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comments2.xml" ContentType="application/vnd.openxmlformats-officedocument.spreadsheetml.comments+xml"/>
  <Override PartName="/xl/drawings/drawing4.xml" ContentType="application/vnd.openxmlformats-officedocument.drawing+xml"/>
  <Override PartName="/xl/tables/table2.xml" ContentType="application/vnd.openxmlformats-officedocument.spreadsheetml.table+xml"/>
  <Override PartName="/xl/drawings/drawing5.xml" ContentType="application/vnd.openxmlformats-officedocument.drawing+xml"/>
  <Override PartName="/xl/tables/table3.xml" ContentType="application/vnd.openxmlformats-officedocument.spreadsheetml.table+xml"/>
  <Override PartName="/xl/drawings/drawing6.xml" ContentType="application/vnd.openxmlformats-officedocument.drawing+xml"/>
  <Override PartName="/xl/tables/table4.xml" ContentType="application/vnd.openxmlformats-officedocument.spreadsheetml.table+xml"/>
  <Override PartName="/xl/drawings/drawing7.xml" ContentType="application/vnd.openxmlformats-officedocument.drawing+xml"/>
  <Override PartName="/xl/tables/table5.xml" ContentType="application/vnd.openxmlformats-officedocument.spreadsheetml.table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tables/table13.xml" ContentType="application/vnd.openxmlformats-officedocument.spreadsheetml.table+xml"/>
  <Override PartName="/xl/tables/table14.xml" ContentType="application/vnd.openxmlformats-officedocument.spreadsheetml.table+xml"/>
  <Override PartName="/xl/tables/table15.xml" ContentType="application/vnd.openxmlformats-officedocument.spreadsheetml.table+xml"/>
  <Override PartName="/xl/tables/table16.xml" ContentType="application/vnd.openxmlformats-officedocument.spreadsheetml.table+xml"/>
  <Override PartName="/xl/tables/table17.xml" ContentType="application/vnd.openxmlformats-officedocument.spreadsheetml.table+xml"/>
  <Override PartName="/xl/tables/table18.xml" ContentType="application/vnd.openxmlformats-officedocument.spreadsheetml.table+xml"/>
  <Override PartName="/xl/tables/table19.xml" ContentType="application/vnd.openxmlformats-officedocument.spreadsheetml.table+xml"/>
  <Override PartName="/xl/tables/table20.xml" ContentType="application/vnd.openxmlformats-officedocument.spreadsheetml.table+xml"/>
  <Override PartName="/xl/tables/table21.xml" ContentType="application/vnd.openxmlformats-officedocument.spreadsheetml.table+xml"/>
  <Override PartName="/xl/tables/table22.xml" ContentType="application/vnd.openxmlformats-officedocument.spreadsheetml.table+xml"/>
  <Override PartName="/xl/drawings/drawing16.xml" ContentType="application/vnd.openxmlformats-officedocument.drawing+xml"/>
  <Override PartName="/xl/tables/table23.xml" ContentType="application/vnd.openxmlformats-officedocument.spreadsheetml.table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425" codeName="{E757BCB4-07E6-AE0B-56E0-F0EEF7A6E26C}"/>
  <workbookPr updateLinks="never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udeaeduco-my.sharepoint.com/personal/veronica_jaramillog_udea_edu_co/Documents/"/>
    </mc:Choice>
  </mc:AlternateContent>
  <xr:revisionPtr revIDLastSave="0" documentId="8_{5A2843E4-ABD9-4640-817B-2BD17A851D72}" xr6:coauthVersionLast="47" xr6:coauthVersionMax="47" xr10:uidLastSave="{00000000-0000-0000-0000-000000000000}"/>
  <workbookProtection workbookAlgorithmName="SHA-512" workbookHashValue="4U/WU+kdaQvk46WS6aealYpQRosMlcd8Y8YYDxqqv61wgjS7CXNYiZELQ97HwGM7R5zIKnBowAkm9hRrdk7EyQ==" workbookSaltValue="MX3+yy6YU9siz9GdkIglmA==" workbookSpinCount="100000" lockStructure="1"/>
  <bookViews>
    <workbookView showSheetTabs="0" xWindow="-120" yWindow="-120" windowWidth="21840" windowHeight="13140" tabRatio="900" activeTab="14" xr2:uid="{00000000-000D-0000-FFFF-FFFF00000000}"/>
  </bookViews>
  <sheets>
    <sheet name="Inicio" sheetId="9" r:id="rId1"/>
    <sheet name="Información del Programa" sheetId="1" r:id="rId2"/>
    <sheet name="Docentes" sheetId="12" r:id="rId3"/>
    <sheet name="Directores, Jurados y Otros" sheetId="33" r:id="rId4"/>
    <sheet name="SEA" sheetId="40" r:id="rId5"/>
    <sheet name="Administrativos" sheetId="27" r:id="rId6"/>
    <sheet name="Gastos Generales" sheetId="16" r:id="rId7"/>
    <sheet name="ER INST" sheetId="17" state="veryHidden" r:id="rId8"/>
    <sheet name="ER FG Y FE" sheetId="46" state="veryHidden" r:id="rId9"/>
    <sheet name="ER INST PE" sheetId="36" state="veryHidden" r:id="rId10"/>
    <sheet name="ER FG Y FE T" sheetId="47" r:id="rId11"/>
    <sheet name="ER GPK" sheetId="37" state="veryHidden" r:id="rId12"/>
    <sheet name="ER GPK PE" sheetId="38" state="veryHidden" r:id="rId13"/>
    <sheet name="ResumenINST" sheetId="45" state="veryHidden" r:id="rId14"/>
    <sheet name="ResumenGPK" sheetId="21" r:id="rId15"/>
    <sheet name="Listas" sheetId="41" state="veryHidden" r:id="rId16"/>
    <sheet name="formulas PE" sheetId="44" state="veryHidden" r:id="rId17"/>
    <sheet name="Driver(empleados)" sheetId="42" state="veryHidden" r:id="rId18"/>
    <sheet name="Infraestructura" sheetId="43" state="veryHidden" r:id="rId19"/>
  </sheets>
  <definedNames>
    <definedName name="_xlnm._FilterDatabase" localSheetId="17" hidden="1">'Driver(empleados)'!$A$1:$Y$3560</definedName>
    <definedName name="_xlnm._FilterDatabase" localSheetId="18" hidden="1">Infraestructura!$A$4:$J$9273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O2" i="33" l="1"/>
  <c r="O3" i="33"/>
  <c r="O4" i="33"/>
  <c r="O5" i="33"/>
  <c r="O6" i="33"/>
  <c r="O7" i="33"/>
  <c r="O8" i="33"/>
  <c r="O9" i="33"/>
  <c r="O10" i="33"/>
  <c r="O11" i="33"/>
  <c r="O12" i="33"/>
  <c r="O13" i="33"/>
  <c r="O14" i="33"/>
  <c r="O15" i="33"/>
  <c r="O16" i="33"/>
  <c r="O17" i="33"/>
  <c r="O18" i="33"/>
  <c r="O19" i="33"/>
  <c r="O20" i="33"/>
  <c r="O21" i="33"/>
  <c r="O22" i="33"/>
  <c r="O23" i="33"/>
  <c r="O24" i="33"/>
  <c r="O25" i="33"/>
  <c r="O26" i="33"/>
  <c r="O27" i="33"/>
  <c r="O28" i="33"/>
  <c r="O29" i="33"/>
  <c r="O30" i="33"/>
  <c r="O31" i="33"/>
  <c r="O32" i="33"/>
  <c r="O33" i="33"/>
  <c r="O34" i="33"/>
  <c r="O35" i="33"/>
  <c r="O36" i="33"/>
  <c r="O37" i="33"/>
  <c r="O38" i="33"/>
  <c r="O39" i="33"/>
  <c r="O40" i="33"/>
  <c r="O41" i="33"/>
  <c r="O42" i="33"/>
  <c r="O43" i="33"/>
  <c r="O44" i="33"/>
  <c r="O45" i="33"/>
  <c r="O46" i="33"/>
  <c r="O47" i="33"/>
  <c r="O48" i="33"/>
  <c r="O49" i="33"/>
  <c r="O50" i="33"/>
  <c r="O51" i="33"/>
  <c r="O52" i="33"/>
  <c r="O53" i="33"/>
  <c r="O54" i="33"/>
  <c r="O55" i="33"/>
  <c r="O56" i="33"/>
  <c r="O57" i="33"/>
  <c r="O58" i="33"/>
  <c r="O59" i="33"/>
  <c r="O60" i="33"/>
  <c r="O61" i="33"/>
  <c r="O62" i="33"/>
  <c r="O63" i="33"/>
  <c r="O64" i="33"/>
  <c r="O65" i="33"/>
  <c r="O66" i="33"/>
  <c r="O67" i="33"/>
  <c r="O68" i="33"/>
  <c r="O69" i="33"/>
  <c r="O70" i="33"/>
  <c r="O71" i="33"/>
  <c r="O72" i="33"/>
  <c r="O73" i="33"/>
  <c r="O74" i="33"/>
  <c r="O75" i="33"/>
  <c r="O76" i="33"/>
  <c r="O77" i="33"/>
  <c r="O78" i="33"/>
  <c r="O79" i="33"/>
  <c r="O80" i="33"/>
  <c r="O81" i="33"/>
  <c r="O82" i="33"/>
  <c r="O83" i="33"/>
  <c r="O84" i="33"/>
  <c r="O85" i="33"/>
  <c r="O86" i="33"/>
  <c r="O87" i="33"/>
  <c r="O88" i="33"/>
  <c r="O89" i="33"/>
  <c r="O90" i="33"/>
  <c r="O91" i="33"/>
  <c r="O92" i="33"/>
  <c r="O93" i="33"/>
  <c r="O94" i="33"/>
  <c r="O95" i="33"/>
  <c r="O96" i="33"/>
  <c r="O97" i="33"/>
  <c r="O98" i="33"/>
  <c r="O99" i="33"/>
  <c r="O100" i="33"/>
  <c r="O101" i="33"/>
  <c r="O102" i="33"/>
  <c r="O103" i="33"/>
  <c r="O104" i="33"/>
  <c r="O105" i="33"/>
  <c r="O106" i="33"/>
  <c r="O107" i="33"/>
  <c r="O108" i="33"/>
  <c r="O109" i="33"/>
  <c r="O110" i="33"/>
  <c r="O111" i="33"/>
  <c r="O112" i="33"/>
  <c r="O113" i="33"/>
  <c r="O114" i="33"/>
  <c r="O115" i="33"/>
  <c r="O116" i="33"/>
  <c r="O117" i="33"/>
  <c r="O118" i="33"/>
  <c r="O119" i="33"/>
  <c r="O120" i="33"/>
  <c r="O121" i="33"/>
  <c r="O122" i="33"/>
  <c r="O123" i="33"/>
  <c r="O124" i="33"/>
  <c r="O125" i="33"/>
  <c r="O126" i="33"/>
  <c r="O127" i="33"/>
  <c r="O128" i="33"/>
  <c r="O129" i="33"/>
  <c r="O130" i="33"/>
  <c r="O131" i="33"/>
  <c r="O132" i="33"/>
  <c r="O133" i="33"/>
  <c r="O134" i="33"/>
  <c r="O135" i="33"/>
  <c r="O136" i="33"/>
  <c r="O137" i="33"/>
  <c r="O138" i="33"/>
  <c r="O139" i="33"/>
  <c r="O140" i="33"/>
  <c r="O141" i="33"/>
  <c r="O142" i="33"/>
  <c r="O143" i="33"/>
  <c r="O144" i="33"/>
  <c r="O145" i="33"/>
  <c r="O146" i="33"/>
  <c r="O147" i="33"/>
  <c r="O148" i="33"/>
  <c r="O149" i="33"/>
  <c r="O150" i="33"/>
  <c r="O151" i="33"/>
  <c r="O152" i="33"/>
  <c r="O153" i="33"/>
  <c r="O154" i="33"/>
  <c r="O155" i="33"/>
  <c r="O156" i="33"/>
  <c r="O157" i="33"/>
  <c r="O158" i="33"/>
  <c r="O159" i="33"/>
  <c r="O160" i="33"/>
  <c r="O161" i="33"/>
  <c r="O162" i="33"/>
  <c r="O163" i="33"/>
  <c r="O164" i="33"/>
  <c r="O165" i="33"/>
  <c r="O166" i="33"/>
  <c r="O167" i="33"/>
  <c r="O168" i="33"/>
  <c r="O169" i="33"/>
  <c r="O170" i="33"/>
  <c r="O171" i="33"/>
  <c r="O172" i="33"/>
  <c r="O173" i="33"/>
  <c r="O174" i="33"/>
  <c r="O175" i="33"/>
  <c r="O176" i="33"/>
  <c r="O177" i="33"/>
  <c r="O178" i="33"/>
  <c r="O179" i="33"/>
  <c r="O180" i="33"/>
  <c r="O181" i="33"/>
  <c r="O182" i="33"/>
  <c r="O183" i="33"/>
  <c r="O184" i="33"/>
  <c r="O185" i="33"/>
  <c r="O186" i="33"/>
  <c r="O187" i="33"/>
  <c r="O188" i="33"/>
  <c r="O189" i="33"/>
  <c r="O190" i="33"/>
  <c r="O191" i="33"/>
  <c r="O192" i="33"/>
  <c r="O193" i="33"/>
  <c r="O194" i="33"/>
  <c r="O195" i="33"/>
  <c r="O196" i="33"/>
  <c r="O197" i="33"/>
  <c r="O198" i="33"/>
  <c r="O199" i="33"/>
  <c r="O200" i="33"/>
  <c r="O201" i="33"/>
  <c r="N2" i="12" l="1"/>
  <c r="C26" i="41"/>
  <c r="N3" i="12"/>
  <c r="N4" i="12"/>
  <c r="N5" i="12"/>
  <c r="N6" i="12"/>
  <c r="N7" i="12"/>
  <c r="N8" i="12"/>
  <c r="N9" i="12"/>
  <c r="N10" i="12"/>
  <c r="N11" i="12"/>
  <c r="N12" i="12"/>
  <c r="N13" i="12"/>
  <c r="N14" i="12"/>
  <c r="N15" i="12"/>
  <c r="N16" i="12"/>
  <c r="N17" i="12"/>
  <c r="N18" i="12"/>
  <c r="N19" i="12"/>
  <c r="N20" i="12"/>
  <c r="N21" i="12"/>
  <c r="N22" i="12"/>
  <c r="N23" i="12"/>
  <c r="N24" i="12"/>
  <c r="N25" i="12"/>
  <c r="N26" i="12"/>
  <c r="N27" i="12"/>
  <c r="N28" i="12"/>
  <c r="N29" i="12"/>
  <c r="N30" i="12"/>
  <c r="N31" i="12"/>
  <c r="N32" i="12"/>
  <c r="N33" i="12"/>
  <c r="N34" i="12"/>
  <c r="N35" i="12"/>
  <c r="N36" i="12"/>
  <c r="N37" i="12"/>
  <c r="N38" i="12"/>
  <c r="N39" i="12"/>
  <c r="N40" i="12"/>
  <c r="N41" i="12"/>
  <c r="N42" i="12"/>
  <c r="N43" i="12"/>
  <c r="N44" i="12"/>
  <c r="N45" i="12"/>
  <c r="N46" i="12"/>
  <c r="N47" i="12"/>
  <c r="N48" i="12"/>
  <c r="N49" i="12"/>
  <c r="N50" i="12"/>
  <c r="N51" i="12"/>
  <c r="N52" i="12"/>
  <c r="N53" i="12"/>
  <c r="N54" i="12"/>
  <c r="N55" i="12"/>
  <c r="N56" i="12"/>
  <c r="N57" i="12"/>
  <c r="N58" i="12"/>
  <c r="N59" i="12"/>
  <c r="N60" i="12"/>
  <c r="N61" i="12"/>
  <c r="N62" i="12"/>
  <c r="N63" i="12"/>
  <c r="N64" i="12"/>
  <c r="N65" i="12"/>
  <c r="N66" i="12"/>
  <c r="N67" i="12"/>
  <c r="N68" i="12"/>
  <c r="N69" i="12"/>
  <c r="N70" i="12"/>
  <c r="N71" i="12"/>
  <c r="N72" i="12"/>
  <c r="N73" i="12"/>
  <c r="N74" i="12"/>
  <c r="N75" i="12"/>
  <c r="N76" i="12"/>
  <c r="N77" i="12"/>
  <c r="N78" i="12"/>
  <c r="N79" i="12"/>
  <c r="N80" i="12"/>
  <c r="N81" i="12"/>
  <c r="N82" i="12"/>
  <c r="N83" i="12"/>
  <c r="N84" i="12"/>
  <c r="N85" i="12"/>
  <c r="N86" i="12"/>
  <c r="N87" i="12"/>
  <c r="N88" i="12"/>
  <c r="N89" i="12"/>
  <c r="N90" i="12"/>
  <c r="N91" i="12"/>
  <c r="N92" i="12"/>
  <c r="N93" i="12"/>
  <c r="N94" i="12"/>
  <c r="N95" i="12"/>
  <c r="N96" i="12"/>
  <c r="N97" i="12"/>
  <c r="N98" i="12"/>
  <c r="N99" i="12"/>
  <c r="N100" i="12"/>
  <c r="N101" i="12"/>
  <c r="N102" i="12"/>
  <c r="N103" i="12"/>
  <c r="N104" i="12"/>
  <c r="N105" i="12"/>
  <c r="N106" i="12"/>
  <c r="N107" i="12"/>
  <c r="N108" i="12"/>
  <c r="N109" i="12"/>
  <c r="N110" i="12"/>
  <c r="N111" i="12"/>
  <c r="N112" i="12"/>
  <c r="N113" i="12"/>
  <c r="N114" i="12"/>
  <c r="N115" i="12"/>
  <c r="N116" i="12"/>
  <c r="N117" i="12"/>
  <c r="N118" i="12"/>
  <c r="N119" i="12"/>
  <c r="N120" i="12"/>
  <c r="N121" i="12"/>
  <c r="N122" i="12"/>
  <c r="N123" i="12"/>
  <c r="N124" i="12"/>
  <c r="N125" i="12"/>
  <c r="N126" i="12"/>
  <c r="N127" i="12"/>
  <c r="N128" i="12"/>
  <c r="N129" i="12"/>
  <c r="N130" i="12"/>
  <c r="N131" i="12"/>
  <c r="N132" i="12"/>
  <c r="N133" i="12"/>
  <c r="N134" i="12"/>
  <c r="N135" i="12"/>
  <c r="N136" i="12"/>
  <c r="N137" i="12"/>
  <c r="N138" i="12"/>
  <c r="N139" i="12"/>
  <c r="N140" i="12"/>
  <c r="N141" i="12"/>
  <c r="N142" i="12"/>
  <c r="N143" i="12"/>
  <c r="N144" i="12"/>
  <c r="N145" i="12"/>
  <c r="N146" i="12"/>
  <c r="N147" i="12"/>
  <c r="N148" i="12"/>
  <c r="N149" i="12"/>
  <c r="N150" i="12"/>
  <c r="N151" i="12"/>
  <c r="N152" i="12"/>
  <c r="N153" i="12"/>
  <c r="N154" i="12"/>
  <c r="N155" i="12"/>
  <c r="N156" i="12"/>
  <c r="N157" i="12"/>
  <c r="N158" i="12"/>
  <c r="N159" i="12"/>
  <c r="N160" i="12"/>
  <c r="N161" i="12"/>
  <c r="N162" i="12"/>
  <c r="N163" i="12"/>
  <c r="N164" i="12"/>
  <c r="N165" i="12"/>
  <c r="N166" i="12"/>
  <c r="N167" i="12"/>
  <c r="N168" i="12"/>
  <c r="N169" i="12"/>
  <c r="N170" i="12"/>
  <c r="N171" i="12"/>
  <c r="N172" i="12"/>
  <c r="N173" i="12"/>
  <c r="N174" i="12"/>
  <c r="N175" i="12"/>
  <c r="N176" i="12"/>
  <c r="N177" i="12"/>
  <c r="N178" i="12"/>
  <c r="N179" i="12"/>
  <c r="N180" i="12"/>
  <c r="N181" i="12"/>
  <c r="N182" i="12"/>
  <c r="N183" i="12"/>
  <c r="N184" i="12"/>
  <c r="N185" i="12"/>
  <c r="N186" i="12"/>
  <c r="N187" i="12"/>
  <c r="N188" i="12"/>
  <c r="N189" i="12"/>
  <c r="N190" i="12"/>
  <c r="N191" i="12"/>
  <c r="N192" i="12"/>
  <c r="N193" i="12"/>
  <c r="N194" i="12"/>
  <c r="N195" i="12"/>
  <c r="N196" i="12"/>
  <c r="N197" i="12"/>
  <c r="N198" i="12"/>
  <c r="N199" i="12"/>
  <c r="N200" i="12"/>
  <c r="N201" i="12"/>
  <c r="D12" i="41"/>
  <c r="D11" i="41"/>
  <c r="D10" i="41"/>
  <c r="D9" i="41"/>
  <c r="D8" i="41"/>
  <c r="D7" i="41"/>
  <c r="D6" i="41"/>
  <c r="D5" i="41"/>
  <c r="D4" i="41"/>
  <c r="D3" i="41"/>
  <c r="X2" i="42"/>
  <c r="X3" i="42"/>
  <c r="X4" i="42"/>
  <c r="X5" i="42"/>
  <c r="X6" i="42"/>
  <c r="X7" i="42"/>
  <c r="X8" i="42"/>
  <c r="X9" i="42"/>
  <c r="X10" i="42"/>
  <c r="X11" i="42"/>
  <c r="X12" i="42"/>
  <c r="X13" i="42"/>
  <c r="X14" i="42"/>
  <c r="X15" i="42"/>
  <c r="X16" i="42"/>
  <c r="X17" i="42"/>
  <c r="X18" i="42"/>
  <c r="X19" i="42"/>
  <c r="X20" i="42"/>
  <c r="X21" i="42"/>
  <c r="X22" i="42"/>
  <c r="X23" i="42"/>
  <c r="X24" i="42"/>
  <c r="X25" i="42"/>
  <c r="X26" i="42"/>
  <c r="X27" i="42"/>
  <c r="X28" i="42"/>
  <c r="X29" i="42"/>
  <c r="X30" i="42"/>
  <c r="X31" i="42"/>
  <c r="X32" i="42"/>
  <c r="X33" i="42"/>
  <c r="X34" i="42"/>
  <c r="X35" i="42"/>
  <c r="X36" i="42"/>
  <c r="X37" i="42"/>
  <c r="X38" i="42"/>
  <c r="X39" i="42"/>
  <c r="X40" i="42"/>
  <c r="X41" i="42"/>
  <c r="X42" i="42"/>
  <c r="X43" i="42"/>
  <c r="X44" i="42"/>
  <c r="X45" i="42"/>
  <c r="X46" i="42"/>
  <c r="X47" i="42"/>
  <c r="X48" i="42"/>
  <c r="X49" i="42"/>
  <c r="X50" i="42"/>
  <c r="X51" i="42"/>
  <c r="X52" i="42"/>
  <c r="X53" i="42"/>
  <c r="X54" i="42"/>
  <c r="X55" i="42"/>
  <c r="X56" i="42"/>
  <c r="X57" i="42"/>
  <c r="X58" i="42"/>
  <c r="X59" i="42"/>
  <c r="X60" i="42"/>
  <c r="X61" i="42"/>
  <c r="X62" i="42"/>
  <c r="X63" i="42"/>
  <c r="X64" i="42"/>
  <c r="X65" i="42"/>
  <c r="X66" i="42"/>
  <c r="X67" i="42"/>
  <c r="X68" i="42"/>
  <c r="X69" i="42"/>
  <c r="X70" i="42"/>
  <c r="X71" i="42"/>
  <c r="X72" i="42"/>
  <c r="X73" i="42"/>
  <c r="X74" i="42"/>
  <c r="X75" i="42"/>
  <c r="X76" i="42"/>
  <c r="X77" i="42"/>
  <c r="X78" i="42"/>
  <c r="X79" i="42"/>
  <c r="X80" i="42"/>
  <c r="X81" i="42"/>
  <c r="X82" i="42"/>
  <c r="X83" i="42"/>
  <c r="X84" i="42"/>
  <c r="X85" i="42"/>
  <c r="X86" i="42"/>
  <c r="X87" i="42"/>
  <c r="X88" i="42"/>
  <c r="X89" i="42"/>
  <c r="X90" i="42"/>
  <c r="X91" i="42"/>
  <c r="X92" i="42"/>
  <c r="X93" i="42"/>
  <c r="X94" i="42"/>
  <c r="X95" i="42"/>
  <c r="X96" i="42"/>
  <c r="X97" i="42"/>
  <c r="X98" i="42"/>
  <c r="X99" i="42"/>
  <c r="X100" i="42"/>
  <c r="X101" i="42"/>
  <c r="X102" i="42"/>
  <c r="X103" i="42"/>
  <c r="X104" i="42"/>
  <c r="X105" i="42"/>
  <c r="X106" i="42"/>
  <c r="X107" i="42"/>
  <c r="X108" i="42"/>
  <c r="X109" i="42"/>
  <c r="X110" i="42"/>
  <c r="X111" i="42"/>
  <c r="X112" i="42"/>
  <c r="X113" i="42"/>
  <c r="X114" i="42"/>
  <c r="X115" i="42"/>
  <c r="X116" i="42"/>
  <c r="X117" i="42"/>
  <c r="X118" i="42"/>
  <c r="X119" i="42"/>
  <c r="X120" i="42"/>
  <c r="X121" i="42"/>
  <c r="X122" i="42"/>
  <c r="X123" i="42"/>
  <c r="X124" i="42"/>
  <c r="X125" i="42"/>
  <c r="X126" i="42"/>
  <c r="X127" i="42"/>
  <c r="X128" i="42"/>
  <c r="X129" i="42"/>
  <c r="X130" i="42"/>
  <c r="X131" i="42"/>
  <c r="X132" i="42"/>
  <c r="X133" i="42"/>
  <c r="X134" i="42"/>
  <c r="X135" i="42"/>
  <c r="X136" i="42"/>
  <c r="X137" i="42"/>
  <c r="X138" i="42"/>
  <c r="X139" i="42"/>
  <c r="X140" i="42"/>
  <c r="X141" i="42"/>
  <c r="X142" i="42"/>
  <c r="X143" i="42"/>
  <c r="X144" i="42"/>
  <c r="X145" i="42"/>
  <c r="X146" i="42"/>
  <c r="X147" i="42"/>
  <c r="X148" i="42"/>
  <c r="X149" i="42"/>
  <c r="X150" i="42"/>
  <c r="X151" i="42"/>
  <c r="X152" i="42"/>
  <c r="X153" i="42"/>
  <c r="X154" i="42"/>
  <c r="X155" i="42"/>
  <c r="X156" i="42"/>
  <c r="X157" i="42"/>
  <c r="X158" i="42"/>
  <c r="X159" i="42"/>
  <c r="X160" i="42"/>
  <c r="X161" i="42"/>
  <c r="X162" i="42"/>
  <c r="X163" i="42"/>
  <c r="X164" i="42"/>
  <c r="X165" i="42"/>
  <c r="X166" i="42"/>
  <c r="X167" i="42"/>
  <c r="X168" i="42"/>
  <c r="X169" i="42"/>
  <c r="X170" i="42"/>
  <c r="X171" i="42"/>
  <c r="X172" i="42"/>
  <c r="X173" i="42"/>
  <c r="X174" i="42"/>
  <c r="X175" i="42"/>
  <c r="X176" i="42"/>
  <c r="X177" i="42"/>
  <c r="X178" i="42"/>
  <c r="X179" i="42"/>
  <c r="X180" i="42"/>
  <c r="X181" i="42"/>
  <c r="X182" i="42"/>
  <c r="X183" i="42"/>
  <c r="X184" i="42"/>
  <c r="X185" i="42"/>
  <c r="X186" i="42"/>
  <c r="X187" i="42"/>
  <c r="X188" i="42"/>
  <c r="X189" i="42"/>
  <c r="X190" i="42"/>
  <c r="X191" i="42"/>
  <c r="X192" i="42"/>
  <c r="X193" i="42"/>
  <c r="X194" i="42"/>
  <c r="X195" i="42"/>
  <c r="X196" i="42"/>
  <c r="X197" i="42"/>
  <c r="X198" i="42"/>
  <c r="X199" i="42"/>
  <c r="X200" i="42"/>
  <c r="X201" i="42"/>
  <c r="X202" i="42"/>
  <c r="X203" i="42"/>
  <c r="X204" i="42"/>
  <c r="X205" i="42"/>
  <c r="X206" i="42"/>
  <c r="X207" i="42"/>
  <c r="X208" i="42"/>
  <c r="X209" i="42"/>
  <c r="X210" i="42"/>
  <c r="X211" i="42"/>
  <c r="X212" i="42"/>
  <c r="X213" i="42"/>
  <c r="X214" i="42"/>
  <c r="X215" i="42"/>
  <c r="X216" i="42"/>
  <c r="X217" i="42"/>
  <c r="X218" i="42"/>
  <c r="X219" i="42"/>
  <c r="X220" i="42"/>
  <c r="X221" i="42"/>
  <c r="X222" i="42"/>
  <c r="X223" i="42"/>
  <c r="X224" i="42"/>
  <c r="X225" i="42"/>
  <c r="X226" i="42"/>
  <c r="X227" i="42"/>
  <c r="X228" i="42"/>
  <c r="X229" i="42"/>
  <c r="X230" i="42"/>
  <c r="X231" i="42"/>
  <c r="X232" i="42"/>
  <c r="X233" i="42"/>
  <c r="X234" i="42"/>
  <c r="X235" i="42"/>
  <c r="X236" i="42"/>
  <c r="X237" i="42"/>
  <c r="X238" i="42"/>
  <c r="X239" i="42"/>
  <c r="X240" i="42"/>
  <c r="X241" i="42"/>
  <c r="X242" i="42"/>
  <c r="X243" i="42"/>
  <c r="X244" i="42"/>
  <c r="X245" i="42"/>
  <c r="X246" i="42"/>
  <c r="X247" i="42"/>
  <c r="X248" i="42"/>
  <c r="X249" i="42"/>
  <c r="X250" i="42"/>
  <c r="X251" i="42"/>
  <c r="X252" i="42"/>
  <c r="X253" i="42"/>
  <c r="X254" i="42"/>
  <c r="X255" i="42"/>
  <c r="X256" i="42"/>
  <c r="X257" i="42"/>
  <c r="X258" i="42"/>
  <c r="X259" i="42"/>
  <c r="X260" i="42"/>
  <c r="X261" i="42"/>
  <c r="X262" i="42"/>
  <c r="X263" i="42"/>
  <c r="X264" i="42"/>
  <c r="X265" i="42"/>
  <c r="X266" i="42"/>
  <c r="X267" i="42"/>
  <c r="X268" i="42"/>
  <c r="X269" i="42"/>
  <c r="X270" i="42"/>
  <c r="X271" i="42"/>
  <c r="X272" i="42"/>
  <c r="X273" i="42"/>
  <c r="X274" i="42"/>
  <c r="X275" i="42"/>
  <c r="X276" i="42"/>
  <c r="X277" i="42"/>
  <c r="X278" i="42"/>
  <c r="X279" i="42"/>
  <c r="X280" i="42"/>
  <c r="X281" i="42"/>
  <c r="X282" i="42"/>
  <c r="X283" i="42"/>
  <c r="X284" i="42"/>
  <c r="X285" i="42"/>
  <c r="X286" i="42"/>
  <c r="X287" i="42"/>
  <c r="X288" i="42"/>
  <c r="X289" i="42"/>
  <c r="X290" i="42"/>
  <c r="X291" i="42"/>
  <c r="X292" i="42"/>
  <c r="X293" i="42"/>
  <c r="X294" i="42"/>
  <c r="X295" i="42"/>
  <c r="X296" i="42"/>
  <c r="X297" i="42"/>
  <c r="X298" i="42"/>
  <c r="X299" i="42"/>
  <c r="X300" i="42"/>
  <c r="X301" i="42"/>
  <c r="X302" i="42"/>
  <c r="X303" i="42"/>
  <c r="X304" i="42"/>
  <c r="X305" i="42"/>
  <c r="X306" i="42"/>
  <c r="X307" i="42"/>
  <c r="X308" i="42"/>
  <c r="X309" i="42"/>
  <c r="X310" i="42"/>
  <c r="X311" i="42"/>
  <c r="X312" i="42"/>
  <c r="X313" i="42"/>
  <c r="X314" i="42"/>
  <c r="X315" i="42"/>
  <c r="X316" i="42"/>
  <c r="X317" i="42"/>
  <c r="X318" i="42"/>
  <c r="X319" i="42"/>
  <c r="X320" i="42"/>
  <c r="X321" i="42"/>
  <c r="X322" i="42"/>
  <c r="X323" i="42"/>
  <c r="X324" i="42"/>
  <c r="X325" i="42"/>
  <c r="X326" i="42"/>
  <c r="X327" i="42"/>
  <c r="X328" i="42"/>
  <c r="X329" i="42"/>
  <c r="X330" i="42"/>
  <c r="X331" i="42"/>
  <c r="X332" i="42"/>
  <c r="X333" i="42"/>
  <c r="X334" i="42"/>
  <c r="X335" i="42"/>
  <c r="X336" i="42"/>
  <c r="X337" i="42"/>
  <c r="X338" i="42"/>
  <c r="X339" i="42"/>
  <c r="X340" i="42"/>
  <c r="X341" i="42"/>
  <c r="X342" i="42"/>
  <c r="X343" i="42"/>
  <c r="X344" i="42"/>
  <c r="X345" i="42"/>
  <c r="X346" i="42"/>
  <c r="X347" i="42"/>
  <c r="X348" i="42"/>
  <c r="X349" i="42"/>
  <c r="X350" i="42"/>
  <c r="X351" i="42"/>
  <c r="X352" i="42"/>
  <c r="X353" i="42"/>
  <c r="X354" i="42"/>
  <c r="X355" i="42"/>
  <c r="X356" i="42"/>
  <c r="X357" i="42"/>
  <c r="X358" i="42"/>
  <c r="X359" i="42"/>
  <c r="X360" i="42"/>
  <c r="X361" i="42"/>
  <c r="X362" i="42"/>
  <c r="X363" i="42"/>
  <c r="X364" i="42"/>
  <c r="X365" i="42"/>
  <c r="X366" i="42"/>
  <c r="X367" i="42"/>
  <c r="X368" i="42"/>
  <c r="X369" i="42"/>
  <c r="X370" i="42"/>
  <c r="X371" i="42"/>
  <c r="X372" i="42"/>
  <c r="X373" i="42"/>
  <c r="X374" i="42"/>
  <c r="X375" i="42"/>
  <c r="X376" i="42"/>
  <c r="X377" i="42"/>
  <c r="X378" i="42"/>
  <c r="X379" i="42"/>
  <c r="X380" i="42"/>
  <c r="X381" i="42"/>
  <c r="X382" i="42"/>
  <c r="X383" i="42"/>
  <c r="X384" i="42"/>
  <c r="X385" i="42"/>
  <c r="X386" i="42"/>
  <c r="X387" i="42"/>
  <c r="X388" i="42"/>
  <c r="X389" i="42"/>
  <c r="X390" i="42"/>
  <c r="X391" i="42"/>
  <c r="X392" i="42"/>
  <c r="X393" i="42"/>
  <c r="X394" i="42"/>
  <c r="X395" i="42"/>
  <c r="X396" i="42"/>
  <c r="X397" i="42"/>
  <c r="X398" i="42"/>
  <c r="X399" i="42"/>
  <c r="X400" i="42"/>
  <c r="X401" i="42"/>
  <c r="X402" i="42"/>
  <c r="X403" i="42"/>
  <c r="X404" i="42"/>
  <c r="X405" i="42"/>
  <c r="X406" i="42"/>
  <c r="X407" i="42"/>
  <c r="X408" i="42"/>
  <c r="X409" i="42"/>
  <c r="X410" i="42"/>
  <c r="X411" i="42"/>
  <c r="X412" i="42"/>
  <c r="X413" i="42"/>
  <c r="X414" i="42"/>
  <c r="X415" i="42"/>
  <c r="X416" i="42"/>
  <c r="X417" i="42"/>
  <c r="X418" i="42"/>
  <c r="X419" i="42"/>
  <c r="X420" i="42"/>
  <c r="X421" i="42"/>
  <c r="X422" i="42"/>
  <c r="X423" i="42"/>
  <c r="X424" i="42"/>
  <c r="X425" i="42"/>
  <c r="X426" i="42"/>
  <c r="X427" i="42"/>
  <c r="X428" i="42"/>
  <c r="X429" i="42"/>
  <c r="X430" i="42"/>
  <c r="X431" i="42"/>
  <c r="X432" i="42"/>
  <c r="X433" i="42"/>
  <c r="X434" i="42"/>
  <c r="X435" i="42"/>
  <c r="X436" i="42"/>
  <c r="X437" i="42"/>
  <c r="X438" i="42"/>
  <c r="X439" i="42"/>
  <c r="X440" i="42"/>
  <c r="X441" i="42"/>
  <c r="X442" i="42"/>
  <c r="X443" i="42"/>
  <c r="X444" i="42"/>
  <c r="X445" i="42"/>
  <c r="X446" i="42"/>
  <c r="X447" i="42"/>
  <c r="X448" i="42"/>
  <c r="X449" i="42"/>
  <c r="X450" i="42"/>
  <c r="X451" i="42"/>
  <c r="X452" i="42"/>
  <c r="X453" i="42"/>
  <c r="X454" i="42"/>
  <c r="X455" i="42"/>
  <c r="X456" i="42"/>
  <c r="X457" i="42"/>
  <c r="X458" i="42"/>
  <c r="X459" i="42"/>
  <c r="X460" i="42"/>
  <c r="X461" i="42"/>
  <c r="X462" i="42"/>
  <c r="X463" i="42"/>
  <c r="X464" i="42"/>
  <c r="X465" i="42"/>
  <c r="X466" i="42"/>
  <c r="X467" i="42"/>
  <c r="X468" i="42"/>
  <c r="X469" i="42"/>
  <c r="X470" i="42"/>
  <c r="X471" i="42"/>
  <c r="X472" i="42"/>
  <c r="X473" i="42"/>
  <c r="X474" i="42"/>
  <c r="X475" i="42"/>
  <c r="X476" i="42"/>
  <c r="X477" i="42"/>
  <c r="X478" i="42"/>
  <c r="X479" i="42"/>
  <c r="X480" i="42"/>
  <c r="X481" i="42"/>
  <c r="X482" i="42"/>
  <c r="X483" i="42"/>
  <c r="X484" i="42"/>
  <c r="X485" i="42"/>
  <c r="X486" i="42"/>
  <c r="X487" i="42"/>
  <c r="X488" i="42"/>
  <c r="X489" i="42"/>
  <c r="X490" i="42"/>
  <c r="X491" i="42"/>
  <c r="X492" i="42"/>
  <c r="X493" i="42"/>
  <c r="X494" i="42"/>
  <c r="X495" i="42"/>
  <c r="X496" i="42"/>
  <c r="X497" i="42"/>
  <c r="X498" i="42"/>
  <c r="X499" i="42"/>
  <c r="X500" i="42"/>
  <c r="X501" i="42"/>
  <c r="X502" i="42"/>
  <c r="X503" i="42"/>
  <c r="X504" i="42"/>
  <c r="X505" i="42"/>
  <c r="X506" i="42"/>
  <c r="X507" i="42"/>
  <c r="X508" i="42"/>
  <c r="X509" i="42"/>
  <c r="X510" i="42"/>
  <c r="X511" i="42"/>
  <c r="X512" i="42"/>
  <c r="X513" i="42"/>
  <c r="X514" i="42"/>
  <c r="X515" i="42"/>
  <c r="X516" i="42"/>
  <c r="X517" i="42"/>
  <c r="X518" i="42"/>
  <c r="X519" i="42"/>
  <c r="X520" i="42"/>
  <c r="X521" i="42"/>
  <c r="X522" i="42"/>
  <c r="X523" i="42"/>
  <c r="X524" i="42"/>
  <c r="X525" i="42"/>
  <c r="X526" i="42"/>
  <c r="X527" i="42"/>
  <c r="X528" i="42"/>
  <c r="X529" i="42"/>
  <c r="X530" i="42"/>
  <c r="X531" i="42"/>
  <c r="X532" i="42"/>
  <c r="X533" i="42"/>
  <c r="X534" i="42"/>
  <c r="X535" i="42"/>
  <c r="X536" i="42"/>
  <c r="X537" i="42"/>
  <c r="X538" i="42"/>
  <c r="X539" i="42"/>
  <c r="X540" i="42"/>
  <c r="X541" i="42"/>
  <c r="X542" i="42"/>
  <c r="X543" i="42"/>
  <c r="X544" i="42"/>
  <c r="X545" i="42"/>
  <c r="X546" i="42"/>
  <c r="X547" i="42"/>
  <c r="X548" i="42"/>
  <c r="X549" i="42"/>
  <c r="X550" i="42"/>
  <c r="X551" i="42"/>
  <c r="X552" i="42"/>
  <c r="X553" i="42"/>
  <c r="X554" i="42"/>
  <c r="X555" i="42"/>
  <c r="X556" i="42"/>
  <c r="X557" i="42"/>
  <c r="X558" i="42"/>
  <c r="X559" i="42"/>
  <c r="X560" i="42"/>
  <c r="X561" i="42"/>
  <c r="X562" i="42"/>
  <c r="X563" i="42"/>
  <c r="X564" i="42"/>
  <c r="X565" i="42"/>
  <c r="X566" i="42"/>
  <c r="X567" i="42"/>
  <c r="X568" i="42"/>
  <c r="X569" i="42"/>
  <c r="X570" i="42"/>
  <c r="X571" i="42"/>
  <c r="X572" i="42"/>
  <c r="X573" i="42"/>
  <c r="X574" i="42"/>
  <c r="X575" i="42"/>
  <c r="X576" i="42"/>
  <c r="X577" i="42"/>
  <c r="X578" i="42"/>
  <c r="X579" i="42"/>
  <c r="X580" i="42"/>
  <c r="X581" i="42"/>
  <c r="X582" i="42"/>
  <c r="X583" i="42"/>
  <c r="X584" i="42"/>
  <c r="X585" i="42"/>
  <c r="X586" i="42"/>
  <c r="X587" i="42"/>
  <c r="X588" i="42"/>
  <c r="X589" i="42"/>
  <c r="X590" i="42"/>
  <c r="X591" i="42"/>
  <c r="X592" i="42"/>
  <c r="X593" i="42"/>
  <c r="X594" i="42"/>
  <c r="X595" i="42"/>
  <c r="X596" i="42"/>
  <c r="X597" i="42"/>
  <c r="X598" i="42"/>
  <c r="X599" i="42"/>
  <c r="X600" i="42"/>
  <c r="X601" i="42"/>
  <c r="X602" i="42"/>
  <c r="X603" i="42"/>
  <c r="X604" i="42"/>
  <c r="X605" i="42"/>
  <c r="X606" i="42"/>
  <c r="X607" i="42"/>
  <c r="X608" i="42"/>
  <c r="X609" i="42"/>
  <c r="X610" i="42"/>
  <c r="X611" i="42"/>
  <c r="X612" i="42"/>
  <c r="X613" i="42"/>
  <c r="X614" i="42"/>
  <c r="X615" i="42"/>
  <c r="X616" i="42"/>
  <c r="X617" i="42"/>
  <c r="X618" i="42"/>
  <c r="X619" i="42"/>
  <c r="X620" i="42"/>
  <c r="X621" i="42"/>
  <c r="X622" i="42"/>
  <c r="X623" i="42"/>
  <c r="X624" i="42"/>
  <c r="X625" i="42"/>
  <c r="X626" i="42"/>
  <c r="X627" i="42"/>
  <c r="X628" i="42"/>
  <c r="X629" i="42"/>
  <c r="X630" i="42"/>
  <c r="X631" i="42"/>
  <c r="X632" i="42"/>
  <c r="X633" i="42"/>
  <c r="X634" i="42"/>
  <c r="X635" i="42"/>
  <c r="X636" i="42"/>
  <c r="X637" i="42"/>
  <c r="X638" i="42"/>
  <c r="X639" i="42"/>
  <c r="X640" i="42"/>
  <c r="X641" i="42"/>
  <c r="X642" i="42"/>
  <c r="X643" i="42"/>
  <c r="X644" i="42"/>
  <c r="X645" i="42"/>
  <c r="X646" i="42"/>
  <c r="X647" i="42"/>
  <c r="X648" i="42"/>
  <c r="X649" i="42"/>
  <c r="X650" i="42"/>
  <c r="X651" i="42"/>
  <c r="X652" i="42"/>
  <c r="X653" i="42"/>
  <c r="X654" i="42"/>
  <c r="X655" i="42"/>
  <c r="X656" i="42"/>
  <c r="X657" i="42"/>
  <c r="X658" i="42"/>
  <c r="X659" i="42"/>
  <c r="X660" i="42"/>
  <c r="X661" i="42"/>
  <c r="X662" i="42"/>
  <c r="X663" i="42"/>
  <c r="X664" i="42"/>
  <c r="X665" i="42"/>
  <c r="X666" i="42"/>
  <c r="X667" i="42"/>
  <c r="X668" i="42"/>
  <c r="X669" i="42"/>
  <c r="X670" i="42"/>
  <c r="X671" i="42"/>
  <c r="X672" i="42"/>
  <c r="X673" i="42"/>
  <c r="X674" i="42"/>
  <c r="X675" i="42"/>
  <c r="X676" i="42"/>
  <c r="X677" i="42"/>
  <c r="X678" i="42"/>
  <c r="X679" i="42"/>
  <c r="X680" i="42"/>
  <c r="X681" i="42"/>
  <c r="X682" i="42"/>
  <c r="X683" i="42"/>
  <c r="X684" i="42"/>
  <c r="X685" i="42"/>
  <c r="X686" i="42"/>
  <c r="X687" i="42"/>
  <c r="X688" i="42"/>
  <c r="X689" i="42"/>
  <c r="X690" i="42"/>
  <c r="X691" i="42"/>
  <c r="X692" i="42"/>
  <c r="X693" i="42"/>
  <c r="X694" i="42"/>
  <c r="X695" i="42"/>
  <c r="X696" i="42"/>
  <c r="X697" i="42"/>
  <c r="X698" i="42"/>
  <c r="X699" i="42"/>
  <c r="X700" i="42"/>
  <c r="X701" i="42"/>
  <c r="X702" i="42"/>
  <c r="X703" i="42"/>
  <c r="X704" i="42"/>
  <c r="X705" i="42"/>
  <c r="X706" i="42"/>
  <c r="X707" i="42"/>
  <c r="X708" i="42"/>
  <c r="X709" i="42"/>
  <c r="X710" i="42"/>
  <c r="X711" i="42"/>
  <c r="X712" i="42"/>
  <c r="X713" i="42"/>
  <c r="X714" i="42"/>
  <c r="X715" i="42"/>
  <c r="X716" i="42"/>
  <c r="X717" i="42"/>
  <c r="X718" i="42"/>
  <c r="X719" i="42"/>
  <c r="X720" i="42"/>
  <c r="X721" i="42"/>
  <c r="X722" i="42"/>
  <c r="X723" i="42"/>
  <c r="X724" i="42"/>
  <c r="X725" i="42"/>
  <c r="X726" i="42"/>
  <c r="X727" i="42"/>
  <c r="X728" i="42"/>
  <c r="X729" i="42"/>
  <c r="X730" i="42"/>
  <c r="X731" i="42"/>
  <c r="X732" i="42"/>
  <c r="X733" i="42"/>
  <c r="X734" i="42"/>
  <c r="X735" i="42"/>
  <c r="X736" i="42"/>
  <c r="X737" i="42"/>
  <c r="X738" i="42"/>
  <c r="X739" i="42"/>
  <c r="X740" i="42"/>
  <c r="X741" i="42"/>
  <c r="X742" i="42"/>
  <c r="X743" i="42"/>
  <c r="X744" i="42"/>
  <c r="X745" i="42"/>
  <c r="X746" i="42"/>
  <c r="X747" i="42"/>
  <c r="X748" i="42"/>
  <c r="X749" i="42"/>
  <c r="X750" i="42"/>
  <c r="X751" i="42"/>
  <c r="X752" i="42"/>
  <c r="X753" i="42"/>
  <c r="X754" i="42"/>
  <c r="X755" i="42"/>
  <c r="X756" i="42"/>
  <c r="X757" i="42"/>
  <c r="X758" i="42"/>
  <c r="X759" i="42"/>
  <c r="X760" i="42"/>
  <c r="X761" i="42"/>
  <c r="X762" i="42"/>
  <c r="X763" i="42"/>
  <c r="X764" i="42"/>
  <c r="X765" i="42"/>
  <c r="X766" i="42"/>
  <c r="X767" i="42"/>
  <c r="X768" i="42"/>
  <c r="X769" i="42"/>
  <c r="X770" i="42"/>
  <c r="X771" i="42"/>
  <c r="X772" i="42"/>
  <c r="X773" i="42"/>
  <c r="X774" i="42"/>
  <c r="X775" i="42"/>
  <c r="X776" i="42"/>
  <c r="X777" i="42"/>
  <c r="X778" i="42"/>
  <c r="X779" i="42"/>
  <c r="X780" i="42"/>
  <c r="X781" i="42"/>
  <c r="X782" i="42"/>
  <c r="X783" i="42"/>
  <c r="X784" i="42"/>
  <c r="X785" i="42"/>
  <c r="X786" i="42"/>
  <c r="X787" i="42"/>
  <c r="X788" i="42"/>
  <c r="X789" i="42"/>
  <c r="X790" i="42"/>
  <c r="X791" i="42"/>
  <c r="X792" i="42"/>
  <c r="X793" i="42"/>
  <c r="X794" i="42"/>
  <c r="X795" i="42"/>
  <c r="X796" i="42"/>
  <c r="X797" i="42"/>
  <c r="X798" i="42"/>
  <c r="X799" i="42"/>
  <c r="X800" i="42"/>
  <c r="X801" i="42"/>
  <c r="X802" i="42"/>
  <c r="X803" i="42"/>
  <c r="X804" i="42"/>
  <c r="X805" i="42"/>
  <c r="X806" i="42"/>
  <c r="X807" i="42"/>
  <c r="X808" i="42"/>
  <c r="X809" i="42"/>
  <c r="X810" i="42"/>
  <c r="X811" i="42"/>
  <c r="X812" i="42"/>
  <c r="X813" i="42"/>
  <c r="X814" i="42"/>
  <c r="X815" i="42"/>
  <c r="X816" i="42"/>
  <c r="X817" i="42"/>
  <c r="X818" i="42"/>
  <c r="X819" i="42"/>
  <c r="X820" i="42"/>
  <c r="X821" i="42"/>
  <c r="X822" i="42"/>
  <c r="X823" i="42"/>
  <c r="X824" i="42"/>
  <c r="X825" i="42"/>
  <c r="X826" i="42"/>
  <c r="X827" i="42"/>
  <c r="X828" i="42"/>
  <c r="X829" i="42"/>
  <c r="X830" i="42"/>
  <c r="X831" i="42"/>
  <c r="X832" i="42"/>
  <c r="X833" i="42"/>
  <c r="X834" i="42"/>
  <c r="X835" i="42"/>
  <c r="X836" i="42"/>
  <c r="X837" i="42"/>
  <c r="X838" i="42"/>
  <c r="X839" i="42"/>
  <c r="X840" i="42"/>
  <c r="X841" i="42"/>
  <c r="X842" i="42"/>
  <c r="X843" i="42"/>
  <c r="X844" i="42"/>
  <c r="X845" i="42"/>
  <c r="X846" i="42"/>
  <c r="X847" i="42"/>
  <c r="X848" i="42"/>
  <c r="X849" i="42"/>
  <c r="X850" i="42"/>
  <c r="X851" i="42"/>
  <c r="X852" i="42"/>
  <c r="X853" i="42"/>
  <c r="X854" i="42"/>
  <c r="X855" i="42"/>
  <c r="X856" i="42"/>
  <c r="X857" i="42"/>
  <c r="X858" i="42"/>
  <c r="X859" i="42"/>
  <c r="X860" i="42"/>
  <c r="X861" i="42"/>
  <c r="X862" i="42"/>
  <c r="X863" i="42"/>
  <c r="X864" i="42"/>
  <c r="X865" i="42"/>
  <c r="X866" i="42"/>
  <c r="X867" i="42"/>
  <c r="X868" i="42"/>
  <c r="X869" i="42"/>
  <c r="X870" i="42"/>
  <c r="X871" i="42"/>
  <c r="X872" i="42"/>
  <c r="X873" i="42"/>
  <c r="X874" i="42"/>
  <c r="X875" i="42"/>
  <c r="X876" i="42"/>
  <c r="X877" i="42"/>
  <c r="X878" i="42"/>
  <c r="X879" i="42"/>
  <c r="X880" i="42"/>
  <c r="X881" i="42"/>
  <c r="X882" i="42"/>
  <c r="X883" i="42"/>
  <c r="X884" i="42"/>
  <c r="X885" i="42"/>
  <c r="X886" i="42"/>
  <c r="X887" i="42"/>
  <c r="X888" i="42"/>
  <c r="X889" i="42"/>
  <c r="X890" i="42"/>
  <c r="X891" i="42"/>
  <c r="X892" i="42"/>
  <c r="X893" i="42"/>
  <c r="X894" i="42"/>
  <c r="X895" i="42"/>
  <c r="X896" i="42"/>
  <c r="X897" i="42"/>
  <c r="X898" i="42"/>
  <c r="X899" i="42"/>
  <c r="X900" i="42"/>
  <c r="X901" i="42"/>
  <c r="X902" i="42"/>
  <c r="X903" i="42"/>
  <c r="X904" i="42"/>
  <c r="X905" i="42"/>
  <c r="X906" i="42"/>
  <c r="X907" i="42"/>
  <c r="X908" i="42"/>
  <c r="X909" i="42"/>
  <c r="X910" i="42"/>
  <c r="X911" i="42"/>
  <c r="X912" i="42"/>
  <c r="X913" i="42"/>
  <c r="X914" i="42"/>
  <c r="X915" i="42"/>
  <c r="X916" i="42"/>
  <c r="X917" i="42"/>
  <c r="X918" i="42"/>
  <c r="X919" i="42"/>
  <c r="X920" i="42"/>
  <c r="X921" i="42"/>
  <c r="X922" i="42"/>
  <c r="X923" i="42"/>
  <c r="X924" i="42"/>
  <c r="X925" i="42"/>
  <c r="X926" i="42"/>
  <c r="X927" i="42"/>
  <c r="X928" i="42"/>
  <c r="X929" i="42"/>
  <c r="X930" i="42"/>
  <c r="X931" i="42"/>
  <c r="X932" i="42"/>
  <c r="X933" i="42"/>
  <c r="X934" i="42"/>
  <c r="X935" i="42"/>
  <c r="X936" i="42"/>
  <c r="X937" i="42"/>
  <c r="X938" i="42"/>
  <c r="X939" i="42"/>
  <c r="X940" i="42"/>
  <c r="X941" i="42"/>
  <c r="X942" i="42"/>
  <c r="X943" i="42"/>
  <c r="X944" i="42"/>
  <c r="X945" i="42"/>
  <c r="X946" i="42"/>
  <c r="X947" i="42"/>
  <c r="X948" i="42"/>
  <c r="X949" i="42"/>
  <c r="X950" i="42"/>
  <c r="X951" i="42"/>
  <c r="X952" i="42"/>
  <c r="X953" i="42"/>
  <c r="X954" i="42"/>
  <c r="X955" i="42"/>
  <c r="X956" i="42"/>
  <c r="X957" i="42"/>
  <c r="X958" i="42"/>
  <c r="X959" i="42"/>
  <c r="X960" i="42"/>
  <c r="X961" i="42"/>
  <c r="X962" i="42"/>
  <c r="X963" i="42"/>
  <c r="X964" i="42"/>
  <c r="X965" i="42"/>
  <c r="X966" i="42"/>
  <c r="X967" i="42"/>
  <c r="X968" i="42"/>
  <c r="X969" i="42"/>
  <c r="X970" i="42"/>
  <c r="X971" i="42"/>
  <c r="X972" i="42"/>
  <c r="X973" i="42"/>
  <c r="X974" i="42"/>
  <c r="X975" i="42"/>
  <c r="X976" i="42"/>
  <c r="X977" i="42"/>
  <c r="X978" i="42"/>
  <c r="X979" i="42"/>
  <c r="X980" i="42"/>
  <c r="X981" i="42"/>
  <c r="X982" i="42"/>
  <c r="X983" i="42"/>
  <c r="X984" i="42"/>
  <c r="X985" i="42"/>
  <c r="X986" i="42"/>
  <c r="X987" i="42"/>
  <c r="X988" i="42"/>
  <c r="X989" i="42"/>
  <c r="X990" i="42"/>
  <c r="X991" i="42"/>
  <c r="X992" i="42"/>
  <c r="X993" i="42"/>
  <c r="X994" i="42"/>
  <c r="X995" i="42"/>
  <c r="X996" i="42"/>
  <c r="X997" i="42"/>
  <c r="X998" i="42"/>
  <c r="X999" i="42"/>
  <c r="X1000" i="42"/>
  <c r="X1001" i="42"/>
  <c r="X1002" i="42"/>
  <c r="X1003" i="42"/>
  <c r="X1004" i="42"/>
  <c r="X1005" i="42"/>
  <c r="X1006" i="42"/>
  <c r="X1007" i="42"/>
  <c r="X1008" i="42"/>
  <c r="X1009" i="42"/>
  <c r="X1010" i="42"/>
  <c r="X1011" i="42"/>
  <c r="X1012" i="42"/>
  <c r="X1013" i="42"/>
  <c r="X1014" i="42"/>
  <c r="X1015" i="42"/>
  <c r="X1016" i="42"/>
  <c r="X1017" i="42"/>
  <c r="X1018" i="42"/>
  <c r="X1019" i="42"/>
  <c r="X1020" i="42"/>
  <c r="X1021" i="42"/>
  <c r="X1022" i="42"/>
  <c r="X1023" i="42"/>
  <c r="X1024" i="42"/>
  <c r="X1025" i="42"/>
  <c r="X1026" i="42"/>
  <c r="X1027" i="42"/>
  <c r="X1028" i="42"/>
  <c r="X1029" i="42"/>
  <c r="X1030" i="42"/>
  <c r="X1031" i="42"/>
  <c r="X1032" i="42"/>
  <c r="X1033" i="42"/>
  <c r="X1034" i="42"/>
  <c r="X1035" i="42"/>
  <c r="X1036" i="42"/>
  <c r="X1037" i="42"/>
  <c r="X1038" i="42"/>
  <c r="X1039" i="42"/>
  <c r="X1040" i="42"/>
  <c r="X1041" i="42"/>
  <c r="X1042" i="42"/>
  <c r="X1043" i="42"/>
  <c r="X1044" i="42"/>
  <c r="X1045" i="42"/>
  <c r="X1046" i="42"/>
  <c r="X1047" i="42"/>
  <c r="X1048" i="42"/>
  <c r="X1049" i="42"/>
  <c r="X1050" i="42"/>
  <c r="X1051" i="42"/>
  <c r="X1052" i="42"/>
  <c r="X1053" i="42"/>
  <c r="X1054" i="42"/>
  <c r="X1055" i="42"/>
  <c r="X1056" i="42"/>
  <c r="X1057" i="42"/>
  <c r="X1058" i="42"/>
  <c r="X1059" i="42"/>
  <c r="X1060" i="42"/>
  <c r="X1061" i="42"/>
  <c r="X1062" i="42"/>
  <c r="X1063" i="42"/>
  <c r="X1064" i="42"/>
  <c r="X1065" i="42"/>
  <c r="X1066" i="42"/>
  <c r="X1067" i="42"/>
  <c r="X1068" i="42"/>
  <c r="X1069" i="42"/>
  <c r="X1070" i="42"/>
  <c r="X1071" i="42"/>
  <c r="X1072" i="42"/>
  <c r="X1073" i="42"/>
  <c r="X1074" i="42"/>
  <c r="X1075" i="42"/>
  <c r="X1076" i="42"/>
  <c r="X1077" i="42"/>
  <c r="X1078" i="42"/>
  <c r="X1079" i="42"/>
  <c r="X1080" i="42"/>
  <c r="X1081" i="42"/>
  <c r="X1082" i="42"/>
  <c r="X1083" i="42"/>
  <c r="X1084" i="42"/>
  <c r="X1085" i="42"/>
  <c r="X1086" i="42"/>
  <c r="X1087" i="42"/>
  <c r="X1088" i="42"/>
  <c r="X1089" i="42"/>
  <c r="X1090" i="42"/>
  <c r="X1091" i="42"/>
  <c r="X1092" i="42"/>
  <c r="X1093" i="42"/>
  <c r="X1094" i="42"/>
  <c r="X1095" i="42"/>
  <c r="X1096" i="42"/>
  <c r="X1097" i="42"/>
  <c r="X1098" i="42"/>
  <c r="X1099" i="42"/>
  <c r="X1100" i="42"/>
  <c r="X1101" i="42"/>
  <c r="X1102" i="42"/>
  <c r="X1103" i="42"/>
  <c r="X1104" i="42"/>
  <c r="X1105" i="42"/>
  <c r="X1106" i="42"/>
  <c r="X1107" i="42"/>
  <c r="X1108" i="42"/>
  <c r="X1109" i="42"/>
  <c r="X1110" i="42"/>
  <c r="X1111" i="42"/>
  <c r="X1112" i="42"/>
  <c r="X1113" i="42"/>
  <c r="X1114" i="42"/>
  <c r="X1115" i="42"/>
  <c r="X1116" i="42"/>
  <c r="X1117" i="42"/>
  <c r="X1118" i="42"/>
  <c r="X1119" i="42"/>
  <c r="X1120" i="42"/>
  <c r="X1121" i="42"/>
  <c r="X1122" i="42"/>
  <c r="X1123" i="42"/>
  <c r="X1124" i="42"/>
  <c r="X1125" i="42"/>
  <c r="X1126" i="42"/>
  <c r="X1127" i="42"/>
  <c r="X1128" i="42"/>
  <c r="X1129" i="42"/>
  <c r="X1130" i="42"/>
  <c r="X1131" i="42"/>
  <c r="X1132" i="42"/>
  <c r="X1133" i="42"/>
  <c r="X1134" i="42"/>
  <c r="X1135" i="42"/>
  <c r="X1136" i="42"/>
  <c r="X1137" i="42"/>
  <c r="X1138" i="42"/>
  <c r="X1139" i="42"/>
  <c r="X1140" i="42"/>
  <c r="X1141" i="42"/>
  <c r="X1142" i="42"/>
  <c r="X1143" i="42"/>
  <c r="X1144" i="42"/>
  <c r="X1145" i="42"/>
  <c r="X1146" i="42"/>
  <c r="X1147" i="42"/>
  <c r="X1148" i="42"/>
  <c r="X1149" i="42"/>
  <c r="X1150" i="42"/>
  <c r="X1151" i="42"/>
  <c r="X1152" i="42"/>
  <c r="X1153" i="42"/>
  <c r="X1154" i="42"/>
  <c r="X1155" i="42"/>
  <c r="X1156" i="42"/>
  <c r="X1157" i="42"/>
  <c r="X1158" i="42"/>
  <c r="X1159" i="42"/>
  <c r="X1160" i="42"/>
  <c r="X1161" i="42"/>
  <c r="X1162" i="42"/>
  <c r="X1163" i="42"/>
  <c r="X1164" i="42"/>
  <c r="X1165" i="42"/>
  <c r="X1166" i="42"/>
  <c r="X1167" i="42"/>
  <c r="X1168" i="42"/>
  <c r="X1169" i="42"/>
  <c r="X1170" i="42"/>
  <c r="X1171" i="42"/>
  <c r="X1172" i="42"/>
  <c r="X1173" i="42"/>
  <c r="X1174" i="42"/>
  <c r="X1175" i="42"/>
  <c r="X1176" i="42"/>
  <c r="X1177" i="42"/>
  <c r="X1178" i="42"/>
  <c r="X1179" i="42"/>
  <c r="X1180" i="42"/>
  <c r="X1181" i="42"/>
  <c r="X1182" i="42"/>
  <c r="X1183" i="42"/>
  <c r="X1184" i="42"/>
  <c r="X1185" i="42"/>
  <c r="X1186" i="42"/>
  <c r="X1187" i="42"/>
  <c r="X1188" i="42"/>
  <c r="X1189" i="42"/>
  <c r="X1190" i="42"/>
  <c r="X1191" i="42"/>
  <c r="X1192" i="42"/>
  <c r="X1193" i="42"/>
  <c r="X1194" i="42"/>
  <c r="X1195" i="42"/>
  <c r="X1196" i="42"/>
  <c r="X1197" i="42"/>
  <c r="X1198" i="42"/>
  <c r="X1199" i="42"/>
  <c r="X1200" i="42"/>
  <c r="X1201" i="42"/>
  <c r="X1202" i="42"/>
  <c r="X1203" i="42"/>
  <c r="X1204" i="42"/>
  <c r="X1205" i="42"/>
  <c r="X1206" i="42"/>
  <c r="X1207" i="42"/>
  <c r="X1208" i="42"/>
  <c r="X1209" i="42"/>
  <c r="X1210" i="42"/>
  <c r="X1211" i="42"/>
  <c r="X1212" i="42"/>
  <c r="X1213" i="42"/>
  <c r="X1214" i="42"/>
  <c r="X1215" i="42"/>
  <c r="X1216" i="42"/>
  <c r="X1217" i="42"/>
  <c r="X1218" i="42"/>
  <c r="X1219" i="42"/>
  <c r="X1220" i="42"/>
  <c r="X1221" i="42"/>
  <c r="X1222" i="42"/>
  <c r="X1223" i="42"/>
  <c r="X1224" i="42"/>
  <c r="X1225" i="42"/>
  <c r="X1226" i="42"/>
  <c r="X1227" i="42"/>
  <c r="X1228" i="42"/>
  <c r="X1229" i="42"/>
  <c r="X1230" i="42"/>
  <c r="X1231" i="42"/>
  <c r="X1232" i="42"/>
  <c r="X1233" i="42"/>
  <c r="X1234" i="42"/>
  <c r="X1235" i="42"/>
  <c r="X1236" i="42"/>
  <c r="X1237" i="42"/>
  <c r="X1238" i="42"/>
  <c r="X1239" i="42"/>
  <c r="X1240" i="42"/>
  <c r="X1241" i="42"/>
  <c r="X1242" i="42"/>
  <c r="X1243" i="42"/>
  <c r="X1244" i="42"/>
  <c r="X1245" i="42"/>
  <c r="X1246" i="42"/>
  <c r="X1247" i="42"/>
  <c r="X1248" i="42"/>
  <c r="X1249" i="42"/>
  <c r="X1250" i="42"/>
  <c r="X1251" i="42"/>
  <c r="X1252" i="42"/>
  <c r="X1253" i="42"/>
  <c r="X1254" i="42"/>
  <c r="X1255" i="42"/>
  <c r="X1256" i="42"/>
  <c r="X1257" i="42"/>
  <c r="X1258" i="42"/>
  <c r="X1259" i="42"/>
  <c r="X1260" i="42"/>
  <c r="X1261" i="42"/>
  <c r="X1262" i="42"/>
  <c r="X1263" i="42"/>
  <c r="X1264" i="42"/>
  <c r="X1265" i="42"/>
  <c r="X1266" i="42"/>
  <c r="X1267" i="42"/>
  <c r="X1268" i="42"/>
  <c r="X1269" i="42"/>
  <c r="X1270" i="42"/>
  <c r="X1271" i="42"/>
  <c r="X1272" i="42"/>
  <c r="X1273" i="42"/>
  <c r="X1274" i="42"/>
  <c r="X1275" i="42"/>
  <c r="X1276" i="42"/>
  <c r="X1277" i="42"/>
  <c r="X1278" i="42"/>
  <c r="X1279" i="42"/>
  <c r="X1280" i="42"/>
  <c r="X1281" i="42"/>
  <c r="X1282" i="42"/>
  <c r="X1283" i="42"/>
  <c r="X1284" i="42"/>
  <c r="X1285" i="42"/>
  <c r="X1286" i="42"/>
  <c r="X1287" i="42"/>
  <c r="X1288" i="42"/>
  <c r="X1289" i="42"/>
  <c r="X1290" i="42"/>
  <c r="X1291" i="42"/>
  <c r="X1292" i="42"/>
  <c r="X1293" i="42"/>
  <c r="X1294" i="42"/>
  <c r="X1295" i="42"/>
  <c r="X1296" i="42"/>
  <c r="X1297" i="42"/>
  <c r="X1298" i="42"/>
  <c r="X1299" i="42"/>
  <c r="X1300" i="42"/>
  <c r="X1301" i="42"/>
  <c r="X1302" i="42"/>
  <c r="X1303" i="42"/>
  <c r="X1304" i="42"/>
  <c r="X1305" i="42"/>
  <c r="X1306" i="42"/>
  <c r="X1307" i="42"/>
  <c r="X1308" i="42"/>
  <c r="X1309" i="42"/>
  <c r="X1310" i="42"/>
  <c r="X1311" i="42"/>
  <c r="X1312" i="42"/>
  <c r="X1313" i="42"/>
  <c r="X1314" i="42"/>
  <c r="X1315" i="42"/>
  <c r="X1316" i="42"/>
  <c r="X1317" i="42"/>
  <c r="X1318" i="42"/>
  <c r="X1319" i="42"/>
  <c r="X1320" i="42"/>
  <c r="X1321" i="42"/>
  <c r="X1322" i="42"/>
  <c r="X1323" i="42"/>
  <c r="X1324" i="42"/>
  <c r="X1325" i="42"/>
  <c r="X1326" i="42"/>
  <c r="X1327" i="42"/>
  <c r="X1328" i="42"/>
  <c r="X1329" i="42"/>
  <c r="X1330" i="42"/>
  <c r="X1331" i="42"/>
  <c r="X1332" i="42"/>
  <c r="X1333" i="42"/>
  <c r="X1334" i="42"/>
  <c r="X1335" i="42"/>
  <c r="X1336" i="42"/>
  <c r="X1337" i="42"/>
  <c r="X1338" i="42"/>
  <c r="X1339" i="42"/>
  <c r="X1340" i="42"/>
  <c r="X1341" i="42"/>
  <c r="X1342" i="42"/>
  <c r="X1343" i="42"/>
  <c r="X1344" i="42"/>
  <c r="X1345" i="42"/>
  <c r="X1346" i="42"/>
  <c r="X1347" i="42"/>
  <c r="X1348" i="42"/>
  <c r="X1349" i="42"/>
  <c r="X1350" i="42"/>
  <c r="X1351" i="42"/>
  <c r="X1352" i="42"/>
  <c r="X1353" i="42"/>
  <c r="X1354" i="42"/>
  <c r="X1355" i="42"/>
  <c r="X1356" i="42"/>
  <c r="X1357" i="42"/>
  <c r="X1358" i="42"/>
  <c r="X1359" i="42"/>
  <c r="X1360" i="42"/>
  <c r="X1361" i="42"/>
  <c r="X1362" i="42"/>
  <c r="X1363" i="42"/>
  <c r="X1364" i="42"/>
  <c r="X1365" i="42"/>
  <c r="X1366" i="42"/>
  <c r="X1367" i="42"/>
  <c r="X1368" i="42"/>
  <c r="X1369" i="42"/>
  <c r="X1370" i="42"/>
  <c r="X1371" i="42"/>
  <c r="X1372" i="42"/>
  <c r="X1373" i="42"/>
  <c r="X1374" i="42"/>
  <c r="X1375" i="42"/>
  <c r="X1376" i="42"/>
  <c r="X1377" i="42"/>
  <c r="X1378" i="42"/>
  <c r="X1379" i="42"/>
  <c r="X1380" i="42"/>
  <c r="X1381" i="42"/>
  <c r="X1382" i="42"/>
  <c r="X1383" i="42"/>
  <c r="X1384" i="42"/>
  <c r="X1385" i="42"/>
  <c r="X1386" i="42"/>
  <c r="X1387" i="42"/>
  <c r="X1388" i="42"/>
  <c r="X1389" i="42"/>
  <c r="X1390" i="42"/>
  <c r="X1391" i="42"/>
  <c r="X1392" i="42"/>
  <c r="X1393" i="42"/>
  <c r="X1394" i="42"/>
  <c r="X1395" i="42"/>
  <c r="X1396" i="42"/>
  <c r="X1397" i="42"/>
  <c r="X1398" i="42"/>
  <c r="X1399" i="42"/>
  <c r="X1400" i="42"/>
  <c r="X1401" i="42"/>
  <c r="X1402" i="42"/>
  <c r="X1403" i="42"/>
  <c r="X1404" i="42"/>
  <c r="X1405" i="42"/>
  <c r="X1406" i="42"/>
  <c r="X1407" i="42"/>
  <c r="X1408" i="42"/>
  <c r="X1409" i="42"/>
  <c r="X1410" i="42"/>
  <c r="X1411" i="42"/>
  <c r="X1412" i="42"/>
  <c r="X1413" i="42"/>
  <c r="X1414" i="42"/>
  <c r="X1415" i="42"/>
  <c r="X1416" i="42"/>
  <c r="X1417" i="42"/>
  <c r="X1418" i="42"/>
  <c r="X1419" i="42"/>
  <c r="X1420" i="42"/>
  <c r="X1421" i="42"/>
  <c r="X1422" i="42"/>
  <c r="X1423" i="42"/>
  <c r="X1424" i="42"/>
  <c r="X1425" i="42"/>
  <c r="X1426" i="42"/>
  <c r="X1427" i="42"/>
  <c r="X1428" i="42"/>
  <c r="X1429" i="42"/>
  <c r="X1430" i="42"/>
  <c r="X1431" i="42"/>
  <c r="X1432" i="42"/>
  <c r="X1433" i="42"/>
  <c r="X1434" i="42"/>
  <c r="X1435" i="42"/>
  <c r="X1436" i="42"/>
  <c r="X1437" i="42"/>
  <c r="X1438" i="42"/>
  <c r="X1439" i="42"/>
  <c r="X1440" i="42"/>
  <c r="X1441" i="42"/>
  <c r="X1442" i="42"/>
  <c r="X1443" i="42"/>
  <c r="X1444" i="42"/>
  <c r="X1445" i="42"/>
  <c r="X1446" i="42"/>
  <c r="X1447" i="42"/>
  <c r="X1448" i="42"/>
  <c r="X1449" i="42"/>
  <c r="X1450" i="42"/>
  <c r="X1451" i="42"/>
  <c r="X1452" i="42"/>
  <c r="X1453" i="42"/>
  <c r="X1454" i="42"/>
  <c r="X1455" i="42"/>
  <c r="X1456" i="42"/>
  <c r="X1457" i="42"/>
  <c r="X1458" i="42"/>
  <c r="X1459" i="42"/>
  <c r="X1460" i="42"/>
  <c r="X1461" i="42"/>
  <c r="X1462" i="42"/>
  <c r="X1463" i="42"/>
  <c r="X1464" i="42"/>
  <c r="X1465" i="42"/>
  <c r="X1466" i="42"/>
  <c r="X1467" i="42"/>
  <c r="X1468" i="42"/>
  <c r="X1469" i="42"/>
  <c r="X1470" i="42"/>
  <c r="X1471" i="42"/>
  <c r="X1472" i="42"/>
  <c r="X1473" i="42"/>
  <c r="X1474" i="42"/>
  <c r="X1475" i="42"/>
  <c r="X1476" i="42"/>
  <c r="X1477" i="42"/>
  <c r="X1478" i="42"/>
  <c r="X1479" i="42"/>
  <c r="X1480" i="42"/>
  <c r="X1481" i="42"/>
  <c r="X1482" i="42"/>
  <c r="X1483" i="42"/>
  <c r="X1484" i="42"/>
  <c r="X1485" i="42"/>
  <c r="X1486" i="42"/>
  <c r="X1487" i="42"/>
  <c r="X1488" i="42"/>
  <c r="X1489" i="42"/>
  <c r="X1490" i="42"/>
  <c r="X1491" i="42"/>
  <c r="X1492" i="42"/>
  <c r="X1493" i="42"/>
  <c r="X1494" i="42"/>
  <c r="X1495" i="42"/>
  <c r="X1496" i="42"/>
  <c r="X1497" i="42"/>
  <c r="X1498" i="42"/>
  <c r="X1499" i="42"/>
  <c r="X1500" i="42"/>
  <c r="X1501" i="42"/>
  <c r="X1502" i="42"/>
  <c r="X1503" i="42"/>
  <c r="X1504" i="42"/>
  <c r="X1505" i="42"/>
  <c r="X1506" i="42"/>
  <c r="X1507" i="42"/>
  <c r="X1508" i="42"/>
  <c r="X1509" i="42"/>
  <c r="X1510" i="42"/>
  <c r="X1511" i="42"/>
  <c r="X1512" i="42"/>
  <c r="X1513" i="42"/>
  <c r="X1514" i="42"/>
  <c r="X1515" i="42"/>
  <c r="X1516" i="42"/>
  <c r="X1517" i="42"/>
  <c r="X1518" i="42"/>
  <c r="X1519" i="42"/>
  <c r="X1520" i="42"/>
  <c r="X1521" i="42"/>
  <c r="X1522" i="42"/>
  <c r="X1523" i="42"/>
  <c r="X1524" i="42"/>
  <c r="X1525" i="42"/>
  <c r="X1526" i="42"/>
  <c r="X1527" i="42"/>
  <c r="X1528" i="42"/>
  <c r="X1529" i="42"/>
  <c r="X1530" i="42"/>
  <c r="X1531" i="42"/>
  <c r="X1532" i="42"/>
  <c r="X1533" i="42"/>
  <c r="X1534" i="42"/>
  <c r="X1535" i="42"/>
  <c r="X1536" i="42"/>
  <c r="X1537" i="42"/>
  <c r="X1538" i="42"/>
  <c r="X1539" i="42"/>
  <c r="X1540" i="42"/>
  <c r="X1541" i="42"/>
  <c r="X1542" i="42"/>
  <c r="X1543" i="42"/>
  <c r="X1544" i="42"/>
  <c r="X1545" i="42"/>
  <c r="X1546" i="42"/>
  <c r="X1547" i="42"/>
  <c r="X1548" i="42"/>
  <c r="X1549" i="42"/>
  <c r="X1550" i="42"/>
  <c r="X1551" i="42"/>
  <c r="X1552" i="42"/>
  <c r="X1553" i="42"/>
  <c r="X1554" i="42"/>
  <c r="X1555" i="42"/>
  <c r="X1556" i="42"/>
  <c r="X1557" i="42"/>
  <c r="X1558" i="42"/>
  <c r="X1559" i="42"/>
  <c r="X1560" i="42"/>
  <c r="X1561" i="42"/>
  <c r="X1562" i="42"/>
  <c r="X1563" i="42"/>
  <c r="X1564" i="42"/>
  <c r="X1565" i="42"/>
  <c r="X1566" i="42"/>
  <c r="X1567" i="42"/>
  <c r="X1568" i="42"/>
  <c r="X1569" i="42"/>
  <c r="X1570" i="42"/>
  <c r="X1571" i="42"/>
  <c r="X1572" i="42"/>
  <c r="X1573" i="42"/>
  <c r="X1574" i="42"/>
  <c r="X1575" i="42"/>
  <c r="X1576" i="42"/>
  <c r="X1577" i="42"/>
  <c r="X1578" i="42"/>
  <c r="X1579" i="42"/>
  <c r="X1580" i="42"/>
  <c r="X1581" i="42"/>
  <c r="X1582" i="42"/>
  <c r="X1583" i="42"/>
  <c r="X1584" i="42"/>
  <c r="X1585" i="42"/>
  <c r="X1586" i="42"/>
  <c r="X1587" i="42"/>
  <c r="X1588" i="42"/>
  <c r="X1589" i="42"/>
  <c r="X1590" i="42"/>
  <c r="X1591" i="42"/>
  <c r="X1592" i="42"/>
  <c r="X1593" i="42"/>
  <c r="X1594" i="42"/>
  <c r="X1595" i="42"/>
  <c r="X1596" i="42"/>
  <c r="X1597" i="42"/>
  <c r="X1598" i="42"/>
  <c r="X1599" i="42"/>
  <c r="X1600" i="42"/>
  <c r="X1601" i="42"/>
  <c r="X1602" i="42"/>
  <c r="X1603" i="42"/>
  <c r="X1604" i="42"/>
  <c r="X1605" i="42"/>
  <c r="X1606" i="42"/>
  <c r="X1607" i="42"/>
  <c r="X1608" i="42"/>
  <c r="X1609" i="42"/>
  <c r="X1610" i="42"/>
  <c r="X1611" i="42"/>
  <c r="X1612" i="42"/>
  <c r="X1613" i="42"/>
  <c r="X1614" i="42"/>
  <c r="X1615" i="42"/>
  <c r="X1616" i="42"/>
  <c r="X1617" i="42"/>
  <c r="X1618" i="42"/>
  <c r="X1619" i="42"/>
  <c r="X1620" i="42"/>
  <c r="X1621" i="42"/>
  <c r="X1622" i="42"/>
  <c r="X1623" i="42"/>
  <c r="X1624" i="42"/>
  <c r="X1625" i="42"/>
  <c r="X1626" i="42"/>
  <c r="X1627" i="42"/>
  <c r="X1628" i="42"/>
  <c r="X1629" i="42"/>
  <c r="X1630" i="42"/>
  <c r="X1631" i="42"/>
  <c r="X1632" i="42"/>
  <c r="X1633" i="42"/>
  <c r="X1634" i="42"/>
  <c r="X1635" i="42"/>
  <c r="X1636" i="42"/>
  <c r="X1637" i="42"/>
  <c r="X1638" i="42"/>
  <c r="X1639" i="42"/>
  <c r="X1640" i="42"/>
  <c r="X1641" i="42"/>
  <c r="X1642" i="42"/>
  <c r="X1643" i="42"/>
  <c r="X1644" i="42"/>
  <c r="X1645" i="42"/>
  <c r="X1646" i="42"/>
  <c r="X1647" i="42"/>
  <c r="X1648" i="42"/>
  <c r="X1649" i="42"/>
  <c r="X1650" i="42"/>
  <c r="X1651" i="42"/>
  <c r="X1652" i="42"/>
  <c r="X1653" i="42"/>
  <c r="X1654" i="42"/>
  <c r="X1655" i="42"/>
  <c r="X1656" i="42"/>
  <c r="X1657" i="42"/>
  <c r="X1658" i="42"/>
  <c r="X1659" i="42"/>
  <c r="X1660" i="42"/>
  <c r="X1661" i="42"/>
  <c r="X1662" i="42"/>
  <c r="X1663" i="42"/>
  <c r="X1664" i="42"/>
  <c r="X1665" i="42"/>
  <c r="X1666" i="42"/>
  <c r="X1667" i="42"/>
  <c r="X1668" i="42"/>
  <c r="X1669" i="42"/>
  <c r="X1670" i="42"/>
  <c r="X1671" i="42"/>
  <c r="X1672" i="42"/>
  <c r="X1673" i="42"/>
  <c r="X1674" i="42"/>
  <c r="X1675" i="42"/>
  <c r="X1676" i="42"/>
  <c r="X1677" i="42"/>
  <c r="X1678" i="42"/>
  <c r="X1679" i="42"/>
  <c r="X1680" i="42"/>
  <c r="X1681" i="42"/>
  <c r="X1682" i="42"/>
  <c r="X1683" i="42"/>
  <c r="X1684" i="42"/>
  <c r="X1685" i="42"/>
  <c r="X1686" i="42"/>
  <c r="X1687" i="42"/>
  <c r="X1688" i="42"/>
  <c r="X1689" i="42"/>
  <c r="X1690" i="42"/>
  <c r="X1691" i="42"/>
  <c r="X1692" i="42"/>
  <c r="X1693" i="42"/>
  <c r="X1694" i="42"/>
  <c r="X1695" i="42"/>
  <c r="X1696" i="42"/>
  <c r="X1697" i="42"/>
  <c r="X1698" i="42"/>
  <c r="X1699" i="42"/>
  <c r="X1700" i="42"/>
  <c r="X1701" i="42"/>
  <c r="X1702" i="42"/>
  <c r="X1703" i="42"/>
  <c r="X1704" i="42"/>
  <c r="X1705" i="42"/>
  <c r="X1706" i="42"/>
  <c r="X1707" i="42"/>
  <c r="X1708" i="42"/>
  <c r="X1709" i="42"/>
  <c r="X1710" i="42"/>
  <c r="X1711" i="42"/>
  <c r="X1712" i="42"/>
  <c r="X1713" i="42"/>
  <c r="X1714" i="42"/>
  <c r="X1715" i="42"/>
  <c r="X1716" i="42"/>
  <c r="X1717" i="42"/>
  <c r="X1718" i="42"/>
  <c r="X1719" i="42"/>
  <c r="X1720" i="42"/>
  <c r="X1721" i="42"/>
  <c r="X1722" i="42"/>
  <c r="X1723" i="42"/>
  <c r="X1724" i="42"/>
  <c r="X1725" i="42"/>
  <c r="X1726" i="42"/>
  <c r="X1727" i="42"/>
  <c r="X1728" i="42"/>
  <c r="X1729" i="42"/>
  <c r="X1730" i="42"/>
  <c r="X1731" i="42"/>
  <c r="X1732" i="42"/>
  <c r="X1733" i="42"/>
  <c r="X1734" i="42"/>
  <c r="X1735" i="42"/>
  <c r="X1736" i="42"/>
  <c r="X1737" i="42"/>
  <c r="X1738" i="42"/>
  <c r="X1739" i="42"/>
  <c r="X1740" i="42"/>
  <c r="X1741" i="42"/>
  <c r="X1742" i="42"/>
  <c r="X1743" i="42"/>
  <c r="X1744" i="42"/>
  <c r="X1745" i="42"/>
  <c r="X1746" i="42"/>
  <c r="X1747" i="42"/>
  <c r="X1748" i="42"/>
  <c r="X1749" i="42"/>
  <c r="X1750" i="42"/>
  <c r="X1751" i="42"/>
  <c r="X1752" i="42"/>
  <c r="X1753" i="42"/>
  <c r="X1754" i="42"/>
  <c r="X1755" i="42"/>
  <c r="X1756" i="42"/>
  <c r="X1757" i="42"/>
  <c r="X1758" i="42"/>
  <c r="X1759" i="42"/>
  <c r="X1760" i="42"/>
  <c r="X1761" i="42"/>
  <c r="X1762" i="42"/>
  <c r="X1763" i="42"/>
  <c r="X1764" i="42"/>
  <c r="X1765" i="42"/>
  <c r="X1766" i="42"/>
  <c r="X1767" i="42"/>
  <c r="X1768" i="42"/>
  <c r="X1769" i="42"/>
  <c r="X1770" i="42"/>
  <c r="X1771" i="42"/>
  <c r="X1772" i="42"/>
  <c r="X1773" i="42"/>
  <c r="X1774" i="42"/>
  <c r="X1775" i="42"/>
  <c r="X1776" i="42"/>
  <c r="X1777" i="42"/>
  <c r="X1778" i="42"/>
  <c r="X1779" i="42"/>
  <c r="X1780" i="42"/>
  <c r="X1781" i="42"/>
  <c r="X1782" i="42"/>
  <c r="X1783" i="42"/>
  <c r="X1784" i="42"/>
  <c r="X1785" i="42"/>
  <c r="X1786" i="42"/>
  <c r="X1787" i="42"/>
  <c r="X1788" i="42"/>
  <c r="X1789" i="42"/>
  <c r="X1790" i="42"/>
  <c r="X1791" i="42"/>
  <c r="X1792" i="42"/>
  <c r="X1793" i="42"/>
  <c r="X1794" i="42"/>
  <c r="X1795" i="42"/>
  <c r="X1796" i="42"/>
  <c r="X1797" i="42"/>
  <c r="X1798" i="42"/>
  <c r="X1799" i="42"/>
  <c r="X1800" i="42"/>
  <c r="X1801" i="42"/>
  <c r="X1802" i="42"/>
  <c r="X1803" i="42"/>
  <c r="X1804" i="42"/>
  <c r="X1805" i="42"/>
  <c r="X1806" i="42"/>
  <c r="X1807" i="42"/>
  <c r="X1808" i="42"/>
  <c r="X1809" i="42"/>
  <c r="X1810" i="42"/>
  <c r="X1811" i="42"/>
  <c r="X1812" i="42"/>
  <c r="X1813" i="42"/>
  <c r="X1814" i="42"/>
  <c r="X1815" i="42"/>
  <c r="X1816" i="42"/>
  <c r="X1817" i="42"/>
  <c r="X1818" i="42"/>
  <c r="X1819" i="42"/>
  <c r="X1820" i="42"/>
  <c r="X1821" i="42"/>
  <c r="X1822" i="42"/>
  <c r="X1823" i="42"/>
  <c r="X1824" i="42"/>
  <c r="X1825" i="42"/>
  <c r="X1826" i="42"/>
  <c r="X1827" i="42"/>
  <c r="X1828" i="42"/>
  <c r="X1829" i="42"/>
  <c r="X1830" i="42"/>
  <c r="X1831" i="42"/>
  <c r="X1832" i="42"/>
  <c r="X1833" i="42"/>
  <c r="X1834" i="42"/>
  <c r="X1835" i="42"/>
  <c r="X1836" i="42"/>
  <c r="X1837" i="42"/>
  <c r="X1838" i="42"/>
  <c r="X1839" i="42"/>
  <c r="X1840" i="42"/>
  <c r="X1841" i="42"/>
  <c r="X1842" i="42"/>
  <c r="X1843" i="42"/>
  <c r="X1844" i="42"/>
  <c r="X1845" i="42"/>
  <c r="X1846" i="42"/>
  <c r="X1847" i="42"/>
  <c r="X1848" i="42"/>
  <c r="X1849" i="42"/>
  <c r="X1850" i="42"/>
  <c r="X1851" i="42"/>
  <c r="X1852" i="42"/>
  <c r="X1853" i="42"/>
  <c r="X1854" i="42"/>
  <c r="X1855" i="42"/>
  <c r="X1856" i="42"/>
  <c r="X1857" i="42"/>
  <c r="X1858" i="42"/>
  <c r="X1859" i="42"/>
  <c r="X1860" i="42"/>
  <c r="X1861" i="42"/>
  <c r="X1862" i="42"/>
  <c r="X1863" i="42"/>
  <c r="X1864" i="42"/>
  <c r="X1865" i="42"/>
  <c r="X1866" i="42"/>
  <c r="X1867" i="42"/>
  <c r="X1868" i="42"/>
  <c r="X1869" i="42"/>
  <c r="X1870" i="42"/>
  <c r="X1871" i="42"/>
  <c r="X1872" i="42"/>
  <c r="X1873" i="42"/>
  <c r="X1874" i="42"/>
  <c r="X1875" i="42"/>
  <c r="X1876" i="42"/>
  <c r="X1877" i="42"/>
  <c r="X1878" i="42"/>
  <c r="X1879" i="42"/>
  <c r="X1880" i="42"/>
  <c r="X1881" i="42"/>
  <c r="X1882" i="42"/>
  <c r="X1883" i="42"/>
  <c r="X1884" i="42"/>
  <c r="X1885" i="42"/>
  <c r="X1886" i="42"/>
  <c r="X1887" i="42"/>
  <c r="X1888" i="42"/>
  <c r="X1889" i="42"/>
  <c r="X1890" i="42"/>
  <c r="X1891" i="42"/>
  <c r="X1892" i="42"/>
  <c r="X1893" i="42"/>
  <c r="X1894" i="42"/>
  <c r="X1895" i="42"/>
  <c r="X1896" i="42"/>
  <c r="X1897" i="42"/>
  <c r="X1898" i="42"/>
  <c r="X1899" i="42"/>
  <c r="X1900" i="42"/>
  <c r="X1901" i="42"/>
  <c r="X1902" i="42"/>
  <c r="X1903" i="42"/>
  <c r="X1904" i="42"/>
  <c r="X1905" i="42"/>
  <c r="X1906" i="42"/>
  <c r="X1907" i="42"/>
  <c r="X1908" i="42"/>
  <c r="X1909" i="42"/>
  <c r="X1910" i="42"/>
  <c r="X1911" i="42"/>
  <c r="X1912" i="42"/>
  <c r="X1913" i="42"/>
  <c r="X1914" i="42"/>
  <c r="X1915" i="42"/>
  <c r="X1916" i="42"/>
  <c r="X1917" i="42"/>
  <c r="X1918" i="42"/>
  <c r="X1919" i="42"/>
  <c r="X1920" i="42"/>
  <c r="X1921" i="42"/>
  <c r="X1922" i="42"/>
  <c r="X1923" i="42"/>
  <c r="X1924" i="42"/>
  <c r="X1925" i="42"/>
  <c r="X1926" i="42"/>
  <c r="X1927" i="42"/>
  <c r="X1928" i="42"/>
  <c r="X1929" i="42"/>
  <c r="X1930" i="42"/>
  <c r="X1931" i="42"/>
  <c r="X1932" i="42"/>
  <c r="X1933" i="42"/>
  <c r="X1934" i="42"/>
  <c r="X1935" i="42"/>
  <c r="X1936" i="42"/>
  <c r="X1937" i="42"/>
  <c r="X1938" i="42"/>
  <c r="X1939" i="42"/>
  <c r="X1940" i="42"/>
  <c r="X1941" i="42"/>
  <c r="X1942" i="42"/>
  <c r="X1943" i="42"/>
  <c r="X1944" i="42"/>
  <c r="X1945" i="42"/>
  <c r="X1946" i="42"/>
  <c r="X1947" i="42"/>
  <c r="X1948" i="42"/>
  <c r="X1949" i="42"/>
  <c r="X1950" i="42"/>
  <c r="X1951" i="42"/>
  <c r="X1952" i="42"/>
  <c r="X1953" i="42"/>
  <c r="X1954" i="42"/>
  <c r="X1955" i="42"/>
  <c r="X1956" i="42"/>
  <c r="X1957" i="42"/>
  <c r="X1958" i="42"/>
  <c r="X1959" i="42"/>
  <c r="X1960" i="42"/>
  <c r="X1961" i="42"/>
  <c r="X1962" i="42"/>
  <c r="X1963" i="42"/>
  <c r="X1964" i="42"/>
  <c r="X1965" i="42"/>
  <c r="X1966" i="42"/>
  <c r="X1967" i="42"/>
  <c r="X1968" i="42"/>
  <c r="X1969" i="42"/>
  <c r="X1970" i="42"/>
  <c r="X1971" i="42"/>
  <c r="X1972" i="42"/>
  <c r="X1973" i="42"/>
  <c r="X1974" i="42"/>
  <c r="X1975" i="42"/>
  <c r="X1976" i="42"/>
  <c r="X1977" i="42"/>
  <c r="X1978" i="42"/>
  <c r="X1979" i="42"/>
  <c r="X1980" i="42"/>
  <c r="X1981" i="42"/>
  <c r="X1982" i="42"/>
  <c r="X1983" i="42"/>
  <c r="X1984" i="42"/>
  <c r="X1985" i="42"/>
  <c r="X1986" i="42"/>
  <c r="X1987" i="42"/>
  <c r="X1988" i="42"/>
  <c r="X1989" i="42"/>
  <c r="X1990" i="42"/>
  <c r="X1991" i="42"/>
  <c r="X1992" i="42"/>
  <c r="X1993" i="42"/>
  <c r="X1994" i="42"/>
  <c r="X1995" i="42"/>
  <c r="X1996" i="42"/>
  <c r="X1997" i="42"/>
  <c r="X1998" i="42"/>
  <c r="X1999" i="42"/>
  <c r="X2000" i="42"/>
  <c r="X2001" i="42"/>
  <c r="X2002" i="42"/>
  <c r="X2003" i="42"/>
  <c r="X2004" i="42"/>
  <c r="X2005" i="42"/>
  <c r="X2006" i="42"/>
  <c r="X2007" i="42"/>
  <c r="X2008" i="42"/>
  <c r="X2009" i="42"/>
  <c r="X2010" i="42"/>
  <c r="X2011" i="42"/>
  <c r="X2012" i="42"/>
  <c r="X2013" i="42"/>
  <c r="X2014" i="42"/>
  <c r="X2015" i="42"/>
  <c r="X2016" i="42"/>
  <c r="X2017" i="42"/>
  <c r="X2018" i="42"/>
  <c r="X2019" i="42"/>
  <c r="X2020" i="42"/>
  <c r="X2021" i="42"/>
  <c r="X2022" i="42"/>
  <c r="X2023" i="42"/>
  <c r="X2024" i="42"/>
  <c r="X2025" i="42"/>
  <c r="X2026" i="42"/>
  <c r="X2027" i="42"/>
  <c r="X2028" i="42"/>
  <c r="X2029" i="42"/>
  <c r="X2030" i="42"/>
  <c r="X2031" i="42"/>
  <c r="X2032" i="42"/>
  <c r="X2033" i="42"/>
  <c r="X2034" i="42"/>
  <c r="X2035" i="42"/>
  <c r="X2036" i="42"/>
  <c r="X2037" i="42"/>
  <c r="X2038" i="42"/>
  <c r="X2039" i="42"/>
  <c r="X2040" i="42"/>
  <c r="X2041" i="42"/>
  <c r="X2042" i="42"/>
  <c r="X2043" i="42"/>
  <c r="X2044" i="42"/>
  <c r="X2045" i="42"/>
  <c r="X2046" i="42"/>
  <c r="X2047" i="42"/>
  <c r="X2048" i="42"/>
  <c r="X2049" i="42"/>
  <c r="X2050" i="42"/>
  <c r="X2051" i="42"/>
  <c r="X2052" i="42"/>
  <c r="X2053" i="42"/>
  <c r="X2054" i="42"/>
  <c r="X2055" i="42"/>
  <c r="X2056" i="42"/>
  <c r="X2057" i="42"/>
  <c r="X2058" i="42"/>
  <c r="X2059" i="42"/>
  <c r="X2060" i="42"/>
  <c r="X2061" i="42"/>
  <c r="X2062" i="42"/>
  <c r="X2063" i="42"/>
  <c r="X2064" i="42"/>
  <c r="X2065" i="42"/>
  <c r="X2066" i="42"/>
  <c r="X2067" i="42"/>
  <c r="X2068" i="42"/>
  <c r="X2069" i="42"/>
  <c r="X2070" i="42"/>
  <c r="X2071" i="42"/>
  <c r="X2072" i="42"/>
  <c r="X2073" i="42"/>
  <c r="X2074" i="42"/>
  <c r="X2075" i="42"/>
  <c r="X2076" i="42"/>
  <c r="X2077" i="42"/>
  <c r="X2078" i="42"/>
  <c r="X2079" i="42"/>
  <c r="X2080" i="42"/>
  <c r="X2081" i="42"/>
  <c r="X2082" i="42"/>
  <c r="X2083" i="42"/>
  <c r="X2084" i="42"/>
  <c r="X2085" i="42"/>
  <c r="X2086" i="42"/>
  <c r="X2087" i="42"/>
  <c r="X2088" i="42"/>
  <c r="X2089" i="42"/>
  <c r="X2090" i="42"/>
  <c r="X2091" i="42"/>
  <c r="X2092" i="42"/>
  <c r="X2093" i="42"/>
  <c r="X2094" i="42"/>
  <c r="X2095" i="42"/>
  <c r="X2096" i="42"/>
  <c r="X2097" i="42"/>
  <c r="X2098" i="42"/>
  <c r="X2099" i="42"/>
  <c r="X2100" i="42"/>
  <c r="X2101" i="42"/>
  <c r="X2102" i="42"/>
  <c r="X2103" i="42"/>
  <c r="X2104" i="42"/>
  <c r="X2105" i="42"/>
  <c r="X2106" i="42"/>
  <c r="X2107" i="42"/>
  <c r="X2108" i="42"/>
  <c r="X2109" i="42"/>
  <c r="X2110" i="42"/>
  <c r="X2111" i="42"/>
  <c r="X2112" i="42"/>
  <c r="X2113" i="42"/>
  <c r="X2114" i="42"/>
  <c r="X2115" i="42"/>
  <c r="X2116" i="42"/>
  <c r="X2117" i="42"/>
  <c r="X2118" i="42"/>
  <c r="X2119" i="42"/>
  <c r="X2120" i="42"/>
  <c r="X2121" i="42"/>
  <c r="X2122" i="42"/>
  <c r="X2123" i="42"/>
  <c r="X2124" i="42"/>
  <c r="X2125" i="42"/>
  <c r="X2126" i="42"/>
  <c r="X2127" i="42"/>
  <c r="X2128" i="42"/>
  <c r="X2129" i="42"/>
  <c r="X2130" i="42"/>
  <c r="X2131" i="42"/>
  <c r="X2132" i="42"/>
  <c r="X2133" i="42"/>
  <c r="X2134" i="42"/>
  <c r="X2135" i="42"/>
  <c r="X2136" i="42"/>
  <c r="X2137" i="42"/>
  <c r="X2138" i="42"/>
  <c r="X2139" i="42"/>
  <c r="X2140" i="42"/>
  <c r="X2141" i="42"/>
  <c r="X2142" i="42"/>
  <c r="X2143" i="42"/>
  <c r="X2144" i="42"/>
  <c r="X2145" i="42"/>
  <c r="X2146" i="42"/>
  <c r="X2147" i="42"/>
  <c r="X2148" i="42"/>
  <c r="X2149" i="42"/>
  <c r="X2150" i="42"/>
  <c r="X2151" i="42"/>
  <c r="X2152" i="42"/>
  <c r="X2153" i="42"/>
  <c r="X2154" i="42"/>
  <c r="X2155" i="42"/>
  <c r="X2156" i="42"/>
  <c r="X2157" i="42"/>
  <c r="X2158" i="42"/>
  <c r="X2159" i="42"/>
  <c r="X2160" i="42"/>
  <c r="X2161" i="42"/>
  <c r="X2162" i="42"/>
  <c r="X2163" i="42"/>
  <c r="X2164" i="42"/>
  <c r="X2165" i="42"/>
  <c r="X2166" i="42"/>
  <c r="X2167" i="42"/>
  <c r="X2168" i="42"/>
  <c r="X2169" i="42"/>
  <c r="X2170" i="42"/>
  <c r="X2171" i="42"/>
  <c r="X2172" i="42"/>
  <c r="X2173" i="42"/>
  <c r="X2174" i="42"/>
  <c r="X2175" i="42"/>
  <c r="X2176" i="42"/>
  <c r="X2177" i="42"/>
  <c r="X2178" i="42"/>
  <c r="X2179" i="42"/>
  <c r="X2180" i="42"/>
  <c r="X2181" i="42"/>
  <c r="X2182" i="42"/>
  <c r="X2183" i="42"/>
  <c r="X2184" i="42"/>
  <c r="X2185" i="42"/>
  <c r="X2186" i="42"/>
  <c r="X2187" i="42"/>
  <c r="X2188" i="42"/>
  <c r="X2189" i="42"/>
  <c r="X2190" i="42"/>
  <c r="X2191" i="42"/>
  <c r="X2192" i="42"/>
  <c r="X2193" i="42"/>
  <c r="X2194" i="42"/>
  <c r="X2195" i="42"/>
  <c r="X2196" i="42"/>
  <c r="X2197" i="42"/>
  <c r="X2198" i="42"/>
  <c r="X2199" i="42"/>
  <c r="X2200" i="42"/>
  <c r="X2201" i="42"/>
  <c r="X2202" i="42"/>
  <c r="X2203" i="42"/>
  <c r="X2204" i="42"/>
  <c r="X2205" i="42"/>
  <c r="X2206" i="42"/>
  <c r="X2207" i="42"/>
  <c r="X2208" i="42"/>
  <c r="X2209" i="42"/>
  <c r="X2210" i="42"/>
  <c r="X2211" i="42"/>
  <c r="X2212" i="42"/>
  <c r="X2213" i="42"/>
  <c r="X2214" i="42"/>
  <c r="X2215" i="42"/>
  <c r="X2216" i="42"/>
  <c r="X2217" i="42"/>
  <c r="X2218" i="42"/>
  <c r="X2219" i="42"/>
  <c r="X2220" i="42"/>
  <c r="X2221" i="42"/>
  <c r="X2222" i="42"/>
  <c r="X2223" i="42"/>
  <c r="X2224" i="42"/>
  <c r="X2225" i="42"/>
  <c r="X2226" i="42"/>
  <c r="X2227" i="42"/>
  <c r="X2228" i="42"/>
  <c r="X2229" i="42"/>
  <c r="X2230" i="42"/>
  <c r="X2231" i="42"/>
  <c r="X2232" i="42"/>
  <c r="X2233" i="42"/>
  <c r="X2234" i="42"/>
  <c r="X2235" i="42"/>
  <c r="X2236" i="42"/>
  <c r="X2237" i="42"/>
  <c r="X2238" i="42"/>
  <c r="X2239" i="42"/>
  <c r="X2240" i="42"/>
  <c r="X2241" i="42"/>
  <c r="X2242" i="42"/>
  <c r="X2243" i="42"/>
  <c r="X2244" i="42"/>
  <c r="X2245" i="42"/>
  <c r="X2246" i="42"/>
  <c r="X2247" i="42"/>
  <c r="X2248" i="42"/>
  <c r="X2249" i="42"/>
  <c r="X2250" i="42"/>
  <c r="X2251" i="42"/>
  <c r="X2252" i="42"/>
  <c r="X2253" i="42"/>
  <c r="X2254" i="42"/>
  <c r="X2255" i="42"/>
  <c r="X2256" i="42"/>
  <c r="X2257" i="42"/>
  <c r="X2258" i="42"/>
  <c r="X2259" i="42"/>
  <c r="X2260" i="42"/>
  <c r="X2261" i="42"/>
  <c r="X2262" i="42"/>
  <c r="X2263" i="42"/>
  <c r="X2264" i="42"/>
  <c r="X2265" i="42"/>
  <c r="X2266" i="42"/>
  <c r="X2267" i="42"/>
  <c r="X2268" i="42"/>
  <c r="X2269" i="42"/>
  <c r="X2270" i="42"/>
  <c r="X2271" i="42"/>
  <c r="X2272" i="42"/>
  <c r="X2273" i="42"/>
  <c r="X2274" i="42"/>
  <c r="X2275" i="42"/>
  <c r="X2276" i="42"/>
  <c r="X2277" i="42"/>
  <c r="X2278" i="42"/>
  <c r="X2279" i="42"/>
  <c r="X2280" i="42"/>
  <c r="X2281" i="42"/>
  <c r="X2282" i="42"/>
  <c r="X2283" i="42"/>
  <c r="X2284" i="42"/>
  <c r="X2285" i="42"/>
  <c r="X2286" i="42"/>
  <c r="X2287" i="42"/>
  <c r="X2288" i="42"/>
  <c r="X2289" i="42"/>
  <c r="X2290" i="42"/>
  <c r="X2291" i="42"/>
  <c r="X2292" i="42"/>
  <c r="X2293" i="42"/>
  <c r="X2294" i="42"/>
  <c r="X2295" i="42"/>
  <c r="X2296" i="42"/>
  <c r="X2297" i="42"/>
  <c r="X2298" i="42"/>
  <c r="X2299" i="42"/>
  <c r="X2300" i="42"/>
  <c r="X2301" i="42"/>
  <c r="X2302" i="42"/>
  <c r="X2303" i="42"/>
  <c r="X2304" i="42"/>
  <c r="X2305" i="42"/>
  <c r="X2306" i="42"/>
  <c r="X2307" i="42"/>
  <c r="X2308" i="42"/>
  <c r="X2309" i="42"/>
  <c r="X2310" i="42"/>
  <c r="X2311" i="42"/>
  <c r="X2312" i="42"/>
  <c r="X2313" i="42"/>
  <c r="X2314" i="42"/>
  <c r="X2315" i="42"/>
  <c r="X2316" i="42"/>
  <c r="X2317" i="42"/>
  <c r="X2318" i="42"/>
  <c r="X2319" i="42"/>
  <c r="X2320" i="42"/>
  <c r="X2321" i="42"/>
  <c r="X2322" i="42"/>
  <c r="X2323" i="42"/>
  <c r="X2324" i="42"/>
  <c r="X2325" i="42"/>
  <c r="X2326" i="42"/>
  <c r="X2327" i="42"/>
  <c r="X2328" i="42"/>
  <c r="X2329" i="42"/>
  <c r="X2330" i="42"/>
  <c r="X2331" i="42"/>
  <c r="X2332" i="42"/>
  <c r="X2333" i="42"/>
  <c r="X2334" i="42"/>
  <c r="X2335" i="42"/>
  <c r="X2336" i="42"/>
  <c r="X2337" i="42"/>
  <c r="X2338" i="42"/>
  <c r="X2339" i="42"/>
  <c r="X2340" i="42"/>
  <c r="X2341" i="42"/>
  <c r="X2342" i="42"/>
  <c r="X2343" i="42"/>
  <c r="X2344" i="42"/>
  <c r="X2345" i="42"/>
  <c r="X2346" i="42"/>
  <c r="X2347" i="42"/>
  <c r="X2348" i="42"/>
  <c r="X2349" i="42"/>
  <c r="X2350" i="42"/>
  <c r="X2351" i="42"/>
  <c r="X2352" i="42"/>
  <c r="X2353" i="42"/>
  <c r="X2354" i="42"/>
  <c r="X2355" i="42"/>
  <c r="X2356" i="42"/>
  <c r="X2357" i="42"/>
  <c r="X2358" i="42"/>
  <c r="X2359" i="42"/>
  <c r="X2360" i="42"/>
  <c r="X2361" i="42"/>
  <c r="X2362" i="42"/>
  <c r="X2363" i="42"/>
  <c r="X2364" i="42"/>
  <c r="X2365" i="42"/>
  <c r="X2366" i="42"/>
  <c r="X2367" i="42"/>
  <c r="X2368" i="42"/>
  <c r="X2369" i="42"/>
  <c r="X2370" i="42"/>
  <c r="X2371" i="42"/>
  <c r="X2372" i="42"/>
  <c r="X2373" i="42"/>
  <c r="X2374" i="42"/>
  <c r="X2375" i="42"/>
  <c r="X2376" i="42"/>
  <c r="X2377" i="42"/>
  <c r="X2378" i="42"/>
  <c r="X2379" i="42"/>
  <c r="X2380" i="42"/>
  <c r="X2381" i="42"/>
  <c r="X2382" i="42"/>
  <c r="X2383" i="42"/>
  <c r="X2384" i="42"/>
  <c r="X2385" i="42"/>
  <c r="X2386" i="42"/>
  <c r="X2387" i="42"/>
  <c r="X2388" i="42"/>
  <c r="X2389" i="42"/>
  <c r="X2390" i="42"/>
  <c r="X2391" i="42"/>
  <c r="X2392" i="42"/>
  <c r="X2393" i="42"/>
  <c r="X2394" i="42"/>
  <c r="X2395" i="42"/>
  <c r="X2396" i="42"/>
  <c r="X2397" i="42"/>
  <c r="X2398" i="42"/>
  <c r="X2399" i="42"/>
  <c r="X2400" i="42"/>
  <c r="X2401" i="42"/>
  <c r="X2402" i="42"/>
  <c r="X2403" i="42"/>
  <c r="X2404" i="42"/>
  <c r="X2405" i="42"/>
  <c r="X2406" i="42"/>
  <c r="X2407" i="42"/>
  <c r="X2408" i="42"/>
  <c r="X2409" i="42"/>
  <c r="X2410" i="42"/>
  <c r="X2411" i="42"/>
  <c r="X2412" i="42"/>
  <c r="X2413" i="42"/>
  <c r="X2414" i="42"/>
  <c r="X2415" i="42"/>
  <c r="X2416" i="42"/>
  <c r="X2417" i="42"/>
  <c r="X2418" i="42"/>
  <c r="X2419" i="42"/>
  <c r="X2420" i="42"/>
  <c r="X2421" i="42"/>
  <c r="X2422" i="42"/>
  <c r="X2423" i="42"/>
  <c r="X2424" i="42"/>
  <c r="X2425" i="42"/>
  <c r="X2426" i="42"/>
  <c r="X2427" i="42"/>
  <c r="X2428" i="42"/>
  <c r="X2429" i="42"/>
  <c r="X2430" i="42"/>
  <c r="X2431" i="42"/>
  <c r="X2432" i="42"/>
  <c r="X2433" i="42"/>
  <c r="X2434" i="42"/>
  <c r="X2435" i="42"/>
  <c r="X2436" i="42"/>
  <c r="X2437" i="42"/>
  <c r="X2438" i="42"/>
  <c r="X2439" i="42"/>
  <c r="X2440" i="42"/>
  <c r="X2441" i="42"/>
  <c r="X2442" i="42"/>
  <c r="X2443" i="42"/>
  <c r="X2444" i="42"/>
  <c r="X2445" i="42"/>
  <c r="X2446" i="42"/>
  <c r="X2447" i="42"/>
  <c r="X2448" i="42"/>
  <c r="X2449" i="42"/>
  <c r="X2450" i="42"/>
  <c r="X2451" i="42"/>
  <c r="X2452" i="42"/>
  <c r="X2453" i="42"/>
  <c r="X2454" i="42"/>
  <c r="X2455" i="42"/>
  <c r="X2456" i="42"/>
  <c r="X2457" i="42"/>
  <c r="X2458" i="42"/>
  <c r="X2459" i="42"/>
  <c r="X2460" i="42"/>
  <c r="X2461" i="42"/>
  <c r="X2462" i="42"/>
  <c r="X2463" i="42"/>
  <c r="X2464" i="42"/>
  <c r="X2465" i="42"/>
  <c r="X2466" i="42"/>
  <c r="X2467" i="42"/>
  <c r="X2468" i="42"/>
  <c r="X2469" i="42"/>
  <c r="X2470" i="42"/>
  <c r="X2471" i="42"/>
  <c r="X2472" i="42"/>
  <c r="X2473" i="42"/>
  <c r="X2474" i="42"/>
  <c r="X2475" i="42"/>
  <c r="X2476" i="42"/>
  <c r="X2477" i="42"/>
  <c r="X2478" i="42"/>
  <c r="X2479" i="42"/>
  <c r="X2480" i="42"/>
  <c r="X2481" i="42"/>
  <c r="X2482" i="42"/>
  <c r="X2483" i="42"/>
  <c r="X2484" i="42"/>
  <c r="X2485" i="42"/>
  <c r="X2486" i="42"/>
  <c r="X2487" i="42"/>
  <c r="X2488" i="42"/>
  <c r="X2489" i="42"/>
  <c r="X2490" i="42"/>
  <c r="X2491" i="42"/>
  <c r="X2492" i="42"/>
  <c r="X2493" i="42"/>
  <c r="X2494" i="42"/>
  <c r="X2495" i="42"/>
  <c r="X2496" i="42"/>
  <c r="X2497" i="42"/>
  <c r="X2498" i="42"/>
  <c r="X2499" i="42"/>
  <c r="X2500" i="42"/>
  <c r="X2501" i="42"/>
  <c r="X2502" i="42"/>
  <c r="X2503" i="42"/>
  <c r="X2504" i="42"/>
  <c r="X2505" i="42"/>
  <c r="X2506" i="42"/>
  <c r="X2507" i="42"/>
  <c r="X2508" i="42"/>
  <c r="X2509" i="42"/>
  <c r="X2510" i="42"/>
  <c r="X2511" i="42"/>
  <c r="X2512" i="42"/>
  <c r="X2513" i="42"/>
  <c r="X2514" i="42"/>
  <c r="X2515" i="42"/>
  <c r="X2516" i="42"/>
  <c r="X2517" i="42"/>
  <c r="X2518" i="42"/>
  <c r="X2519" i="42"/>
  <c r="X2520" i="42"/>
  <c r="X2521" i="42"/>
  <c r="X2522" i="42"/>
  <c r="X2523" i="42"/>
  <c r="X2524" i="42"/>
  <c r="X2525" i="42"/>
  <c r="X2526" i="42"/>
  <c r="X2527" i="42"/>
  <c r="X2528" i="42"/>
  <c r="X2529" i="42"/>
  <c r="X2530" i="42"/>
  <c r="X2531" i="42"/>
  <c r="X2532" i="42"/>
  <c r="X2533" i="42"/>
  <c r="X2534" i="42"/>
  <c r="X2535" i="42"/>
  <c r="X2536" i="42"/>
  <c r="X2537" i="42"/>
  <c r="X2538" i="42"/>
  <c r="X2539" i="42"/>
  <c r="X2540" i="42"/>
  <c r="X2541" i="42"/>
  <c r="X2542" i="42"/>
  <c r="X2543" i="42"/>
  <c r="X2544" i="42"/>
  <c r="X2545" i="42"/>
  <c r="X2546" i="42"/>
  <c r="X2547" i="42"/>
  <c r="X2548" i="42"/>
  <c r="X2549" i="42"/>
  <c r="X2550" i="42"/>
  <c r="X2551" i="42"/>
  <c r="X2552" i="42"/>
  <c r="X2553" i="42"/>
  <c r="X2554" i="42"/>
  <c r="X2555" i="42"/>
  <c r="X2556" i="42"/>
  <c r="X2557" i="42"/>
  <c r="X2558" i="42"/>
  <c r="X2559" i="42"/>
  <c r="X2560" i="42"/>
  <c r="X2561" i="42"/>
  <c r="X2562" i="42"/>
  <c r="X2563" i="42"/>
  <c r="X2564" i="42"/>
  <c r="X2565" i="42"/>
  <c r="X2566" i="42"/>
  <c r="X2567" i="42"/>
  <c r="X2568" i="42"/>
  <c r="X2569" i="42"/>
  <c r="X2570" i="42"/>
  <c r="X2571" i="42"/>
  <c r="X2572" i="42"/>
  <c r="X2573" i="42"/>
  <c r="X2574" i="42"/>
  <c r="X2575" i="42"/>
  <c r="X2576" i="42"/>
  <c r="X2577" i="42"/>
  <c r="X2578" i="42"/>
  <c r="X2579" i="42"/>
  <c r="X2580" i="42"/>
  <c r="X2581" i="42"/>
  <c r="X2582" i="42"/>
  <c r="X2583" i="42"/>
  <c r="X2584" i="42"/>
  <c r="X2585" i="42"/>
  <c r="X2586" i="42"/>
  <c r="X2587" i="42"/>
  <c r="X2588" i="42"/>
  <c r="X2589" i="42"/>
  <c r="X2590" i="42"/>
  <c r="X2591" i="42"/>
  <c r="X2592" i="42"/>
  <c r="X2593" i="42"/>
  <c r="X2594" i="42"/>
  <c r="X2595" i="42"/>
  <c r="X2596" i="42"/>
  <c r="X2597" i="42"/>
  <c r="X2598" i="42"/>
  <c r="X2599" i="42"/>
  <c r="X2600" i="42"/>
  <c r="X2601" i="42"/>
  <c r="X2602" i="42"/>
  <c r="X2603" i="42"/>
  <c r="X2604" i="42"/>
  <c r="X2605" i="42"/>
  <c r="X2606" i="42"/>
  <c r="X2607" i="42"/>
  <c r="X2608" i="42"/>
  <c r="X2609" i="42"/>
  <c r="X2610" i="42"/>
  <c r="X2611" i="42"/>
  <c r="X2612" i="42"/>
  <c r="X2613" i="42"/>
  <c r="X2614" i="42"/>
  <c r="X2615" i="42"/>
  <c r="X2616" i="42"/>
  <c r="X2617" i="42"/>
  <c r="X2618" i="42"/>
  <c r="X2619" i="42"/>
  <c r="X2620" i="42"/>
  <c r="X2621" i="42"/>
  <c r="X2622" i="42"/>
  <c r="X2623" i="42"/>
  <c r="X2624" i="42"/>
  <c r="X2625" i="42"/>
  <c r="X2626" i="42"/>
  <c r="X2627" i="42"/>
  <c r="X2628" i="42"/>
  <c r="X2629" i="42"/>
  <c r="X2630" i="42"/>
  <c r="X2631" i="42"/>
  <c r="X2632" i="42"/>
  <c r="X2633" i="42"/>
  <c r="X2634" i="42"/>
  <c r="X2635" i="42"/>
  <c r="X2636" i="42"/>
  <c r="X2637" i="42"/>
  <c r="X2638" i="42"/>
  <c r="X2639" i="42"/>
  <c r="X2640" i="42"/>
  <c r="X2641" i="42"/>
  <c r="X2642" i="42"/>
  <c r="X2643" i="42"/>
  <c r="X2644" i="42"/>
  <c r="X2645" i="42"/>
  <c r="X2646" i="42"/>
  <c r="X2647" i="42"/>
  <c r="X2648" i="42"/>
  <c r="X2649" i="42"/>
  <c r="X2650" i="42"/>
  <c r="X2651" i="42"/>
  <c r="X2652" i="42"/>
  <c r="X2653" i="42"/>
  <c r="X2654" i="42"/>
  <c r="X2655" i="42"/>
  <c r="X2656" i="42"/>
  <c r="X2657" i="42"/>
  <c r="X2658" i="42"/>
  <c r="X2659" i="42"/>
  <c r="X2660" i="42"/>
  <c r="X2661" i="42"/>
  <c r="X2662" i="42"/>
  <c r="X2663" i="42"/>
  <c r="X2664" i="42"/>
  <c r="X2665" i="42"/>
  <c r="X2666" i="42"/>
  <c r="X2667" i="42"/>
  <c r="X2668" i="42"/>
  <c r="X2669" i="42"/>
  <c r="X2670" i="42"/>
  <c r="X2671" i="42"/>
  <c r="X2672" i="42"/>
  <c r="X2673" i="42"/>
  <c r="X2674" i="42"/>
  <c r="X2675" i="42"/>
  <c r="X2676" i="42"/>
  <c r="X2677" i="42"/>
  <c r="X2678" i="42"/>
  <c r="X2679" i="42"/>
  <c r="X2680" i="42"/>
  <c r="X2681" i="42"/>
  <c r="X2682" i="42"/>
  <c r="X2683" i="42"/>
  <c r="X2684" i="42"/>
  <c r="X2685" i="42"/>
  <c r="X2686" i="42"/>
  <c r="X2687" i="42"/>
  <c r="X2688" i="42"/>
  <c r="X2689" i="42"/>
  <c r="X2690" i="42"/>
  <c r="X2691" i="42"/>
  <c r="X2692" i="42"/>
  <c r="X2693" i="42"/>
  <c r="X2694" i="42"/>
  <c r="X2695" i="42"/>
  <c r="X2696" i="42"/>
  <c r="X2697" i="42"/>
  <c r="X2698" i="42"/>
  <c r="X2699" i="42"/>
  <c r="X2700" i="42"/>
  <c r="X2701" i="42"/>
  <c r="X2702" i="42"/>
  <c r="X2703" i="42"/>
  <c r="X2704" i="42"/>
  <c r="X2705" i="42"/>
  <c r="X2706" i="42"/>
  <c r="X2707" i="42"/>
  <c r="X2708" i="42"/>
  <c r="X2709" i="42"/>
  <c r="X2710" i="42"/>
  <c r="X2711" i="42"/>
  <c r="X2712" i="42"/>
  <c r="X2713" i="42"/>
  <c r="X2714" i="42"/>
  <c r="X2715" i="42"/>
  <c r="X2716" i="42"/>
  <c r="X2717" i="42"/>
  <c r="X2718" i="42"/>
  <c r="X2719" i="42"/>
  <c r="X2720" i="42"/>
  <c r="X2721" i="42"/>
  <c r="X2722" i="42"/>
  <c r="X2723" i="42"/>
  <c r="X2724" i="42"/>
  <c r="X2725" i="42"/>
  <c r="X2726" i="42"/>
  <c r="X2727" i="42"/>
  <c r="X2728" i="42"/>
  <c r="X2729" i="42"/>
  <c r="X2730" i="42"/>
  <c r="X2731" i="42"/>
  <c r="X2732" i="42"/>
  <c r="X2733" i="42"/>
  <c r="X2734" i="42"/>
  <c r="X2735" i="42"/>
  <c r="X2736" i="42"/>
  <c r="X2737" i="42"/>
  <c r="X2738" i="42"/>
  <c r="X2739" i="42"/>
  <c r="X2740" i="42"/>
  <c r="X2741" i="42"/>
  <c r="X2742" i="42"/>
  <c r="X2743" i="42"/>
  <c r="X2744" i="42"/>
  <c r="X2745" i="42"/>
  <c r="X2746" i="42"/>
  <c r="X2747" i="42"/>
  <c r="X2748" i="42"/>
  <c r="X2749" i="42"/>
  <c r="X2750" i="42"/>
  <c r="X2751" i="42"/>
  <c r="X2752" i="42"/>
  <c r="X2753" i="42"/>
  <c r="X2754" i="42"/>
  <c r="X2755" i="42"/>
  <c r="X2756" i="42"/>
  <c r="X2757" i="42"/>
  <c r="X2758" i="42"/>
  <c r="X2759" i="42"/>
  <c r="X2760" i="42"/>
  <c r="X2761" i="42"/>
  <c r="X2762" i="42"/>
  <c r="X2763" i="42"/>
  <c r="X2764" i="42"/>
  <c r="X2765" i="42"/>
  <c r="X2766" i="42"/>
  <c r="X2767" i="42"/>
  <c r="X2768" i="42"/>
  <c r="X2769" i="42"/>
  <c r="X2770" i="42"/>
  <c r="X2771" i="42"/>
  <c r="X2772" i="42"/>
  <c r="X2773" i="42"/>
  <c r="X2774" i="42"/>
  <c r="X2775" i="42"/>
  <c r="X2776" i="42"/>
  <c r="X2777" i="42"/>
  <c r="X2778" i="42"/>
  <c r="X2779" i="42"/>
  <c r="X2780" i="42"/>
  <c r="X2781" i="42"/>
  <c r="X2782" i="42"/>
  <c r="X2783" i="42"/>
  <c r="X2784" i="42"/>
  <c r="X2785" i="42"/>
  <c r="X2786" i="42"/>
  <c r="X2787" i="42"/>
  <c r="X2788" i="42"/>
  <c r="X2789" i="42"/>
  <c r="X2790" i="42"/>
  <c r="X2791" i="42"/>
  <c r="X2792" i="42"/>
  <c r="X2793" i="42"/>
  <c r="X2794" i="42"/>
  <c r="X2795" i="42"/>
  <c r="X2796" i="42"/>
  <c r="X2797" i="42"/>
  <c r="X2798" i="42"/>
  <c r="X2799" i="42"/>
  <c r="X2800" i="42"/>
  <c r="X2801" i="42"/>
  <c r="X2802" i="42"/>
  <c r="X2803" i="42"/>
  <c r="X2804" i="42"/>
  <c r="X2805" i="42"/>
  <c r="X2806" i="42"/>
  <c r="X2807" i="42"/>
  <c r="X2808" i="42"/>
  <c r="X2809" i="42"/>
  <c r="X2810" i="42"/>
  <c r="X2811" i="42"/>
  <c r="X2812" i="42"/>
  <c r="X2813" i="42"/>
  <c r="X2814" i="42"/>
  <c r="X2815" i="42"/>
  <c r="X2816" i="42"/>
  <c r="X2817" i="42"/>
  <c r="X2818" i="42"/>
  <c r="X2819" i="42"/>
  <c r="X2820" i="42"/>
  <c r="X2821" i="42"/>
  <c r="X2822" i="42"/>
  <c r="X2823" i="42"/>
  <c r="X2824" i="42"/>
  <c r="X2825" i="42"/>
  <c r="X2826" i="42"/>
  <c r="X2827" i="42"/>
  <c r="X2828" i="42"/>
  <c r="X2829" i="42"/>
  <c r="X2830" i="42"/>
  <c r="X2831" i="42"/>
  <c r="X2832" i="42"/>
  <c r="X2833" i="42"/>
  <c r="X2834" i="42"/>
  <c r="X2835" i="42"/>
  <c r="X2836" i="42"/>
  <c r="X2837" i="42"/>
  <c r="X2838" i="42"/>
  <c r="X2839" i="42"/>
  <c r="X2840" i="42"/>
  <c r="X2841" i="42"/>
  <c r="X2842" i="42"/>
  <c r="X2843" i="42"/>
  <c r="X2844" i="42"/>
  <c r="X2845" i="42"/>
  <c r="X2846" i="42"/>
  <c r="X2847" i="42"/>
  <c r="X2848" i="42"/>
  <c r="X2849" i="42"/>
  <c r="X2850" i="42"/>
  <c r="X2851" i="42"/>
  <c r="X2852" i="42"/>
  <c r="X2853" i="42"/>
  <c r="X2854" i="42"/>
  <c r="X2855" i="42"/>
  <c r="X2856" i="42"/>
  <c r="X2857" i="42"/>
  <c r="X2858" i="42"/>
  <c r="X2859" i="42"/>
  <c r="X2860" i="42"/>
  <c r="X2861" i="42"/>
  <c r="X2862" i="42"/>
  <c r="X2863" i="42"/>
  <c r="X2864" i="42"/>
  <c r="X2865" i="42"/>
  <c r="X2866" i="42"/>
  <c r="X2867" i="42"/>
  <c r="X2868" i="42"/>
  <c r="X2869" i="42"/>
  <c r="X2870" i="42"/>
  <c r="X2871" i="42"/>
  <c r="X2872" i="42"/>
  <c r="X2873" i="42"/>
  <c r="X2874" i="42"/>
  <c r="X2875" i="42"/>
  <c r="X2876" i="42"/>
  <c r="X2877" i="42"/>
  <c r="X2878" i="42"/>
  <c r="X2879" i="42"/>
  <c r="X2880" i="42"/>
  <c r="X2881" i="42"/>
  <c r="X2882" i="42"/>
  <c r="X2883" i="42"/>
  <c r="X2884" i="42"/>
  <c r="X2885" i="42"/>
  <c r="X2886" i="42"/>
  <c r="X2887" i="42"/>
  <c r="X2888" i="42"/>
  <c r="X2889" i="42"/>
  <c r="X2890" i="42"/>
  <c r="X2891" i="42"/>
  <c r="X2892" i="42"/>
  <c r="X2893" i="42"/>
  <c r="X2894" i="42"/>
  <c r="X2895" i="42"/>
  <c r="X2896" i="42"/>
  <c r="X2897" i="42"/>
  <c r="X2898" i="42"/>
  <c r="X2899" i="42"/>
  <c r="X2900" i="42"/>
  <c r="X2901" i="42"/>
  <c r="X2902" i="42"/>
  <c r="X2903" i="42"/>
  <c r="X2904" i="42"/>
  <c r="X2905" i="42"/>
  <c r="X2906" i="42"/>
  <c r="X2907" i="42"/>
  <c r="X2908" i="42"/>
  <c r="X2909" i="42"/>
  <c r="X2910" i="42"/>
  <c r="X2911" i="42"/>
  <c r="X2912" i="42"/>
  <c r="X2913" i="42"/>
  <c r="X2914" i="42"/>
  <c r="X2915" i="42"/>
  <c r="X2916" i="42"/>
  <c r="X2917" i="42"/>
  <c r="X2918" i="42"/>
  <c r="X2919" i="42"/>
  <c r="X2920" i="42"/>
  <c r="X2921" i="42"/>
  <c r="X2922" i="42"/>
  <c r="X2923" i="42"/>
  <c r="X2924" i="42"/>
  <c r="X2925" i="42"/>
  <c r="X2926" i="42"/>
  <c r="X2927" i="42"/>
  <c r="X2928" i="42"/>
  <c r="X2929" i="42"/>
  <c r="X2930" i="42"/>
  <c r="X2931" i="42"/>
  <c r="X2932" i="42"/>
  <c r="X2933" i="42"/>
  <c r="X2934" i="42"/>
  <c r="X2935" i="42"/>
  <c r="X2936" i="42"/>
  <c r="X2937" i="42"/>
  <c r="X2938" i="42"/>
  <c r="X2939" i="42"/>
  <c r="X2940" i="42"/>
  <c r="X2941" i="42"/>
  <c r="X2942" i="42"/>
  <c r="X2943" i="42"/>
  <c r="X2944" i="42"/>
  <c r="X2945" i="42"/>
  <c r="X2946" i="42"/>
  <c r="X2947" i="42"/>
  <c r="X2948" i="42"/>
  <c r="X2949" i="42"/>
  <c r="X2950" i="42"/>
  <c r="X2951" i="42"/>
  <c r="X2952" i="42"/>
  <c r="X2953" i="42"/>
  <c r="X2954" i="42"/>
  <c r="X2955" i="42"/>
  <c r="X2956" i="42"/>
  <c r="X2957" i="42"/>
  <c r="X2958" i="42"/>
  <c r="X2959" i="42"/>
  <c r="X2960" i="42"/>
  <c r="X2961" i="42"/>
  <c r="X2962" i="42"/>
  <c r="X2963" i="42"/>
  <c r="X2964" i="42"/>
  <c r="X2965" i="42"/>
  <c r="X2966" i="42"/>
  <c r="X2967" i="42"/>
  <c r="X2968" i="42"/>
  <c r="X2969" i="42"/>
  <c r="X2970" i="42"/>
  <c r="X2971" i="42"/>
  <c r="X2972" i="42"/>
  <c r="X2973" i="42"/>
  <c r="X2974" i="42"/>
  <c r="X2975" i="42"/>
  <c r="X2976" i="42"/>
  <c r="X2977" i="42"/>
  <c r="X2978" i="42"/>
  <c r="X2979" i="42"/>
  <c r="X2980" i="42"/>
  <c r="X2981" i="42"/>
  <c r="X2982" i="42"/>
  <c r="X2983" i="42"/>
  <c r="X2984" i="42"/>
  <c r="X2985" i="42"/>
  <c r="X2986" i="42"/>
  <c r="X2987" i="42"/>
  <c r="X2988" i="42"/>
  <c r="X2989" i="42"/>
  <c r="X2990" i="42"/>
  <c r="X2991" i="42"/>
  <c r="X2992" i="42"/>
  <c r="X2993" i="42"/>
  <c r="X2994" i="42"/>
  <c r="X2995" i="42"/>
  <c r="X2996" i="42"/>
  <c r="X2997" i="42"/>
  <c r="X2998" i="42"/>
  <c r="X2999" i="42"/>
  <c r="X3000" i="42"/>
  <c r="X3001" i="42"/>
  <c r="X3002" i="42"/>
  <c r="X3003" i="42"/>
  <c r="X3004" i="42"/>
  <c r="X3005" i="42"/>
  <c r="X3006" i="42"/>
  <c r="X3007" i="42"/>
  <c r="X3008" i="42"/>
  <c r="X3009" i="42"/>
  <c r="X3010" i="42"/>
  <c r="X3011" i="42"/>
  <c r="X3012" i="42"/>
  <c r="X3013" i="42"/>
  <c r="X3014" i="42"/>
  <c r="X3015" i="42"/>
  <c r="X3016" i="42"/>
  <c r="X3017" i="42"/>
  <c r="X3018" i="42"/>
  <c r="X3019" i="42"/>
  <c r="X3020" i="42"/>
  <c r="X3021" i="42"/>
  <c r="X3022" i="42"/>
  <c r="X3023" i="42"/>
  <c r="X3024" i="42"/>
  <c r="X3025" i="42"/>
  <c r="X3026" i="42"/>
  <c r="X3027" i="42"/>
  <c r="X3028" i="42"/>
  <c r="X3029" i="42"/>
  <c r="X3030" i="42"/>
  <c r="X3031" i="42"/>
  <c r="X3032" i="42"/>
  <c r="X3033" i="42"/>
  <c r="X3034" i="42"/>
  <c r="X3035" i="42"/>
  <c r="X3036" i="42"/>
  <c r="X3037" i="42"/>
  <c r="X3038" i="42"/>
  <c r="X3039" i="42"/>
  <c r="X3040" i="42"/>
  <c r="X3041" i="42"/>
  <c r="X3042" i="42"/>
  <c r="X3043" i="42"/>
  <c r="X3044" i="42"/>
  <c r="X3045" i="42"/>
  <c r="X3046" i="42"/>
  <c r="X3047" i="42"/>
  <c r="X3048" i="42"/>
  <c r="X3049" i="42"/>
  <c r="X3050" i="42"/>
  <c r="X3051" i="42"/>
  <c r="X3052" i="42"/>
  <c r="X3053" i="42"/>
  <c r="X3054" i="42"/>
  <c r="X3055" i="42"/>
  <c r="X3056" i="42"/>
  <c r="X3057" i="42"/>
  <c r="X3058" i="42"/>
  <c r="X3059" i="42"/>
  <c r="X3060" i="42"/>
  <c r="X3061" i="42"/>
  <c r="X3062" i="42"/>
  <c r="X3063" i="42"/>
  <c r="X3064" i="42"/>
  <c r="X3065" i="42"/>
  <c r="X3066" i="42"/>
  <c r="X3067" i="42"/>
  <c r="X3068" i="42"/>
  <c r="X3069" i="42"/>
  <c r="X3070" i="42"/>
  <c r="X3071" i="42"/>
  <c r="X3072" i="42"/>
  <c r="X3073" i="42"/>
  <c r="X3074" i="42"/>
  <c r="X3075" i="42"/>
  <c r="X3076" i="42"/>
  <c r="X3077" i="42"/>
  <c r="X3078" i="42"/>
  <c r="X3079" i="42"/>
  <c r="X3080" i="42"/>
  <c r="X3081" i="42"/>
  <c r="X3082" i="42"/>
  <c r="X3083" i="42"/>
  <c r="X3084" i="42"/>
  <c r="X3085" i="42"/>
  <c r="X3086" i="42"/>
  <c r="X3087" i="42"/>
  <c r="X3088" i="42"/>
  <c r="X3089" i="42"/>
  <c r="X3090" i="42"/>
  <c r="X3091" i="42"/>
  <c r="X3092" i="42"/>
  <c r="X3093" i="42"/>
  <c r="X3094" i="42"/>
  <c r="X3095" i="42"/>
  <c r="X3096" i="42"/>
  <c r="X3097" i="42"/>
  <c r="X3098" i="42"/>
  <c r="X3099" i="42"/>
  <c r="X3100" i="42"/>
  <c r="X3101" i="42"/>
  <c r="X3102" i="42"/>
  <c r="X3103" i="42"/>
  <c r="X3104" i="42"/>
  <c r="X3105" i="42"/>
  <c r="X3106" i="42"/>
  <c r="X3107" i="42"/>
  <c r="X3108" i="42"/>
  <c r="X3109" i="42"/>
  <c r="X3110" i="42"/>
  <c r="X3111" i="42"/>
  <c r="X3112" i="42"/>
  <c r="X3113" i="42"/>
  <c r="X3114" i="42"/>
  <c r="X3115" i="42"/>
  <c r="X3116" i="42"/>
  <c r="X3117" i="42"/>
  <c r="X3118" i="42"/>
  <c r="X3119" i="42"/>
  <c r="X3120" i="42"/>
  <c r="X3121" i="42"/>
  <c r="X3122" i="42"/>
  <c r="X3123" i="42"/>
  <c r="X3124" i="42"/>
  <c r="X3125" i="42"/>
  <c r="X3126" i="42"/>
  <c r="X3127" i="42"/>
  <c r="X3128" i="42"/>
  <c r="X3129" i="42"/>
  <c r="X3130" i="42"/>
  <c r="X3131" i="42"/>
  <c r="X3132" i="42"/>
  <c r="X3133" i="42"/>
  <c r="X3134" i="42"/>
  <c r="X3135" i="42"/>
  <c r="X3136" i="42"/>
  <c r="X3137" i="42"/>
  <c r="X3138" i="42"/>
  <c r="X3139" i="42"/>
  <c r="X3140" i="42"/>
  <c r="X3141" i="42"/>
  <c r="X3142" i="42"/>
  <c r="X3143" i="42"/>
  <c r="X3144" i="42"/>
  <c r="X3145" i="42"/>
  <c r="X3146" i="42"/>
  <c r="X3147" i="42"/>
  <c r="X3148" i="42"/>
  <c r="X3149" i="42"/>
  <c r="X3150" i="42"/>
  <c r="X3151" i="42"/>
  <c r="X3152" i="42"/>
  <c r="X3153" i="42"/>
  <c r="X3154" i="42"/>
  <c r="X3155" i="42"/>
  <c r="X3156" i="42"/>
  <c r="X3157" i="42"/>
  <c r="X3158" i="42"/>
  <c r="X3159" i="42"/>
  <c r="X3160" i="42"/>
  <c r="X3161" i="42"/>
  <c r="X3162" i="42"/>
  <c r="X3163" i="42"/>
  <c r="X3164" i="42"/>
  <c r="X3165" i="42"/>
  <c r="X3166" i="42"/>
  <c r="X3167" i="42"/>
  <c r="X3168" i="42"/>
  <c r="X3169" i="42"/>
  <c r="X3170" i="42"/>
  <c r="X3171" i="42"/>
  <c r="X3172" i="42"/>
  <c r="X3173" i="42"/>
  <c r="X3174" i="42"/>
  <c r="X3175" i="42"/>
  <c r="X3176" i="42"/>
  <c r="X3177" i="42"/>
  <c r="X3178" i="42"/>
  <c r="X3179" i="42"/>
  <c r="X3180" i="42"/>
  <c r="X3181" i="42"/>
  <c r="X3182" i="42"/>
  <c r="X3183" i="42"/>
  <c r="X3184" i="42"/>
  <c r="X3185" i="42"/>
  <c r="X3186" i="42"/>
  <c r="X3187" i="42"/>
  <c r="X3188" i="42"/>
  <c r="X3189" i="42"/>
  <c r="X3190" i="42"/>
  <c r="X3191" i="42"/>
  <c r="X3192" i="42"/>
  <c r="X3193" i="42"/>
  <c r="X3194" i="42"/>
  <c r="X3195" i="42"/>
  <c r="X3196" i="42"/>
  <c r="X3197" i="42"/>
  <c r="X3198" i="42"/>
  <c r="X3199" i="42"/>
  <c r="X3200" i="42"/>
  <c r="X3201" i="42"/>
  <c r="X3202" i="42"/>
  <c r="X3203" i="42"/>
  <c r="X3204" i="42"/>
  <c r="X3205" i="42"/>
  <c r="X3206" i="42"/>
  <c r="X3207" i="42"/>
  <c r="X3208" i="42"/>
  <c r="X3209" i="42"/>
  <c r="X3210" i="42"/>
  <c r="X3211" i="42"/>
  <c r="X3212" i="42"/>
  <c r="X3213" i="42"/>
  <c r="X3214" i="42"/>
  <c r="X3215" i="42"/>
  <c r="X3216" i="42"/>
  <c r="X3217" i="42"/>
  <c r="X3218" i="42"/>
  <c r="X3219" i="42"/>
  <c r="X3220" i="42"/>
  <c r="X3221" i="42"/>
  <c r="X3222" i="42"/>
  <c r="X3223" i="42"/>
  <c r="X3224" i="42"/>
  <c r="X3225" i="42"/>
  <c r="X3226" i="42"/>
  <c r="X3227" i="42"/>
  <c r="X3228" i="42"/>
  <c r="X3229" i="42"/>
  <c r="X3230" i="42"/>
  <c r="X3231" i="42"/>
  <c r="X3232" i="42"/>
  <c r="X3233" i="42"/>
  <c r="X3234" i="42"/>
  <c r="X3235" i="42"/>
  <c r="X3236" i="42"/>
  <c r="X3237" i="42"/>
  <c r="X3238" i="42"/>
  <c r="X3239" i="42"/>
  <c r="X3240" i="42"/>
  <c r="X3241" i="42"/>
  <c r="X3242" i="42"/>
  <c r="X3243" i="42"/>
  <c r="X3244" i="42"/>
  <c r="X3245" i="42"/>
  <c r="X3246" i="42"/>
  <c r="X3247" i="42"/>
  <c r="X3248" i="42"/>
  <c r="X3249" i="42"/>
  <c r="X3250" i="42"/>
  <c r="X3251" i="42"/>
  <c r="X3252" i="42"/>
  <c r="X3253" i="42"/>
  <c r="X3254" i="42"/>
  <c r="X3255" i="42"/>
  <c r="X3256" i="42"/>
  <c r="X3257" i="42"/>
  <c r="X3258" i="42"/>
  <c r="X3259" i="42"/>
  <c r="X3260" i="42"/>
  <c r="X3261" i="42"/>
  <c r="X3262" i="42"/>
  <c r="X3263" i="42"/>
  <c r="X3264" i="42"/>
  <c r="X3265" i="42"/>
  <c r="X3266" i="42"/>
  <c r="X3267" i="42"/>
  <c r="X3268" i="42"/>
  <c r="X3269" i="42"/>
  <c r="X3270" i="42"/>
  <c r="X3271" i="42"/>
  <c r="X3272" i="42"/>
  <c r="X3273" i="42"/>
  <c r="X3274" i="42"/>
  <c r="X3275" i="42"/>
  <c r="X3276" i="42"/>
  <c r="X3277" i="42"/>
  <c r="X3278" i="42"/>
  <c r="X3279" i="42"/>
  <c r="X3280" i="42"/>
  <c r="X3281" i="42"/>
  <c r="X3282" i="42"/>
  <c r="X3283" i="42"/>
  <c r="X3284" i="42"/>
  <c r="X3285" i="42"/>
  <c r="X3286" i="42"/>
  <c r="X3287" i="42"/>
  <c r="X3288" i="42"/>
  <c r="X3289" i="42"/>
  <c r="X3290" i="42"/>
  <c r="X3291" i="42"/>
  <c r="X3292" i="42"/>
  <c r="X3293" i="42"/>
  <c r="X3294" i="42"/>
  <c r="X3295" i="42"/>
  <c r="X3296" i="42"/>
  <c r="X3297" i="42"/>
  <c r="X3298" i="42"/>
  <c r="X3299" i="42"/>
  <c r="X3300" i="42"/>
  <c r="X3301" i="42"/>
  <c r="X3302" i="42"/>
  <c r="X3303" i="42"/>
  <c r="X3304" i="42"/>
  <c r="X3305" i="42"/>
  <c r="X3306" i="42"/>
  <c r="X3307" i="42"/>
  <c r="X3308" i="42"/>
  <c r="X3309" i="42"/>
  <c r="X3310" i="42"/>
  <c r="X3311" i="42"/>
  <c r="X3312" i="42"/>
  <c r="X3313" i="42"/>
  <c r="X3314" i="42"/>
  <c r="X3315" i="42"/>
  <c r="X3316" i="42"/>
  <c r="X3317" i="42"/>
  <c r="X3318" i="42"/>
  <c r="X3319" i="42"/>
  <c r="X3320" i="42"/>
  <c r="X3321" i="42"/>
  <c r="X3322" i="42"/>
  <c r="X3323" i="42"/>
  <c r="X3324" i="42"/>
  <c r="X3325" i="42"/>
  <c r="X3326" i="42"/>
  <c r="X3327" i="42"/>
  <c r="X3328" i="42"/>
  <c r="X3329" i="42"/>
  <c r="X3330" i="42"/>
  <c r="X3331" i="42"/>
  <c r="X3332" i="42"/>
  <c r="X3333" i="42"/>
  <c r="X3334" i="42"/>
  <c r="X3335" i="42"/>
  <c r="X3336" i="42"/>
  <c r="X3337" i="42"/>
  <c r="X3338" i="42"/>
  <c r="X3339" i="42"/>
  <c r="X3340" i="42"/>
  <c r="X3341" i="42"/>
  <c r="X3342" i="42"/>
  <c r="X3343" i="42"/>
  <c r="X3344" i="42"/>
  <c r="X3345" i="42"/>
  <c r="X3346" i="42"/>
  <c r="X3347" i="42"/>
  <c r="X3348" i="42"/>
  <c r="X3349" i="42"/>
  <c r="X3350" i="42"/>
  <c r="X3351" i="42"/>
  <c r="X3352" i="42"/>
  <c r="X3353" i="42"/>
  <c r="X3354" i="42"/>
  <c r="X3355" i="42"/>
  <c r="X3356" i="42"/>
  <c r="X3357" i="42"/>
  <c r="X3358" i="42"/>
  <c r="X3359" i="42"/>
  <c r="X3360" i="42"/>
  <c r="X3361" i="42"/>
  <c r="X3362" i="42"/>
  <c r="X3363" i="42"/>
  <c r="X3364" i="42"/>
  <c r="X3365" i="42"/>
  <c r="X3366" i="42"/>
  <c r="X3367" i="42"/>
  <c r="X3368" i="42"/>
  <c r="X3369" i="42"/>
  <c r="X3370" i="42"/>
  <c r="X3371" i="42"/>
  <c r="X3372" i="42"/>
  <c r="X3373" i="42"/>
  <c r="X3374" i="42"/>
  <c r="X3375" i="42"/>
  <c r="X3376" i="42"/>
  <c r="X3377" i="42"/>
  <c r="X3378" i="42"/>
  <c r="X3379" i="42"/>
  <c r="X3380" i="42"/>
  <c r="X3381" i="42"/>
  <c r="X3382" i="42"/>
  <c r="X3383" i="42"/>
  <c r="X3384" i="42"/>
  <c r="X3385" i="42"/>
  <c r="X3386" i="42"/>
  <c r="X3387" i="42"/>
  <c r="X3388" i="42"/>
  <c r="X3389" i="42"/>
  <c r="X3390" i="42"/>
  <c r="X3391" i="42"/>
  <c r="X3392" i="42"/>
  <c r="X3393" i="42"/>
  <c r="X3394" i="42"/>
  <c r="X3395" i="42"/>
  <c r="X3396" i="42"/>
  <c r="X3397" i="42"/>
  <c r="X3398" i="42"/>
  <c r="X3399" i="42"/>
  <c r="X3400" i="42"/>
  <c r="X3401" i="42"/>
  <c r="X3402" i="42"/>
  <c r="X3403" i="42"/>
  <c r="X3404" i="42"/>
  <c r="X3405" i="42"/>
  <c r="X3406" i="42"/>
  <c r="X3407" i="42"/>
  <c r="X3408" i="42"/>
  <c r="X3409" i="42"/>
  <c r="X3410" i="42"/>
  <c r="X3411" i="42"/>
  <c r="X3412" i="42"/>
  <c r="X3413" i="42"/>
  <c r="X3414" i="42"/>
  <c r="X3415" i="42"/>
  <c r="X3416" i="42"/>
  <c r="X3417" i="42"/>
  <c r="X3418" i="42"/>
  <c r="X3419" i="42"/>
  <c r="X3420" i="42"/>
  <c r="X3421" i="42"/>
  <c r="X3422" i="42"/>
  <c r="X3423" i="42"/>
  <c r="X3424" i="42"/>
  <c r="X3425" i="42"/>
  <c r="X3426" i="42"/>
  <c r="X3427" i="42"/>
  <c r="X3428" i="42"/>
  <c r="X3429" i="42"/>
  <c r="X3430" i="42"/>
  <c r="X3431" i="42"/>
  <c r="X3432" i="42"/>
  <c r="X3433" i="42"/>
  <c r="X3434" i="42"/>
  <c r="X3435" i="42"/>
  <c r="X3436" i="42"/>
  <c r="X3437" i="42"/>
  <c r="X3438" i="42"/>
  <c r="X3439" i="42"/>
  <c r="X3440" i="42"/>
  <c r="X3441" i="42"/>
  <c r="X3442" i="42"/>
  <c r="X3443" i="42"/>
  <c r="X3444" i="42"/>
  <c r="X3445" i="42"/>
  <c r="X3446" i="42"/>
  <c r="X3447" i="42"/>
  <c r="X3448" i="42"/>
  <c r="X3449" i="42"/>
  <c r="X3450" i="42"/>
  <c r="X3451" i="42"/>
  <c r="X3452" i="42"/>
  <c r="X3453" i="42"/>
  <c r="X3454" i="42"/>
  <c r="X3455" i="42"/>
  <c r="X3456" i="42"/>
  <c r="X3457" i="42"/>
  <c r="X3458" i="42"/>
  <c r="X3459" i="42"/>
  <c r="X3460" i="42"/>
  <c r="X3461" i="42"/>
  <c r="X3462" i="42"/>
  <c r="X3463" i="42"/>
  <c r="X3464" i="42"/>
  <c r="X3465" i="42"/>
  <c r="X3466" i="42"/>
  <c r="X3467" i="42"/>
  <c r="X3468" i="42"/>
  <c r="X3469" i="42"/>
  <c r="X3470" i="42"/>
  <c r="X3471" i="42"/>
  <c r="X3472" i="42"/>
  <c r="X3473" i="42"/>
  <c r="X3474" i="42"/>
  <c r="X3475" i="42"/>
  <c r="X3476" i="42"/>
  <c r="X3477" i="42"/>
  <c r="X3478" i="42"/>
  <c r="X3479" i="42"/>
  <c r="X3480" i="42"/>
  <c r="X3481" i="42"/>
  <c r="X3482" i="42"/>
  <c r="X3483" i="42"/>
  <c r="X3484" i="42"/>
  <c r="X3485" i="42"/>
  <c r="X3486" i="42"/>
  <c r="X3487" i="42"/>
  <c r="X3488" i="42"/>
  <c r="X3489" i="42"/>
  <c r="X3490" i="42"/>
  <c r="X3491" i="42"/>
  <c r="X3492" i="42"/>
  <c r="X3493" i="42"/>
  <c r="X3494" i="42"/>
  <c r="X3495" i="42"/>
  <c r="X3496" i="42"/>
  <c r="X3497" i="42"/>
  <c r="X3498" i="42"/>
  <c r="X3499" i="42"/>
  <c r="X3500" i="42"/>
  <c r="X3501" i="42"/>
  <c r="X3502" i="42"/>
  <c r="X3503" i="42"/>
  <c r="X3504" i="42"/>
  <c r="X3505" i="42"/>
  <c r="X3506" i="42"/>
  <c r="X3507" i="42"/>
  <c r="X3508" i="42"/>
  <c r="X3509" i="42"/>
  <c r="X3510" i="42"/>
  <c r="X3511" i="42"/>
  <c r="X3512" i="42"/>
  <c r="X3513" i="42"/>
  <c r="X3514" i="42"/>
  <c r="X3515" i="42"/>
  <c r="X3516" i="42"/>
  <c r="X3517" i="42"/>
  <c r="X3518" i="42"/>
  <c r="X3519" i="42"/>
  <c r="X3520" i="42"/>
  <c r="X3521" i="42"/>
  <c r="X3522" i="42"/>
  <c r="X3523" i="42"/>
  <c r="X3524" i="42"/>
  <c r="X3525" i="42"/>
  <c r="X3526" i="42"/>
  <c r="X3527" i="42"/>
  <c r="X3528" i="42"/>
  <c r="X3529" i="42"/>
  <c r="X3530" i="42"/>
  <c r="X3531" i="42"/>
  <c r="X3532" i="42"/>
  <c r="X3533" i="42"/>
  <c r="X3534" i="42"/>
  <c r="X3535" i="42"/>
  <c r="X3536" i="42"/>
  <c r="X3537" i="42"/>
  <c r="X3538" i="42"/>
  <c r="X3539" i="42"/>
  <c r="X3540" i="42"/>
  <c r="X3541" i="42"/>
  <c r="X3542" i="42"/>
  <c r="X3543" i="42"/>
  <c r="X3544" i="42"/>
  <c r="X3545" i="42"/>
  <c r="X3546" i="42"/>
  <c r="X3547" i="42"/>
  <c r="X3548" i="42"/>
  <c r="X3549" i="42"/>
  <c r="X3550" i="42"/>
  <c r="X3551" i="42"/>
  <c r="X3552" i="42"/>
  <c r="X3553" i="42"/>
  <c r="X3554" i="42"/>
  <c r="X3555" i="42"/>
  <c r="X3556" i="42"/>
  <c r="X3557" i="42"/>
  <c r="X3558" i="42"/>
  <c r="X3559" i="42"/>
  <c r="X3560" i="42"/>
  <c r="X3561" i="42"/>
  <c r="X3562" i="42"/>
  <c r="X3563" i="42"/>
  <c r="X3564" i="42"/>
  <c r="X3565" i="42"/>
  <c r="X3566" i="42"/>
  <c r="X3567" i="42"/>
  <c r="X3568" i="42"/>
  <c r="X3569" i="42"/>
  <c r="X3570" i="42"/>
  <c r="L17" i="41" l="1"/>
  <c r="L16" i="41"/>
  <c r="L15" i="41"/>
  <c r="L14" i="41"/>
  <c r="L13" i="41"/>
  <c r="L12" i="41"/>
  <c r="L11" i="41"/>
  <c r="L10" i="41"/>
  <c r="L9" i="41"/>
  <c r="L8" i="41"/>
  <c r="K17" i="41"/>
  <c r="K16" i="41"/>
  <c r="K15" i="41"/>
  <c r="K14" i="41"/>
  <c r="K13" i="41"/>
  <c r="K12" i="41"/>
  <c r="K11" i="41"/>
  <c r="K10" i="41"/>
  <c r="K9" i="41"/>
  <c r="K8" i="41"/>
  <c r="K6" i="41"/>
  <c r="J85" i="41" l="1"/>
  <c r="J84" i="41"/>
  <c r="J83" i="41"/>
  <c r="J82" i="41"/>
  <c r="J81" i="41"/>
  <c r="C47" i="21" l="1"/>
  <c r="C18" i="21"/>
  <c r="C85" i="47"/>
  <c r="D85" i="47" s="1"/>
  <c r="C84" i="47"/>
  <c r="D84" i="47" s="1"/>
  <c r="C81" i="47"/>
  <c r="D81" i="47" s="1"/>
  <c r="C80" i="47"/>
  <c r="D80" i="47" s="1"/>
  <c r="C77" i="47"/>
  <c r="D77" i="47" s="1"/>
  <c r="C76" i="47"/>
  <c r="D76" i="47" s="1"/>
  <c r="D72" i="47"/>
  <c r="C72" i="47" s="1"/>
  <c r="D68" i="47"/>
  <c r="C68" i="47" s="1"/>
  <c r="D73" i="37" l="1"/>
  <c r="D77" i="17"/>
  <c r="D106" i="47" l="1"/>
  <c r="C56" i="47" l="1"/>
  <c r="C57" i="47" s="1"/>
  <c r="B51" i="47"/>
  <c r="B50" i="47"/>
  <c r="B49" i="47"/>
  <c r="C58" i="47" l="1"/>
  <c r="C55" i="47"/>
  <c r="D56" i="47"/>
  <c r="D55" i="47" l="1"/>
  <c r="D57" i="47"/>
  <c r="D58" i="47" s="1"/>
  <c r="C60" i="47"/>
  <c r="C61" i="47" s="1"/>
  <c r="C62" i="47" l="1"/>
  <c r="C59" i="47" s="1"/>
  <c r="C63" i="47" s="1"/>
  <c r="D60" i="47"/>
  <c r="D61" i="47" s="1"/>
  <c r="D62" i="47" s="1"/>
  <c r="D93" i="47" l="1"/>
  <c r="D33" i="47" l="1"/>
  <c r="C93" i="47"/>
  <c r="D19" i="47" l="1"/>
  <c r="D11" i="47"/>
  <c r="D39" i="47"/>
  <c r="C33" i="47"/>
  <c r="C92" i="47"/>
  <c r="C11" i="47" l="1"/>
  <c r="C19" i="47"/>
  <c r="C39" i="47"/>
  <c r="C38" i="47" s="1"/>
  <c r="C32" i="47"/>
  <c r="D38" i="47"/>
  <c r="C57" i="38" l="1"/>
  <c r="C56" i="38"/>
  <c r="C55" i="38"/>
  <c r="C54" i="38"/>
  <c r="C53" i="38"/>
  <c r="C56" i="37"/>
  <c r="C55" i="37"/>
  <c r="C54" i="37"/>
  <c r="C53" i="37"/>
  <c r="C52" i="37"/>
  <c r="D50" i="36"/>
  <c r="D49" i="36"/>
  <c r="D48" i="36"/>
  <c r="D46" i="36"/>
  <c r="D45" i="36"/>
  <c r="D44" i="36"/>
  <c r="D37" i="36"/>
  <c r="C37" i="36" s="1"/>
  <c r="D36" i="36"/>
  <c r="C36" i="36" s="1"/>
  <c r="D35" i="36"/>
  <c r="C35" i="36" s="1"/>
  <c r="D33" i="36"/>
  <c r="C33" i="36" s="1"/>
  <c r="D32" i="36"/>
  <c r="C32" i="36" s="1"/>
  <c r="D31" i="36"/>
  <c r="C31" i="36" s="1"/>
  <c r="D53" i="17"/>
  <c r="D52" i="17"/>
  <c r="D51" i="17"/>
  <c r="D49" i="17"/>
  <c r="D48" i="17"/>
  <c r="D47" i="17"/>
  <c r="D40" i="17"/>
  <c r="D39" i="17"/>
  <c r="C39" i="17" s="1"/>
  <c r="D38" i="17"/>
  <c r="C38" i="17" s="1"/>
  <c r="D36" i="17"/>
  <c r="C36" i="17" s="1"/>
  <c r="D35" i="17"/>
  <c r="C35" i="17" s="1"/>
  <c r="D34" i="17"/>
  <c r="C34" i="17" s="1"/>
  <c r="D37" i="17" l="1"/>
  <c r="P102" i="33"/>
  <c r="Q102" i="33" s="1"/>
  <c r="P104" i="33"/>
  <c r="Q104" i="33" s="1"/>
  <c r="P105" i="33"/>
  <c r="Q105" i="33" s="1"/>
  <c r="P106" i="33"/>
  <c r="Q106" i="33" s="1"/>
  <c r="P108" i="33"/>
  <c r="Q108" i="33" s="1"/>
  <c r="P109" i="33"/>
  <c r="Q109" i="33" s="1"/>
  <c r="P110" i="33"/>
  <c r="Q110" i="33" s="1"/>
  <c r="P112" i="33"/>
  <c r="Q112" i="33" s="1"/>
  <c r="P113" i="33"/>
  <c r="Q113" i="33" s="1"/>
  <c r="P114" i="33"/>
  <c r="Q114" i="33" s="1"/>
  <c r="P116" i="33"/>
  <c r="Q116" i="33" s="1"/>
  <c r="P117" i="33"/>
  <c r="Q117" i="33" s="1"/>
  <c r="P118" i="33"/>
  <c r="Q118" i="33" s="1"/>
  <c r="P119" i="33"/>
  <c r="Q119" i="33" s="1"/>
  <c r="P120" i="33"/>
  <c r="Q120" i="33" s="1"/>
  <c r="P121" i="33"/>
  <c r="Q121" i="33" s="1"/>
  <c r="P122" i="33"/>
  <c r="Q122" i="33" s="1"/>
  <c r="P124" i="33"/>
  <c r="Q124" i="33" s="1"/>
  <c r="P125" i="33"/>
  <c r="Q125" i="33" s="1"/>
  <c r="P126" i="33"/>
  <c r="Q126" i="33" s="1"/>
  <c r="P128" i="33"/>
  <c r="Q128" i="33" s="1"/>
  <c r="P129" i="33"/>
  <c r="Q129" i="33" s="1"/>
  <c r="P130" i="33"/>
  <c r="Q130" i="33" s="1"/>
  <c r="P132" i="33"/>
  <c r="Q132" i="33" s="1"/>
  <c r="P133" i="33"/>
  <c r="Q133" i="33" s="1"/>
  <c r="P134" i="33"/>
  <c r="Q134" i="33" s="1"/>
  <c r="P135" i="33"/>
  <c r="Q135" i="33" s="1"/>
  <c r="P136" i="33"/>
  <c r="Q136" i="33" s="1"/>
  <c r="P138" i="33"/>
  <c r="Q138" i="33" s="1"/>
  <c r="P140" i="33"/>
  <c r="Q140" i="33" s="1"/>
  <c r="P141" i="33"/>
  <c r="Q141" i="33" s="1"/>
  <c r="P142" i="33"/>
  <c r="Q142" i="33" s="1"/>
  <c r="P144" i="33"/>
  <c r="Q144" i="33" s="1"/>
  <c r="P148" i="33"/>
  <c r="Q148" i="33" s="1"/>
  <c r="P149" i="33"/>
  <c r="Q149" i="33" s="1"/>
  <c r="P150" i="33"/>
  <c r="Q150" i="33" s="1"/>
  <c r="P152" i="33"/>
  <c r="Q152" i="33" s="1"/>
  <c r="P153" i="33"/>
  <c r="Q153" i="33" s="1"/>
  <c r="P154" i="33"/>
  <c r="Q154" i="33" s="1"/>
  <c r="P155" i="33"/>
  <c r="Q155" i="33" s="1"/>
  <c r="P156" i="33"/>
  <c r="Q156" i="33" s="1"/>
  <c r="P157" i="33"/>
  <c r="Q157" i="33" s="1"/>
  <c r="P158" i="33"/>
  <c r="Q158" i="33" s="1"/>
  <c r="P160" i="33"/>
  <c r="Q160" i="33" s="1"/>
  <c r="P162" i="33"/>
  <c r="Q162" i="33" s="1"/>
  <c r="P164" i="33"/>
  <c r="Q164" i="33" s="1"/>
  <c r="P165" i="33"/>
  <c r="Q165" i="33" s="1"/>
  <c r="P166" i="33"/>
  <c r="Q166" i="33" s="1"/>
  <c r="P167" i="33"/>
  <c r="Q167" i="33" s="1"/>
  <c r="P168" i="33"/>
  <c r="Q168" i="33" s="1"/>
  <c r="P169" i="33"/>
  <c r="Q169" i="33" s="1"/>
  <c r="P170" i="33"/>
  <c r="Q170" i="33" s="1"/>
  <c r="P172" i="33"/>
  <c r="Q172" i="33" s="1"/>
  <c r="P173" i="33"/>
  <c r="Q173" i="33" s="1"/>
  <c r="P174" i="33"/>
  <c r="Q174" i="33" s="1"/>
  <c r="P176" i="33"/>
  <c r="Q176" i="33" s="1"/>
  <c r="P177" i="33"/>
  <c r="Q177" i="33" s="1"/>
  <c r="P178" i="33"/>
  <c r="Q178" i="33" s="1"/>
  <c r="P179" i="33"/>
  <c r="Q179" i="33" s="1"/>
  <c r="P180" i="33"/>
  <c r="Q180" i="33" s="1"/>
  <c r="P181" i="33"/>
  <c r="Q181" i="33" s="1"/>
  <c r="P182" i="33"/>
  <c r="Q182" i="33" s="1"/>
  <c r="P183" i="33"/>
  <c r="Q183" i="33" s="1"/>
  <c r="P184" i="33"/>
  <c r="Q184" i="33" s="1"/>
  <c r="P185" i="33"/>
  <c r="Q185" i="33" s="1"/>
  <c r="P186" i="33"/>
  <c r="Q186" i="33" s="1"/>
  <c r="P188" i="33"/>
  <c r="Q188" i="33" s="1"/>
  <c r="P189" i="33"/>
  <c r="Q189" i="33" s="1"/>
  <c r="P190" i="33"/>
  <c r="Q190" i="33" s="1"/>
  <c r="P192" i="33"/>
  <c r="Q192" i="33" s="1"/>
  <c r="P194" i="33"/>
  <c r="Q194" i="33" s="1"/>
  <c r="P195" i="33"/>
  <c r="Q195" i="33" s="1"/>
  <c r="P196" i="33"/>
  <c r="Q196" i="33" s="1"/>
  <c r="P197" i="33"/>
  <c r="Q197" i="33" s="1"/>
  <c r="P198" i="33"/>
  <c r="Q198" i="33" s="1"/>
  <c r="P200" i="33"/>
  <c r="Q200" i="33" s="1"/>
  <c r="P201" i="33"/>
  <c r="Q201" i="33" s="1"/>
  <c r="P103" i="33"/>
  <c r="Q103" i="33" s="1"/>
  <c r="P107" i="33"/>
  <c r="Q107" i="33" s="1"/>
  <c r="P111" i="33"/>
  <c r="Q111" i="33" s="1"/>
  <c r="P115" i="33"/>
  <c r="Q115" i="33" s="1"/>
  <c r="P123" i="33"/>
  <c r="Q123" i="33" s="1"/>
  <c r="P127" i="33"/>
  <c r="Q127" i="33" s="1"/>
  <c r="P131" i="33"/>
  <c r="Q131" i="33" s="1"/>
  <c r="P137" i="33"/>
  <c r="Q137" i="33" s="1"/>
  <c r="P139" i="33"/>
  <c r="Q139" i="33" s="1"/>
  <c r="P143" i="33"/>
  <c r="Q143" i="33" s="1"/>
  <c r="P145" i="33"/>
  <c r="Q145" i="33" s="1"/>
  <c r="P146" i="33"/>
  <c r="Q146" i="33" s="1"/>
  <c r="P147" i="33"/>
  <c r="Q147" i="33" s="1"/>
  <c r="P151" i="33"/>
  <c r="Q151" i="33" s="1"/>
  <c r="P159" i="33"/>
  <c r="Q159" i="33" s="1"/>
  <c r="P161" i="33"/>
  <c r="Q161" i="33" s="1"/>
  <c r="P163" i="33"/>
  <c r="Q163" i="33" s="1"/>
  <c r="P171" i="33"/>
  <c r="Q171" i="33" s="1"/>
  <c r="P175" i="33"/>
  <c r="Q175" i="33" s="1"/>
  <c r="P187" i="33"/>
  <c r="Q187" i="33" s="1"/>
  <c r="P191" i="33"/>
  <c r="Q191" i="33" s="1"/>
  <c r="P193" i="33"/>
  <c r="Q193" i="33" s="1"/>
  <c r="P199" i="33"/>
  <c r="Q199" i="33" s="1"/>
  <c r="V102" i="33"/>
  <c r="V103" i="33"/>
  <c r="V104" i="33"/>
  <c r="V105" i="33"/>
  <c r="V106" i="33"/>
  <c r="V107" i="33"/>
  <c r="V108" i="33"/>
  <c r="V109" i="33"/>
  <c r="V110" i="33"/>
  <c r="V111" i="33"/>
  <c r="V112" i="33"/>
  <c r="V113" i="33"/>
  <c r="V114" i="33"/>
  <c r="V115" i="33"/>
  <c r="V116" i="33"/>
  <c r="V117" i="33"/>
  <c r="V118" i="33"/>
  <c r="V119" i="33"/>
  <c r="V120" i="33"/>
  <c r="V121" i="33"/>
  <c r="V122" i="33"/>
  <c r="V123" i="33"/>
  <c r="V124" i="33"/>
  <c r="V125" i="33"/>
  <c r="V126" i="33"/>
  <c r="V127" i="33"/>
  <c r="V128" i="33"/>
  <c r="V129" i="33"/>
  <c r="V130" i="33"/>
  <c r="V131" i="33"/>
  <c r="V132" i="33"/>
  <c r="V133" i="33"/>
  <c r="V134" i="33"/>
  <c r="V135" i="33"/>
  <c r="V136" i="33"/>
  <c r="V137" i="33"/>
  <c r="V138" i="33"/>
  <c r="V139" i="33"/>
  <c r="V140" i="33"/>
  <c r="V141" i="33"/>
  <c r="V142" i="33"/>
  <c r="V143" i="33"/>
  <c r="V144" i="33"/>
  <c r="V145" i="33"/>
  <c r="V146" i="33"/>
  <c r="V147" i="33"/>
  <c r="V148" i="33"/>
  <c r="V149" i="33"/>
  <c r="V150" i="33"/>
  <c r="V151" i="33"/>
  <c r="V152" i="33"/>
  <c r="V153" i="33"/>
  <c r="V154" i="33"/>
  <c r="V155" i="33"/>
  <c r="V156" i="33"/>
  <c r="V157" i="33"/>
  <c r="V158" i="33"/>
  <c r="V159" i="33"/>
  <c r="V160" i="33"/>
  <c r="V161" i="33"/>
  <c r="V162" i="33"/>
  <c r="V163" i="33"/>
  <c r="V164" i="33"/>
  <c r="V165" i="33"/>
  <c r="V166" i="33"/>
  <c r="V167" i="33"/>
  <c r="V168" i="33"/>
  <c r="V169" i="33"/>
  <c r="V170" i="33"/>
  <c r="V171" i="33"/>
  <c r="V172" i="33"/>
  <c r="V173" i="33"/>
  <c r="V174" i="33"/>
  <c r="V175" i="33"/>
  <c r="V176" i="33"/>
  <c r="V177" i="33"/>
  <c r="V178" i="33"/>
  <c r="V179" i="33"/>
  <c r="V180" i="33"/>
  <c r="V181" i="33"/>
  <c r="V182" i="33"/>
  <c r="V183" i="33"/>
  <c r="V184" i="33"/>
  <c r="V185" i="33"/>
  <c r="V186" i="33"/>
  <c r="V187" i="33"/>
  <c r="V188" i="33"/>
  <c r="V189" i="33"/>
  <c r="V190" i="33"/>
  <c r="V191" i="33"/>
  <c r="V192" i="33"/>
  <c r="V193" i="33"/>
  <c r="V194" i="33"/>
  <c r="V195" i="33"/>
  <c r="V196" i="33"/>
  <c r="V197" i="33"/>
  <c r="V198" i="33"/>
  <c r="V199" i="33"/>
  <c r="V200" i="33"/>
  <c r="V201" i="33"/>
  <c r="Y102" i="33"/>
  <c r="Z102" i="33" s="1"/>
  <c r="Y103" i="33"/>
  <c r="Y104" i="33"/>
  <c r="Z104" i="33" s="1"/>
  <c r="Y105" i="33"/>
  <c r="Z105" i="33" s="1"/>
  <c r="Y106" i="33"/>
  <c r="Z106" i="33" s="1"/>
  <c r="Y107" i="33"/>
  <c r="Y108" i="33"/>
  <c r="Y109" i="33"/>
  <c r="Z109" i="33" s="1"/>
  <c r="Y110" i="33"/>
  <c r="Z110" i="33" s="1"/>
  <c r="Y111" i="33"/>
  <c r="Z111" i="33" s="1"/>
  <c r="Y112" i="33"/>
  <c r="Z112" i="33" s="1"/>
  <c r="Y113" i="33"/>
  <c r="Z113" i="33" s="1"/>
  <c r="Y114" i="33"/>
  <c r="Z114" i="33" s="1"/>
  <c r="Y115" i="33"/>
  <c r="Y116" i="33"/>
  <c r="Y117" i="33"/>
  <c r="Z117" i="33" s="1"/>
  <c r="Y118" i="33"/>
  <c r="Z118" i="33" s="1"/>
  <c r="Y119" i="33"/>
  <c r="Y120" i="33"/>
  <c r="Z120" i="33" s="1"/>
  <c r="Y121" i="33"/>
  <c r="Y122" i="33"/>
  <c r="Z122" i="33" s="1"/>
  <c r="Y123" i="33"/>
  <c r="Y124" i="33"/>
  <c r="Z124" i="33" s="1"/>
  <c r="Y125" i="33"/>
  <c r="Z125" i="33" s="1"/>
  <c r="Y126" i="33"/>
  <c r="Z126" i="33" s="1"/>
  <c r="Y127" i="33"/>
  <c r="Y128" i="33"/>
  <c r="Z128" i="33" s="1"/>
  <c r="Y129" i="33"/>
  <c r="Z129" i="33" s="1"/>
  <c r="Y130" i="33"/>
  <c r="Z130" i="33" s="1"/>
  <c r="Y131" i="33"/>
  <c r="Y132" i="33"/>
  <c r="Y133" i="33"/>
  <c r="Z133" i="33" s="1"/>
  <c r="Y134" i="33"/>
  <c r="Z134" i="33" s="1"/>
  <c r="Y135" i="33"/>
  <c r="Z135" i="33" s="1"/>
  <c r="Y136" i="33"/>
  <c r="Z136" i="33" s="1"/>
  <c r="Y137" i="33"/>
  <c r="Z137" i="33" s="1"/>
  <c r="Y138" i="33"/>
  <c r="Z138" i="33" s="1"/>
  <c r="Y139" i="33"/>
  <c r="Y140" i="33"/>
  <c r="Y141" i="33"/>
  <c r="Z141" i="33" s="1"/>
  <c r="Y142" i="33"/>
  <c r="Z142" i="33" s="1"/>
  <c r="Y143" i="33"/>
  <c r="Z143" i="33" s="1"/>
  <c r="Y144" i="33"/>
  <c r="Z144" i="33" s="1"/>
  <c r="Y145" i="33"/>
  <c r="Z145" i="33" s="1"/>
  <c r="Y146" i="33"/>
  <c r="Z146" i="33" s="1"/>
  <c r="Y147" i="33"/>
  <c r="Y148" i="33"/>
  <c r="Y149" i="33"/>
  <c r="Z149" i="33" s="1"/>
  <c r="Y150" i="33"/>
  <c r="Z150" i="33" s="1"/>
  <c r="Y151" i="33"/>
  <c r="Z151" i="33" s="1"/>
  <c r="Y152" i="33"/>
  <c r="Z152" i="33" s="1"/>
  <c r="Y153" i="33"/>
  <c r="Z153" i="33" s="1"/>
  <c r="Y154" i="33"/>
  <c r="Z154" i="33" s="1"/>
  <c r="Y155" i="33"/>
  <c r="Y156" i="33"/>
  <c r="Z156" i="33" s="1"/>
  <c r="Y157" i="33"/>
  <c r="Z157" i="33" s="1"/>
  <c r="Y158" i="33"/>
  <c r="Z158" i="33" s="1"/>
  <c r="Y159" i="33"/>
  <c r="Z159" i="33" s="1"/>
  <c r="Y160" i="33"/>
  <c r="Z160" i="33" s="1"/>
  <c r="Y161" i="33"/>
  <c r="Z161" i="33" s="1"/>
  <c r="Y162" i="33"/>
  <c r="Z162" i="33" s="1"/>
  <c r="Y163" i="33"/>
  <c r="Y164" i="33"/>
  <c r="Y165" i="33"/>
  <c r="Z165" i="33" s="1"/>
  <c r="Y166" i="33"/>
  <c r="Z166" i="33" s="1"/>
  <c r="Y167" i="33"/>
  <c r="Y168" i="33"/>
  <c r="Z168" i="33" s="1"/>
  <c r="Y169" i="33"/>
  <c r="Z169" i="33" s="1"/>
  <c r="Y170" i="33"/>
  <c r="Z170" i="33" s="1"/>
  <c r="Y171" i="33"/>
  <c r="Y172" i="33"/>
  <c r="Y173" i="33"/>
  <c r="Z173" i="33" s="1"/>
  <c r="Y174" i="33"/>
  <c r="Z174" i="33" s="1"/>
  <c r="Y175" i="33"/>
  <c r="Z175" i="33" s="1"/>
  <c r="Y176" i="33"/>
  <c r="Y177" i="33"/>
  <c r="Y178" i="33"/>
  <c r="Z178" i="33" s="1"/>
  <c r="Y179" i="33"/>
  <c r="Y180" i="33"/>
  <c r="Z180" i="33" s="1"/>
  <c r="Y181" i="33"/>
  <c r="Z181" i="33" s="1"/>
  <c r="Y182" i="33"/>
  <c r="Z182" i="33" s="1"/>
  <c r="Y183" i="33"/>
  <c r="Z183" i="33" s="1"/>
  <c r="Y184" i="33"/>
  <c r="Z184" i="33" s="1"/>
  <c r="Y185" i="33"/>
  <c r="Z185" i="33" s="1"/>
  <c r="Y186" i="33"/>
  <c r="Z186" i="33" s="1"/>
  <c r="Y187" i="33"/>
  <c r="Y188" i="33"/>
  <c r="Z188" i="33" s="1"/>
  <c r="Y189" i="33"/>
  <c r="Z189" i="33" s="1"/>
  <c r="Y190" i="33"/>
  <c r="Z190" i="33" s="1"/>
  <c r="Y191" i="33"/>
  <c r="Y192" i="33"/>
  <c r="Y193" i="33"/>
  <c r="Z193" i="33" s="1"/>
  <c r="Y194" i="33"/>
  <c r="Z194" i="33" s="1"/>
  <c r="Y195" i="33"/>
  <c r="Y196" i="33"/>
  <c r="Y197" i="33"/>
  <c r="Z197" i="33" s="1"/>
  <c r="Y198" i="33"/>
  <c r="Z198" i="33" s="1"/>
  <c r="Y199" i="33"/>
  <c r="Z199" i="33" s="1"/>
  <c r="Y200" i="33"/>
  <c r="Z200" i="33" s="1"/>
  <c r="Y201" i="33"/>
  <c r="Z201" i="33" s="1"/>
  <c r="Z103" i="33"/>
  <c r="Z107" i="33"/>
  <c r="Z108" i="33"/>
  <c r="Z115" i="33"/>
  <c r="Z116" i="33"/>
  <c r="Z119" i="33"/>
  <c r="Z121" i="33"/>
  <c r="Z123" i="33"/>
  <c r="Z127" i="33"/>
  <c r="Z131" i="33"/>
  <c r="Z132" i="33"/>
  <c r="Z139" i="33"/>
  <c r="Z140" i="33"/>
  <c r="Z147" i="33"/>
  <c r="Z148" i="33"/>
  <c r="Z155" i="33"/>
  <c r="Z163" i="33"/>
  <c r="Z164" i="33"/>
  <c r="Z167" i="33"/>
  <c r="Z171" i="33"/>
  <c r="Z172" i="33"/>
  <c r="Z176" i="33"/>
  <c r="Z177" i="33"/>
  <c r="Z179" i="33"/>
  <c r="Z187" i="33"/>
  <c r="Z191" i="33"/>
  <c r="Z192" i="33"/>
  <c r="Z195" i="33"/>
  <c r="Z196" i="33"/>
  <c r="H102" i="12"/>
  <c r="H103" i="12"/>
  <c r="H104" i="12"/>
  <c r="H105" i="12"/>
  <c r="H106" i="12"/>
  <c r="H107" i="12"/>
  <c r="H108" i="12"/>
  <c r="H109" i="12"/>
  <c r="H110" i="12"/>
  <c r="H111" i="12"/>
  <c r="H112" i="12"/>
  <c r="H113" i="12"/>
  <c r="H114" i="12"/>
  <c r="H115" i="12"/>
  <c r="H116" i="12"/>
  <c r="H117" i="12"/>
  <c r="H118" i="12"/>
  <c r="H119" i="12"/>
  <c r="H120" i="12"/>
  <c r="H121" i="12"/>
  <c r="H122" i="12"/>
  <c r="H123" i="12"/>
  <c r="H124" i="12"/>
  <c r="H125" i="12"/>
  <c r="H126" i="12"/>
  <c r="H127" i="12"/>
  <c r="H128" i="12"/>
  <c r="H129" i="12"/>
  <c r="H130" i="12"/>
  <c r="H131" i="12"/>
  <c r="H132" i="12"/>
  <c r="H133" i="12"/>
  <c r="H134" i="12"/>
  <c r="H135" i="12"/>
  <c r="H136" i="12"/>
  <c r="H137" i="12"/>
  <c r="H138" i="12"/>
  <c r="H139" i="12"/>
  <c r="H140" i="12"/>
  <c r="H141" i="12"/>
  <c r="H142" i="12"/>
  <c r="H143" i="12"/>
  <c r="H144" i="12"/>
  <c r="H145" i="12"/>
  <c r="H146" i="12"/>
  <c r="H147" i="12"/>
  <c r="H148" i="12"/>
  <c r="H149" i="12"/>
  <c r="H150" i="12"/>
  <c r="H151" i="12"/>
  <c r="H152" i="12"/>
  <c r="H153" i="12"/>
  <c r="H154" i="12"/>
  <c r="H155" i="12"/>
  <c r="H156" i="12"/>
  <c r="H157" i="12"/>
  <c r="H158" i="12"/>
  <c r="H159" i="12"/>
  <c r="H160" i="12"/>
  <c r="H161" i="12"/>
  <c r="H162" i="12"/>
  <c r="H163" i="12"/>
  <c r="H164" i="12"/>
  <c r="H165" i="12"/>
  <c r="H166" i="12"/>
  <c r="H167" i="12"/>
  <c r="H168" i="12"/>
  <c r="H169" i="12"/>
  <c r="H170" i="12"/>
  <c r="H171" i="12"/>
  <c r="H172" i="12"/>
  <c r="H173" i="12"/>
  <c r="H174" i="12"/>
  <c r="H175" i="12"/>
  <c r="H176" i="12"/>
  <c r="H177" i="12"/>
  <c r="H178" i="12"/>
  <c r="H179" i="12"/>
  <c r="H180" i="12"/>
  <c r="H181" i="12"/>
  <c r="H182" i="12"/>
  <c r="H183" i="12"/>
  <c r="H184" i="12"/>
  <c r="H185" i="12"/>
  <c r="H186" i="12"/>
  <c r="H187" i="12"/>
  <c r="H188" i="12"/>
  <c r="H189" i="12"/>
  <c r="H190" i="12"/>
  <c r="H191" i="12"/>
  <c r="H192" i="12"/>
  <c r="H193" i="12"/>
  <c r="H194" i="12"/>
  <c r="H195" i="12"/>
  <c r="H196" i="12"/>
  <c r="H197" i="12"/>
  <c r="H198" i="12"/>
  <c r="H199" i="12"/>
  <c r="H200" i="12"/>
  <c r="H201" i="12"/>
  <c r="O102" i="12"/>
  <c r="O103" i="12"/>
  <c r="O105" i="12"/>
  <c r="O106" i="12"/>
  <c r="O109" i="12"/>
  <c r="O110" i="12"/>
  <c r="O111" i="12"/>
  <c r="O113" i="12"/>
  <c r="O114" i="12"/>
  <c r="O118" i="12"/>
  <c r="O121" i="12"/>
  <c r="O122" i="12"/>
  <c r="O123" i="12"/>
  <c r="O126" i="12"/>
  <c r="O127" i="12"/>
  <c r="O129" i="12"/>
  <c r="O130" i="12"/>
  <c r="O131" i="12"/>
  <c r="O134" i="12"/>
  <c r="O137" i="12"/>
  <c r="O138" i="12"/>
  <c r="O141" i="12"/>
  <c r="O142" i="12"/>
  <c r="O143" i="12"/>
  <c r="O145" i="12"/>
  <c r="O146" i="12"/>
  <c r="O147" i="12"/>
  <c r="O150" i="12"/>
  <c r="O151" i="12"/>
  <c r="O153" i="12"/>
  <c r="O154" i="12"/>
  <c r="O157" i="12"/>
  <c r="O158" i="12"/>
  <c r="O159" i="12"/>
  <c r="O161" i="12"/>
  <c r="O162" i="12"/>
  <c r="O163" i="12"/>
  <c r="O166" i="12"/>
  <c r="O167" i="12"/>
  <c r="O169" i="12"/>
  <c r="O170" i="12"/>
  <c r="O171" i="12"/>
  <c r="O173" i="12"/>
  <c r="O174" i="12"/>
  <c r="O175" i="12"/>
  <c r="O177" i="12"/>
  <c r="O178" i="12"/>
  <c r="O182" i="12"/>
  <c r="O185" i="12"/>
  <c r="O186" i="12"/>
  <c r="O187" i="12"/>
  <c r="O190" i="12"/>
  <c r="O191" i="12"/>
  <c r="O193" i="12"/>
  <c r="O194" i="12"/>
  <c r="O198" i="12"/>
  <c r="O199" i="12"/>
  <c r="O201" i="12"/>
  <c r="O104" i="12"/>
  <c r="O107" i="12"/>
  <c r="O108" i="12"/>
  <c r="O112" i="12"/>
  <c r="O115" i="12"/>
  <c r="O116" i="12"/>
  <c r="O117" i="12"/>
  <c r="O119" i="12"/>
  <c r="O120" i="12"/>
  <c r="O124" i="12"/>
  <c r="O125" i="12"/>
  <c r="O128" i="12"/>
  <c r="O132" i="12"/>
  <c r="O133" i="12"/>
  <c r="O135" i="12"/>
  <c r="O136" i="12"/>
  <c r="O139" i="12"/>
  <c r="O140" i="12"/>
  <c r="O144" i="12"/>
  <c r="O148" i="12"/>
  <c r="O149" i="12"/>
  <c r="O152" i="12"/>
  <c r="O155" i="12"/>
  <c r="O156" i="12"/>
  <c r="O160" i="12"/>
  <c r="O164" i="12"/>
  <c r="O165" i="12"/>
  <c r="O168" i="12"/>
  <c r="O172" i="12"/>
  <c r="O176" i="12"/>
  <c r="O179" i="12"/>
  <c r="O180" i="12"/>
  <c r="O181" i="12"/>
  <c r="O183" i="12"/>
  <c r="O184" i="12"/>
  <c r="O188" i="12"/>
  <c r="O189" i="12"/>
  <c r="O192" i="12"/>
  <c r="O195" i="12"/>
  <c r="O196" i="12"/>
  <c r="O197" i="12"/>
  <c r="O200" i="12"/>
  <c r="U102" i="12"/>
  <c r="U103" i="12"/>
  <c r="U104" i="12"/>
  <c r="U105" i="12"/>
  <c r="U106" i="12"/>
  <c r="U107" i="12"/>
  <c r="U108" i="12"/>
  <c r="U109" i="12"/>
  <c r="U110" i="12"/>
  <c r="U111" i="12"/>
  <c r="U112" i="12"/>
  <c r="U113" i="12"/>
  <c r="U114" i="12"/>
  <c r="U115" i="12"/>
  <c r="U116" i="12"/>
  <c r="U117" i="12"/>
  <c r="U118" i="12"/>
  <c r="U119" i="12"/>
  <c r="U120" i="12"/>
  <c r="U121" i="12"/>
  <c r="U122" i="12"/>
  <c r="U123" i="12"/>
  <c r="U124" i="12"/>
  <c r="U125" i="12"/>
  <c r="U126" i="12"/>
  <c r="U127" i="12"/>
  <c r="U128" i="12"/>
  <c r="U129" i="12"/>
  <c r="U130" i="12"/>
  <c r="U131" i="12"/>
  <c r="U132" i="12"/>
  <c r="U133" i="12"/>
  <c r="U134" i="12"/>
  <c r="U135" i="12"/>
  <c r="U136" i="12"/>
  <c r="U137" i="12"/>
  <c r="U138" i="12"/>
  <c r="U139" i="12"/>
  <c r="U140" i="12"/>
  <c r="U141" i="12"/>
  <c r="U142" i="12"/>
  <c r="U143" i="12"/>
  <c r="U144" i="12"/>
  <c r="U145" i="12"/>
  <c r="U146" i="12"/>
  <c r="U147" i="12"/>
  <c r="U148" i="12"/>
  <c r="U149" i="12"/>
  <c r="U150" i="12"/>
  <c r="U151" i="12"/>
  <c r="U152" i="12"/>
  <c r="U153" i="12"/>
  <c r="U154" i="12"/>
  <c r="U155" i="12"/>
  <c r="U156" i="12"/>
  <c r="U157" i="12"/>
  <c r="U158" i="12"/>
  <c r="U159" i="12"/>
  <c r="U160" i="12"/>
  <c r="U161" i="12"/>
  <c r="U162" i="12"/>
  <c r="U163" i="12"/>
  <c r="U164" i="12"/>
  <c r="U165" i="12"/>
  <c r="U166" i="12"/>
  <c r="U167" i="12"/>
  <c r="U168" i="12"/>
  <c r="U169" i="12"/>
  <c r="U170" i="12"/>
  <c r="U171" i="12"/>
  <c r="U172" i="12"/>
  <c r="U173" i="12"/>
  <c r="U174" i="12"/>
  <c r="U175" i="12"/>
  <c r="U176" i="12"/>
  <c r="U177" i="12"/>
  <c r="U178" i="12"/>
  <c r="U179" i="12"/>
  <c r="U180" i="12"/>
  <c r="U181" i="12"/>
  <c r="U182" i="12"/>
  <c r="U183" i="12"/>
  <c r="U184" i="12"/>
  <c r="U185" i="12"/>
  <c r="U186" i="12"/>
  <c r="U187" i="12"/>
  <c r="U188" i="12"/>
  <c r="U189" i="12"/>
  <c r="U190" i="12"/>
  <c r="U191" i="12"/>
  <c r="U192" i="12"/>
  <c r="U193" i="12"/>
  <c r="U194" i="12"/>
  <c r="U195" i="12"/>
  <c r="U196" i="12"/>
  <c r="U197" i="12"/>
  <c r="U198" i="12"/>
  <c r="U199" i="12"/>
  <c r="U200" i="12"/>
  <c r="U201" i="12"/>
  <c r="X102" i="12"/>
  <c r="X103" i="12"/>
  <c r="X104" i="12"/>
  <c r="X105" i="12"/>
  <c r="X106" i="12"/>
  <c r="X107" i="12"/>
  <c r="X108" i="12"/>
  <c r="X109" i="12"/>
  <c r="X110" i="12"/>
  <c r="X111" i="12"/>
  <c r="X112" i="12"/>
  <c r="X113" i="12"/>
  <c r="X114" i="12"/>
  <c r="X115" i="12"/>
  <c r="X116" i="12"/>
  <c r="X117" i="12"/>
  <c r="X118" i="12"/>
  <c r="X119" i="12"/>
  <c r="X120" i="12"/>
  <c r="AE120" i="12" s="1"/>
  <c r="X121" i="12"/>
  <c r="AE121" i="12" s="1"/>
  <c r="X122" i="12"/>
  <c r="X123" i="12"/>
  <c r="X124" i="12"/>
  <c r="X125" i="12"/>
  <c r="X126" i="12"/>
  <c r="X127" i="12"/>
  <c r="X128" i="12"/>
  <c r="X129" i="12"/>
  <c r="X130" i="12"/>
  <c r="X131" i="12"/>
  <c r="X132" i="12"/>
  <c r="X133" i="12"/>
  <c r="X134" i="12"/>
  <c r="X135" i="12"/>
  <c r="X136" i="12"/>
  <c r="AE136" i="12" s="1"/>
  <c r="X137" i="12"/>
  <c r="X138" i="12"/>
  <c r="X139" i="12"/>
  <c r="X140" i="12"/>
  <c r="X141" i="12"/>
  <c r="X142" i="12"/>
  <c r="X143" i="12"/>
  <c r="X144" i="12"/>
  <c r="X145" i="12"/>
  <c r="X146" i="12"/>
  <c r="X147" i="12"/>
  <c r="X148" i="12"/>
  <c r="X149" i="12"/>
  <c r="X150" i="12"/>
  <c r="X151" i="12"/>
  <c r="X152" i="12"/>
  <c r="X153" i="12"/>
  <c r="X154" i="12"/>
  <c r="X155" i="12"/>
  <c r="X156" i="12"/>
  <c r="X157" i="12"/>
  <c r="X158" i="12"/>
  <c r="X159" i="12"/>
  <c r="X160" i="12"/>
  <c r="X161" i="12"/>
  <c r="X162" i="12"/>
  <c r="X163" i="12"/>
  <c r="AE163" i="12" s="1"/>
  <c r="X164" i="12"/>
  <c r="X165" i="12"/>
  <c r="X166" i="12"/>
  <c r="X167" i="12"/>
  <c r="X168" i="12"/>
  <c r="X169" i="12"/>
  <c r="X170" i="12"/>
  <c r="X171" i="12"/>
  <c r="AE171" i="12" s="1"/>
  <c r="X172" i="12"/>
  <c r="AE172" i="12" s="1"/>
  <c r="X173" i="12"/>
  <c r="X174" i="12"/>
  <c r="X175" i="12"/>
  <c r="X176" i="12"/>
  <c r="X177" i="12"/>
  <c r="X178" i="12"/>
  <c r="X179" i="12"/>
  <c r="X180" i="12"/>
  <c r="X181" i="12"/>
  <c r="X182" i="12"/>
  <c r="X183" i="12"/>
  <c r="X184" i="12"/>
  <c r="X185" i="12"/>
  <c r="AE185" i="12" s="1"/>
  <c r="X186" i="12"/>
  <c r="X187" i="12"/>
  <c r="X188" i="12"/>
  <c r="X189" i="12"/>
  <c r="X190" i="12"/>
  <c r="X191" i="12"/>
  <c r="X192" i="12"/>
  <c r="X193" i="12"/>
  <c r="X194" i="12"/>
  <c r="X195" i="12"/>
  <c r="X196" i="12"/>
  <c r="X197" i="12"/>
  <c r="X198" i="12"/>
  <c r="X199" i="12"/>
  <c r="X200" i="12"/>
  <c r="X201" i="12"/>
  <c r="AA102" i="12"/>
  <c r="AA103" i="12"/>
  <c r="AA104" i="12"/>
  <c r="AA105" i="12"/>
  <c r="AA106" i="12"/>
  <c r="AA107" i="12"/>
  <c r="AA108" i="12"/>
  <c r="AA109" i="12"/>
  <c r="AA110" i="12"/>
  <c r="AA111" i="12"/>
  <c r="AE111" i="12" s="1"/>
  <c r="AA112" i="12"/>
  <c r="AA113" i="12"/>
  <c r="AA114" i="12"/>
  <c r="AA115" i="12"/>
  <c r="AA116" i="12"/>
  <c r="AA117" i="12"/>
  <c r="AA118" i="12"/>
  <c r="AA119" i="12"/>
  <c r="AA120" i="12"/>
  <c r="AA121" i="12"/>
  <c r="AA122" i="12"/>
  <c r="AA123" i="12"/>
  <c r="AA124" i="12"/>
  <c r="AA125" i="12"/>
  <c r="AA126" i="12"/>
  <c r="AA127" i="12"/>
  <c r="AE127" i="12" s="1"/>
  <c r="AA128" i="12"/>
  <c r="AA129" i="12"/>
  <c r="AA130" i="12"/>
  <c r="AA131" i="12"/>
  <c r="AA132" i="12"/>
  <c r="AA133" i="12"/>
  <c r="AA134" i="12"/>
  <c r="AA135" i="12"/>
  <c r="AE135" i="12" s="1"/>
  <c r="AA136" i="12"/>
  <c r="AA137" i="12"/>
  <c r="AA138" i="12"/>
  <c r="AA139" i="12"/>
  <c r="AA140" i="12"/>
  <c r="AA141" i="12"/>
  <c r="AA142" i="12"/>
  <c r="AA143" i="12"/>
  <c r="AA144" i="12"/>
  <c r="AA145" i="12"/>
  <c r="AA146" i="12"/>
  <c r="AA147" i="12"/>
  <c r="AA148" i="12"/>
  <c r="AA149" i="12"/>
  <c r="AA150" i="12"/>
  <c r="AA151" i="12"/>
  <c r="AA152" i="12"/>
  <c r="AA153" i="12"/>
  <c r="AA154" i="12"/>
  <c r="AA155" i="12"/>
  <c r="AA156" i="12"/>
  <c r="AA157" i="12"/>
  <c r="AA158" i="12"/>
  <c r="AA159" i="12"/>
  <c r="AA160" i="12"/>
  <c r="AA161" i="12"/>
  <c r="AA162" i="12"/>
  <c r="AA163" i="12"/>
  <c r="AA164" i="12"/>
  <c r="AA165" i="12"/>
  <c r="AA166" i="12"/>
  <c r="AA167" i="12"/>
  <c r="AA168" i="12"/>
  <c r="AA169" i="12"/>
  <c r="AA170" i="12"/>
  <c r="AA171" i="12"/>
  <c r="AA172" i="12"/>
  <c r="AA173" i="12"/>
  <c r="AA174" i="12"/>
  <c r="AA175" i="12"/>
  <c r="AE175" i="12" s="1"/>
  <c r="AA176" i="12"/>
  <c r="AA177" i="12"/>
  <c r="AA178" i="12"/>
  <c r="AA179" i="12"/>
  <c r="AA180" i="12"/>
  <c r="AA181" i="12"/>
  <c r="AA182" i="12"/>
  <c r="AA183" i="12"/>
  <c r="AA184" i="12"/>
  <c r="AA185" i="12"/>
  <c r="AA186" i="12"/>
  <c r="AA187" i="12"/>
  <c r="AA188" i="12"/>
  <c r="AA189" i="12"/>
  <c r="AA190" i="12"/>
  <c r="AA191" i="12"/>
  <c r="AA192" i="12"/>
  <c r="AA193" i="12"/>
  <c r="AA194" i="12"/>
  <c r="AA195" i="12"/>
  <c r="AA196" i="12"/>
  <c r="AA197" i="12"/>
  <c r="AA198" i="12"/>
  <c r="AA199" i="12"/>
  <c r="AE199" i="12" s="1"/>
  <c r="AA200" i="12"/>
  <c r="AA201" i="12"/>
  <c r="AD102" i="12"/>
  <c r="AD103" i="12"/>
  <c r="AD104" i="12"/>
  <c r="AD105" i="12"/>
  <c r="AD106" i="12"/>
  <c r="AD107" i="12"/>
  <c r="AD108" i="12"/>
  <c r="AD109" i="12"/>
  <c r="AD110" i="12"/>
  <c r="AD111" i="12"/>
  <c r="AD112" i="12"/>
  <c r="AD113" i="12"/>
  <c r="AD114" i="12"/>
  <c r="AD115" i="12"/>
  <c r="AD116" i="12"/>
  <c r="AD117" i="12"/>
  <c r="AD118" i="12"/>
  <c r="AD119" i="12"/>
  <c r="AD120" i="12"/>
  <c r="AD121" i="12"/>
  <c r="AD122" i="12"/>
  <c r="AD123" i="12"/>
  <c r="AD124" i="12"/>
  <c r="AD125" i="12"/>
  <c r="AD126" i="12"/>
  <c r="AD127" i="12"/>
  <c r="AD128" i="12"/>
  <c r="AD129" i="12"/>
  <c r="AD130" i="12"/>
  <c r="AD131" i="12"/>
  <c r="AD132" i="12"/>
  <c r="AD133" i="12"/>
  <c r="AD134" i="12"/>
  <c r="AD135" i="12"/>
  <c r="AD136" i="12"/>
  <c r="AD137" i="12"/>
  <c r="AD138" i="12"/>
  <c r="AD139" i="12"/>
  <c r="AD140" i="12"/>
  <c r="AD141" i="12"/>
  <c r="AD142" i="12"/>
  <c r="AD143" i="12"/>
  <c r="AD144" i="12"/>
  <c r="AD145" i="12"/>
  <c r="AD146" i="12"/>
  <c r="AD147" i="12"/>
  <c r="AD148" i="12"/>
  <c r="AD149" i="12"/>
  <c r="AD150" i="12"/>
  <c r="AD151" i="12"/>
  <c r="AD152" i="12"/>
  <c r="AD153" i="12"/>
  <c r="AD154" i="12"/>
  <c r="AD155" i="12"/>
  <c r="AD156" i="12"/>
  <c r="AD157" i="12"/>
  <c r="AD158" i="12"/>
  <c r="AD159" i="12"/>
  <c r="AD160" i="12"/>
  <c r="AD161" i="12"/>
  <c r="AD162" i="12"/>
  <c r="AD163" i="12"/>
  <c r="AD164" i="12"/>
  <c r="AD165" i="12"/>
  <c r="AD166" i="12"/>
  <c r="AD167" i="12"/>
  <c r="AD168" i="12"/>
  <c r="AD169" i="12"/>
  <c r="AD170" i="12"/>
  <c r="AD171" i="12"/>
  <c r="AD172" i="12"/>
  <c r="AD173" i="12"/>
  <c r="AD174" i="12"/>
  <c r="AD175" i="12"/>
  <c r="AD176" i="12"/>
  <c r="AD177" i="12"/>
  <c r="AD178" i="12"/>
  <c r="AD179" i="12"/>
  <c r="AD180" i="12"/>
  <c r="AD181" i="12"/>
  <c r="AD182" i="12"/>
  <c r="AD183" i="12"/>
  <c r="AD184" i="12"/>
  <c r="AD185" i="12"/>
  <c r="AD186" i="12"/>
  <c r="AD187" i="12"/>
  <c r="AD188" i="12"/>
  <c r="AD189" i="12"/>
  <c r="AD190" i="12"/>
  <c r="AD191" i="12"/>
  <c r="AD192" i="12"/>
  <c r="AD193" i="12"/>
  <c r="AD194" i="12"/>
  <c r="AD195" i="12"/>
  <c r="AD196" i="12"/>
  <c r="AD197" i="12"/>
  <c r="AD198" i="12"/>
  <c r="AD199" i="12"/>
  <c r="AD200" i="12"/>
  <c r="AD201" i="12"/>
  <c r="AE102" i="12"/>
  <c r="AE107" i="12"/>
  <c r="AE108" i="12"/>
  <c r="AE147" i="12"/>
  <c r="AE166" i="12"/>
  <c r="AE184" i="12"/>
  <c r="AE191" i="12"/>
  <c r="AE200" i="12"/>
  <c r="AE138" i="12" l="1"/>
  <c r="AE201" i="12"/>
  <c r="AE161" i="12"/>
  <c r="AE137" i="12"/>
  <c r="AE177" i="12"/>
  <c r="AE145" i="12"/>
  <c r="AE113" i="12"/>
  <c r="AE193" i="12"/>
  <c r="AE129" i="12"/>
  <c r="AE169" i="12"/>
  <c r="AE153" i="12"/>
  <c r="AE105" i="12"/>
  <c r="AE156" i="12"/>
  <c r="AE196" i="12"/>
  <c r="AE180" i="12"/>
  <c r="AE132" i="12"/>
  <c r="AE116" i="12"/>
  <c r="AE192" i="12"/>
  <c r="AE152" i="12"/>
  <c r="AE144" i="12"/>
  <c r="AE128" i="12"/>
  <c r="AE112" i="12"/>
  <c r="AE104" i="12"/>
  <c r="AE188" i="12"/>
  <c r="AE164" i="12"/>
  <c r="AE148" i="12"/>
  <c r="AE140" i="12"/>
  <c r="AE124" i="12"/>
  <c r="AE176" i="12"/>
  <c r="AE168" i="12"/>
  <c r="AE160" i="12"/>
  <c r="AE195" i="12"/>
  <c r="AE187" i="12"/>
  <c r="AE179" i="12"/>
  <c r="AE155" i="12"/>
  <c r="AE139" i="12"/>
  <c r="AE131" i="12"/>
  <c r="AE123" i="12"/>
  <c r="AE115" i="12"/>
  <c r="AE183" i="12"/>
  <c r="AE167" i="12"/>
  <c r="AE159" i="12"/>
  <c r="AE151" i="12"/>
  <c r="AE143" i="12"/>
  <c r="AE119" i="12"/>
  <c r="AE103" i="12"/>
  <c r="AE198" i="12"/>
  <c r="AE190" i="12"/>
  <c r="AE182" i="12"/>
  <c r="AE174" i="12"/>
  <c r="AE158" i="12"/>
  <c r="AE150" i="12"/>
  <c r="AE142" i="12"/>
  <c r="AE134" i="12"/>
  <c r="AE126" i="12"/>
  <c r="AE118" i="12"/>
  <c r="AE110" i="12"/>
  <c r="AE194" i="12"/>
  <c r="AE186" i="12"/>
  <c r="AE178" i="12"/>
  <c r="AE170" i="12"/>
  <c r="AE162" i="12"/>
  <c r="AE154" i="12"/>
  <c r="AE146" i="12"/>
  <c r="AE130" i="12"/>
  <c r="AE122" i="12"/>
  <c r="AE114" i="12"/>
  <c r="AE106" i="12"/>
  <c r="AE197" i="12"/>
  <c r="AE189" i="12"/>
  <c r="AE181" i="12"/>
  <c r="AE173" i="12"/>
  <c r="AE165" i="12"/>
  <c r="AE157" i="12"/>
  <c r="AE149" i="12"/>
  <c r="AE141" i="12"/>
  <c r="AE133" i="12"/>
  <c r="AE125" i="12"/>
  <c r="AE117" i="12"/>
  <c r="AE109" i="12"/>
  <c r="D55" i="46"/>
  <c r="C55" i="46" s="1"/>
  <c r="D54" i="46"/>
  <c r="C54" i="46" s="1"/>
  <c r="D53" i="46"/>
  <c r="C53" i="46" s="1"/>
  <c r="C48" i="46"/>
  <c r="D48" i="46" s="1"/>
  <c r="C46" i="46"/>
  <c r="C33" i="46"/>
  <c r="D33" i="46" s="1"/>
  <c r="B28" i="46"/>
  <c r="B27" i="46"/>
  <c r="B26" i="46"/>
  <c r="H3" i="12"/>
  <c r="H4" i="12"/>
  <c r="H5" i="12"/>
  <c r="H6" i="12"/>
  <c r="H7" i="12"/>
  <c r="H8" i="12"/>
  <c r="H9" i="12"/>
  <c r="H10" i="12"/>
  <c r="H11" i="12"/>
  <c r="H12" i="12"/>
  <c r="H13" i="12"/>
  <c r="H14" i="12"/>
  <c r="H15" i="12"/>
  <c r="H16" i="12"/>
  <c r="H17" i="12"/>
  <c r="H18" i="12"/>
  <c r="H19" i="12"/>
  <c r="H20" i="12"/>
  <c r="H21" i="12"/>
  <c r="H22" i="12"/>
  <c r="H23" i="12"/>
  <c r="H24" i="12"/>
  <c r="H25" i="12"/>
  <c r="H26" i="12"/>
  <c r="H27" i="12"/>
  <c r="H28" i="12"/>
  <c r="H29" i="12"/>
  <c r="H30" i="12"/>
  <c r="H31" i="12"/>
  <c r="H32" i="12"/>
  <c r="H33" i="12"/>
  <c r="H34" i="12"/>
  <c r="H35" i="12"/>
  <c r="H36" i="12"/>
  <c r="H37" i="12"/>
  <c r="H38" i="12"/>
  <c r="H39" i="12"/>
  <c r="H40" i="12"/>
  <c r="H41" i="12"/>
  <c r="H42" i="12"/>
  <c r="H43" i="12"/>
  <c r="H44" i="12"/>
  <c r="H45" i="12"/>
  <c r="H46" i="12"/>
  <c r="H47" i="12"/>
  <c r="H48" i="12"/>
  <c r="H49" i="12"/>
  <c r="H50" i="12"/>
  <c r="H51" i="12"/>
  <c r="H52" i="12"/>
  <c r="H53" i="12"/>
  <c r="H54" i="12"/>
  <c r="H55" i="12"/>
  <c r="H56" i="12"/>
  <c r="H57" i="12"/>
  <c r="H58" i="12"/>
  <c r="H59" i="12"/>
  <c r="H60" i="12"/>
  <c r="H61" i="12"/>
  <c r="H62" i="12"/>
  <c r="H63" i="12"/>
  <c r="H64" i="12"/>
  <c r="H65" i="12"/>
  <c r="H66" i="12"/>
  <c r="H67" i="12"/>
  <c r="H68" i="12"/>
  <c r="H69" i="12"/>
  <c r="H70" i="12"/>
  <c r="H71" i="12"/>
  <c r="H72" i="12"/>
  <c r="H73" i="12"/>
  <c r="H74" i="12"/>
  <c r="H75" i="12"/>
  <c r="H76" i="12"/>
  <c r="H77" i="12"/>
  <c r="H78" i="12"/>
  <c r="H79" i="12"/>
  <c r="H80" i="12"/>
  <c r="H81" i="12"/>
  <c r="H82" i="12"/>
  <c r="H83" i="12"/>
  <c r="H84" i="12"/>
  <c r="H85" i="12"/>
  <c r="H86" i="12"/>
  <c r="H87" i="12"/>
  <c r="H88" i="12"/>
  <c r="H89" i="12"/>
  <c r="H90" i="12"/>
  <c r="H91" i="12"/>
  <c r="H92" i="12"/>
  <c r="H93" i="12"/>
  <c r="H94" i="12"/>
  <c r="H95" i="12"/>
  <c r="H96" i="12"/>
  <c r="H97" i="12"/>
  <c r="H98" i="12"/>
  <c r="H99" i="12"/>
  <c r="H100" i="12"/>
  <c r="H101" i="12"/>
  <c r="H2" i="12"/>
  <c r="C34" i="46" l="1"/>
  <c r="C35" i="46" s="1"/>
  <c r="C37" i="46" s="1"/>
  <c r="C38" i="46" s="1"/>
  <c r="C36" i="46" s="1"/>
  <c r="C39" i="46" s="1"/>
  <c r="D34" i="46"/>
  <c r="D35" i="46" s="1"/>
  <c r="D32" i="46"/>
  <c r="D46" i="46"/>
  <c r="C32" i="46"/>
  <c r="D45" i="17"/>
  <c r="C45" i="17" s="1"/>
  <c r="C47" i="17"/>
  <c r="C49" i="17"/>
  <c r="C51" i="17"/>
  <c r="C53" i="17"/>
  <c r="C58" i="17"/>
  <c r="D58" i="17" s="1"/>
  <c r="C59" i="17"/>
  <c r="D59" i="17" s="1"/>
  <c r="C60" i="17"/>
  <c r="D60" i="17" s="1"/>
  <c r="C66" i="17"/>
  <c r="D66" i="17" s="1"/>
  <c r="L3" i="27"/>
  <c r="L4" i="27"/>
  <c r="L5" i="27"/>
  <c r="L6" i="27"/>
  <c r="L7" i="27"/>
  <c r="L8" i="27"/>
  <c r="L9" i="27"/>
  <c r="L10" i="27"/>
  <c r="L11" i="27"/>
  <c r="L12" i="27"/>
  <c r="L13" i="27"/>
  <c r="L14" i="27"/>
  <c r="L15" i="27"/>
  <c r="L16" i="27"/>
  <c r="L17" i="27"/>
  <c r="L18" i="27"/>
  <c r="L19" i="27"/>
  <c r="L20" i="27"/>
  <c r="L21" i="27"/>
  <c r="L22" i="27"/>
  <c r="L23" i="27"/>
  <c r="L24" i="27"/>
  <c r="L25" i="27"/>
  <c r="L26" i="27"/>
  <c r="L27" i="27"/>
  <c r="L28" i="27"/>
  <c r="L29" i="27"/>
  <c r="L30" i="27"/>
  <c r="L31" i="27"/>
  <c r="L32" i="27"/>
  <c r="L33" i="27"/>
  <c r="L34" i="27"/>
  <c r="L35" i="27"/>
  <c r="L36" i="27"/>
  <c r="L37" i="27"/>
  <c r="L38" i="27"/>
  <c r="L39" i="27"/>
  <c r="L40" i="27"/>
  <c r="L41" i="27"/>
  <c r="L42" i="27"/>
  <c r="L43" i="27"/>
  <c r="L44" i="27"/>
  <c r="L45" i="27"/>
  <c r="L46" i="27"/>
  <c r="L47" i="27"/>
  <c r="L48" i="27"/>
  <c r="L49" i="27"/>
  <c r="L50" i="27"/>
  <c r="L51" i="27"/>
  <c r="D37" i="46" l="1"/>
  <c r="D38" i="46" s="1"/>
  <c r="D36" i="46" s="1"/>
  <c r="D39" i="46" s="1"/>
  <c r="D75" i="46" s="1"/>
  <c r="C75" i="46" s="1"/>
  <c r="D50" i="17"/>
  <c r="D46" i="17"/>
  <c r="C52" i="17"/>
  <c r="C50" i="17" s="1"/>
  <c r="C48" i="17"/>
  <c r="C46" i="17" s="1"/>
  <c r="D77" i="46" l="1"/>
  <c r="C77" i="46" s="1"/>
  <c r="D76" i="46"/>
  <c r="D79" i="46"/>
  <c r="C21" i="1"/>
  <c r="D1" i="43"/>
  <c r="C76" i="46" l="1"/>
  <c r="C74" i="46" s="1"/>
  <c r="D74" i="46"/>
  <c r="C79" i="46"/>
  <c r="D78" i="46"/>
  <c r="D27" i="37"/>
  <c r="C78" i="46" l="1"/>
  <c r="C73" i="46" s="1"/>
  <c r="D73" i="46"/>
  <c r="D74" i="38"/>
  <c r="D74" i="36"/>
  <c r="C74" i="36" l="1"/>
  <c r="C77" i="17"/>
  <c r="C74" i="38"/>
  <c r="C73" i="37"/>
  <c r="G2" i="40"/>
  <c r="H2" i="40" s="1"/>
  <c r="C79" i="37" l="1"/>
  <c r="C80" i="37"/>
  <c r="C78" i="37"/>
  <c r="C77" i="37"/>
  <c r="C76" i="37"/>
  <c r="C75" i="37"/>
  <c r="C74" i="37"/>
  <c r="C81" i="37"/>
  <c r="C85" i="17"/>
  <c r="C84" i="17"/>
  <c r="C83" i="17"/>
  <c r="C82" i="17"/>
  <c r="C81" i="17"/>
  <c r="C80" i="17"/>
  <c r="C79" i="17"/>
  <c r="C78" i="17"/>
  <c r="G3" i="40"/>
  <c r="G4" i="40"/>
  <c r="G5" i="40"/>
  <c r="G6" i="40"/>
  <c r="G7" i="40"/>
  <c r="G8" i="40"/>
  <c r="G9" i="40"/>
  <c r="G10" i="40"/>
  <c r="G11" i="40"/>
  <c r="G12" i="40"/>
  <c r="G13" i="40"/>
  <c r="G14" i="40"/>
  <c r="G15" i="40"/>
  <c r="G16" i="40"/>
  <c r="G17" i="40"/>
  <c r="G18" i="40"/>
  <c r="G19" i="40"/>
  <c r="G20" i="40"/>
  <c r="G21" i="40"/>
  <c r="G22" i="40"/>
  <c r="G23" i="40"/>
  <c r="G24" i="40"/>
  <c r="G25" i="40"/>
  <c r="G26" i="40"/>
  <c r="G27" i="40"/>
  <c r="G28" i="40"/>
  <c r="G29" i="40"/>
  <c r="G30" i="40"/>
  <c r="G31" i="40"/>
  <c r="G32" i="40"/>
  <c r="G33" i="40"/>
  <c r="G34" i="40"/>
  <c r="G35" i="40"/>
  <c r="G36" i="40"/>
  <c r="G37" i="40"/>
  <c r="G38" i="40"/>
  <c r="G39" i="40"/>
  <c r="G40" i="40"/>
  <c r="G41" i="40"/>
  <c r="G42" i="40"/>
  <c r="G43" i="40"/>
  <c r="G44" i="40"/>
  <c r="G45" i="40"/>
  <c r="G46" i="40"/>
  <c r="G47" i="40"/>
  <c r="G48" i="40"/>
  <c r="G49" i="40"/>
  <c r="G50" i="40"/>
  <c r="G51" i="40"/>
  <c r="D43" i="21" l="1"/>
  <c r="D42" i="45"/>
  <c r="D14" i="45" l="1"/>
  <c r="D14" i="21"/>
  <c r="C14" i="37"/>
  <c r="C15" i="37" s="1"/>
  <c r="C66" i="36"/>
  <c r="D66" i="36" s="1"/>
  <c r="C69" i="17"/>
  <c r="D69" i="17" s="1"/>
  <c r="C66" i="38"/>
  <c r="D66" i="38" s="1"/>
  <c r="C65" i="37"/>
  <c r="D65" i="37" s="1"/>
  <c r="D15" i="21" l="1"/>
  <c r="D16" i="21" s="1"/>
  <c r="D17" i="21" l="1"/>
  <c r="D18" i="21" s="1"/>
  <c r="E18" i="21" s="1"/>
  <c r="B38" i="45"/>
  <c r="B37" i="45"/>
  <c r="B36" i="45"/>
  <c r="C20" i="45"/>
  <c r="C19" i="45"/>
  <c r="C18" i="45"/>
  <c r="C17" i="45"/>
  <c r="C16" i="45"/>
  <c r="C15" i="45"/>
  <c r="D15" i="45"/>
  <c r="D16" i="45" s="1"/>
  <c r="C14" i="45"/>
  <c r="B10" i="45"/>
  <c r="B9" i="45"/>
  <c r="B8" i="45"/>
  <c r="C17" i="21"/>
  <c r="E15" i="45" l="1"/>
  <c r="E14" i="45"/>
  <c r="D17" i="45"/>
  <c r="E17" i="45" s="1"/>
  <c r="D43" i="45"/>
  <c r="D18" i="45" l="1"/>
  <c r="E16" i="45"/>
  <c r="E18" i="45" s="1"/>
  <c r="D44" i="45"/>
  <c r="B39" i="21"/>
  <c r="B38" i="21"/>
  <c r="B37" i="21"/>
  <c r="C14" i="21"/>
  <c r="C15" i="21"/>
  <c r="E15" i="21" s="1"/>
  <c r="C16" i="21"/>
  <c r="C19" i="21"/>
  <c r="C20" i="21"/>
  <c r="C21" i="21"/>
  <c r="B10" i="21"/>
  <c r="B9" i="21"/>
  <c r="B8" i="21"/>
  <c r="D19" i="45" l="1"/>
  <c r="E19" i="45" s="1"/>
  <c r="E20" i="45" s="1"/>
  <c r="D47" i="45"/>
  <c r="D45" i="45"/>
  <c r="D46" i="45" s="1"/>
  <c r="D44" i="21"/>
  <c r="C7" i="1"/>
  <c r="M51" i="27"/>
  <c r="M50" i="27"/>
  <c r="M49" i="27"/>
  <c r="M48" i="27"/>
  <c r="M47" i="27"/>
  <c r="M46" i="27"/>
  <c r="M45" i="27"/>
  <c r="M44" i="27"/>
  <c r="M43" i="27"/>
  <c r="M42" i="27"/>
  <c r="M41" i="27"/>
  <c r="M40" i="27"/>
  <c r="M39" i="27"/>
  <c r="M38" i="27"/>
  <c r="M37" i="27"/>
  <c r="M36" i="27"/>
  <c r="M35" i="27"/>
  <c r="M34" i="27"/>
  <c r="M33" i="27"/>
  <c r="M32" i="27"/>
  <c r="M31" i="27"/>
  <c r="M30" i="27"/>
  <c r="M29" i="27"/>
  <c r="M28" i="27"/>
  <c r="M27" i="27"/>
  <c r="M26" i="27"/>
  <c r="M25" i="27"/>
  <c r="M24" i="27"/>
  <c r="M23" i="27"/>
  <c r="M22" i="27"/>
  <c r="M21" i="27"/>
  <c r="M20" i="27"/>
  <c r="M19" i="27"/>
  <c r="M18" i="27"/>
  <c r="M17" i="27"/>
  <c r="M16" i="27"/>
  <c r="M15" i="27"/>
  <c r="M14" i="27"/>
  <c r="M13" i="27"/>
  <c r="M12" i="27"/>
  <c r="M11" i="27"/>
  <c r="M10" i="27"/>
  <c r="M9" i="27"/>
  <c r="H51" i="40"/>
  <c r="H50" i="40"/>
  <c r="H49" i="40"/>
  <c r="H48" i="40"/>
  <c r="H47" i="40"/>
  <c r="H46" i="40"/>
  <c r="H45" i="40"/>
  <c r="H44" i="40"/>
  <c r="H43" i="40"/>
  <c r="H42" i="40"/>
  <c r="H41" i="40"/>
  <c r="H40" i="40"/>
  <c r="H39" i="40"/>
  <c r="H38" i="40"/>
  <c r="H37" i="40"/>
  <c r="H36" i="40"/>
  <c r="H35" i="40"/>
  <c r="H34" i="40"/>
  <c r="H33" i="40"/>
  <c r="H32" i="40"/>
  <c r="H31" i="40"/>
  <c r="H30" i="40"/>
  <c r="H29" i="40"/>
  <c r="H28" i="40"/>
  <c r="H27" i="40"/>
  <c r="H26" i="40"/>
  <c r="H25" i="40"/>
  <c r="H24" i="40"/>
  <c r="H23" i="40"/>
  <c r="H22" i="40"/>
  <c r="H21" i="40"/>
  <c r="H20" i="40"/>
  <c r="H19" i="40"/>
  <c r="H18" i="40"/>
  <c r="H17" i="40"/>
  <c r="H16" i="40"/>
  <c r="H15" i="40"/>
  <c r="H14" i="40"/>
  <c r="H13" i="40"/>
  <c r="H12" i="40"/>
  <c r="H11" i="40"/>
  <c r="H10" i="40"/>
  <c r="H9" i="40"/>
  <c r="H8" i="40"/>
  <c r="H7" i="40"/>
  <c r="H6" i="40"/>
  <c r="H5" i="40"/>
  <c r="P101" i="33"/>
  <c r="V101" i="33"/>
  <c r="Y101" i="33"/>
  <c r="Z101" i="33" s="1"/>
  <c r="P100" i="33"/>
  <c r="V100" i="33"/>
  <c r="Y100" i="33"/>
  <c r="Z100" i="33" s="1"/>
  <c r="P99" i="33"/>
  <c r="V99" i="33"/>
  <c r="Y99" i="33"/>
  <c r="Z99" i="33" s="1"/>
  <c r="P98" i="33"/>
  <c r="V98" i="33"/>
  <c r="Y98" i="33"/>
  <c r="Z98" i="33" s="1"/>
  <c r="P97" i="33"/>
  <c r="V97" i="33"/>
  <c r="Y97" i="33"/>
  <c r="Z97" i="33" s="1"/>
  <c r="P96" i="33"/>
  <c r="V96" i="33"/>
  <c r="Y96" i="33"/>
  <c r="Z96" i="33" s="1"/>
  <c r="P95" i="33"/>
  <c r="V95" i="33"/>
  <c r="Y95" i="33"/>
  <c r="Z95" i="33" s="1"/>
  <c r="P94" i="33"/>
  <c r="V94" i="33"/>
  <c r="Y94" i="33"/>
  <c r="Z94" i="33" s="1"/>
  <c r="P93" i="33"/>
  <c r="V93" i="33"/>
  <c r="Y93" i="33"/>
  <c r="Z93" i="33" s="1"/>
  <c r="P92" i="33"/>
  <c r="V92" i="33"/>
  <c r="Y92" i="33"/>
  <c r="Z92" i="33" s="1"/>
  <c r="P91" i="33"/>
  <c r="V91" i="33"/>
  <c r="Y91" i="33"/>
  <c r="Z91" i="33" s="1"/>
  <c r="P90" i="33"/>
  <c r="V90" i="33"/>
  <c r="Y90" i="33"/>
  <c r="Z90" i="33" s="1"/>
  <c r="P89" i="33"/>
  <c r="V89" i="33"/>
  <c r="Y89" i="33"/>
  <c r="Z89" i="33" s="1"/>
  <c r="P88" i="33"/>
  <c r="V88" i="33"/>
  <c r="Y88" i="33"/>
  <c r="Z88" i="33" s="1"/>
  <c r="P87" i="33"/>
  <c r="V87" i="33"/>
  <c r="Y87" i="33"/>
  <c r="Z87" i="33" s="1"/>
  <c r="P86" i="33"/>
  <c r="V86" i="33"/>
  <c r="Y86" i="33"/>
  <c r="Z86" i="33" s="1"/>
  <c r="P85" i="33"/>
  <c r="V85" i="33"/>
  <c r="Y85" i="33"/>
  <c r="Z85" i="33" s="1"/>
  <c r="P84" i="33"/>
  <c r="V84" i="33"/>
  <c r="Y84" i="33"/>
  <c r="Z84" i="33" s="1"/>
  <c r="P83" i="33"/>
  <c r="V83" i="33"/>
  <c r="Y83" i="33"/>
  <c r="Z83" i="33" s="1"/>
  <c r="P82" i="33"/>
  <c r="V82" i="33"/>
  <c r="Y82" i="33"/>
  <c r="Z82" i="33" s="1"/>
  <c r="P81" i="33"/>
  <c r="V81" i="33"/>
  <c r="Y81" i="33"/>
  <c r="Z81" i="33" s="1"/>
  <c r="P80" i="33"/>
  <c r="V80" i="33"/>
  <c r="Y80" i="33"/>
  <c r="Z80" i="33" s="1"/>
  <c r="P79" i="33"/>
  <c r="V79" i="33"/>
  <c r="Y79" i="33"/>
  <c r="Z79" i="33" s="1"/>
  <c r="P78" i="33"/>
  <c r="V78" i="33"/>
  <c r="Y78" i="33"/>
  <c r="Z78" i="33" s="1"/>
  <c r="P77" i="33"/>
  <c r="V77" i="33"/>
  <c r="Y77" i="33"/>
  <c r="Z77" i="33" s="1"/>
  <c r="P76" i="33"/>
  <c r="V76" i="33"/>
  <c r="Y76" i="33"/>
  <c r="Z76" i="33" s="1"/>
  <c r="P75" i="33"/>
  <c r="V75" i="33"/>
  <c r="Y75" i="33"/>
  <c r="Z75" i="33" s="1"/>
  <c r="P74" i="33"/>
  <c r="V74" i="33"/>
  <c r="Y74" i="33"/>
  <c r="Z74" i="33" s="1"/>
  <c r="P73" i="33"/>
  <c r="V73" i="33"/>
  <c r="Y73" i="33"/>
  <c r="Z73" i="33" s="1"/>
  <c r="P72" i="33"/>
  <c r="V72" i="33"/>
  <c r="Y72" i="33"/>
  <c r="Z72" i="33" s="1"/>
  <c r="P71" i="33"/>
  <c r="V71" i="33"/>
  <c r="Y71" i="33"/>
  <c r="Z71" i="33" s="1"/>
  <c r="P70" i="33"/>
  <c r="V70" i="33"/>
  <c r="Y70" i="33"/>
  <c r="Z70" i="33" s="1"/>
  <c r="P69" i="33"/>
  <c r="V69" i="33"/>
  <c r="Y69" i="33"/>
  <c r="Z69" i="33" s="1"/>
  <c r="P68" i="33"/>
  <c r="V68" i="33"/>
  <c r="Y68" i="33"/>
  <c r="Z68" i="33" s="1"/>
  <c r="P67" i="33"/>
  <c r="V67" i="33"/>
  <c r="Y67" i="33"/>
  <c r="Z67" i="33" s="1"/>
  <c r="P66" i="33"/>
  <c r="V66" i="33"/>
  <c r="Y66" i="33"/>
  <c r="Z66" i="33" s="1"/>
  <c r="P65" i="33"/>
  <c r="V65" i="33"/>
  <c r="Y65" i="33"/>
  <c r="Z65" i="33" s="1"/>
  <c r="P64" i="33"/>
  <c r="V64" i="33"/>
  <c r="Y64" i="33"/>
  <c r="Z64" i="33" s="1"/>
  <c r="P63" i="33"/>
  <c r="V63" i="33"/>
  <c r="Y63" i="33"/>
  <c r="Z63" i="33" s="1"/>
  <c r="P62" i="33"/>
  <c r="V62" i="33"/>
  <c r="Y62" i="33"/>
  <c r="Z62" i="33" s="1"/>
  <c r="P61" i="33"/>
  <c r="V61" i="33"/>
  <c r="Y61" i="33"/>
  <c r="Z61" i="33" s="1"/>
  <c r="P60" i="33"/>
  <c r="V60" i="33"/>
  <c r="Y60" i="33"/>
  <c r="Z60" i="33" s="1"/>
  <c r="P59" i="33"/>
  <c r="V59" i="33"/>
  <c r="Y59" i="33"/>
  <c r="Z59" i="33" s="1"/>
  <c r="P58" i="33"/>
  <c r="V58" i="33"/>
  <c r="Y58" i="33"/>
  <c r="Z58" i="33" s="1"/>
  <c r="P57" i="33"/>
  <c r="V57" i="33"/>
  <c r="Y57" i="33"/>
  <c r="Z57" i="33" s="1"/>
  <c r="P56" i="33"/>
  <c r="V56" i="33"/>
  <c r="Y56" i="33"/>
  <c r="Z56" i="33" s="1"/>
  <c r="P55" i="33"/>
  <c r="V55" i="33"/>
  <c r="Y55" i="33"/>
  <c r="Z55" i="33" s="1"/>
  <c r="P54" i="33"/>
  <c r="V54" i="33"/>
  <c r="Y54" i="33"/>
  <c r="Z54" i="33" s="1"/>
  <c r="P53" i="33"/>
  <c r="V53" i="33"/>
  <c r="Y53" i="33"/>
  <c r="Z53" i="33" s="1"/>
  <c r="P52" i="33"/>
  <c r="V52" i="33"/>
  <c r="Y52" i="33"/>
  <c r="Z52" i="33" s="1"/>
  <c r="P51" i="33"/>
  <c r="V51" i="33"/>
  <c r="Y51" i="33"/>
  <c r="Z51" i="33" s="1"/>
  <c r="P50" i="33"/>
  <c r="V50" i="33"/>
  <c r="Y50" i="33"/>
  <c r="Z50" i="33" s="1"/>
  <c r="P49" i="33"/>
  <c r="V49" i="33"/>
  <c r="Y49" i="33"/>
  <c r="Z49" i="33" s="1"/>
  <c r="P48" i="33"/>
  <c r="V48" i="33"/>
  <c r="Y48" i="33"/>
  <c r="Z48" i="33" s="1"/>
  <c r="P47" i="33"/>
  <c r="V47" i="33"/>
  <c r="Y47" i="33"/>
  <c r="Z47" i="33" s="1"/>
  <c r="P46" i="33"/>
  <c r="V46" i="33"/>
  <c r="Y46" i="33"/>
  <c r="Z46" i="33" s="1"/>
  <c r="P45" i="33"/>
  <c r="V45" i="33"/>
  <c r="Y45" i="33"/>
  <c r="Z45" i="33" s="1"/>
  <c r="P44" i="33"/>
  <c r="V44" i="33"/>
  <c r="Y44" i="33"/>
  <c r="Z44" i="33" s="1"/>
  <c r="P43" i="33"/>
  <c r="V43" i="33"/>
  <c r="Y43" i="33"/>
  <c r="Z43" i="33" s="1"/>
  <c r="P42" i="33"/>
  <c r="V42" i="33"/>
  <c r="Y42" i="33"/>
  <c r="Z42" i="33" s="1"/>
  <c r="P41" i="33"/>
  <c r="V41" i="33"/>
  <c r="Y41" i="33"/>
  <c r="Z41" i="33" s="1"/>
  <c r="P40" i="33"/>
  <c r="V40" i="33"/>
  <c r="Y40" i="33"/>
  <c r="Z40" i="33" s="1"/>
  <c r="P39" i="33"/>
  <c r="V39" i="33"/>
  <c r="Y39" i="33"/>
  <c r="Z39" i="33" s="1"/>
  <c r="P38" i="33"/>
  <c r="V38" i="33"/>
  <c r="Y38" i="33"/>
  <c r="Z38" i="33" s="1"/>
  <c r="P37" i="33"/>
  <c r="V37" i="33"/>
  <c r="Y37" i="33"/>
  <c r="Z37" i="33" s="1"/>
  <c r="P36" i="33"/>
  <c r="V36" i="33"/>
  <c r="Y36" i="33"/>
  <c r="Z36" i="33" s="1"/>
  <c r="P35" i="33"/>
  <c r="V35" i="33"/>
  <c r="Y35" i="33"/>
  <c r="Z35" i="33" s="1"/>
  <c r="P34" i="33"/>
  <c r="V34" i="33"/>
  <c r="Y34" i="33"/>
  <c r="Z34" i="33" s="1"/>
  <c r="P33" i="33"/>
  <c r="V33" i="33"/>
  <c r="Y33" i="33"/>
  <c r="Z33" i="33" s="1"/>
  <c r="P32" i="33"/>
  <c r="V32" i="33"/>
  <c r="Y32" i="33"/>
  <c r="Z32" i="33" s="1"/>
  <c r="P31" i="33"/>
  <c r="V31" i="33"/>
  <c r="Y31" i="33"/>
  <c r="Z31" i="33" s="1"/>
  <c r="P30" i="33"/>
  <c r="V30" i="33"/>
  <c r="Y30" i="33"/>
  <c r="Z30" i="33" s="1"/>
  <c r="P29" i="33"/>
  <c r="V29" i="33"/>
  <c r="Y29" i="33"/>
  <c r="Z29" i="33" s="1"/>
  <c r="P28" i="33"/>
  <c r="V28" i="33"/>
  <c r="Y28" i="33"/>
  <c r="Z28" i="33" s="1"/>
  <c r="P27" i="33"/>
  <c r="V27" i="33"/>
  <c r="Y27" i="33"/>
  <c r="Z27" i="33" s="1"/>
  <c r="P26" i="33"/>
  <c r="V26" i="33"/>
  <c r="Y26" i="33"/>
  <c r="Z26" i="33" s="1"/>
  <c r="P25" i="33"/>
  <c r="V25" i="33"/>
  <c r="Y25" i="33"/>
  <c r="Z25" i="33" s="1"/>
  <c r="P24" i="33"/>
  <c r="V24" i="33"/>
  <c r="Y24" i="33"/>
  <c r="Z24" i="33" s="1"/>
  <c r="P23" i="33"/>
  <c r="V23" i="33"/>
  <c r="Y23" i="33"/>
  <c r="Z23" i="33" s="1"/>
  <c r="P22" i="33"/>
  <c r="V22" i="33"/>
  <c r="Y22" i="33"/>
  <c r="Z22" i="33" s="1"/>
  <c r="P21" i="33"/>
  <c r="V21" i="33"/>
  <c r="Y21" i="33"/>
  <c r="Z21" i="33" s="1"/>
  <c r="P20" i="33"/>
  <c r="V20" i="33"/>
  <c r="Y20" i="33"/>
  <c r="Z20" i="33" s="1"/>
  <c r="P19" i="33"/>
  <c r="V19" i="33"/>
  <c r="Y19" i="33"/>
  <c r="Z19" i="33" s="1"/>
  <c r="P18" i="33"/>
  <c r="V18" i="33"/>
  <c r="Y18" i="33"/>
  <c r="Z18" i="33" s="1"/>
  <c r="P17" i="33"/>
  <c r="V17" i="33"/>
  <c r="Y17" i="33"/>
  <c r="Z17" i="33" s="1"/>
  <c r="P16" i="33"/>
  <c r="V16" i="33"/>
  <c r="Y16" i="33"/>
  <c r="Z16" i="33" s="1"/>
  <c r="P15" i="33"/>
  <c r="V15" i="33"/>
  <c r="Y15" i="33"/>
  <c r="Z15" i="33" s="1"/>
  <c r="P14" i="33"/>
  <c r="V14" i="33"/>
  <c r="Y14" i="33"/>
  <c r="Z14" i="33" s="1"/>
  <c r="P13" i="33"/>
  <c r="V13" i="33"/>
  <c r="Y13" i="33"/>
  <c r="Z13" i="33" s="1"/>
  <c r="P12" i="33"/>
  <c r="V12" i="33"/>
  <c r="Y12" i="33"/>
  <c r="Z12" i="33" s="1"/>
  <c r="O4" i="12"/>
  <c r="O5" i="12"/>
  <c r="O6" i="12"/>
  <c r="O7" i="12"/>
  <c r="O8" i="12"/>
  <c r="O9" i="12"/>
  <c r="O10" i="12"/>
  <c r="O11" i="12"/>
  <c r="O12" i="12"/>
  <c r="O13" i="12"/>
  <c r="O14" i="12"/>
  <c r="O15" i="12"/>
  <c r="O16" i="12"/>
  <c r="O17" i="12"/>
  <c r="O18" i="12"/>
  <c r="O19" i="12"/>
  <c r="O20" i="12"/>
  <c r="O21" i="12"/>
  <c r="O22" i="12"/>
  <c r="O23" i="12"/>
  <c r="O24" i="12"/>
  <c r="O25" i="12"/>
  <c r="O26" i="12"/>
  <c r="O27" i="12"/>
  <c r="O28" i="12"/>
  <c r="O29" i="12"/>
  <c r="O30" i="12"/>
  <c r="O31" i="12"/>
  <c r="O32" i="12"/>
  <c r="O33" i="12"/>
  <c r="O34" i="12"/>
  <c r="O35" i="12"/>
  <c r="O36" i="12"/>
  <c r="O37" i="12"/>
  <c r="O38" i="12"/>
  <c r="O39" i="12"/>
  <c r="O40" i="12"/>
  <c r="O41" i="12"/>
  <c r="O42" i="12"/>
  <c r="O43" i="12"/>
  <c r="O44" i="12"/>
  <c r="O45" i="12"/>
  <c r="O46" i="12"/>
  <c r="O47" i="12"/>
  <c r="O48" i="12"/>
  <c r="O49" i="12"/>
  <c r="O50" i="12"/>
  <c r="O51" i="12"/>
  <c r="O52" i="12"/>
  <c r="O53" i="12"/>
  <c r="O54" i="12"/>
  <c r="O55" i="12"/>
  <c r="O56" i="12"/>
  <c r="O57" i="12"/>
  <c r="O58" i="12"/>
  <c r="O59" i="12"/>
  <c r="O60" i="12"/>
  <c r="O61" i="12"/>
  <c r="O62" i="12"/>
  <c r="O63" i="12"/>
  <c r="O64" i="12"/>
  <c r="O65" i="12"/>
  <c r="O66" i="12"/>
  <c r="O67" i="12"/>
  <c r="O68" i="12"/>
  <c r="O69" i="12"/>
  <c r="O70" i="12"/>
  <c r="O71" i="12"/>
  <c r="O72" i="12"/>
  <c r="O73" i="12"/>
  <c r="O74" i="12"/>
  <c r="O75" i="12"/>
  <c r="O76" i="12"/>
  <c r="O77" i="12"/>
  <c r="O78" i="12"/>
  <c r="O79" i="12"/>
  <c r="O80" i="12"/>
  <c r="O81" i="12"/>
  <c r="O82" i="12"/>
  <c r="O83" i="12"/>
  <c r="O84" i="12"/>
  <c r="O85" i="12"/>
  <c r="O86" i="12"/>
  <c r="O87" i="12"/>
  <c r="O88" i="12"/>
  <c r="O89" i="12"/>
  <c r="O90" i="12"/>
  <c r="O91" i="12"/>
  <c r="O92" i="12"/>
  <c r="O93" i="12"/>
  <c r="O94" i="12"/>
  <c r="O95" i="12"/>
  <c r="O96" i="12"/>
  <c r="O97" i="12"/>
  <c r="O98" i="12"/>
  <c r="O99" i="12"/>
  <c r="O100" i="12"/>
  <c r="O101" i="12"/>
  <c r="D45" i="21" l="1"/>
  <c r="D46" i="21" s="1"/>
  <c r="D47" i="21" s="1"/>
  <c r="E47" i="21" s="1"/>
  <c r="D81" i="37"/>
  <c r="D77" i="37"/>
  <c r="D76" i="37"/>
  <c r="D75" i="37"/>
  <c r="D74" i="37"/>
  <c r="D78" i="37"/>
  <c r="D85" i="17"/>
  <c r="D84" i="17"/>
  <c r="D83" i="17"/>
  <c r="D82" i="17"/>
  <c r="D81" i="17"/>
  <c r="D80" i="17"/>
  <c r="D79" i="17"/>
  <c r="D78" i="17"/>
  <c r="D32" i="17"/>
  <c r="D20" i="45"/>
  <c r="F20" i="45" s="1"/>
  <c r="D87" i="46"/>
  <c r="D48" i="45"/>
  <c r="C76" i="38"/>
  <c r="D76" i="38" s="1"/>
  <c r="C75" i="38"/>
  <c r="D75" i="38" s="1"/>
  <c r="C80" i="38"/>
  <c r="D80" i="38" s="1"/>
  <c r="C78" i="36"/>
  <c r="D78" i="36" s="1"/>
  <c r="C82" i="36"/>
  <c r="D82" i="36" s="1"/>
  <c r="C75" i="36"/>
  <c r="D75" i="36" s="1"/>
  <c r="C78" i="38"/>
  <c r="D78" i="38" s="1"/>
  <c r="C76" i="36"/>
  <c r="D76" i="36" s="1"/>
  <c r="C81" i="38"/>
  <c r="D81" i="38" s="1"/>
  <c r="C79" i="36"/>
  <c r="D79" i="36" s="1"/>
  <c r="C79" i="38"/>
  <c r="D79" i="38" s="1"/>
  <c r="C77" i="36"/>
  <c r="D77" i="36" s="1"/>
  <c r="C81" i="36"/>
  <c r="D81" i="36" s="1"/>
  <c r="C77" i="38"/>
  <c r="D77" i="38" s="1"/>
  <c r="C82" i="38"/>
  <c r="D82" i="38" s="1"/>
  <c r="C80" i="36"/>
  <c r="D80" i="36" s="1"/>
  <c r="E16" i="21"/>
  <c r="E17" i="21"/>
  <c r="Q101" i="33"/>
  <c r="Q100" i="33"/>
  <c r="Q99" i="33"/>
  <c r="Q98" i="33"/>
  <c r="Q94" i="33"/>
  <c r="Q97" i="33"/>
  <c r="Q96" i="33"/>
  <c r="Q95" i="33"/>
  <c r="Q88" i="33"/>
  <c r="Q93" i="33"/>
  <c r="Q92" i="33"/>
  <c r="Q91" i="33"/>
  <c r="Q90" i="33"/>
  <c r="Q84" i="33"/>
  <c r="Q87" i="33"/>
  <c r="Q89" i="33"/>
  <c r="Q86" i="33"/>
  <c r="Q85" i="33"/>
  <c r="Q80" i="33"/>
  <c r="Q83" i="33"/>
  <c r="Q82" i="33"/>
  <c r="Q81" i="33"/>
  <c r="Q79" i="33"/>
  <c r="Q78" i="33"/>
  <c r="Q77" i="33"/>
  <c r="Q76" i="33"/>
  <c r="Q75" i="33"/>
  <c r="Q74" i="33"/>
  <c r="Q73" i="33"/>
  <c r="Q72" i="33"/>
  <c r="Q71" i="33"/>
  <c r="Q68" i="33"/>
  <c r="Q70" i="33"/>
  <c r="Q69" i="33"/>
  <c r="Q67" i="33"/>
  <c r="Q66" i="33"/>
  <c r="Q65" i="33"/>
  <c r="Q64" i="33"/>
  <c r="Q61" i="33"/>
  <c r="Q63" i="33"/>
  <c r="Q62" i="33"/>
  <c r="Q60" i="33"/>
  <c r="Q59" i="33"/>
  <c r="Q58" i="33"/>
  <c r="Q56" i="33"/>
  <c r="Q57" i="33"/>
  <c r="Q55" i="33"/>
  <c r="Q54" i="33"/>
  <c r="Q52" i="33"/>
  <c r="Q53" i="33"/>
  <c r="Q51" i="33"/>
  <c r="Q48" i="33"/>
  <c r="Q50" i="33"/>
  <c r="Q39" i="33"/>
  <c r="Q49" i="33"/>
  <c r="Q40" i="33"/>
  <c r="Q43" i="33"/>
  <c r="Q44" i="33"/>
  <c r="Q47" i="33"/>
  <c r="Q42" i="33"/>
  <c r="Q46" i="33"/>
  <c r="Q41" i="33"/>
  <c r="Q45" i="33"/>
  <c r="Q38" i="33"/>
  <c r="Q37" i="33"/>
  <c r="Q36" i="33"/>
  <c r="Q33" i="33"/>
  <c r="Q35" i="33"/>
  <c r="Q34" i="33"/>
  <c r="Q31" i="33"/>
  <c r="Q32" i="33"/>
  <c r="Q30" i="33"/>
  <c r="Q25" i="33"/>
  <c r="Q26" i="33"/>
  <c r="Q29" i="33"/>
  <c r="Q24" i="33"/>
  <c r="Q28" i="33"/>
  <c r="Q19" i="33"/>
  <c r="Q27" i="33"/>
  <c r="Q23" i="33"/>
  <c r="Q22" i="33"/>
  <c r="Q21" i="33"/>
  <c r="Q20" i="33"/>
  <c r="Q18" i="33"/>
  <c r="Q17" i="33"/>
  <c r="Q16" i="33"/>
  <c r="Q14" i="33"/>
  <c r="Q15" i="33"/>
  <c r="Q13" i="33"/>
  <c r="Q12" i="33"/>
  <c r="U101" i="12"/>
  <c r="X101" i="12"/>
  <c r="AA101" i="12"/>
  <c r="AD101" i="12"/>
  <c r="U100" i="12"/>
  <c r="X100" i="12"/>
  <c r="AA100" i="12"/>
  <c r="AD100" i="12"/>
  <c r="U99" i="12"/>
  <c r="X99" i="12"/>
  <c r="AA99" i="12"/>
  <c r="AD99" i="12"/>
  <c r="U98" i="12"/>
  <c r="X98" i="12"/>
  <c r="AA98" i="12"/>
  <c r="AD98" i="12"/>
  <c r="U97" i="12"/>
  <c r="X97" i="12"/>
  <c r="AA97" i="12"/>
  <c r="AD97" i="12"/>
  <c r="U96" i="12"/>
  <c r="X96" i="12"/>
  <c r="AA96" i="12"/>
  <c r="AD96" i="12"/>
  <c r="U95" i="12"/>
  <c r="X95" i="12"/>
  <c r="AA95" i="12"/>
  <c r="AD95" i="12"/>
  <c r="U94" i="12"/>
  <c r="X94" i="12"/>
  <c r="AA94" i="12"/>
  <c r="AD94" i="12"/>
  <c r="U93" i="12"/>
  <c r="X93" i="12"/>
  <c r="AA93" i="12"/>
  <c r="AD93" i="12"/>
  <c r="U92" i="12"/>
  <c r="X92" i="12"/>
  <c r="AA92" i="12"/>
  <c r="AD92" i="12"/>
  <c r="U91" i="12"/>
  <c r="X91" i="12"/>
  <c r="AA91" i="12"/>
  <c r="AD91" i="12"/>
  <c r="U90" i="12"/>
  <c r="X90" i="12"/>
  <c r="AA90" i="12"/>
  <c r="AD90" i="12"/>
  <c r="U89" i="12"/>
  <c r="X89" i="12"/>
  <c r="AA89" i="12"/>
  <c r="AD89" i="12"/>
  <c r="U88" i="12"/>
  <c r="X88" i="12"/>
  <c r="AA88" i="12"/>
  <c r="AD88" i="12"/>
  <c r="U87" i="12"/>
  <c r="X87" i="12"/>
  <c r="AA87" i="12"/>
  <c r="AD87" i="12"/>
  <c r="U86" i="12"/>
  <c r="X86" i="12"/>
  <c r="AA86" i="12"/>
  <c r="AD86" i="12"/>
  <c r="U85" i="12"/>
  <c r="X85" i="12"/>
  <c r="AA85" i="12"/>
  <c r="AD85" i="12"/>
  <c r="U84" i="12"/>
  <c r="X84" i="12"/>
  <c r="AA84" i="12"/>
  <c r="AD84" i="12"/>
  <c r="U83" i="12"/>
  <c r="X83" i="12"/>
  <c r="AA83" i="12"/>
  <c r="AD83" i="12"/>
  <c r="U82" i="12"/>
  <c r="X82" i="12"/>
  <c r="AA82" i="12"/>
  <c r="AD82" i="12"/>
  <c r="U81" i="12"/>
  <c r="X81" i="12"/>
  <c r="AA81" i="12"/>
  <c r="AD81" i="12"/>
  <c r="U80" i="12"/>
  <c r="X80" i="12"/>
  <c r="AA80" i="12"/>
  <c r="AD80" i="12"/>
  <c r="U79" i="12"/>
  <c r="X79" i="12"/>
  <c r="AA79" i="12"/>
  <c r="AD79" i="12"/>
  <c r="U78" i="12"/>
  <c r="X78" i="12"/>
  <c r="AA78" i="12"/>
  <c r="AD78" i="12"/>
  <c r="U77" i="12"/>
  <c r="X77" i="12"/>
  <c r="AA77" i="12"/>
  <c r="AD77" i="12"/>
  <c r="U76" i="12"/>
  <c r="X76" i="12"/>
  <c r="AA76" i="12"/>
  <c r="AD76" i="12"/>
  <c r="U75" i="12"/>
  <c r="X75" i="12"/>
  <c r="AA75" i="12"/>
  <c r="AD75" i="12"/>
  <c r="U74" i="12"/>
  <c r="X74" i="12"/>
  <c r="AA74" i="12"/>
  <c r="AD74" i="12"/>
  <c r="U73" i="12"/>
  <c r="X73" i="12"/>
  <c r="AA73" i="12"/>
  <c r="AD73" i="12"/>
  <c r="U72" i="12"/>
  <c r="X72" i="12"/>
  <c r="AA72" i="12"/>
  <c r="AD72" i="12"/>
  <c r="U71" i="12"/>
  <c r="X71" i="12"/>
  <c r="AA71" i="12"/>
  <c r="AD71" i="12"/>
  <c r="U70" i="12"/>
  <c r="X70" i="12"/>
  <c r="AA70" i="12"/>
  <c r="AD70" i="12"/>
  <c r="U69" i="12"/>
  <c r="X69" i="12"/>
  <c r="AA69" i="12"/>
  <c r="AD69" i="12"/>
  <c r="U68" i="12"/>
  <c r="X68" i="12"/>
  <c r="AA68" i="12"/>
  <c r="AD68" i="12"/>
  <c r="U67" i="12"/>
  <c r="X67" i="12"/>
  <c r="AA67" i="12"/>
  <c r="AD67" i="12"/>
  <c r="U66" i="12"/>
  <c r="X66" i="12"/>
  <c r="AA66" i="12"/>
  <c r="AD66" i="12"/>
  <c r="U65" i="12"/>
  <c r="X65" i="12"/>
  <c r="AA65" i="12"/>
  <c r="AD65" i="12"/>
  <c r="U64" i="12"/>
  <c r="X64" i="12"/>
  <c r="AA64" i="12"/>
  <c r="AD64" i="12"/>
  <c r="U63" i="12"/>
  <c r="X63" i="12"/>
  <c r="AA63" i="12"/>
  <c r="AD63" i="12"/>
  <c r="U62" i="12"/>
  <c r="X62" i="12"/>
  <c r="AA62" i="12"/>
  <c r="AD62" i="12"/>
  <c r="U61" i="12"/>
  <c r="X61" i="12"/>
  <c r="AA61" i="12"/>
  <c r="AD61" i="12"/>
  <c r="U60" i="12"/>
  <c r="X60" i="12"/>
  <c r="AA60" i="12"/>
  <c r="AD60" i="12"/>
  <c r="U59" i="12"/>
  <c r="X59" i="12"/>
  <c r="AA59" i="12"/>
  <c r="AD59" i="12"/>
  <c r="U58" i="12"/>
  <c r="X58" i="12"/>
  <c r="AA58" i="12"/>
  <c r="AD58" i="12"/>
  <c r="U57" i="12"/>
  <c r="X57" i="12"/>
  <c r="AA57" i="12"/>
  <c r="AD57" i="12"/>
  <c r="U56" i="12"/>
  <c r="X56" i="12"/>
  <c r="AA56" i="12"/>
  <c r="AD56" i="12"/>
  <c r="U55" i="12"/>
  <c r="X55" i="12"/>
  <c r="AA55" i="12"/>
  <c r="AD55" i="12"/>
  <c r="U54" i="12"/>
  <c r="X54" i="12"/>
  <c r="AA54" i="12"/>
  <c r="AD54" i="12"/>
  <c r="U53" i="12"/>
  <c r="X53" i="12"/>
  <c r="AA53" i="12"/>
  <c r="AD53" i="12"/>
  <c r="U52" i="12"/>
  <c r="X52" i="12"/>
  <c r="AA52" i="12"/>
  <c r="AD52" i="12"/>
  <c r="U51" i="12"/>
  <c r="X51" i="12"/>
  <c r="AA51" i="12"/>
  <c r="AD51" i="12"/>
  <c r="U50" i="12"/>
  <c r="X50" i="12"/>
  <c r="AA50" i="12"/>
  <c r="AD50" i="12"/>
  <c r="U49" i="12"/>
  <c r="X49" i="12"/>
  <c r="AA49" i="12"/>
  <c r="AD49" i="12"/>
  <c r="U48" i="12"/>
  <c r="X48" i="12"/>
  <c r="AA48" i="12"/>
  <c r="AD48" i="12"/>
  <c r="U47" i="12"/>
  <c r="X47" i="12"/>
  <c r="AA47" i="12"/>
  <c r="AD47" i="12"/>
  <c r="U46" i="12"/>
  <c r="X46" i="12"/>
  <c r="AA46" i="12"/>
  <c r="AD46" i="12"/>
  <c r="U45" i="12"/>
  <c r="X45" i="12"/>
  <c r="AA45" i="12"/>
  <c r="AD45" i="12"/>
  <c r="U44" i="12"/>
  <c r="X44" i="12"/>
  <c r="AA44" i="12"/>
  <c r="AD44" i="12"/>
  <c r="U43" i="12"/>
  <c r="X43" i="12"/>
  <c r="AA43" i="12"/>
  <c r="AD43" i="12"/>
  <c r="U42" i="12"/>
  <c r="X42" i="12"/>
  <c r="AA42" i="12"/>
  <c r="AD42" i="12"/>
  <c r="U41" i="12"/>
  <c r="X41" i="12"/>
  <c r="AA41" i="12"/>
  <c r="AD41" i="12"/>
  <c r="U40" i="12"/>
  <c r="X40" i="12"/>
  <c r="AA40" i="12"/>
  <c r="AD40" i="12"/>
  <c r="U39" i="12"/>
  <c r="X39" i="12"/>
  <c r="AA39" i="12"/>
  <c r="AD39" i="12"/>
  <c r="U38" i="12"/>
  <c r="X38" i="12"/>
  <c r="AA38" i="12"/>
  <c r="AD38" i="12"/>
  <c r="U37" i="12"/>
  <c r="X37" i="12"/>
  <c r="AA37" i="12"/>
  <c r="AD37" i="12"/>
  <c r="U36" i="12"/>
  <c r="X36" i="12"/>
  <c r="AA36" i="12"/>
  <c r="AD36" i="12"/>
  <c r="U35" i="12"/>
  <c r="X35" i="12"/>
  <c r="AA35" i="12"/>
  <c r="AD35" i="12"/>
  <c r="U34" i="12"/>
  <c r="X34" i="12"/>
  <c r="AA34" i="12"/>
  <c r="AD34" i="12"/>
  <c r="U33" i="12"/>
  <c r="X33" i="12"/>
  <c r="AA33" i="12"/>
  <c r="AD33" i="12"/>
  <c r="U32" i="12"/>
  <c r="X32" i="12"/>
  <c r="AA32" i="12"/>
  <c r="AD32" i="12"/>
  <c r="U31" i="12"/>
  <c r="X31" i="12"/>
  <c r="AA31" i="12"/>
  <c r="AD31" i="12"/>
  <c r="U30" i="12"/>
  <c r="X30" i="12"/>
  <c r="AA30" i="12"/>
  <c r="AD30" i="12"/>
  <c r="U29" i="12"/>
  <c r="X29" i="12"/>
  <c r="AA29" i="12"/>
  <c r="AD29" i="12"/>
  <c r="U28" i="12"/>
  <c r="X28" i="12"/>
  <c r="AA28" i="12"/>
  <c r="AD28" i="12"/>
  <c r="B10" i="38"/>
  <c r="B9" i="38"/>
  <c r="B8" i="38"/>
  <c r="B11" i="17"/>
  <c r="B8" i="36"/>
  <c r="B7" i="37"/>
  <c r="B9" i="37"/>
  <c r="B8" i="37"/>
  <c r="B10" i="36"/>
  <c r="B9" i="36"/>
  <c r="C32" i="17" l="1"/>
  <c r="C24" i="47" s="1"/>
  <c r="D24" i="47"/>
  <c r="F48" i="45"/>
  <c r="C73" i="36"/>
  <c r="D73" i="38"/>
  <c r="D73" i="36"/>
  <c r="C73" i="38"/>
  <c r="AE99" i="12"/>
  <c r="AE98" i="12"/>
  <c r="AE97" i="12"/>
  <c r="AE100" i="12"/>
  <c r="AE101" i="12"/>
  <c r="AE93" i="12"/>
  <c r="AE95" i="12"/>
  <c r="AE91" i="12"/>
  <c r="AE94" i="12"/>
  <c r="AE92" i="12"/>
  <c r="AE90" i="12"/>
  <c r="AE96" i="12"/>
  <c r="AE89" i="12"/>
  <c r="AE88" i="12"/>
  <c r="AE87" i="12"/>
  <c r="AE85" i="12"/>
  <c r="AE86" i="12"/>
  <c r="AE84" i="12"/>
  <c r="AE83" i="12"/>
  <c r="AE82" i="12"/>
  <c r="AE81" i="12"/>
  <c r="AE80" i="12"/>
  <c r="AE79" i="12"/>
  <c r="AE78" i="12"/>
  <c r="AE76" i="12"/>
  <c r="AE75" i="12"/>
  <c r="AE77" i="12"/>
  <c r="AE74" i="12"/>
  <c r="AE73" i="12"/>
  <c r="AE72" i="12"/>
  <c r="AE71" i="12"/>
  <c r="AE70" i="12"/>
  <c r="AE69" i="12"/>
  <c r="AE68" i="12"/>
  <c r="AE67" i="12"/>
  <c r="AE66" i="12"/>
  <c r="AE65" i="12"/>
  <c r="AE64" i="12"/>
  <c r="AE63" i="12"/>
  <c r="AE62" i="12"/>
  <c r="AE61" i="12"/>
  <c r="AE58" i="12"/>
  <c r="AE60" i="12"/>
  <c r="AE59" i="12"/>
  <c r="AE57" i="12"/>
  <c r="AE56" i="12"/>
  <c r="AE55" i="12"/>
  <c r="AE52" i="12"/>
  <c r="AE54" i="12"/>
  <c r="AE53" i="12"/>
  <c r="AE50" i="12"/>
  <c r="AE51" i="12"/>
  <c r="AE48" i="12"/>
  <c r="AE49" i="12"/>
  <c r="AE46" i="12"/>
  <c r="AE45" i="12"/>
  <c r="AE47" i="12"/>
  <c r="AE43" i="12"/>
  <c r="AE34" i="12"/>
  <c r="AE42" i="12"/>
  <c r="AE39" i="12"/>
  <c r="AE28" i="12"/>
  <c r="AE44" i="12"/>
  <c r="AE41" i="12"/>
  <c r="AE40" i="12"/>
  <c r="AE38" i="12"/>
  <c r="AE37" i="12"/>
  <c r="AE36" i="12"/>
  <c r="AE33" i="12"/>
  <c r="AE35" i="12"/>
  <c r="AE31" i="12"/>
  <c r="AE32" i="12"/>
  <c r="AE30" i="12"/>
  <c r="AE29" i="12"/>
  <c r="B12" i="17"/>
  <c r="Y2" i="33"/>
  <c r="Z2" i="33" s="1"/>
  <c r="V2" i="33"/>
  <c r="B13" i="17" l="1"/>
  <c r="M8" i="27" l="1"/>
  <c r="M7" i="27"/>
  <c r="M6" i="27"/>
  <c r="H3" i="40"/>
  <c r="H4" i="40"/>
  <c r="B64" i="41"/>
  <c r="B65" i="41"/>
  <c r="D15" i="41"/>
  <c r="D16" i="41"/>
  <c r="D17" i="41"/>
  <c r="D18" i="41"/>
  <c r="O3" i="12" s="1"/>
  <c r="D19" i="41"/>
  <c r="D20" i="41"/>
  <c r="D21" i="41"/>
  <c r="D22" i="41"/>
  <c r="L2" i="27" s="1"/>
  <c r="D23" i="41"/>
  <c r="D24" i="41"/>
  <c r="D25" i="41"/>
  <c r="D26" i="41"/>
  <c r="C27" i="41"/>
  <c r="D27" i="41" s="1"/>
  <c r="D29" i="41"/>
  <c r="D30" i="41"/>
  <c r="D31" i="41"/>
  <c r="D32" i="41"/>
  <c r="A2" i="40"/>
  <c r="A3" i="40" s="1"/>
  <c r="A4" i="40" s="1"/>
  <c r="A5" i="40" s="1"/>
  <c r="A6" i="40" s="1"/>
  <c r="A7" i="40" s="1"/>
  <c r="A8" i="40" s="1"/>
  <c r="A9" i="40" s="1"/>
  <c r="A10" i="40" s="1"/>
  <c r="A11" i="40" s="1"/>
  <c r="A12" i="40" s="1"/>
  <c r="A13" i="40" s="1"/>
  <c r="A14" i="40" s="1"/>
  <c r="A15" i="40" s="1"/>
  <c r="A16" i="40" s="1"/>
  <c r="A17" i="40" s="1"/>
  <c r="A18" i="40" s="1"/>
  <c r="A19" i="40" s="1"/>
  <c r="A20" i="40" s="1"/>
  <c r="A21" i="40" s="1"/>
  <c r="A22" i="40" s="1"/>
  <c r="A23" i="40" s="1"/>
  <c r="A24" i="40" s="1"/>
  <c r="A25" i="40" s="1"/>
  <c r="A26" i="40" s="1"/>
  <c r="A27" i="40" s="1"/>
  <c r="A28" i="40" s="1"/>
  <c r="A29" i="40" s="1"/>
  <c r="A30" i="40" s="1"/>
  <c r="A31" i="40" s="1"/>
  <c r="A32" i="40" s="1"/>
  <c r="A33" i="40" s="1"/>
  <c r="A34" i="40" s="1"/>
  <c r="A35" i="40" s="1"/>
  <c r="A36" i="40" s="1"/>
  <c r="A37" i="40" s="1"/>
  <c r="A38" i="40" s="1"/>
  <c r="A39" i="40" s="1"/>
  <c r="A40" i="40" s="1"/>
  <c r="A41" i="40" s="1"/>
  <c r="A42" i="40" s="1"/>
  <c r="A43" i="40" s="1"/>
  <c r="A44" i="40" s="1"/>
  <c r="A45" i="40" s="1"/>
  <c r="A46" i="40" s="1"/>
  <c r="A47" i="40" s="1"/>
  <c r="A48" i="40" s="1"/>
  <c r="A49" i="40" s="1"/>
  <c r="A50" i="40" s="1"/>
  <c r="A51" i="40" s="1"/>
  <c r="D57" i="38" l="1"/>
  <c r="D56" i="37"/>
  <c r="C57" i="36"/>
  <c r="D57" i="36" s="1"/>
  <c r="D56" i="38"/>
  <c r="D55" i="37"/>
  <c r="C56" i="36"/>
  <c r="D56" i="36" s="1"/>
  <c r="D55" i="38"/>
  <c r="D54" i="37"/>
  <c r="C55" i="36"/>
  <c r="D55" i="36" s="1"/>
  <c r="C54" i="36"/>
  <c r="D54" i="36" s="1"/>
  <c r="D53" i="37"/>
  <c r="D54" i="38"/>
  <c r="C57" i="17"/>
  <c r="D57" i="17" s="1"/>
  <c r="O2" i="12"/>
  <c r="C53" i="36"/>
  <c r="C56" i="17"/>
  <c r="C28" i="41"/>
  <c r="D28" i="41" s="1"/>
  <c r="D31" i="17" l="1"/>
  <c r="C31" i="17" s="1"/>
  <c r="D69" i="47"/>
  <c r="C69" i="47" s="1"/>
  <c r="M5" i="27"/>
  <c r="M2" i="27"/>
  <c r="M3" i="27"/>
  <c r="M4" i="27"/>
  <c r="D52" i="37"/>
  <c r="D51" i="37" s="1"/>
  <c r="C51" i="37"/>
  <c r="D56" i="17"/>
  <c r="D55" i="17" s="1"/>
  <c r="C55" i="17"/>
  <c r="D53" i="38"/>
  <c r="D52" i="38" s="1"/>
  <c r="C52" i="38"/>
  <c r="D53" i="36"/>
  <c r="D52" i="36" s="1"/>
  <c r="C52" i="36"/>
  <c r="C59" i="46" l="1"/>
  <c r="C57" i="46"/>
  <c r="D57" i="46"/>
  <c r="D59" i="46"/>
  <c r="C65" i="17"/>
  <c r="D65" i="17" s="1"/>
  <c r="U27" i="12"/>
  <c r="X27" i="12"/>
  <c r="AA27" i="12"/>
  <c r="AD27" i="12"/>
  <c r="U26" i="12"/>
  <c r="X26" i="12"/>
  <c r="AA26" i="12"/>
  <c r="AD26" i="12"/>
  <c r="C58" i="46" l="1"/>
  <c r="D58" i="46"/>
  <c r="AE26" i="12"/>
  <c r="AE27" i="12"/>
  <c r="C60" i="38"/>
  <c r="D60" i="38" s="1"/>
  <c r="C61" i="38"/>
  <c r="D61" i="38" s="1"/>
  <c r="C62" i="38"/>
  <c r="D62" i="38" s="1"/>
  <c r="C63" i="38"/>
  <c r="D63" i="38" s="1"/>
  <c r="D27" i="38"/>
  <c r="C59" i="37"/>
  <c r="D59" i="37" s="1"/>
  <c r="C60" i="37"/>
  <c r="D60" i="37" s="1"/>
  <c r="C61" i="37"/>
  <c r="D61" i="37" s="1"/>
  <c r="C62" i="37"/>
  <c r="D62" i="37" s="1"/>
  <c r="D26" i="37" l="1"/>
  <c r="C63" i="36"/>
  <c r="D63" i="36" s="1"/>
  <c r="C60" i="36"/>
  <c r="D60" i="36" s="1"/>
  <c r="D27" i="36"/>
  <c r="P2" i="33"/>
  <c r="C63" i="17"/>
  <c r="D63" i="17" s="1"/>
  <c r="D28" i="38"/>
  <c r="D26" i="38" l="1"/>
  <c r="D25" i="37"/>
  <c r="D29" i="36"/>
  <c r="D29" i="38"/>
  <c r="D28" i="37"/>
  <c r="D26" i="36"/>
  <c r="D28" i="36"/>
  <c r="C64" i="17"/>
  <c r="D64" i="17" s="1"/>
  <c r="C61" i="36"/>
  <c r="D61" i="36" s="1"/>
  <c r="C18" i="17" l="1"/>
  <c r="D30" i="17" l="1"/>
  <c r="D29" i="17"/>
  <c r="C69" i="38"/>
  <c r="D69" i="38" s="1"/>
  <c r="C67" i="38"/>
  <c r="D50" i="38"/>
  <c r="C50" i="38" s="1"/>
  <c r="D48" i="38"/>
  <c r="D46" i="38"/>
  <c r="C46" i="38" s="1"/>
  <c r="D44" i="38"/>
  <c r="C44" i="38" s="1"/>
  <c r="D42" i="38"/>
  <c r="C42" i="38" s="1"/>
  <c r="C28" i="38"/>
  <c r="C26" i="38"/>
  <c r="C68" i="37"/>
  <c r="D68" i="37" s="1"/>
  <c r="C66" i="37"/>
  <c r="D49" i="37"/>
  <c r="C49" i="37" s="1"/>
  <c r="D47" i="37"/>
  <c r="D45" i="37"/>
  <c r="C45" i="37" s="1"/>
  <c r="D43" i="37"/>
  <c r="D41" i="37"/>
  <c r="C41" i="37" s="1"/>
  <c r="C27" i="37"/>
  <c r="C25" i="37"/>
  <c r="D14" i="37"/>
  <c r="D15" i="37" s="1"/>
  <c r="V10" i="33"/>
  <c r="Y10" i="33"/>
  <c r="Z10" i="33" s="1"/>
  <c r="V11" i="33"/>
  <c r="Y11" i="33"/>
  <c r="Z11" i="33" s="1"/>
  <c r="D67" i="38" l="1"/>
  <c r="D66" i="37"/>
  <c r="C48" i="38"/>
  <c r="C43" i="37"/>
  <c r="C47" i="37"/>
  <c r="C16" i="37"/>
  <c r="C18" i="37" s="1"/>
  <c r="C13" i="37"/>
  <c r="D13" i="37"/>
  <c r="U24" i="12"/>
  <c r="X24" i="12"/>
  <c r="AA24" i="12"/>
  <c r="AD24" i="12"/>
  <c r="U22" i="12"/>
  <c r="X22" i="12"/>
  <c r="AA22" i="12"/>
  <c r="AD22" i="12"/>
  <c r="U20" i="12"/>
  <c r="X20" i="12"/>
  <c r="AA20" i="12"/>
  <c r="AD20" i="12"/>
  <c r="C69" i="36"/>
  <c r="D69" i="36" s="1"/>
  <c r="C67" i="36"/>
  <c r="C48" i="36"/>
  <c r="C44" i="36"/>
  <c r="C28" i="36"/>
  <c r="Y3" i="33"/>
  <c r="Z3" i="33" s="1"/>
  <c r="Y4" i="33"/>
  <c r="Z4" i="33" s="1"/>
  <c r="Y5" i="33"/>
  <c r="Z5" i="33" s="1"/>
  <c r="Y6" i="33"/>
  <c r="Z6" i="33" s="1"/>
  <c r="Y7" i="33"/>
  <c r="Z7" i="33" s="1"/>
  <c r="C50" i="36" s="1"/>
  <c r="Y8" i="33"/>
  <c r="Z8" i="33" s="1"/>
  <c r="Y9" i="33"/>
  <c r="Z9" i="33" s="1"/>
  <c r="X2" i="12"/>
  <c r="X3" i="12"/>
  <c r="X4" i="12"/>
  <c r="X5" i="12"/>
  <c r="X6" i="12"/>
  <c r="X7" i="12"/>
  <c r="X8" i="12"/>
  <c r="X9" i="12"/>
  <c r="X10" i="12"/>
  <c r="X11" i="12"/>
  <c r="X12" i="12"/>
  <c r="X13" i="12"/>
  <c r="X14" i="12"/>
  <c r="X15" i="12"/>
  <c r="X16" i="12"/>
  <c r="X17" i="12"/>
  <c r="X18" i="12"/>
  <c r="X19" i="12"/>
  <c r="X21" i="12"/>
  <c r="X23" i="12"/>
  <c r="X25" i="12"/>
  <c r="C19" i="37" l="1"/>
  <c r="C17" i="37" s="1"/>
  <c r="D16" i="37"/>
  <c r="C19" i="17"/>
  <c r="C20" i="17" s="1"/>
  <c r="D18" i="17"/>
  <c r="D49" i="38"/>
  <c r="D48" i="37"/>
  <c r="AE24" i="12"/>
  <c r="C49" i="36"/>
  <c r="C47" i="36" s="1"/>
  <c r="AE22" i="12"/>
  <c r="AE20" i="12"/>
  <c r="D67" i="36"/>
  <c r="P3" i="33"/>
  <c r="P4" i="33"/>
  <c r="P5" i="33"/>
  <c r="P6" i="33"/>
  <c r="P7" i="33"/>
  <c r="P10" i="33"/>
  <c r="P11" i="33"/>
  <c r="P8" i="33"/>
  <c r="P9" i="33"/>
  <c r="C22" i="17" l="1"/>
  <c r="C23" i="17" s="1"/>
  <c r="C21" i="17" s="1"/>
  <c r="C24" i="17" s="1"/>
  <c r="D18" i="37"/>
  <c r="D19" i="37" s="1"/>
  <c r="D19" i="17"/>
  <c r="D20" i="17" s="1"/>
  <c r="D22" i="17" s="1"/>
  <c r="D23" i="17" s="1"/>
  <c r="C49" i="38"/>
  <c r="C47" i="38" s="1"/>
  <c r="D47" i="38"/>
  <c r="C48" i="37"/>
  <c r="C46" i="37" s="1"/>
  <c r="D46" i="37"/>
  <c r="C20" i="37"/>
  <c r="D47" i="36"/>
  <c r="D17" i="37" l="1"/>
  <c r="D20" i="37" l="1"/>
  <c r="C62" i="36"/>
  <c r="D62" i="36" s="1"/>
  <c r="V3" i="33"/>
  <c r="V4" i="33"/>
  <c r="V5" i="33"/>
  <c r="V6" i="33"/>
  <c r="V7" i="33"/>
  <c r="C46" i="36" s="1"/>
  <c r="V8" i="33"/>
  <c r="V9" i="33"/>
  <c r="Q6" i="33"/>
  <c r="Q7" i="33"/>
  <c r="Q9" i="33"/>
  <c r="D44" i="37"/>
  <c r="D45" i="38"/>
  <c r="Q8" i="33"/>
  <c r="D90" i="37" l="1"/>
  <c r="C90" i="37" s="1"/>
  <c r="D92" i="37"/>
  <c r="D14" i="46" s="1"/>
  <c r="D89" i="37"/>
  <c r="C45" i="38"/>
  <c r="C43" i="38" s="1"/>
  <c r="D43" i="38"/>
  <c r="C44" i="37"/>
  <c r="C42" i="37" s="1"/>
  <c r="D42" i="37"/>
  <c r="C45" i="36"/>
  <c r="C43" i="36" s="1"/>
  <c r="D43" i="36"/>
  <c r="Q3" i="33"/>
  <c r="Q11" i="33"/>
  <c r="Q10" i="33"/>
  <c r="Q5" i="33"/>
  <c r="Q4" i="33"/>
  <c r="C89" i="37" l="1"/>
  <c r="D44" i="17"/>
  <c r="C44" i="17" s="1"/>
  <c r="D40" i="37"/>
  <c r="C40" i="37" s="1"/>
  <c r="D41" i="38"/>
  <c r="C41" i="38" s="1"/>
  <c r="D41" i="36"/>
  <c r="C41" i="36" s="1"/>
  <c r="Q2" i="33"/>
  <c r="D42" i="36"/>
  <c r="C42" i="36" s="1"/>
  <c r="A2" i="33"/>
  <c r="D40" i="36" l="1"/>
  <c r="C40" i="36" s="1"/>
  <c r="C39" i="36" s="1"/>
  <c r="D73" i="47"/>
  <c r="C73" i="47" s="1"/>
  <c r="D40" i="38"/>
  <c r="D43" i="17"/>
  <c r="C43" i="17" s="1"/>
  <c r="C42" i="17" s="1"/>
  <c r="D39" i="37"/>
  <c r="A3" i="33"/>
  <c r="A4" i="33" s="1"/>
  <c r="A5" i="33" s="1"/>
  <c r="A6" i="33" s="1"/>
  <c r="A7" i="33" s="1"/>
  <c r="A8" i="33" s="1"/>
  <c r="D39" i="36" l="1"/>
  <c r="C50" i="46"/>
  <c r="D42" i="17"/>
  <c r="C40" i="38"/>
  <c r="C39" i="38" s="1"/>
  <c r="D39" i="38"/>
  <c r="C39" i="37"/>
  <c r="C38" i="37" s="1"/>
  <c r="D38" i="37"/>
  <c r="A9" i="33"/>
  <c r="A10" i="33" s="1"/>
  <c r="A11" i="33" s="1"/>
  <c r="A12" i="33" s="1"/>
  <c r="A13" i="33" s="1"/>
  <c r="A14" i="33" s="1"/>
  <c r="A15" i="33" s="1"/>
  <c r="A16" i="33" s="1"/>
  <c r="A17" i="33" s="1"/>
  <c r="A18" i="33" s="1"/>
  <c r="A19" i="33" s="1"/>
  <c r="A20" i="33" s="1"/>
  <c r="A21" i="33" s="1"/>
  <c r="A22" i="33" s="1"/>
  <c r="A23" i="33" s="1"/>
  <c r="A24" i="33" s="1"/>
  <c r="A25" i="33" s="1"/>
  <c r="A26" i="33" s="1"/>
  <c r="A27" i="33" s="1"/>
  <c r="A28" i="33" s="1"/>
  <c r="A29" i="33" s="1"/>
  <c r="A30" i="33" s="1"/>
  <c r="A31" i="33" s="1"/>
  <c r="A32" i="33" s="1"/>
  <c r="A33" i="33" s="1"/>
  <c r="A34" i="33" s="1"/>
  <c r="A35" i="33" s="1"/>
  <c r="A36" i="33" s="1"/>
  <c r="A37" i="33" s="1"/>
  <c r="A38" i="33" s="1"/>
  <c r="A39" i="33" s="1"/>
  <c r="A40" i="33" s="1"/>
  <c r="A41" i="33" s="1"/>
  <c r="A42" i="33" s="1"/>
  <c r="A43" i="33" s="1"/>
  <c r="A44" i="33" s="1"/>
  <c r="A45" i="33" s="1"/>
  <c r="A46" i="33" s="1"/>
  <c r="A47" i="33" s="1"/>
  <c r="A48" i="33" s="1"/>
  <c r="A49" i="33" s="1"/>
  <c r="A50" i="33" s="1"/>
  <c r="A51" i="33" s="1"/>
  <c r="A52" i="33" s="1"/>
  <c r="A53" i="33" s="1"/>
  <c r="A54" i="33" s="1"/>
  <c r="A55" i="33" s="1"/>
  <c r="A56" i="33" s="1"/>
  <c r="A57" i="33" s="1"/>
  <c r="A58" i="33" s="1"/>
  <c r="A59" i="33" s="1"/>
  <c r="A60" i="33" s="1"/>
  <c r="A61" i="33" s="1"/>
  <c r="A62" i="33" s="1"/>
  <c r="A63" i="33" s="1"/>
  <c r="A64" i="33" s="1"/>
  <c r="A65" i="33" s="1"/>
  <c r="A66" i="33" s="1"/>
  <c r="A67" i="33" s="1"/>
  <c r="A68" i="33" s="1"/>
  <c r="A69" i="33" s="1"/>
  <c r="A70" i="33" s="1"/>
  <c r="A71" i="33" s="1"/>
  <c r="A72" i="33" s="1"/>
  <c r="A73" i="33" s="1"/>
  <c r="A74" i="33" s="1"/>
  <c r="A75" i="33" s="1"/>
  <c r="A76" i="33" s="1"/>
  <c r="A77" i="33" s="1"/>
  <c r="A78" i="33" s="1"/>
  <c r="A79" i="33" s="1"/>
  <c r="A80" i="33" s="1"/>
  <c r="A81" i="33" s="1"/>
  <c r="A82" i="33" s="1"/>
  <c r="A83" i="33" s="1"/>
  <c r="A84" i="33" s="1"/>
  <c r="A85" i="33" s="1"/>
  <c r="A86" i="33" s="1"/>
  <c r="A87" i="33" s="1"/>
  <c r="A88" i="33" s="1"/>
  <c r="A89" i="33" s="1"/>
  <c r="A90" i="33" s="1"/>
  <c r="A91" i="33" s="1"/>
  <c r="A92" i="33" s="1"/>
  <c r="A93" i="33" s="1"/>
  <c r="A94" i="33" s="1"/>
  <c r="A95" i="33" s="1"/>
  <c r="A96" i="33" s="1"/>
  <c r="A97" i="33" s="1"/>
  <c r="A98" i="33" s="1"/>
  <c r="A99" i="33" s="1"/>
  <c r="A100" i="33" s="1"/>
  <c r="A101" i="33" s="1"/>
  <c r="A102" i="33" s="1"/>
  <c r="A103" i="33" s="1"/>
  <c r="A104" i="33" s="1"/>
  <c r="A105" i="33" s="1"/>
  <c r="A106" i="33" s="1"/>
  <c r="A107" i="33" s="1"/>
  <c r="A108" i="33" s="1"/>
  <c r="A109" i="33" s="1"/>
  <c r="A110" i="33" s="1"/>
  <c r="A111" i="33" s="1"/>
  <c r="A112" i="33" s="1"/>
  <c r="A113" i="33" s="1"/>
  <c r="A114" i="33" s="1"/>
  <c r="A115" i="33" s="1"/>
  <c r="A116" i="33" s="1"/>
  <c r="A117" i="33" s="1"/>
  <c r="A118" i="33" s="1"/>
  <c r="A119" i="33" s="1"/>
  <c r="A120" i="33" s="1"/>
  <c r="A121" i="33" s="1"/>
  <c r="A122" i="33" s="1"/>
  <c r="A123" i="33" s="1"/>
  <c r="A124" i="33" s="1"/>
  <c r="A125" i="33" s="1"/>
  <c r="A126" i="33" s="1"/>
  <c r="A127" i="33" s="1"/>
  <c r="A128" i="33" s="1"/>
  <c r="A129" i="33" s="1"/>
  <c r="A130" i="33" s="1"/>
  <c r="A131" i="33" s="1"/>
  <c r="A132" i="33" s="1"/>
  <c r="A133" i="33" s="1"/>
  <c r="A134" i="33" s="1"/>
  <c r="A135" i="33" s="1"/>
  <c r="A136" i="33" s="1"/>
  <c r="A137" i="33" s="1"/>
  <c r="A138" i="33" s="1"/>
  <c r="A139" i="33" s="1"/>
  <c r="A140" i="33" s="1"/>
  <c r="A141" i="33" s="1"/>
  <c r="A142" i="33" s="1"/>
  <c r="A143" i="33" s="1"/>
  <c r="A144" i="33" s="1"/>
  <c r="A145" i="33" s="1"/>
  <c r="A146" i="33" s="1"/>
  <c r="A147" i="33" s="1"/>
  <c r="A148" i="33" s="1"/>
  <c r="A149" i="33" s="1"/>
  <c r="A150" i="33" s="1"/>
  <c r="A151" i="33" s="1"/>
  <c r="A152" i="33" s="1"/>
  <c r="A153" i="33" s="1"/>
  <c r="A154" i="33" s="1"/>
  <c r="A155" i="33" s="1"/>
  <c r="A156" i="33" s="1"/>
  <c r="A157" i="33" s="1"/>
  <c r="A158" i="33" s="1"/>
  <c r="A159" i="33" s="1"/>
  <c r="A160" i="33" s="1"/>
  <c r="A161" i="33" s="1"/>
  <c r="A162" i="33" s="1"/>
  <c r="A163" i="33" s="1"/>
  <c r="A164" i="33" s="1"/>
  <c r="A165" i="33" s="1"/>
  <c r="A166" i="33" s="1"/>
  <c r="A167" i="33" s="1"/>
  <c r="A168" i="33" s="1"/>
  <c r="A169" i="33" s="1"/>
  <c r="A170" i="33" s="1"/>
  <c r="A171" i="33" s="1"/>
  <c r="A172" i="33" s="1"/>
  <c r="A173" i="33" s="1"/>
  <c r="A174" i="33" s="1"/>
  <c r="A175" i="33" s="1"/>
  <c r="A176" i="33" s="1"/>
  <c r="A177" i="33" s="1"/>
  <c r="A178" i="33" s="1"/>
  <c r="A179" i="33" s="1"/>
  <c r="A180" i="33" s="1"/>
  <c r="A181" i="33" s="1"/>
  <c r="A182" i="33" s="1"/>
  <c r="A183" i="33" s="1"/>
  <c r="A184" i="33" s="1"/>
  <c r="A185" i="33" s="1"/>
  <c r="A186" i="33" s="1"/>
  <c r="A187" i="33" s="1"/>
  <c r="A188" i="33" s="1"/>
  <c r="A189" i="33" s="1"/>
  <c r="A190" i="33" s="1"/>
  <c r="A191" i="33" s="1"/>
  <c r="A192" i="33" s="1"/>
  <c r="A193" i="33" s="1"/>
  <c r="A194" i="33" s="1"/>
  <c r="A195" i="33" s="1"/>
  <c r="A196" i="33" s="1"/>
  <c r="A197" i="33" s="1"/>
  <c r="A198" i="33" s="1"/>
  <c r="A199" i="33" s="1"/>
  <c r="A200" i="33" s="1"/>
  <c r="A201" i="33" s="1"/>
  <c r="D52" i="46" l="1"/>
  <c r="D50" i="46"/>
  <c r="C52" i="46"/>
  <c r="C51" i="46" s="1"/>
  <c r="C70" i="37"/>
  <c r="D70" i="37" s="1"/>
  <c r="C71" i="38"/>
  <c r="D71" i="38" s="1"/>
  <c r="C71" i="36"/>
  <c r="D71" i="36" s="1"/>
  <c r="C67" i="37"/>
  <c r="C68" i="38"/>
  <c r="C68" i="36"/>
  <c r="C70" i="36"/>
  <c r="D70" i="36" s="1"/>
  <c r="C69" i="37"/>
  <c r="D69" i="37" s="1"/>
  <c r="C70" i="38"/>
  <c r="D70" i="38" s="1"/>
  <c r="A2" i="27"/>
  <c r="A3" i="27" s="1"/>
  <c r="A4" i="27" s="1"/>
  <c r="A5" i="27" s="1"/>
  <c r="A6" i="27" s="1"/>
  <c r="AD2" i="12"/>
  <c r="AD3" i="12"/>
  <c r="AD4" i="12"/>
  <c r="AD5" i="12"/>
  <c r="AD6" i="12"/>
  <c r="AD7" i="12"/>
  <c r="AD8" i="12"/>
  <c r="AD9" i="12"/>
  <c r="AD10" i="12"/>
  <c r="AD11" i="12"/>
  <c r="AD12" i="12"/>
  <c r="AD13" i="12"/>
  <c r="AD14" i="12"/>
  <c r="AD15" i="12"/>
  <c r="AD16" i="12"/>
  <c r="AD17" i="12"/>
  <c r="AD18" i="12"/>
  <c r="AD19" i="12"/>
  <c r="AD21" i="12"/>
  <c r="AD23" i="12"/>
  <c r="AD25" i="12"/>
  <c r="AA2" i="12"/>
  <c r="AA3" i="12"/>
  <c r="AA4" i="12"/>
  <c r="AA5" i="12"/>
  <c r="AA6" i="12"/>
  <c r="AA7" i="12"/>
  <c r="AA8" i="12"/>
  <c r="AA9" i="12"/>
  <c r="AA10" i="12"/>
  <c r="AA11" i="12"/>
  <c r="AA12" i="12"/>
  <c r="AA13" i="12"/>
  <c r="AA14" i="12"/>
  <c r="AA15" i="12"/>
  <c r="AA16" i="12"/>
  <c r="AA17" i="12"/>
  <c r="AA18" i="12"/>
  <c r="AA19" i="12"/>
  <c r="AA21" i="12"/>
  <c r="AA23" i="12"/>
  <c r="AA25" i="12"/>
  <c r="U2" i="12"/>
  <c r="U3" i="12"/>
  <c r="U4" i="12"/>
  <c r="U5" i="12"/>
  <c r="U6" i="12"/>
  <c r="U7" i="12"/>
  <c r="U8" i="12"/>
  <c r="U9" i="12"/>
  <c r="U10" i="12"/>
  <c r="U11" i="12"/>
  <c r="U12" i="12"/>
  <c r="U13" i="12"/>
  <c r="U14" i="12"/>
  <c r="U15" i="12"/>
  <c r="U16" i="12"/>
  <c r="U17" i="12"/>
  <c r="U18" i="12"/>
  <c r="U19" i="12"/>
  <c r="U21" i="12"/>
  <c r="U23" i="12"/>
  <c r="U25" i="12"/>
  <c r="D51" i="46" l="1"/>
  <c r="C33" i="17"/>
  <c r="D33" i="17"/>
  <c r="D32" i="37"/>
  <c r="C32" i="37" s="1"/>
  <c r="D33" i="38"/>
  <c r="C33" i="38" s="1"/>
  <c r="C64" i="37"/>
  <c r="D30" i="37"/>
  <c r="C30" i="37" s="1"/>
  <c r="D31" i="38"/>
  <c r="C31" i="38" s="1"/>
  <c r="A7" i="27"/>
  <c r="A8" i="27" s="1"/>
  <c r="A9" i="27" s="1"/>
  <c r="A10" i="27" s="1"/>
  <c r="A11" i="27" s="1"/>
  <c r="A12" i="27" s="1"/>
  <c r="A13" i="27" s="1"/>
  <c r="A14" i="27" s="1"/>
  <c r="A15" i="27" s="1"/>
  <c r="A16" i="27" s="1"/>
  <c r="A17" i="27" s="1"/>
  <c r="A18" i="27" s="1"/>
  <c r="A19" i="27" s="1"/>
  <c r="A20" i="27" s="1"/>
  <c r="A21" i="27" s="1"/>
  <c r="A22" i="27" s="1"/>
  <c r="A23" i="27" s="1"/>
  <c r="A24" i="27" s="1"/>
  <c r="A25" i="27" s="1"/>
  <c r="A26" i="27" s="1"/>
  <c r="A27" i="27" s="1"/>
  <c r="A28" i="27" s="1"/>
  <c r="A29" i="27" s="1"/>
  <c r="A30" i="27" s="1"/>
  <c r="A31" i="27" s="1"/>
  <c r="A32" i="27" s="1"/>
  <c r="A33" i="27" s="1"/>
  <c r="A34" i="27" s="1"/>
  <c r="A35" i="27" s="1"/>
  <c r="A36" i="27" s="1"/>
  <c r="A37" i="27" s="1"/>
  <c r="A38" i="27" s="1"/>
  <c r="A39" i="27" s="1"/>
  <c r="A40" i="27" s="1"/>
  <c r="A41" i="27" s="1"/>
  <c r="A42" i="27" s="1"/>
  <c r="A43" i="27" s="1"/>
  <c r="A44" i="27" s="1"/>
  <c r="A45" i="27" s="1"/>
  <c r="A46" i="27" s="1"/>
  <c r="A47" i="27" s="1"/>
  <c r="A48" i="27" s="1"/>
  <c r="A49" i="27" s="1"/>
  <c r="A50" i="27" s="1"/>
  <c r="A51" i="27" s="1"/>
  <c r="D67" i="37"/>
  <c r="D64" i="37" s="1"/>
  <c r="D68" i="36"/>
  <c r="D32" i="38"/>
  <c r="C32" i="38" s="1"/>
  <c r="D31" i="37"/>
  <c r="C31" i="37" s="1"/>
  <c r="D68" i="38"/>
  <c r="AE11" i="12"/>
  <c r="AE3" i="12"/>
  <c r="AE19" i="12"/>
  <c r="AE15" i="12"/>
  <c r="AE7" i="12"/>
  <c r="AE25" i="12"/>
  <c r="AE18" i="12"/>
  <c r="AE14" i="12"/>
  <c r="AE10" i="12"/>
  <c r="AE16" i="12"/>
  <c r="AE21" i="12"/>
  <c r="AE12" i="12"/>
  <c r="AE9" i="12"/>
  <c r="AE5" i="12"/>
  <c r="AE8" i="12"/>
  <c r="AE4" i="12"/>
  <c r="AE23" i="12"/>
  <c r="AE17" i="12"/>
  <c r="AE13" i="12"/>
  <c r="AE6" i="12"/>
  <c r="AE2" i="12"/>
  <c r="C67" i="46" l="1"/>
  <c r="D67" i="46"/>
  <c r="D47" i="46"/>
  <c r="C47" i="46"/>
  <c r="D37" i="38"/>
  <c r="C37" i="38" s="1"/>
  <c r="D36" i="37"/>
  <c r="C36" i="37" s="1"/>
  <c r="C30" i="38"/>
  <c r="D29" i="37"/>
  <c r="C30" i="36"/>
  <c r="D30" i="38"/>
  <c r="C29" i="37"/>
  <c r="D34" i="37"/>
  <c r="C34" i="37" s="1"/>
  <c r="D35" i="38"/>
  <c r="C35" i="38" s="1"/>
  <c r="D30" i="36"/>
  <c r="D35" i="37"/>
  <c r="C35" i="37" s="1"/>
  <c r="D36" i="38"/>
  <c r="C36" i="38" s="1"/>
  <c r="C34" i="38" l="1"/>
  <c r="C34" i="36"/>
  <c r="D34" i="38"/>
  <c r="D33" i="37"/>
  <c r="C33" i="37"/>
  <c r="D34" i="36"/>
  <c r="C59" i="38" l="1"/>
  <c r="D58" i="37"/>
  <c r="D59" i="38"/>
  <c r="C58" i="37"/>
  <c r="C29" i="17"/>
  <c r="C26" i="36"/>
  <c r="C70" i="17"/>
  <c r="C71" i="17"/>
  <c r="D71" i="17" s="1"/>
  <c r="C72" i="17"/>
  <c r="D72" i="17" s="1"/>
  <c r="C74" i="17"/>
  <c r="D74" i="17" s="1"/>
  <c r="A2" i="16"/>
  <c r="A3" i="16" s="1"/>
  <c r="A4" i="16" s="1"/>
  <c r="A5" i="16" s="1"/>
  <c r="A6" i="16" s="1"/>
  <c r="A7" i="16" s="1"/>
  <c r="A8" i="16" s="1"/>
  <c r="A9" i="16" s="1"/>
  <c r="A10" i="16" s="1"/>
  <c r="A11" i="16" s="1"/>
  <c r="A12" i="16" s="1"/>
  <c r="A13" i="16" s="1"/>
  <c r="A14" i="16" s="1"/>
  <c r="A15" i="16" s="1"/>
  <c r="A16" i="16" s="1"/>
  <c r="A17" i="16" s="1"/>
  <c r="A18" i="16" s="1"/>
  <c r="A19" i="16" s="1"/>
  <c r="A20" i="16" s="1"/>
  <c r="A21" i="16" s="1"/>
  <c r="A22" i="16" s="1"/>
  <c r="A23" i="16" s="1"/>
  <c r="A24" i="16" s="1"/>
  <c r="A25" i="16" s="1"/>
  <c r="A26" i="16" s="1"/>
  <c r="A27" i="16" s="1"/>
  <c r="A28" i="16" s="1"/>
  <c r="A29" i="16" s="1"/>
  <c r="A30" i="16" s="1"/>
  <c r="A31" i="16" s="1"/>
  <c r="A32" i="16" s="1"/>
  <c r="A33" i="16" s="1"/>
  <c r="A34" i="16" s="1"/>
  <c r="A35" i="16" s="1"/>
  <c r="A36" i="16" s="1"/>
  <c r="A37" i="16" s="1"/>
  <c r="A38" i="16" s="1"/>
  <c r="A39" i="16" s="1"/>
  <c r="A40" i="16" s="1"/>
  <c r="A41" i="16" s="1"/>
  <c r="A42" i="16" s="1"/>
  <c r="A43" i="16" s="1"/>
  <c r="A44" i="16" s="1"/>
  <c r="A45" i="16" s="1"/>
  <c r="A46" i="16" s="1"/>
  <c r="A47" i="16" s="1"/>
  <c r="A48" i="16" s="1"/>
  <c r="A49" i="16" s="1"/>
  <c r="A50" i="16" s="1"/>
  <c r="A51" i="16" s="1"/>
  <c r="C63" i="46" l="1"/>
  <c r="D63" i="46"/>
  <c r="D70" i="17"/>
  <c r="D59" i="36"/>
  <c r="C59" i="36"/>
  <c r="C17" i="17"/>
  <c r="D17" i="17" l="1"/>
  <c r="A2" i="12"/>
  <c r="A3" i="12" s="1"/>
  <c r="A4" i="12" s="1"/>
  <c r="A5" i="12" s="1"/>
  <c r="A6" i="12" s="1"/>
  <c r="A7" i="12" s="1"/>
  <c r="A8" i="12" s="1"/>
  <c r="A9" i="12" s="1"/>
  <c r="A10" i="12" s="1"/>
  <c r="A11" i="12" s="1"/>
  <c r="A12" i="12" s="1"/>
  <c r="A13" i="12" s="1"/>
  <c r="A14" i="12" s="1"/>
  <c r="A15" i="12" s="1"/>
  <c r="A16" i="12" s="1"/>
  <c r="A17" i="12" s="1"/>
  <c r="A18" i="12" s="1"/>
  <c r="A19" i="12" s="1"/>
  <c r="A20" i="12" s="1"/>
  <c r="A21" i="12" s="1"/>
  <c r="A22" i="12" s="1"/>
  <c r="A23" i="12" s="1"/>
  <c r="A24" i="12" s="1"/>
  <c r="A25" i="12" s="1"/>
  <c r="A26" i="12" s="1"/>
  <c r="A27" i="12" s="1"/>
  <c r="A28" i="12" s="1"/>
  <c r="A29" i="12" s="1"/>
  <c r="A30" i="12" s="1"/>
  <c r="A31" i="12" s="1"/>
  <c r="A32" i="12" s="1"/>
  <c r="A33" i="12" s="1"/>
  <c r="A34" i="12" s="1"/>
  <c r="A35" i="12" s="1"/>
  <c r="A36" i="12" s="1"/>
  <c r="A37" i="12" s="1"/>
  <c r="A38" i="12" s="1"/>
  <c r="A39" i="12" s="1"/>
  <c r="A40" i="12" s="1"/>
  <c r="A41" i="12" s="1"/>
  <c r="A42" i="12" s="1"/>
  <c r="A43" i="12" s="1"/>
  <c r="A44" i="12" s="1"/>
  <c r="A45" i="12" s="1"/>
  <c r="A46" i="12" s="1"/>
  <c r="A47" i="12" s="1"/>
  <c r="A48" i="12" s="1"/>
  <c r="A49" i="12" s="1"/>
  <c r="A50" i="12" s="1"/>
  <c r="A51" i="12" s="1"/>
  <c r="A52" i="12" s="1"/>
  <c r="A53" i="12" s="1"/>
  <c r="A54" i="12" s="1"/>
  <c r="A55" i="12" s="1"/>
  <c r="A56" i="12" s="1"/>
  <c r="A57" i="12" s="1"/>
  <c r="A58" i="12" s="1"/>
  <c r="A59" i="12" s="1"/>
  <c r="A60" i="12" s="1"/>
  <c r="A61" i="12" s="1"/>
  <c r="A62" i="12" s="1"/>
  <c r="A63" i="12" s="1"/>
  <c r="A64" i="12" s="1"/>
  <c r="A65" i="12" s="1"/>
  <c r="A66" i="12" s="1"/>
  <c r="A67" i="12" s="1"/>
  <c r="A68" i="12" s="1"/>
  <c r="A69" i="12" s="1"/>
  <c r="A70" i="12" s="1"/>
  <c r="A71" i="12" s="1"/>
  <c r="A72" i="12" s="1"/>
  <c r="A73" i="12" s="1"/>
  <c r="A74" i="12" s="1"/>
  <c r="A75" i="12" s="1"/>
  <c r="A76" i="12" s="1"/>
  <c r="A77" i="12" s="1"/>
  <c r="A78" i="12" s="1"/>
  <c r="A79" i="12" s="1"/>
  <c r="A80" i="12" s="1"/>
  <c r="A81" i="12" s="1"/>
  <c r="A82" i="12" s="1"/>
  <c r="A83" i="12" s="1"/>
  <c r="A84" i="12" s="1"/>
  <c r="A85" i="12" s="1"/>
  <c r="A86" i="12" s="1"/>
  <c r="A87" i="12" s="1"/>
  <c r="A88" i="12" s="1"/>
  <c r="A89" i="12" s="1"/>
  <c r="A90" i="12" s="1"/>
  <c r="A91" i="12" s="1"/>
  <c r="A92" i="12" s="1"/>
  <c r="A93" i="12" s="1"/>
  <c r="A94" i="12" s="1"/>
  <c r="A95" i="12" s="1"/>
  <c r="A96" i="12" s="1"/>
  <c r="A97" i="12" s="1"/>
  <c r="A98" i="12" s="1"/>
  <c r="A99" i="12" s="1"/>
  <c r="A100" i="12" s="1"/>
  <c r="A101" i="12" s="1"/>
  <c r="A102" i="12" s="1"/>
  <c r="A103" i="12" s="1"/>
  <c r="A104" i="12" s="1"/>
  <c r="A105" i="12" s="1"/>
  <c r="A106" i="12" s="1"/>
  <c r="A107" i="12" s="1"/>
  <c r="A108" i="12" s="1"/>
  <c r="A109" i="12" s="1"/>
  <c r="A110" i="12" s="1"/>
  <c r="A111" i="12" s="1"/>
  <c r="A112" i="12" s="1"/>
  <c r="A113" i="12" s="1"/>
  <c r="A114" i="12" s="1"/>
  <c r="A115" i="12" s="1"/>
  <c r="A116" i="12" s="1"/>
  <c r="A117" i="12" s="1"/>
  <c r="A118" i="12" s="1"/>
  <c r="A119" i="12" s="1"/>
  <c r="A120" i="12" s="1"/>
  <c r="A121" i="12" s="1"/>
  <c r="A122" i="12" s="1"/>
  <c r="A123" i="12" s="1"/>
  <c r="A124" i="12" s="1"/>
  <c r="A125" i="12" s="1"/>
  <c r="A126" i="12" s="1"/>
  <c r="A127" i="12" s="1"/>
  <c r="A128" i="12" s="1"/>
  <c r="A129" i="12" s="1"/>
  <c r="A130" i="12" s="1"/>
  <c r="A131" i="12" s="1"/>
  <c r="A132" i="12" s="1"/>
  <c r="A133" i="12" s="1"/>
  <c r="A134" i="12" s="1"/>
  <c r="A135" i="12" s="1"/>
  <c r="A136" i="12" s="1"/>
  <c r="A137" i="12" s="1"/>
  <c r="A138" i="12" s="1"/>
  <c r="A139" i="12" s="1"/>
  <c r="A140" i="12" s="1"/>
  <c r="A141" i="12" s="1"/>
  <c r="A142" i="12" s="1"/>
  <c r="A143" i="12" s="1"/>
  <c r="A144" i="12" s="1"/>
  <c r="A145" i="12" s="1"/>
  <c r="A146" i="12" s="1"/>
  <c r="A147" i="12" s="1"/>
  <c r="A148" i="12" s="1"/>
  <c r="A149" i="12" s="1"/>
  <c r="A150" i="12" s="1"/>
  <c r="A151" i="12" s="1"/>
  <c r="A152" i="12" s="1"/>
  <c r="A153" i="12" s="1"/>
  <c r="A154" i="12" s="1"/>
  <c r="A155" i="12" s="1"/>
  <c r="A156" i="12" s="1"/>
  <c r="A157" i="12" s="1"/>
  <c r="A158" i="12" s="1"/>
  <c r="A159" i="12" s="1"/>
  <c r="A160" i="12" s="1"/>
  <c r="A161" i="12" s="1"/>
  <c r="A162" i="12" s="1"/>
  <c r="A163" i="12" s="1"/>
  <c r="A164" i="12" s="1"/>
  <c r="A165" i="12" s="1"/>
  <c r="A166" i="12" s="1"/>
  <c r="A167" i="12" s="1"/>
  <c r="A168" i="12" s="1"/>
  <c r="A169" i="12" s="1"/>
  <c r="A170" i="12" s="1"/>
  <c r="A171" i="12" s="1"/>
  <c r="A172" i="12" s="1"/>
  <c r="A173" i="12" s="1"/>
  <c r="A174" i="12" s="1"/>
  <c r="A175" i="12" s="1"/>
  <c r="A176" i="12" s="1"/>
  <c r="A177" i="12" s="1"/>
  <c r="A178" i="12" s="1"/>
  <c r="A179" i="12" s="1"/>
  <c r="A180" i="12" s="1"/>
  <c r="A181" i="12" s="1"/>
  <c r="A182" i="12" s="1"/>
  <c r="A183" i="12" s="1"/>
  <c r="A184" i="12" s="1"/>
  <c r="A185" i="12" s="1"/>
  <c r="A186" i="12" s="1"/>
  <c r="A187" i="12" s="1"/>
  <c r="A188" i="12" s="1"/>
  <c r="A189" i="12" s="1"/>
  <c r="A190" i="12" s="1"/>
  <c r="A191" i="12" s="1"/>
  <c r="A192" i="12" s="1"/>
  <c r="A193" i="12" s="1"/>
  <c r="A194" i="12" s="1"/>
  <c r="A195" i="12" s="1"/>
  <c r="A196" i="12" s="1"/>
  <c r="A197" i="12" s="1"/>
  <c r="A198" i="12" s="1"/>
  <c r="A199" i="12" s="1"/>
  <c r="A200" i="12" s="1"/>
  <c r="A201" i="12" s="1"/>
  <c r="D21" i="17" l="1"/>
  <c r="D24" i="17" l="1"/>
  <c r="D93" i="17" l="1"/>
  <c r="D89" i="17"/>
  <c r="D91" i="17"/>
  <c r="C91" i="17" s="1"/>
  <c r="D90" i="17"/>
  <c r="C90" i="17" s="1"/>
  <c r="C89" i="17" l="1"/>
  <c r="D88" i="17"/>
  <c r="C93" i="17"/>
  <c r="C92" i="17" s="1"/>
  <c r="D92" i="17"/>
  <c r="C88" i="17" l="1"/>
  <c r="C87" i="17" s="1"/>
  <c r="D87" i="17"/>
  <c r="C28" i="37"/>
  <c r="C29" i="38"/>
  <c r="C26" i="37"/>
  <c r="C29" i="36"/>
  <c r="C30" i="17"/>
  <c r="C27" i="36"/>
  <c r="C27" i="38" l="1"/>
  <c r="C24" i="37" l="1"/>
  <c r="C45" i="46" l="1"/>
  <c r="C12" i="46" s="1"/>
  <c r="D24" i="37"/>
  <c r="C25" i="38"/>
  <c r="D25" i="38"/>
  <c r="C25" i="36"/>
  <c r="D25" i="36"/>
  <c r="D45" i="46" l="1"/>
  <c r="D12" i="46" s="1"/>
  <c r="D13" i="46" s="1"/>
  <c r="E22" i="21"/>
  <c r="E51" i="21"/>
  <c r="C62" i="17"/>
  <c r="C61" i="46" l="1"/>
  <c r="C62" i="46" s="1"/>
  <c r="D62" i="17"/>
  <c r="D61" i="46" l="1"/>
  <c r="D62" i="46" s="1"/>
  <c r="D65" i="38"/>
  <c r="D24" i="38" s="1"/>
  <c r="C65" i="38"/>
  <c r="C24" i="38" s="1"/>
  <c r="E14" i="21"/>
  <c r="E19" i="21" s="1"/>
  <c r="D19" i="21" s="1"/>
  <c r="D20" i="21" l="1"/>
  <c r="E20" i="21" s="1"/>
  <c r="E21" i="21" s="1"/>
  <c r="D21" i="21" l="1"/>
  <c r="F21" i="21" s="1"/>
  <c r="C65" i="36"/>
  <c r="C24" i="36" s="1"/>
  <c r="D65" i="36"/>
  <c r="D24" i="36" s="1"/>
  <c r="D79" i="37" l="1"/>
  <c r="C72" i="37"/>
  <c r="C89" i="47" s="1"/>
  <c r="D80" i="37"/>
  <c r="C23" i="37" l="1"/>
  <c r="C11" i="46" s="1"/>
  <c r="C71" i="46"/>
  <c r="D72" i="37"/>
  <c r="D89" i="47" s="1"/>
  <c r="D29" i="47" s="1"/>
  <c r="D16" i="47" l="1"/>
  <c r="D8" i="47"/>
  <c r="C29" i="47"/>
  <c r="C83" i="37"/>
  <c r="C17" i="46"/>
  <c r="E23" i="21"/>
  <c r="D71" i="46"/>
  <c r="E11" i="46" s="1"/>
  <c r="E52" i="21"/>
  <c r="D23" i="37"/>
  <c r="D11" i="46" s="1"/>
  <c r="C92" i="37"/>
  <c r="D91" i="37"/>
  <c r="C27" i="21" l="1"/>
  <c r="C43" i="21" s="1"/>
  <c r="E43" i="21" s="1"/>
  <c r="C8" i="47"/>
  <c r="C16" i="47"/>
  <c r="C14" i="46"/>
  <c r="C13" i="46" s="1"/>
  <c r="E24" i="21"/>
  <c r="D83" i="37"/>
  <c r="D17" i="46"/>
  <c r="C91" i="37"/>
  <c r="D28" i="21" l="1"/>
  <c r="C28" i="21" s="1"/>
  <c r="D29" i="21"/>
  <c r="C45" i="21"/>
  <c r="E45" i="21" s="1"/>
  <c r="D99" i="38"/>
  <c r="C15" i="38" s="1"/>
  <c r="C14" i="38" s="1"/>
  <c r="C48" i="21"/>
  <c r="D31" i="21"/>
  <c r="C31" i="21" s="1"/>
  <c r="D98" i="37"/>
  <c r="C50" i="21"/>
  <c r="C49" i="21"/>
  <c r="D30" i="21"/>
  <c r="C30" i="21" s="1"/>
  <c r="D32" i="21"/>
  <c r="C32" i="21" s="1"/>
  <c r="C44" i="21"/>
  <c r="E44" i="21" s="1"/>
  <c r="C46" i="21"/>
  <c r="E46" i="21" s="1"/>
  <c r="D88" i="37"/>
  <c r="E48" i="21" l="1"/>
  <c r="D15" i="38"/>
  <c r="D16" i="38" s="1"/>
  <c r="D17" i="38" s="1"/>
  <c r="D19" i="38" s="1"/>
  <c r="D20" i="38" s="1"/>
  <c r="D18" i="38" s="1"/>
  <c r="D21" i="38" s="1"/>
  <c r="C16" i="38"/>
  <c r="C17" i="38" s="1"/>
  <c r="C19" i="38" s="1"/>
  <c r="C20" i="38" s="1"/>
  <c r="C18" i="38" s="1"/>
  <c r="C21" i="38" s="1"/>
  <c r="C84" i="38" s="1"/>
  <c r="C29" i="21"/>
  <c r="C88" i="37"/>
  <c r="C87" i="37" s="1"/>
  <c r="C86" i="37" s="1"/>
  <c r="D87" i="37"/>
  <c r="D86" i="37" s="1"/>
  <c r="D48" i="21" l="1"/>
  <c r="D49" i="21" s="1"/>
  <c r="D14" i="38"/>
  <c r="D7" i="46"/>
  <c r="C7" i="46"/>
  <c r="D93" i="38"/>
  <c r="D89" i="38"/>
  <c r="D91" i="38"/>
  <c r="C91" i="38" s="1"/>
  <c r="D90" i="38"/>
  <c r="C90" i="38" s="1"/>
  <c r="D84" i="38"/>
  <c r="D96" i="37"/>
  <c r="C96" i="37" s="1"/>
  <c r="D94" i="37" s="1"/>
  <c r="C94" i="37" s="1"/>
  <c r="D50" i="21" l="1"/>
  <c r="F50" i="21" s="1"/>
  <c r="E49" i="21"/>
  <c r="E50" i="21" s="1"/>
  <c r="E53" i="21" s="1"/>
  <c r="D88" i="38"/>
  <c r="C89" i="38"/>
  <c r="C88" i="38" s="1"/>
  <c r="C93" i="38"/>
  <c r="C92" i="38" s="1"/>
  <c r="D92" i="38"/>
  <c r="D87" i="38" l="1"/>
  <c r="D97" i="38" s="1"/>
  <c r="C87" i="38"/>
  <c r="C95" i="38" s="1"/>
  <c r="C73" i="17"/>
  <c r="D95" i="38" l="1"/>
  <c r="C97" i="38"/>
  <c r="D73" i="17"/>
  <c r="D68" i="17" s="1"/>
  <c r="C68" i="17"/>
  <c r="C65" i="46" l="1"/>
  <c r="C66" i="46" s="1"/>
  <c r="D65" i="46"/>
  <c r="D66" i="46" s="1"/>
  <c r="D76" i="17" l="1"/>
  <c r="D87" i="47" s="1"/>
  <c r="C76" i="17"/>
  <c r="C87" i="47" s="1"/>
  <c r="D69" i="46" l="1"/>
  <c r="D70" i="46" s="1"/>
  <c r="C69" i="46"/>
  <c r="C70" i="46" s="1"/>
  <c r="E22" i="45"/>
  <c r="E50" i="45"/>
  <c r="D28" i="17" l="1"/>
  <c r="C40" i="17"/>
  <c r="C37" i="17" s="1"/>
  <c r="C28" i="17" s="1"/>
  <c r="D43" i="46" l="1"/>
  <c r="D42" i="46" s="1"/>
  <c r="E21" i="45"/>
  <c r="C27" i="17"/>
  <c r="C43" i="46"/>
  <c r="E49" i="45"/>
  <c r="C54" i="45" s="1"/>
  <c r="D27" i="17"/>
  <c r="D44" i="46" l="1"/>
  <c r="C26" i="45"/>
  <c r="E23" i="45"/>
  <c r="D97" i="17"/>
  <c r="D95" i="17"/>
  <c r="C44" i="46"/>
  <c r="C42" i="46"/>
  <c r="C95" i="17"/>
  <c r="C97" i="17"/>
  <c r="D83" i="46"/>
  <c r="D81" i="46"/>
  <c r="D15" i="46" s="1"/>
  <c r="D9" i="46"/>
  <c r="D10" i="46" s="1"/>
  <c r="D16" i="46" s="1"/>
  <c r="D5" i="46"/>
  <c r="D31" i="45" l="1"/>
  <c r="C31" i="45" s="1"/>
  <c r="D104" i="47"/>
  <c r="C42" i="45"/>
  <c r="E42" i="45" s="1"/>
  <c r="C43" i="45"/>
  <c r="E43" i="45" s="1"/>
  <c r="C44" i="45"/>
  <c r="E44" i="45" s="1"/>
  <c r="D28" i="45"/>
  <c r="D30" i="45"/>
  <c r="C30" i="45" s="1"/>
  <c r="C45" i="45"/>
  <c r="E45" i="45" s="1"/>
  <c r="C47" i="45"/>
  <c r="E47" i="45" s="1"/>
  <c r="C46" i="45"/>
  <c r="D85" i="46"/>
  <c r="D99" i="36"/>
  <c r="C15" i="36" s="1"/>
  <c r="D15" i="36" s="1"/>
  <c r="C48" i="45"/>
  <c r="D27" i="45"/>
  <c r="D99" i="17"/>
  <c r="D29" i="45"/>
  <c r="C29" i="45" s="1"/>
  <c r="C81" i="46"/>
  <c r="C15" i="46" s="1"/>
  <c r="C83" i="46"/>
  <c r="C5" i="46"/>
  <c r="C9" i="46"/>
  <c r="C10" i="46" s="1"/>
  <c r="C16" i="46" s="1"/>
  <c r="C28" i="45" l="1"/>
  <c r="C27" i="45"/>
  <c r="C16" i="36"/>
  <c r="C17" i="36" s="1"/>
  <c r="C19" i="36" s="1"/>
  <c r="C20" i="36" s="1"/>
  <c r="C18" i="36" s="1"/>
  <c r="C21" i="36" s="1"/>
  <c r="C84" i="36" s="1"/>
  <c r="C14" i="36"/>
  <c r="E46" i="45"/>
  <c r="E48" i="45" s="1"/>
  <c r="E51" i="45" s="1"/>
  <c r="D14" i="36"/>
  <c r="D16" i="36"/>
  <c r="D17" i="36" s="1"/>
  <c r="D19" i="36" l="1"/>
  <c r="D20" i="36" s="1"/>
  <c r="D18" i="36" s="1"/>
  <c r="D21" i="36" s="1"/>
  <c r="D89" i="36" s="1"/>
  <c r="C89" i="36" s="1"/>
  <c r="D84" i="36" l="1"/>
  <c r="D91" i="36"/>
  <c r="C91" i="36" s="1"/>
  <c r="D93" i="36"/>
  <c r="D90" i="36"/>
  <c r="D95" i="36" l="1"/>
  <c r="C90" i="36"/>
  <c r="D97" i="36"/>
  <c r="D88" i="36"/>
  <c r="C93" i="36"/>
  <c r="C92" i="36" s="1"/>
  <c r="D92" i="36"/>
  <c r="D87" i="36" l="1"/>
  <c r="C88" i="36"/>
  <c r="C87" i="36" s="1"/>
  <c r="C97" i="36"/>
  <c r="C95" i="36"/>
  <c r="D67" i="47" l="1"/>
  <c r="C67" i="47" l="1"/>
  <c r="D88" i="47"/>
  <c r="C88" i="47"/>
  <c r="C71" i="47" l="1"/>
  <c r="D71" i="47"/>
  <c r="C75" i="47"/>
  <c r="D75" i="47"/>
  <c r="C79" i="47"/>
  <c r="D79" i="47"/>
  <c r="C83" i="47"/>
  <c r="D83" i="47"/>
  <c r="D28" i="47"/>
  <c r="D18" i="47" s="1"/>
  <c r="C66" i="47" l="1"/>
  <c r="D66" i="47"/>
  <c r="D17" i="47"/>
  <c r="C18" i="47"/>
  <c r="C17" i="47" s="1"/>
  <c r="D27" i="47"/>
  <c r="D10" i="47"/>
  <c r="C28" i="47"/>
  <c r="C27" i="47" s="1"/>
  <c r="C10" i="47" l="1"/>
  <c r="C9" i="47" s="1"/>
  <c r="D9" i="47"/>
  <c r="D59" i="47" l="1"/>
  <c r="D63" i="47" s="1"/>
  <c r="D99" i="47" l="1"/>
  <c r="D97" i="47"/>
  <c r="D94" i="47"/>
  <c r="D95" i="47"/>
  <c r="C99" i="47"/>
  <c r="D100" i="47" l="1"/>
  <c r="C95" i="47"/>
  <c r="D34" i="47"/>
  <c r="D92" i="47"/>
  <c r="D102" i="47"/>
  <c r="D35" i="47"/>
  <c r="C94" i="47"/>
  <c r="D36" i="47"/>
  <c r="D96" i="47"/>
  <c r="C97" i="47"/>
  <c r="C96" i="47" s="1"/>
  <c r="C91" i="47" s="1"/>
  <c r="D91" i="47" l="1"/>
  <c r="C102" i="47"/>
  <c r="C100" i="47"/>
  <c r="C35" i="47"/>
  <c r="C41" i="47" s="1"/>
  <c r="D41" i="47"/>
  <c r="D40" i="47"/>
  <c r="D32" i="47"/>
  <c r="C34" i="47"/>
  <c r="C40" i="47" s="1"/>
  <c r="C36" i="47"/>
  <c r="C42" i="47" s="1"/>
  <c r="D42" i="47"/>
  <c r="D15" i="47" l="1"/>
  <c r="D7" i="47"/>
  <c r="D6" i="47" l="1"/>
  <c r="C7" i="47"/>
  <c r="C6" i="47" s="1"/>
  <c r="C15" i="47"/>
  <c r="C14" i="47" s="1"/>
  <c r="C23" i="47" s="1"/>
  <c r="C22" i="47" s="1"/>
  <c r="D14" i="47"/>
  <c r="D23" i="47" s="1"/>
  <c r="D22" i="47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NATALIA MESA CARDONA</author>
    <author>angela ruiz correa</author>
  </authors>
  <commentList>
    <comment ref="B24" authorId="0" shapeId="0" xr:uid="{00000000-0006-0000-0100-000001000000}">
      <text>
        <r>
          <rPr>
            <sz val="9"/>
            <color indexed="81"/>
            <rFont val="Tahoma"/>
            <family val="2"/>
          </rPr>
          <t>No diligenciar para el presupuesto. Sólo se diligencia en el ejercicio de costos reales</t>
        </r>
      </text>
    </comment>
    <comment ref="B25" authorId="0" shapeId="0" xr:uid="{00000000-0006-0000-0100-000002000000}">
      <text>
        <r>
          <rPr>
            <sz val="9"/>
            <color indexed="81"/>
            <rFont val="Tahoma"/>
            <family val="2"/>
          </rPr>
          <t>No diligenciar para el presupuesto. Sólo se diligencia en el ejercicio de costos reales</t>
        </r>
      </text>
    </comment>
    <comment ref="B26" authorId="0" shapeId="0" xr:uid="{00000000-0006-0000-0100-000003000000}">
      <text>
        <r>
          <rPr>
            <sz val="9"/>
            <color indexed="81"/>
            <rFont val="Tahoma"/>
            <family val="2"/>
          </rPr>
          <t>No diligenciar para el presupuesto. Sólo se diligencia en el ejercicio de costos reales</t>
        </r>
      </text>
    </comment>
    <comment ref="B36" authorId="1" shapeId="0" xr:uid="{00000000-0006-0000-0100-000004000000}">
      <text>
        <r>
          <rPr>
            <sz val="9"/>
            <color indexed="81"/>
            <rFont val="Tahoma"/>
            <family val="2"/>
          </rPr>
          <t xml:space="preserve">Se calcula sobre los ingresos del programa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angela ruiz correa</author>
    <author>Admin</author>
  </authors>
  <commentList>
    <comment ref="K1" authorId="0" shapeId="0" xr:uid="{00000000-0006-0000-0200-000001000000}">
      <text>
        <r>
          <rPr>
            <b/>
            <sz val="9"/>
            <color indexed="81"/>
            <rFont val="Tahoma"/>
            <family val="2"/>
          </rPr>
          <t>Salario básico sin factor prestacional</t>
        </r>
      </text>
    </comment>
    <comment ref="S1" authorId="1" shapeId="0" xr:uid="{00000000-0006-0000-0200-000002000000}">
      <text>
        <r>
          <rPr>
            <b/>
            <sz val="9"/>
            <color indexed="81"/>
            <rFont val="Tahoma"/>
            <family val="2"/>
          </rPr>
          <t>Un viaje corresponde al trayecto de ida más el trayecto de regreso:
Ej: 1 viaje = ida + regreso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Juan Sebastian Ocampo Puerta</author>
  </authors>
  <commentList>
    <comment ref="I4" authorId="0" shapeId="0" xr:uid="{B6F027FE-22C6-45B3-B596-95A6C185C147}">
      <text>
        <r>
          <rPr>
            <b/>
            <sz val="9"/>
            <color indexed="81"/>
            <rFont val="Tahoma"/>
            <family val="2"/>
          </rPr>
          <t>Juan Sebastian Ocampo Puerta:</t>
        </r>
        <r>
          <rPr>
            <sz val="9"/>
            <color indexed="81"/>
            <rFont val="Tahoma"/>
            <family val="2"/>
          </rPr>
          <t xml:space="preserve">
Del modelo de costos filtro las cuentas 5 y 7. Adicionalmente filtrio los siguinetes conceptos en "Tipo":
- Aseo.
- Espacio Físico.
- Impuestos.
- Licencias y Software.
- Mantenimiento y Reparaciones.
- Seguros.
- Servicios Públicos.
- Vigilancia.</t>
        </r>
      </text>
    </comment>
    <comment ref="J4" authorId="0" shapeId="0" xr:uid="{9248FC52-66A6-49CC-864C-17D75F971B6E}">
      <text>
        <r>
          <rPr>
            <b/>
            <sz val="9"/>
            <color indexed="81"/>
            <rFont val="Tahoma"/>
            <family val="2"/>
          </rPr>
          <t>Juan Sebastian Ocampo Puerta:</t>
        </r>
        <r>
          <rPr>
            <sz val="9"/>
            <color indexed="81"/>
            <rFont val="Tahoma"/>
            <family val="2"/>
          </rPr>
          <t xml:space="preserve">
Se deben seleccionar los siguientes conecptos de la columna "Descripción":
-Conexiones en red.
-Energía Eléctrica.
-Intangibles-Derechos de autor.
-Intangibles-Servicio de Computo.
-Amortización intangibles.
-Amortización patentes.
-Licencias.
-Software
-Mantenimiento Software
</t>
        </r>
      </text>
    </comment>
    <comment ref="K4" authorId="0" shapeId="0" xr:uid="{F4BD82F7-FBE2-41CB-9BD2-E6E232495340}">
      <text>
        <r>
          <rPr>
            <b/>
            <sz val="9"/>
            <color indexed="81"/>
            <rFont val="Tahoma"/>
            <family val="2"/>
          </rPr>
          <t>Juan Sebastian Ocampo Puerta:</t>
        </r>
        <r>
          <rPr>
            <sz val="9"/>
            <color indexed="81"/>
            <rFont val="Tahoma"/>
            <family val="2"/>
          </rPr>
          <t xml:space="preserve">
Se filtran por "Descripción" los conceptos listados en la columna M y se les pone una equis "X"
</t>
        </r>
      </text>
    </comment>
  </commentList>
</comments>
</file>

<file path=xl/sharedStrings.xml><?xml version="1.0" encoding="utf-8"?>
<sst xmlns="http://schemas.openxmlformats.org/spreadsheetml/2006/main" count="102716" uniqueCount="5154">
  <si>
    <t>Estudio de Costos</t>
  </si>
  <si>
    <t>Programas de Posgrado</t>
  </si>
  <si>
    <t>Acuerdo Superior 466 de 2020</t>
  </si>
  <si>
    <t>Vicerrectoría Administrativa y Dirección de Posgrados</t>
  </si>
  <si>
    <r>
      <rPr>
        <b/>
        <i/>
        <sz val="11"/>
        <color theme="9" tint="-0.249977111117893"/>
        <rFont val="Times New Roman"/>
        <family val="1"/>
      </rPr>
      <t>División de Gestión Financiera</t>
    </r>
    <r>
      <rPr>
        <b/>
        <i/>
        <sz val="10"/>
        <color theme="9" tint="-0.249977111117893"/>
        <rFont val="Times New Roman"/>
        <family val="1"/>
      </rPr>
      <t xml:space="preserve">
Proceso de Control de Gestión y Análisis Financiero</t>
    </r>
  </si>
  <si>
    <t>DATOS GENERALES DEL PROGRAMA</t>
  </si>
  <si>
    <t>Nombre del programa</t>
  </si>
  <si>
    <t>N° cohorte</t>
  </si>
  <si>
    <t>Unidad Académica</t>
  </si>
  <si>
    <t>Código Unidad Académica</t>
  </si>
  <si>
    <t>Modalidad del programa</t>
  </si>
  <si>
    <t>Tipo de Programa de Posgrado</t>
  </si>
  <si>
    <t>Sede o Seccional Regionalización (si aplica)</t>
  </si>
  <si>
    <t>Sede diferente a Regionalización (si aplica)</t>
  </si>
  <si>
    <t>N° de horas de docencia directa en la Sede de Posgrados</t>
  </si>
  <si>
    <t>% de uso de la Sede de Posgrados</t>
  </si>
  <si>
    <t>Semestre de inicio</t>
  </si>
  <si>
    <t>Semestre de finalización</t>
  </si>
  <si>
    <t>Duración del programa (semestres)</t>
  </si>
  <si>
    <t>Total de créditos del programa</t>
  </si>
  <si>
    <t>Cupo máximo de estudiantes (según registro calificado)</t>
  </si>
  <si>
    <t>Estudiantes Esperados</t>
  </si>
  <si>
    <t>% Deserción (precoz y tardía)</t>
  </si>
  <si>
    <t>Total distribución de descuentos estudiantes: (debe ser 100%)</t>
  </si>
  <si>
    <t>% de Estudiantes con tarifa plena</t>
  </si>
  <si>
    <t>% de Estudiantes con descuento del 10% sobre derechos de matrícula</t>
  </si>
  <si>
    <t>% de Estudiantes con descuento del 40% sobre derechos de matrícula</t>
  </si>
  <si>
    <t>% de Estudiantes con exención del 75% sobre derechos de matrícula</t>
  </si>
  <si>
    <t>% de Estudiantes con exención del 100% sobre derechos de matrícula</t>
  </si>
  <si>
    <t>% de Descuento por Votación</t>
  </si>
  <si>
    <t>% de Derechos de Matrícula</t>
  </si>
  <si>
    <t>% de Derechos Complementarios</t>
  </si>
  <si>
    <t>Valor del semestre en SMMLV</t>
  </si>
  <si>
    <t>Salario Minimo Mensual Legal Vigente SMMLV</t>
  </si>
  <si>
    <t>Transferencia Fondos Generales</t>
  </si>
  <si>
    <t>Transferencia biblioteca</t>
  </si>
  <si>
    <t xml:space="preserve">Transferencia SUP </t>
  </si>
  <si>
    <t>Transferencias Fondos Especiales (Programa)</t>
  </si>
  <si>
    <t>Otras Transferencias Propias de la Unidad</t>
  </si>
  <si>
    <t>Solicitante del Concepto</t>
  </si>
  <si>
    <t>Cargo Solicitante</t>
  </si>
  <si>
    <t>Fecha de Recepción</t>
  </si>
  <si>
    <t>Fecha de Respuesta</t>
  </si>
  <si>
    <t>% de las exenciones asumido por la Dirección de Posgrados</t>
  </si>
  <si>
    <t>División de Gestión Financiera / Proceso de Control de Gestión y Análisis Financiero</t>
  </si>
  <si>
    <t>Ítem Docentes</t>
  </si>
  <si>
    <t>Asignatura 
(Plan de estudios o malla curricular completa)</t>
  </si>
  <si>
    <t>Nombre del Docente (Opcional)</t>
  </si>
  <si>
    <t>Nivel de formación</t>
  </si>
  <si>
    <t>Tipo (Vinculación)</t>
  </si>
  <si>
    <t>Horas directas del plan de estudios (malla curricular)</t>
  </si>
  <si>
    <t>Horas de dedicación docente (efectivamente pagadas)</t>
  </si>
  <si>
    <t>Horas adicionales</t>
  </si>
  <si>
    <t>Forma de pago del Docente</t>
  </si>
  <si>
    <t>Fuente de financiación</t>
  </si>
  <si>
    <t>Salario mensual (si es vinculado con Plan de trabajo)</t>
  </si>
  <si>
    <t>Categoría (si es actividad especial o cátedra)</t>
  </si>
  <si>
    <t>Valor hora fijado por la Unidad (Incluido FP)</t>
  </si>
  <si>
    <t>Valor Hora (incluído FP)2</t>
  </si>
  <si>
    <t>Valor Cohorte</t>
  </si>
  <si>
    <t>Observaciones</t>
  </si>
  <si>
    <t>Destino (Información para viáticos)</t>
  </si>
  <si>
    <t>Tipo de Viaje</t>
  </si>
  <si>
    <t>Número de viajes aéreos (ida y regreso) durante la cohorte</t>
  </si>
  <si>
    <t>Valor Unitario Tiquete Aéreo (Ida y Regreso)</t>
  </si>
  <si>
    <t>Valor Total Tiquetes Aéreos por Cohorte</t>
  </si>
  <si>
    <t>Número de viáticos durante la cohorte</t>
  </si>
  <si>
    <t>Número de días por viático</t>
  </si>
  <si>
    <t>Valor Viático por viaje</t>
  </si>
  <si>
    <t>Número de viáticos durante la cohorte2</t>
  </si>
  <si>
    <t>Número de días por viático2</t>
  </si>
  <si>
    <t>Valor Viático por viaje2</t>
  </si>
  <si>
    <t>Número de viáticos durante la cohorte3</t>
  </si>
  <si>
    <t>Número de días por viático3</t>
  </si>
  <si>
    <t>Valor Viático por viaje3</t>
  </si>
  <si>
    <t>Valor Total Viáticos durante la cohorte</t>
  </si>
  <si>
    <t>Ítem</t>
  </si>
  <si>
    <t>Tipo</t>
  </si>
  <si>
    <t>Descripción Directores, Jurados, Invitados</t>
  </si>
  <si>
    <t>Número de trabajos de grado</t>
  </si>
  <si>
    <t># de Estudiantes asesorados</t>
  </si>
  <si>
    <t>Horas dedicación en la cohorte por Trabajo de Grado</t>
  </si>
  <si>
    <t>Costo de dirección en la cohorte por Trabajo de Grado</t>
  </si>
  <si>
    <t>Valor hora fijado por unidad académica (por trabajo de grado)</t>
  </si>
  <si>
    <t>Categoría</t>
  </si>
  <si>
    <t>Valor Hora (Incluído FP)</t>
  </si>
  <si>
    <t>Valor en cohorte por Trabajo de Grado</t>
  </si>
  <si>
    <t>Valor Total Cohorte</t>
  </si>
  <si>
    <t>Ítem 
SEA</t>
  </si>
  <si>
    <t>Cargo</t>
  </si>
  <si>
    <t>Nombre del Funcionario (Opcional)</t>
  </si>
  <si>
    <t>Forma de pago</t>
  </si>
  <si>
    <t>Horas de dedicación en el semestre al programa</t>
  </si>
  <si>
    <t>Fuente de Financiación</t>
  </si>
  <si>
    <t>Valor Hora</t>
  </si>
  <si>
    <t>Valor Semestre</t>
  </si>
  <si>
    <t>Ítem Administrativos</t>
  </si>
  <si>
    <t>Cargo 
(Secretaria, jefe de programa, etc.)</t>
  </si>
  <si>
    <t>Forma de pago del Administrativo</t>
  </si>
  <si>
    <t>Salario mensual (si es vinculado o CIS)</t>
  </si>
  <si>
    <t>Categoría (si es actividad especial)</t>
  </si>
  <si>
    <t>Valor hora fijado por la unidad académica (si no es vinculado o CIS)</t>
  </si>
  <si>
    <t>Valor Hora (incluído FP)</t>
  </si>
  <si>
    <t>Ítem Generales</t>
  </si>
  <si>
    <t>Tipo de erogación</t>
  </si>
  <si>
    <t>Descripción</t>
  </si>
  <si>
    <t>Valor del gasto por semestre</t>
  </si>
  <si>
    <t>Resumen Institucional</t>
  </si>
  <si>
    <t>Estado de Resultados Institucional</t>
  </si>
  <si>
    <t>Filosofía de Costeo Marginal</t>
  </si>
  <si>
    <t>SEMESTRE</t>
  </si>
  <si>
    <t>COHORTE</t>
  </si>
  <si>
    <t>Ingresos Brutos</t>
  </si>
  <si>
    <t xml:space="preserve"> + Matrícula</t>
  </si>
  <si>
    <t xml:space="preserve"> - Deserción</t>
  </si>
  <si>
    <t>Ingresos Neto Deserción</t>
  </si>
  <si>
    <t xml:space="preserve"> - Descuentos</t>
  </si>
  <si>
    <t>Descuentos AS 438</t>
  </si>
  <si>
    <t>Descuento por Votación</t>
  </si>
  <si>
    <t>Ingresos Neto Deserción y Descuentos</t>
  </si>
  <si>
    <t>Costos Fijos</t>
  </si>
  <si>
    <t>Docentes</t>
  </si>
  <si>
    <t>Cátedra</t>
  </si>
  <si>
    <t>Actividad Especial</t>
  </si>
  <si>
    <t>Plan de Trabajo</t>
  </si>
  <si>
    <t>Otro</t>
  </si>
  <si>
    <t>Tiquetes</t>
  </si>
  <si>
    <t>Regiones</t>
  </si>
  <si>
    <t>Nacionales</t>
  </si>
  <si>
    <t>Internacionales</t>
  </si>
  <si>
    <t>Viáticos</t>
  </si>
  <si>
    <t>Directores, Jurados, Invitados</t>
  </si>
  <si>
    <t>Directores</t>
  </si>
  <si>
    <t>Jurados</t>
  </si>
  <si>
    <t>Invitados</t>
  </si>
  <si>
    <t>Sistema de Estímulos Académicos SEA</t>
  </si>
  <si>
    <t>Monitor</t>
  </si>
  <si>
    <t>Auxiliar Administrativo</t>
  </si>
  <si>
    <t>Auxiliar de Programación</t>
  </si>
  <si>
    <t>Docente Auxiliar de Cátedra 1</t>
  </si>
  <si>
    <t>Docente Auxiliar de Cátedra 2</t>
  </si>
  <si>
    <t>Personal Administrativo</t>
  </si>
  <si>
    <t>CIS, Fundación y similares</t>
  </si>
  <si>
    <t>Salario</t>
  </si>
  <si>
    <t>Gastos Generales</t>
  </si>
  <si>
    <t>Laboratorios</t>
  </si>
  <si>
    <t>Equipos</t>
  </si>
  <si>
    <t>Licencias y software</t>
  </si>
  <si>
    <t>Materiales y suministros</t>
  </si>
  <si>
    <t>Publicidad</t>
  </si>
  <si>
    <t>Otros</t>
  </si>
  <si>
    <t>Infraestructura</t>
  </si>
  <si>
    <t>Sede Posgrados</t>
  </si>
  <si>
    <t>Espacio Físico</t>
  </si>
  <si>
    <t>Servicios Públicos</t>
  </si>
  <si>
    <t>Vigilancia</t>
  </si>
  <si>
    <t>Aseo</t>
  </si>
  <si>
    <t>Seguros generales</t>
  </si>
  <si>
    <t>Mantenimientos y Reparaciones</t>
  </si>
  <si>
    <t>Impuestos</t>
  </si>
  <si>
    <t>Transferencias (Costo variable)</t>
  </si>
  <si>
    <t xml:space="preserve"> - Transferencias UdeA</t>
  </si>
  <si>
    <t xml:space="preserve">Transferencia fondos generales </t>
  </si>
  <si>
    <t xml:space="preserve"> - Transferencias Unidad Académica</t>
  </si>
  <si>
    <t>Otras Transferencias</t>
  </si>
  <si>
    <t>Excedente o Pérdida Neta del Programa</t>
  </si>
  <si>
    <t>Costo por estudiante</t>
  </si>
  <si>
    <t>Punto de Equilibrio Institucional</t>
  </si>
  <si>
    <t>Costo por estudiante (Institucional)</t>
  </si>
  <si>
    <t>Costo por estudiante (Unidad Académica)</t>
  </si>
  <si>
    <t>Costo Total Fijo</t>
  </si>
  <si>
    <t>Costo asumido por Fondos Generales</t>
  </si>
  <si>
    <t>Costo asumido por la Unidad Académica</t>
  </si>
  <si>
    <t>Transferencias</t>
  </si>
  <si>
    <t>Resultado Institucional</t>
  </si>
  <si>
    <t>Resultado Fondos Generales</t>
  </si>
  <si>
    <t>Resultado Unidad Académica</t>
  </si>
  <si>
    <t>Fondos Generales</t>
  </si>
  <si>
    <t>Costo docencia directa asumido por otra entidad</t>
  </si>
  <si>
    <t>En Punto de Equilibrio</t>
  </si>
  <si>
    <t>Directores, Jurados y otros</t>
  </si>
  <si>
    <t>Excedente o Pérdida antes de Transferencias</t>
  </si>
  <si>
    <t xml:space="preserve"> - Transferencias Facultad</t>
  </si>
  <si>
    <t>Punto de Equilibrio</t>
  </si>
  <si>
    <t>Semestre</t>
  </si>
  <si>
    <t>Cohorte</t>
  </si>
  <si>
    <t>Costo por estudiante - Institucional</t>
  </si>
  <si>
    <t>Costo Variable Unitario Unidad Académica (Transferencias)</t>
  </si>
  <si>
    <t>Costo Fijo Unitario Unidad Académica</t>
  </si>
  <si>
    <t>Costo Fijo Unitario Subsidiado por Fondos Generales</t>
  </si>
  <si>
    <t>Costo Unitario Fijo FG</t>
  </si>
  <si>
    <t>(-)Transferencia Unitaria a FG</t>
  </si>
  <si>
    <t>Costo Total - Institucional</t>
  </si>
  <si>
    <t>Costo Variable Total Unidad Académica (Transferencias)</t>
  </si>
  <si>
    <t>Costo Fijo Total Unidad Académica</t>
  </si>
  <si>
    <t>Costo Fijo Total Subsidiado por Fondos Generales</t>
  </si>
  <si>
    <t>Costo Total Fijo FG</t>
  </si>
  <si>
    <t>(-)Transferencia Total a FG</t>
  </si>
  <si>
    <t>Cobertura de Costos Totales</t>
  </si>
  <si>
    <t>Costo Universidad de Antioquia</t>
  </si>
  <si>
    <t>Costo Otras Universidades</t>
  </si>
  <si>
    <t>Costo asumido por el Programa</t>
  </si>
  <si>
    <t>Costo Total Variable Unidad Académica - Transferencias</t>
  </si>
  <si>
    <t>Transferencias Fondos Generales</t>
  </si>
  <si>
    <t>Transferencias SUP</t>
  </si>
  <si>
    <t>Transferencias Biblioteca</t>
  </si>
  <si>
    <t>Otras Transferencias de la Unidad</t>
  </si>
  <si>
    <t>Transferencias por Estudiante</t>
  </si>
  <si>
    <t>Excedente o Pérdida Bruta Institucional</t>
  </si>
  <si>
    <t>Excedente o Pérdida Neta Institucional</t>
  </si>
  <si>
    <t>Estado de Resultados de la Unidad Académica</t>
  </si>
  <si>
    <t>Germany Costing System</t>
  </si>
  <si>
    <t>Cantidad de estudiantes</t>
  </si>
  <si>
    <t>Vr. Unitario</t>
  </si>
  <si>
    <t>Vr. Total</t>
  </si>
  <si>
    <t>Ingresos brutos por matrículas</t>
  </si>
  <si>
    <t>(-) Deserción</t>
  </si>
  <si>
    <t>(-) Descuentos AS 438 de 2016</t>
  </si>
  <si>
    <t>(-) Descuento votación</t>
  </si>
  <si>
    <t>Ingresos netos por matrículas</t>
  </si>
  <si>
    <t>Costos y gastos variables (transferencias)</t>
  </si>
  <si>
    <t>Contribución Marginal Neta</t>
  </si>
  <si>
    <t>Costos fijos (Docencia, Directores, Administrativos y SEA)</t>
  </si>
  <si>
    <t>Gastos fijos (Generales y Espacio físico)</t>
  </si>
  <si>
    <t>Utilidad Operacional</t>
  </si>
  <si>
    <t>Estudiantes con tarifa plena</t>
  </si>
  <si>
    <t>Estudiantes con descuento del 10% sobre derechos de matrícula</t>
  </si>
  <si>
    <t>Estudiantes con descuento del 40% sobre derechos de matrícula</t>
  </si>
  <si>
    <t>Estudiantes con descuento del 75% sobre derechos de matrícula</t>
  </si>
  <si>
    <t>Estudiantes con descuento del 100% sobre derechos de matrícula</t>
  </si>
  <si>
    <t>(-) Descuentos y exenciones AS 438 de 2016</t>
  </si>
  <si>
    <t>***Valores actualizados a 2022 según resolución rectoral 48842 de 05 de abril de 2022</t>
  </si>
  <si>
    <t>CAT01</t>
  </si>
  <si>
    <t>***Valores actualizados a 2023 con base al IPC 2022 (13,12%)  + el 1,5% de incremento salarial (14,65%)</t>
  </si>
  <si>
    <t>CAT02</t>
  </si>
  <si>
    <t>CAT03</t>
  </si>
  <si>
    <t>CAT04</t>
  </si>
  <si>
    <t>CAT05</t>
  </si>
  <si>
    <t>CAT06</t>
  </si>
  <si>
    <t>CAT07</t>
  </si>
  <si>
    <t>CAT08</t>
  </si>
  <si>
    <t>CAT09</t>
  </si>
  <si>
    <t>CAT10</t>
  </si>
  <si>
    <t>Tipo de Vinculación</t>
  </si>
  <si>
    <t>%</t>
  </si>
  <si>
    <t>Factor</t>
  </si>
  <si>
    <t>Vinculado Docente (TC)</t>
  </si>
  <si>
    <t>Vinculado Docente (MT)</t>
  </si>
  <si>
    <t>Docentes ocasionales</t>
  </si>
  <si>
    <t>Personal administrativo de carrera y libre nombramiento y remoción</t>
  </si>
  <si>
    <t>Personal administrativo provisional</t>
  </si>
  <si>
    <t>Personal administrativo temporal</t>
  </si>
  <si>
    <t>Prestación de Servicios</t>
  </si>
  <si>
    <t>Trabajadores Oficiales</t>
  </si>
  <si>
    <t>Trabajadores Ex-Oficiales</t>
  </si>
  <si>
    <t>SEA</t>
  </si>
  <si>
    <t>Vinculado Administrativo (TC)</t>
  </si>
  <si>
    <t>Vinculado Administrativo (MT)</t>
  </si>
  <si>
    <t>HEPLS</t>
  </si>
  <si>
    <t>VIÁTICOS</t>
  </si>
  <si>
    <t>Moneda</t>
  </si>
  <si>
    <t>TO</t>
  </si>
  <si>
    <t>TD</t>
  </si>
  <si>
    <t>TI</t>
  </si>
  <si>
    <t>D</t>
  </si>
  <si>
    <t>A</t>
  </si>
  <si>
    <t>C</t>
  </si>
  <si>
    <t>H</t>
  </si>
  <si>
    <t>Antioquia - Bajo Cauca (Caucasia y demás Municipios)</t>
  </si>
  <si>
    <t>Pesos $COP</t>
  </si>
  <si>
    <t>Antioquia - Magdalena Medio (Puerto Berrio y demás Municipios)</t>
  </si>
  <si>
    <t>Antioquia - Nordeste (Segovia, Amalfi y demás Municipios)</t>
  </si>
  <si>
    <t>Antioquia - Norte (Yarumal y demás Municipios)</t>
  </si>
  <si>
    <t>Antioquia - Occidente (Santa Fé de Antioquia y demás Municipios)</t>
  </si>
  <si>
    <t>Antioquia - Oriente lejano (Sonsón y demás Municipios)</t>
  </si>
  <si>
    <t>Antioquia - Oriente Cercano y Medio (Carmen de Viboral y demás Municipios)</t>
  </si>
  <si>
    <t>Antioquia - Suroeste (Andes y demás Municipios)</t>
  </si>
  <si>
    <t>Antioquia - Urabá (Turbo, Apartadó y demás Municipios)</t>
  </si>
  <si>
    <t>Municipios de Colombia fuera de Antioquia</t>
  </si>
  <si>
    <t>Medellín (desde las Regiones de Antioquia)</t>
  </si>
  <si>
    <t>Medellín (desde los Municipios de Colombia fuera de Antioquia y el resto del mundo)</t>
  </si>
  <si>
    <t>No aplica</t>
  </si>
  <si>
    <t>V = 2TO + 2TD + 2nTI + nD + nA + (n-1)C + (n-1)H</t>
  </si>
  <si>
    <t>V = 2(TO+TD+nTI) +(n-1)(C+H)+n(D+A)</t>
  </si>
  <si>
    <t>V = 2(TO+TD) + n(2TI+D+A) + (n-1)(C+H)</t>
  </si>
  <si>
    <t>N=</t>
  </si>
  <si>
    <t>V=</t>
  </si>
  <si>
    <t>Tipo Otros</t>
  </si>
  <si>
    <t>Otro personal  adtivo.</t>
  </si>
  <si>
    <t>Valor hora</t>
  </si>
  <si>
    <t>***Valores actualizados a 2022 según resolución 2489 del 29 marzo de 2022</t>
  </si>
  <si>
    <t>***Valores actualizados a 2023 con base al SMMLV (16%)</t>
  </si>
  <si>
    <t>Unidades Académicas</t>
  </si>
  <si>
    <t>código UA</t>
  </si>
  <si>
    <t>Facultad de Artes</t>
  </si>
  <si>
    <t>Facultad de Ciencias Agrarias</t>
  </si>
  <si>
    <t>Facultad de Ciencias Económicas</t>
  </si>
  <si>
    <t>Facultad de Ciencias Exactas y Naturales</t>
  </si>
  <si>
    <t>Facultad de Ciencias Farmacéuticas y Alimentarias</t>
  </si>
  <si>
    <t>Facultad de Ciencias Sociales y Humanas</t>
  </si>
  <si>
    <t>Facultad de Comunicaciones y Filología</t>
  </si>
  <si>
    <t>Facultad de Derecho y Ciencias Políticas</t>
  </si>
  <si>
    <t>Facultad de Educación</t>
  </si>
  <si>
    <t>Facultad de Enfermería</t>
  </si>
  <si>
    <t>Facultad de Ingeniería</t>
  </si>
  <si>
    <t>Facultad de Medicina</t>
  </si>
  <si>
    <t>Facultad de Odontología</t>
  </si>
  <si>
    <t>Facultad Nacional de Salud Pública</t>
  </si>
  <si>
    <t>Escuela de Idiomas</t>
  </si>
  <si>
    <t>Escuela de Interamericana de Bibliotecología</t>
  </si>
  <si>
    <t>Escuela de Microbiología</t>
  </si>
  <si>
    <t>Escuela de Nutrición y Dietética</t>
  </si>
  <si>
    <t>Instituto de Filosofía</t>
  </si>
  <si>
    <t>Instituto Universitario de Educación Física y Deporte</t>
  </si>
  <si>
    <t>Instituto de Estudios Políticos</t>
  </si>
  <si>
    <t>Instituto de Estudios Regionales</t>
  </si>
  <si>
    <t>Corporación Ambiental</t>
  </si>
  <si>
    <t>Corporación Ciencias Básicas Biomédicas</t>
  </si>
  <si>
    <t>Corporación Patologías Tropicales</t>
  </si>
  <si>
    <t>Modalidad Programas</t>
  </si>
  <si>
    <t>Modalidad Estudiantes</t>
  </si>
  <si>
    <t>Distancia</t>
  </si>
  <si>
    <t>Tiempo Completo</t>
  </si>
  <si>
    <t>Presencial</t>
  </si>
  <si>
    <t>Tiempo Parcial</t>
  </si>
  <si>
    <t>Virtual</t>
  </si>
  <si>
    <t>Trabajo Independiente</t>
  </si>
  <si>
    <t>Tipo de Programa</t>
  </si>
  <si>
    <t>Tarifa Sede Posgrados (SMMLV)</t>
  </si>
  <si>
    <t>Especialización</t>
  </si>
  <si>
    <t>Especialidad Medicoquirúrgica</t>
  </si>
  <si>
    <t>Subespecialidad Medicoquirúrgica</t>
  </si>
  <si>
    <t>Maestría</t>
  </si>
  <si>
    <t>Doctorado</t>
  </si>
  <si>
    <t>Cirugía Oral y Maxilofacial</t>
  </si>
  <si>
    <t>Sedes y Seccionales</t>
  </si>
  <si>
    <t>Seccional Urabá (Turbo)</t>
  </si>
  <si>
    <t>Seccional Baja Cauca (Caucasia)</t>
  </si>
  <si>
    <t>Seccional Magdalena Medio (Puerto Berrio)</t>
  </si>
  <si>
    <t>Seccional Suroeste (Andes)</t>
  </si>
  <si>
    <t>Seccional Oriente (Carmen del Viboral)</t>
  </si>
  <si>
    <t>Sede Municipal Occidente (Santa Fe de Antioquia)</t>
  </si>
  <si>
    <t>Sede Municipal Nordeste (Amalfi)</t>
  </si>
  <si>
    <t>Sede Municipal Nordeste (Segovia)</t>
  </si>
  <si>
    <t>Sede Municipal Norte (Yarumal)</t>
  </si>
  <si>
    <t>Sede Municipal Norte (Santa Rosa de Osos)</t>
  </si>
  <si>
    <t>Sede Municipal Oriente (Sonsón)</t>
  </si>
  <si>
    <t>Sedes Medellín</t>
  </si>
  <si>
    <t>Ciudad Universitaria</t>
  </si>
  <si>
    <t>Ciudadela Robledo</t>
  </si>
  <si>
    <t>Sede de Investigación Universitaria - SIU</t>
  </si>
  <si>
    <t>Sede de Posgrados</t>
  </si>
  <si>
    <t>Edificio San Ignacio - Paraninfo</t>
  </si>
  <si>
    <t>Antigua Escuela de Derecho</t>
  </si>
  <si>
    <t>Edificio Antioquia</t>
  </si>
  <si>
    <t>Casas Patrimoniales</t>
  </si>
  <si>
    <t>Tipo empleado</t>
  </si>
  <si>
    <t>Externo</t>
  </si>
  <si>
    <t>PhD</t>
  </si>
  <si>
    <t>Magíster</t>
  </si>
  <si>
    <t>Especialista</t>
  </si>
  <si>
    <t>Profesional</t>
  </si>
  <si>
    <t>Tecnólogo</t>
  </si>
  <si>
    <t>Técnico</t>
  </si>
  <si>
    <t>Bachiller</t>
  </si>
  <si>
    <t>Forma de Pago</t>
  </si>
  <si>
    <t>Asumido por otra Universidad</t>
  </si>
  <si>
    <t>Destino Viáticos</t>
  </si>
  <si>
    <t>TIPO_DCTO</t>
  </si>
  <si>
    <t xml:space="preserve">IDENTIFICACION   </t>
  </si>
  <si>
    <t xml:space="preserve">NOMBRE                                       </t>
  </si>
  <si>
    <t>TIPOE</t>
  </si>
  <si>
    <t xml:space="preserve">DESCRIPCION_TIPOE        </t>
  </si>
  <si>
    <t>C_T_E</t>
  </si>
  <si>
    <t xml:space="preserve">CLASE_TIPO_EMPLEADO      </t>
  </si>
  <si>
    <t>FECHAINIVINC</t>
  </si>
  <si>
    <t xml:space="preserve">OFICIO    </t>
  </si>
  <si>
    <t xml:space="preserve">OFICIO                                                                                                                                                                                                  </t>
  </si>
  <si>
    <t>TIPOPLANTA</t>
  </si>
  <si>
    <t xml:space="preserve">PLANTA </t>
  </si>
  <si>
    <t xml:space="preserve">DEDICACION         </t>
  </si>
  <si>
    <t>REGSAL</t>
  </si>
  <si>
    <t>REGABA</t>
  </si>
  <si>
    <t xml:space="preserve">TIPO_VINCULACION         </t>
  </si>
  <si>
    <t xml:space="preserve">GRUPO_CATEGORIA                                   </t>
  </si>
  <si>
    <t xml:space="preserve">CODIGO_UNIDAD     </t>
  </si>
  <si>
    <t xml:space="preserve">DESCRIPCION_UNIDAD                                                                                                                                                                                      </t>
  </si>
  <si>
    <t>CODIGO_DEPENDENCIA</t>
  </si>
  <si>
    <t xml:space="preserve">DESCRIPCION_DEPENDENCIA                                                                                                                                                                                 </t>
  </si>
  <si>
    <t xml:space="preserve">CENTRO_COSTO   </t>
  </si>
  <si>
    <t>Codigo Unidad Académica</t>
  </si>
  <si>
    <t>CODIGO_IES</t>
  </si>
  <si>
    <t xml:space="preserve">MORALES ARAMBURO ALVARO LUIS                 </t>
  </si>
  <si>
    <t>DOCEN</t>
  </si>
  <si>
    <t xml:space="preserve">Profesor                 </t>
  </si>
  <si>
    <t xml:space="preserve">Regular(Planta)          </t>
  </si>
  <si>
    <t xml:space="preserve">PROFESOR UNIVERSITARIO                                                                                                                                                                                  </t>
  </si>
  <si>
    <t>240-Tiempo Completo</t>
  </si>
  <si>
    <t xml:space="preserve">Profesor de Carrera      </t>
  </si>
  <si>
    <t xml:space="preserve">Facultad Ciencias  Exactas y Naturales                                                                                                                                                                  </t>
  </si>
  <si>
    <t xml:space="preserve">Instituto de Física                                                                                                                                                                                     </t>
  </si>
  <si>
    <t xml:space="preserve">GAVIRIA ORTIZ ALVARO OCTAVIO                 </t>
  </si>
  <si>
    <t xml:space="preserve">Facultad de Ingeniería                                                                                                                                                                                  </t>
  </si>
  <si>
    <t xml:space="preserve">CARRILLO PERILLA ORLANDO                     </t>
  </si>
  <si>
    <t xml:space="preserve">PEREZ ATEHORTUA LUIS HUMBERTO                </t>
  </si>
  <si>
    <t xml:space="preserve">Instituto de Química                                                                                                                                                                                    </t>
  </si>
  <si>
    <t xml:space="preserve">CONTRERAS VERGARA HECTOR RAFAEL              </t>
  </si>
  <si>
    <t xml:space="preserve">ALZATE CANO MARIA VICTORIA                   </t>
  </si>
  <si>
    <t xml:space="preserve">MAHECHA GOMEZ JORGE EDUARDO                  </t>
  </si>
  <si>
    <t xml:space="preserve">GIL VARGAS FLOR MARINA                       </t>
  </si>
  <si>
    <t>NODOC</t>
  </si>
  <si>
    <t xml:space="preserve">Personal Administrativo  </t>
  </si>
  <si>
    <t>Empleado Publico no Docen</t>
  </si>
  <si>
    <t xml:space="preserve">SECRETARIA 2                                                                                                                                                                                            </t>
  </si>
  <si>
    <t>No docentes de Carrera Ad</t>
  </si>
  <si>
    <t xml:space="preserve">Facultad de Odontología                                                                                                                                                                                 </t>
  </si>
  <si>
    <t xml:space="preserve">Dpto de Estudios Básicos Integrados                                                                                                                                                                     </t>
  </si>
  <si>
    <t xml:space="preserve">ATEHORTUA GARCES LUCIA                       </t>
  </si>
  <si>
    <t xml:space="preserve">Instituto de Biología                                                                                                                                                                                   </t>
  </si>
  <si>
    <t xml:space="preserve">MASMELA ARROYAVE CARLOS ENRIQUE              </t>
  </si>
  <si>
    <t xml:space="preserve">Instituto de Filosofía                                                                                                                                                                                  </t>
  </si>
  <si>
    <t xml:space="preserve">Departamento de Formación Académica                                                                                                                                                                     </t>
  </si>
  <si>
    <t xml:space="preserve">Facultad de Comunicaciones y Filología                                                                                                                                                                  </t>
  </si>
  <si>
    <t xml:space="preserve">Dep Form Aca                                                                                                                                                                                            </t>
  </si>
  <si>
    <t xml:space="preserve">RODRIGUEZ OSPINA BEATRIZ OFELIA              </t>
  </si>
  <si>
    <t xml:space="preserve">TOBON GARCIA OSCAR DE JESUS                  </t>
  </si>
  <si>
    <t>TRAOF</t>
  </si>
  <si>
    <t xml:space="preserve">Trabajador Oficial       </t>
  </si>
  <si>
    <t>Trabajador Oficial Califi</t>
  </si>
  <si>
    <t xml:space="preserve">Trabajadores Oficiales   </t>
  </si>
  <si>
    <t xml:space="preserve">Facultad de Artes                                                                                                                                                                                       </t>
  </si>
  <si>
    <t xml:space="preserve">Centro de Ext Prom y Divul Artist y Cul                                                                                                                                                                 </t>
  </si>
  <si>
    <t xml:space="preserve">ZULUAGA ANGEL FABIO DE JESUS                 </t>
  </si>
  <si>
    <t xml:space="preserve">ECHEVERRI SANCHEZ JESUS ALBERTO              </t>
  </si>
  <si>
    <t xml:space="preserve">Facultad de Educación                                                                                                                                                                                   </t>
  </si>
  <si>
    <t xml:space="preserve">Departamento de Pedagogía                                                                                                                                                                               </t>
  </si>
  <si>
    <t xml:space="preserve">Instituto de Matemáticas                                                                                                                                                                                </t>
  </si>
  <si>
    <t xml:space="preserve">TAPIAS GARCIA HEBERTO                        </t>
  </si>
  <si>
    <t xml:space="preserve">Departamento de Ingeniería Química                                                                                                                                                                      </t>
  </si>
  <si>
    <t xml:space="preserve">Vicerrectoría Administrativa                                                                                                                                                                            </t>
  </si>
  <si>
    <t xml:space="preserve">División de Gestión Financiera                                                                                                                                                                          </t>
  </si>
  <si>
    <t xml:space="preserve">FERNANDEZ ARCILA MAURICIO                    </t>
  </si>
  <si>
    <t xml:space="preserve">Facultad de Ciencias Sociales y Humanas                                                                                                                                                                 </t>
  </si>
  <si>
    <t xml:space="preserve">Departamento de Psicología                                                                                                                                                                              </t>
  </si>
  <si>
    <t xml:space="preserve">ALVAREZ MORALES VICTOR MANUEL                </t>
  </si>
  <si>
    <t xml:space="preserve">Departamento de Historia                                                                                                                                                                                </t>
  </si>
  <si>
    <t xml:space="preserve">GOMEZ ROMERO ARMANDO DEL CRISTO              </t>
  </si>
  <si>
    <t xml:space="preserve">WILLS BETANCURT LUZ OFELIA                   </t>
  </si>
  <si>
    <t xml:space="preserve">Sección de Derecho Privado y Laboral                                                                                                                                                                    </t>
  </si>
  <si>
    <t xml:space="preserve">MEDINA CIFUENTES JOSE ALONSO                 </t>
  </si>
  <si>
    <t xml:space="preserve">AUXILIAR 4 PROCESO MISIONAL  (BIBLIOTECARIO AUXILIAR 2, FONOTECARIO)                                                                                                                                    </t>
  </si>
  <si>
    <t xml:space="preserve">Vicerrectoría de Docencia                                                                                                                                                                               </t>
  </si>
  <si>
    <t xml:space="preserve">Departamento de Bibliotecas                                                                                                                                                                             </t>
  </si>
  <si>
    <t xml:space="preserve">CARMONA FONSECA JAIME DE JESUS               </t>
  </si>
  <si>
    <t xml:space="preserve">Facultad de Medicina                                                                                                                                                                                    </t>
  </si>
  <si>
    <t xml:space="preserve">Departamento Microbiología y Parasitolog                                                                                                                                                                </t>
  </si>
  <si>
    <t xml:space="preserve">MOLINA DEL AGUILA MANUEL EUSEBIO             </t>
  </si>
  <si>
    <t xml:space="preserve">Departamento de Morfología                                                                                                                                                                              </t>
  </si>
  <si>
    <t xml:space="preserve">GIRON LOPEZ MARIA STELLA                     </t>
  </si>
  <si>
    <t xml:space="preserve">PLESTED ALVAREZ MARIA CECILIA                </t>
  </si>
  <si>
    <t xml:space="preserve">Escuela de Idiomas                                                                                                                                                                                      </t>
  </si>
  <si>
    <t xml:space="preserve">MEJIA ESCOBAR JORGE ANTONIO                  </t>
  </si>
  <si>
    <t xml:space="preserve">DIRECTOR DE POSGRADOS                                                                                                                                                                                   </t>
  </si>
  <si>
    <t xml:space="preserve">Dirección de Posgrado                                                                                                                                                                                   </t>
  </si>
  <si>
    <t xml:space="preserve">PARRA BOHORQUEZ JOHN JAIRO                   </t>
  </si>
  <si>
    <t xml:space="preserve">VALLEJO GIRALDO FABIO                        </t>
  </si>
  <si>
    <t xml:space="preserve">Departamento de Estadísticas y Matematic                                                                                                                                                                </t>
  </si>
  <si>
    <t xml:space="preserve">ECHEVERRIA RESTREPO PIEDAD DEL SOCORRO       </t>
  </si>
  <si>
    <t xml:space="preserve">MONTOYA OCHOA JUAN ANGEL                     </t>
  </si>
  <si>
    <t xml:space="preserve">PINEDA GUTIERREZ MARINO DE JESUS             </t>
  </si>
  <si>
    <t xml:space="preserve">PROFESIONAL UNIVERSITARIO 2 (ENTRENADOR DE DEPORTES)                                                                                                                                                    </t>
  </si>
  <si>
    <t xml:space="preserve">120-Medio Tiempo   </t>
  </si>
  <si>
    <t xml:space="preserve">Dirección de Bienestar Universitario                                                                                                                                                                    </t>
  </si>
  <si>
    <t xml:space="preserve">Departamento de Deportes                                                                                                                                                                                </t>
  </si>
  <si>
    <t xml:space="preserve">AGUDELO VIANA GABRIEL                        </t>
  </si>
  <si>
    <t xml:space="preserve">CATAÑO ROCHA CARLOS ENRIQUE                  </t>
  </si>
  <si>
    <t xml:space="preserve">Facultad Ccias Farmacéuticas y Alimentar                                                                                                                                                                </t>
  </si>
  <si>
    <t xml:space="preserve">Departamento de Farmacia                                                                                                                                                                                </t>
  </si>
  <si>
    <t xml:space="preserve">MINOTAS RUIZ JULIO CESAR                     </t>
  </si>
  <si>
    <t xml:space="preserve">AGUDELO GARCIA HECTOR BAYRON                 </t>
  </si>
  <si>
    <t xml:space="preserve">ARIAS GARCIA CARLOS ARTURO                   </t>
  </si>
  <si>
    <t xml:space="preserve">AUXILIAR ADMINISTRATIVO 2                                                                                                                                                                               </t>
  </si>
  <si>
    <t>No Docente Carrera Univer</t>
  </si>
  <si>
    <t xml:space="preserve">Facultad de Ciencias Agrarias                                                                                                                                                                           </t>
  </si>
  <si>
    <t xml:space="preserve">Dpto Formación Académica de Haciendas                                                                                                                                                                   </t>
  </si>
  <si>
    <t xml:space="preserve">BETANCUR SERNA JOSE DOMINGO                  </t>
  </si>
  <si>
    <t xml:space="preserve">PINEDA GAVIRIA MONICA                        </t>
  </si>
  <si>
    <t xml:space="preserve">PROFESIONAL ESPECIALIZADO 2 PROCESO MISIONAL (GESTION DEL CONOCIMIENTO)                                                                                                                                 </t>
  </si>
  <si>
    <t xml:space="preserve">DUQUE MARTINEZ DANILO ALONSO                 </t>
  </si>
  <si>
    <t xml:space="preserve">AUXILIAR 3 PROCESO MISIONAL (BILIOTECARIO AUXILIAR 1)                                                                                                                                                   </t>
  </si>
  <si>
    <t xml:space="preserve">CARABALLO GRACIA DOMINGO IVAN                </t>
  </si>
  <si>
    <t xml:space="preserve">Departamento de Fisiología                                                                                                                                                                              </t>
  </si>
  <si>
    <t xml:space="preserve">MONSALVE SALAZAR MARIO                       </t>
  </si>
  <si>
    <t xml:space="preserve">Dirección de Planeación y Desarrollo Institucional                                                                                                                                                      </t>
  </si>
  <si>
    <t xml:space="preserve">División de Gestión Informática                                                                                                                                                                         </t>
  </si>
  <si>
    <t xml:space="preserve">SECRETARIA 4                                                                                                                                                                                            </t>
  </si>
  <si>
    <t xml:space="preserve">RESTREPO ZEA NORA IVONNE                     </t>
  </si>
  <si>
    <t xml:space="preserve">Rectoria                                                                                                                                                                                                </t>
  </si>
  <si>
    <t xml:space="preserve">GOMEZ HERRERA SILVIO                         </t>
  </si>
  <si>
    <t>Catedra Bachillerato (Pla</t>
  </si>
  <si>
    <t xml:space="preserve">DOCENTE  BACHILLERATO                                                                                                                                                                                   </t>
  </si>
  <si>
    <t xml:space="preserve">60 -Tiempo Parcial </t>
  </si>
  <si>
    <t>Profesor Bachillerato Cat</t>
  </si>
  <si>
    <t xml:space="preserve">Instituto Nocturno de Bachillerato                                                                                                                                                                      </t>
  </si>
  <si>
    <t xml:space="preserve">QUINTERO MESA GLORIA MATILDE                 </t>
  </si>
  <si>
    <t xml:space="preserve">División de Servicios Logísticos                                                                                                                                                                        </t>
  </si>
  <si>
    <t xml:space="preserve">ORTEGA RUBIO ROQUE ELIAS                     </t>
  </si>
  <si>
    <t xml:space="preserve">CARDONA VARGAS RAMIRO ANTONIO DE NICOLAS     </t>
  </si>
  <si>
    <t xml:space="preserve">AUXILIAR ADMINISTRATIVO 3                                                                                                                                                                               </t>
  </si>
  <si>
    <t xml:space="preserve">VILLA LONDOÑO LUIS FELIPE                    </t>
  </si>
  <si>
    <t xml:space="preserve">GUZMAN MESA EUFRASIO                         </t>
  </si>
  <si>
    <t xml:space="preserve">PROFESIONAL ESPECIALIZADO 3 (INGENIERO DE COMUNICACIONES)                                                                                                                                               </t>
  </si>
  <si>
    <t xml:space="preserve">División de Infraestructura Física                                                                                                                                                                      </t>
  </si>
  <si>
    <t xml:space="preserve">PEREZ MEJIA NELSON                           </t>
  </si>
  <si>
    <t xml:space="preserve">AUXILIAR ADMINISTRATIVO 1                                                                                                                                                                               </t>
  </si>
  <si>
    <t xml:space="preserve">PEREZ MARTINEZ JAIRO ALBERTO                 </t>
  </si>
  <si>
    <t xml:space="preserve">AUXILIAR SERVICIOS GENERALES 3                                                                                                                                                                          </t>
  </si>
  <si>
    <t xml:space="preserve">IBARRA ALVAREZ ALVARO JOSE                   </t>
  </si>
  <si>
    <t xml:space="preserve">VIGILANTE                                                                                                                                                                                               </t>
  </si>
  <si>
    <t xml:space="preserve">MONTOYA VARGAS JOHN JAIRO                    </t>
  </si>
  <si>
    <t xml:space="preserve">AUXILIAR SERVICIOS GENERALES 4                                                                                                                                                                          </t>
  </si>
  <si>
    <t xml:space="preserve">Secretaría General                                                                                                                                                                                      </t>
  </si>
  <si>
    <t xml:space="preserve">Sección de Imprenta                                                                                                                                                                                     </t>
  </si>
  <si>
    <t xml:space="preserve">PUERTA RESTREPO HECTOR MANUEL                </t>
  </si>
  <si>
    <t xml:space="preserve">GESTOR ADMINISTRATIVO 3                                                                                                                                                                                 </t>
  </si>
  <si>
    <t xml:space="preserve">RAMIREZ ESCOBAR MARIO DE JESUS               </t>
  </si>
  <si>
    <t xml:space="preserve">MONTOYA CASTRO OSCAR GONZALO                 </t>
  </si>
  <si>
    <t xml:space="preserve">GESTOR ADMINISTRATIVO 4                                                                                                                                                                                 </t>
  </si>
  <si>
    <t xml:space="preserve">División de Talento Humano                                                                                                                                                                              </t>
  </si>
  <si>
    <t xml:space="preserve">CADAVID PEÑA MARIA VICTORIA                  </t>
  </si>
  <si>
    <t xml:space="preserve">SECRETARIA 1                                                                                                                                                                                            </t>
  </si>
  <si>
    <t xml:space="preserve">GONZALEZ URREGO JULIO HERNANDO               </t>
  </si>
  <si>
    <t xml:space="preserve">TOBON GOMEZ JORGE ENRIQUE                    </t>
  </si>
  <si>
    <t xml:space="preserve">AUXILIAR PROCESO BIBLIOTECAS (AUXILIAR DE BIBLIOTECAS)                                                                                                                                                  </t>
  </si>
  <si>
    <t xml:space="preserve">ANGEL MONTOYA JUAN DIEGO                     </t>
  </si>
  <si>
    <t xml:space="preserve">RENDON HOLGUIN JAVIER EMIGDIO                </t>
  </si>
  <si>
    <t xml:space="preserve">AUXILIAR SERVICIOS GENERALES 1                                                                                                                                                                          </t>
  </si>
  <si>
    <t xml:space="preserve">FORERO PULIDO CONSTANZA                      </t>
  </si>
  <si>
    <t xml:space="preserve">Dpto Formación Básica Profesional                                                                                                                                                                       </t>
  </si>
  <si>
    <t xml:space="preserve">ARANA GRAJALES THAMER                        </t>
  </si>
  <si>
    <t xml:space="preserve">ECHEVERRI LOPEZ LUIS FERNANDO                </t>
  </si>
  <si>
    <t xml:space="preserve">ARBELAEZ GALLO DIEGO BERTO                   </t>
  </si>
  <si>
    <t xml:space="preserve">AUXILIAR SERVICIOS GENERALES 2                                                                                                                                                                          </t>
  </si>
  <si>
    <t xml:space="preserve">Dirección de Comunicaciones                                                                                                                                                                             </t>
  </si>
  <si>
    <t xml:space="preserve">División Sistema de Radio Universitaria                                                                                                                                                                 </t>
  </si>
  <si>
    <t xml:space="preserve">LONDOÑO UBALDO ANTONIO                       </t>
  </si>
  <si>
    <t xml:space="preserve">OROZCO GAVIRIA MARIA ELENA DEL SOCORRO       </t>
  </si>
  <si>
    <t xml:space="preserve">FERRER CASTAÑEDA JOHNY ENRIQUE               </t>
  </si>
  <si>
    <t xml:space="preserve">SALAZAR NIETO ECCELY DE JESUS                </t>
  </si>
  <si>
    <t xml:space="preserve">ARBELAEZ GALLO GUILLERMO LEON                </t>
  </si>
  <si>
    <t xml:space="preserve">24 -Tiempo Parcial </t>
  </si>
  <si>
    <t xml:space="preserve">PEREIRA MEDINA GUILLERMO                     </t>
  </si>
  <si>
    <t xml:space="preserve">División Programa de Salud                                                                                                                                                                              </t>
  </si>
  <si>
    <t xml:space="preserve">SALAZAR PINEDA LUIS MARIA                    </t>
  </si>
  <si>
    <t xml:space="preserve">DURANGO MONA LUIS CARLOS                     </t>
  </si>
  <si>
    <t xml:space="preserve">RIVERA PINEDA ALBERTO DE JESUS               </t>
  </si>
  <si>
    <t xml:space="preserve">GIRALDO MONSALVE RAFAEL ARCANGEL             </t>
  </si>
  <si>
    <t xml:space="preserve">AGUILAR ROPERO LUIS ALBERTO                  </t>
  </si>
  <si>
    <t xml:space="preserve">LONDOÑO MESA CARLOS MARIO                    </t>
  </si>
  <si>
    <t xml:space="preserve">ARCHBOLD JOSEPH ROSENDO RICARDO              </t>
  </si>
  <si>
    <t xml:space="preserve">AGUILAR AGUILAR RAFAEL DARIO                 </t>
  </si>
  <si>
    <t>Bachillerato Especial D12</t>
  </si>
  <si>
    <t xml:space="preserve">DOCENTE BACHILLERATO ESPECIAL D1279                                                                                                                                                                     </t>
  </si>
  <si>
    <t>Profesor Bachillerato Tpo</t>
  </si>
  <si>
    <t xml:space="preserve">Instituto Universitar Edu Física y Depor                                                                                                                                                                </t>
  </si>
  <si>
    <t xml:space="preserve">Dpto de Educación Física y Extensión                                                                                                                                                                    </t>
  </si>
  <si>
    <t xml:space="preserve">GIL JARAMILLO OLSON RODRIGO                  </t>
  </si>
  <si>
    <t xml:space="preserve">LOPEZ HENAO RAUL DAVID                       </t>
  </si>
  <si>
    <t xml:space="preserve">VELEZ RESTREPO LUIS JAVIER                   </t>
  </si>
  <si>
    <t xml:space="preserve">LLANO OCHOA FRANCISCO JAVIER                 </t>
  </si>
  <si>
    <t xml:space="preserve">ARANGO ECHAVARRIA OSCAR JAVIER               </t>
  </si>
  <si>
    <t xml:space="preserve">OCHOA GONZALEZ OMAR DE JESUS                 </t>
  </si>
  <si>
    <t xml:space="preserve">VASCO GOMEZ GUILLERMO LEON                   </t>
  </si>
  <si>
    <t xml:space="preserve">MEJIA LOPEZ ORLANDO                          </t>
  </si>
  <si>
    <t xml:space="preserve">RESTREPO JARAMILLO JOSE FABIAN               </t>
  </si>
  <si>
    <t xml:space="preserve">GESTOR ADMINISTRATIVO 3 (SUPERVISOR DE VIGILANCIA)                                                                                                                                                      </t>
  </si>
  <si>
    <t xml:space="preserve">GONZALEZ CASTRILLON OMAR ALBERTO             </t>
  </si>
  <si>
    <t xml:space="preserve">RAMIREZ ARBELAEZ GILBERTO DE JESUS           </t>
  </si>
  <si>
    <t xml:space="preserve">CONDUCTOR LIBRE NOMBRAMIENTO                                                                                                                                                                            </t>
  </si>
  <si>
    <t xml:space="preserve">BURGOS HERRERA LUIS CARLOS                   </t>
  </si>
  <si>
    <t xml:space="preserve">ZULUAGA SERNA WILLIAM GIOVANNI               </t>
  </si>
  <si>
    <t xml:space="preserve">LOPERA RESTREPO FRANCISCO JAVIER             </t>
  </si>
  <si>
    <t xml:space="preserve">Departamento de Medicina Interna                                                                                                                                                                        </t>
  </si>
  <si>
    <t xml:space="preserve">VELEZ PARDO JAIME ARTURO                     </t>
  </si>
  <si>
    <t xml:space="preserve">DIAZ RAMIREZ GILBERTO ANTONIO                </t>
  </si>
  <si>
    <t xml:space="preserve">FERNANDEZ CRUZ BLANCA RUBIELA                </t>
  </si>
  <si>
    <t xml:space="preserve">DURANGO SUAREZ DORA ALICIA                   </t>
  </si>
  <si>
    <t xml:space="preserve">AUXILIAR 2 PROCESO MISIONAL                                                                                                                                                                             </t>
  </si>
  <si>
    <t xml:space="preserve">Instituto de Investigaciones Médicas                                                                                                                                                                    </t>
  </si>
  <si>
    <t xml:space="preserve">CASTRILLON HENAO LUIS FERNANDO               </t>
  </si>
  <si>
    <t xml:space="preserve">GONZALEZ CORREA WILLIAM DARIO                </t>
  </si>
  <si>
    <t xml:space="preserve">FRANCO CUARTAS JORGE HERNAN DELNIÑO          </t>
  </si>
  <si>
    <t xml:space="preserve">LOPEZ RODRIGUEZ JOHN FERNANDO                </t>
  </si>
  <si>
    <t xml:space="preserve">TORO LONDOÑO CARLOS MARIO                    </t>
  </si>
  <si>
    <t xml:space="preserve">ESPINAL BOTERO GABRIEL EMILIO                </t>
  </si>
  <si>
    <t xml:space="preserve">MARTINEZ MARTINEZ ALEJANDRO                  </t>
  </si>
  <si>
    <t xml:space="preserve">COBALEDA RUA JAVIER ANTONIO                  </t>
  </si>
  <si>
    <t xml:space="preserve">CAMPUZANO ARENAS BLAS HERIBERTO              </t>
  </si>
  <si>
    <t xml:space="preserve">AUXILIAR PROCESO LABORATORIO (AUXILIAR LABORATORIO)                                                                                                                                                     </t>
  </si>
  <si>
    <t xml:space="preserve">Vicerrectoría de Investigación                                                                                                                                                                          </t>
  </si>
  <si>
    <t xml:space="preserve">Sede de Investigación Universitaria                                                                                                                                                                     </t>
  </si>
  <si>
    <t xml:space="preserve">RESTREPO AGUDELO JAVIER                      </t>
  </si>
  <si>
    <t xml:space="preserve">VELEZ TABARES ELKIN DE JESUS                 </t>
  </si>
  <si>
    <t xml:space="preserve">ZULUAGA ESQUIVEL OLGA LUCIA                  </t>
  </si>
  <si>
    <t xml:space="preserve">GAVIRIA VANEGAS CARLOS JULIO                 </t>
  </si>
  <si>
    <t xml:space="preserve">HURTADO VERGARA RUBEN DARIO                  </t>
  </si>
  <si>
    <t xml:space="preserve">Departamento de Educación Infantil                                                                                                                                                                      </t>
  </si>
  <si>
    <t xml:space="preserve">ACEVEDO RESTREPO CARLOS ALBERTO              </t>
  </si>
  <si>
    <t xml:space="preserve">CARPINTERO - OFICIAL                                                                                                                                                                                    </t>
  </si>
  <si>
    <t xml:space="preserve">ESPINOSA RODRIGO                             </t>
  </si>
  <si>
    <t xml:space="preserve">ASEADOR                                                                                                                                                                                                 </t>
  </si>
  <si>
    <t xml:space="preserve">MEJIA LONDOÑO JUAN GUILLERMO                 </t>
  </si>
  <si>
    <t xml:space="preserve">MARIN ECHEVERRI ALFONSO HELI                 </t>
  </si>
  <si>
    <t xml:space="preserve">ZAPATA IDARRAGA SONIA                        </t>
  </si>
  <si>
    <t xml:space="preserve">BRAVO HENAO ESTEBAN EMILIO                   </t>
  </si>
  <si>
    <t xml:space="preserve">Departamento de Música                                                                                                                                                                                  </t>
  </si>
  <si>
    <t xml:space="preserve">OCAMPO ECHEVERRI RUBEN DARIO                 </t>
  </si>
  <si>
    <t xml:space="preserve">Depto de Ingenieria Sanitaria y Ambiental                                                                                                                                                               </t>
  </si>
  <si>
    <t xml:space="preserve">CONDUCTOR                                                                                                                                                                                               </t>
  </si>
  <si>
    <t xml:space="preserve">PABON PULGARIN LUIS FERNANDO                 </t>
  </si>
  <si>
    <t xml:space="preserve">QUIÑONES FLETCHER WISTON WILLIAM             </t>
  </si>
  <si>
    <t xml:space="preserve">GARCIA MORALES JOSE GUILLERMO                </t>
  </si>
  <si>
    <t xml:space="preserve">AGUILAR MARIN WILLIAM ALBERTO                </t>
  </si>
  <si>
    <t xml:space="preserve">DUQUE SERNA FRANCISCO LEVI                   </t>
  </si>
  <si>
    <t xml:space="preserve">TORRES ROLDAN LUIS FERNANDO                  </t>
  </si>
  <si>
    <t xml:space="preserve">ALVAREZ MARTINEZ EFRAIN DEL CRISTO           </t>
  </si>
  <si>
    <t xml:space="preserve">BECERRA SANTOS FRANCISCO GERARDO             </t>
  </si>
  <si>
    <t xml:space="preserve">MONTOYA RESTREPO SONIA PATRICIA              </t>
  </si>
  <si>
    <t xml:space="preserve">Vicerrectoría de Extensión                                                                                                                                                                              </t>
  </si>
  <si>
    <t xml:space="preserve">Div Cul Pat                                                                                                                                                                                             </t>
  </si>
  <si>
    <t xml:space="preserve">PROFESIONAL ESPECIALIZADO 3 (ANALISTA DE SISTEMAS)                                                                                                                                                      </t>
  </si>
  <si>
    <t xml:space="preserve">MUÑOZ HERNANDEZ MARIO HUMBERTO               </t>
  </si>
  <si>
    <t xml:space="preserve">Departamento de Ciencias Administrativas                                                                                                                                                                </t>
  </si>
  <si>
    <t xml:space="preserve">FERRER BOTERO ALBERTO                        </t>
  </si>
  <si>
    <t xml:space="preserve">TOBON MARULANDA FLOR ANGELA                  </t>
  </si>
  <si>
    <t xml:space="preserve">JARAMILLO ROLDAN RODRIGO ARTURO              </t>
  </si>
  <si>
    <t xml:space="preserve">URREA RAMIREZ WILSON ALBERTO                 </t>
  </si>
  <si>
    <t xml:space="preserve">ALCARAZ GALLEGO ALBA LUCILA                  </t>
  </si>
  <si>
    <t xml:space="preserve">JARAMILLO HERNANDEZ LEON EDGARDO             </t>
  </si>
  <si>
    <t xml:space="preserve">ROJAS ESCALANTE FREDY ANTONIO                </t>
  </si>
  <si>
    <t xml:space="preserve">BEDOYA PATIÑO BEATRIZ ELENA                  </t>
  </si>
  <si>
    <t xml:space="preserve">Dpto Promoción Salud y Prevención Enferm                                                                                                                                                                </t>
  </si>
  <si>
    <t xml:space="preserve">RIOS ACEVEDO CLARA INES                      </t>
  </si>
  <si>
    <t xml:space="preserve">CATAÑO ARTEAGA DIEGO ALONSO                  </t>
  </si>
  <si>
    <t xml:space="preserve">GARCES GARCES RUTH AMPARO                    </t>
  </si>
  <si>
    <t xml:space="preserve">ESQUIVEL HOLGUIN NESTOR DAVID                </t>
  </si>
  <si>
    <t xml:space="preserve">FRANCO VILLEGAS SANDRA PATRICIA              </t>
  </si>
  <si>
    <t xml:space="preserve">SECRETARIA 3                                                                                                                                                                                            </t>
  </si>
  <si>
    <t xml:space="preserve">HOYOS RODRIGUEZ LUIS CARLOS                  </t>
  </si>
  <si>
    <t xml:space="preserve">MONA NUNO HUMBERTO ANTONIO                   </t>
  </si>
  <si>
    <t xml:space="preserve">GONZALEZ MAZO HECTOR ENRIQUE                 </t>
  </si>
  <si>
    <t xml:space="preserve">BOTERO PAEZ SOFIA                            </t>
  </si>
  <si>
    <t xml:space="preserve">Departamento de Antropología                                                                                                                                                                            </t>
  </si>
  <si>
    <t xml:space="preserve">ACEVEDO ADARVE LORENA                        </t>
  </si>
  <si>
    <t xml:space="preserve">Departamento de Admisiones y Registro                                                                                                                                                                   </t>
  </si>
  <si>
    <t xml:space="preserve">PATIÑO ARANGO WILLMAR ALONSO                 </t>
  </si>
  <si>
    <t xml:space="preserve">VALENCIA VELASQUEZ JAIME ALEJANDRO           </t>
  </si>
  <si>
    <t xml:space="preserve">Departamento de Ingeniería Eléctrica                                                                                                                                                                    </t>
  </si>
  <si>
    <t xml:space="preserve">OSPINA SEPULVEDA LEIDA LILIANA               </t>
  </si>
  <si>
    <t xml:space="preserve">División de Gestión Documental                                                                                                                                                                          </t>
  </si>
  <si>
    <t xml:space="preserve">GOMEZ MACIAS ELIAS DE JESUS                  </t>
  </si>
  <si>
    <t xml:space="preserve">MACIAS ZULUAGA LUIS FERNANDO                 </t>
  </si>
  <si>
    <t xml:space="preserve">MACHADO RODRIGUEZ GLORIA                     </t>
  </si>
  <si>
    <t xml:space="preserve">Departamento Obstetricia y Ginecología                                                                                                                                                                  </t>
  </si>
  <si>
    <t xml:space="preserve">CHAVEZ GUERRERO BLANCA MYRIAM                </t>
  </si>
  <si>
    <t xml:space="preserve">DURANGO ARANGO MARIA HELENA                  </t>
  </si>
  <si>
    <t xml:space="preserve">GUTIERREZ AGUDELO SANDRA DEL CARMEN          </t>
  </si>
  <si>
    <t xml:space="preserve">BOTERO CAMPUZANO PEDRO PABLO                 </t>
  </si>
  <si>
    <t xml:space="preserve">GOMEZ WOLFF LUIS RODOLFO                     </t>
  </si>
  <si>
    <t xml:space="preserve">BAÑOL COLORADO PABLO EMILIO                  </t>
  </si>
  <si>
    <t xml:space="preserve">ALVAREZ ORTIZ LUIS FERNANDO                  </t>
  </si>
  <si>
    <t xml:space="preserve">VILLA MUÑOZ IVAN DARIO                       </t>
  </si>
  <si>
    <t xml:space="preserve">SILVA FLOREZ LUIS HERNANDO                   </t>
  </si>
  <si>
    <t xml:space="preserve">Departamento de Ingeniería de Sistemas                                                                                                                                                                  </t>
  </si>
  <si>
    <t xml:space="preserve">LOPEZ LILIAM                                 </t>
  </si>
  <si>
    <t xml:space="preserve">OROZCO ALZATE NELSON                         </t>
  </si>
  <si>
    <t xml:space="preserve">Departamento de Ingeniería Industrial                                                                                                                                                                   </t>
  </si>
  <si>
    <t xml:space="preserve">TORRES JULIO CESAR                           </t>
  </si>
  <si>
    <t xml:space="preserve">CARVAJAL MONTOYA MARLENY                     </t>
  </si>
  <si>
    <t xml:space="preserve">PEÑUELA MESA GUSTAVO ANTONIO                 </t>
  </si>
  <si>
    <t xml:space="preserve">GRANADA DE ZULETA DORALBA                    </t>
  </si>
  <si>
    <t xml:space="preserve">GIRALDO FERNANDEZ MONICA PATRICIA            </t>
  </si>
  <si>
    <t xml:space="preserve">VIECO GOMEZ GERMAN FERNANDO                  </t>
  </si>
  <si>
    <t xml:space="preserve">AMELL ARRIETA ANDRES ADOLFO                  </t>
  </si>
  <si>
    <t xml:space="preserve">Departamento de Cirugía                                                                                                                                                                                 </t>
  </si>
  <si>
    <t xml:space="preserve">CARDONA GARZON MARIO                         </t>
  </si>
  <si>
    <t xml:space="preserve">GOMEZ RESTREPO ANGELA MARIA                  </t>
  </si>
  <si>
    <t xml:space="preserve">ROJAS JAVIER IGNACIO                         </t>
  </si>
  <si>
    <t xml:space="preserve">GOEZ MIRANDA MARTA NELLY                     </t>
  </si>
  <si>
    <t xml:space="preserve">ARIAS FLOREZ ILDEBRANDO                      </t>
  </si>
  <si>
    <t xml:space="preserve">VERGARA MUÑOZ HECTOR DARIO                   </t>
  </si>
  <si>
    <t xml:space="preserve">RIVERA RIOS HUMBERTO DE JESUS                </t>
  </si>
  <si>
    <t xml:space="preserve">NOREÑA LARA VICTOR HUGO                      </t>
  </si>
  <si>
    <t xml:space="preserve">ARISTIZABAL CORREA RODRIGO DE JESUS          </t>
  </si>
  <si>
    <t xml:space="preserve">Escuela de Producción Agropecuaria                                                                                                                                                                      </t>
  </si>
  <si>
    <t xml:space="preserve">OQUENDO GONZALEZ JHON FREDY                  </t>
  </si>
  <si>
    <t xml:space="preserve">ORTEGA LOBO OSCAR                            </t>
  </si>
  <si>
    <t xml:space="preserve">CEBALLOS SEVILLA LUIS FRANCISCO              </t>
  </si>
  <si>
    <t xml:space="preserve">BETANCUR GIRALDO JAIME DE JESUS              </t>
  </si>
  <si>
    <t xml:space="preserve">LONDOÑO RUIZ FRANCISCO JAVIER                </t>
  </si>
  <si>
    <t xml:space="preserve">QUINTERO BETANCUR OMAR ALBERTO               </t>
  </si>
  <si>
    <t xml:space="preserve">MARTINEZ LOPEZ ELKIN DE JESUS                </t>
  </si>
  <si>
    <t xml:space="preserve">QUIROZ USUGA ROBERT ARMANDO                  </t>
  </si>
  <si>
    <t xml:space="preserve">HERRERA BUILES FRANCISCO JAVIER              </t>
  </si>
  <si>
    <t xml:space="preserve">AMAYA CASTRILLON JUAN CARLOS                 </t>
  </si>
  <si>
    <t xml:space="preserve">DIRECTOR DE SECCIONAL ORIENTE                                                                                                                                                                           </t>
  </si>
  <si>
    <t xml:space="preserve">Dirección de Regionalización                                                                                                                                                                            </t>
  </si>
  <si>
    <t xml:space="preserve">Seccional Oriente                                                                                                                                                                                       </t>
  </si>
  <si>
    <t xml:space="preserve">PULGARIN GAVIRIA JUAN CARLOS                 </t>
  </si>
  <si>
    <t xml:space="preserve">VELEZ LONDOÑO LEON DARIO                     </t>
  </si>
  <si>
    <t xml:space="preserve">RUIZ CORDOBA JAIRO ANTONIO                   </t>
  </si>
  <si>
    <t xml:space="preserve">PROFESIONAL UNIVERSITARIO 3 (CURADOR)                                                                                                                                                                   </t>
  </si>
  <si>
    <t xml:space="preserve">BASTIDAS ACEVEDO MIRYAM DEL SOCORRO          </t>
  </si>
  <si>
    <t xml:space="preserve">Departamento de Pediatría y Puericultura                                                                                                                                                                </t>
  </si>
  <si>
    <t xml:space="preserve">MENA GARCES ROSALBA                          </t>
  </si>
  <si>
    <t xml:space="preserve">CASTRO JARAMILLO LUZ MARY                    </t>
  </si>
  <si>
    <t xml:space="preserve">CASTRILLON PALACIO ELKIN ALBERTO             </t>
  </si>
  <si>
    <t xml:space="preserve">CHAPERO                                                                                                                                                                                                 </t>
  </si>
  <si>
    <t xml:space="preserve">TIRADO QUINTERO JHON JAIRO                   </t>
  </si>
  <si>
    <t>Libre Nomb y Rem de No Ca</t>
  </si>
  <si>
    <t xml:space="preserve">División de Arquitectura de Procesos                                                                                                                                                                    </t>
  </si>
  <si>
    <t xml:space="preserve">MARTINEZ TORO CARLOS MARIO                   </t>
  </si>
  <si>
    <t xml:space="preserve">PROFESIONAL UNIVERSITARIO 2 (COORDINADOR DE BIENESTAR UNIVERSITARIO)                                                                                                                                    </t>
  </si>
  <si>
    <t xml:space="preserve">ALVAREZ SERNA JORGE IVAN                     </t>
  </si>
  <si>
    <t xml:space="preserve">TOBON WILMAR FABIAN                          </t>
  </si>
  <si>
    <t xml:space="preserve">RESTREPO LOPEZ CARLOS MARIO                  </t>
  </si>
  <si>
    <t xml:space="preserve">CORDOBA PORRAS ALFONSO                       </t>
  </si>
  <si>
    <t xml:space="preserve">ACEVEDO RUIZ LUIS FERNANDO                   </t>
  </si>
  <si>
    <t xml:space="preserve">PATIÑO GRAJALES PABLO JAVIER                 </t>
  </si>
  <si>
    <t xml:space="preserve">TABARES PASOS CALEB                          </t>
  </si>
  <si>
    <t xml:space="preserve">MARIN LOPERA GUSTAVO ANDRES                  </t>
  </si>
  <si>
    <t xml:space="preserve">PANIAGUA MEJIA YAMILLER                      </t>
  </si>
  <si>
    <t xml:space="preserve">FLOREZ SERNA LUIS ALBERTO                    </t>
  </si>
  <si>
    <t xml:space="preserve">GUISAO GAMBOA CESAR AUGUSTO                  </t>
  </si>
  <si>
    <t xml:space="preserve">GOMEZ TOBON RAUL DE JESUS                    </t>
  </si>
  <si>
    <t xml:space="preserve">PROFESIONAL 2 PROCESO ADMINISTRATIVO (APOYO ADMINISTRATIVO)                                                                                                                                             </t>
  </si>
  <si>
    <t xml:space="preserve">OSPINA MARROQUIN WILLIAM                     </t>
  </si>
  <si>
    <t xml:space="preserve">FLOREZ BENJUMEA DIANA ISABEL                 </t>
  </si>
  <si>
    <t xml:space="preserve">GOMEZ GARCIA DORA HERSILIA                   </t>
  </si>
  <si>
    <t xml:space="preserve">OCAMPO BETANCUR FRANCISCO JAVIER             </t>
  </si>
  <si>
    <t xml:space="preserve">GIRALDO ROLDAN JOHN ELKIN                    </t>
  </si>
  <si>
    <t xml:space="preserve">RESTREPO OCHOA SERGIO IVAN                   </t>
  </si>
  <si>
    <t xml:space="preserve">GUZMAN MARTA CECILIA                         </t>
  </si>
  <si>
    <t xml:space="preserve">SALAZAR MONSALVE DORA EUGENIA                </t>
  </si>
  <si>
    <t xml:space="preserve">RONDON GUTIERREZ DIANA MARIA                 </t>
  </si>
  <si>
    <t xml:space="preserve">LOPEZ GIRALDO SARA EMILIA                    </t>
  </si>
  <si>
    <t xml:space="preserve">Departamento Extensión y Educación a Dis                                                                                                                                                                </t>
  </si>
  <si>
    <t xml:space="preserve">VILLEGAS RIVERA LUZ DARY                     </t>
  </si>
  <si>
    <t xml:space="preserve">ACOSTA ZAPATA GLORIA JANET                   </t>
  </si>
  <si>
    <t xml:space="preserve">RIVERA CEBALLOS ERLINDO DE JESUS             </t>
  </si>
  <si>
    <t xml:space="preserve">CONGOTE ELIANA MARIA                         </t>
  </si>
  <si>
    <t xml:space="preserve">VALENCIA PATIÑO GIOVANNY                     </t>
  </si>
  <si>
    <t xml:space="preserve">TALAGA LONDOÑO EDDIER DE JESUS               </t>
  </si>
  <si>
    <t xml:space="preserve">Provisional              </t>
  </si>
  <si>
    <t xml:space="preserve">Centro de Investigaciones y Consultorías                                                                                                                                                                </t>
  </si>
  <si>
    <t xml:space="preserve">VELEZ VELEZ MARCO ANTONIO                    </t>
  </si>
  <si>
    <t xml:space="preserve">Departamento de Sociología                                                                                                                                                                              </t>
  </si>
  <si>
    <t xml:space="preserve">LOPEZ CORDOBA CARLOS ALBERTO                 </t>
  </si>
  <si>
    <t xml:space="preserve">CALLEJAS POSADA RICARDO DE LA MERCED         </t>
  </si>
  <si>
    <t xml:space="preserve">WILLS TORO ALVARO                            </t>
  </si>
  <si>
    <t xml:space="preserve">PROFESIONAL ESPECIALIZADO 3 (GESTION DE LA CONTRATACION)                                                                                                                                                </t>
  </si>
  <si>
    <t xml:space="preserve">Dirección Jurídica                                                                                                                                                                                      </t>
  </si>
  <si>
    <t xml:space="preserve">GUTIERREZ MUNERA JOSE LUIS                   </t>
  </si>
  <si>
    <t xml:space="preserve">CORREA LONDOÑO JHON JAIRO                    </t>
  </si>
  <si>
    <t xml:space="preserve">ALFARO VELASQUEZ JUAN MANUEL                 </t>
  </si>
  <si>
    <t xml:space="preserve">Departamento de Patología                                                                                                                                                                               </t>
  </si>
  <si>
    <t xml:space="preserve">ISAZA CASTAÑO MARIA ELIZABETH                </t>
  </si>
  <si>
    <t xml:space="preserve">MUSICO SOLISTA                                                                                                                                                                                          </t>
  </si>
  <si>
    <t xml:space="preserve">ANGEL DAVID LUZ MERY                         </t>
  </si>
  <si>
    <t xml:space="preserve">ZAPATA NOREÑA OSCAR ARTURO                   </t>
  </si>
  <si>
    <t xml:space="preserve">CARVAJAL FLOREZ ALVARO ANTONIO               </t>
  </si>
  <si>
    <t xml:space="preserve">JIMENEZ ARROYAVE JUVAN DE JESUS              </t>
  </si>
  <si>
    <t xml:space="preserve">JALIL HINCAPIE JOSE MARIO                    </t>
  </si>
  <si>
    <t xml:space="preserve">CORTES RODAS FRANCISCO LUIS                  </t>
  </si>
  <si>
    <t xml:space="preserve">MEJIA LUNA JESUS EDUARDO                     </t>
  </si>
  <si>
    <t xml:space="preserve">DECANO                                                                                                                                                                                                  </t>
  </si>
  <si>
    <t xml:space="preserve">MEJIA VALLEJO ALFREDO ANTONIO                </t>
  </si>
  <si>
    <t xml:space="preserve">VELASQUEZ VELASQUEZ MIGUEL ADOLFO            </t>
  </si>
  <si>
    <t xml:space="preserve">PROFESIONAL ESPECIALIZADO 1 PROCESO ADMINISTRATIVO (COORDINADOR ADMINISTRATIVO)                                                                                                                         </t>
  </si>
  <si>
    <t xml:space="preserve">MESA CALLEJAS RAMON JAVIER                   </t>
  </si>
  <si>
    <t xml:space="preserve">VICERRECTOR ADMINISTRATIVO                                                                                                                                                                              </t>
  </si>
  <si>
    <t xml:space="preserve">SANCHEZ MEDINA EDUARDO DE JESUS              </t>
  </si>
  <si>
    <t xml:space="preserve">RESTREPO VASQUEZ GLORIA MARIA DEL SOCORRO    </t>
  </si>
  <si>
    <t xml:space="preserve">DUITAMA MUÑOZ JOHN FREDDY                    </t>
  </si>
  <si>
    <t xml:space="preserve">FERNANDEZ MC CANN DAVID STEPHEN              </t>
  </si>
  <si>
    <t xml:space="preserve">VARGAS VELEZ SERGIO ALBERTO                  </t>
  </si>
  <si>
    <t xml:space="preserve">Dpto Radiología y Radioterapia                                                                                                                                                                          </t>
  </si>
  <si>
    <t xml:space="preserve">CASTRO MEDINA JOSE RAFAEL                    </t>
  </si>
  <si>
    <t xml:space="preserve">AGUIRRE RAMIREZ NESTOR JAIME                 </t>
  </si>
  <si>
    <t xml:space="preserve">Dpto Medicina Física y Rehabilitación                                                                                                                                                                   </t>
  </si>
  <si>
    <t xml:space="preserve">LOPEZ GARCIA WILLIAM ALBERTO                 </t>
  </si>
  <si>
    <t xml:space="preserve">ACEVEDO ORTIZ GUSTAVO ADOLFO                 </t>
  </si>
  <si>
    <t xml:space="preserve">GALLO RODRIGUEZ MARIA AURORA                 </t>
  </si>
  <si>
    <t xml:space="preserve">Dpto Siquiatría y Ccias Comportam Humano                                                                                                                                                                </t>
  </si>
  <si>
    <t xml:space="preserve">BUILES BUILES LUIS FERNANDO                  </t>
  </si>
  <si>
    <t xml:space="preserve">SENIOR SANCHEZ JUAN MANUEL                   </t>
  </si>
  <si>
    <t xml:space="preserve">VASQUEZ CARDENAS ANA VICTORIA                </t>
  </si>
  <si>
    <t xml:space="preserve">Departamento de Formación Universitaria                                                                                                                                                                 </t>
  </si>
  <si>
    <t xml:space="preserve">PELAEZ JARAMILLO GLORIA PATRICIA             </t>
  </si>
  <si>
    <t xml:space="preserve">TRUJILLO VELEZ GABRIEL JAIME                 </t>
  </si>
  <si>
    <t xml:space="preserve">GAVIRIA RIVERA ELMER DE JESUS                </t>
  </si>
  <si>
    <t xml:space="preserve">VICERRECTOR GENERAL                                                                                                                                                                                     </t>
  </si>
  <si>
    <t xml:space="preserve">Vicerrectoría General                                                                                                                                                                                   </t>
  </si>
  <si>
    <t xml:space="preserve">ESCOBAR BRAND OSCAR NICOLAS                  </t>
  </si>
  <si>
    <t xml:space="preserve">ARBELAEZ FRANCO JESUS MARIA                  </t>
  </si>
  <si>
    <t xml:space="preserve">GOMEZ RAMIREZ LUZ AMALIA                     </t>
  </si>
  <si>
    <t xml:space="preserve">BETANCUR ARANGO CLAUDIA PATRICIA             </t>
  </si>
  <si>
    <t xml:space="preserve">FORONDA DIAZ NICOLAS ALFREDO                 </t>
  </si>
  <si>
    <t xml:space="preserve">VELEZ MACIAS FABIO DE JESUS                  </t>
  </si>
  <si>
    <t xml:space="preserve">PIMIENTA RUIZ LINA MARIA                     </t>
  </si>
  <si>
    <t xml:space="preserve">TANGARIFE LOPEZ ASTRID ELENA                 </t>
  </si>
  <si>
    <t xml:space="preserve">ZEA USME RUBEN DARIO                         </t>
  </si>
  <si>
    <t xml:space="preserve">MONTOYA ARANGO MARIA ELENA                   </t>
  </si>
  <si>
    <t xml:space="preserve">ARDILA ARREDONDO MARIA EUGENIA               </t>
  </si>
  <si>
    <t xml:space="preserve">ISAZA CASTRO OSCAR JAVIER                    </t>
  </si>
  <si>
    <t xml:space="preserve">GOMEZ MARTINEZ EDINSON DE JESUS              </t>
  </si>
  <si>
    <t xml:space="preserve">CHALARCA MOLINA DIANA MARIA                  </t>
  </si>
  <si>
    <t xml:space="preserve">POSADA ARBOLEDA LAURA MARIA                  </t>
  </si>
  <si>
    <t xml:space="preserve">BARCO BURGOS ALVARO HERNAN                   </t>
  </si>
  <si>
    <t xml:space="preserve">DURANGO ARANGO JORGE IVAN                    </t>
  </si>
  <si>
    <t xml:space="preserve">CASTAÑO MARIN RAUL ALBERTO                   </t>
  </si>
  <si>
    <t xml:space="preserve">AREIZA ORTIZ LUIS FERNANDO                   </t>
  </si>
  <si>
    <t xml:space="preserve">COORDINADOR 3 PROCESO ADMINISTRATIVO (CONTADOR)                                                                                                                                                         </t>
  </si>
  <si>
    <t xml:space="preserve">LOPEZ ZORA LUIS ANGEL                        </t>
  </si>
  <si>
    <t xml:space="preserve">ECHEVERRI GARRO NURY ESTER                   </t>
  </si>
  <si>
    <t xml:space="preserve">OSUNA GANDARA ANTONIO JUAN                   </t>
  </si>
  <si>
    <t xml:space="preserve">Seccional Bajo Cauca                                                                                                                                                                                    </t>
  </si>
  <si>
    <t xml:space="preserve">ARIAS QUIROS ADRIANA EUGENIA                 </t>
  </si>
  <si>
    <t xml:space="preserve">AUXILIAR ADMINISTRATIVO 4 (AUXILIAR DE CONTABILIDAD)                                                                                                                                                    </t>
  </si>
  <si>
    <t xml:space="preserve">LOPERA MEDINA JADER DE JESUS                 </t>
  </si>
  <si>
    <t xml:space="preserve">Departamento de Desarrollo Humano                                                                                                                                                                       </t>
  </si>
  <si>
    <t xml:space="preserve">PIEDRAHITA PANIAGUA BIBIANA ALEIDA           </t>
  </si>
  <si>
    <t xml:space="preserve">RUA HERRERA BEATRIZ ELENA                    </t>
  </si>
  <si>
    <t xml:space="preserve">PIZANO GONZALEZ FREDY ORLANDO                </t>
  </si>
  <si>
    <t xml:space="preserve">CORREA BOTERO ADRIANA MARIA                  </t>
  </si>
  <si>
    <t xml:space="preserve">GARCIA GIL JUAN CARLOS                       </t>
  </si>
  <si>
    <t xml:space="preserve">ALZATE YEPES TERESA DE JESUS                 </t>
  </si>
  <si>
    <t xml:space="preserve">Escuela de Nutrición y Dietética                                                                                                                                                                        </t>
  </si>
  <si>
    <t xml:space="preserve">LONDOÑO RUIZ MARGARITA MARIA                 </t>
  </si>
  <si>
    <t xml:space="preserve">DUQUE RAMIREZ LUIS GUILLERMO                 </t>
  </si>
  <si>
    <t xml:space="preserve">Departamento de Educación Médica                                                                                                                                                                        </t>
  </si>
  <si>
    <t xml:space="preserve">VASQUEZ PALACIO GONZALO DE JESUS             </t>
  </si>
  <si>
    <t xml:space="preserve">CABEZAS TOBON JOSE REYNEL                    </t>
  </si>
  <si>
    <t xml:space="preserve">ALVAREZ BENITEZ MARIA ZENEIDA                </t>
  </si>
  <si>
    <t xml:space="preserve">Departamento de Publicaciones                                                                                                                                                                           </t>
  </si>
  <si>
    <t xml:space="preserve">DEOSSA RESTREPO GLORIA CECILIA               </t>
  </si>
  <si>
    <t xml:space="preserve">HERRERA ECHAVARRIA OLGA LUCIA                </t>
  </si>
  <si>
    <t xml:space="preserve">MONCADA MEJIA GUILLERMO LEON                 </t>
  </si>
  <si>
    <t xml:space="preserve">YEPES DELGADO FANNY LUCIA                    </t>
  </si>
  <si>
    <t xml:space="preserve">CANO RESTREPO CARLOS MARIO                   </t>
  </si>
  <si>
    <t xml:space="preserve">ZULUAGA DUQUE ADRIANA MARIA                  </t>
  </si>
  <si>
    <t xml:space="preserve">MARIN AVENDAÑO CARLOS MARIO                  </t>
  </si>
  <si>
    <t xml:space="preserve">GUERRA DEL VALLE CRISTIAN RENE               </t>
  </si>
  <si>
    <t xml:space="preserve">NOREÑA GIRALDO JHON MARIO                    </t>
  </si>
  <si>
    <t xml:space="preserve">ARISMENDI ECHAVARRIA JORGE ALBERTO           </t>
  </si>
  <si>
    <t xml:space="preserve">GARCIA GARCIA HECTOR IVAN                    </t>
  </si>
  <si>
    <t xml:space="preserve">FRANCO GIRALDO HUMBERTO                      </t>
  </si>
  <si>
    <t xml:space="preserve">MONTOYA CALLEJAS JESUS OCTAVIO               </t>
  </si>
  <si>
    <t xml:space="preserve">MARIN BOTERO MARTHA LUCIA                    </t>
  </si>
  <si>
    <t xml:space="preserve">BUSTAMANTE CARMONA FABIAN ALBERTO            </t>
  </si>
  <si>
    <t xml:space="preserve">TOBON ARROYAVE SERGIO IVAN                   </t>
  </si>
  <si>
    <t xml:space="preserve">NARANJO RESTREPO RODRIGO FELIPE              </t>
  </si>
  <si>
    <t xml:space="preserve">ESCUDERO VASQUEZ LUZ STELLA                  </t>
  </si>
  <si>
    <t xml:space="preserve">MALDONADO ESTRADA JUAN GUILLERMO             </t>
  </si>
  <si>
    <t xml:space="preserve">Escuela de Medicina Veterinaria                                                                                                                                                                         </t>
  </si>
  <si>
    <t xml:space="preserve">RIAÑO BENAVIDES CARLOS HUMBERTO              </t>
  </si>
  <si>
    <t xml:space="preserve">RAMIREZ VASQUEZ NICOLAS FERNANDO             </t>
  </si>
  <si>
    <t xml:space="preserve">GARCIA HENAO GUSTAVO ADOLFO                  </t>
  </si>
  <si>
    <t xml:space="preserve">RODRIGUEZ BARRERA JUAN CARLOS                </t>
  </si>
  <si>
    <t xml:space="preserve">ARANGO AGUDELO OLGA LUCIA                    </t>
  </si>
  <si>
    <t xml:space="preserve">GONZALEZ AGUDELO ELVIA MARIA                 </t>
  </si>
  <si>
    <t xml:space="preserve">VICERRECTOR DE DOCENCIA                                                                                                                                                                                 </t>
  </si>
  <si>
    <t xml:space="preserve">NIETO LOPEZ EMMANUEL SALVADOR                </t>
  </si>
  <si>
    <t xml:space="preserve">MARTINEZ GALLEGO LUZ ADRIANA                 </t>
  </si>
  <si>
    <t xml:space="preserve">GARCIA GARCIA JOSE JOAQUIN                   </t>
  </si>
  <si>
    <t xml:space="preserve">Departamento Enseñanza Ciencias y Artes                                                                                                                                                                 </t>
  </si>
  <si>
    <t xml:space="preserve">ARROYAVE ALVAREZ CARLOS MARIO                </t>
  </si>
  <si>
    <t xml:space="preserve">LOPEZ OSORIO ANA MIRIAM                      </t>
  </si>
  <si>
    <t xml:space="preserve">RAMIREZ SALAZAR DORIS ADRIANA                </t>
  </si>
  <si>
    <t xml:space="preserve">COORDINADOR 4 PROCESO MISIONAL                                                                                                                                                                          </t>
  </si>
  <si>
    <t xml:space="preserve">AGUDELO LOPEZ SONIA DEL PILAR                </t>
  </si>
  <si>
    <t xml:space="preserve">JARAMILLO AGUDELO GLORIA PATRICIA            </t>
  </si>
  <si>
    <t xml:space="preserve">PROFESIONAL 3 PROCESO ADMINISTRATIVO (ASISTENTE ADMINISTRATIVO)                                                                                                                                         </t>
  </si>
  <si>
    <t xml:space="preserve">OLIVEROS HIGUITA MARTA CECILIA               </t>
  </si>
  <si>
    <t xml:space="preserve">RENDON CASTAÑO SANDRA TERESA                 </t>
  </si>
  <si>
    <t xml:space="preserve">Departamento de Artes Visuales                                                                                                                                                                          </t>
  </si>
  <si>
    <t xml:space="preserve">TOBON RESTREPO ALEJANDRO                     </t>
  </si>
  <si>
    <t xml:space="preserve">ESCOBAR PEREZ MARTHA LUCIA                   </t>
  </si>
  <si>
    <t xml:space="preserve">ZAPATA GUTIERREZ ROSA ANGELICA               </t>
  </si>
  <si>
    <t xml:space="preserve">GIRALDO GARCIA OLGA INES                     </t>
  </si>
  <si>
    <t xml:space="preserve">PATIÑO SALAZAR BLANCA NUBIA                  </t>
  </si>
  <si>
    <t xml:space="preserve">BOTERO GARCES JORGE HUMBERTO                 </t>
  </si>
  <si>
    <t xml:space="preserve">ESTRADA GOMEZ CARLOS ALBERTO                 </t>
  </si>
  <si>
    <t xml:space="preserve">GONZALEZ PEREZ JUAN CARLOS                   </t>
  </si>
  <si>
    <t xml:space="preserve">HENAO MASSON GLORIA CECILIA                  </t>
  </si>
  <si>
    <t xml:space="preserve">CANO RAMIREZ MARIA YORLADI                   </t>
  </si>
  <si>
    <t xml:space="preserve">PINO GONZALEZ JESUS ALFREDO                  </t>
  </si>
  <si>
    <t xml:space="preserve">SANCHEZ LOPEZ SONIA STELLA                   </t>
  </si>
  <si>
    <t xml:space="preserve">Centro de Investigaciones y Extensión                                                                                                                                                                   </t>
  </si>
  <si>
    <t xml:space="preserve">SOSSA RAMIREZ WALTER HERNAN                  </t>
  </si>
  <si>
    <t xml:space="preserve">VALENCIA CADAVID LUZ ANGELA                  </t>
  </si>
  <si>
    <t xml:space="preserve">VICEDECANO                                                                                                                                                                                              </t>
  </si>
  <si>
    <t xml:space="preserve">MONTOYA MONTOYA LUZ MARIA                    </t>
  </si>
  <si>
    <t xml:space="preserve">GIRALDO PINEDA ALVARO DE JESUS               </t>
  </si>
  <si>
    <t xml:space="preserve">BERRIO AVENDAÑO ESTEBAN MANUEL               </t>
  </si>
  <si>
    <t xml:space="preserve">URIBE VALENCIA MARIA DEL CARMEN              </t>
  </si>
  <si>
    <t xml:space="preserve">RESTREPO ZEA JAIRO HUMBERTO                  </t>
  </si>
  <si>
    <t xml:space="preserve">Departamento de Economía                                                                                                                                                                                </t>
  </si>
  <si>
    <t xml:space="preserve">MESA ARANGO ANA CECILIA                      </t>
  </si>
  <si>
    <t xml:space="preserve">MANCO OSORIO MARIA LUCELLY                   </t>
  </si>
  <si>
    <t xml:space="preserve">PROFESIONAL 2 PROCESO ADMINISTRATIVO (DIETISTA)                                                                                                                                                         </t>
  </si>
  <si>
    <t xml:space="preserve">GOMEZ OCHOA ADRIANA MARIA                    </t>
  </si>
  <si>
    <t xml:space="preserve">Sección de Herbario                                                                                                                                                                                     </t>
  </si>
  <si>
    <t xml:space="preserve">FLOREZ VALENCIA DORA ASTRID                  </t>
  </si>
  <si>
    <t xml:space="preserve">Escuela de Microbiología                                                                                                                                                                                </t>
  </si>
  <si>
    <t xml:space="preserve">SOTO LOMBANA CARLOS ARTURO                   </t>
  </si>
  <si>
    <t xml:space="preserve">MEJIA GIRALDO CARLOS ALBERTO                 </t>
  </si>
  <si>
    <t xml:space="preserve">ALZATE CASTAÑO DORIS LUCIA                   </t>
  </si>
  <si>
    <t xml:space="preserve">GONZALEZ RESTREPO CARLOS ARTURO              </t>
  </si>
  <si>
    <t xml:space="preserve">PROFESIONAL UNIVERSITARIO 1 (PROGRAMADOR PRODUCTOR)                                                                                                                                                     </t>
  </si>
  <si>
    <t xml:space="preserve">CIFUENTES ARANGO MARTA ELENA                 </t>
  </si>
  <si>
    <t xml:space="preserve">MORENO ARBOLEDA MARTIN ALONSO DE JESUS       </t>
  </si>
  <si>
    <t xml:space="preserve">WOLFF ECHEVERRI MARTHA ISABEL                </t>
  </si>
  <si>
    <t xml:space="preserve">MORENO GOMEZ WILLIAM                         </t>
  </si>
  <si>
    <t xml:space="preserve">MARQUEZ GIRON SARA MARIA                     </t>
  </si>
  <si>
    <t xml:space="preserve">DIRECTOR DE SECCIONAL O SEDE REGIONAL                                                                                                                                                                   </t>
  </si>
  <si>
    <t xml:space="preserve">Seccional Suroeste                                                                                                                                                                                      </t>
  </si>
  <si>
    <t xml:space="preserve">OSORIO SANDOVAL GERMAN DE JESUS              </t>
  </si>
  <si>
    <t xml:space="preserve">RODIONOV  ALEKSEI                            </t>
  </si>
  <si>
    <t xml:space="preserve">PIEDRAHITA AGUILAR CLAUDIA MARIA             </t>
  </si>
  <si>
    <t xml:space="preserve">ECHEVERRY JARAMILLO ILDA NORA                </t>
  </si>
  <si>
    <t xml:space="preserve">FRANCO MOLANO ANA ESPERANZA                  </t>
  </si>
  <si>
    <t xml:space="preserve">DIRECTOR DE INSTITUTO PREGRADO                                                                                                                                                                          </t>
  </si>
  <si>
    <t xml:space="preserve">LOPEZ GAVIRIA MARTHA ELSA                    </t>
  </si>
  <si>
    <t xml:space="preserve">MISAS LONDOÑO BEATRIZ ELENA                  </t>
  </si>
  <si>
    <t xml:space="preserve">CUBILLOS MYRIAM NELCY                        </t>
  </si>
  <si>
    <t xml:space="preserve">BASTIDAS BRAND CONSTANZA MARIA               </t>
  </si>
  <si>
    <t xml:space="preserve">JAIMES BARRAGAN FABIAN ALBERTO               </t>
  </si>
  <si>
    <t xml:space="preserve">DIAZ CASTRILLON FRANCISCO JAVIER             </t>
  </si>
  <si>
    <t xml:space="preserve">ROMAN MORALES MARIA ORFILIA                  </t>
  </si>
  <si>
    <t xml:space="preserve">Departamento de Alimentos                                                                                                                                                                               </t>
  </si>
  <si>
    <t xml:space="preserve">ZULETA TOBON JOHN JAIRO                      </t>
  </si>
  <si>
    <t xml:space="preserve">ANGULO DELGADO FANNY                         </t>
  </si>
  <si>
    <t xml:space="preserve">NIETO LOPEZ JAIME RAFAEL                     </t>
  </si>
  <si>
    <t xml:space="preserve">FLOREZ MOLINA MARIA TERESA                   </t>
  </si>
  <si>
    <t xml:space="preserve">HERRERA VARGAS MARIA EUGENIA                 </t>
  </si>
  <si>
    <t xml:space="preserve">DELGADO SALAZAR RAMIRO DE JESUS              </t>
  </si>
  <si>
    <t xml:space="preserve">GARCIA CHAVERRA JOHN ENRIQUE                 </t>
  </si>
  <si>
    <t xml:space="preserve">BETANCUR VARGAS TERESITA DE JESUS            </t>
  </si>
  <si>
    <t xml:space="preserve">LONDOÑO BALBIN LUIS JAVIER                   </t>
  </si>
  <si>
    <t xml:space="preserve">VILLADA DUQUE FERNANDO                       </t>
  </si>
  <si>
    <t xml:space="preserve">FERNANDEZ MORENO SARA YANETH                 </t>
  </si>
  <si>
    <t xml:space="preserve">Departamento de Trabajo Social                                                                                                                                                                          </t>
  </si>
  <si>
    <t xml:space="preserve">TAMAYO ACEVEDO LUCIA STELLA                  </t>
  </si>
  <si>
    <t xml:space="preserve">GUTIERREZ BETANCUR JUAN FRANCISCO            </t>
  </si>
  <si>
    <t xml:space="preserve">GOMEZ VALENZUELA JUAN DAVID                  </t>
  </si>
  <si>
    <t xml:space="preserve">GONZALEZ ZAPATA LAURA INES                   </t>
  </si>
  <si>
    <t xml:space="preserve">DIRECTOR DE ESCUELA                                                                                                                                                                                     </t>
  </si>
  <si>
    <t xml:space="preserve">SIERRA DUQUE CARLOS MARIO                    </t>
  </si>
  <si>
    <t xml:space="preserve">MARTINEZ ALONSO                              </t>
  </si>
  <si>
    <t xml:space="preserve">FLOREZ ACOSTA OSCAR ALBEIRO                  </t>
  </si>
  <si>
    <t xml:space="preserve">NAGAR DAYA KRISHNA                           </t>
  </si>
  <si>
    <t xml:space="preserve">CASTAÑO LLANO RODRIGO                        </t>
  </si>
  <si>
    <t xml:space="preserve">VELASQUEZ GAVIRIA OSCAR JAIME                </t>
  </si>
  <si>
    <t xml:space="preserve">BERRUECOS SIERRA MAURICIO                    </t>
  </si>
  <si>
    <t xml:space="preserve">LONDOÑO VELASQUEZ CARLOS FELIPE              </t>
  </si>
  <si>
    <t xml:space="preserve">PROFESIONAL ESPECIALIZADO 3 (ABOGADO)                                                                                                                                                                   </t>
  </si>
  <si>
    <t xml:space="preserve">Div Innov                                                                                                                                                                                               </t>
  </si>
  <si>
    <t xml:space="preserve">BETANCUR DIOSSA JOSE ALVEIRO                 </t>
  </si>
  <si>
    <t xml:space="preserve">MONTOYA GOMEZ PAOLA ANDREA                   </t>
  </si>
  <si>
    <t xml:space="preserve">ARANGO RAVE LILLIANA PATRICIA                </t>
  </si>
  <si>
    <t xml:space="preserve">PROFESIONAL UNIVERSITARIO 2 (PROFESIONAL DE LABORATORIO)                                                                                                                                                </t>
  </si>
  <si>
    <t xml:space="preserve">RUIZ MORENO IOVANNY ALBERTO                  </t>
  </si>
  <si>
    <t xml:space="preserve">SUAREZ RAMIREZ RUBEN DARIO                   </t>
  </si>
  <si>
    <t xml:space="preserve">MORENO ARIZA JUAN CARLOS                     </t>
  </si>
  <si>
    <t xml:space="preserve">MONTOYA LONDOÑO MIGUEL ANGEL                 </t>
  </si>
  <si>
    <t xml:space="preserve">MARIN ZAPATA VIONY MARCELA                   </t>
  </si>
  <si>
    <t xml:space="preserve">Corporación Academ Estud Pat Tropicales                                                                                                                                                                 </t>
  </si>
  <si>
    <t xml:space="preserve">GARCIA ANDUQUIA ANGELA YULEMA                </t>
  </si>
  <si>
    <t xml:space="preserve">VALDERRAMA CALIZ FREDY ALONSO                </t>
  </si>
  <si>
    <t xml:space="preserve">MORALES OSORIO MARIA MERCEDES                </t>
  </si>
  <si>
    <t xml:space="preserve">CADAVID RESTREPO LUZ MARIA                   </t>
  </si>
  <si>
    <t xml:space="preserve">GAVIRIA URREGO NANCY STELLA                  </t>
  </si>
  <si>
    <t xml:space="preserve">VELASQUEZ PELAEZ JUAN FERNANDO               </t>
  </si>
  <si>
    <t xml:space="preserve">MORALES OSORIO NURY DEL SOCORRO              </t>
  </si>
  <si>
    <t xml:space="preserve">HERRERA BONILLA CARLOS ALBERTO               </t>
  </si>
  <si>
    <t xml:space="preserve">Centro de Extensión                                                                                                                                                                                     </t>
  </si>
  <si>
    <t xml:space="preserve">CEBALLOS BOTERO MONICA CRISTINA              </t>
  </si>
  <si>
    <t xml:space="preserve">DIAZ BOLIVAR RODRIGO                         </t>
  </si>
  <si>
    <t xml:space="preserve">Sección de Servicios Generales                                                                                                                                                                          </t>
  </si>
  <si>
    <t xml:space="preserve">ALVAREZ ZULETA CARLOS MARIO                  </t>
  </si>
  <si>
    <t xml:space="preserve">RESTREPO PINEDA HECTOR DARIO                 </t>
  </si>
  <si>
    <t xml:space="preserve">RIOS ESTEPA RIGOBERTO                        </t>
  </si>
  <si>
    <t xml:space="preserve">AGUDELO TRUJILLO JORGE HERNAN                </t>
  </si>
  <si>
    <t xml:space="preserve">CARDONA DUQUE ELKIN FERDINAND DE JESUS       </t>
  </si>
  <si>
    <t xml:space="preserve">ALVAREZ ARENAS GLADIS ELENA                  </t>
  </si>
  <si>
    <t xml:space="preserve">BETANCOURT ORTEGA LINEY ARLETH               </t>
  </si>
  <si>
    <t xml:space="preserve">GALLO JESUS                                  </t>
  </si>
  <si>
    <t xml:space="preserve">RAMIREZ GUZMAN MARIA EUGENIA                 </t>
  </si>
  <si>
    <t xml:space="preserve">Div Egredos                                                                                                                                                                                             </t>
  </si>
  <si>
    <t xml:space="preserve">PULIDO CORREA MARTHA LUCIA                   </t>
  </si>
  <si>
    <t xml:space="preserve">GONZALEZ MONCADA ADRIANA MARIA               </t>
  </si>
  <si>
    <t xml:space="preserve">SIERRA JULIAN ENRIQUE                        </t>
  </si>
  <si>
    <t xml:space="preserve">PELAEZ JARAMILLO CARLOS ALBERTO              </t>
  </si>
  <si>
    <t xml:space="preserve">AMAYA MORALES RUBEN DARIO                    </t>
  </si>
  <si>
    <t xml:space="preserve">ESTRADA TREJOS JULIAN ARLEX                  </t>
  </si>
  <si>
    <t xml:space="preserve">RESTREPO GUTIERREZ JUAN CARLOS               </t>
  </si>
  <si>
    <t xml:space="preserve">RUIZ CORREA ADRIANA MARIA                    </t>
  </si>
  <si>
    <t xml:space="preserve">SALAZAR BLANCO OLGA FRANCISCA                </t>
  </si>
  <si>
    <t xml:space="preserve">RAMIREZ PINEDA JOSE ROBINSON                 </t>
  </si>
  <si>
    <t xml:space="preserve">GOMEZ DAVILA JOAQUIN GUILLERMO               </t>
  </si>
  <si>
    <t xml:space="preserve">MONTOYA CARDONA GERARDO EDILSON              </t>
  </si>
  <si>
    <t xml:space="preserve">GUERRA RUIZ LUZ MARIA DEL PILAR              </t>
  </si>
  <si>
    <t xml:space="preserve">NARANJO ACEVEDO ANGELA LUCIA                 </t>
  </si>
  <si>
    <t xml:space="preserve">RODRIGUEZ BERARDO DE JESUS                   </t>
  </si>
  <si>
    <t xml:space="preserve">RIOS LUIS ALBERTO                            </t>
  </si>
  <si>
    <t xml:space="preserve">QUINTERO DIAZ JUAN CARLOS                    </t>
  </si>
  <si>
    <t xml:space="preserve">VELEZ HOYOS CARLOS ALBERTO                   </t>
  </si>
  <si>
    <t xml:space="preserve">PEREZ ZAPATA LUZ MARINA                      </t>
  </si>
  <si>
    <t xml:space="preserve">ARANZAZU TABORDA DIEGO ALFONSO               </t>
  </si>
  <si>
    <t xml:space="preserve">ALZATE OCHOA LUZ DARY                        </t>
  </si>
  <si>
    <t xml:space="preserve">BUSTAMANTE LONDOÑO MARIO WILSON              </t>
  </si>
  <si>
    <t xml:space="preserve">CANO MORALES LILIANA JANET                   </t>
  </si>
  <si>
    <t xml:space="preserve">Instituto de Estudios Políticos                                                                                                                                                                         </t>
  </si>
  <si>
    <t xml:space="preserve">GALEANO ALVAREZ MARTA CECILIA                </t>
  </si>
  <si>
    <t xml:space="preserve">MONTOYA GUARIN CARLOS JULIO                  </t>
  </si>
  <si>
    <t xml:space="preserve">OSPINA VILLADA ANGELICA MARIA                </t>
  </si>
  <si>
    <t xml:space="preserve">LONDOÑO VELASQUEZ MYRIAM ALEXANDRA           </t>
  </si>
  <si>
    <t xml:space="preserve">JARAMILLO FERNEY DE JESUS                    </t>
  </si>
  <si>
    <t xml:space="preserve">BARRERO MENESES CESAR AUGUSTO                </t>
  </si>
  <si>
    <t xml:space="preserve">JARAMILLO ARANGO DANIEL ESTEBAN              </t>
  </si>
  <si>
    <t xml:space="preserve">HENAO HENAO RODRIGO DE JESUS                 </t>
  </si>
  <si>
    <t xml:space="preserve">VANEGAS ARBELAEZ NELSON                      </t>
  </si>
  <si>
    <t xml:space="preserve">HOYOS DUQUE SERGIO IVAN                      </t>
  </si>
  <si>
    <t xml:space="preserve">CADAVID JARAMILLO ANGELA PATRICIA            </t>
  </si>
  <si>
    <t xml:space="preserve">OSORIO CIRO JORGE ALBERTO                    </t>
  </si>
  <si>
    <t xml:space="preserve">MORENO ROJAS ALEJANDRO                       </t>
  </si>
  <si>
    <t xml:space="preserve">VELEZ RENDON JUAN CARLOS                     </t>
  </si>
  <si>
    <t xml:space="preserve">ALONSO ESPINAL MANUEL ALBERTO                </t>
  </si>
  <si>
    <t xml:space="preserve">RUGELES LOPEZ MARIA TERESA                   </t>
  </si>
  <si>
    <t xml:space="preserve">ROBLEDO RESTREPO SARA MARIA                  </t>
  </si>
  <si>
    <t xml:space="preserve">ARANGO VERGARA NORA PATRICIA                 </t>
  </si>
  <si>
    <t xml:space="preserve">MEJIA MEJIA BEATRIZ ELENA                    </t>
  </si>
  <si>
    <t xml:space="preserve">CORREA OCHOA MARGARITA MARIA                 </t>
  </si>
  <si>
    <t xml:space="preserve">RUIZ HERNANDEZ MARIA EUGENIA                 </t>
  </si>
  <si>
    <t xml:space="preserve">GALVIS QUINTERO LUCIA DEL SOCORRO            </t>
  </si>
  <si>
    <t xml:space="preserve">VEGA VAHOS ANGELA MARIA                      </t>
  </si>
  <si>
    <t xml:space="preserve">LENIS SUCERQUIA GUSTAVO ADOLFO               </t>
  </si>
  <si>
    <t xml:space="preserve">DUQUE ECHEVERRI CARLOS ALBERTO               </t>
  </si>
  <si>
    <t xml:space="preserve">POSADA GIRALDO DIANA MARIA DEL SOCORRO       </t>
  </si>
  <si>
    <t xml:space="preserve">CARRILLO CASTILLO LUCY                       </t>
  </si>
  <si>
    <t xml:space="preserve">RAMIREZ GOMEZ LUZ MIRIAM                     </t>
  </si>
  <si>
    <t>JARAMILLO HURTADO LAURA MARCELA DE LA SANTISI</t>
  </si>
  <si>
    <t xml:space="preserve">AMARILES MUÑOZ PEDRO JOSE                    </t>
  </si>
  <si>
    <t xml:space="preserve">ECHEVERRI FLOREZ ROSARIO DEL PILAR           </t>
  </si>
  <si>
    <t xml:space="preserve">VELEZ PARDO CARLOS ALBERTO                   </t>
  </si>
  <si>
    <t xml:space="preserve">JIMENEZ DEL RIO MARLENE                      </t>
  </si>
  <si>
    <t xml:space="preserve">ROJAS LOPEZ MAURICIO                         </t>
  </si>
  <si>
    <t xml:space="preserve">GOMEZ GARCIA JUAN GUILLERMO                  </t>
  </si>
  <si>
    <t xml:space="preserve">BERNAL ALVAREZ TOMAS                         </t>
  </si>
  <si>
    <t xml:space="preserve">GIRALDO JIMENEZ MABEL CRISTINA               </t>
  </si>
  <si>
    <t xml:space="preserve">CASTRO CARVAJAL JULIA ADRIANA                </t>
  </si>
  <si>
    <t xml:space="preserve">MANZUR CALDERON RENE ALEJANDRO               </t>
  </si>
  <si>
    <t xml:space="preserve">QUIROZ POSADA RUTH ELENA                     </t>
  </si>
  <si>
    <t xml:space="preserve">Departamento de Educación Avanzada                                                                                                                                                                      </t>
  </si>
  <si>
    <t xml:space="preserve">DIAZ MONSALVE ANA ELSY                       </t>
  </si>
  <si>
    <t xml:space="preserve">VESGA MENESES OMAR                           </t>
  </si>
  <si>
    <t xml:space="preserve">Departamento Farmacología y Toxicología                                                                                                                                                                 </t>
  </si>
  <si>
    <t xml:space="preserve">OBANDO ZAPATA GILBERTO DE JESUS              </t>
  </si>
  <si>
    <t xml:space="preserve">ESCOBAR VASCO JOSE PABLO DE JESUS            </t>
  </si>
  <si>
    <t xml:space="preserve">RENDON URIBE MARIA ALEXANDRA                 </t>
  </si>
  <si>
    <t xml:space="preserve">PANIAGUA SUAREZ RAMON EUGENIO                </t>
  </si>
  <si>
    <t xml:space="preserve">TOBON ZAPATA GLORIA ELENA                    </t>
  </si>
  <si>
    <t xml:space="preserve">VAZQUEZ CEBALLOS MARIO VICTOR                </t>
  </si>
  <si>
    <t xml:space="preserve">RUIZ MACHADO WILSON ALONSO                   </t>
  </si>
  <si>
    <t xml:space="preserve">OSSA MONTOYA ARLEY FABIO                     </t>
  </si>
  <si>
    <t xml:space="preserve">GALLO CADAVID LUZ ELENA                      </t>
  </si>
  <si>
    <t xml:space="preserve">ACEVEDO CALLE ALBA LUCIA                     </t>
  </si>
  <si>
    <t xml:space="preserve">LOPEZ JARAMILLO CARLOS ALBERTO               </t>
  </si>
  <si>
    <t xml:space="preserve">GRAJALES CASTAÑO DARIO ALBERTO               </t>
  </si>
  <si>
    <t xml:space="preserve">ARIAS OSORIO MARIA FERNANDA                  </t>
  </si>
  <si>
    <t xml:space="preserve">GOEZ MUÑOZ BELARMINO                         </t>
  </si>
  <si>
    <t xml:space="preserve">MAHECHA LEDESMA LILIANA                      </t>
  </si>
  <si>
    <t xml:space="preserve">GUZMAN MUÑOZ NORMA PATRICIA                  </t>
  </si>
  <si>
    <t xml:space="preserve">CEBALLOS MAYA GLORIA MARIA                   </t>
  </si>
  <si>
    <t xml:space="preserve">DURANGO CALLE NORA ELENA                     </t>
  </si>
  <si>
    <t xml:space="preserve">ALVAREZ ARENAS LINA MARIA                    </t>
  </si>
  <si>
    <t xml:space="preserve">PERTUZ CARABALLO BEATRIZ                     </t>
  </si>
  <si>
    <t xml:space="preserve">PEÑARANDA CORREA FERNANDO                    </t>
  </si>
  <si>
    <t xml:space="preserve">PULGARIN RESTREPO MONICA CECILIA             </t>
  </si>
  <si>
    <t xml:space="preserve">OROZCO PELAEZ MARIA CENELIA                  </t>
  </si>
  <si>
    <t xml:space="preserve">ROMERO CHACON ANGEL ENRIQUE                  </t>
  </si>
  <si>
    <t xml:space="preserve">MOLINA BEDOYA VICTOR ALONSO                  </t>
  </si>
  <si>
    <t xml:space="preserve">Centro Investigación en Ccias del Deport                                                                                                                                                                </t>
  </si>
  <si>
    <t xml:space="preserve">FRANCO BETANCUR SAUL ANTONIO                 </t>
  </si>
  <si>
    <t xml:space="preserve">AEDO COBO JOSE EDINSON                       </t>
  </si>
  <si>
    <t xml:space="preserve">ALVAREZ ZAPATA DIDIER DE JESUS               </t>
  </si>
  <si>
    <t xml:space="preserve">Escuela de Bibliotecología                                                                                                                                                                              </t>
  </si>
  <si>
    <t xml:space="preserve">BARRAGAN CASTRILLON BERNARDO                 </t>
  </si>
  <si>
    <t xml:space="preserve">URIBE PAREJA IVAN DARIO                      </t>
  </si>
  <si>
    <t xml:space="preserve">CARRASCO BARONA MANUEL ALBERTO               </t>
  </si>
  <si>
    <t xml:space="preserve">MUNERA TORRES MARIA TERESA                   </t>
  </si>
  <si>
    <t xml:space="preserve">TRIANA CHAVEZ OMAR                           </t>
  </si>
  <si>
    <t xml:space="preserve">MUÑETON PEÑA CARLOS MARIO                    </t>
  </si>
  <si>
    <t xml:space="preserve">TOBON OROZCO DAVID FERNANDO                  </t>
  </si>
  <si>
    <t xml:space="preserve">Departamento de Extensión y Posgrado                                                                                                                                                                    </t>
  </si>
  <si>
    <t xml:space="preserve">DIAZ HERNANDEZ DIANA PATRICIA                </t>
  </si>
  <si>
    <t xml:space="preserve">AGUDELO RUIZ NELSON MAURICIO                 </t>
  </si>
  <si>
    <t xml:space="preserve">CARDONA TABARES JUAN FERNANDO                </t>
  </si>
  <si>
    <t xml:space="preserve">VALDERRAMA BARRERA MARTHA INES               </t>
  </si>
  <si>
    <t xml:space="preserve">VILLA VELASQUEZ JUAN CARLOS                  </t>
  </si>
  <si>
    <t xml:space="preserve">GARCIA VALENCIA JENNY                        </t>
  </si>
  <si>
    <t xml:space="preserve">BUSTAMANTE LONDOÑO FELIPE                    </t>
  </si>
  <si>
    <t xml:space="preserve">TAVERA CRESPO ANA JULIA                      </t>
  </si>
  <si>
    <t xml:space="preserve">Corporación Ambiental                                                                                                                                                                                   </t>
  </si>
  <si>
    <t xml:space="preserve">RESTREPO VILLA ROMAN ORLANDO                 </t>
  </si>
  <si>
    <t xml:space="preserve">SALAZAR SERRANO GUILLERMO                    </t>
  </si>
  <si>
    <t xml:space="preserve">RESTREPO BETANCUR LUIS FERNANDO              </t>
  </si>
  <si>
    <t xml:space="preserve">RESTREPO CARDENAS JOHANS                     </t>
  </si>
  <si>
    <t xml:space="preserve">CASANOVA YEPES HERLEY FERNANDO               </t>
  </si>
  <si>
    <t xml:space="preserve">ARBOLEDA CESPEDES JOHN JAIRO                 </t>
  </si>
  <si>
    <t xml:space="preserve">RECTOR                                                                                                                                                                                                  </t>
  </si>
  <si>
    <t xml:space="preserve">RESTREPO PEREZ ADRIANA MARIA                 </t>
  </si>
  <si>
    <t xml:space="preserve">ALVAREZ GOMEZ GLORIA JEANETHE                </t>
  </si>
  <si>
    <t xml:space="preserve">JARAMILLO MONROY SANDRA PATRICIA             </t>
  </si>
  <si>
    <t xml:space="preserve">JARAMILLO VALLEJO PEDRO MARIA DE SANTA LUCIA </t>
  </si>
  <si>
    <t xml:space="preserve">ECHEVERRIA ECHEVERRIA FELIX                  </t>
  </si>
  <si>
    <t xml:space="preserve">BETANCUR PEREZ JOHN JAIRO                    </t>
  </si>
  <si>
    <t xml:space="preserve">VAHOS ARIAS JONNY DE JESUS                   </t>
  </si>
  <si>
    <t xml:space="preserve">CORREA RESTREPO CLEMENCIA                    </t>
  </si>
  <si>
    <t xml:space="preserve">CRISTANCHO SALGADO CLAUDIA MARCELA           </t>
  </si>
  <si>
    <t xml:space="preserve">GIL TORRES DARIO BERNARDO                    </t>
  </si>
  <si>
    <t xml:space="preserve">PRESIGA PERTUZ PAULA ANDREA                  </t>
  </si>
  <si>
    <t xml:space="preserve">RAMIREZ MAGALLY                              </t>
  </si>
  <si>
    <t xml:space="preserve">GALEANO ZAPATA GLORIA ELENA                  </t>
  </si>
  <si>
    <t xml:space="preserve">GALLEGO GALLEGO JORGE ELEAZAR                </t>
  </si>
  <si>
    <t xml:space="preserve">GARCIA HOLGUIN GERMAN DARIO                  </t>
  </si>
  <si>
    <t xml:space="preserve">GALLEGO MONSALVE ROCIO DEL SOCORRO           </t>
  </si>
  <si>
    <t xml:space="preserve">YEPES URIBE SILVIA  DE CHIQUINQUIRA          </t>
  </si>
  <si>
    <t xml:space="preserve">BUSTAMANTE CARMONA SILVIA MARIA              </t>
  </si>
  <si>
    <t xml:space="preserve">DUQUE LUZ DENNY                              </t>
  </si>
  <si>
    <t xml:space="preserve">BRAVO VASQUEZ TERESITA DEL NIÑO JESUS        </t>
  </si>
  <si>
    <t xml:space="preserve">CHAVEZ HENAO RICARDO                         </t>
  </si>
  <si>
    <t xml:space="preserve">DIAZ CARDONA GILDARDO                        </t>
  </si>
  <si>
    <t xml:space="preserve">MARTINEZ ZAPATA HUMBERTO                     </t>
  </si>
  <si>
    <t xml:space="preserve">MESA PAUCAR ALEJANDRO MANUEL                 </t>
  </si>
  <si>
    <t xml:space="preserve">IDARRAGA ESCOBAR ALEXANDER DE JESUS          </t>
  </si>
  <si>
    <t xml:space="preserve">MARIN PEREZ VICTOR IGNACIO                   </t>
  </si>
  <si>
    <t xml:space="preserve">PULGARIN RUIZ ANGELICA MARIA                 </t>
  </si>
  <si>
    <t xml:space="preserve">SANCHEZ FAJARDO HUGO HERNAN                  </t>
  </si>
  <si>
    <t xml:space="preserve">CANO ALZATE MARINA DEL SOCORRO               </t>
  </si>
  <si>
    <t xml:space="preserve">CADAVID MARULANDA GABRIEL ALVARO             </t>
  </si>
  <si>
    <t xml:space="preserve">JARAMILLO BURGOS ANGELA MARIA                </t>
  </si>
  <si>
    <t xml:space="preserve">ARZUAGA SALAZAR MARIA ANGELICA               </t>
  </si>
  <si>
    <t xml:space="preserve">GUTIERREZ TAMAYO ALBERTO LEON                </t>
  </si>
  <si>
    <t xml:space="preserve">HOYOS ZULUAGA JULIO EDUARDO                  </t>
  </si>
  <si>
    <t xml:space="preserve">TAMAYO TORRES DIANA MARIA                    </t>
  </si>
  <si>
    <t xml:space="preserve">RESTREPO ESTRADA OSCAR JOSE                  </t>
  </si>
  <si>
    <t xml:space="preserve">ARROYAVE PARAMO HECTOR DARIO                 </t>
  </si>
  <si>
    <t xml:space="preserve">HENAO CARDONA NELSON ADOLFO                  </t>
  </si>
  <si>
    <t xml:space="preserve">AGUDELO SANTAMARIA JOHN RAMIRO               </t>
  </si>
  <si>
    <t xml:space="preserve">CONSTAIN FRANCO ALFREDO                      </t>
  </si>
  <si>
    <t xml:space="preserve">GUTIERREZ GIRALDO DORALBA                    </t>
  </si>
  <si>
    <t xml:space="preserve">Instituto de Estudios Regionales - INER                                                                                                                                                                 </t>
  </si>
  <si>
    <t xml:space="preserve">CASTELLANOS RAMOS JAIRO ELOY                 </t>
  </si>
  <si>
    <t xml:space="preserve">RIOS ORTIZ ELKIN LIBARDO                     </t>
  </si>
  <si>
    <t xml:space="preserve">DIAZ FACIO LINCE VICTORIA EUGENIA            </t>
  </si>
  <si>
    <t xml:space="preserve">ARIAS RESTREPO LUIS FERNANDO                 </t>
  </si>
  <si>
    <t xml:space="preserve">VILLA HOLGUIN AIDA LUZ                       </t>
  </si>
  <si>
    <t xml:space="preserve">JIMENEZ SEGURA LUZ FERNANDA                  </t>
  </si>
  <si>
    <t xml:space="preserve">MONSALVE FONNEGRA ZULMA ISABEL               </t>
  </si>
  <si>
    <t xml:space="preserve">SALDARRIAGA MOLINA JULIO CESAR               </t>
  </si>
  <si>
    <t xml:space="preserve">COORDINADOR 1 PROCESO MISIONAL (ASISTENTE DE VICEDECANO)                                                                                                                                                </t>
  </si>
  <si>
    <t xml:space="preserve">CARRIZOSA MOOG JAIME                         </t>
  </si>
  <si>
    <t xml:space="preserve">ZAPATA MONTOYA JOSE EDGAR                    </t>
  </si>
  <si>
    <t xml:space="preserve">CARDEÑO ACERO LILIAM                         </t>
  </si>
  <si>
    <t xml:space="preserve">NIETO NIETO GLORIA PATRICIA                  </t>
  </si>
  <si>
    <t xml:space="preserve">JEFE DEPARTAMENTO DE PUBLICACIONES                                                                                                                                                                      </t>
  </si>
  <si>
    <t xml:space="preserve">GONZALEZ PUERTA MARIA VICTORIA               </t>
  </si>
  <si>
    <t xml:space="preserve">JARAMILLO LOPEZ CARLOS MARIO                 </t>
  </si>
  <si>
    <t xml:space="preserve">PUERTAS MEJIA MIGUEL ANGEL                   </t>
  </si>
  <si>
    <t xml:space="preserve">GOMEZ CALZADA UBIER EDUARDO                  </t>
  </si>
  <si>
    <t xml:space="preserve">ROSIQUE GRACIA JAVIER                        </t>
  </si>
  <si>
    <t xml:space="preserve">HERNANDEZ PATIÑO LUZ MARIA                   </t>
  </si>
  <si>
    <t xml:space="preserve">VELASQUEZ CUELLO ELKIN DAVID                 </t>
  </si>
  <si>
    <t xml:space="preserve">ESPINOSA VELASQUEZ HUGO ENRIQUE              </t>
  </si>
  <si>
    <t xml:space="preserve">AGUDELO FLOREZ SERGIO CIPRIANO               </t>
  </si>
  <si>
    <t xml:space="preserve">BUSTAMANTE CARDONA BERNARDO MARIA DE LA CRUZ </t>
  </si>
  <si>
    <t xml:space="preserve">URCUQUI INCHIMA SILVIO                       </t>
  </si>
  <si>
    <t xml:space="preserve">YEPES DELGADO CARLOS ENRIQUE                 </t>
  </si>
  <si>
    <t xml:space="preserve">VILLA ORREGO NORA HELENA                     </t>
  </si>
  <si>
    <t xml:space="preserve">CASTAÑEDA LOPEZ MARIA EUGENIA                </t>
  </si>
  <si>
    <t xml:space="preserve">IBARGUEN RIVAS FRANCISCO ANTONIO             </t>
  </si>
  <si>
    <t xml:space="preserve">RESTREPO ARROYAVE JHON JAIRO                 </t>
  </si>
  <si>
    <t xml:space="preserve">POSADA MEJIA GISELA SOFIA                    </t>
  </si>
  <si>
    <t xml:space="preserve">ASESOR DE LA RECTORIA PARA PROYECTOS ESPECIALES                                                                                                                                                         </t>
  </si>
  <si>
    <t xml:space="preserve">GALEANO MARIN CARLOS ALBERTO                 </t>
  </si>
  <si>
    <t xml:space="preserve">RUIZ HERNANDEZ NORELEY                       </t>
  </si>
  <si>
    <t xml:space="preserve">ROJAS GIL LEIDA PATRICIA                     </t>
  </si>
  <si>
    <t xml:space="preserve">CORREA VASQUEZ LILLIANA                      </t>
  </si>
  <si>
    <t xml:space="preserve">MONTENEGRO MONTES SWIMDEA MARITZA            </t>
  </si>
  <si>
    <t xml:space="preserve">CASTRILLON AGUDELO FELIX HUMBERTO            </t>
  </si>
  <si>
    <t xml:space="preserve">MARTINEZ VARGAS ADRIANA VERONICA             </t>
  </si>
  <si>
    <t xml:space="preserve">Seccional Magdalena Medio                                                                                                                                                                               </t>
  </si>
  <si>
    <t xml:space="preserve">MONCADA CARVAJAL DIANA MARYORY               </t>
  </si>
  <si>
    <t xml:space="preserve">SOTO ALVAREZ YULEDY ASTRID                   </t>
  </si>
  <si>
    <t xml:space="preserve">GARCIA VALDERRAMA JAIME HUMBERTO             </t>
  </si>
  <si>
    <t xml:space="preserve">CALDERON DIAZ JOSE IGNACIO                   </t>
  </si>
  <si>
    <t xml:space="preserve">ZAPATA ORTIZ BEATRIZ ELENA                   </t>
  </si>
  <si>
    <t xml:space="preserve">URREA TRUJILLO AURA INES                     </t>
  </si>
  <si>
    <t xml:space="preserve">PAEZ ALVAREZ AMALFI ANDREA                   </t>
  </si>
  <si>
    <t xml:space="preserve">ESCOBAR PAUCAR GLORIA MATILDE                </t>
  </si>
  <si>
    <t xml:space="preserve">FRANCO ECHEVERRI NICOLAS ANTONIO             </t>
  </si>
  <si>
    <t xml:space="preserve">NEIRA PALACIO EDISON DARIO                   </t>
  </si>
  <si>
    <t xml:space="preserve">ECHAVARRIA ISAZA ADRIANA PATRICIA            </t>
  </si>
  <si>
    <t xml:space="preserve">MEDINA SIERRA MARISOL                        </t>
  </si>
  <si>
    <t xml:space="preserve">HOYOS RODRIGUEZ GLORIA ALBANY                </t>
  </si>
  <si>
    <t xml:space="preserve">BLANDON OCHOA JESUS ALBERTO                  </t>
  </si>
  <si>
    <t xml:space="preserve">MC EWEN OCHOA JUAN GUILLERMO                 </t>
  </si>
  <si>
    <t xml:space="preserve">OROZCO PADILLA SONIA CECILIA                 </t>
  </si>
  <si>
    <t xml:space="preserve">MONTEALEGRE HERNANDEZ NORA ADRIANA           </t>
  </si>
  <si>
    <t xml:space="preserve">CANO BLANDON GLORIA AMPARO                   </t>
  </si>
  <si>
    <t xml:space="preserve">GRANADA CONTRERAS DIANA MARIA                </t>
  </si>
  <si>
    <t xml:space="preserve">VALDERRAMA PATIÑO ADRIANA LUCIA              </t>
  </si>
  <si>
    <t xml:space="preserve">RESTREPO QUINTERO DIEGO ALEJANDRO            </t>
  </si>
  <si>
    <t xml:space="preserve">GIRALDO RESTREPO MONICA LUCIA                </t>
  </si>
  <si>
    <t xml:space="preserve">CASTRILLON GERMAN ALBERTO                    </t>
  </si>
  <si>
    <t xml:space="preserve">VILLA TORRES BEATRIZ ELENA                   </t>
  </si>
  <si>
    <t xml:space="preserve">SUAREZ POVEDA ALMA TATIANA                   </t>
  </si>
  <si>
    <t xml:space="preserve">PADILLA COUTIN DIANA MARIA                   </t>
  </si>
  <si>
    <t xml:space="preserve">MONTOYA CAMPUZANO PABLO JOSE                 </t>
  </si>
  <si>
    <t xml:space="preserve">SANCLEMENTE MESA GLORIA                      </t>
  </si>
  <si>
    <t xml:space="preserve">VELASQUEZ LOPERA MARGARITA MARIA             </t>
  </si>
  <si>
    <t xml:space="preserve">GUTIERREZ DUQUE MARIO                        </t>
  </si>
  <si>
    <t xml:space="preserve">MONTEALEGRE GOMEZ CARLOS EDUARDO             </t>
  </si>
  <si>
    <t xml:space="preserve">LINCE VARELA LUIS FERNANDO                   </t>
  </si>
  <si>
    <t xml:space="preserve">ALFONSO FRANCO ANGELA PATRICIA               </t>
  </si>
  <si>
    <t xml:space="preserve">Centro de Investigación y Extensión                                                                                                                                                                     </t>
  </si>
  <si>
    <t xml:space="preserve">PERALTA AGUDELO JAIME ANDRES                 </t>
  </si>
  <si>
    <t xml:space="preserve">VELASQUEZ OSSA RAUL EDUARDO                  </t>
  </si>
  <si>
    <t xml:space="preserve">MONTEGRANARIO RIASCOS HEBERT                 </t>
  </si>
  <si>
    <t xml:space="preserve">SANCHEZ HERRERA LUZ ESTELA DEL SOCORRO       </t>
  </si>
  <si>
    <t xml:space="preserve">HOYOS AYALA DORA ANGELA                      </t>
  </si>
  <si>
    <t xml:space="preserve">CARVAJAL CORDOBA EDWIN ALBERTO               </t>
  </si>
  <si>
    <t xml:space="preserve">ARIAS MARIN LIDA YORLADY                     </t>
  </si>
  <si>
    <t xml:space="preserve">MOLINA GONZALEZ LILIANA CECILIA              </t>
  </si>
  <si>
    <t xml:space="preserve">RESTREPO ACEVEDO ISABEL CRISTINA             </t>
  </si>
  <si>
    <t xml:space="preserve">TAMAYO DUQUE ANA MARIA                       </t>
  </si>
  <si>
    <t xml:space="preserve">GRISALES SEPULVEDA ANGELA MARIA              </t>
  </si>
  <si>
    <t xml:space="preserve">ECHAVARRIA CHALARCA MYRIAM LUCIA             </t>
  </si>
  <si>
    <t xml:space="preserve">NAVAS NAVAS MARIA CRISTINA                   </t>
  </si>
  <si>
    <t xml:space="preserve">TORREJON CARDONA ERYKA YUVELYRE              </t>
  </si>
  <si>
    <t xml:space="preserve">ARIAS HOLGUIN DIANA PATRICIA                 </t>
  </si>
  <si>
    <t xml:space="preserve">ROJAS RIVERA ANGELA MILENA                   </t>
  </si>
  <si>
    <t xml:space="preserve">TAMAYO ARANGO LYNDA JHAILU                   </t>
  </si>
  <si>
    <t xml:space="preserve">FERNANDEZ SILVA JORGE ARTURO                 </t>
  </si>
  <si>
    <t xml:space="preserve">ECHEVERRI SUCERQUIA PAULA ANDREA             </t>
  </si>
  <si>
    <t xml:space="preserve">CARDONA CADAVID HENRY                        </t>
  </si>
  <si>
    <t xml:space="preserve">MIRANDA ANGULO ANA LUCIA                     </t>
  </si>
  <si>
    <t xml:space="preserve">PINO PULGARIN MARGARITA EUGENIA              </t>
  </si>
  <si>
    <t xml:space="preserve">ALVARADO ARAQUE JAHIR GERARDO                </t>
  </si>
  <si>
    <t xml:space="preserve">HINCAPIE PALACIO DORACELLY                   </t>
  </si>
  <si>
    <t xml:space="preserve">CHAPARRO GUTIERREZ JENNY JOVANA              </t>
  </si>
  <si>
    <t xml:space="preserve">Centro de Investigaciones Agrarias                                                                                                                                                                      </t>
  </si>
  <si>
    <t xml:space="preserve">GONZALEZ CORREA ALEXANDER                    </t>
  </si>
  <si>
    <t xml:space="preserve">PROFESIONAL UNIVERSITARIO 2 (PSICOORIENTADOR)                                                                                                                                                           </t>
  </si>
  <si>
    <t xml:space="preserve">YARCE OSPINA PAULA ANDREA                    </t>
  </si>
  <si>
    <t xml:space="preserve">TRUJILLO ESCOBAR ANA MARIA                   </t>
  </si>
  <si>
    <t xml:space="preserve">ROJAS CAMARGO JHON JAIRO                     </t>
  </si>
  <si>
    <t xml:space="preserve">DUQUE ROLDAN MARIA ISABEL                    </t>
  </si>
  <si>
    <t xml:space="preserve">GIRALDO GIL ELIDA AMPARO                     </t>
  </si>
  <si>
    <t xml:space="preserve">USMA WILCHES JAIME ALONSO                    </t>
  </si>
  <si>
    <t xml:space="preserve">GIRALDO SALAZAR HERNAN ALONSO                </t>
  </si>
  <si>
    <t xml:space="preserve">MAZO ZULUAGA JOHANN                          </t>
  </si>
  <si>
    <t xml:space="preserve">RIOS URIBE CARLOS ANDRES                     </t>
  </si>
  <si>
    <t xml:space="preserve">RODRIGUEZ REY BORIS ANGHELO                  </t>
  </si>
  <si>
    <t xml:space="preserve">SOTO CALDERON IVAN DARIO                     </t>
  </si>
  <si>
    <t xml:space="preserve">SIERRA PIEDRAHITA ANA MARIA                  </t>
  </si>
  <si>
    <t xml:space="preserve">SANCHEZ VASQUEZ GLORIA INES                  </t>
  </si>
  <si>
    <t xml:space="preserve">CANON BARRIGA JULIO EDUARDO                  </t>
  </si>
  <si>
    <t xml:space="preserve">VIEIRA AGUDELO SARA CRISTINA                 </t>
  </si>
  <si>
    <t xml:space="preserve">Centro Investigac Ambiental e Ingeniería                                                                                                                                                                </t>
  </si>
  <si>
    <t xml:space="preserve">TRUJILLO SUAREZ CARLOS ANDRES                </t>
  </si>
  <si>
    <t xml:space="preserve">MORALES GUALDRON SILVIA TERESA               </t>
  </si>
  <si>
    <t xml:space="preserve">RUNGE PEÑA ANDRES KLAUS                      </t>
  </si>
  <si>
    <t xml:space="preserve">SANZ VICARIO JOSE LUIS                       </t>
  </si>
  <si>
    <t xml:space="preserve">RODAS VILLEGAS OSCAR                         </t>
  </si>
  <si>
    <t xml:space="preserve">MORALES MORALES MARIA MARLENY                </t>
  </si>
  <si>
    <t xml:space="preserve">LOPEZ ARANGO SANDRA                          </t>
  </si>
  <si>
    <t xml:space="preserve">TORRES PALMA RICARDO ANTONIO                 </t>
  </si>
  <si>
    <t xml:space="preserve">Centro de Investigación Ccia Exact y Nat                                                                                                                                                                </t>
  </si>
  <si>
    <t xml:space="preserve">DIECK NOVIAL MARIANNE EVA                    </t>
  </si>
  <si>
    <t xml:space="preserve">RESTREPO SANCHEZ NORA EUGENIA                </t>
  </si>
  <si>
    <t xml:space="preserve">GONZALEZ CORRALES LUIS FELIPE                </t>
  </si>
  <si>
    <t xml:space="preserve">MARIN ARANGO CARLOS ALBERTO                  </t>
  </si>
  <si>
    <t xml:space="preserve">VASQUEZ ARANGO CAROLINA MARIA                </t>
  </si>
  <si>
    <t xml:space="preserve">CRUZ RODES ROBERTO                           </t>
  </si>
  <si>
    <t xml:space="preserve">AGUDELO JARAMILLO BERNARDO                   </t>
  </si>
  <si>
    <t xml:space="preserve">SANIN VELEZ ADRIANA MARIA                    </t>
  </si>
  <si>
    <t>Aspirante al escalafon (P</t>
  </si>
  <si>
    <t xml:space="preserve">ORDUÑA LOPEZ JOSE LUIS                       </t>
  </si>
  <si>
    <t xml:space="preserve">QUINTERO CASTRO NATHALIA                     </t>
  </si>
  <si>
    <t xml:space="preserve">OCHOA MARIN SANDRA CATALINA                  </t>
  </si>
  <si>
    <t xml:space="preserve">CERON MUÑOZ MARIO FERNANDO                   </t>
  </si>
  <si>
    <t xml:space="preserve">CASTAÑEDA BUSTAMANTE HEINER                  </t>
  </si>
  <si>
    <t xml:space="preserve">MARTINEZ MARTINEZ CLARA ISABEL               </t>
  </si>
  <si>
    <t xml:space="preserve">CUERVO RINCON MARTA CECILIA                  </t>
  </si>
  <si>
    <t xml:space="preserve">VILLA LOPEZ LUIS ALFREDO                     </t>
  </si>
  <si>
    <t xml:space="preserve">GALLEGO VELEZ LILIANA ISABEL                 </t>
  </si>
  <si>
    <t xml:space="preserve">GARCIA SOTO GERMAN                           </t>
  </si>
  <si>
    <t xml:space="preserve">OTALVARO VILLADA ALEXANDER                   </t>
  </si>
  <si>
    <t xml:space="preserve">PROFESIONAL UNIVERSITARIO 1 (PERIODISTA PRODUCTOR)                                                                                                                                                      </t>
  </si>
  <si>
    <t xml:space="preserve">LOPEZ ALVAREZ FAVER                          </t>
  </si>
  <si>
    <t xml:space="preserve">MIRA MARTINEZ JESUS MARIA                    </t>
  </si>
  <si>
    <t xml:space="preserve">CARMONA GUZMAN JOSE ALBERTO                  </t>
  </si>
  <si>
    <t xml:space="preserve">ROJAS ARBELAEZ CARLOS ALBERTO                </t>
  </si>
  <si>
    <t xml:space="preserve">ADARVE CALLE LINA CLAUDIA                    </t>
  </si>
  <si>
    <t xml:space="preserve">Centro de Investigaciones en Derecho                                                                                                                                                                    </t>
  </si>
  <si>
    <t xml:space="preserve">BARBOSA LIZ DIANA MARIA                      </t>
  </si>
  <si>
    <t xml:space="preserve">GUTIERREZ MONTOYA JORGE IVAN                 </t>
  </si>
  <si>
    <t xml:space="preserve">MARTINEZ PABON MARIA CECILIA                 </t>
  </si>
  <si>
    <t xml:space="preserve">PALACIO TOBON CARLOS ALBERTO                 </t>
  </si>
  <si>
    <t xml:space="preserve">TABORDA SANCHEZ JUAN FERNANDO                </t>
  </si>
  <si>
    <t xml:space="preserve">VALLEJO MURCIA OLGA                          </t>
  </si>
  <si>
    <t xml:space="preserve">MAESTRE BUITRAGO AMANDA ELENA                </t>
  </si>
  <si>
    <t xml:space="preserve">LOPERA ECHAVARRIA JUAN DIEGO                 </t>
  </si>
  <si>
    <t xml:space="preserve">GAVIRIA VELASQUEZ MARGARITA MARIA            </t>
  </si>
  <si>
    <t xml:space="preserve">Centro Investig Ccias de la Información                                                                                                                                                                 </t>
  </si>
  <si>
    <t xml:space="preserve">ARANGO MONCADA JORGE ALBERTO                 </t>
  </si>
  <si>
    <t xml:space="preserve">CACANTE CABALLERO JASMIN VIVIANA             </t>
  </si>
  <si>
    <t xml:space="preserve">Departamento de Formación Profesional                                                                                                                                                                   </t>
  </si>
  <si>
    <t xml:space="preserve">ESCOBAR PELAEZ GUSTAVO ADOLFO                </t>
  </si>
  <si>
    <t xml:space="preserve">RODRIGUEZ GOMEZ HILDA MAR                    </t>
  </si>
  <si>
    <t xml:space="preserve">MORENO LOPERA JORGE ANDRES                   </t>
  </si>
  <si>
    <t xml:space="preserve">GARCIA ESTRADA RODRIGO DE JESUS              </t>
  </si>
  <si>
    <t xml:space="preserve">CARDONA GALEANO CESAR ALBERTO                </t>
  </si>
  <si>
    <t xml:space="preserve">OSPINA ECHEVERRI MARTA CECILIA               </t>
  </si>
  <si>
    <t xml:space="preserve">ZULETA VANEGAS LINA MARIA                    </t>
  </si>
  <si>
    <t xml:space="preserve">OSORIO VELEZ JAIME ALBERTO                   </t>
  </si>
  <si>
    <t xml:space="preserve">GARTNER VARGAS CARMIÑA                       </t>
  </si>
  <si>
    <t xml:space="preserve">VARGAS GALVIS FABIO                          </t>
  </si>
  <si>
    <t xml:space="preserve">GALLARDO CABRERA CECILIA                     </t>
  </si>
  <si>
    <t xml:space="preserve">MUÑOZ QUESADA FERNANDO                       </t>
  </si>
  <si>
    <t xml:space="preserve">CORRALES GARCIA LIGIA LUZ                    </t>
  </si>
  <si>
    <t xml:space="preserve">CONTRERAS SANCHEZ ANDRES FRANCISCO           </t>
  </si>
  <si>
    <t xml:space="preserve">CALDERON GUTIERREZ OLGA LUCIA                </t>
  </si>
  <si>
    <t xml:space="preserve">BRAND FRANCO MARCOS OSVALDO                  </t>
  </si>
  <si>
    <t xml:space="preserve">BUITRAGO LONDOÑO LUZ DARY                    </t>
  </si>
  <si>
    <t xml:space="preserve">CARVAJAL QUIROZ JOSE NELSON                  </t>
  </si>
  <si>
    <t xml:space="preserve">OSORIO DURANGO EDISON JAVIER                 </t>
  </si>
  <si>
    <t xml:space="preserve">CARRILLO PINEDA MARCELA                      </t>
  </si>
  <si>
    <t xml:space="preserve">GIRALDO VASQUEZ DIEGO HERNAN                 </t>
  </si>
  <si>
    <t xml:space="preserve">ORREGO LUZ MERY                              </t>
  </si>
  <si>
    <t xml:space="preserve">PEREZ TORO WILLIAM FREDY                     </t>
  </si>
  <si>
    <t xml:space="preserve">SECRETARIO GENERAL                                                                                                                                                                                      </t>
  </si>
  <si>
    <t xml:space="preserve">ACEITUNO BOCANEGRA FRANCISCO JAVIER          </t>
  </si>
  <si>
    <t xml:space="preserve">GARCIA CALLEJAS DANNY                        </t>
  </si>
  <si>
    <t xml:space="preserve">PEREZ GIRALDO JAIME ALBERTO                  </t>
  </si>
  <si>
    <t xml:space="preserve">ROSERO NOGUERA JAIME RICARDO                 </t>
  </si>
  <si>
    <t xml:space="preserve">RUIZ CORTES ZULMA TATIANA                    </t>
  </si>
  <si>
    <t xml:space="preserve">URREGO DUQUE LEON JAIME                      </t>
  </si>
  <si>
    <t xml:space="preserve">TORRES MARIN BERENA PATRICIA                 </t>
  </si>
  <si>
    <t xml:space="preserve">RAMIREZ ECHEVERRI JUAN CARLOS                </t>
  </si>
  <si>
    <t xml:space="preserve">ROCHA JIMENEZ JOSE ADID                      </t>
  </si>
  <si>
    <t xml:space="preserve">ZAPATA CARDONA OLGA LUCIA                    </t>
  </si>
  <si>
    <t xml:space="preserve">GOMEZ YEPES RICARDO LEON                     </t>
  </si>
  <si>
    <t xml:space="preserve">PEREZ SANCHEZ JUAN MANUEL                    </t>
  </si>
  <si>
    <t xml:space="preserve">NARANJO GOMEZ ESTHER JULIA                   </t>
  </si>
  <si>
    <t xml:space="preserve">ARIAS ARIAS ELKIN ALBERTO                    </t>
  </si>
  <si>
    <t xml:space="preserve">BENJUMEA PEREZ MARGARITA MARIA               </t>
  </si>
  <si>
    <t xml:space="preserve">JARAMILLO FRANCO BEATRIZ ELENA               </t>
  </si>
  <si>
    <t xml:space="preserve">VILLA RESTREPO ANDRES FELIPE                 </t>
  </si>
  <si>
    <t xml:space="preserve">VARGAS BONILLA JESUS FRANCISCO               </t>
  </si>
  <si>
    <t xml:space="preserve">CABARCAS JARAMILLO FELIPE                    </t>
  </si>
  <si>
    <t xml:space="preserve">VILLEGAS PALACIO JUAN CAMILO                 </t>
  </si>
  <si>
    <t xml:space="preserve">MIRA AGUDELO ALEJANDRO                       </t>
  </si>
  <si>
    <t xml:space="preserve">PEREZ PATIÑO ANA LUCIA                       </t>
  </si>
  <si>
    <t xml:space="preserve">SALAZAR VILLEGAS VILMA ALVILLAMI             </t>
  </si>
  <si>
    <t xml:space="preserve">COORDINADOR 2 PROCESO ADMINISTRATIVO (COORDINADOR ADMINISTRATIVO)                                                                                                                                       </t>
  </si>
  <si>
    <t xml:space="preserve">AGUDELO SUAREZ ANDRES ALONSO                 </t>
  </si>
  <si>
    <t xml:space="preserve">MORENO SANCHEZ RICARDO                       </t>
  </si>
  <si>
    <t xml:space="preserve">MUÑOZ SANCHEZ HERNANDO                       </t>
  </si>
  <si>
    <t xml:space="preserve">OSORIO SALAS JUAN PABLO                      </t>
  </si>
  <si>
    <t xml:space="preserve">GOMEZ SANCHEZ GABRIEL IGNACIO                </t>
  </si>
  <si>
    <t xml:space="preserve">BEDOYA BEDOYA MARIA ROCIO                    </t>
  </si>
  <si>
    <t xml:space="preserve">LOPERA QUIROZ OLGA LUCIA                     </t>
  </si>
  <si>
    <t xml:space="preserve">GOMEZ BUILES GLORIA MARCELA                  </t>
  </si>
  <si>
    <t xml:space="preserve">FRANCO GIRALDO JORGE IVAN                    </t>
  </si>
  <si>
    <t xml:space="preserve">MANRIQUE MORENO MARCELA MARIA                </t>
  </si>
  <si>
    <t xml:space="preserve">GONZALEZ SANCHEZ FLOR PATRICIA               </t>
  </si>
  <si>
    <t xml:space="preserve">ECHEVERRI ZULUAGA JONATHAN                   </t>
  </si>
  <si>
    <t xml:space="preserve">LOPEZ LOPEZ DIANA PATRICIA                   </t>
  </si>
  <si>
    <t xml:space="preserve">HERNANDEZ AGUILAR ALVARO ALFONSO             </t>
  </si>
  <si>
    <t xml:space="preserve">POSADA SEGURA JUAN DAVID                     </t>
  </si>
  <si>
    <t xml:space="preserve">RAMIREZ CUARTAS CAMILO ANDRES                </t>
  </si>
  <si>
    <t xml:space="preserve">RAMIREZ GIRALDO JUAN GUILLERMO               </t>
  </si>
  <si>
    <t xml:space="preserve">GALLEGO DIEZ MARY LUZ                        </t>
  </si>
  <si>
    <t xml:space="preserve">CRUZ MORALES HERMAN RENE                     </t>
  </si>
  <si>
    <t xml:space="preserve">FRANCO RESTREPO JOSE LUIS                    </t>
  </si>
  <si>
    <t xml:space="preserve">MONSALVE VARGAS TIMISAY                      </t>
  </si>
  <si>
    <t xml:space="preserve">MUNERA DUQUE ALEJANDRO                       </t>
  </si>
  <si>
    <t xml:space="preserve">ERASO GARNICA RUTH MARIA                     </t>
  </si>
  <si>
    <t xml:space="preserve">LATORRE CORREA FEDERICO                      </t>
  </si>
  <si>
    <t xml:space="preserve">ARDILA MEDINA CARLOS MARTIN                  </t>
  </si>
  <si>
    <t xml:space="preserve">PRECIADO SANCHEZ JOSE CAMILO                 </t>
  </si>
  <si>
    <t xml:space="preserve">ESCOBAR SIERRA DIANA MARCELA                 </t>
  </si>
  <si>
    <t xml:space="preserve">CANO BLANDON CLAUDIA YAMILE                  </t>
  </si>
  <si>
    <t xml:space="preserve">VARGAS FRANCO JORGE WILLIAM                  </t>
  </si>
  <si>
    <t xml:space="preserve">VILLA MACHADO PAULA ANDREA                   </t>
  </si>
  <si>
    <t xml:space="preserve">CARDONA GOMEZ GLORIA PATRICIA                </t>
  </si>
  <si>
    <t xml:space="preserve">STEPHENS HERRON RICHARD                      </t>
  </si>
  <si>
    <t xml:space="preserve">TANGARIFE VILLA CARLOS ALBERTO               </t>
  </si>
  <si>
    <t xml:space="preserve">GONZALEZ RATIVA MARIA CLAUDIA                </t>
  </si>
  <si>
    <t xml:space="preserve">GOMEZ HERNANDEZ RUBBY ESPERANZA              </t>
  </si>
  <si>
    <t xml:space="preserve">ARENAS GOMEZ JUAN CARLOS                     </t>
  </si>
  <si>
    <t xml:space="preserve">DIRECTOR INSTITUTO                                                                                                                                                                                      </t>
  </si>
  <si>
    <t xml:space="preserve">MUÑOZ LOPERA JOHN MARIO                      </t>
  </si>
  <si>
    <t xml:space="preserve">SEGURA LATORRE CESAR HERNANDO                </t>
  </si>
  <si>
    <t xml:space="preserve">GOMEZ GARCIA ALBA NELLY                      </t>
  </si>
  <si>
    <t xml:space="preserve">RUBIANO MUÑOZ RAFAEL ALFONSO                 </t>
  </si>
  <si>
    <t xml:space="preserve">MUÑOZ ALVAREZ SANDRA CRISTINA                </t>
  </si>
  <si>
    <t xml:space="preserve">CHAVES CASTAÑO LILIANA                       </t>
  </si>
  <si>
    <t xml:space="preserve">HERNANDEZ GARCIA DAVID                       </t>
  </si>
  <si>
    <t xml:space="preserve">SEGURA SANCHEZ FREIMAR                       </t>
  </si>
  <si>
    <t xml:space="preserve">PALACIO ORTIZ JUAN DAVID                     </t>
  </si>
  <si>
    <t xml:space="preserve">TORO PAREJA VICTORIA EUGENIA                 </t>
  </si>
  <si>
    <t xml:space="preserve">VILLEGAS RAMIREZ JUAN GUILLERMO              </t>
  </si>
  <si>
    <t xml:space="preserve">PATIÑO RODRIGUEZ CARMEN ELENA                </t>
  </si>
  <si>
    <t xml:space="preserve">PARADA SANCHEZ MONICA TATIANA                </t>
  </si>
  <si>
    <t xml:space="preserve">RESTREPO MORENO CLARA MARIA                  </t>
  </si>
  <si>
    <t xml:space="preserve">GOMEZ GALLEGO JADER DE JESUS                 </t>
  </si>
  <si>
    <t xml:space="preserve">SERNA GIRALDO CLAUDIA PATRICIA               </t>
  </si>
  <si>
    <t xml:space="preserve">CORTES YEPES HERNAN ARTURO                   </t>
  </si>
  <si>
    <t xml:space="preserve">PEÑA ACEVEDO LINA MARIA                      </t>
  </si>
  <si>
    <t xml:space="preserve">TAVERA MESIAS JUAN FERNANDO                  </t>
  </si>
  <si>
    <t xml:space="preserve">BEDOYA GONZALEZ JUAN RODRIGO                 </t>
  </si>
  <si>
    <t xml:space="preserve">PEREZ TAMAYO ELIANA MARIA                    </t>
  </si>
  <si>
    <t xml:space="preserve">LOZANO CASABIANCA GUSTAVO ARGENOR            </t>
  </si>
  <si>
    <t xml:space="preserve">GIRALDO GIRALDO NUBIA AMPARO                 </t>
  </si>
  <si>
    <t xml:space="preserve">ARDILA RESTREPO MARIA ELENA                  </t>
  </si>
  <si>
    <t xml:space="preserve">ARISTIZABAL RIVERA JUAN CARLOS               </t>
  </si>
  <si>
    <t xml:space="preserve">CALDERON VELEZ JUAN CAMILO                   </t>
  </si>
  <si>
    <t xml:space="preserve">GONZALEZ MARULANDA EDWIN ROLANDO             </t>
  </si>
  <si>
    <t xml:space="preserve">LOPERA MEDINA MONICA MARIA                   </t>
  </si>
  <si>
    <t xml:space="preserve">DIAZ MOSQUERA CLAUDIA PATRICIA               </t>
  </si>
  <si>
    <t xml:space="preserve">MALDONADO CELIS MARIA ELENA                  </t>
  </si>
  <si>
    <t xml:space="preserve">BARRETO MESA MARIBEL                         </t>
  </si>
  <si>
    <t xml:space="preserve">GAMEZ DE ARMAS GUSTAVO ADOLFO                </t>
  </si>
  <si>
    <t xml:space="preserve">ORTIZ PABON YOLIMA                           </t>
  </si>
  <si>
    <t xml:space="preserve">FERNANDEZ CAMAYO DORA LILIA                  </t>
  </si>
  <si>
    <t xml:space="preserve">RESTREPO MESA SANDRA LUCIA                   </t>
  </si>
  <si>
    <t xml:space="preserve">OSPINA MUÑOZ DORIS ELENA                     </t>
  </si>
  <si>
    <t xml:space="preserve">SALDARRIAGA MADRIGAL ANDRES EDUARDO          </t>
  </si>
  <si>
    <t xml:space="preserve">MIRA BOHORQUEZ PAULA CRISTINA                </t>
  </si>
  <si>
    <t xml:space="preserve">MUÑOZ GALEANO NICOLAS                        </t>
  </si>
  <si>
    <t xml:space="preserve">OCHOA CACERES SILVIA MERCEDES                </t>
  </si>
  <si>
    <t xml:space="preserve">ESCOBAR ALVAREZ NORA CECILIA                 </t>
  </si>
  <si>
    <t xml:space="preserve">CASTAÑO GONZALEZ JUAN GUILLERMO              </t>
  </si>
  <si>
    <t xml:space="preserve">ANGULO ARIZALA JOAQUIN                       </t>
  </si>
  <si>
    <t xml:space="preserve">DOMINGUEZ MEJIA JOSE SERAFIN                 </t>
  </si>
  <si>
    <t xml:space="preserve">MONTOYA ARANGO PAULA ANDREA                  </t>
  </si>
  <si>
    <t xml:space="preserve">CABRALES MARRUGO MANUEL DEL CRISTO           </t>
  </si>
  <si>
    <t xml:space="preserve">CHICA ARRIETA EDWIN LENIN                    </t>
  </si>
  <si>
    <t xml:space="preserve">RIVEROS JEREZ CARLOS ALBERTO                 </t>
  </si>
  <si>
    <t xml:space="preserve">ARCILA VANEGAS FREDY ALBERTO                 </t>
  </si>
  <si>
    <t xml:space="preserve">ROLDAN PEREZ MIGUEL IGNACIO                  </t>
  </si>
  <si>
    <t xml:space="preserve">ARANGO TORO CLARA MARIA                      </t>
  </si>
  <si>
    <t xml:space="preserve">LOPEZ BERMUDEZ ANDRES                        </t>
  </si>
  <si>
    <t xml:space="preserve">ZAPATA SOTO FRANCENED SELENY                 </t>
  </si>
  <si>
    <t xml:space="preserve">ROJAS JUAN GUILLERMO                         </t>
  </si>
  <si>
    <t xml:space="preserve">ARREDONDO HOLGUIN EDITH DEL SOCORRO          </t>
  </si>
  <si>
    <t xml:space="preserve">ORTIZ NIEVES RUTH ANGELA                     </t>
  </si>
  <si>
    <t xml:space="preserve">ALVAREZ FRANCO CLAUDIA CECILIA               </t>
  </si>
  <si>
    <t xml:space="preserve">URIBE VELASQUEZ SANDRA PATRICIA              </t>
  </si>
  <si>
    <t xml:space="preserve">LOPERA ARRUBLA CLAUDIA PATRICIA              </t>
  </si>
  <si>
    <t xml:space="preserve">VARELA LONDOÑO LUZ ESTELLA                   </t>
  </si>
  <si>
    <t xml:space="preserve">TAMAYO PEREZ MARIA EULALIA                   </t>
  </si>
  <si>
    <t xml:space="preserve">AGUDELO OCHOA ANA MARIA                      </t>
  </si>
  <si>
    <t xml:space="preserve">ZAPATA DUQUE JORGE FERNANDO                  </t>
  </si>
  <si>
    <t xml:space="preserve">DUARTE DUARTE JAKELINE                       </t>
  </si>
  <si>
    <t xml:space="preserve">HERNANDEZ ENRIQUEZ COLOMBIA                  </t>
  </si>
  <si>
    <t xml:space="preserve">RESTREPO HOYOS PAULA ANDREA                  </t>
  </si>
  <si>
    <t xml:space="preserve">FISCHLER  PAUL HENRI                         </t>
  </si>
  <si>
    <t xml:space="preserve">RUSEV ILKO SEMOV                             </t>
  </si>
  <si>
    <t xml:space="preserve">MORENO OLIVEROS EDUAN GIOVANY                </t>
  </si>
  <si>
    <t xml:space="preserve">Div Int Soc                                                                                                                                                                                             </t>
  </si>
  <si>
    <t xml:space="preserve">BARONA ACEVEDO MARIA JACQUELINE              </t>
  </si>
  <si>
    <t xml:space="preserve">MEJIA GOMEZ CARLOS EDUARDO                   </t>
  </si>
  <si>
    <t xml:space="preserve">OCHOA GALEANO LILIANA MARCELA                </t>
  </si>
  <si>
    <t xml:space="preserve">DIRECTOR DE BIENESTAR UNIVERSITARIO                                                                                                                                                                     </t>
  </si>
  <si>
    <t xml:space="preserve">LOPEZ QUINTERO JUAN ALVARO                   </t>
  </si>
  <si>
    <t xml:space="preserve">CASTRO GORDILLO WALTER FERNANDO              </t>
  </si>
  <si>
    <t xml:space="preserve">MUSKUS LOPEZ CARLOS ENRIQUE                  </t>
  </si>
  <si>
    <t xml:space="preserve">ALVAREZ ORTIZ SILVIA YANETH                  </t>
  </si>
  <si>
    <t xml:space="preserve">PROFESIONAL UNIVERSITARIO 2 (COORDINADOR GUIAS CULTURALES)                                                                                                                                              </t>
  </si>
  <si>
    <t xml:space="preserve">POSADA VERA ELVIGIA MARIA                    </t>
  </si>
  <si>
    <t xml:space="preserve">GARCES TRUJILLO LUIS JAVIER                  </t>
  </si>
  <si>
    <t xml:space="preserve">RODRIGUEZ RAMIREZ EDUARD EMIRO               </t>
  </si>
  <si>
    <t xml:space="preserve">POSADA OCHOA SANDRA LUCIA                    </t>
  </si>
  <si>
    <t xml:space="preserve">HADAD ARRIAGADA CACIER ZILAHY                </t>
  </si>
  <si>
    <t xml:space="preserve">MEJIA QUIJANO CLAUDIA LUCIA                  </t>
  </si>
  <si>
    <t xml:space="preserve">PEREZ RENGIFO CARLOS MARIO                   </t>
  </si>
  <si>
    <t xml:space="preserve">SORGE RADOVANI LAVINIA SABINA                </t>
  </si>
  <si>
    <t xml:space="preserve">VILLARRAGA OSSA JUNES ABDUL                  </t>
  </si>
  <si>
    <t xml:space="preserve">ZULUAGA SALAZAR ANDRES FELIPE                </t>
  </si>
  <si>
    <t xml:space="preserve">COLORADO LOPERA HENRY ALONSO                 </t>
  </si>
  <si>
    <t xml:space="preserve">RODAS GONZALEZ JUAN DAVID                    </t>
  </si>
  <si>
    <t xml:space="preserve">GOMEZ GOMEZ SANDRA LILIANA                   </t>
  </si>
  <si>
    <t xml:space="preserve">VALENCIA AGUDELO GERMAN DARIO                </t>
  </si>
  <si>
    <t xml:space="preserve">ATEHORTUA CASTRO LUIS ALFREDO                </t>
  </si>
  <si>
    <t xml:space="preserve">NARANJO GIRALDO GLORIA ELENA                 </t>
  </si>
  <si>
    <t xml:space="preserve">CASTAÑEDA SANDOVAL LAURA MARGARITA           </t>
  </si>
  <si>
    <t xml:space="preserve">ARBOLEDA TORO GERMAN DAVID                   </t>
  </si>
  <si>
    <t xml:space="preserve">PALACIO BAENA LUIS GUILLERMO                 </t>
  </si>
  <si>
    <t xml:space="preserve">SIERRA RESTREPO DIEGO HUMBERTO               </t>
  </si>
  <si>
    <t xml:space="preserve">JEFE DEPARTAMENTO DE ADMISIONES Y REGISTRO                                                                                                                                                              </t>
  </si>
  <si>
    <t xml:space="preserve">HERNANDEZ RIZZO PEDRO JESUS                  </t>
  </si>
  <si>
    <t xml:space="preserve">RIVERA DIAZ LUIS ORLANDO                     </t>
  </si>
  <si>
    <t xml:space="preserve">VERGARA MESA HERNAN DARIO                    </t>
  </si>
  <si>
    <t xml:space="preserve">CAICEDO VELASQUEZ BEATRIZ ELENA              </t>
  </si>
  <si>
    <t xml:space="preserve">Centro de Investigación                                                                                                                                                                                 </t>
  </si>
  <si>
    <t xml:space="preserve">MONTOYA SANCHEZ MIGUEL ANGEL                 </t>
  </si>
  <si>
    <t xml:space="preserve">LOPEZ ZAPATA ESTEBAN                         </t>
  </si>
  <si>
    <t xml:space="preserve">Posgrados y Educación Permanente                                                                                                                                                                        </t>
  </si>
  <si>
    <t xml:space="preserve">RESTREPO MEDRANO JUAN CARLOS                 </t>
  </si>
  <si>
    <t xml:space="preserve">LONDOÑO GIRALDO BEATRIZ EUGENIA              </t>
  </si>
  <si>
    <t xml:space="preserve">GRANDA RESTREPO DIANA MARIA                  </t>
  </si>
  <si>
    <t xml:space="preserve">BLANCO LIBREROS JUAN FELIPE                  </t>
  </si>
  <si>
    <t xml:space="preserve">SALAS ZAPATA WALTER ALFREDO                  </t>
  </si>
  <si>
    <t xml:space="preserve">SANCHEZ MAURICIO ESTEBAN                     </t>
  </si>
  <si>
    <t xml:space="preserve">CARDONA NARANJO FELIPE ALFONSO               </t>
  </si>
  <si>
    <t xml:space="preserve">GREEN STOCEL ABADIO                          </t>
  </si>
  <si>
    <t xml:space="preserve">ARENAS GRISALES SANDRA PATRICIA              </t>
  </si>
  <si>
    <t xml:space="preserve">GAVIRIA GARCES CARLOS FELIPE                 </t>
  </si>
  <si>
    <t xml:space="preserve">GARCIA ARISTIZABAL EDWIN FABIAN              </t>
  </si>
  <si>
    <t xml:space="preserve">LAVERDE OSPINA ALFREDO                       </t>
  </si>
  <si>
    <t xml:space="preserve">BOTERO GARCIA MARIO MARTIN                   </t>
  </si>
  <si>
    <t xml:space="preserve">FORERO ARANGO XIMENA                         </t>
  </si>
  <si>
    <t xml:space="preserve">ARIAS LOPEZ BEATRIZ ELENA                    </t>
  </si>
  <si>
    <t xml:space="preserve">LAGOUEYTE GOMEZ MARIA ISABEL                 </t>
  </si>
  <si>
    <t xml:space="preserve">LOPEZ LEZAMA JESUS MARIA                     </t>
  </si>
  <si>
    <t xml:space="preserve">MEJIA GIRALDO DIEGO ADOLFO                   </t>
  </si>
  <si>
    <t xml:space="preserve">RIOS OSORIO LEONARDO ALBERTO                 </t>
  </si>
  <si>
    <t xml:space="preserve">JIMENEZ QUICENO JUDY NATALIA                 </t>
  </si>
  <si>
    <t xml:space="preserve">GALVAN DIAZ ANA LUZ                          </t>
  </si>
  <si>
    <t xml:space="preserve">GRISALES FRANCO LINA MARIA                   </t>
  </si>
  <si>
    <t xml:space="preserve">RUA GIRALDO ALVARO LEON                      </t>
  </si>
  <si>
    <t xml:space="preserve">BEDOYA ASTRID MILENA                         </t>
  </si>
  <si>
    <t xml:space="preserve">SUBDIRECTOR DE ESCUELA                                                                                                                                                                                  </t>
  </si>
  <si>
    <t xml:space="preserve">RESTREPO COSSIO ALBEIRO ALONSO               </t>
  </si>
  <si>
    <t xml:space="preserve">FERNANDEZ HINCAPIE JHON JAIRO                </t>
  </si>
  <si>
    <t xml:space="preserve">HINCAPIE PALACIO BEATRIZ OMAIRA              </t>
  </si>
  <si>
    <t xml:space="preserve">CARDONA GALEANO WILSON ISIDRO                </t>
  </si>
  <si>
    <t xml:space="preserve">ECHEVERRI DELGADO LUIS FERNANDO              </t>
  </si>
  <si>
    <t xml:space="preserve">RESTREPO ALVAREZ JOSE DOMINGO                </t>
  </si>
  <si>
    <t xml:space="preserve">GARCIA GOMEZ VANESSA                         </t>
  </si>
  <si>
    <t xml:space="preserve">GOMEZ GONZALEZ FABER ALBERTO                 </t>
  </si>
  <si>
    <t xml:space="preserve">LOPEZ RIOS SONIA YANETH                      </t>
  </si>
  <si>
    <t xml:space="preserve">ARIAS GOMEZ PAOLA ANDREA                     </t>
  </si>
  <si>
    <t xml:space="preserve">ARROYAVE PALACIO MARGARITA MARIA             </t>
  </si>
  <si>
    <t xml:space="preserve">JIMENEZ NARVAEZ MARIA MERCEDES               </t>
  </si>
  <si>
    <t xml:space="preserve">JIMENEZ YEPES CARLOS MARIO                   </t>
  </si>
  <si>
    <t xml:space="preserve">LOPEZ VALENCIA JORGE EDUARDO                 </t>
  </si>
  <si>
    <t xml:space="preserve">VELASCO BEDOYA ANDRES FELIPE                 </t>
  </si>
  <si>
    <t xml:space="preserve">ARISTIZABAL SIERRA RICARDO EMILIO            </t>
  </si>
  <si>
    <t xml:space="preserve">MEJIA CORREA MARIA PAULINA                   </t>
  </si>
  <si>
    <t xml:space="preserve">ESTRADA PAREJA MONICA MARIA                  </t>
  </si>
  <si>
    <t xml:space="preserve">AGUDELO VANEGAS NELSON ARMANDO               </t>
  </si>
  <si>
    <t xml:space="preserve">OSSA OROZCO CLAUDIA PATRICIA                 </t>
  </si>
  <si>
    <t xml:space="preserve">LA ROTTA FORERO DANIEL ANDRES                </t>
  </si>
  <si>
    <t xml:space="preserve">URIBE RIOS ALEJANDRO                         </t>
  </si>
  <si>
    <t xml:space="preserve">CABRERA HEMER DAGOBERTO NICANOR              </t>
  </si>
  <si>
    <t xml:space="preserve">CARDONA SANCHEZ DIANA PATRICIA               </t>
  </si>
  <si>
    <t xml:space="preserve">SARASTI VANEGAS DIEGO ARTURO                 </t>
  </si>
  <si>
    <t xml:space="preserve">PATRON GOMEZ ALFREDO SALVADOR                </t>
  </si>
  <si>
    <t xml:space="preserve">GONZALEZ NARANJO LUIS ALONSO                 </t>
  </si>
  <si>
    <t xml:space="preserve">OROZCO JIMENEZ WILSON ARTURO                 </t>
  </si>
  <si>
    <t xml:space="preserve">VELEZ ECHEVERRI CATALINA                     </t>
  </si>
  <si>
    <t xml:space="preserve">ZULUAGA CALLEJAS JORGE IVAN                  </t>
  </si>
  <si>
    <t xml:space="preserve">ISAZA NARVAEZ CLAUDIA VICTORIA               </t>
  </si>
  <si>
    <t xml:space="preserve">CORREA JIMENEZ XIOMARA ESTHER                </t>
  </si>
  <si>
    <t xml:space="preserve">RUA URIBE GUILLERMO LEON                     </t>
  </si>
  <si>
    <t xml:space="preserve">BARRERA RAMIREZ JOHN FREDY                   </t>
  </si>
  <si>
    <t xml:space="preserve">VELEZ CUARTAS GABRIEL JAIME                  </t>
  </si>
  <si>
    <t xml:space="preserve">UPEGUI ZEA JUAN CARLOS                       </t>
  </si>
  <si>
    <t xml:space="preserve">ESCOBAR RESTREPO JULIO CESAR                 </t>
  </si>
  <si>
    <t xml:space="preserve">CALDERON GUTIERREZ JORGE ANDRES              </t>
  </si>
  <si>
    <t xml:space="preserve">CARDENAS ROA CAROLINA                        </t>
  </si>
  <si>
    <t xml:space="preserve">GALLEGO GONIMA SABRINA                       </t>
  </si>
  <si>
    <t xml:space="preserve">JARAMILLO ISAZA FRANKLIN                     </t>
  </si>
  <si>
    <t xml:space="preserve">BARRERA VALENCIA MAURICIO ALBERTO            </t>
  </si>
  <si>
    <t xml:space="preserve">SALDARRIAGA ESCOBAR GREGORIO ANDRES          </t>
  </si>
  <si>
    <t xml:space="preserve">GARCIA TELLEZ KAREN EDILMA                   </t>
  </si>
  <si>
    <t xml:space="preserve">URAN CARMONA ALEXANDRA PATRICIA              </t>
  </si>
  <si>
    <t xml:space="preserve">MESA CADAVID MONICA                          </t>
  </si>
  <si>
    <t xml:space="preserve">PEREZ FONSECA ANDREA LISSETT                 </t>
  </si>
  <si>
    <t xml:space="preserve">CORREA ARANGO OSCAR ALBERTO                  </t>
  </si>
  <si>
    <t xml:space="preserve">MARIN SEPULVEDA JUAN MIGUEL                  </t>
  </si>
  <si>
    <t xml:space="preserve">HURTADO ARISTIZABAL ALEJANDRO                </t>
  </si>
  <si>
    <t xml:space="preserve">CORDOBA CUARTAS EDGAR ALBERTO                </t>
  </si>
  <si>
    <t xml:space="preserve">ECHEVERRI GOMEZ JULIO                        </t>
  </si>
  <si>
    <t xml:space="preserve">CAPARROSO PEREZ CARLOS BERNARDO              </t>
  </si>
  <si>
    <t xml:space="preserve">CASTRILLON HOYOS WILSON ERNESTO              </t>
  </si>
  <si>
    <t xml:space="preserve">LOPEZ ORTIZ JORGE ALBERTO                    </t>
  </si>
  <si>
    <t xml:space="preserve">NUÑEZ RANGEL VITELBINA                       </t>
  </si>
  <si>
    <t xml:space="preserve">MONTOYA VASQUEZ ERIKA MARIA                  </t>
  </si>
  <si>
    <t xml:space="preserve">ALVAREZ BOTERO CRISTIAN MAURICIO             </t>
  </si>
  <si>
    <t xml:space="preserve">GIRALDO BUITRAGO LINA CLAUDIA                </t>
  </si>
  <si>
    <t xml:space="preserve">URIBE TIRADO ALEJANDRO                       </t>
  </si>
  <si>
    <t xml:space="preserve">CATAÑO CORREA JUAN CARLOS                    </t>
  </si>
  <si>
    <t xml:space="preserve">LOPEZ CORDOBA MEISSER ALBERTO                </t>
  </si>
  <si>
    <t xml:space="preserve">BARRIOS HENAO ELOY GUILLERMO                 </t>
  </si>
  <si>
    <t xml:space="preserve">GAVIRIA GOMEZ NATALIA                        </t>
  </si>
  <si>
    <t xml:space="preserve">CHAVERRA FERNANDEZ DORA INES                 </t>
  </si>
  <si>
    <t xml:space="preserve">GARCES SAMUDIO CARLOS GUILLERMO              </t>
  </si>
  <si>
    <t xml:space="preserve">GIL CONGOTE LINA MARCELA                     </t>
  </si>
  <si>
    <t xml:space="preserve">GOMEZ MUÑOZ WILMAN ARTURO                    </t>
  </si>
  <si>
    <t xml:space="preserve">PARRA GRONDONA AGUSTIN ALONSO                </t>
  </si>
  <si>
    <t xml:space="preserve">CUARTAS HERNANDEZ SANDRA EUGENIA             </t>
  </si>
  <si>
    <t xml:space="preserve">LENIS CASTAÑO JOHN FREDY                     </t>
  </si>
  <si>
    <t xml:space="preserve">BEJARANO GAITAN GILBERTO                     </t>
  </si>
  <si>
    <t xml:space="preserve">MOLINA ALVAREZ PAOLA ANDREA                  </t>
  </si>
  <si>
    <t xml:space="preserve">CALLE POSADA JOSE IGNACIO                    </t>
  </si>
  <si>
    <t xml:space="preserve">COORDINADOR 2 PROCESO ADMINISTRATIVO                                                                                                                                                                    </t>
  </si>
  <si>
    <t xml:space="preserve">PEÑUELA VASQUEZ MARIANA                      </t>
  </si>
  <si>
    <t xml:space="preserve">HERRERA ALZATE DIANA MARCELA                 </t>
  </si>
  <si>
    <t xml:space="preserve">FERNANDEZ CHICA JULIO CESAR                  </t>
  </si>
  <si>
    <t xml:space="preserve">PROFESIONAL ESPECIALIZADO 1 (COORDINADOR DE LABORATORIO)                                                                                                                                                </t>
  </si>
  <si>
    <t xml:space="preserve">RAMIREZ GAVIRIA GLORIA CECILIA               </t>
  </si>
  <si>
    <t xml:space="preserve">SANCHEZ SEGURA JAVIER EDUARDO                </t>
  </si>
  <si>
    <t xml:space="preserve">CORRALES SANTA FELIX MAURICIO                </t>
  </si>
  <si>
    <t xml:space="preserve">LONDOÑO MACHADO MARTHA YANETH                </t>
  </si>
  <si>
    <t xml:space="preserve">HERRERA PATIÑO JUAN CARLOS                   </t>
  </si>
  <si>
    <t xml:space="preserve">CORREDOR RODRIGUEZ MAURICIO                  </t>
  </si>
  <si>
    <t xml:space="preserve">GALLEGO MOSQUERA JORGE IVAN                  </t>
  </si>
  <si>
    <t xml:space="preserve">VELEZ SERNA JUAN DIEGO                       </t>
  </si>
  <si>
    <t xml:space="preserve">Dpto de Recursos de Apoyo e Informática                                                                                                                                                                 </t>
  </si>
  <si>
    <t xml:space="preserve">REYES GOMEZ ERNESTO AMADOR                   </t>
  </si>
  <si>
    <t xml:space="preserve">TOBON ARIAS ALEXANDER DE JESUS               </t>
  </si>
  <si>
    <t xml:space="preserve">DIAZ WALTER                                  </t>
  </si>
  <si>
    <t xml:space="preserve">ZARRAZOLA RIVERA EDWIN DE JESUS              </t>
  </si>
  <si>
    <t xml:space="preserve">MOTATO ROCHA KARINA EDITH                    </t>
  </si>
  <si>
    <t xml:space="preserve">PLATA CONTRERAS JESUS ALBERTO                </t>
  </si>
  <si>
    <t xml:space="preserve">COORDINADOR 2 PROCESO MISIONAL (COORDINADOR DEPARTAMENTO PARA MEDICINA)                                                                                                                                 </t>
  </si>
  <si>
    <t xml:space="preserve">SALDARRIAGA ORTIZ OMAR DARIO                 </t>
  </si>
  <si>
    <t xml:space="preserve">OSORIO GUILLEN JORGE MARIO                   </t>
  </si>
  <si>
    <t xml:space="preserve">GONZALEZ MARIN ANGEL AUGUSTO                 </t>
  </si>
  <si>
    <t xml:space="preserve">GARCIA RESTREPO GLADIS DEL SOCORRO           </t>
  </si>
  <si>
    <t xml:space="preserve">ZULUAGA QUINTERO JOHN JAIRO                  </t>
  </si>
  <si>
    <t xml:space="preserve">QUINTERO ROJAS GLADYS ADRIANA                </t>
  </si>
  <si>
    <t xml:space="preserve">MUÑOZ ZULUAGA JUAN DAVID                     </t>
  </si>
  <si>
    <t xml:space="preserve">BOLIVAR BURITICA WILSON ANTONIO              </t>
  </si>
  <si>
    <t xml:space="preserve">LLANO SANCHEZ ELIZABETH                      </t>
  </si>
  <si>
    <t xml:space="preserve">UPEGUI JIMENEZ LUIS FELIPE                   </t>
  </si>
  <si>
    <t xml:space="preserve">ORREGO ARISMENDI JUAN CARLOS                 </t>
  </si>
  <si>
    <t xml:space="preserve">USUGA MANCO OLGA CECILIA                     </t>
  </si>
  <si>
    <t xml:space="preserve">ZULETA SALAS MONICA CONSUELO                 </t>
  </si>
  <si>
    <t xml:space="preserve">AGUDELO AGUDELO JOHN JADER                   </t>
  </si>
  <si>
    <t xml:space="preserve">LIZARAZO MEDINA PILAR XIMENA                 </t>
  </si>
  <si>
    <t xml:space="preserve">RODRIGUEZ RODRIGUEZ OLGA LUZ DARY            </t>
  </si>
  <si>
    <t xml:space="preserve">POLANCO LOPEZ DE MESA YSABEL                 </t>
  </si>
  <si>
    <t xml:space="preserve">RUGELES LOPEZ CLAUDIA                        </t>
  </si>
  <si>
    <t xml:space="preserve">PEREZ MONTES JUAN ESTEBAN                    </t>
  </si>
  <si>
    <t xml:space="preserve">GOMEZ GIL DAVID FRANCISCO                    </t>
  </si>
  <si>
    <t xml:space="preserve">MENDOZA ARANGO MARIA CLARA                   </t>
  </si>
  <si>
    <t xml:space="preserve">SANTAMARIA PALACIO ALEXANDER                 </t>
  </si>
  <si>
    <t xml:space="preserve">SOLANO ATEHORTUA JOSE ANTONIO                </t>
  </si>
  <si>
    <t xml:space="preserve">ESPINAL LOPEZ JUAN FERNANDO                  </t>
  </si>
  <si>
    <t xml:space="preserve">MUÑOZ ACEVEDO JUAN CARLOS                    </t>
  </si>
  <si>
    <t xml:space="preserve">GOMEZ ZUÑIGA ROBERTO CARLOS                  </t>
  </si>
  <si>
    <t xml:space="preserve">CADAVID PUENTES ADRIANA MARGARITA            </t>
  </si>
  <si>
    <t xml:space="preserve">FIGUEROA CUESTA JUAN DAVID                   </t>
  </si>
  <si>
    <t xml:space="preserve">FLOREZ GOMEZ IVAN DARIO                      </t>
  </si>
  <si>
    <t xml:space="preserve">MAYA DUQUE PABLO ANDRES                      </t>
  </si>
  <si>
    <t xml:space="preserve">MEJIA ORTEGA LUZ MERY                        </t>
  </si>
  <si>
    <t xml:space="preserve">PINEDA TRUJILLO NICOLAS GUILLERMO            </t>
  </si>
  <si>
    <t xml:space="preserve">OTALVARO TAMAYO LEON FELIPE                  </t>
  </si>
  <si>
    <t xml:space="preserve">MENDEZ VELASQUEZ JUAN CARLOS                 </t>
  </si>
  <si>
    <t xml:space="preserve">VARGAS SUAZA GLORIA ANDREA                   </t>
  </si>
  <si>
    <t xml:space="preserve">ORDOÑEZ GOMEZ FEDERICO                       </t>
  </si>
  <si>
    <t xml:space="preserve">JARAMILLO QUICENO DIANA VICTORIA             </t>
  </si>
  <si>
    <t xml:space="preserve">RIOS D LEON JUAN FERNANDO                    </t>
  </si>
  <si>
    <t xml:space="preserve">NAVARRO MUNERA JAZMIN ALEJANDRA              </t>
  </si>
  <si>
    <t xml:space="preserve">LONDOÑO MESA MARIO HERNAN                    </t>
  </si>
  <si>
    <t xml:space="preserve">MAZO CHAVARRIA ADRIANA PATRICIA              </t>
  </si>
  <si>
    <t xml:space="preserve">GIRALDO ORTIZ JOHN JAIRO                     </t>
  </si>
  <si>
    <t xml:space="preserve">AGUDELO ESCOBAR ANA MARIA                    </t>
  </si>
  <si>
    <t xml:space="preserve">PROFESIONAL UNIVERSITARIO 2 (ASISTENTE ASUNTOS ESTUDIANTILES)                                                                                                                                           </t>
  </si>
  <si>
    <t xml:space="preserve">MONTOYA LOAIZA NORA CECILIA                  </t>
  </si>
  <si>
    <t xml:space="preserve">RODRIGUEZ OCHOA GUSTAVO ADOLFO               </t>
  </si>
  <si>
    <t xml:space="preserve">IBARRA RODRIGUEZ ADRIANA ALEXANDRA           </t>
  </si>
  <si>
    <t xml:space="preserve">HENAO MEJIA CLAUDIA PATRICIA                 </t>
  </si>
  <si>
    <t xml:space="preserve">ZAPATA BAILARIN JANNET                       </t>
  </si>
  <si>
    <t xml:space="preserve">GIL GOMEZ DIANA PATRICIA                     </t>
  </si>
  <si>
    <t xml:space="preserve">ROJAS CHALARCA DIANA LUCIA                   </t>
  </si>
  <si>
    <t xml:space="preserve">ALVAREZ ALVAREZ PATRICIA ELENA               </t>
  </si>
  <si>
    <t xml:space="preserve">MOYANO GLORIA ESPERANZA                      </t>
  </si>
  <si>
    <t xml:space="preserve">OSORIO SOTO MARIA EUGENIA                    </t>
  </si>
  <si>
    <t xml:space="preserve">SOLARI TORRES SERGIO ALCIDES                 </t>
  </si>
  <si>
    <t xml:space="preserve">PATIÑO ALVAREZ GUSTAVO ADOLFO                </t>
  </si>
  <si>
    <t xml:space="preserve">GARCIA FRANCO DEICI KATRINE                  </t>
  </si>
  <si>
    <t xml:space="preserve">BENJUMEA GUTIERREZ DORA MARIA                </t>
  </si>
  <si>
    <t xml:space="preserve">DUQUE QUINTERO SANDRA PATRICIA               </t>
  </si>
  <si>
    <t xml:space="preserve">TOBON NOREÑA YUDY ANDREA                     </t>
  </si>
  <si>
    <t xml:space="preserve">GALEANO VASCO LUIS FERNANDO                  </t>
  </si>
  <si>
    <t xml:space="preserve">CANO BLANDON LUISA FERNANDA                  </t>
  </si>
  <si>
    <t xml:space="preserve">MORALES MUNERA OLGA LUCIA                    </t>
  </si>
  <si>
    <t xml:space="preserve">HERNANDEZ VALDIVIESO ALHER MAURICIO          </t>
  </si>
  <si>
    <t xml:space="preserve">GALLEGO GOMEZ JUAN CARLOS                    </t>
  </si>
  <si>
    <t xml:space="preserve">RODRIGUEZ JARAMILLO CARLOS ANDRES            </t>
  </si>
  <si>
    <t xml:space="preserve">SIERRA ABAUNZA JAVIER MAURICIO               </t>
  </si>
  <si>
    <t xml:space="preserve">SALCEDO OSPINA OLGA BIBIANA                  </t>
  </si>
  <si>
    <t xml:space="preserve">POSADA ZAPATA ISABEL CRISTINA                </t>
  </si>
  <si>
    <t xml:space="preserve">ARTEAGA ROJAS JOHANNA ANDREA                 </t>
  </si>
  <si>
    <t xml:space="preserve">ALZATE GUARIN FERNANDO ALVEIRO               </t>
  </si>
  <si>
    <t xml:space="preserve">MARTINEZ ARANZALES JOSE RAMON                </t>
  </si>
  <si>
    <t xml:space="preserve">MONTOYA MONTOYA GABRIEL JAIME                </t>
  </si>
  <si>
    <t xml:space="preserve">BEDOYA HERNANDEZ MAURICIO HERNANDO           </t>
  </si>
  <si>
    <t xml:space="preserve">BETANCUR GALVIS LILIANA AMPARO               </t>
  </si>
  <si>
    <t xml:space="preserve">GIRALDO CADAVID MARCO ANTONIO                </t>
  </si>
  <si>
    <t xml:space="preserve">JANG JI SON                                  </t>
  </si>
  <si>
    <t xml:space="preserve">CARDONA BUSTOS NADYA LORENA                  </t>
  </si>
  <si>
    <t xml:space="preserve">ESCOBAR TOBON ANA LIGIA                      </t>
  </si>
  <si>
    <t xml:space="preserve">GONZALEZ PEREZ LEONOR VICTORIA               </t>
  </si>
  <si>
    <t xml:space="preserve">GUTIERREZ GARCIA JESUS ANDRES                </t>
  </si>
  <si>
    <t xml:space="preserve">ARBOLEDA VASQUEZ LUZ ADRIANA                 </t>
  </si>
  <si>
    <t xml:space="preserve">ARTEAGA ARIZA BERMAN INES                    </t>
  </si>
  <si>
    <t xml:space="preserve">BOTERO TORRES JAVIER ENRIQUE                 </t>
  </si>
  <si>
    <t xml:space="preserve">SANCHEZ MAZO LILIANA MARIA                   </t>
  </si>
  <si>
    <t xml:space="preserve">AGUDELO ESCOBAR LINA MARIA                   </t>
  </si>
  <si>
    <t xml:space="preserve">URIBE MUNERA JOSE ANDRES                     </t>
  </si>
  <si>
    <t xml:space="preserve">ESTRADA RESTREPO ALEJANDRO                   </t>
  </si>
  <si>
    <t xml:space="preserve">ALZATE RESTREPO JUAN FERNANDO                </t>
  </si>
  <si>
    <t xml:space="preserve">PATIÑO GONZALEZ EDWIN BAIRON                 </t>
  </si>
  <si>
    <t xml:space="preserve">CARRILLO BONILLA LINA MARIA                  </t>
  </si>
  <si>
    <t xml:space="preserve">GIRALDO ECHEVERRI CARLOS ANDRES              </t>
  </si>
  <si>
    <t xml:space="preserve">TIMARAN RODRIGUEZ RENE FERNANDO              </t>
  </si>
  <si>
    <t xml:space="preserve">VILLAR ARGAIZ DAVID                          </t>
  </si>
  <si>
    <t xml:space="preserve">JIMENEZ ALZATE MARIA DEL PILAR               </t>
  </si>
  <si>
    <t xml:space="preserve">PICON JACOME EDGAR                           </t>
  </si>
  <si>
    <t xml:space="preserve">Sección de Servicios y Extensión                                                                                                                                                                        </t>
  </si>
  <si>
    <t xml:space="preserve">VARGAS GUZMAN MONICA JANET                   </t>
  </si>
  <si>
    <t xml:space="preserve">PUERTA AYALA JORGE IGNACIO                   </t>
  </si>
  <si>
    <t xml:space="preserve">PATIÑO VILLADA FREDY ALONSO                  </t>
  </si>
  <si>
    <t xml:space="preserve">HASLER PEREZ JOHANN                          </t>
  </si>
  <si>
    <t xml:space="preserve">GOMEZ VANEGAS CARLA CRISTINA                 </t>
  </si>
  <si>
    <t xml:space="preserve">VANEGAS OSORIO JORGE HUMBERTO                </t>
  </si>
  <si>
    <t xml:space="preserve">MARQUEZ ARABIA JORGE JAIME                   </t>
  </si>
  <si>
    <t xml:space="preserve">BERNAL MOSQUERA MARIA EMILVIA                </t>
  </si>
  <si>
    <t xml:space="preserve">LONDOÑO TOBON DIEGO ARMANDO                  </t>
  </si>
  <si>
    <t xml:space="preserve">VARGAS VASQUEZ MARCELA EUNICE                </t>
  </si>
  <si>
    <t xml:space="preserve">RAMIREZ VELEZ ALEJANDRO                      </t>
  </si>
  <si>
    <t xml:space="preserve">VELASQUEZ ANGEL ANA MILENA                   </t>
  </si>
  <si>
    <t xml:space="preserve">LONDOÑO MARIN SILVIA MARCELA                 </t>
  </si>
  <si>
    <t xml:space="preserve">HERRERA HERRERA LUIS CARLOS                  </t>
  </si>
  <si>
    <t xml:space="preserve">RUIZ ESTRADA SANDRA LILIANA                  </t>
  </si>
  <si>
    <t xml:space="preserve">QUIROZ HERRERA GABRIEL ANGEL                 </t>
  </si>
  <si>
    <t xml:space="preserve">RESTREPO MESA PAULA ANDREA                   </t>
  </si>
  <si>
    <t xml:space="preserve">QUIROZ HOYOS MAURICIO                        </t>
  </si>
  <si>
    <t xml:space="preserve">PATIÑO JARAMILLO CARMEN ANDREA               </t>
  </si>
  <si>
    <t xml:space="preserve">ALZATE GOMEZ JAIME ANDRES                    </t>
  </si>
  <si>
    <t xml:space="preserve">MEJIA BRAVO RICHARD MILTON                   </t>
  </si>
  <si>
    <t xml:space="preserve">CASTAÑO GRANADA MARIA CATALINA               </t>
  </si>
  <si>
    <t xml:space="preserve">MIRA ESPINOSA YENNY ANDREA                   </t>
  </si>
  <si>
    <t xml:space="preserve">CARMONA AGUDELO JUAN CARLOS                  </t>
  </si>
  <si>
    <t xml:space="preserve">MOSQUERA BALLESTEROS ROBERTO                 </t>
  </si>
  <si>
    <t xml:space="preserve">GOMEZ GOMEZ JULIA ANDREA                     </t>
  </si>
  <si>
    <t xml:space="preserve">SOTO VELASQUEZ MONICA LUCIA                  </t>
  </si>
  <si>
    <t xml:space="preserve">GIRALDO RIOS DIEGO ENRIQUE                   </t>
  </si>
  <si>
    <t xml:space="preserve">VELILLA HERNANDEZ PAULA ANDREA               </t>
  </si>
  <si>
    <t xml:space="preserve">LOPERA BETANCUR MARTHA ADIELA                </t>
  </si>
  <si>
    <t xml:space="preserve">CHAVERRA BRAND ANGELA MARIA                  </t>
  </si>
  <si>
    <t xml:space="preserve">MUÑOZ FRANCO NORA EUGENIA                    </t>
  </si>
  <si>
    <t xml:space="preserve">POSADA DUQUE HECTOR MAURICIO                 </t>
  </si>
  <si>
    <t xml:space="preserve">URREA DUQUE JUAN PABLO                       </t>
  </si>
  <si>
    <t xml:space="preserve">SEPULVEDA DIAZ HERNAN DARIO                  </t>
  </si>
  <si>
    <t xml:space="preserve">VELASQUEZ VELASQUEZ ENRIQUE MARIA            </t>
  </si>
  <si>
    <t xml:space="preserve">ARANGO URIBE JUAN DAVID                      </t>
  </si>
  <si>
    <t xml:space="preserve">VILLA LONDOÑO JUAN CARLOS                    </t>
  </si>
  <si>
    <t xml:space="preserve">QUINCHIA ORTIZ DIANA ISABEL                  </t>
  </si>
  <si>
    <t xml:space="preserve">BERNAL BERNAL LUISA FERNANDA                 </t>
  </si>
  <si>
    <t xml:space="preserve">GARCES VALDERRAMA DIANA MARCELA              </t>
  </si>
  <si>
    <t xml:space="preserve">DIRECTOR DE RELACIONES INTERNACIONALES                                                                                                                                                                  </t>
  </si>
  <si>
    <t xml:space="preserve">Dirección de Relaciones Internacionales                                                                                                                                                                 </t>
  </si>
  <si>
    <t xml:space="preserve">MORALES MOSQUERA MARIA EDITH                 </t>
  </si>
  <si>
    <t xml:space="preserve">SANCHEZ GIL JUAN CAMILO                      </t>
  </si>
  <si>
    <t xml:space="preserve">SALAZAR GIRALDO BEATRIZ EUGENIA              </t>
  </si>
  <si>
    <t xml:space="preserve">CHAMS ANTURI ABRAHAM ALBERTO                 </t>
  </si>
  <si>
    <t xml:space="preserve">RESTREPO PINEDA DURLEY ELIANA                </t>
  </si>
  <si>
    <t xml:space="preserve">CHINCHILLA MEJIA CARLOS FERNANDO             </t>
  </si>
  <si>
    <t xml:space="preserve">CASTAÑO RAMIREZ SIMON                        </t>
  </si>
  <si>
    <t xml:space="preserve">BARRIENTOS MARIN JORGE HUGO                  </t>
  </si>
  <si>
    <t xml:space="preserve">RODELO CEBALLOS JOAQUIN ROBERTO              </t>
  </si>
  <si>
    <t xml:space="preserve">RESTREPO ESPINOSA OLGA LUCIA                 </t>
  </si>
  <si>
    <t xml:space="preserve">MEJIA PIEDRAHITA ANA MARIA DE G              </t>
  </si>
  <si>
    <t xml:space="preserve">RODRIGUEZ GAZQUEZ MARIA DE LOS ANGELES       </t>
  </si>
  <si>
    <t xml:space="preserve">SUESCUN CORREA ELKIN DAVID                   </t>
  </si>
  <si>
    <t xml:space="preserve">BLANCO ARBOLEDA DARIO ALBERTO                </t>
  </si>
  <si>
    <t xml:space="preserve">VILLANEDA PULGARIN WALTER DE JESUS           </t>
  </si>
  <si>
    <t xml:space="preserve">CONTRERAS OLIVARES LYDA YANETH               </t>
  </si>
  <si>
    <t xml:space="preserve">URIBE SANCHEZ OSCAR FELIPE                   </t>
  </si>
  <si>
    <t xml:space="preserve">VIVAS HURTADO SELNICH                        </t>
  </si>
  <si>
    <t xml:space="preserve">MESIAS ALVAREZ RICARDO ESTEBAN               </t>
  </si>
  <si>
    <t xml:space="preserve">PALACIO CANO MARTA LUZ                       </t>
  </si>
  <si>
    <t xml:space="preserve">RESTREPO JIMENEZ SANDRA YANETH               </t>
  </si>
  <si>
    <t xml:space="preserve">ZULUAGA GOMEZ LUZ YILEAM                     </t>
  </si>
  <si>
    <t xml:space="preserve">PROFESIONAL ESPECIALIZADO 3 PROCESO ADMINISTRATIVO (GESTION DE PROCESOS LOGISTICOS Y DE INFRAESTRUCTURA)                                                                                                </t>
  </si>
  <si>
    <t xml:space="preserve">ORTIZ ZULETA CARLOS FEDERICO                 </t>
  </si>
  <si>
    <t xml:space="preserve">PROFESIONAL ESPECIALIZADO 2 PROCESO ADMINISTRATIVO (INGENIERO TELECOMUNICACIONES)                                                                                                                       </t>
  </si>
  <si>
    <t xml:space="preserve">GARCIA QUINTERO CLARA INES                   </t>
  </si>
  <si>
    <t xml:space="preserve">VELASQUEZ GRISALEZ ANA CECILIA DEL SOCORRO   </t>
  </si>
  <si>
    <t xml:space="preserve">JIMENEZ BENITEZ MERCEDES                     </t>
  </si>
  <si>
    <t xml:space="preserve">SANDSTEDE RIVAS MARIA JOSE                   </t>
  </si>
  <si>
    <t xml:space="preserve">MUÑOZ QUINTERO CARLOS ERNEY                  </t>
  </si>
  <si>
    <t xml:space="preserve">PROFESIONAL ESPECIALIZADO 3 (ANALISTA DE PROCESOS ORGANIZACIONALES)                                                                                                                                     </t>
  </si>
  <si>
    <t xml:space="preserve">AGUDELO CARDONA CARLOS ALBERTO               </t>
  </si>
  <si>
    <t xml:space="preserve">ESTRADA HERNANDEZ JOVANNY                    </t>
  </si>
  <si>
    <t xml:space="preserve">División de Planes y Proyectos                                                                                                                                                                          </t>
  </si>
  <si>
    <t xml:space="preserve">MOSQUERA LONDOÑO DIANA CRISTINA              </t>
  </si>
  <si>
    <t xml:space="preserve">GONZALEZ ACEVEDO SANDRA MARIA                </t>
  </si>
  <si>
    <t xml:space="preserve">CORREA RIOS DORIS MARGARITA                  </t>
  </si>
  <si>
    <t xml:space="preserve">VALENCIA GONZALEZ MONICA PATRICIA            </t>
  </si>
  <si>
    <t xml:space="preserve">ORTIZ NARANJO MARIA NANCY                    </t>
  </si>
  <si>
    <t xml:space="preserve">PATIÑO LUGO DANIEL FELIPE                    </t>
  </si>
  <si>
    <t xml:space="preserve">BEDOYA TOBON DIANA MARCELA                   </t>
  </si>
  <si>
    <t xml:space="preserve">BEDOYA GONZALEZ YOLIMA DEL SOCORRO           </t>
  </si>
  <si>
    <t xml:space="preserve">GONZALEZ ECHAVARRIA FAVIAN                   </t>
  </si>
  <si>
    <t xml:space="preserve">OSORIO OSSA DIEGO AMADO                      </t>
  </si>
  <si>
    <t xml:space="preserve">PIEDRAHITA DUQUE JOHNATAN                    </t>
  </si>
  <si>
    <t xml:space="preserve">MARTINEZ VALLEJO NORHA ESTELLA               </t>
  </si>
  <si>
    <t xml:space="preserve">SANCHEZ BARRERA MARTHA ROCIO                 </t>
  </si>
  <si>
    <t xml:space="preserve">LOPERA MEDINA SERGIO ALONSO                  </t>
  </si>
  <si>
    <t xml:space="preserve">MARIN VILLA MARCEL                           </t>
  </si>
  <si>
    <t xml:space="preserve">MESA HERRERA NATALIA REGINA                  </t>
  </si>
  <si>
    <t xml:space="preserve">PARRA RESTREPO NATALIA                       </t>
  </si>
  <si>
    <t xml:space="preserve">GALINDO CARDENAS LEONOR                      </t>
  </si>
  <si>
    <t xml:space="preserve">AGUIRRE ACEVEDO DANIEL CAMILO                </t>
  </si>
  <si>
    <t xml:space="preserve">AGUDELO SANTAMARIA ANDRES FELIPE             </t>
  </si>
  <si>
    <t xml:space="preserve">GALLON GOMEZ SANTIAGO ALEJANDRO              </t>
  </si>
  <si>
    <t xml:space="preserve">CARDENAS SOTO ANA MARIA                      </t>
  </si>
  <si>
    <t xml:space="preserve">ARIAS VALENCIA SAMUEL ANDRES                 </t>
  </si>
  <si>
    <t xml:space="preserve">SANCHEZ HENAO CLAUDIA PATRICIA               </t>
  </si>
  <si>
    <t xml:space="preserve">KAMBOUROVA MIGLENA GUEORGUIEVA               </t>
  </si>
  <si>
    <t xml:space="preserve">ZEA BUSTAMANTE LUIS EMILIO                   </t>
  </si>
  <si>
    <t xml:space="preserve">ARANGO CADAVID JUAN ENRIQUE                  </t>
  </si>
  <si>
    <t xml:space="preserve">BUILES CORREA MARIA VICTORIA                 </t>
  </si>
  <si>
    <t xml:space="preserve">PEÑA SERNA CAROLINA                          </t>
  </si>
  <si>
    <t xml:space="preserve">DIAZ MOSQUERA SILVIA PAULINA                 </t>
  </si>
  <si>
    <t xml:space="preserve">LOPEZ GONZALEZ MAURICIO                      </t>
  </si>
  <si>
    <t xml:space="preserve">VASQUEZ BEDOYA FREDY ALONSO                  </t>
  </si>
  <si>
    <t xml:space="preserve">BUILES BARRERA CARLOS ALFONSO                </t>
  </si>
  <si>
    <t xml:space="preserve">BETANCUR ARANGO MARIA ELENA                  </t>
  </si>
  <si>
    <t xml:space="preserve">DOMINGUEZ MEJIA MARTA ISABEL                 </t>
  </si>
  <si>
    <t xml:space="preserve">GARCIA QUINTERO EDWIN                        </t>
  </si>
  <si>
    <t xml:space="preserve">RAMIREZ SANCHEZ ISABEL CRISTINA              </t>
  </si>
  <si>
    <t xml:space="preserve">VILLEGAS LANAU CARLOS ANDRES                 </t>
  </si>
  <si>
    <t xml:space="preserve">ARTETA CUETO ARIEL ANTONIO                   </t>
  </si>
  <si>
    <t xml:space="preserve">RIVERA VELEZ FREDY ALEXANDER                 </t>
  </si>
  <si>
    <t xml:space="preserve">TRONCOSO PIEDRAHITA LILIANA                  </t>
  </si>
  <si>
    <t xml:space="preserve">URAN ARENAS OMAR ALONSO                      </t>
  </si>
  <si>
    <t xml:space="preserve">JIMENEZ ALVAREZ ANGELO DE JESUS              </t>
  </si>
  <si>
    <t xml:space="preserve">LOPEZ URAN CAROLINA                          </t>
  </si>
  <si>
    <t xml:space="preserve">BERNAL MAZO GLORIA PATRICIA                  </t>
  </si>
  <si>
    <t xml:space="preserve">ARISTIZABAL DUQUE MONICA MARIA               </t>
  </si>
  <si>
    <t xml:space="preserve">GUTIERREZ CASTAÑEDA BELKY ESPERANZA          </t>
  </si>
  <si>
    <t xml:space="preserve">Departamento de Ciencias Contables                                                                                                                                                                      </t>
  </si>
  <si>
    <t xml:space="preserve">ACEVEDO HOYOS NORA DELY                      </t>
  </si>
  <si>
    <t xml:space="preserve">CORDOBA GOMEZ CARLOS MARIO                   </t>
  </si>
  <si>
    <t xml:space="preserve">LOPEZ GALLEGO MARIA CRISTINA                 </t>
  </si>
  <si>
    <t xml:space="preserve">OSORIO VARGAS RAUL HERNANDO                  </t>
  </si>
  <si>
    <t xml:space="preserve">ZAPATA BETANCUR ANDRES FELIPE                </t>
  </si>
  <si>
    <t xml:space="preserve">BEDOYA LINA MARIA                            </t>
  </si>
  <si>
    <t xml:space="preserve">PULGARIN DUQUE LILIAN DEL SOCORRO            </t>
  </si>
  <si>
    <t xml:space="preserve">ORDUZ ESPINAL ANA MARIA                      </t>
  </si>
  <si>
    <t xml:space="preserve">ARANA GRAJALES ERLEDY                        </t>
  </si>
  <si>
    <t xml:space="preserve">VELEZ MONCADA GIOVANNI DE JESUS              </t>
  </si>
  <si>
    <t xml:space="preserve">MOLINA SERNA LEONEL DE JESUS                 </t>
  </si>
  <si>
    <t xml:space="preserve">VANEGAS CORREA JAIME DE JESUS                </t>
  </si>
  <si>
    <t xml:space="preserve">TORRES BUSTAMANTE FERNEY ALBERTO             </t>
  </si>
  <si>
    <t xml:space="preserve">CORREA CORREA CATALINA                       </t>
  </si>
  <si>
    <t xml:space="preserve">GIRALDO ECHEVERRI MONICA LUCIA               </t>
  </si>
  <si>
    <t xml:space="preserve">ACEVEDO MORENO ELVIA ELENA                   </t>
  </si>
  <si>
    <t xml:space="preserve">Cen Inv Pos                                                                                                                                                                                             </t>
  </si>
  <si>
    <t xml:space="preserve">URIBE LONDOÑO JOSE BRAULIO                   </t>
  </si>
  <si>
    <t xml:space="preserve">PROFESIONAL UNIVERSITARIO 1 (LOCUTOR PRODUCTOR)                                                                                                                                                         </t>
  </si>
  <si>
    <t xml:space="preserve">GARZON SANTA MARIA LILIANA                   </t>
  </si>
  <si>
    <t xml:space="preserve">MARIN MARIN DENNIS ALEXANDRA                 </t>
  </si>
  <si>
    <t xml:space="preserve">PROFESIONAL ESPECIALIZADO 3 (ARQUITECTO DE SOFTWARE)                                                                                                                                                    </t>
  </si>
  <si>
    <t xml:space="preserve">CASTRILLON BEDOYA SANDRA HENIT               </t>
  </si>
  <si>
    <t xml:space="preserve">GESTOR ADMINISTRATIVO 1                                                                                                                                                                                 </t>
  </si>
  <si>
    <t xml:space="preserve">LOPEZ GOMEZ ANDRES FELIPE                    </t>
  </si>
  <si>
    <t xml:space="preserve">DUQUE HENAO SANDRA LORENA                    </t>
  </si>
  <si>
    <t xml:space="preserve">HENAO CASTAÑEDA ISABEL CRISTINA              </t>
  </si>
  <si>
    <t xml:space="preserve">CORREA OCHOA MAURICIO ANDRES                 </t>
  </si>
  <si>
    <t xml:space="preserve">Centro de Extensión Académica                                                                                                                                                                           </t>
  </si>
  <si>
    <t xml:space="preserve">MOSCOSO ESCOBAR JENNY                        </t>
  </si>
  <si>
    <t xml:space="preserve">MORALES ARZUZA ROSMERY                       </t>
  </si>
  <si>
    <t xml:space="preserve">GOMEZ BOTERO MARYORY ASTRID                  </t>
  </si>
  <si>
    <t xml:space="preserve">GOMEZ PALACIO CLAUDIA                        </t>
  </si>
  <si>
    <t xml:space="preserve">VIANA CISNEROS LUIS FELIPE                   </t>
  </si>
  <si>
    <t xml:space="preserve">OSORIO VELEZ LAURA SOFIA                     </t>
  </si>
  <si>
    <t xml:space="preserve">PINEDA HOYOS JORGE EDUARDO                   </t>
  </si>
  <si>
    <t xml:space="preserve">FONSECA GONZALEZ IDALYD                      </t>
  </si>
  <si>
    <t xml:space="preserve">GAVIRIA CORTES DIDIER FERNANDO               </t>
  </si>
  <si>
    <t xml:space="preserve">CHAVERRA FERNANDEZ BEATRIZ ELENA             </t>
  </si>
  <si>
    <t xml:space="preserve">MUNERA GOMEZ MAURICIO                        </t>
  </si>
  <si>
    <t xml:space="preserve">GUZMAN ZULUAGA ISABEL CRISTINA               </t>
  </si>
  <si>
    <t xml:space="preserve">GIRALDO AGUIRRE ANA LILIANA                  </t>
  </si>
  <si>
    <t xml:space="preserve">BONILLA ZAPATA ANGELICA MARIA                </t>
  </si>
  <si>
    <t xml:space="preserve">BALCAZAR MORALES NORMAN                      </t>
  </si>
  <si>
    <t xml:space="preserve">MUNOZ FONNEGRA SERGIO BISMARK                </t>
  </si>
  <si>
    <t xml:space="preserve">LEAL PIEDRAHITA ERWIN ALEXANDER              </t>
  </si>
  <si>
    <t xml:space="preserve">RUEDA MUÑOZ EDGAR ALBERTO                    </t>
  </si>
  <si>
    <t xml:space="preserve">BENJUMEA GONZALEZ OSCAR ALONSO               </t>
  </si>
  <si>
    <t xml:space="preserve">HERRERA TORRES MARGELA DEL ROSARIO           </t>
  </si>
  <si>
    <t xml:space="preserve">PROFESIONAL ESPECIALIZADO 1 PROCESO ADMINISTRATIVO (ADMINISTRADOR DE HACIENDA)                                                                                                                          </t>
  </si>
  <si>
    <t xml:space="preserve">ISAZA RAMIREZ SEBASTIAN                      </t>
  </si>
  <si>
    <t xml:space="preserve">BUENO SANCHEZ JULIO CESAR                    </t>
  </si>
  <si>
    <t xml:space="preserve">DAZA ROJAS JUAN MANUEL                       </t>
  </si>
  <si>
    <t xml:space="preserve">DURANGO ARBELAEZ CLAUDIA MARIA               </t>
  </si>
  <si>
    <t xml:space="preserve">SANCHEZ PUERTA MAURICIO                      </t>
  </si>
  <si>
    <t xml:space="preserve">PEREZ ELORZA VIVIANA                         </t>
  </si>
  <si>
    <t xml:space="preserve">CHAVERRA SAIRA CATALINA                      </t>
  </si>
  <si>
    <t xml:space="preserve">SIERRA OSPINA NELLY                          </t>
  </si>
  <si>
    <t xml:space="preserve">VALENCIA BUSTAMANTE GLORIA MARLENY           </t>
  </si>
  <si>
    <t xml:space="preserve">División Operativa de Investigación                                                                                                                                                                     </t>
  </si>
  <si>
    <t xml:space="preserve">MENA MURILLO GLORIA CECILIA                  </t>
  </si>
  <si>
    <t xml:space="preserve">DURANGO CHAVARRIA PAOLA ANDREA               </t>
  </si>
  <si>
    <t xml:space="preserve">CORREA CANO OMAR DE JESUS                    </t>
  </si>
  <si>
    <t xml:space="preserve">VILLA SEPULVEDA MARIA EUGENIA                </t>
  </si>
  <si>
    <t xml:space="preserve">VELILLA HERNANDEZ ESTEBAN                    </t>
  </si>
  <si>
    <t xml:space="preserve">BARRERA DURANGO MELISA DE JESUS              </t>
  </si>
  <si>
    <t xml:space="preserve">PUERTA SILVA CLAUDIA PATRICIA                </t>
  </si>
  <si>
    <t xml:space="preserve">PEREZ BAYER JUAN FERNANDO                    </t>
  </si>
  <si>
    <t xml:space="preserve">RESTREPO ESCOBAR MAURICIO                    </t>
  </si>
  <si>
    <t xml:space="preserve">ROJAS MONTOYA WINSTON                        </t>
  </si>
  <si>
    <t xml:space="preserve">GIRALDO RAMIREZ MARIO ALBERTO                </t>
  </si>
  <si>
    <t xml:space="preserve">CASTRILLON CASTRILLON SANDRA ELENA           </t>
  </si>
  <si>
    <t xml:space="preserve">SANCHEZ QUIRAMA SHIRLEY VANESSA              </t>
  </si>
  <si>
    <t xml:space="preserve">Seccional Uraba                                                                                                                                                                                         </t>
  </si>
  <si>
    <t xml:space="preserve">CARDONA ARIAS JAIBERTH ANTONIO               </t>
  </si>
  <si>
    <t xml:space="preserve">JAEN POSADA JUAN SEBASTIAN                   </t>
  </si>
  <si>
    <t xml:space="preserve">RODRIGUEZ ESPINOSA HOLMES HERNAN             </t>
  </si>
  <si>
    <t xml:space="preserve">CONTRERAS CALDERON JOSE DEL CARMEN           </t>
  </si>
  <si>
    <t xml:space="preserve">GIRALDO LOPERA MARTA LUCIA                   </t>
  </si>
  <si>
    <t xml:space="preserve">GOMEZ GONZALEZ JUAN SEBASTIAN                </t>
  </si>
  <si>
    <t xml:space="preserve">ORTIZ ALVAREZ MARGOT CRISTINA                </t>
  </si>
  <si>
    <t xml:space="preserve">RODRIGUEZ VILLAMIL LUZ NATALIA               </t>
  </si>
  <si>
    <t xml:space="preserve">ARNACHE OLMOS OSCAR LUIS                     </t>
  </si>
  <si>
    <t xml:space="preserve">VON WERDER SOPHIE DOROTHEE                   </t>
  </si>
  <si>
    <t xml:space="preserve">GIRALDO MORALES LUIS FERNANDO                </t>
  </si>
  <si>
    <t xml:space="preserve">ARBOLEDA SERNA VICTOR HUGO                   </t>
  </si>
  <si>
    <t xml:space="preserve">MACHADO HERNANDEZ GLORIA CRISTINA            </t>
  </si>
  <si>
    <t xml:space="preserve">ISAZA JARAMILLO SANDRA PATRICIA              </t>
  </si>
  <si>
    <t xml:space="preserve">NIÑO GARCIA JUAN PABLO                       </t>
  </si>
  <si>
    <t xml:space="preserve">GARCIA QUIROZ LUIS ALEXANDER                 </t>
  </si>
  <si>
    <t xml:space="preserve">MUÑOZ ARIAS JUAN DAVID                       </t>
  </si>
  <si>
    <t xml:space="preserve">PROFESIONAL ESPECIALIZADO 3 (ANALISTA DE PROYECTOS INSTITUCIONALES)                                                                                                                                     </t>
  </si>
  <si>
    <t xml:space="preserve">GARCIA QUINTERO LINA MARIA                   </t>
  </si>
  <si>
    <t xml:space="preserve">VASQUEZ GIRALDO OLGA LUCIA                   </t>
  </si>
  <si>
    <t xml:space="preserve">ARISMENDI GOMEZ FABIO ALBERTO                </t>
  </si>
  <si>
    <t xml:space="preserve">CASTRILLON CATAÑO PAULA ANDREA               </t>
  </si>
  <si>
    <t xml:space="preserve">MONTOYA LOPEZ NOELIA DEL SOCORRO             </t>
  </si>
  <si>
    <t xml:space="preserve">GONZALEZ FRANCO LINA PATRICIA                </t>
  </si>
  <si>
    <t xml:space="preserve">BEDOYA CARO IVAN DARIO                       </t>
  </si>
  <si>
    <t xml:space="preserve">CORTES PALOMINO MARLON YEZID                 </t>
  </si>
  <si>
    <t xml:space="preserve">GUZMAN JARAMILLO DIANA CAROLINA              </t>
  </si>
  <si>
    <t xml:space="preserve">MARQUEZ FERNANDEZ DIANA MARGARITA            </t>
  </si>
  <si>
    <t xml:space="preserve">BAENA GARCIA ANDRES                          </t>
  </si>
  <si>
    <t xml:space="preserve">BOTIA VALDERRAMA DIEGO JOSE LUIS             </t>
  </si>
  <si>
    <t xml:space="preserve">RODINO MONTOYA MARY LUZ                      </t>
  </si>
  <si>
    <t xml:space="preserve">CORREA GARCIA JAIME ANDRES                   </t>
  </si>
  <si>
    <t xml:space="preserve">GRAJALES CORREA CARLOS ALEXANDER             </t>
  </si>
  <si>
    <t xml:space="preserve">RAMIREZ ARISTEGUIETA LUIS MIGUEL RAMON       </t>
  </si>
  <si>
    <t xml:space="preserve">NARVAEZ SANCHEZ RAUL LEONARDO                </t>
  </si>
  <si>
    <t xml:space="preserve">GARCIA MONTOYA GISELA MARIA                  </t>
  </si>
  <si>
    <t xml:space="preserve">PAULO TRUJILLO JOSE DAVID                    </t>
  </si>
  <si>
    <t xml:space="preserve">SANCHEZ SEPULVEDA SINDY JOHANA               </t>
  </si>
  <si>
    <t xml:space="preserve">MUÑETON AYALA MERCEDES AMPARO                </t>
  </si>
  <si>
    <t xml:space="preserve">SUAREZ OCHOA MARLENY                         </t>
  </si>
  <si>
    <t xml:space="preserve">SANCHEZ PATIÑO DIANA MARIBEL                 </t>
  </si>
  <si>
    <t xml:space="preserve">CAÑON MONTAÑO JUAN DAVID                     </t>
  </si>
  <si>
    <t xml:space="preserve">SALDARRIAGA GIRALDO CLARA INES               </t>
  </si>
  <si>
    <t xml:space="preserve">PARRA VERGARA JUAN LUIS                      </t>
  </si>
  <si>
    <t xml:space="preserve">VALENCIA VALENCIA JOSE PATRICIO              </t>
  </si>
  <si>
    <t xml:space="preserve">CANO MORALES MARY LUZ                        </t>
  </si>
  <si>
    <t xml:space="preserve">AGUDELO AGUDELO JUAN CARLOS                  </t>
  </si>
  <si>
    <t xml:space="preserve">PACHON CONTRERAS LEONARDO AUGUSTO            </t>
  </si>
  <si>
    <t xml:space="preserve">ALZATE RODRIGUEZ CLAUDIA JANNETH             </t>
  </si>
  <si>
    <t xml:space="preserve">OSTOS ORTIZ CARLOS EDUARDO                   </t>
  </si>
  <si>
    <t xml:space="preserve">BOLIVAR BOTERO LUZ DARY                      </t>
  </si>
  <si>
    <t xml:space="preserve">BONILLA GARCIA ERICA CECILIA                 </t>
  </si>
  <si>
    <t xml:space="preserve">ROMANO ANTONIO ENEA                          </t>
  </si>
  <si>
    <t xml:space="preserve">MEDINA LOZANO ANGELICA PATRICIA              </t>
  </si>
  <si>
    <t xml:space="preserve">RUIZ LLANO JORGE NELSON                      </t>
  </si>
  <si>
    <t xml:space="preserve">LONDOÑO ARIAS MARILUZ                        </t>
  </si>
  <si>
    <t xml:space="preserve">LOAIZA ANGEL DIANA MARIA                     </t>
  </si>
  <si>
    <t xml:space="preserve">ZAPATA RAMIREZ GLORIA CECILIA                </t>
  </si>
  <si>
    <t xml:space="preserve">CORREA CORREA CLAUDIA JULIANA                </t>
  </si>
  <si>
    <t xml:space="preserve">RUIZ JARAMILLO LUIS BERNARDO                 </t>
  </si>
  <si>
    <t xml:space="preserve">ZULIANI ARANGO LILIANA ADELA                 </t>
  </si>
  <si>
    <t xml:space="preserve">ARIAS SIERRA ANDRES AUGUSTO                  </t>
  </si>
  <si>
    <t xml:space="preserve">DIAZ MONSALVE LUZ EVER                       </t>
  </si>
  <si>
    <t xml:space="preserve">ZAPATA NOREÑA OSCAR ALBERTO                  </t>
  </si>
  <si>
    <t xml:space="preserve">GONZALEZ RODRIGUEZ LINA MARIA                </t>
  </si>
  <si>
    <t xml:space="preserve">QUEREJAZU ESCOBARI AMAYA                     </t>
  </si>
  <si>
    <t xml:space="preserve">CATAÑO BERRIO SANDRA ELIANA                  </t>
  </si>
  <si>
    <t xml:space="preserve">ARANGO RINCON JULIAN CAMILO                  </t>
  </si>
  <si>
    <t xml:space="preserve">VIEIRA POSADA GABRIEL JAIME                  </t>
  </si>
  <si>
    <t xml:space="preserve">MUNERA RAMIREZ DANNY ALEXANDRO               </t>
  </si>
  <si>
    <t xml:space="preserve">BARRERA ZAPATA ROLANDO DE JESUS              </t>
  </si>
  <si>
    <t xml:space="preserve">ARIAS LONDOÑO JULIAN DAVID                   </t>
  </si>
  <si>
    <t xml:space="preserve">CEBALLOS FONSECA CLAUDIA PATRICIA            </t>
  </si>
  <si>
    <t xml:space="preserve">RAMIREZ JARAMILLO JOHN FREDY                 </t>
  </si>
  <si>
    <t xml:space="preserve">LENIS BALLESTEROS CESAR AUGUSTO              </t>
  </si>
  <si>
    <t xml:space="preserve">HERRERA ARROYAVE DIANA PAOLA                 </t>
  </si>
  <si>
    <t xml:space="preserve">BARREIRO POSADA PAULA ANDREA                 </t>
  </si>
  <si>
    <t xml:space="preserve">PINEDA MONTOYA DIANA PATRICIA                </t>
  </si>
  <si>
    <t xml:space="preserve">RESTREPO MONICA ALEJANDRA                    </t>
  </si>
  <si>
    <t xml:space="preserve">LOPEZ VELASQUEZ ANGELICA MARIA               </t>
  </si>
  <si>
    <t xml:space="preserve">OCHOA PATIÑO VERONICA                        </t>
  </si>
  <si>
    <t xml:space="preserve">RAMIREZ URREA JULIAN HUMBERTO                </t>
  </si>
  <si>
    <t xml:space="preserve">PATIÑO GARCIA PEDRO NEL DE JESUS             </t>
  </si>
  <si>
    <t xml:space="preserve">RADA RINCON JUAN PABLO                       </t>
  </si>
  <si>
    <t xml:space="preserve">GALLO VILLEGAS JAIME ALBERTO                 </t>
  </si>
  <si>
    <t xml:space="preserve">PALACIO SALAZAR MONICA ISABEL                </t>
  </si>
  <si>
    <t xml:space="preserve">VIDAL ARBOLEDA JUANA LIZ                     </t>
  </si>
  <si>
    <t xml:space="preserve">ESCOBAR RESTREPO MARIA CECILIA               </t>
  </si>
  <si>
    <t xml:space="preserve">GIRALDO RAMIREZ CLAUDIA PATRICIA             </t>
  </si>
  <si>
    <t xml:space="preserve">Oficina de Auditoría Institucional                                                                                                                                                                      </t>
  </si>
  <si>
    <t xml:space="preserve">VALENCIA ZEA JUAN DAVID                      </t>
  </si>
  <si>
    <t xml:space="preserve">AGUDELO MARTINEZ ADRIANA MARIA               </t>
  </si>
  <si>
    <t xml:space="preserve">DEL RIO HERNANDEZ GUSTAVO ADOLFO             </t>
  </si>
  <si>
    <t xml:space="preserve">OSORIO MEJIA LILIBET PAMELA                  </t>
  </si>
  <si>
    <t xml:space="preserve">PALACIO VILLA FRED DANILO                    </t>
  </si>
  <si>
    <t xml:space="preserve">LONDOÑO ARREDONDO ORLANDO DE JESUS           </t>
  </si>
  <si>
    <t xml:space="preserve">BRAND ROJAS YURANY MARCELA                   </t>
  </si>
  <si>
    <t xml:space="preserve">MUÑOZ HERRERA DIANA LORENA                   </t>
  </si>
  <si>
    <t xml:space="preserve">HERNANDEZ RAMIREZ ELIANA MARIA               </t>
  </si>
  <si>
    <t xml:space="preserve">PABON MORA NATALIA LUCIA                     </t>
  </si>
  <si>
    <t xml:space="preserve">GAVIRIA OSORNO JAIRO LEON                    </t>
  </si>
  <si>
    <t xml:space="preserve">PIEDRAHITA USUGA ANDERZON YADIR              </t>
  </si>
  <si>
    <t xml:space="preserve">TORRES GARCIA SANDRA                         </t>
  </si>
  <si>
    <t xml:space="preserve">ARIAS PEREZ JOSE ENRIQUE                     </t>
  </si>
  <si>
    <t xml:space="preserve">CARDONA MARIN BERNARDO ALFONSO               </t>
  </si>
  <si>
    <t xml:space="preserve">SALAZAR VILLEGAS JUAN FERNANDO               </t>
  </si>
  <si>
    <t xml:space="preserve">ESCOBAR MARTINEZ JOHN FERNANDO               </t>
  </si>
  <si>
    <t xml:space="preserve">MORENO PALACIO DIANA PATRICIA                </t>
  </si>
  <si>
    <t xml:space="preserve">OROZCO ECHEVERRI SERGIO HERNAN               </t>
  </si>
  <si>
    <t xml:space="preserve">SEPULVEDA RIVILLAS CLAUDIA INES              </t>
  </si>
  <si>
    <t xml:space="preserve">LEMOS DUQUE JUAN DIEGO                       </t>
  </si>
  <si>
    <t xml:space="preserve">CARDOZO GARCIA YADIRA                        </t>
  </si>
  <si>
    <t xml:space="preserve">MUNERA GAVIRIA HUGO ALBERTO                  </t>
  </si>
  <si>
    <t xml:space="preserve">OCAMPO RIVERA DIANA CAROLINA                 </t>
  </si>
  <si>
    <t xml:space="preserve">VILLA OCHOA JHONY ALEXANDER                  </t>
  </si>
  <si>
    <t xml:space="preserve">PEREAÑEZ JIMENEZ JAIME ANDRES                </t>
  </si>
  <si>
    <t xml:space="preserve">ROJAS MORA SNEIDER HERNAN                    </t>
  </si>
  <si>
    <t xml:space="preserve">RAMIREZ CORDOBA GLORIA LUCIA                 </t>
  </si>
  <si>
    <t xml:space="preserve">CONTRERAS ORTIZ JAVIER ORLANDO               </t>
  </si>
  <si>
    <t xml:space="preserve">GALLEGO HERNANDEZ ALBA NURY                  </t>
  </si>
  <si>
    <t xml:space="preserve">ECHEVERRI SALAZAR VERONICA MARIA             </t>
  </si>
  <si>
    <t xml:space="preserve">SEPULVEDA OTALVARO NANCY MILENA              </t>
  </si>
  <si>
    <t xml:space="preserve">ESPINAL RESTREPO VERONICA                    </t>
  </si>
  <si>
    <t xml:space="preserve">SANCHEZ CUERVO SANDRA EUGENIA                </t>
  </si>
  <si>
    <t xml:space="preserve">BETANCOURT CARDONA MIGUEL ORLANDO            </t>
  </si>
  <si>
    <t xml:space="preserve">ESTRADA GOMEZ SEBASTIAN                      </t>
  </si>
  <si>
    <t xml:space="preserve">RODRIGUEZ SERNA JOHNATAN MAURICIO            </t>
  </si>
  <si>
    <t xml:space="preserve">SANABRIA QUIROGA ALVARO ENRIQUE              </t>
  </si>
  <si>
    <t xml:space="preserve">GUTIERREZ RESTREPO JOHNAYRO                  </t>
  </si>
  <si>
    <t xml:space="preserve">ARRIETA BECHARA JUAN CARLOS                  </t>
  </si>
  <si>
    <t xml:space="preserve">OROZCO ARROYAVE JUAN RAFAEL                  </t>
  </si>
  <si>
    <t xml:space="preserve">MENESES GARCIA GLORIA PIEDAD                 </t>
  </si>
  <si>
    <t xml:space="preserve">VALLEJO BOCANUMEN CARLOS EDUARDO             </t>
  </si>
  <si>
    <t xml:space="preserve">GONZALEZ BORRERO IGNACIO ALBERTO             </t>
  </si>
  <si>
    <t xml:space="preserve">GONZALEZ GIL DIANA MARCELA                   </t>
  </si>
  <si>
    <t xml:space="preserve">FLETSCHER BOCANEGRA LUIS ALEJANDRO           </t>
  </si>
  <si>
    <t xml:space="preserve">JIMENEZ RUA GERSON OSVALDO                   </t>
  </si>
  <si>
    <t xml:space="preserve">AUXILIAR ADMINISTRATIVO 2 - CUSTODIA DE INVENTARIOS                                                                                                                                                     </t>
  </si>
  <si>
    <t xml:space="preserve">ZAPATA VILLARREAL LUZ NELLY                  </t>
  </si>
  <si>
    <t xml:space="preserve">STROBEL VANEGAS JESSIE ROCIO GRACIELA        </t>
  </si>
  <si>
    <t xml:space="preserve">CUERVO TAFUR JAIRO                           </t>
  </si>
  <si>
    <t xml:space="preserve">TUBERQUIA CARVAJAL ADRIANA MARIA             </t>
  </si>
  <si>
    <t xml:space="preserve">MENESES ARANGO MARIA VILMA                   </t>
  </si>
  <si>
    <t xml:space="preserve">CATAÑO CADAVID PEDRO JOSE                    </t>
  </si>
  <si>
    <t xml:space="preserve">JARAMILLO VELEZ MARIA VICTORIA               </t>
  </si>
  <si>
    <t xml:space="preserve">MEJIA ZAPATA NEYDER HOOVER                   </t>
  </si>
  <si>
    <t xml:space="preserve">QUIÑONES CESPEDES LENID ARGENIS              </t>
  </si>
  <si>
    <t xml:space="preserve">VALENCIA FRANCO JUAN CARLOS                  </t>
  </si>
  <si>
    <t xml:space="preserve">JEFE DEPARTAMENTO DE DESARROLLO HUMANO                                                                                                                                                                  </t>
  </si>
  <si>
    <t xml:space="preserve">GENEY MENDOZA MARIA DEL CARMEN               </t>
  </si>
  <si>
    <t xml:space="preserve">ACOSTA ZAPATA MARIA NATALIA                  </t>
  </si>
  <si>
    <t xml:space="preserve">MUÑOZ SERNA VERONICA MARIA                   </t>
  </si>
  <si>
    <t xml:space="preserve">Seccional Occidente                                                                                                                                                                                     </t>
  </si>
  <si>
    <t xml:space="preserve">ZAPATA CHAVERRA CARLOS MARIO                 </t>
  </si>
  <si>
    <t xml:space="preserve">LOPEZ NOHAVA LUZ MARIELA                     </t>
  </si>
  <si>
    <t xml:space="preserve">USAMA VALENCIA JUAN CAMILO                   </t>
  </si>
  <si>
    <t xml:space="preserve">SUAREZ RESTREPO LUIS FERNANDO                </t>
  </si>
  <si>
    <t xml:space="preserve">GUARNIZO ZABALA VICTOR ENRIQUE               </t>
  </si>
  <si>
    <t xml:space="preserve">MONSALVE ZAPATA SULY AMPARO                  </t>
  </si>
  <si>
    <t xml:space="preserve">GUZMAN LAVERDE PAULA ANDREA                  </t>
  </si>
  <si>
    <t xml:space="preserve">HENAO VELASQUEZ JORGE WILLIAM                </t>
  </si>
  <si>
    <t xml:space="preserve">HERNANDEZ QUIROS ELIANA ANDREA               </t>
  </si>
  <si>
    <t xml:space="preserve">ESCOBAR VASQUEZ DANIEL FELIPE                </t>
  </si>
  <si>
    <t xml:space="preserve">TAMAYO GURVIAS CARLOS AUGUSTO                </t>
  </si>
  <si>
    <t xml:space="preserve">HERNANDEZ HOLGUIN CARLOS MAURICIO            </t>
  </si>
  <si>
    <t xml:space="preserve">GIRALDO RAMIREZ WALTHER ARLEY                </t>
  </si>
  <si>
    <t xml:space="preserve">ORTIZ ARMERO JOHNNY ANDRES                   </t>
  </si>
  <si>
    <t xml:space="preserve">RIVERA GONZALEZ YULIANA ANDREA               </t>
  </si>
  <si>
    <t xml:space="preserve">SERNA RODRIGUEZ LUCIA                        </t>
  </si>
  <si>
    <t xml:space="preserve">CORREA OSPINA EDGAR ALONSO                   </t>
  </si>
  <si>
    <t xml:space="preserve">CASTRILLON RAVE ALINA MARIEL                 </t>
  </si>
  <si>
    <t xml:space="preserve">CASTRILLON HERNANDEZ LEIDY SULIANA           </t>
  </si>
  <si>
    <t xml:space="preserve">RODRIGUEZ HERNANDEZ SANDRA YANETH            </t>
  </si>
  <si>
    <t xml:space="preserve">NARANJO NARANJO PAULA ANDREA                 </t>
  </si>
  <si>
    <t xml:space="preserve">JARAMILLO GIRALDO DIEGO ALFONSO              </t>
  </si>
  <si>
    <t xml:space="preserve">División de Comunicación Interna y Externa                                                                                                                                                              </t>
  </si>
  <si>
    <t xml:space="preserve">ZAPATA ACEVEDO MARYORY ENID                  </t>
  </si>
  <si>
    <t xml:space="preserve">CARMONA GUZMAN MONICA CECILIA                </t>
  </si>
  <si>
    <t xml:space="preserve">MORA HIDALGO CLAUDIA YOLANDA                 </t>
  </si>
  <si>
    <t xml:space="preserve">GUZMAN PARRA IVAN GUSTAVO                    </t>
  </si>
  <si>
    <t xml:space="preserve">HENAO HERRERA JAVIER ESTEBAN                 </t>
  </si>
  <si>
    <t xml:space="preserve">MIRA FERNANDEZ CAROLINA                      </t>
  </si>
  <si>
    <t xml:space="preserve">GIRALDO PIEDRAHITA SIMEON                    </t>
  </si>
  <si>
    <t xml:space="preserve">AGUIRRE GRISALES DORIS ELENA                 </t>
  </si>
  <si>
    <t xml:space="preserve">ECHEVERRI ESPINOSA GILMA ISABEL              </t>
  </si>
  <si>
    <t xml:space="preserve">SAMPEDRO BERMUDEZ SERGIO HERMES              </t>
  </si>
  <si>
    <t xml:space="preserve">GUTIERREZ GARCIA DIEGO ALEJANDRO             </t>
  </si>
  <si>
    <t xml:space="preserve">TOBON CASTAÑO ALBERTO                        </t>
  </si>
  <si>
    <t xml:space="preserve">PALACIO MARIN JESSICA DORELL                 </t>
  </si>
  <si>
    <t xml:space="preserve">VEGA POSADA CARLOS ALBERTO                   </t>
  </si>
  <si>
    <t xml:space="preserve">CASTRO JIMENEZ CAMILO CESAR                  </t>
  </si>
  <si>
    <t xml:space="preserve">TORO OBANDO ANTONIO CARLOS                   </t>
  </si>
  <si>
    <t xml:space="preserve">GALEANO JARAMILLO ELKIN DE JESUS             </t>
  </si>
  <si>
    <t xml:space="preserve">MONTOYA ARANGO JAIME VLADIMIR                </t>
  </si>
  <si>
    <t xml:space="preserve">TORO TAMAYO LUIS CARLOS                      </t>
  </si>
  <si>
    <t xml:space="preserve">CARDONA MEJIA LILIANA MARIA                  </t>
  </si>
  <si>
    <t xml:space="preserve">RUIZ ORTEGA LUCERO ALEXANDRA                 </t>
  </si>
  <si>
    <t xml:space="preserve">CABRERA SOSA ROMMEL                          </t>
  </si>
  <si>
    <t xml:space="preserve">ARENAS MARIN EDGAR AUGUSTO                   </t>
  </si>
  <si>
    <t xml:space="preserve">GONZALEZ POSADA CARLOS MAURICIO              </t>
  </si>
  <si>
    <t xml:space="preserve">BOTERO LAVERDE JUAN CAMILO                   </t>
  </si>
  <si>
    <t xml:space="preserve">GAITAN CHARRY DIEGO ALEJANDRO                </t>
  </si>
  <si>
    <t xml:space="preserve">SINIGUI RAMIREZ SABINEE YULIET               </t>
  </si>
  <si>
    <t xml:space="preserve">PIAZZINI SUAREZ CARLO EMILIO                 </t>
  </si>
  <si>
    <t xml:space="preserve">VALENCIA HENAO LEON ALEXANDER                </t>
  </si>
  <si>
    <t xml:space="preserve">LEAL FLOREZ JENNY                            </t>
  </si>
  <si>
    <t xml:space="preserve">VELASQUEZ PENAGOS JESUS ARNULFO              </t>
  </si>
  <si>
    <t xml:space="preserve">MEDINA OROZCO ANA MILENA                     </t>
  </si>
  <si>
    <t xml:space="preserve">TORO TOBON CARLOS IGNACIO                    </t>
  </si>
  <si>
    <t xml:space="preserve">VALLEJO MESA DIONIS MAGNARY                  </t>
  </si>
  <si>
    <t xml:space="preserve">NINCO SANCHEZ DIANA CONSTANZA                </t>
  </si>
  <si>
    <t xml:space="preserve">COORDINADOR 4 PROCESO ADMINISTRATIVO (COORDINADOR UNIDAD DE ASUNTOS DISCIPLINARIOS)                                                                                                                     </t>
  </si>
  <si>
    <t xml:space="preserve">BOTERO RESTREPO DIEGO                        </t>
  </si>
  <si>
    <t xml:space="preserve">BELTRAN ARROYAVE CLAUDIA PATRICIA            </t>
  </si>
  <si>
    <t xml:space="preserve">ZAPATA MARTINEZ JAIRO LEON                   </t>
  </si>
  <si>
    <t xml:space="preserve">BOTERO VEGA JUAN FELIPE                      </t>
  </si>
  <si>
    <t xml:space="preserve">ANGEL RUBIANO MONICA                         </t>
  </si>
  <si>
    <t xml:space="preserve">MOLANO OSORIO LARISSA NATALIA                </t>
  </si>
  <si>
    <t xml:space="preserve">GARCIA SIERRA SILVIA NERY                    </t>
  </si>
  <si>
    <t xml:space="preserve">AVENDAÑO RAMIREZ ESTER JESENIA               </t>
  </si>
  <si>
    <t xml:space="preserve">NAVARRO BENITEZ CAROLINA                     </t>
  </si>
  <si>
    <t xml:space="preserve">SANTAMARIA MEJIA VICTOR DANIEL               </t>
  </si>
  <si>
    <t xml:space="preserve">ZAPATA OCHOA JULIAN ANDRES                   </t>
  </si>
  <si>
    <t xml:space="preserve">LOPERA MESA TATIANA MARIA                    </t>
  </si>
  <si>
    <t xml:space="preserve">SALAZAR MEJIA YULIETH                        </t>
  </si>
  <si>
    <t xml:space="preserve">GUISAO DAVID ANA CRISTINA                    </t>
  </si>
  <si>
    <t xml:space="preserve">CANO MENESES GERSON DE JESUS                 </t>
  </si>
  <si>
    <t xml:space="preserve">LOPEZ RODRIGUEZ PAOLA ANDREA                 </t>
  </si>
  <si>
    <t xml:space="preserve">LOPEZ GARCIA MARIA ISABEL                    </t>
  </si>
  <si>
    <t xml:space="preserve">GALVIS DANIEL SANTIAGO                       </t>
  </si>
  <si>
    <t xml:space="preserve">CARO GIL JUAN CARLOS                         </t>
  </si>
  <si>
    <t xml:space="preserve">ZAPATA CASAS LINA MARIA                      </t>
  </si>
  <si>
    <t xml:space="preserve">URREGO QUIROS MARIA TERESA                   </t>
  </si>
  <si>
    <t xml:space="preserve">CARVAJAL SEPULVEDA WITTER DEL SOCORRO        </t>
  </si>
  <si>
    <t xml:space="preserve">OQUENDO LOPEZ HECTOR FABIO                   </t>
  </si>
  <si>
    <t xml:space="preserve">CORREA VASQUEZ SILVIA ROCIO                  </t>
  </si>
  <si>
    <t xml:space="preserve">BELTRAN ESPITIA LORIE CRISTINA               </t>
  </si>
  <si>
    <t xml:space="preserve">VILLA RUA LUZ ADRIANA                        </t>
  </si>
  <si>
    <t xml:space="preserve">RIVERA GUTIERREZ HECTOR FABIO                </t>
  </si>
  <si>
    <t xml:space="preserve">FLOREZ ARANGO ELKIN RODRIGO                  </t>
  </si>
  <si>
    <t xml:space="preserve">YARZA DE LOS RIOS VICTOR ALEXANDER           </t>
  </si>
  <si>
    <t xml:space="preserve">RODRIGUEZ MARENCO ANTONIO JOSE               </t>
  </si>
  <si>
    <t xml:space="preserve">AGUDELO CANO ERIKA MARIA                     </t>
  </si>
  <si>
    <t xml:space="preserve">GIRALDO OSORIO MIRYAM ASTRITH                </t>
  </si>
  <si>
    <t xml:space="preserve">GONZALEZ OCHOA LIZ DAHIANNA                  </t>
  </si>
  <si>
    <t xml:space="preserve">MORENO TABORDA LEIDY BIVIANA                 </t>
  </si>
  <si>
    <t xml:space="preserve">LONDOÑO BADILLO FERNANDO ANDRES              </t>
  </si>
  <si>
    <t xml:space="preserve">GIRALDO SERNA YULY VANESSA                   </t>
  </si>
  <si>
    <t xml:space="preserve">MARIN BEDOYA JENIFFER                        </t>
  </si>
  <si>
    <t xml:space="preserve">GONZALEZ FRANCO MONICA MARIA                 </t>
  </si>
  <si>
    <t xml:space="preserve">CASTAÑEDA CARDONA NATALY ANDREA              </t>
  </si>
  <si>
    <t xml:space="preserve">ROLDAN ALZATE OSCAR DARIO                    </t>
  </si>
  <si>
    <t xml:space="preserve">Jefe de División de Cultura y Patrimonio                                                                                                                                                                </t>
  </si>
  <si>
    <t xml:space="preserve">LEON SIMANCAS PEDRO                          </t>
  </si>
  <si>
    <t xml:space="preserve">TABORDA HERNANDEZ MARTA DEL SOCORRO          </t>
  </si>
  <si>
    <t xml:space="preserve">PINO SIERRA SANDRA MARCELA                   </t>
  </si>
  <si>
    <t xml:space="preserve">GIORDANI CRISTIANO                           </t>
  </si>
  <si>
    <t xml:space="preserve">USUGA MORENO EDWIN ALEXIS                    </t>
  </si>
  <si>
    <t xml:space="preserve">VALLEJO JARAMILLO MARILUZ                    </t>
  </si>
  <si>
    <t xml:space="preserve">OROZCO BETANCUR ISVET LEZY                   </t>
  </si>
  <si>
    <t xml:space="preserve">ZAPATA VASQUEZ LINA MARCELA                  </t>
  </si>
  <si>
    <t xml:space="preserve">JIMENEZ MARIN DIANA ISABEL                   </t>
  </si>
  <si>
    <t xml:space="preserve">DIAZ MEJIA MARIA VICTORIA                    </t>
  </si>
  <si>
    <t xml:space="preserve">TORRES MONTOYA WBEIMAR ALEJANDRO             </t>
  </si>
  <si>
    <t xml:space="preserve">LOPEZ MARIN JULIO ROLANDO                    </t>
  </si>
  <si>
    <t xml:space="preserve">HINCAPIE PEREZ JEISON ANDRES                 </t>
  </si>
  <si>
    <t xml:space="preserve">GUTIERREZ VARGAS LILIANA MARIA               </t>
  </si>
  <si>
    <t xml:space="preserve">VILLADA DURANGO VERONICA MARIA               </t>
  </si>
  <si>
    <t xml:space="preserve">VELEZ CLAUDIA MARCELA                        </t>
  </si>
  <si>
    <t xml:space="preserve">ORREGO FERNANDEZ DAVID                       </t>
  </si>
  <si>
    <t xml:space="preserve">SANCHEZ ZAPATA DIANA CAROLINA                </t>
  </si>
  <si>
    <t xml:space="preserve">POSADA HINCAPIE BEATRIZ                      </t>
  </si>
  <si>
    <t xml:space="preserve">COORDINADOR 3 PROCESO ADMINISTRATIVO  (TESORERO)                                                                                                                                                        </t>
  </si>
  <si>
    <t xml:space="preserve">ARROYAVE ALVAREZ EDGAR ORLANDO               </t>
  </si>
  <si>
    <t xml:space="preserve">LOPEZ HINCAPIE JOSE DAVID                    </t>
  </si>
  <si>
    <t xml:space="preserve">GARCES PALACIO ISABEL CRISTINA               </t>
  </si>
  <si>
    <t xml:space="preserve">ALARCON DURANGO EDWIN ALEXIS                 </t>
  </si>
  <si>
    <t xml:space="preserve">CRISTANCHO MARULANDA SERGIO                  </t>
  </si>
  <si>
    <t xml:space="preserve">OSORIO GALEANO SANDRA PATRICIA               </t>
  </si>
  <si>
    <t xml:space="preserve">RESTREPO ESTRADA MARIA ISABEL                </t>
  </si>
  <si>
    <t xml:space="preserve">RESTREPO HENAO ALEXANDRA                     </t>
  </si>
  <si>
    <t xml:space="preserve">URIBE PEREZ JULIANA                          </t>
  </si>
  <si>
    <t xml:space="preserve">HINCAPIE ZAPATA MARIA EUGENIA                </t>
  </si>
  <si>
    <t xml:space="preserve">CARVAJAL USUGA MONICA LILIANA                </t>
  </si>
  <si>
    <t xml:space="preserve">SCOLARO MEJIA FRANCI CRISTINA                </t>
  </si>
  <si>
    <t xml:space="preserve">Centro Investigaciones y Extensión Acad                                                                                                                                                                 </t>
  </si>
  <si>
    <t xml:space="preserve">MORALES ROSALBA                              </t>
  </si>
  <si>
    <t xml:space="preserve">MUNERA GUTIERREZ MARTHA CECILIA              </t>
  </si>
  <si>
    <t xml:space="preserve">MUÑOZ CUARTAS JUAN CARLOS                    </t>
  </si>
  <si>
    <t xml:space="preserve">CASTAÑO MUÑOZ WILSON                         </t>
  </si>
  <si>
    <t xml:space="preserve">SOLARTE MILA RODRIGO ANDRES                  </t>
  </si>
  <si>
    <t xml:space="preserve">MEJIA VELEZ MARTHA INES                      </t>
  </si>
  <si>
    <t xml:space="preserve">SANCHEZ CARABALLO JORGE MARIO                </t>
  </si>
  <si>
    <t xml:space="preserve">BOLIVAR OSORIO FRANCISCO JAVIER              </t>
  </si>
  <si>
    <t xml:space="preserve">SARRAZIN MARTINEZ JEAN PAUL                  </t>
  </si>
  <si>
    <t xml:space="preserve">TORRES LOPEZ EDWAR ANDRES                    </t>
  </si>
  <si>
    <t xml:space="preserve">TRUJILLO ORREGO NATALIA                      </t>
  </si>
  <si>
    <t xml:space="preserve">CEBALLOS YONY FERNANDO                       </t>
  </si>
  <si>
    <t xml:space="preserve">PINO RODRIGUEZ NANCY JOHANNA                 </t>
  </si>
  <si>
    <t xml:space="preserve">HERNANDEZ RUIZ ORVILLE                       </t>
  </si>
  <si>
    <t xml:space="preserve">ARROYAVE ZULUAGA IVAN DARIO                  </t>
  </si>
  <si>
    <t xml:space="preserve">CORREA MONTOYA GUILLERMO ANTONIO             </t>
  </si>
  <si>
    <t xml:space="preserve">ARANGO PATERNINA CARLOS MARIO                </t>
  </si>
  <si>
    <t xml:space="preserve">POLANCO ECHEVERRY DIANA NAYIBE               </t>
  </si>
  <si>
    <t xml:space="preserve">MUÑOZ ECHEVERRI IVAN FELIPE                  </t>
  </si>
  <si>
    <t xml:space="preserve">QUICENO TORO NATALIA                         </t>
  </si>
  <si>
    <t xml:space="preserve">TABARES OCHOA CATALINA MARIA                 </t>
  </si>
  <si>
    <t xml:space="preserve">ROJAS HOYOS LUISA FERNANDA                   </t>
  </si>
  <si>
    <t xml:space="preserve">SUAREZ GOMEZ JORGE EDUARDO                   </t>
  </si>
  <si>
    <t xml:space="preserve">CADAVID CASTRO MARTHA ALICIA                 </t>
  </si>
  <si>
    <t xml:space="preserve">RESTREPO RESTREPO FELIPE AUGUSTO             </t>
  </si>
  <si>
    <t xml:space="preserve">VILLEGAS HINCAPIE LINA MARIA                 </t>
  </si>
  <si>
    <t xml:space="preserve">BUSTAMANTE CASTAÑO SIRLEY ANDREA             </t>
  </si>
  <si>
    <t xml:space="preserve">GOMEZ SANTAMARIA SANDRA MILENA               </t>
  </si>
  <si>
    <t xml:space="preserve">VALENCIA HERNANDEZ ESNEIDER                  </t>
  </si>
  <si>
    <t xml:space="preserve">SANTIAGO PACHECO VANESSA                     </t>
  </si>
  <si>
    <t xml:space="preserve">ARBOLEDA AFANADOR DAVID ALONSO               </t>
  </si>
  <si>
    <t xml:space="preserve">TIRADO VELASQUEZ ISABEL CRISTINA             </t>
  </si>
  <si>
    <t xml:space="preserve">ALVAREZ CASTAÑO JUAN ANDRES                  </t>
  </si>
  <si>
    <t xml:space="preserve">CORREA RIOS LEIDY YASMIN                     </t>
  </si>
  <si>
    <t xml:space="preserve">VARGAS RUIZ LILIANA ANDREA                   </t>
  </si>
  <si>
    <t xml:space="preserve">GARCIA CASTRILLON JULIO CESAR                </t>
  </si>
  <si>
    <t xml:space="preserve">TORO VASQUEZ JUAN PABLO                      </t>
  </si>
  <si>
    <t xml:space="preserve">ARANGO MUÑOZ SANTIAGO                        </t>
  </si>
  <si>
    <t xml:space="preserve">OROZCO SANDOVAL SEBASTIAN                    </t>
  </si>
  <si>
    <t xml:space="preserve">ROMAN CORREA ANDRES FELIPE                   </t>
  </si>
  <si>
    <t xml:space="preserve">OSPINA LOPEZ MONICA ANDREA                   </t>
  </si>
  <si>
    <t xml:space="preserve">ROJAS ARANGO JUAN MARCELO                    </t>
  </si>
  <si>
    <t xml:space="preserve">HENAO RICARDO DANIELA                        </t>
  </si>
  <si>
    <t xml:space="preserve">ESTRADA URREA MILENA                         </t>
  </si>
  <si>
    <t xml:space="preserve">BALAGUERA ARROYAVE DIANA MARIBEL             </t>
  </si>
  <si>
    <t xml:space="preserve">ISAZA VARGAS IRMA STELLA                     </t>
  </si>
  <si>
    <t xml:space="preserve">JIMENEZ MARIN JENNY CAROLINA                 </t>
  </si>
  <si>
    <t xml:space="preserve">LOPEZ ZAPATA YHUDY NATALIA                   </t>
  </si>
  <si>
    <t xml:space="preserve">SEPULVEDA SANCHEZ NIDIA PATRICIA             </t>
  </si>
  <si>
    <t xml:space="preserve">VANEGAS TORRES SANDRA MARIA                  </t>
  </si>
  <si>
    <t xml:space="preserve">BERMUDEZ CANO OLGA EDITH                     </t>
  </si>
  <si>
    <t xml:space="preserve">ARBOLEDA OSPINA DORA JULIANA                 </t>
  </si>
  <si>
    <t xml:space="preserve">RUEDA TABORDA GUILLERMO LEON                 </t>
  </si>
  <si>
    <t xml:space="preserve">BETANCUR RESTREPO YEYSON ESTEBAN             </t>
  </si>
  <si>
    <t xml:space="preserve">RABE ANA MARIA                               </t>
  </si>
  <si>
    <t xml:space="preserve">ISAZA ZAPATA JUAN CARLOS                     </t>
  </si>
  <si>
    <t xml:space="preserve">MAZO VINASCO ROBINSON AUGUSTO                </t>
  </si>
  <si>
    <t xml:space="preserve">ECHEVERRI SANIN ANA BARBARA                  </t>
  </si>
  <si>
    <t xml:space="preserve">MESA QUINTERO NOE ALEJANDRO                  </t>
  </si>
  <si>
    <t xml:space="preserve">GUTIERREZ RUEDA LILIANA CATALINA             </t>
  </si>
  <si>
    <t xml:space="preserve">SUAREZ ESCOBAR JENNY MARCELA                 </t>
  </si>
  <si>
    <t xml:space="preserve">OSPINA QUINTERO JANETH CECILIA               </t>
  </si>
  <si>
    <t xml:space="preserve">LOPERA GARCIA JENIFFER ANDREA                </t>
  </si>
  <si>
    <t xml:space="preserve">GARCIA TORRES YOLENI                         </t>
  </si>
  <si>
    <t xml:space="preserve">MOLINA COLORADO DIANA YULEDI                 </t>
  </si>
  <si>
    <t xml:space="preserve">PIÑERES SUS JUAN DAVID                       </t>
  </si>
  <si>
    <t xml:space="preserve">OCHOA GOMEZ JOHN FREDY                       </t>
  </si>
  <si>
    <t xml:space="preserve">VIVARES OROZCO JOSE ALBERTO                  </t>
  </si>
  <si>
    <t xml:space="preserve">CARREÑO ROA GINETH ALEXANDRA                 </t>
  </si>
  <si>
    <t xml:space="preserve">CESPEDES QUIROZ CAROLINA                     </t>
  </si>
  <si>
    <t xml:space="preserve">MUNERA TORRES DURLANDY                       </t>
  </si>
  <si>
    <t xml:space="preserve">TRUJILLO HOYOS MONICA                        </t>
  </si>
  <si>
    <t xml:space="preserve">HENAO HENAO DORYS LILIANA                    </t>
  </si>
  <si>
    <t xml:space="preserve">JEFE DEARTAMENTO SERVICIOS ADMINISTRATIVOS                                                                                                                                                              </t>
  </si>
  <si>
    <t xml:space="preserve">PEREZ LONDOÑO ELIANA ANDREA                  </t>
  </si>
  <si>
    <t xml:space="preserve">OSORIO ZAPATA JULIO MARIO                    </t>
  </si>
  <si>
    <t xml:space="preserve">LOPERA GARCIA JUAN EUGENIO                   </t>
  </si>
  <si>
    <t xml:space="preserve">ARCIA LUNA ANA MARCELA                       </t>
  </si>
  <si>
    <t xml:space="preserve">VELEZ SALAZAR GABRIEL MARIO                  </t>
  </si>
  <si>
    <t xml:space="preserve">MARIN VELASQUEZ YULY ANDREA                  </t>
  </si>
  <si>
    <t xml:space="preserve">SUAREZ CORREA CAROLINA                       </t>
  </si>
  <si>
    <t xml:space="preserve">NAVARRO USUGA LEYDY JOHANA                   </t>
  </si>
  <si>
    <t xml:space="preserve">ZAPATA ZAPATA EDITH YAMILE                   </t>
  </si>
  <si>
    <t xml:space="preserve">NAVARRO QUINTANA SULEIMA VIVIANA             </t>
  </si>
  <si>
    <t xml:space="preserve">ALVAREZ ACOSTA PAMELA                        </t>
  </si>
  <si>
    <t xml:space="preserve">GARCIA LOPEZ JUAN GABRIEL                    </t>
  </si>
  <si>
    <t xml:space="preserve">JEFE DEPARTAMENTO DE DEPORTES                                                                                                                                                                           </t>
  </si>
  <si>
    <t xml:space="preserve">PALACIOS GALLEGO LAURA VICTORIA              </t>
  </si>
  <si>
    <t xml:space="preserve">LONDOÑO CIRO DANIELA                         </t>
  </si>
  <si>
    <t xml:space="preserve">SERNA GIRALDO ANA MARIA                      </t>
  </si>
  <si>
    <t xml:space="preserve">NARANJO CRUZ LAURA                           </t>
  </si>
  <si>
    <t xml:space="preserve">VEGA AGUIRRE ERIKA ZULEYMA                   </t>
  </si>
  <si>
    <t xml:space="preserve">VALENCIA BETANCUR ROBERT HERNANDO            </t>
  </si>
  <si>
    <t xml:space="preserve">MORENO OCHOA MANUEL ANTONIO                  </t>
  </si>
  <si>
    <t xml:space="preserve">COORDINADOR 2 PROCESO MISIONAL (COORDINADOR DE PREGRADO)                                                                                                                                                </t>
  </si>
  <si>
    <t xml:space="preserve">VASQUEZ ACEVEDO MARISOL                      </t>
  </si>
  <si>
    <t xml:space="preserve">ZAPATA VILLADA MARINELA                      </t>
  </si>
  <si>
    <t xml:space="preserve">LEON JORGE DIEGO                             </t>
  </si>
  <si>
    <t xml:space="preserve">JARAMILLO ECHEVERRI JHON ALEJANDRO           </t>
  </si>
  <si>
    <t xml:space="preserve">VELEZ TOBON GABRIEL JAIME                    </t>
  </si>
  <si>
    <t xml:space="preserve">GUTIERREZ MARTINEZ DORA LILIANA              </t>
  </si>
  <si>
    <t xml:space="preserve">MEJIA CARDONA ANLLY NATALIA                  </t>
  </si>
  <si>
    <t xml:space="preserve">ALVAREZ ACEVEDO LAURA CAROLINA               </t>
  </si>
  <si>
    <t xml:space="preserve">VELASCO VELEZ JOSE RICARDO                   </t>
  </si>
  <si>
    <t xml:space="preserve">CARO SANCHEZ YURI VIVIANA                    </t>
  </si>
  <si>
    <t xml:space="preserve">DUQUE VASQUEZ ELIANA MARIA                   </t>
  </si>
  <si>
    <t xml:space="preserve">PROFESIONAL ESPECIALIZADO 1 PROCESO ADMINISTRATIVO (ANALISTA DE CONTABILIDAD)                                                                                                                           </t>
  </si>
  <si>
    <t xml:space="preserve">VILLA ORREGO HERNAN ALBERTO                  </t>
  </si>
  <si>
    <t xml:space="preserve">KAJSIU BLENDI                                </t>
  </si>
  <si>
    <t xml:space="preserve">MUÑOZ TEJADA JULIAN ANDRES                   </t>
  </si>
  <si>
    <t xml:space="preserve">PIMIENTA BETANCUR ALEJANDRO                  </t>
  </si>
  <si>
    <t xml:space="preserve">GARCIA SANCHEZ ANDRES                        </t>
  </si>
  <si>
    <t xml:space="preserve">Programa de Investigación                                                                                                                                                                               </t>
  </si>
  <si>
    <t xml:space="preserve">ZAMARRA LONDOÑO JULIAN ESTEBAN               </t>
  </si>
  <si>
    <t xml:space="preserve">ROJAS USMA DIDIHER MAURICIO                  </t>
  </si>
  <si>
    <t xml:space="preserve">ECHEVERRI JIMENEZ CARLOS FERNANDO            </t>
  </si>
  <si>
    <t xml:space="preserve">ALVAREZ OSORIO MARTA CECILIA                 </t>
  </si>
  <si>
    <t xml:space="preserve">CASTAÑO RIOS CARLOS EDUARDO                  </t>
  </si>
  <si>
    <t xml:space="preserve">ZAPATA CORTES OLGA LUCIA                     </t>
  </si>
  <si>
    <t xml:space="preserve">VALENCIA MESA DAVID ENRIQUE                  </t>
  </si>
  <si>
    <t xml:space="preserve">BORRERO RAMIREZ YADIRA EUGENIA               </t>
  </si>
  <si>
    <t xml:space="preserve">AGUDELO VELASQUEZ CARLOS ALBERTO             </t>
  </si>
  <si>
    <t xml:space="preserve">CUARTAS RESTREPO PABLO ANDRES                </t>
  </si>
  <si>
    <t xml:space="preserve">RAMIREZ VILLADA JHON FREDY                   </t>
  </si>
  <si>
    <t xml:space="preserve">GOMEZ GONZALEZ JUAN DAVID                    </t>
  </si>
  <si>
    <t xml:space="preserve">SILVA VILLA ESTEBAN                          </t>
  </si>
  <si>
    <t xml:space="preserve">ATEHORTUA BECERRA SARA CATALINA              </t>
  </si>
  <si>
    <t xml:space="preserve">RENTHEL MARIANA                              </t>
  </si>
  <si>
    <t xml:space="preserve">PIEDRAHITA DIEGO                             </t>
  </si>
  <si>
    <t xml:space="preserve">ALZATE VARGAS CESAR AUGUSTO                  </t>
  </si>
  <si>
    <t xml:space="preserve">CARMONA GARCES ISABEL CRISTINA               </t>
  </si>
  <si>
    <t xml:space="preserve">VALENCIA GONZALEZ ALEJANDRA MILENA           </t>
  </si>
  <si>
    <t xml:space="preserve">LOPEZ LOPEZ NORA ELENA                       </t>
  </si>
  <si>
    <t xml:space="preserve">RUIZ PINEDA ADRIANA MARCELA                  </t>
  </si>
  <si>
    <t xml:space="preserve">GOMEZ NARANJO DANIEL FERNANDO                </t>
  </si>
  <si>
    <t xml:space="preserve">TAMAYO ARANGO ALBA SHIRLEY                   </t>
  </si>
  <si>
    <t xml:space="preserve">MARTINEZ MARQUEZ WILMAR ARLEY                </t>
  </si>
  <si>
    <t xml:space="preserve">OCHOA ESCOBAR JUAN SEBASTIAN                 </t>
  </si>
  <si>
    <t xml:space="preserve">CARDONA MAYA WALTER DARIO                    </t>
  </si>
  <si>
    <t xml:space="preserve">RODRIGUEZ RUIZ YORDAN                        </t>
  </si>
  <si>
    <t xml:space="preserve">ACIN MARTINEZ SERGIO                         </t>
  </si>
  <si>
    <t xml:space="preserve">ATEHORTUA ARREDONDO CLARA INES               </t>
  </si>
  <si>
    <t xml:space="preserve">GARCIA CEPERO ANA MARIA                      </t>
  </si>
  <si>
    <t xml:space="preserve">CEBALLOS RUEDA JAVIER MAURICIO               </t>
  </si>
  <si>
    <t xml:space="preserve">RODRIGUEZ OSPINA JAIME IVAN                  </t>
  </si>
  <si>
    <t xml:space="preserve">GOMEZ SUAREZ CLAUDIA INES                    </t>
  </si>
  <si>
    <t xml:space="preserve">BUILES MONTAÑO CARLOS ESTEBAN                </t>
  </si>
  <si>
    <t xml:space="preserve">PIÑEROS JIMENEZ JUAN GABRIEL                 </t>
  </si>
  <si>
    <t xml:space="preserve">FORERO LONGAS FREDDY                         </t>
  </si>
  <si>
    <t xml:space="preserve">GONZALEZ GOMEZ DIFARINEY                     </t>
  </si>
  <si>
    <t xml:space="preserve">LOZADA BARAHONA NELSON ENRIQUE               </t>
  </si>
  <si>
    <t xml:space="preserve">CIRO GOMEZ GELMY LUZ                         </t>
  </si>
  <si>
    <t xml:space="preserve">OCAMPO KOHN CATALINA                         </t>
  </si>
  <si>
    <t xml:space="preserve">GIRALDO GIRALDO MARGARITA MARIA              </t>
  </si>
  <si>
    <t xml:space="preserve">NIETO RIOS JOHN FREDY                        </t>
  </si>
  <si>
    <t xml:space="preserve">CAMACHO LOPEZ SANDRA                         </t>
  </si>
  <si>
    <t xml:space="preserve">PAREDES OVIEDO DIANA MELISA                  </t>
  </si>
  <si>
    <t xml:space="preserve">HERNANDEZ HOLGUIN DORA MARIA                 </t>
  </si>
  <si>
    <t xml:space="preserve">GOMEZ LOPEZ JOHANA ANDREA                    </t>
  </si>
  <si>
    <t xml:space="preserve">GARCIA CHAVES MARIA CAROLINA                 </t>
  </si>
  <si>
    <t xml:space="preserve">PINO QUICENO JOHANNA                         </t>
  </si>
  <si>
    <t xml:space="preserve">GIRALDO SALAZAR OLGA LUCIA                   </t>
  </si>
  <si>
    <t xml:space="preserve">GIRALDO PRIETO MARIO ALFONSO                 </t>
  </si>
  <si>
    <t xml:space="preserve">ROSERO ASCUNTAR CAROLINA ANDREA              </t>
  </si>
  <si>
    <t xml:space="preserve">RESTREPO LONDOÑO CARLA CRISTINA              </t>
  </si>
  <si>
    <t xml:space="preserve">TORRES OQUENDO JUAN DIEGO                    </t>
  </si>
  <si>
    <t xml:space="preserve">DIRECTOR EJECUTIVO DEL FONDO DE BIENESTAR UNIVERSITARIO                                                                                                                                                 </t>
  </si>
  <si>
    <t xml:space="preserve">CORREA COTE JUAN CAMILO                      </t>
  </si>
  <si>
    <t xml:space="preserve">MARTINEZ GALAN JULIAN PAUL                   </t>
  </si>
  <si>
    <t xml:space="preserve">CORREDOR GONZALEZ JEANETH TERESA             </t>
  </si>
  <si>
    <t xml:space="preserve">RODAS OSORIO ALEJANDRA MARIA                 </t>
  </si>
  <si>
    <t xml:space="preserve">DIAZ MARTINEZ MONICA JANETH                  </t>
  </si>
  <si>
    <t xml:space="preserve">CUELLAR OSPINA MARIA DUFAY                   </t>
  </si>
  <si>
    <t xml:space="preserve">MARTINEZ ESPINAL JUAN DAVID                  </t>
  </si>
  <si>
    <t xml:space="preserve">FERNANDEZ HEREDIA ANA CATALINA               </t>
  </si>
  <si>
    <t xml:space="preserve">OCAMPO CIFUENTES YORLADIS                    </t>
  </si>
  <si>
    <t xml:space="preserve">CANO TABARES ANA MARIA                       </t>
  </si>
  <si>
    <t xml:space="preserve">FLOREZ GARCIA ASTRID EUGENIA                 </t>
  </si>
  <si>
    <t xml:space="preserve">CASTRO QUINTERO JUAN DAVID                   </t>
  </si>
  <si>
    <t xml:space="preserve">GONZALEZ SUAZA JHON ALEXANDER                </t>
  </si>
  <si>
    <t xml:space="preserve">BOLIVAR ZAPATA ALEXANDRA MARIA               </t>
  </si>
  <si>
    <t xml:space="preserve">RIOS VILLA JANETH DEL PILAR                  </t>
  </si>
  <si>
    <t xml:space="preserve">RODAS PATIÑO JUAN DAVID                      </t>
  </si>
  <si>
    <t xml:space="preserve">AREIZA PEREZ LUZ MARITZA                     </t>
  </si>
  <si>
    <t xml:space="preserve">FERNANDEZ VELASQUEZ ANYELLY CAROLINA         </t>
  </si>
  <si>
    <t xml:space="preserve">MUÑOZ HERNANDEZ MARIA ELENA DEL CARM         </t>
  </si>
  <si>
    <t xml:space="preserve">BENAVIDES HOYOS SAUL DAVID                   </t>
  </si>
  <si>
    <t xml:space="preserve">ARANGO ESPINOSA SANTIAGO                     </t>
  </si>
  <si>
    <t xml:space="preserve">DUQUE GIRALDO JULIANA                        </t>
  </si>
  <si>
    <t xml:space="preserve">DURANGO BLANDON LUIS FERNANDO                </t>
  </si>
  <si>
    <t xml:space="preserve">FLOREZ RUIZ CARLA                            </t>
  </si>
  <si>
    <t xml:space="preserve">VASQUEZ TOVAR SANDRA MILENA                  </t>
  </si>
  <si>
    <t xml:space="preserve">GAVIRIA GIRALDO MARIO ALBERTO                </t>
  </si>
  <si>
    <t xml:space="preserve">VELEZ CUERVO SANDRA MARIA                    </t>
  </si>
  <si>
    <t xml:space="preserve">JARAMILLO JARAMILLO GONZALO DE JESUS         </t>
  </si>
  <si>
    <t xml:space="preserve">OROZCO HOYOS NATALY                          </t>
  </si>
  <si>
    <t xml:space="preserve">URREGO VANEGAS ISABEL                        </t>
  </si>
  <si>
    <t xml:space="preserve">GIL NEIRA LUQUEGI                            </t>
  </si>
  <si>
    <t xml:space="preserve">PALACIO SUAREZ JAIRO DE JESUS                </t>
  </si>
  <si>
    <t xml:space="preserve">QUINTERO CARDONA RUD GRACIELA                </t>
  </si>
  <si>
    <t xml:space="preserve">URIBE BUSTAMANTE NAILA CRISTINA              </t>
  </si>
  <si>
    <t xml:space="preserve">TORO LONDOÑO WILLIAM DE JESUS                </t>
  </si>
  <si>
    <t xml:space="preserve">PALACIO CARVAJAL YULIETH ESTEFANY            </t>
  </si>
  <si>
    <t xml:space="preserve">MENDOZA CASTAÑO JORGE ALBERTO                </t>
  </si>
  <si>
    <t xml:space="preserve">QUERUBIN CHAVARRIA LUZ ADRIANA               </t>
  </si>
  <si>
    <t xml:space="preserve">VALLEJO JARAMILLO RUTH ASCENETH              </t>
  </si>
  <si>
    <t xml:space="preserve">HERNANDEZ HINCAPIE LIZETH                    </t>
  </si>
  <si>
    <t xml:space="preserve">LOPERA LOPERA LUIS HERNANDO                  </t>
  </si>
  <si>
    <t xml:space="preserve">JEFE DEPARTAMENTO DE BIBLIOTECAS                                                                                                                                                                        </t>
  </si>
  <si>
    <t xml:space="preserve">RESTREPO BEDOYA YANET                        </t>
  </si>
  <si>
    <t xml:space="preserve">GRAJALES VANEGAS LINA MARIA                  </t>
  </si>
  <si>
    <t xml:space="preserve">ZULUAGA SANCHEZ EDGAR NORVEY                 </t>
  </si>
  <si>
    <t xml:space="preserve">TABORDA RESTREPO LISSY LAUSANA               </t>
  </si>
  <si>
    <t xml:space="preserve">LOPEZ BEDOYA JULIA BEATRIZ                   </t>
  </si>
  <si>
    <t xml:space="preserve">MORENO GOMEZ JIMENA                          </t>
  </si>
  <si>
    <t xml:space="preserve">ACEVEDO ARROYAVE LUIS MIGUEL                 </t>
  </si>
  <si>
    <t xml:space="preserve">HERNANDEZ ATILANO ESNEDY                     </t>
  </si>
  <si>
    <t xml:space="preserve">ARISTIZABAL BOTERO CARLOS ANDRES             </t>
  </si>
  <si>
    <t xml:space="preserve">VELASQUEZ VELEZ RICARDO ANDRES               </t>
  </si>
  <si>
    <t xml:space="preserve">VARGAS LOPEZ PAULA ANDREA                    </t>
  </si>
  <si>
    <t xml:space="preserve">VANEGAS ZUBIRIA CARLOS MARIO                 </t>
  </si>
  <si>
    <t xml:space="preserve">GUEVARA SANABRIA JAIME ALBERTO               </t>
  </si>
  <si>
    <t xml:space="preserve">TAMAYO BOTERO FREDY DUVAN                    </t>
  </si>
  <si>
    <t xml:space="preserve">ARIZA SOSA GLADYS ROCIO                      </t>
  </si>
  <si>
    <t xml:space="preserve">COLORADO MARIN JAMES                         </t>
  </si>
  <si>
    <t xml:space="preserve">RODRIGUEZ LOAIZA DIANA CATALINA              </t>
  </si>
  <si>
    <t xml:space="preserve">CANO QUINTERO JUAN BERNARDO                  </t>
  </si>
  <si>
    <t xml:space="preserve">ARIAS ROJAS EDIER MAURICIO                   </t>
  </si>
  <si>
    <t xml:space="preserve">YEPES PEREZ ANDRES FELIPE                    </t>
  </si>
  <si>
    <t xml:space="preserve">ROLDAN CORREA ALEJANDRO                      </t>
  </si>
  <si>
    <t xml:space="preserve">GALLEGO DUQUE LILIANA MARIA                  </t>
  </si>
  <si>
    <t xml:space="preserve">URAN JIMENEZ MARTHA EUGENIA                  </t>
  </si>
  <si>
    <t xml:space="preserve">MORAN VASQUEZ RAUL ALEJANDRO                 </t>
  </si>
  <si>
    <t xml:space="preserve">BERROUET CADAVID LINA MARIA                  </t>
  </si>
  <si>
    <t xml:space="preserve">CARDENAS ARDILA LAURA MILENA                 </t>
  </si>
  <si>
    <t xml:space="preserve">MUÑOZ HOYOS CLAUDIA HELENA                   </t>
  </si>
  <si>
    <t xml:space="preserve">ACEVEDO TORO PAOLA ANDREA                    </t>
  </si>
  <si>
    <t xml:space="preserve">OCAMPO GOMEZ BREITNER ARLEY                  </t>
  </si>
  <si>
    <t xml:space="preserve">HERNANDEZ CASTRO CAROLINA                    </t>
  </si>
  <si>
    <t xml:space="preserve">MOLINA BETANCUR JORGE IVAN                   </t>
  </si>
  <si>
    <t xml:space="preserve">SALAZAR JIMENEZ AUGUSTO ENRIQUE              </t>
  </si>
  <si>
    <t xml:space="preserve">JARAMILLO DUQUE ALVARO                       </t>
  </si>
  <si>
    <t xml:space="preserve">MEJIA GIRALDO JUAN CAMILO                    </t>
  </si>
  <si>
    <t xml:space="preserve">LOPEZ GONZALEZ CRISTINA                      </t>
  </si>
  <si>
    <t xml:space="preserve">GIRALDO GARCIA ARGENIS                       </t>
  </si>
  <si>
    <t xml:space="preserve">CASAS ARROYAVE FABIAN DAVID                  </t>
  </si>
  <si>
    <t xml:space="preserve">MUÑOZ OSORIO LINA MARIA                      </t>
  </si>
  <si>
    <t xml:space="preserve">BETANCUR GIRALDO DIANA MARCELA               </t>
  </si>
  <si>
    <t xml:space="preserve">LEON RODRIGUEZ JIMMY PAUL                    </t>
  </si>
  <si>
    <t xml:space="preserve">ALZATE CASTRO WILMAR ALEXANDER               </t>
  </si>
  <si>
    <t xml:space="preserve">URREGO PACHON MAURICIO ARTURO                </t>
  </si>
  <si>
    <t xml:space="preserve">LOPEZ MARIN BEATRIZ ESTELLA                  </t>
  </si>
  <si>
    <t xml:space="preserve">HENAO GARCIA EDWIN ALEXANDER                 </t>
  </si>
  <si>
    <t xml:space="preserve">AGUDELO GARCIA ANGELA MARIA                  </t>
  </si>
  <si>
    <t xml:space="preserve">180-Tiempo Parcial </t>
  </si>
  <si>
    <t xml:space="preserve">MOLINA JARAMILLO ASTRID NATALIA              </t>
  </si>
  <si>
    <t xml:space="preserve">GUARIN MONTOYA JOSE FERNANDO                 </t>
  </si>
  <si>
    <t xml:space="preserve">JIMENEZ TRUJILLO JUAN OSVALDO                </t>
  </si>
  <si>
    <t xml:space="preserve">OBANDO FUERTES JUAN CARLOS                   </t>
  </si>
  <si>
    <t xml:space="preserve">MANRIQUE CHICA OSCAR AURELIO                 </t>
  </si>
  <si>
    <t xml:space="preserve">BETANCUR ROLDAN MARIA CRISTINA               </t>
  </si>
  <si>
    <t xml:space="preserve">TANGARIFE PATIÑO ANA MARIA                   </t>
  </si>
  <si>
    <t xml:space="preserve">GONZALEZ RAMIREZ DIEGO MAURICIO              </t>
  </si>
  <si>
    <t xml:space="preserve">ZAPATA CARDENAS ANDRES ALBERTO               </t>
  </si>
  <si>
    <t xml:space="preserve">MORA ANGEL FERNANDO                          </t>
  </si>
  <si>
    <t xml:space="preserve">URIBE VILLA ESTEBAN                          </t>
  </si>
  <si>
    <t xml:space="preserve">MUÑOZ CARDONA MARTA LUCIA                    </t>
  </si>
  <si>
    <t xml:space="preserve">LOPEZ ACEVEDO OLGA LUCIA                     </t>
  </si>
  <si>
    <t xml:space="preserve">DOMINGUEZ GARCIA CATALINA                    </t>
  </si>
  <si>
    <t xml:space="preserve">BERMUDEZ RESTREPO HECTOR LEONEL              </t>
  </si>
  <si>
    <t xml:space="preserve">SANTAMARIA DELGADO CAROLINA                  </t>
  </si>
  <si>
    <t xml:space="preserve">COLORADO GRANDA ANDRES FELIPE                </t>
  </si>
  <si>
    <t xml:space="preserve">RAMIREZ ZULUAGA LUIS ANTONIO                 </t>
  </si>
  <si>
    <t xml:space="preserve">MUÑETON SANTA GUBERNEY                       </t>
  </si>
  <si>
    <t xml:space="preserve">VILLEGAS GOMEZ GUSTAVO ADOLFO                </t>
  </si>
  <si>
    <t xml:space="preserve">OROZCO SOTO DIANA MARIA                      </t>
  </si>
  <si>
    <t xml:space="preserve">HERNANDEZ ZAPATA LADY JOHANNA                </t>
  </si>
  <si>
    <t xml:space="preserve">LONDONO VASQUEZ LAURA MARCELA                </t>
  </si>
  <si>
    <t xml:space="preserve">MONTUFAR ANDRADE FRANCO EDUARDO              </t>
  </si>
  <si>
    <t xml:space="preserve">HIDALGO OVIEDO JOSE MIGUEL                   </t>
  </si>
  <si>
    <t xml:space="preserve">ZUÑIGA BENITEZ HENRY NELSON                  </t>
  </si>
  <si>
    <t xml:space="preserve">CEDEÑO MONTAÑA RICARDO                       </t>
  </si>
  <si>
    <t xml:space="preserve">OSORIO CORREA ADRIANA MARCELA                </t>
  </si>
  <si>
    <t xml:space="preserve">ORTIZ JEREZ MONICA JIMENA                    </t>
  </si>
  <si>
    <t xml:space="preserve">VELASQUEZ ESCOBAR JOSE PABLO                 </t>
  </si>
  <si>
    <t xml:space="preserve">ZAPATA LOPEZ NATALIA YANETH                  </t>
  </si>
  <si>
    <t xml:space="preserve">ROMAN GONZALEZ ALEJANDRO                     </t>
  </si>
  <si>
    <t xml:space="preserve">RUIZ RESTREPO JUAN DAVID                     </t>
  </si>
  <si>
    <t xml:space="preserve">ATENCIA FLOREZ CARLOS JOSE                   </t>
  </si>
  <si>
    <t xml:space="preserve">TABORDA MURILLO ALEJANDRA                    </t>
  </si>
  <si>
    <t xml:space="preserve">CUELLAR CONTRERAS OLGA JULIANA               </t>
  </si>
  <si>
    <t xml:space="preserve">MAZO PATIÑO DUVAN ALEJANDRO                  </t>
  </si>
  <si>
    <t xml:space="preserve">COORDINADOR PROYECTOS ESPECIALES (EMPRENDIMIENTO EMPRESARIAL)                                                                                                                                           </t>
  </si>
  <si>
    <t xml:space="preserve">SALDARRIAGA VELEZ JAIME ALBERTO              </t>
  </si>
  <si>
    <t xml:space="preserve">MENDOZA MUÑOZ DIEGO FERNANDO                 </t>
  </si>
  <si>
    <t xml:space="preserve">DIAZ VALENCIA PAULA ANDREA                   </t>
  </si>
  <si>
    <t xml:space="preserve">ARBOLEDA VALENCIA JORGE WILLIAM              </t>
  </si>
  <si>
    <t xml:space="preserve">SERRANO TABARES CAROLINA                     </t>
  </si>
  <si>
    <t xml:space="preserve">TORRES LOPEZ ANA MARIA                       </t>
  </si>
  <si>
    <t xml:space="preserve">SALINAS RINCON JOSE DANIEL                   </t>
  </si>
  <si>
    <t xml:space="preserve">MEJIA BARRENECHE MARIA NATALIA               </t>
  </si>
  <si>
    <t xml:space="preserve">CONGOTE POSADA JULIANA                       </t>
  </si>
  <si>
    <t xml:space="preserve">OROZCO ARCILA STEVEN                         </t>
  </si>
  <si>
    <t xml:space="preserve">MONTOYA GIRALDO MARIA ALEJANDRA              </t>
  </si>
  <si>
    <t xml:space="preserve">RAMOS POLLAN RAUL                            </t>
  </si>
  <si>
    <t xml:space="preserve">FONNEGRA BUILES ALVARO ALONSO                </t>
  </si>
  <si>
    <t xml:space="preserve">GIL POSADA JORGE OMAR                        </t>
  </si>
  <si>
    <t xml:space="preserve">LOPEZ CARDENAS WILLIAM IVAN                  </t>
  </si>
  <si>
    <t xml:space="preserve">LONDOÑO RESTREPO JOHANNA                     </t>
  </si>
  <si>
    <t xml:space="preserve">RODRIGUEZ ORDOÑEZ DOUGLAS RAMON              </t>
  </si>
  <si>
    <t xml:space="preserve">VELEZ UPEGUI JOSE AGUSTIN                    </t>
  </si>
  <si>
    <t xml:space="preserve">ZAPATA CARO JUAN DIEGO                       </t>
  </si>
  <si>
    <t xml:space="preserve">BETANCUR BUSTAMANTE CARLOS EDUARDO           </t>
  </si>
  <si>
    <t xml:space="preserve">MONTOYA GIRALDO JAIME IGNACIO                </t>
  </si>
  <si>
    <t xml:space="preserve">BUILES RENDON ERIKA MARIA                    </t>
  </si>
  <si>
    <t xml:space="preserve">COORDINADOR 3 PROCESO ADMINISTRATIVO (ASISTENTE DEL DECANO)                                                                                                                                             </t>
  </si>
  <si>
    <t xml:space="preserve">ARISTIZABAL MONTOYA GLADIS ADRIANA           </t>
  </si>
  <si>
    <t xml:space="preserve">RUIZ MARIN LUZ ADRIANA                       </t>
  </si>
  <si>
    <t xml:space="preserve">División de Contenidos, Medios y Eventos                                                                                                                                                                </t>
  </si>
  <si>
    <t xml:space="preserve">URIBE VALENCIA JAIME HERNAN                  </t>
  </si>
  <si>
    <t xml:space="preserve">CANON MONTANEZ WILSON                        </t>
  </si>
  <si>
    <t xml:space="preserve">Centro de Investigaciones                                                                                                                                                                               </t>
  </si>
  <si>
    <t xml:space="preserve">RODRIGUEZ ACELAS ALBA LUZ                    </t>
  </si>
  <si>
    <t xml:space="preserve">OSORNO ORTIZ SANTIAGO ANDRES                 </t>
  </si>
  <si>
    <t xml:space="preserve">ORREGO VARGAS HUGO MAURICIO                  </t>
  </si>
  <si>
    <t xml:space="preserve">GUISAO BUSTAMANTE CARLOS MARIO               </t>
  </si>
  <si>
    <t xml:space="preserve">DIRECTOR DE COMUNICACIONES                                                                                                                                                                              </t>
  </si>
  <si>
    <t xml:space="preserve">VASCO PALACIOS AIDA MARCELA                  </t>
  </si>
  <si>
    <t xml:space="preserve">HIGUITA ORTEGA VIVIANA                       </t>
  </si>
  <si>
    <t xml:space="preserve">MOSQUERA MUÑOZ JULIETA                       </t>
  </si>
  <si>
    <t xml:space="preserve">CAÑAS AGUDELO JUAN CARLOS                    </t>
  </si>
  <si>
    <t xml:space="preserve">PEREZ ALMONACID RICARDO                      </t>
  </si>
  <si>
    <t xml:space="preserve">ESPINOSA SIERRA MARIA CRISTINA               </t>
  </si>
  <si>
    <t xml:space="preserve">RODRIGUEZ BERRIO JUAN FELIPE                 </t>
  </si>
  <si>
    <t xml:space="preserve">GUTIERREZ ALVAREZ FREDY MAURICIO             </t>
  </si>
  <si>
    <t xml:space="preserve">Jefe de División de Egresados                                                                                                                                                                           </t>
  </si>
  <si>
    <t xml:space="preserve">CORTES TOBAR ERIKA ALEJANDRA                 </t>
  </si>
  <si>
    <t xml:space="preserve">RUIZ ALVAREZ JOSE DAVID                      </t>
  </si>
  <si>
    <t xml:space="preserve">BUILES BELTRAN YENIFER CRISTINA              </t>
  </si>
  <si>
    <t xml:space="preserve">RIVERA GOMEZ JUAN FERNANDO                   </t>
  </si>
  <si>
    <t xml:space="preserve">POSADA PAOLA ANDREA                          </t>
  </si>
  <si>
    <t xml:space="preserve">SANCHEZ TORRES PATRICIA                      </t>
  </si>
  <si>
    <t xml:space="preserve">ALVAREZ RESTREPO VERONICA YURANY             </t>
  </si>
  <si>
    <t xml:space="preserve">ZAPATA CAÑAS ASTRID VERONICA                 </t>
  </si>
  <si>
    <t xml:space="preserve">AGUDELO DIAZ ANA MARIA                       </t>
  </si>
  <si>
    <t xml:space="preserve">MOLINA GONZALEZ DIANA PATRICIA               </t>
  </si>
  <si>
    <t xml:space="preserve">VELASQUEZ ARANGO NATALIA YASMIN              </t>
  </si>
  <si>
    <t xml:space="preserve">SALAZAR ESTRADA SANDRA MILENA                </t>
  </si>
  <si>
    <t xml:space="preserve">ARANGO LOAIZA NELSON DE JESUS                </t>
  </si>
  <si>
    <t xml:space="preserve">ZAPATA DIAZ LUDYS SURAY                      </t>
  </si>
  <si>
    <t xml:space="preserve">HERRERA CARRILLO ALVARO                      </t>
  </si>
  <si>
    <t xml:space="preserve">GUERRA TRESPALACIOS ANGELA ROCIO             </t>
  </si>
  <si>
    <t xml:space="preserve">GALLEGO CASTRO LUIS ALBERTO                  </t>
  </si>
  <si>
    <t xml:space="preserve">CEDIEL GIRALDO GUSTAVO ANDRES                </t>
  </si>
  <si>
    <t xml:space="preserve">LONDOÑO RUEDA JAIME ALFONSO                  </t>
  </si>
  <si>
    <t xml:space="preserve">JIMENEZ DUQUE JOHN WILMAR                    </t>
  </si>
  <si>
    <t xml:space="preserve">BENITEZ GOMEZ JUAN SEBASTIAN                 </t>
  </si>
  <si>
    <t xml:space="preserve">AGUIRRE GAVIRIA LUIS GUSTAVO                 </t>
  </si>
  <si>
    <t xml:space="preserve">HOYOS GOMEZ RENE DE JESUS                    </t>
  </si>
  <si>
    <t xml:space="preserve">PORTOCARRERO RENGIFO JAIME                   </t>
  </si>
  <si>
    <t xml:space="preserve">PROFESIONAL ESPECIALIZADO 3 (GESTION DE PROYECTOS DE INFORMATICA)                                                                                                                                       </t>
  </si>
  <si>
    <t xml:space="preserve">TABERA GONZALEZ BEATRIZ ELENA                </t>
  </si>
  <si>
    <t xml:space="preserve">GOMEZ ZULUAGA OLGA INES                      </t>
  </si>
  <si>
    <t xml:space="preserve">MEJIA WALKER JUAN CAMILO                     </t>
  </si>
  <si>
    <t xml:space="preserve">ORTIZ URIBE JUAN CAMILO                      </t>
  </si>
  <si>
    <t xml:space="preserve">HOLGUIN YEPEZ MARIA TERESA                   </t>
  </si>
  <si>
    <t xml:space="preserve">OROZCO RUIZ MARIA ARACELLY                   </t>
  </si>
  <si>
    <t xml:space="preserve">BUITRAGO MONTOYA HUGO ALBERTO                </t>
  </si>
  <si>
    <t xml:space="preserve">COORDINADOR DE LA UNIDAD DE PAZ                                                                                                                                                                         </t>
  </si>
  <si>
    <t xml:space="preserve">VELEZ CUERVO LINA MARIA                      </t>
  </si>
  <si>
    <t xml:space="preserve">RENGIFO RAMIREZ MARIA CRISTINA               </t>
  </si>
  <si>
    <t xml:space="preserve">RESTREPO JIMENEZ ANA EUGENIA                 </t>
  </si>
  <si>
    <t xml:space="preserve">DAVID HIGUITA HERIBERTO ANTONIO              </t>
  </si>
  <si>
    <t xml:space="preserve">GOMEZ POSADA LUZ MARYORY                     </t>
  </si>
  <si>
    <t xml:space="preserve">OCAMPO LOPERA ELIANA MARIA                   </t>
  </si>
  <si>
    <t xml:space="preserve">OCAMPO RUIZ EDGAR                            </t>
  </si>
  <si>
    <t xml:space="preserve">ESCOBAR GARCIA BIBIANA                       </t>
  </si>
  <si>
    <t xml:space="preserve">MARULANDA TEJADA CAMILO                      </t>
  </si>
  <si>
    <t xml:space="preserve">PROFESIONAL 3 PROCESO ADMINISTATIVO (GESTOR DE PROCESOS FINANCIEROS INSTITUCIONALES)                                                                                                                    </t>
  </si>
  <si>
    <t xml:space="preserve">ARBOLEDA MUÑOZ LUISA MARIA                   </t>
  </si>
  <si>
    <t xml:space="preserve">PEREZ ZAPATA CESAR AUGUSTO                   </t>
  </si>
  <si>
    <t xml:space="preserve">FONNEGRA OSORIO CLAUDIA PATRICIA             </t>
  </si>
  <si>
    <t xml:space="preserve">ARIAS JIMENEZ JUAN ESTEBAN                   </t>
  </si>
  <si>
    <t xml:space="preserve">CALLE RUIZ OSCAR DAVID                       </t>
  </si>
  <si>
    <t xml:space="preserve">ROMERO RODRIGUEZ LUZ ELENA                   </t>
  </si>
  <si>
    <t xml:space="preserve">JARAMILLO GONZALEZ ISABEL CRISTINA           </t>
  </si>
  <si>
    <t xml:space="preserve">RIOS ORTIZ WBER ORLANDO                      </t>
  </si>
  <si>
    <t xml:space="preserve">AMAYA GOMEZ JUAN CARLOS                      </t>
  </si>
  <si>
    <t xml:space="preserve">SOSSA MEDINA DIEGO ALBERTO                   </t>
  </si>
  <si>
    <t xml:space="preserve">VILLADA RAMIREZ RIGOBERTO                    </t>
  </si>
  <si>
    <t xml:space="preserve">GARCIA MORALES WILLIAM CAMILO                </t>
  </si>
  <si>
    <t xml:space="preserve">HENAO MEJIA FERNAN LEON                      </t>
  </si>
  <si>
    <t xml:space="preserve">VELASQUEZ CALLE SERGIO ANDRES                </t>
  </si>
  <si>
    <t xml:space="preserve">SIERRA JIMENEZ FARATH LUCIA                  </t>
  </si>
  <si>
    <t xml:space="preserve">ALVAREZ MARQUEZ ADRIAN ALBERTO               </t>
  </si>
  <si>
    <t xml:space="preserve">GUTIERREZ NIETO LUZ ADRIANA                  </t>
  </si>
  <si>
    <t xml:space="preserve">OSORIO OSORIO FREDY ARBEY                    </t>
  </si>
  <si>
    <t xml:space="preserve">QUICENO QUERUBIN JHON ENRIQUE                </t>
  </si>
  <si>
    <t xml:space="preserve">COORDINADOR 3 PROCESO ADMINISTRATIVO (PRESUPUESTO)                                                                                                                                                      </t>
  </si>
  <si>
    <t xml:space="preserve">GOMEZ GIRALDO DANIEL ERNESTO                 </t>
  </si>
  <si>
    <t xml:space="preserve">VELASQUEZ ORREGO YESICA ALEJANDRA            </t>
  </si>
  <si>
    <t xml:space="preserve">SALAZAR ZAPATA JULIO CESAR                   </t>
  </si>
  <si>
    <t xml:space="preserve">CASTAÑO QUINTERO FRANCY TATIANA              </t>
  </si>
  <si>
    <t xml:space="preserve">PROFESIONAL ESPECIALIZADO 1 PROCESO ADMINISTRATIVO (COORDINADOR CARTERA)                                                                                                                                </t>
  </si>
  <si>
    <t xml:space="preserve">RUIZ MACHADO DAIRO LEON                      </t>
  </si>
  <si>
    <t xml:space="preserve">FRANCO ACEVEDO DIANA LUCIA                   </t>
  </si>
  <si>
    <t xml:space="preserve">ANGEL FRANCO ELVIRA YANNETT                  </t>
  </si>
  <si>
    <t xml:space="preserve">SEGURA PABON TITO YIMILER                    </t>
  </si>
  <si>
    <t xml:space="preserve">COORDINADOR 5 PROCESO ADMINISTRATIVO (COORDINADOR DE LA UNIDAD DE COMPETENCIAS ERP)                                                                                                                     </t>
  </si>
  <si>
    <t xml:space="preserve">POSADA POSADA YENY CECILIA                   </t>
  </si>
  <si>
    <t xml:space="preserve">HINCAPIE GARCIA JAIME ALEJANDRO              </t>
  </si>
  <si>
    <t xml:space="preserve">JARAMILLO GALLEGO MONICA LUCIA               </t>
  </si>
  <si>
    <t xml:space="preserve">CORREA OCHOA PEDRO LEON                      </t>
  </si>
  <si>
    <t xml:space="preserve">MONSALVE ALVAREZ JULIA MARIA                 </t>
  </si>
  <si>
    <t xml:space="preserve">GARCIA TAMAYO YADI MARCELA                   </t>
  </si>
  <si>
    <t xml:space="preserve">SANMARTIN ALVAREZ DIANA PATRICIA             </t>
  </si>
  <si>
    <t xml:space="preserve">NARANJO GONZALEZ CARLOS ANDRES               </t>
  </si>
  <si>
    <t xml:space="preserve">TABORDA CARDONA DIANA MARCELA                </t>
  </si>
  <si>
    <t xml:space="preserve">Cen Ext                                                                                                                                                                                                 </t>
  </si>
  <si>
    <t xml:space="preserve">CARDENAS VALENCIA LUIS EDUARDO               </t>
  </si>
  <si>
    <t xml:space="preserve">CORREA HERRERA ERNESTO                       </t>
  </si>
  <si>
    <t xml:space="preserve">RUIZ LOPEZ JOHN FREDDY                       </t>
  </si>
  <si>
    <t xml:space="preserve">MONTOYA CASTAÑEDA KATERINE                   </t>
  </si>
  <si>
    <t xml:space="preserve">ROBLEDO VASQUEZ SARA CAROLINA                </t>
  </si>
  <si>
    <t xml:space="preserve">Jefe de División de Interacción Social                                                                                                                                                                  </t>
  </si>
  <si>
    <t xml:space="preserve">PEREZ LOPEZ FLOR MARIANA                     </t>
  </si>
  <si>
    <t xml:space="preserve">RAMIREZ OZUNA DANIELA MARGARITA              </t>
  </si>
  <si>
    <t xml:space="preserve">VELASQUEZ LOPEZ CARLOS ALBERTO               </t>
  </si>
  <si>
    <t xml:space="preserve">OCHOA GALEANO MARTA MILENA                   </t>
  </si>
  <si>
    <t xml:space="preserve">BERRIO BELTRAN EDISSON ALBERTO               </t>
  </si>
  <si>
    <t xml:space="preserve">GARCIA SEPULVEDA JOHNY ALEJANDRO             </t>
  </si>
  <si>
    <t xml:space="preserve">GALLEGO VALENCIA JUAN PABLO                  </t>
  </si>
  <si>
    <t xml:space="preserve">MONTOYA ALVAREZ ANGELICA MARIA               </t>
  </si>
  <si>
    <t xml:space="preserve">BALLESTEROS TORO DEISY DAIANA                </t>
  </si>
  <si>
    <t xml:space="preserve">HURTADO RAMIREZ LEIDY VIVIANA                </t>
  </si>
  <si>
    <t xml:space="preserve">CORREA JARAMILLO MAYRA ALEJANDRA             </t>
  </si>
  <si>
    <t xml:space="preserve">LEON TORO MONICA                             </t>
  </si>
  <si>
    <t xml:space="preserve">MERA ARROYO MARIA VICTORIA                   </t>
  </si>
  <si>
    <t xml:space="preserve">DUQUE JARAMILLO NICOLAS                      </t>
  </si>
  <si>
    <t xml:space="preserve">PINEDA ZULUAGA DIANA LUZ                     </t>
  </si>
  <si>
    <t xml:space="preserve">MONSALVE RIOS SANDRA PATRICIA                </t>
  </si>
  <si>
    <t xml:space="preserve">CHAVARRIAGA GARRO DULFARY DEL SOCORRO        </t>
  </si>
  <si>
    <t xml:space="preserve">ZAPATA LOPEZ MARILUZ                         </t>
  </si>
  <si>
    <t xml:space="preserve">OSPINA HERNANDEZ ALEJANDRO                   </t>
  </si>
  <si>
    <t xml:space="preserve">GARCIA MARULANDA JENNIFER ALEJANDRA          </t>
  </si>
  <si>
    <t xml:space="preserve">JARAMILLO MORENO CLAUDIA JULIET              </t>
  </si>
  <si>
    <t xml:space="preserve">MESA TRUJILLO MARIA YURANI                   </t>
  </si>
  <si>
    <t xml:space="preserve">GARCES LOPEZ BEATRIZ HELENA                  </t>
  </si>
  <si>
    <t xml:space="preserve">RIOS SERNA SORAIDA MILENA                    </t>
  </si>
  <si>
    <t xml:space="preserve">LONDOÑO AGUDELO XIOMARA                      </t>
  </si>
  <si>
    <t xml:space="preserve">GUERRERO HENAO ANDRES FELIPE                 </t>
  </si>
  <si>
    <t xml:space="preserve">MORALES CHAVERRA JUAN PABLO                  </t>
  </si>
  <si>
    <t xml:space="preserve">PEREZ CASTAÑO MONICA MARIA                   </t>
  </si>
  <si>
    <t xml:space="preserve">VALENCIA MUÑETON HUGO NELSON                 </t>
  </si>
  <si>
    <t xml:space="preserve">PULGARIN MARTINEZ JULIANA                    </t>
  </si>
  <si>
    <t xml:space="preserve">GARCIA MORALES JORGE ARMANDO                 </t>
  </si>
  <si>
    <t xml:space="preserve">SANCHEZ ORTEGA JORGE IGNACIO                 </t>
  </si>
  <si>
    <t xml:space="preserve">PROFESIONAL ESPECIALIZADO 3 (GESTION DE PROCESOS DE ASUNTOS DOCENTES)                                                                                                                                   </t>
  </si>
  <si>
    <t xml:space="preserve">CONTRERAS ACEVEDO JEIMY                      </t>
  </si>
  <si>
    <t xml:space="preserve">CASTRILLON GUTIERREZ MONICA MARGARITA        </t>
  </si>
  <si>
    <t xml:space="preserve">MIRA BUSTAMANTE ADRIANA DEL SOCORRO          </t>
  </si>
  <si>
    <t xml:space="preserve">Centro de Extensión Fac Medicina                                                                                                                                                                        </t>
  </si>
  <si>
    <t xml:space="preserve">CARDONA CANO ROBINSSON                       </t>
  </si>
  <si>
    <t xml:space="preserve">Jefe de División de Innovación                                                                                                                                                                          </t>
  </si>
  <si>
    <t xml:space="preserve">PINO AGUDELO LINA MARIA                      </t>
  </si>
  <si>
    <t xml:space="preserve">HINCAPIE GARCIA ODILIA                       </t>
  </si>
  <si>
    <t xml:space="preserve">SALDARRIAGA BUSTAMANTE MARIA CAMILA          </t>
  </si>
  <si>
    <t xml:space="preserve">Ocasional provisional    </t>
  </si>
  <si>
    <t xml:space="preserve">Profesor Ocasional       </t>
  </si>
  <si>
    <t xml:space="preserve">HURTADO ROLDAN MANUEL FERNANDO               </t>
  </si>
  <si>
    <t xml:space="preserve">AGUDELO MANCO BEATRIZ ADRIANA                </t>
  </si>
  <si>
    <t xml:space="preserve">GARCIA TORRES CAMILO ANDRES                  </t>
  </si>
  <si>
    <t xml:space="preserve">PATIÑO CONTRERAS JORGE MARIO                 </t>
  </si>
  <si>
    <t xml:space="preserve">RIVERA ARIAS JAVIER ALEXANDER                </t>
  </si>
  <si>
    <t xml:space="preserve">Centro de Extension de Idiomas                                                                                                                                                                          </t>
  </si>
  <si>
    <t xml:space="preserve">COLORADO LOPEZ DORIS                         </t>
  </si>
  <si>
    <t xml:space="preserve">GUERRA SANCHEZ JUAN CARLOS                   </t>
  </si>
  <si>
    <t xml:space="preserve">ANGEL ARBELAEZ CAROLINA                      </t>
  </si>
  <si>
    <t xml:space="preserve">ZULUAGA HERRERA CRISTHIAN DARIO              </t>
  </si>
  <si>
    <t xml:space="preserve">VARGAS TORRES CARTUL VALERICO                </t>
  </si>
  <si>
    <t xml:space="preserve">GALLEGO RICO JENNY LIZETH                    </t>
  </si>
  <si>
    <t xml:space="preserve">VALLE GARCIA LUIS OCTAVIO                    </t>
  </si>
  <si>
    <t xml:space="preserve">BEDOYA MORENO ISMENIA                        </t>
  </si>
  <si>
    <t xml:space="preserve">MAZO GARRO LINA PATRICIA                     </t>
  </si>
  <si>
    <t xml:space="preserve">SIERRA ECHEVERRY JORGE ALBERTO               </t>
  </si>
  <si>
    <t xml:space="preserve">OSORNO SANCHEZ LEIDY TATIANA                 </t>
  </si>
  <si>
    <t xml:space="preserve">CADAVID MARIN ANY YULIE                      </t>
  </si>
  <si>
    <t xml:space="preserve">CATAÑO DIAZ LAURA MARIA                      </t>
  </si>
  <si>
    <t xml:space="preserve">RESTREPO PARRA ADRIAN RAUL                   </t>
  </si>
  <si>
    <t xml:space="preserve">TORRES VALOIS TARCILO                        </t>
  </si>
  <si>
    <t xml:space="preserve">BRAND MONSALVE EDINSON GABRIEL               </t>
  </si>
  <si>
    <t xml:space="preserve">CASTRILLON OSORIO LEIDY CAROLINA             </t>
  </si>
  <si>
    <t xml:space="preserve">OTALVARO CASTRO GABRIEL JAIME                </t>
  </si>
  <si>
    <t xml:space="preserve">GALLO VELEZ OSCAR FERNANDO                   </t>
  </si>
  <si>
    <t xml:space="preserve">PEREZ ROBLES SHIRLEY TATIANA                 </t>
  </si>
  <si>
    <t xml:space="preserve">PUERTA DOMINGUEZ SIMON                       </t>
  </si>
  <si>
    <t xml:space="preserve">MARTINEZ HINCAPIE JUAN DAVID                 </t>
  </si>
  <si>
    <t xml:space="preserve">SANTA RAMIREZ ZAIDA MARGOT                   </t>
  </si>
  <si>
    <t xml:space="preserve">MOLINA MEJIA JORGE MAURICIO                  </t>
  </si>
  <si>
    <t xml:space="preserve">ZAPATA CARDENAS MARIA ISABEL                 </t>
  </si>
  <si>
    <t xml:space="preserve">OVALLE RAMIREZ CLAUDIA PATRICIA              </t>
  </si>
  <si>
    <t xml:space="preserve">GARCIA PINEDA ANDRES FELIPE                  </t>
  </si>
  <si>
    <t xml:space="preserve">HENAO RESTREPO MANUEL ALEJANDRO              </t>
  </si>
  <si>
    <t xml:space="preserve">OSPINA OTAVO VIVIANA YANET                   </t>
  </si>
  <si>
    <t xml:space="preserve">MONTOYA GARCIA MARIA DEL PILAR               </t>
  </si>
  <si>
    <t xml:space="preserve">MOSQUERA ACEVEDO EINER                       </t>
  </si>
  <si>
    <t xml:space="preserve">GONZALEZ GARCIA CESAR AUGUSTO                </t>
  </si>
  <si>
    <t xml:space="preserve">LONDOÑO ISAZA JUAN DAVID                     </t>
  </si>
  <si>
    <t xml:space="preserve">VELEZ HURTADO DAVID ANDRES                   </t>
  </si>
  <si>
    <t xml:space="preserve">ZAPATA RESTREPO MARGARITA MARIA              </t>
  </si>
  <si>
    <t xml:space="preserve">ARBOLEDA MONTOYA LUZ MARINA                  </t>
  </si>
  <si>
    <t xml:space="preserve">VELEZ ZEA ALEJANDRO                          </t>
  </si>
  <si>
    <t xml:space="preserve">ALVAREZ MUNERA JOSE ROBERTO                  </t>
  </si>
  <si>
    <t xml:space="preserve">POSADA DUQUE RAFAEL ANDRES                   </t>
  </si>
  <si>
    <t xml:space="preserve">SANCHEZ CASTRO LILIANA CAROLINA              </t>
  </si>
  <si>
    <t xml:space="preserve">LOPEZ CARMONA ANA MARIA                      </t>
  </si>
  <si>
    <t xml:space="preserve">GARCIA TESORO ANA ISABEL                     </t>
  </si>
  <si>
    <t xml:space="preserve">CADAVID ROJAS ANA MARIA                      </t>
  </si>
  <si>
    <t xml:space="preserve">CUERVO MONTOYA BIBIANA MARIA                 </t>
  </si>
  <si>
    <t xml:space="preserve">ACOSTA LOPEZ DE MESA JULIANA                 </t>
  </si>
  <si>
    <t xml:space="preserve">MESA VILLA CLAUDIA PATRICIA                  </t>
  </si>
  <si>
    <t xml:space="preserve">ARDILA CASTAÑEDA MAUREM PAOLA                </t>
  </si>
  <si>
    <t xml:space="preserve">PIEDRAHITA ARCILA IRENE                      </t>
  </si>
  <si>
    <t xml:space="preserve">ORTIZ FRANCO JUAN DAVID                      </t>
  </si>
  <si>
    <t xml:space="preserve">OCHOA SIERRA MARIA                           </t>
  </si>
  <si>
    <t xml:space="preserve">TORRES CRUZ JORGE ANDRES                     </t>
  </si>
  <si>
    <t xml:space="preserve">JARAMILLO GOMEZ OLGA ELENA                   </t>
  </si>
  <si>
    <t xml:space="preserve">PRATO TORRES RICARDO ANTONIO                 </t>
  </si>
  <si>
    <t xml:space="preserve">RIVERA NOVOA ANGEL GIOVANNI                  </t>
  </si>
  <si>
    <t xml:space="preserve">VILLA VELEZ LILLIANA                         </t>
  </si>
  <si>
    <t xml:space="preserve">REYES GAVILAN AURA LISETTE                   </t>
  </si>
  <si>
    <t xml:space="preserve">LUNA BRAVO JOSE LUIS                         </t>
  </si>
  <si>
    <t xml:space="preserve">GONZALEZ PALACIO ENOC VALENTIN               </t>
  </si>
  <si>
    <t xml:space="preserve">MANRIQUE HERNANDEZ ALBA CECILIA              </t>
  </si>
  <si>
    <t xml:space="preserve">MERCADO LONDOÑO SERGIO LUIS                  </t>
  </si>
  <si>
    <t xml:space="preserve">FRANCO AGUILAR ALEJANDRO                     </t>
  </si>
  <si>
    <t xml:space="preserve">TAMAYO CANO LUIS HERNANDO                    </t>
  </si>
  <si>
    <t xml:space="preserve">QUINTERO PEREZ GLORIA ISABEL                 </t>
  </si>
  <si>
    <t xml:space="preserve">HERRERA TORO MIRIAN NATALIA                  </t>
  </si>
  <si>
    <t xml:space="preserve">GAVIRIA JARAMILLO LINA MARIA                 </t>
  </si>
  <si>
    <t xml:space="preserve">ECHEVERRI RAMOS JOSE ALBEIRO                 </t>
  </si>
  <si>
    <t xml:space="preserve">ALVAREZ MESA CAROLINA                        </t>
  </si>
  <si>
    <t xml:space="preserve">POSADA BORRERO ANA MARIA                     </t>
  </si>
  <si>
    <t xml:space="preserve">CALLE LOPEZ YAMILE                           </t>
  </si>
  <si>
    <t xml:space="preserve">CALLE ALVAREZ ANA MARIA                      </t>
  </si>
  <si>
    <t xml:space="preserve">HENAO LOPERA VICTOR ALFONSO                  </t>
  </si>
  <si>
    <t xml:space="preserve">SALAZAR OSPINA ANDREA                        </t>
  </si>
  <si>
    <t xml:space="preserve">PALACIO OLARTE RUBEN ALBERTO                 </t>
  </si>
  <si>
    <t xml:space="preserve">MESA VANEGAS ANA MARIA                       </t>
  </si>
  <si>
    <t xml:space="preserve">LONDOÑO ARBOLEDA MAURICIO ALEJANDRO          </t>
  </si>
  <si>
    <t xml:space="preserve">RIOS TOBON SANDRA                            </t>
  </si>
  <si>
    <t xml:space="preserve">VALLEJO DE LA OSSA ANA MARIA                 </t>
  </si>
  <si>
    <t xml:space="preserve">ALVARAN LOPEZ SANDRA MILENA                  </t>
  </si>
  <si>
    <t xml:space="preserve">ANDUQUIA VASQUEZ PAULA ANDREA                </t>
  </si>
  <si>
    <t xml:space="preserve">SALAZAR BLANDON DIEGO ALEJANDRO              </t>
  </si>
  <si>
    <t xml:space="preserve">BORNACELLY CASTRO JAIME ALBERTO              </t>
  </si>
  <si>
    <t xml:space="preserve">PALACIO BETANCUR ISABEL CRISTINA             </t>
  </si>
  <si>
    <t xml:space="preserve">ALVAREZ DEL RIO RUSBERT FERNANDO             </t>
  </si>
  <si>
    <t xml:space="preserve">ANDRADE JARAMILLO VERONICA                   </t>
  </si>
  <si>
    <t xml:space="preserve">ZAMUDIO BURBANO MARIO ANDRES                 </t>
  </si>
  <si>
    <t xml:space="preserve">MENDIVIL PEREZ MIGUEL ANGEL                  </t>
  </si>
  <si>
    <t xml:space="preserve">ARANGO FERREIRA CATALINA                     </t>
  </si>
  <si>
    <t xml:space="preserve">BERNAL SIERRA ELISA                          </t>
  </si>
  <si>
    <t xml:space="preserve">PALACIOS ISAZA CLAUDIA PATRICIA              </t>
  </si>
  <si>
    <t xml:space="preserve">TORRES GOMEZ GUILLERMO ALEXANDER             </t>
  </si>
  <si>
    <t xml:space="preserve">FRANCO MONTOYA LUZ NATALIA                   </t>
  </si>
  <si>
    <t xml:space="preserve">RAMIREZ ZORA DANIEL ESTIBEN                  </t>
  </si>
  <si>
    <t xml:space="preserve">TORRES GOMEZ EDWIN ESTEBAN                   </t>
  </si>
  <si>
    <t xml:space="preserve">PALACIO HERNANDEZ RICARDO                    </t>
  </si>
  <si>
    <t xml:space="preserve">BARRERO AMORTEGUI YADY MARCELA               </t>
  </si>
  <si>
    <t xml:space="preserve">GOMEZ MONTOYA LUIS FERNANDO                  </t>
  </si>
  <si>
    <t xml:space="preserve">PINEDA CANABAL LENIN ANIBAL                  </t>
  </si>
  <si>
    <t xml:space="preserve">PULGARIN ARIAS ANDRES FELIPE                 </t>
  </si>
  <si>
    <t xml:space="preserve">QUINTERO VELEZ JUAN CARLOS                   </t>
  </si>
  <si>
    <t xml:space="preserve">GARCES MARIN ROBINSON                        </t>
  </si>
  <si>
    <t xml:space="preserve">CARBONELL MEDINA BELFRAN ALCIDES             </t>
  </si>
  <si>
    <t xml:space="preserve">ATEHORTUA CASTRILLON TANIA                   </t>
  </si>
  <si>
    <t xml:space="preserve">VALDERRAMA CANO LEYDY YURBIHET               </t>
  </si>
  <si>
    <t xml:space="preserve">VASQUEZ ARANGO LORENA                        </t>
  </si>
  <si>
    <t xml:space="preserve">ZARAZA MORALES DANIEL RICARDO                </t>
  </si>
  <si>
    <t xml:space="preserve">VALENCIA SANCHEZ WILDER GEOVANNY             </t>
  </si>
  <si>
    <t xml:space="preserve">TOBON QUINTERO CARLOS ANDRES                 </t>
  </si>
  <si>
    <t xml:space="preserve">MUÑOZ ORTIZ EDISON                           </t>
  </si>
  <si>
    <t xml:space="preserve">PINEDA VELEZ ELIANA LUCENA                   </t>
  </si>
  <si>
    <t xml:space="preserve">MUÑOZ FERNANDEZ LUISA FERNANDA               </t>
  </si>
  <si>
    <t xml:space="preserve">VELEZ OCAMPO JUAN FERNANDO                   </t>
  </si>
  <si>
    <t xml:space="preserve">VILLA ACEVEDO WALTER MAURICIO                </t>
  </si>
  <si>
    <t xml:space="preserve">COBALEDA ESTEPA LUZ VIVIANA                  </t>
  </si>
  <si>
    <t xml:space="preserve">OCAMPO RAMIREZ GLORIA INES                   </t>
  </si>
  <si>
    <t xml:space="preserve">LONDOÑO CAÑAS YUDY ANDREA                    </t>
  </si>
  <si>
    <t xml:space="preserve">ILIAN CARRILLO CAMEL                         </t>
  </si>
  <si>
    <t xml:space="preserve">CORREA MEJIA DIEGO ANDRES                    </t>
  </si>
  <si>
    <t xml:space="preserve">MURCIA JONATHAN ALEJANDRO                    </t>
  </si>
  <si>
    <t xml:space="preserve">SANTACRUZ SANMARTIN EDUARDO ELIAS            </t>
  </si>
  <si>
    <t xml:space="preserve">URIBE LOPEZ MARIA ISABEL                     </t>
  </si>
  <si>
    <t xml:space="preserve">RODRIGUEZ MEDINA CAROLINA                    </t>
  </si>
  <si>
    <t xml:space="preserve">MUÑOZ MAYA OCTAVIO GERMAN                    </t>
  </si>
  <si>
    <t xml:space="preserve">CARVAJAL GUTIERREZ JHON JAIME                </t>
  </si>
  <si>
    <t xml:space="preserve">VILLEGAS VELEZ MAURICIO                      </t>
  </si>
  <si>
    <t xml:space="preserve">TORRES MAZO ADRIANA LORENY                   </t>
  </si>
  <si>
    <t xml:space="preserve">CIENFUEGOS GALLET ASTRID VANESSA             </t>
  </si>
  <si>
    <t xml:space="preserve">VASQUEZ CARDONA ANA MARIA                    </t>
  </si>
  <si>
    <t xml:space="preserve">RUBIO CLEMENTE AINHOA                        </t>
  </si>
  <si>
    <t xml:space="preserve">HERNANDEZ BARAJAS JOSE GREGORIO              </t>
  </si>
  <si>
    <t xml:space="preserve">ACEVEDO PRINS NATALIA MARIA                  </t>
  </si>
  <si>
    <t xml:space="preserve">MEDINA PEÑA NEILER DE JESUS                  </t>
  </si>
  <si>
    <t xml:space="preserve">TORO NAVARRO LEON FELIPE                     </t>
  </si>
  <si>
    <t xml:space="preserve">MUÑOZ ORTEGA ISABEL CRISTINA                 </t>
  </si>
  <si>
    <t xml:space="preserve">FERNANDEZ GARCIA GEYSSON JAVIER              </t>
  </si>
  <si>
    <t xml:space="preserve">BARRENECHE OSPINA JUAN GUILLERMO             </t>
  </si>
  <si>
    <t xml:space="preserve">GARCIA RAMOS JAVIER HERNANDO                 </t>
  </si>
  <si>
    <t xml:space="preserve">GALLEGO LONDOÑO JONATHAN                     </t>
  </si>
  <si>
    <t xml:space="preserve">SALDARRIAGA BOLIVAR VERONICA                 </t>
  </si>
  <si>
    <t xml:space="preserve">BAQUERO RODRIGUEZ RICHARD                    </t>
  </si>
  <si>
    <t xml:space="preserve">FRANCO ALVAREZ NATALIA MARCELA               </t>
  </si>
  <si>
    <t xml:space="preserve">GOMEZ SUAREZ MONICA ALEXANDRA                </t>
  </si>
  <si>
    <t xml:space="preserve">QUIROZ CARVAJAL JORGE ALONSO                 </t>
  </si>
  <si>
    <t xml:space="preserve">GUTIERREZ ALVAREZ JULIANA                    </t>
  </si>
  <si>
    <t xml:space="preserve">Temporal                 </t>
  </si>
  <si>
    <t xml:space="preserve">PROFESIONAL 1 TEMPORAL                                                                                                                                                                                  </t>
  </si>
  <si>
    <t xml:space="preserve">Temporales               </t>
  </si>
  <si>
    <t xml:space="preserve">ASISTENCIAL 4 TEMPORAL                                                                                                                                                                                  </t>
  </si>
  <si>
    <t xml:space="preserve">ASISTENCIAL 2 TEMPORAL                                                                                                                                                                                  </t>
  </si>
  <si>
    <t xml:space="preserve">PROFESIONAL 2 TEMPORAL                                                                                                                                                                                  </t>
  </si>
  <si>
    <t xml:space="preserve">ASISTENCIAL 3 TEMPORAL                                                                                                                                                                                  </t>
  </si>
  <si>
    <t xml:space="preserve">ASISTENCIAL 5 TEMPORAL                                                                                                                                                                                  </t>
  </si>
  <si>
    <t xml:space="preserve">SILVA AGREDO JAVIER                          </t>
  </si>
  <si>
    <t xml:space="preserve">COORDINADOR 3 PROCESO ADMINISTRATIVO (GESTION DE PROCESOS LOGISTICOS Y DE INFRAESTRUCTURA)                                                                                                              </t>
  </si>
  <si>
    <t xml:space="preserve">ANGULO MARTINEZ BRAULIO ANDRES               </t>
  </si>
  <si>
    <t xml:space="preserve">FLOREZ ARANGO WILLIAN ALEXANDER              </t>
  </si>
  <si>
    <t xml:space="preserve">PROFESIONAL 3 TEMPORAL                                                                                                                                                                                  </t>
  </si>
  <si>
    <t xml:space="preserve">MORALES VEGA PATRICIA DE JESUS               </t>
  </si>
  <si>
    <t xml:space="preserve">PROFESIONAL 6 TEMPORAL                                                                                                                                                                                  </t>
  </si>
  <si>
    <t xml:space="preserve">MONTOYA RESTREPO ANA MERCEDES                </t>
  </si>
  <si>
    <t xml:space="preserve">RADA BRAVO EDILMA PAOLA                      </t>
  </si>
  <si>
    <t xml:space="preserve">DIAZ MEJIA CARLOS ARTURO                     </t>
  </si>
  <si>
    <t xml:space="preserve">PORTOCARRERO LOZANO ALEJANDRA CATALINA       </t>
  </si>
  <si>
    <t xml:space="preserve">CADAVID VELEZ ROSEMBERG                      </t>
  </si>
  <si>
    <t xml:space="preserve">QUIROZ FLOREZ PAULA ANDREA                   </t>
  </si>
  <si>
    <t xml:space="preserve">ASISTENCIAL 6 TEMPORAL                                                                                                                                                                                  </t>
  </si>
  <si>
    <t xml:space="preserve">GALLEGO RIVERA HEIDY MARCELA                 </t>
  </si>
  <si>
    <t xml:space="preserve">BETANCUR SANCHEZ JUDY LEISSY                 </t>
  </si>
  <si>
    <t xml:space="preserve">RAMIREZ VILLEGAS ALERSY ALBERTO              </t>
  </si>
  <si>
    <t xml:space="preserve">GALEANO JARAMILLO SORELLY                    </t>
  </si>
  <si>
    <t xml:space="preserve">ASISTENCIAL 1 TEMPORAL                                                                                                                                                                                  </t>
  </si>
  <si>
    <t xml:space="preserve">VILLA GARCIA ANA DOLLY                       </t>
  </si>
  <si>
    <t xml:space="preserve">ESCOBAR PALACIO JULIANA                      </t>
  </si>
  <si>
    <t xml:space="preserve">VELASQUEZ OSPINA JUAN FERNANDO               </t>
  </si>
  <si>
    <t xml:space="preserve">GIRALDO MOY ESTEBAN                          </t>
  </si>
  <si>
    <t xml:space="preserve">RODRIGUEZ MONTOYA GLORIA PATRICIA            </t>
  </si>
  <si>
    <t xml:space="preserve">AGUINAGA RODRIGUEZ FARLEY PIEDAD             </t>
  </si>
  <si>
    <t xml:space="preserve">ARREDONDO CHAVERRA DIANA MARIA               </t>
  </si>
  <si>
    <t xml:space="preserve">MARIN VILLA ELENA                            </t>
  </si>
  <si>
    <t xml:space="preserve">QUINTERO ECHAVARRIA DANIELA                  </t>
  </si>
  <si>
    <t xml:space="preserve">LOPEZ LOPEZ ALVIN DE JESUS                   </t>
  </si>
  <si>
    <t xml:space="preserve">GONZALEZ CARVAJAL LUZ ELENA                  </t>
  </si>
  <si>
    <t xml:space="preserve">GIRALDO GIRALDO YICEL NAYROBIS               </t>
  </si>
  <si>
    <t xml:space="preserve">SERRANO SUAREZ JUAN JOSE                     </t>
  </si>
  <si>
    <t xml:space="preserve">RAMIREZ CHICA JEIDY CAROLINA                 </t>
  </si>
  <si>
    <t xml:space="preserve">HOYOS CADAVID ANA MARIA                      </t>
  </si>
  <si>
    <t xml:space="preserve">VALLEJO ECHAVARRIA JUAN CAMILO               </t>
  </si>
  <si>
    <t xml:space="preserve">GONZALEZ VELEZ YOHANNA                       </t>
  </si>
  <si>
    <t xml:space="preserve">SERNA GALVIS EFRAIM ADOLFO                   </t>
  </si>
  <si>
    <t xml:space="preserve">CASTAÑO USUGA FABIAN ANDRES                  </t>
  </si>
  <si>
    <t xml:space="preserve">VELEZ ECHEVERRI BLEYDI                       </t>
  </si>
  <si>
    <t xml:space="preserve">GIRALDO ALVAREZ BEATRIZ HELENA               </t>
  </si>
  <si>
    <t xml:space="preserve">MARIN OSPINA YULY ANDREA                     </t>
  </si>
  <si>
    <t xml:space="preserve">VALLEJO ZAPATA VICTOR JULIAN                 </t>
  </si>
  <si>
    <t xml:space="preserve">CHAPARRO MOLANO GERMAN                       </t>
  </si>
  <si>
    <t xml:space="preserve">RODRIGUEZ CABAL HECTOR ALEJANDRO             </t>
  </si>
  <si>
    <t xml:space="preserve">MEJIA JARAMILLO ANA MARIA                    </t>
  </si>
  <si>
    <t xml:space="preserve">AGUIRRE ALVAREZ YENNY ALEJANDRA              </t>
  </si>
  <si>
    <t xml:space="preserve">TORRES MEDINA YANIEL                         </t>
  </si>
  <si>
    <t xml:space="preserve">ESPAÑA LOPERA JUAN CAMILO                    </t>
  </si>
  <si>
    <t xml:space="preserve">URIBE CANO JUAN MANUEL MARTIN                </t>
  </si>
  <si>
    <t xml:space="preserve">LOPEZ BOTERO JORGE HERNAN                    </t>
  </si>
  <si>
    <t xml:space="preserve">VILLADA OCHOA OSCAR ALONSO                   </t>
  </si>
  <si>
    <t xml:space="preserve">MEDINA PEREZ JULIANA                         </t>
  </si>
  <si>
    <t xml:space="preserve">CEBALLOS GARCIA DANIEL                       </t>
  </si>
  <si>
    <t xml:space="preserve">VILLADA ZAPATA JOHNY ANDREY                  </t>
  </si>
  <si>
    <t xml:space="preserve">CANO MIRA DIDIER ARMANDO                     </t>
  </si>
  <si>
    <t xml:space="preserve">VEGA CASTRO OSCAR ALFONSO                    </t>
  </si>
  <si>
    <t xml:space="preserve">RESTREPO RAMIREZ CARLOS GILBERTO             </t>
  </si>
  <si>
    <t xml:space="preserve">BALLESTEROS DIAZ BERNARDO                    </t>
  </si>
  <si>
    <t xml:space="preserve">BARRIENTOS MONCADA MARTA ISABEL              </t>
  </si>
  <si>
    <t xml:space="preserve">CARDONA RENDON BEATRIZ MARLENY               </t>
  </si>
  <si>
    <t xml:space="preserve">VERGARA AGUIRRE ANDRES ANTONIO               </t>
  </si>
  <si>
    <t xml:space="preserve">GOMEZ VARGAS ALIX BIBIANA                    </t>
  </si>
  <si>
    <t xml:space="preserve">ARBOLEDA GOMEZ CARLOS ANDRES                 </t>
  </si>
  <si>
    <t xml:space="preserve">DONADO GOMEZ JORGE HERNANDO                  </t>
  </si>
  <si>
    <t xml:space="preserve">PEÑA MONTOYA MARIA EUGENIA                   </t>
  </si>
  <si>
    <t xml:space="preserve">FRANCO LONDOÑO ANDRES                        </t>
  </si>
  <si>
    <t xml:space="preserve">LEON VARGAS ELSY KARIM                       </t>
  </si>
  <si>
    <t xml:space="preserve">GOMEZ VANEGAS NATALIA ANDREA                 </t>
  </si>
  <si>
    <t xml:space="preserve">VALDERRAMA MUÑOZ ANGELA MARIA                </t>
  </si>
  <si>
    <t xml:space="preserve">GONZALEZ QUEVEDO CATALINA                    </t>
  </si>
  <si>
    <t xml:space="preserve">GIRALDO PIEDRAHITA FERNANDO                  </t>
  </si>
  <si>
    <t xml:space="preserve">LOPERA MORALES JUAN ESTEBAN                  </t>
  </si>
  <si>
    <t xml:space="preserve">ZAPATA OSPINA JUAN PABLO                     </t>
  </si>
  <si>
    <t xml:space="preserve">MARTINEZ SOTO DAMIAN                         </t>
  </si>
  <si>
    <t xml:space="preserve">QUICENO CEBALLOS ANA MARIA                   </t>
  </si>
  <si>
    <t xml:space="preserve">MORENO CUERVO FABIAN ERNESTO                 </t>
  </si>
  <si>
    <t xml:space="preserve">BEDOYA MARTINEZ OMAR HERNANDO                </t>
  </si>
  <si>
    <t xml:space="preserve">GOMEZ RAMIREZ BRIANA DAVAHIVA                </t>
  </si>
  <si>
    <t xml:space="preserve">SOTO ARROYAVE SANDRA ISABEL                  </t>
  </si>
  <si>
    <t xml:space="preserve">ALDANA RAMIREZ CLAUDIA MARCELA               </t>
  </si>
  <si>
    <t xml:space="preserve">ZULUAGA SALAZAR SANDRA MILENA                </t>
  </si>
  <si>
    <t xml:space="preserve">RAMIREZ OSSA DIANA MILENA                    </t>
  </si>
  <si>
    <t xml:space="preserve">ACEVEDO GIL DIANA PATRICIA                   </t>
  </si>
  <si>
    <t xml:space="preserve">OCHOA BOHORQUEZ ANA VICTORIA                 </t>
  </si>
  <si>
    <t xml:space="preserve">HURTADO GALEANO DEICY PATRICIA               </t>
  </si>
  <si>
    <t xml:space="preserve">PEREZ JARAMILLO JUAN ESTEBAN                 </t>
  </si>
  <si>
    <t xml:space="preserve">PIEDRAHITA RAMIREZ LUIS FELIPE               </t>
  </si>
  <si>
    <t xml:space="preserve">SANCHEZ LOPEZ LAURA CATALINA                 </t>
  </si>
  <si>
    <t xml:space="preserve">CORREA VALENCIA NATHALIA MARIA DEL PILAR     </t>
  </si>
  <si>
    <t xml:space="preserve">DUQUE CARDONA NATALIA                        </t>
  </si>
  <si>
    <t xml:space="preserve">ZAPATA FLOREZ JONATHAN                       </t>
  </si>
  <si>
    <t xml:space="preserve">ARCOS ARANGO YAMILET                         </t>
  </si>
  <si>
    <t xml:space="preserve">LENIS SANIN YASSER YOHAN                     </t>
  </si>
  <si>
    <t xml:space="preserve">MUÑOZ ORTIZ LUZ DARY                         </t>
  </si>
  <si>
    <t xml:space="preserve">OSORIO ESTRADA HERNAN ALONSO                 </t>
  </si>
  <si>
    <t xml:space="preserve">ARROYAVE TOBON ALEJANDRO                     </t>
  </si>
  <si>
    <t xml:space="preserve">ESPINAL MARULANDA JOHN JAIRO                 </t>
  </si>
  <si>
    <t xml:space="preserve">RESTREPO FERNANDEZ MARIA CAMILA              </t>
  </si>
  <si>
    <t xml:space="preserve">GRAJALES ECHEVERRI DAHIANA ALEJANDRA         </t>
  </si>
  <si>
    <t xml:space="preserve">CALDERON SERNA HADER DE JESUS                </t>
  </si>
  <si>
    <t xml:space="preserve">RODRIGUEZ LOPEZ JUAN DAVID                   </t>
  </si>
  <si>
    <t xml:space="preserve">PARRA PEREZ DIANA ANGELICA                   </t>
  </si>
  <si>
    <t xml:space="preserve">ALFONSO BERMUDEZ LINA MARCELA                </t>
  </si>
  <si>
    <t xml:space="preserve">ZAPATA BERRIO ANI LADY                       </t>
  </si>
  <si>
    <t xml:space="preserve">ARANGO ARROYAVE YISSEL                       </t>
  </si>
  <si>
    <t xml:space="preserve">LONDOÑO HERRERA JUAN PABLO                   </t>
  </si>
  <si>
    <t xml:space="preserve">CADAVID GOMEZ BEATRIZ ELENA                  </t>
  </si>
  <si>
    <t xml:space="preserve">RAMIREZ MAZO YENNI MARIANA                   </t>
  </si>
  <si>
    <t xml:space="preserve">PEREZ PELAEZ SEBASTIAN                       </t>
  </si>
  <si>
    <t xml:space="preserve">RESTREPO MORA EDWIN DAVID                    </t>
  </si>
  <si>
    <t xml:space="preserve">MACHADO CANO DANIELA                         </t>
  </si>
  <si>
    <t xml:space="preserve">LONDOÑO GUZMAN YUBER ALONSO                  </t>
  </si>
  <si>
    <t xml:space="preserve">OSORIO MOLINA EVELIN DANIELA                 </t>
  </si>
  <si>
    <t xml:space="preserve">MONTOYA ARANGO JUAN FELIPE                   </t>
  </si>
  <si>
    <t xml:space="preserve">AGUDELO HINCAPIE ZAIRA ALEJANDRA             </t>
  </si>
  <si>
    <t xml:space="preserve">ESTRADA CASTRILLON MAURICIO                  </t>
  </si>
  <si>
    <t xml:space="preserve">MEJIA TORO DAVID ALEJANDRO                   </t>
  </si>
  <si>
    <t xml:space="preserve">GOMEZ CARVAJAL ANA MILENA                    </t>
  </si>
  <si>
    <t xml:space="preserve">MONTOYA TAMAYO DIANA PATRICIA                </t>
  </si>
  <si>
    <t xml:space="preserve">ZEA RESTREPO FRANCISCO JAVIER                </t>
  </si>
  <si>
    <t xml:space="preserve">DELGADO RESTREPO ORIANA                      </t>
  </si>
  <si>
    <t xml:space="preserve">HERRERA ARANGO PAULA MARIA                   </t>
  </si>
  <si>
    <t xml:space="preserve">DE LA ROCHE COLORADO VALENTINA               </t>
  </si>
  <si>
    <t xml:space="preserve">ARENAS CARDONA HENRY ANTONIO                 </t>
  </si>
  <si>
    <t xml:space="preserve">SANTAMARIA PEREZ JOSUE GABRIEL               </t>
  </si>
  <si>
    <t xml:space="preserve">RAMIREZ HERRAN WILLIAM                       </t>
  </si>
  <si>
    <t xml:space="preserve">VALLEJO SALAZAR MARIANA                      </t>
  </si>
  <si>
    <t xml:space="preserve">ORTIZ URIBE MARILUZ                          </t>
  </si>
  <si>
    <t xml:space="preserve">CASTRILLON CANO LAURA VICTORIA               </t>
  </si>
  <si>
    <t xml:space="preserve">ORTEGA GONZALEZ MISLEYDIS YELENIS            </t>
  </si>
  <si>
    <t xml:space="preserve">BAUTISTA VIGUERAS XANATH                     </t>
  </si>
  <si>
    <t xml:space="preserve">CARREÑO AGUIRRE CRISTINA                     </t>
  </si>
  <si>
    <t xml:space="preserve">GENEY CASTRO DAVID ERNESTO                   </t>
  </si>
  <si>
    <t xml:space="preserve">OSORIO MUNERA JUAN DAVID                     </t>
  </si>
  <si>
    <t xml:space="preserve">OROZCO CASTAÑEDA JOHANNA MARCELA             </t>
  </si>
  <si>
    <t xml:space="preserve">MOLINA RUA OLGA LUCIA                        </t>
  </si>
  <si>
    <t xml:space="preserve">PEREZ CANO MARIA ISABEL                      </t>
  </si>
  <si>
    <t xml:space="preserve">ALVAREZ SANCHEZ LUIS GONZALO                 </t>
  </si>
  <si>
    <t xml:space="preserve">ARIAS GIL VANESSA                            </t>
  </si>
  <si>
    <t xml:space="preserve">MUÑOZ RODRIGUEZ FRANCISCO CESAR              </t>
  </si>
  <si>
    <t xml:space="preserve">VELASQUEZ GUIRAL LILIANA MARCELA             </t>
  </si>
  <si>
    <t xml:space="preserve">VILLADA VALENCIA JUAN CAMILO                 </t>
  </si>
  <si>
    <t xml:space="preserve">AVALOS ARDILA CAROLIN NATY                   </t>
  </si>
  <si>
    <t xml:space="preserve">VELEZ GIRALDO ELKIN DAVVID                   </t>
  </si>
  <si>
    <t xml:space="preserve">GRISALES ROMAN LIDA CRISTINA                 </t>
  </si>
  <si>
    <t xml:space="preserve">MONTOYA LOPEZ JUAN CARLOS                    </t>
  </si>
  <si>
    <t xml:space="preserve">ALZATE MEJIA SERGIO SALVADOR                 </t>
  </si>
  <si>
    <t xml:space="preserve">VARGAS PEÑA GILMA STELLA                     </t>
  </si>
  <si>
    <t xml:space="preserve">BARRIOS SANJUANELO ALEXANDER                 </t>
  </si>
  <si>
    <t xml:space="preserve">ARBOLEDA ECHAVARRIA JOHANA CATALINA          </t>
  </si>
  <si>
    <t xml:space="preserve">ROJAS REYES JENNIFER                         </t>
  </si>
  <si>
    <t xml:space="preserve">VILLEGAS CASTAÑO ARACELLY                    </t>
  </si>
  <si>
    <t xml:space="preserve">GIRALDO GIRALDO YAISON DORNEY                </t>
  </si>
  <si>
    <t xml:space="preserve">SOSA PALACIO CATALINA                        </t>
  </si>
  <si>
    <t xml:space="preserve">GARCES GUTIERREZ DIANA ISABEL                </t>
  </si>
  <si>
    <t xml:space="preserve">RAMOS LOPEZ JHONN ESTEBAN                    </t>
  </si>
  <si>
    <t xml:space="preserve">PASTRANA MONTALVO CARLOS ANDRES              </t>
  </si>
  <si>
    <t xml:space="preserve">ARISTIZABAL AMAYA LIZETH ANDREA              </t>
  </si>
  <si>
    <t xml:space="preserve">MERINO CORREA SARA CATALINA                  </t>
  </si>
  <si>
    <t xml:space="preserve">MAZO URIBE MILDRED MAGALY                    </t>
  </si>
  <si>
    <t xml:space="preserve">VASCO CORREA CARLOS ANDRES                   </t>
  </si>
  <si>
    <t xml:space="preserve">ARISTIZABAL NIETO JENNY KATERYNE             </t>
  </si>
  <si>
    <t xml:space="preserve">RICAURTE AVELLA GERMAN                       </t>
  </si>
  <si>
    <t xml:space="preserve">RAMIREZ JIMENEZ DIANA                        </t>
  </si>
  <si>
    <t xml:space="preserve">DOMINGUEZ CARDONA JUAN CAMILO                </t>
  </si>
  <si>
    <t xml:space="preserve">OSPINA MESA CESAR ANDRES                     </t>
  </si>
  <si>
    <t xml:space="preserve">GUZMAN MARTINEZ JUAN CARLOS                  </t>
  </si>
  <si>
    <t xml:space="preserve">MENESES ZUÑIGA XIOMARA JAHEL                 </t>
  </si>
  <si>
    <t xml:space="preserve">VELASQUEZ SIERRA ANGELINA                    </t>
  </si>
  <si>
    <t xml:space="preserve">ORTIZ RENDON MILENA                          </t>
  </si>
  <si>
    <t xml:space="preserve">OSORIO MUÑOZ JUAN JOSE                       </t>
  </si>
  <si>
    <t xml:space="preserve">GUARDIA LOPEZ CRISTIAN LEONEL                </t>
  </si>
  <si>
    <t xml:space="preserve">MONSALVE RIOS CLARA LUCIA                    </t>
  </si>
  <si>
    <t xml:space="preserve">CASTAÑO CARDONA ANA LUCIA                    </t>
  </si>
  <si>
    <t xml:space="preserve">AMAYA CADAVID MARLON ANDRES                  </t>
  </si>
  <si>
    <t xml:space="preserve">GIRALDO GALLEGO DIANA ANDREA                 </t>
  </si>
  <si>
    <t xml:space="preserve">URAN CASTANO LAURA CRISTINA                  </t>
  </si>
  <si>
    <t xml:space="preserve">PEREZ RESTREPO JULIANA                       </t>
  </si>
  <si>
    <t xml:space="preserve">RESTREPO RESTREPO SILVIA                     </t>
  </si>
  <si>
    <t xml:space="preserve">BUSTAMANTE GARCIA HERNAN CARLOS              </t>
  </si>
  <si>
    <t xml:space="preserve">MUÑOZ DUQUE JULIAN DAVID                     </t>
  </si>
  <si>
    <t xml:space="preserve">ACEVEDO ZULUAGA MARISOL                      </t>
  </si>
  <si>
    <t xml:space="preserve">CUELLAR SANTAELLA MARTHA HELENA              </t>
  </si>
  <si>
    <t xml:space="preserve">GORDILLO VERA IVAN ADOLFO                    </t>
  </si>
  <si>
    <t xml:space="preserve">BOLIVAR OSORIO ROSA MARIA                    </t>
  </si>
  <si>
    <t xml:space="preserve">LONDOÑO HERRERA DANIEL                       </t>
  </si>
  <si>
    <t xml:space="preserve">LOPERA ALVAREZ VANESSA                       </t>
  </si>
  <si>
    <t xml:space="preserve">JIMENEZ MEJIA ANGELICA MARIA PAOLA           </t>
  </si>
  <si>
    <t xml:space="preserve">GARCIA FAJARDO LAURA ESPERANZA               </t>
  </si>
  <si>
    <t xml:space="preserve">TORO ALZATE MARICELA                         </t>
  </si>
  <si>
    <t xml:space="preserve">RAMIREZ LATORRE JUAN LUIS                    </t>
  </si>
  <si>
    <t xml:space="preserve">CALLE RAMIREZ MARIA CAMILA                   </t>
  </si>
  <si>
    <t xml:space="preserve">SALCEDO CARLOSAMA MARICELA                   </t>
  </si>
  <si>
    <t xml:space="preserve">DONASCIMIENTO MONTOYA CARLOS LUIS            </t>
  </si>
  <si>
    <t xml:space="preserve">ARISTIZABAL GAVIRIA ALEJANDRO                </t>
  </si>
  <si>
    <t xml:space="preserve">MARTINEZ GUTIERREZ MARLEN                    </t>
  </si>
  <si>
    <t xml:space="preserve">OBANDO TOBON LUIS MIGUEL                     </t>
  </si>
  <si>
    <t xml:space="preserve">SANMARTIN LAVERDE CATALINA MARIA             </t>
  </si>
  <si>
    <t xml:space="preserve">GOEZ RUEDA JUAN DIEGO                        </t>
  </si>
  <si>
    <t xml:space="preserve">BAENA HENAO FABIAN ORLANDO                   </t>
  </si>
  <si>
    <t xml:space="preserve">OSORIO JOSE ALFREDO                          </t>
  </si>
  <si>
    <t xml:space="preserve">MOLINA BERRIO DIANA PATRICIA                 </t>
  </si>
  <si>
    <t xml:space="preserve">LOPEZ RIOS JENNIFER MARCELA                  </t>
  </si>
  <si>
    <t xml:space="preserve">GAVIRIA BRAVO MARTHA LIA                     </t>
  </si>
  <si>
    <t xml:space="preserve">VALLEJO TORO PEDRO PABLO                     </t>
  </si>
  <si>
    <t xml:space="preserve">CORREA LONDOÑO CARLOS MARIO                  </t>
  </si>
  <si>
    <t xml:space="preserve">CHAVARRIA CHAVARRIA TATIANA MARGARITA        </t>
  </si>
  <si>
    <t xml:space="preserve">MARTINEZ OSSA LISETH STEFANIA                </t>
  </si>
  <si>
    <t xml:space="preserve">PARADA GIRALDO DARYENY                       </t>
  </si>
  <si>
    <t xml:space="preserve">Asesor en Gestión de Proyectos Institucionales                                                                                                                                                          </t>
  </si>
  <si>
    <t xml:space="preserve">GOMEZ MONTOYA NATALY                         </t>
  </si>
  <si>
    <t xml:space="preserve">GARCIA BLANQUICETT LESLIE MARGARITA          </t>
  </si>
  <si>
    <t xml:space="preserve">GALLEGO DUQUE FELIX ANTONIO                  </t>
  </si>
  <si>
    <t xml:space="preserve">CASTRILLON GAVIRIA CRISTIAN CAMILO           </t>
  </si>
  <si>
    <t xml:space="preserve">HERNANDEZ HERRERA GILMA NORELA               </t>
  </si>
  <si>
    <t xml:space="preserve">SANTA VELEZ CATALINA                         </t>
  </si>
  <si>
    <t xml:space="preserve">PARRA OSPINA ASTRID YOHANA                   </t>
  </si>
  <si>
    <t xml:space="preserve">HERNANDEZ ARANGO ALEJANDRO                   </t>
  </si>
  <si>
    <t xml:space="preserve">PEREZ MARIN DANIEL ESTEBAN                   </t>
  </si>
  <si>
    <t xml:space="preserve">MONTOYA LINCE ADRIAN                         </t>
  </si>
  <si>
    <t xml:space="preserve">ZAPATA MARTINEZ JUAN FELIPE                  </t>
  </si>
  <si>
    <t xml:space="preserve">TAPIA MORALES ALEXANDER OSWALDO              </t>
  </si>
  <si>
    <t xml:space="preserve">MESA DIEZ DAVID SANTIAGO                     </t>
  </si>
  <si>
    <t xml:space="preserve">GUZMAN SOSSA YESICA ALEJANDRA                </t>
  </si>
  <si>
    <t xml:space="preserve">ARISTIZABAL SERNA EDISON ALBERTO             </t>
  </si>
  <si>
    <t xml:space="preserve">HERRERA SIERRA CARLOS FRANCISCO              </t>
  </si>
  <si>
    <t xml:space="preserve">ESCOBAR ESCOBAR JUAN CARLOS                  </t>
  </si>
  <si>
    <t xml:space="preserve">TORO VALENCIA VLADIMIR GIOVANNI              </t>
  </si>
  <si>
    <t xml:space="preserve">CARDENAS VELASQUEZ NAIROBY                   </t>
  </si>
  <si>
    <t xml:space="preserve">OSORIO SALAZAR BERTA FANNY                   </t>
  </si>
  <si>
    <t xml:space="preserve">BEDOYA MOLINA JUAN PABLO                     </t>
  </si>
  <si>
    <t xml:space="preserve">MACIAS GONZALEZ YEIZON OCTAVIO               </t>
  </si>
  <si>
    <t xml:space="preserve">PATIÑO LLANO ARLEY CAMILO                    </t>
  </si>
  <si>
    <t xml:space="preserve">RESTREPO MARIN DIANA MARCELA                 </t>
  </si>
  <si>
    <t xml:space="preserve">ZAPATA PAREJA ZENON DARIO                    </t>
  </si>
  <si>
    <t xml:space="preserve">LOPEZ HERNANDEZ CARLOS ANDRES                </t>
  </si>
  <si>
    <t xml:space="preserve">SALAZAR SANCHEZ MARIA BERNARDA               </t>
  </si>
  <si>
    <t xml:space="preserve">CASTAÑO SERNA DANIELA                        </t>
  </si>
  <si>
    <t xml:space="preserve">CARDONA GOMEZ GINNA ESMERALDA                </t>
  </si>
  <si>
    <t xml:space="preserve">SANCHEZ SALAZAR CRISTIAN ANDRES              </t>
  </si>
  <si>
    <t xml:space="preserve">LOAIZA QUINTERO OSMAR LEANDRO                </t>
  </si>
  <si>
    <t xml:space="preserve">BETANCUR VALENCIA DIELA BIBIANA              </t>
  </si>
  <si>
    <t xml:space="preserve">JARAMILLO ARANGO JESUS ALONSO                </t>
  </si>
  <si>
    <t xml:space="preserve">HERRERA SIERRA JORGE HUMBERTO                </t>
  </si>
  <si>
    <t xml:space="preserve">Profesional 9 Temporal                                                                                                                                                                                  </t>
  </si>
  <si>
    <t xml:space="preserve">TORO OCAMPO JAIME HORACIO                    </t>
  </si>
  <si>
    <t xml:space="preserve">GUERRA TAMAYO DORIS LUCIA                    </t>
  </si>
  <si>
    <t xml:space="preserve">GAVIRIA VELEZ ANGELA INES                    </t>
  </si>
  <si>
    <t xml:space="preserve">SEPULVEDA QUINTERO GUILLERMO LEON            </t>
  </si>
  <si>
    <t xml:space="preserve">ZAPATA AVILA JUAN GUILLERMO                  </t>
  </si>
  <si>
    <t xml:space="preserve">GOMEZ RAMIREZ HEIDY CRISTINA                 </t>
  </si>
  <si>
    <t xml:space="preserve">DUQUE BARBOSA JAIME ANDRES                   </t>
  </si>
  <si>
    <t xml:space="preserve">POSADA ESTRADA GERMAN ALBEIRO                </t>
  </si>
  <si>
    <t xml:space="preserve">SERNA JARAMILLO ADRIANA JULIET               </t>
  </si>
  <si>
    <t xml:space="preserve">MIRA ALVAREZ GERMAN DARIO                    </t>
  </si>
  <si>
    <t xml:space="preserve">RODRIGUEZ ARAGONES MILTON                    </t>
  </si>
  <si>
    <t xml:space="preserve">RIVERA HERNANDEZ JUAN FELIPE                 </t>
  </si>
  <si>
    <t xml:space="preserve">OCHOA LONDOÑO DANIEL ESTEBAN                 </t>
  </si>
  <si>
    <t xml:space="preserve">PADILLA RUIZ JOEL                            </t>
  </si>
  <si>
    <t xml:space="preserve">GARZON AGUDELO DIEGO LEANDRO                 </t>
  </si>
  <si>
    <t xml:space="preserve">MEJIA CORREA ADRIANA MARIA                   </t>
  </si>
  <si>
    <t xml:space="preserve">AGUILAR JIMENEZ WBEIMAR                      </t>
  </si>
  <si>
    <t xml:space="preserve">AREIZA PEREZ ERICA ELEXANDRA                 </t>
  </si>
  <si>
    <t xml:space="preserve">SERNA LOPEZ JUAN PABLO                       </t>
  </si>
  <si>
    <t xml:space="preserve">PAREDES HIGUERA MARIA DEL PILAR              </t>
  </si>
  <si>
    <t xml:space="preserve">ACOSTA HERRERA LEON JAIME                    </t>
  </si>
  <si>
    <t xml:space="preserve">CONDE CARDENAS ANDRES MAURICIO               </t>
  </si>
  <si>
    <t xml:space="preserve">LACOUTURE DIAZ GRANADOS ORLANDO ANTONIO      </t>
  </si>
  <si>
    <t xml:space="preserve">DAVILA GIRALDO HAROLD ADRIAN                 </t>
  </si>
  <si>
    <t xml:space="preserve">NANCLARES GOMEZ OMAR ALONSO                  </t>
  </si>
  <si>
    <t xml:space="preserve">NEIRA ARISTIZABAL LINA MARCELA               </t>
  </si>
  <si>
    <t xml:space="preserve">VELASQUEZ VERGARA SANDRA MILENA              </t>
  </si>
  <si>
    <t xml:space="preserve">HIDALGO VASQUEZ MAGDA LUCIA                  </t>
  </si>
  <si>
    <t xml:space="preserve">AGUDELO MEJIA JOSE FERNANDO                  </t>
  </si>
  <si>
    <t xml:space="preserve">CORREA LOPEZ JOHN FREDY                      </t>
  </si>
  <si>
    <t xml:space="preserve">VASQUEZ ZAPATA MARTA GABRIELA                </t>
  </si>
  <si>
    <t xml:space="preserve">RAMIREZ RAVE ELKIN FERNANDO                  </t>
  </si>
  <si>
    <t xml:space="preserve">OSPINA ALVAREZ TERESITA                      </t>
  </si>
  <si>
    <t xml:space="preserve">RAMIREZ PATIÑO SANDRA PATRICIA               </t>
  </si>
  <si>
    <t xml:space="preserve">YAGARI GONZALEZ DORA MARIA                   </t>
  </si>
  <si>
    <t xml:space="preserve">MENDOZA MERLANO CARLOS JAVIER                </t>
  </si>
  <si>
    <t xml:space="preserve">GUTIERREZ LOAIZA ALDERID                     </t>
  </si>
  <si>
    <t xml:space="preserve">MORENO CEBALLOS MANUEL JAIME                 </t>
  </si>
  <si>
    <t xml:space="preserve">BELLO SALCEDO ISAAC MIGUEL                   </t>
  </si>
  <si>
    <t xml:space="preserve">LOPEZ HERRERA DIANA MARGOT                   </t>
  </si>
  <si>
    <t xml:space="preserve">SALAZAR JIMENEZ ERIKA JANETH                 </t>
  </si>
  <si>
    <t xml:space="preserve">MESA CARDONA NATALIA                         </t>
  </si>
  <si>
    <t xml:space="preserve">HINCAPIE QUINTERO WILLIAM FERNANDO           </t>
  </si>
  <si>
    <t xml:space="preserve">POSADA ARIAS SILVIA                          </t>
  </si>
  <si>
    <t xml:space="preserve">MOLINA ARRUBLA DAISY                         </t>
  </si>
  <si>
    <t xml:space="preserve">LEDESMA VALDERRAMA IAN NATACHA               </t>
  </si>
  <si>
    <t xml:space="preserve">CATAÑO SALDARRIAGA EDWIN ALEXIS              </t>
  </si>
  <si>
    <t xml:space="preserve">CASTAÑEDA GOMEZ MONICA MARIA                 </t>
  </si>
  <si>
    <t xml:space="preserve">CASTRILLON PINO LILIANA MARIA                </t>
  </si>
  <si>
    <t xml:space="preserve">RAMIREZ BEDOYA ANA MARIA                     </t>
  </si>
  <si>
    <t xml:space="preserve">MONTOYA ZAPATA CLAUDIA PATRICIA              </t>
  </si>
  <si>
    <t xml:space="preserve">ARENAS SANIN MARIA CLARA                     </t>
  </si>
  <si>
    <t xml:space="preserve">LOPEZ GARCIA DAVID ANDRES                    </t>
  </si>
  <si>
    <t xml:space="preserve">ARBOLEDA JARAMILLO ALEJANDRO                 </t>
  </si>
  <si>
    <t xml:space="preserve">LOPEZ HINCAPIE LILLIAM RUTH                  </t>
  </si>
  <si>
    <t xml:space="preserve">OLMO ALVARADO YENNY MARIA                    </t>
  </si>
  <si>
    <t xml:space="preserve">RESTREPO  ANA MARIA                          </t>
  </si>
  <si>
    <t xml:space="preserve">QUINTERO ARISTIZABAL LUZ ANGELA              </t>
  </si>
  <si>
    <t xml:space="preserve">AGUDELO AGUDELO MARGARITA ANDREA             </t>
  </si>
  <si>
    <t xml:space="preserve">JARAMILLO ZAPATA JOHANNA ANDREA              </t>
  </si>
  <si>
    <t xml:space="preserve">VARGAS MANCO ADRIANA                         </t>
  </si>
  <si>
    <t xml:space="preserve">SALAZAR ROMAÑA CESAR AUGUSTO                 </t>
  </si>
  <si>
    <t xml:space="preserve">CAMELO RINCON JULIO ERNESTO                  </t>
  </si>
  <si>
    <t xml:space="preserve">BELLO URREGO ALEJANDRA DEL ROCIO             </t>
  </si>
  <si>
    <t xml:space="preserve">OBANDO VEGA FELIPE ANDRES                    </t>
  </si>
  <si>
    <t xml:space="preserve">VARGAS CANO JOHN HARVEY                      </t>
  </si>
  <si>
    <t xml:space="preserve">CAMARGO HERNANDEZ JORGE ANDRES               </t>
  </si>
  <si>
    <t xml:space="preserve">CARDONA ALZATE LAURA                         </t>
  </si>
  <si>
    <t xml:space="preserve">CORTES PULGARIN MARIA TERESA                 </t>
  </si>
  <si>
    <t xml:space="preserve">OSPINA GOMEZ JUAN PABLO                      </t>
  </si>
  <si>
    <t xml:space="preserve">AGUDELO PEREZ ANA CECILIA                    </t>
  </si>
  <si>
    <t xml:space="preserve">SEPULVEDA HERRERA DIANA MARIA                </t>
  </si>
  <si>
    <t xml:space="preserve">GONZALEZ DIAZ SANDRA MILENA                  </t>
  </si>
  <si>
    <t xml:space="preserve">SALAZAR ANA MARIA                            </t>
  </si>
  <si>
    <t xml:space="preserve">MEJIA ROLDAN CARLOS ESTEBAN                  </t>
  </si>
  <si>
    <t xml:space="preserve">GARCIA VARGAS DIANA CRISTINA                 </t>
  </si>
  <si>
    <t xml:space="preserve">RUIZ SANCHEZ LEIDY JOHANNA                   </t>
  </si>
  <si>
    <t xml:space="preserve">LONDOÑO GALLEGO DIANA TERESA                 </t>
  </si>
  <si>
    <t xml:space="preserve">ORREGO ARANGO JULIO CESAR                    </t>
  </si>
  <si>
    <t xml:space="preserve">GIRALDO GONZALEZ EDUARTH ALONSO              </t>
  </si>
  <si>
    <t xml:space="preserve">CARMONA ARROYAVE JAIRO ALEXANDER             </t>
  </si>
  <si>
    <t xml:space="preserve">PARRA HERNANDEZ ANDERSON                     </t>
  </si>
  <si>
    <t xml:space="preserve">MOSQUERA MARTINEZ ANA JULEZA                 </t>
  </si>
  <si>
    <t xml:space="preserve">RAMIREZ HOYOS DIANA MILENA                   </t>
  </si>
  <si>
    <t xml:space="preserve">ASCENCIO LANCHEROS JOSE LUIS                 </t>
  </si>
  <si>
    <t xml:space="preserve">TRUJILLO RODRIGUEZ MARITZA ANDREA            </t>
  </si>
  <si>
    <t xml:space="preserve">VALLEJO PEÑA SERGIO ANDRES                   </t>
  </si>
  <si>
    <t xml:space="preserve">LINCE BOHORQUEZ WILMAR DUBIAN                </t>
  </si>
  <si>
    <t xml:space="preserve">PALACIO GIRALDO LAURA                        </t>
  </si>
  <si>
    <t xml:space="preserve">TABARES TORRES MONICA ISABEL                 </t>
  </si>
  <si>
    <t xml:space="preserve">CORREA ARRUBLA SEBASTIAN                     </t>
  </si>
  <si>
    <t xml:space="preserve">SANCHEZ GONZALEZ ELIANA                      </t>
  </si>
  <si>
    <t xml:space="preserve">RESTREPO HERNANDEZ NATALIA ANDREA            </t>
  </si>
  <si>
    <t xml:space="preserve">ELEJALDE VIDAL PAOLA ANDREA                  </t>
  </si>
  <si>
    <t xml:space="preserve">VELEZ LLANOS NOSLIU ZELEY                    </t>
  </si>
  <si>
    <t xml:space="preserve">DE LA OSSA VILLADIEGO LEIDY BIBIANA          </t>
  </si>
  <si>
    <t xml:space="preserve">GOMEZ GOMEZ MARGARITA MARIA                  </t>
  </si>
  <si>
    <t xml:space="preserve">MONSALVE MONSALVE ELIZABETH                  </t>
  </si>
  <si>
    <t xml:space="preserve">VILLADA OROZCO JENNIFER                      </t>
  </si>
  <si>
    <t xml:space="preserve">ALVAREZ BETANCUR DIANA ELIZABETH             </t>
  </si>
  <si>
    <t xml:space="preserve">VALLEJO CAMPILLO ANA MARIA                   </t>
  </si>
  <si>
    <t xml:space="preserve">PORRAS VANEGAS GERMAN ALEXANDER              </t>
  </si>
  <si>
    <t xml:space="preserve">ROJAS PIMIENTA ALBA LUCIA                    </t>
  </si>
  <si>
    <t xml:space="preserve">BARRERA LOZANO LUIS MANUEL                   </t>
  </si>
  <si>
    <t xml:space="preserve">SANCHEZ SANCHEZ LEIDY LORENA                 </t>
  </si>
  <si>
    <t xml:space="preserve">GARCIA ZAPATA LUIS FERNANDO                  </t>
  </si>
  <si>
    <t xml:space="preserve">FERNANDEZ ROJAS ALEXANDRA                    </t>
  </si>
  <si>
    <t xml:space="preserve">VANEGAS GARCIA ADRIANA LUCIA                 </t>
  </si>
  <si>
    <t xml:space="preserve">ARANGO ORTIZ MARTHA LIGIA                    </t>
  </si>
  <si>
    <t xml:space="preserve">SERNA RENTERIA JUAN CARLOS                   </t>
  </si>
  <si>
    <t xml:space="preserve">JIMENEZ RAMIREZ YULEIDY ISABEL               </t>
  </si>
  <si>
    <t xml:space="preserve">GIRALDO JARAMILLO CARLOS JOSE                </t>
  </si>
  <si>
    <t xml:space="preserve">HURTADO GAÑAN DIEGO ALEXANDER                </t>
  </si>
  <si>
    <t xml:space="preserve">GIRALDO GRANADA EMMANUEL ALEJANDRO           </t>
  </si>
  <si>
    <t xml:space="preserve">MUÑOZ VAHOS CARLOS HORACIO                   </t>
  </si>
  <si>
    <t xml:space="preserve">BENJUMEA ARISTIZABAL MANUEL ALEJANDRO        </t>
  </si>
  <si>
    <t xml:space="preserve">RAMIREZ VANEGAS YEISON ARLEY                 </t>
  </si>
  <si>
    <t xml:space="preserve">RENDON PEREZ ANGELA MARIA                    </t>
  </si>
  <si>
    <t xml:space="preserve">ALVAREZ GOMEZ ANGELA MARIA                   </t>
  </si>
  <si>
    <t xml:space="preserve">CHICA ZAPATA CAROLINA                        </t>
  </si>
  <si>
    <t xml:space="preserve">RIVERA OSORIO CLAUDIA MARIA                  </t>
  </si>
  <si>
    <t xml:space="preserve">SIERRA TAMAYO JORGE ALEJANDRO                </t>
  </si>
  <si>
    <t xml:space="preserve">RODRIGUEZ CHAVARRO NELSON EDGARDO            </t>
  </si>
  <si>
    <t xml:space="preserve">ALCAZAR PATERNINA MILENA                     </t>
  </si>
  <si>
    <t xml:space="preserve">PUERTA GARCIA SANDRA PATRICIA                </t>
  </si>
  <si>
    <t xml:space="preserve">CARDONA TRUJILLO HAROLD                      </t>
  </si>
  <si>
    <t xml:space="preserve">CORREA RESTREPO MARLENY                      </t>
  </si>
  <si>
    <t xml:space="preserve">SERNA GOMEZ JULIAN ALBERTO                   </t>
  </si>
  <si>
    <t xml:space="preserve">BURBANO TORRES LAURA DANIELA                 </t>
  </si>
  <si>
    <t xml:space="preserve">HIGUITA HIGUITA YOMAIRA                      </t>
  </si>
  <si>
    <t xml:space="preserve">RESTREPO GONZALEZ LUIS ARTURO                </t>
  </si>
  <si>
    <t xml:space="preserve">MORENO BEDOYA JUAN PABLO                     </t>
  </si>
  <si>
    <t xml:space="preserve">MORALES MARIN YESICA YURLEY                  </t>
  </si>
  <si>
    <t xml:space="preserve">ALVAREZ HERNANDEZ JOSUE                      </t>
  </si>
  <si>
    <t xml:space="preserve">GOMEZ BUITRAGO GERARDO ANTONIO               </t>
  </si>
  <si>
    <t xml:space="preserve">CALDERON VARGAS DIANA MILENA                 </t>
  </si>
  <si>
    <t xml:space="preserve">GARCIA MONTOYA ANDRES JOSE                   </t>
  </si>
  <si>
    <t xml:space="preserve">CAICEDO LUNA JUAN SEBASTIAN                  </t>
  </si>
  <si>
    <t xml:space="preserve">VELEZ ALVAREZ BEATRIZ ELENA                  </t>
  </si>
  <si>
    <t xml:space="preserve">CORTES RESTREPO NATALIA                      </t>
  </si>
  <si>
    <t xml:space="preserve">GUERRA CASTILLO GINA INGRID                  </t>
  </si>
  <si>
    <t xml:space="preserve">JIMENEZ GOMEZ DANIELA                        </t>
  </si>
  <si>
    <t xml:space="preserve">OSORNO GUTIERREZ ADRIANA PATRICIA            </t>
  </si>
  <si>
    <t xml:space="preserve">ALZATE MONTOYA ORFI NELLY                    </t>
  </si>
  <si>
    <t xml:space="preserve">GARCIA ARCILA OSCAR ALBERTO                  </t>
  </si>
  <si>
    <t xml:space="preserve">PEREZ CALA TANIA LISETH                      </t>
  </si>
  <si>
    <t xml:space="preserve">MONTOYA OCHOA FRANCISCO JAVIER               </t>
  </si>
  <si>
    <t xml:space="preserve">SEGURO FLOREZ ADRIANA MARIA                  </t>
  </si>
  <si>
    <t xml:space="preserve">HERNANDEZ CIRO EULALIA                       </t>
  </si>
  <si>
    <t xml:space="preserve">GIL RAMIREZ MAX YURI                         </t>
  </si>
  <si>
    <t xml:space="preserve">HENAO VANEGAS BEATRIZ EUGENIA                </t>
  </si>
  <si>
    <t xml:space="preserve">ORTIZ MEDINA JANETH MARIA                    </t>
  </si>
  <si>
    <t xml:space="preserve">ARISTIZABAL CARDONA ASTRID JOHANA            </t>
  </si>
  <si>
    <t xml:space="preserve">COLORADO LONDOÑO SEBASTIAN                   </t>
  </si>
  <si>
    <t xml:space="preserve">PEREZ ZEA JOSE IGNACIO                       </t>
  </si>
  <si>
    <t xml:space="preserve">RIVERA PEREZ WBEIMAR ANDREY                  </t>
  </si>
  <si>
    <t xml:space="preserve">CAMPO TERNERA CARLOS ARTURO                  </t>
  </si>
  <si>
    <t xml:space="preserve">SANTAMARIA SALAZAR LUIS CARLOS               </t>
  </si>
  <si>
    <t xml:space="preserve">LARGO CANO LADY VANESSA                      </t>
  </si>
  <si>
    <t xml:space="preserve">VELEZ CORREA KARLA CRISTINA                  </t>
  </si>
  <si>
    <t xml:space="preserve">CABRERA ROJAS DIANA LIZETH                   </t>
  </si>
  <si>
    <t xml:space="preserve">CHICA PEREZ VICTOR HUGO                      </t>
  </si>
  <si>
    <t xml:space="preserve">CUARTAS CELIS DEIMAN LEON                    </t>
  </si>
  <si>
    <t xml:space="preserve">ARANGO RESTREPO ANA CATALINA                 </t>
  </si>
  <si>
    <t xml:space="preserve">BOLIVAR NOREÑA ANA MARIA                     </t>
  </si>
  <si>
    <t xml:space="preserve">DIEZ BELTRAN VIOLETA                         </t>
  </si>
  <si>
    <t xml:space="preserve">HIGUITA PEÑA DIANA PATRICIA                  </t>
  </si>
  <si>
    <t xml:space="preserve">PULGARIN GALLEGO MARTA CECILIA               </t>
  </si>
  <si>
    <t xml:space="preserve">URAN CARMONA PAULA ANDREA                    </t>
  </si>
  <si>
    <t xml:space="preserve">RUEDA RAMIREZ SANDRA MILENA                  </t>
  </si>
  <si>
    <t xml:space="preserve">PAIVA DUQUE LUIS EDUARDO                     </t>
  </si>
  <si>
    <t xml:space="preserve">GRANADA GOMEZ MANUEL ALEJANDRO               </t>
  </si>
  <si>
    <t xml:space="preserve">ROLDAN BOLIVAR LEIDY VIVIANA                 </t>
  </si>
  <si>
    <t xml:space="preserve">SAENZ GIRALDO REINALDO ANDRES                </t>
  </si>
  <si>
    <t xml:space="preserve">OSORNO UPEGUI SUSANA CRISTINA                </t>
  </si>
  <si>
    <t xml:space="preserve">OSORIO AGUDELO JAIR ALBEIRO                  </t>
  </si>
  <si>
    <t xml:space="preserve">SANCHEZ LONDOÑO HECTOR DARIO                 </t>
  </si>
  <si>
    <t xml:space="preserve">GARCIA PEÑA SARA MARIA                       </t>
  </si>
  <si>
    <t xml:space="preserve">GOMEZ ZABALA GERMAN ALCIDES                  </t>
  </si>
  <si>
    <t xml:space="preserve">BOTIA VALDERRAMA JAVIER FERNANDO             </t>
  </si>
  <si>
    <t xml:space="preserve">FORERO DUARTE JORGE EDUARDO                  </t>
  </si>
  <si>
    <t xml:space="preserve">ESPINAL CARLOS ANDRES                        </t>
  </si>
  <si>
    <t xml:space="preserve">OCHOA GUTIERREZ JAIDER                       </t>
  </si>
  <si>
    <t xml:space="preserve">BARRIOS PEREZ MARIA LILA                     </t>
  </si>
  <si>
    <t xml:space="preserve">AGUDELO LOAIZA CARLOS                        </t>
  </si>
  <si>
    <t xml:space="preserve">GARCIA ZAPATA ANDRES FELIPE                  </t>
  </si>
  <si>
    <t xml:space="preserve">GRANADA TORRES JHON JAMES                    </t>
  </si>
  <si>
    <t xml:space="preserve">CHICA ALVAREZ OLGA PATRICIA                  </t>
  </si>
  <si>
    <t xml:space="preserve">CANO ARANGO DIANA MILENA                     </t>
  </si>
  <si>
    <t xml:space="preserve">AGUDELO BOLIVAR GIGLIOLA                     </t>
  </si>
  <si>
    <t xml:space="preserve">MEJIA OSPINA CAROLINA                        </t>
  </si>
  <si>
    <t xml:space="preserve">CARDENAS SANCHEZ DIANA LISETH                </t>
  </si>
  <si>
    <t xml:space="preserve">CORTES SILVA EDUARDO                         </t>
  </si>
  <si>
    <t xml:space="preserve">ROCA DIAZ MILENA PAOLA                       </t>
  </si>
  <si>
    <t xml:space="preserve">ECHAVARRIA ARIAS MANUELA                     </t>
  </si>
  <si>
    <t xml:space="preserve">VALENCIA LOPERA CARLOS MARIO                 </t>
  </si>
  <si>
    <t xml:space="preserve">JIMENEZ MORENO JOSE LUIS                     </t>
  </si>
  <si>
    <t xml:space="preserve">MARTINEZ HERRERA ELIANA                      </t>
  </si>
  <si>
    <t xml:space="preserve">ZULUAGA CALLEJAS MARIA ISABEL                </t>
  </si>
  <si>
    <t xml:space="preserve">RESTREPO SANTAMARIA JULIANA                  </t>
  </si>
  <si>
    <t xml:space="preserve">CARTAGENA URREGO FANNY                       </t>
  </si>
  <si>
    <t xml:space="preserve">RAMIREZ BARRIENTOS ADRIANA MARIA             </t>
  </si>
  <si>
    <t xml:space="preserve">DIEZ ZULUAGA LIBIA SUSANA                    </t>
  </si>
  <si>
    <t xml:space="preserve">RIVERO JEREZ JAVIER ENRIQUE                  </t>
  </si>
  <si>
    <t xml:space="preserve">ALVAREZ VALLE WILLIAM ALBEIRO                </t>
  </si>
  <si>
    <t xml:space="preserve">MIRANDA RAMOS LEONARDO EULISE                </t>
  </si>
  <si>
    <t xml:space="preserve">GARCES GOMEZ JUAN FELIPE                     </t>
  </si>
  <si>
    <t xml:space="preserve">OSORIO ECHAVARRIA JULIANA                    </t>
  </si>
  <si>
    <t xml:space="preserve">GAVIRIA JIMENEZ JUAN JOSE                    </t>
  </si>
  <si>
    <t xml:space="preserve">GUERRA TORO CARLOS FABIAN                    </t>
  </si>
  <si>
    <t xml:space="preserve">MONTOYA RAMIREZ JAIME HORACIO                </t>
  </si>
  <si>
    <t xml:space="preserve">OROZCO HOLGUIN JAHIR                         </t>
  </si>
  <si>
    <t xml:space="preserve">JARAMILLO ARANGO JAVIER ALEJANDRO            </t>
  </si>
  <si>
    <t xml:space="preserve">AGUDELO GARCIA OLGA MARIA                    </t>
  </si>
  <si>
    <t xml:space="preserve">RAMIREZ GIRALDO RUTH HELENA                  </t>
  </si>
  <si>
    <t xml:space="preserve">BECERRA CHALA JAIME ANDRES                   </t>
  </si>
  <si>
    <t xml:space="preserve">CUARTAS CUARTAS ASTRID ELIANA                </t>
  </si>
  <si>
    <t xml:space="preserve">BEDOYA MAZO SANDRA PATRICIA                  </t>
  </si>
  <si>
    <t xml:space="preserve">CARVAJAL CASTAÑO HELBER ANDRES               </t>
  </si>
  <si>
    <t xml:space="preserve">CAÑAS CAMPILLO MARCO JULIO                   </t>
  </si>
  <si>
    <t xml:space="preserve">CADAVID MURCIA ELIZABETH                     </t>
  </si>
  <si>
    <t xml:space="preserve">JARAMILLO RAMIREZ CARLOS MARIO               </t>
  </si>
  <si>
    <t xml:space="preserve">ALZATE GOMEZ JHON FREDY                      </t>
  </si>
  <si>
    <t xml:space="preserve">ESCAMILLA SOTO MARIA CARMENZA                </t>
  </si>
  <si>
    <t xml:space="preserve">MESA FRANCO LUISA FERNANDA                   </t>
  </si>
  <si>
    <t xml:space="preserve">RESTREPO SALAZAR JUAN GONZALO                </t>
  </si>
  <si>
    <t xml:space="preserve">RODRIGUEZ DIAZ EDITH PATRICIA                </t>
  </si>
  <si>
    <t xml:space="preserve">PEREZ DUQUE ANA CAROLINA                     </t>
  </si>
  <si>
    <t xml:space="preserve">PULIDO QUINTERO SANDRA MARYORY               </t>
  </si>
  <si>
    <t xml:space="preserve">ZAPATA CARDONA JULIANA                       </t>
  </si>
  <si>
    <t xml:space="preserve">MARTINEZ ESCUDERO LEIDY JOHANA               </t>
  </si>
  <si>
    <t xml:space="preserve">PEREZ MADRID HECTOR JULIAN                   </t>
  </si>
  <si>
    <t xml:space="preserve">MEJIA GONIMA CAMILA                          </t>
  </si>
  <si>
    <t xml:space="preserve">GRANADOS VEGA ELKYN JOHAN                    </t>
  </si>
  <si>
    <t xml:space="preserve">LOPEZ PEÑA NANCY                             </t>
  </si>
  <si>
    <t xml:space="preserve">TOBON MESA MARTIN ARNULFO                    </t>
  </si>
  <si>
    <t xml:space="preserve">TABORDA RAMIREZ YULIETH PATRICIA             </t>
  </si>
  <si>
    <t xml:space="preserve">ORTIZ CORREA ADRIANA MARIA                   </t>
  </si>
  <si>
    <t xml:space="preserve">MOLINA RESTREPO NERY CECILIA                 </t>
  </si>
  <si>
    <t xml:space="preserve">ESTRADA MIRA SERGIO                          </t>
  </si>
  <si>
    <t xml:space="preserve">SEGURA JIMENEZ HERLAYNNE                     </t>
  </si>
  <si>
    <t xml:space="preserve">ZULUAGA MOLINA JUAN FELIPE                   </t>
  </si>
  <si>
    <t xml:space="preserve">CASAS MENDOZA VICTOR ANDRES                  </t>
  </si>
  <si>
    <t xml:space="preserve">LOPEZ GIRALDO LUIS ALIRIO                    </t>
  </si>
  <si>
    <t xml:space="preserve">LOPERA ARANGO ALEX MAURICIO                  </t>
  </si>
  <si>
    <t xml:space="preserve">TEJADA PEREZ INDIRA ISLEM                    </t>
  </si>
  <si>
    <t xml:space="preserve">PUERTA HENAO CATALINA MARIA                  </t>
  </si>
  <si>
    <t xml:space="preserve">BOTERO GUTIERREZ ALBERTO                     </t>
  </si>
  <si>
    <t xml:space="preserve">ESTRADA ARAQUE FERNANDO LEON                 </t>
  </si>
  <si>
    <t xml:space="preserve">ROBLE RUIZ SAMY REGINA                       </t>
  </si>
  <si>
    <t xml:space="preserve">GARCIA ARIAS HERNAN FELIPE                   </t>
  </si>
  <si>
    <t xml:space="preserve">MARTINEZ MARTINEZ BERTO ESILIO               </t>
  </si>
  <si>
    <t xml:space="preserve">ZAPATA MARIN GLORIA MARIA                    </t>
  </si>
  <si>
    <t xml:space="preserve">SANCHEZ HIGUITA EDEL LAURA                   </t>
  </si>
  <si>
    <t xml:space="preserve">MESA PEREZ MORELIA DEL SOCORRO               </t>
  </si>
  <si>
    <t xml:space="preserve">HERNANDEZ ARBOLEDA JESSICA PAOLA             </t>
  </si>
  <si>
    <t xml:space="preserve">VANEGAS GOMEZ LUIS EMIRO                     </t>
  </si>
  <si>
    <t xml:space="preserve">KEFER ARROYAVE SANDRA PATRICIA               </t>
  </si>
  <si>
    <t xml:space="preserve">MEDINA PALACIOS CLAUDIA CRISTINA             </t>
  </si>
  <si>
    <t xml:space="preserve">NOREÑA BETANCUR MARIA ISABEL                 </t>
  </si>
  <si>
    <t xml:space="preserve">HERNANDEZ PATERNINA GUIDO MANUEL             </t>
  </si>
  <si>
    <t xml:space="preserve">VALENCIA ESPINAL MARIA ALEJANDRA             </t>
  </si>
  <si>
    <t xml:space="preserve">GARZON RODRIGUEZ CARLOS ANDRES               </t>
  </si>
  <si>
    <t xml:space="preserve">MUNERA DURAN ANGELA MARIA                    </t>
  </si>
  <si>
    <t xml:space="preserve">CHALARCA RODRIGUEZ DIEGO ALEJANDRO           </t>
  </si>
  <si>
    <t xml:space="preserve">SANCHEZ NODARSE RAUL ALBERTO                 </t>
  </si>
  <si>
    <t xml:space="preserve">LOPERA BECERRA ANDRES FELIPE                 </t>
  </si>
  <si>
    <t xml:space="preserve">OCHOA ACOSTA EMILIA MARIA                    </t>
  </si>
  <si>
    <t xml:space="preserve">QUINTERO VALENCIA CARLOS ALBERTO             </t>
  </si>
  <si>
    <t xml:space="preserve">SANCHEZ URIBE LUIS ALEJANDRO                 </t>
  </si>
  <si>
    <t xml:space="preserve">LOZANO GOMEZ SERGIO                          </t>
  </si>
  <si>
    <t xml:space="preserve">PALACIO ROLDAN JUAN FERNANDO                 </t>
  </si>
  <si>
    <t xml:space="preserve">BORREGO MUÑOZ DAVID ANDRES                   </t>
  </si>
  <si>
    <t xml:space="preserve">CORREA MURIEL KAREN JOHANA                   </t>
  </si>
  <si>
    <t xml:space="preserve">VOLCY GOMEZ MICHEL                           </t>
  </si>
  <si>
    <t xml:space="preserve">MEDINA ZULUAICA LEIBY ALEJANDRA              </t>
  </si>
  <si>
    <t xml:space="preserve">ECHAVARRIA GOMEZ GILMA AMPARO                </t>
  </si>
  <si>
    <t xml:space="preserve">AGUILAR ROSERO DIANA ALEJANDRA               </t>
  </si>
  <si>
    <t xml:space="preserve">RAMIREZ DURAN VERONICA JOHANNA               </t>
  </si>
  <si>
    <t xml:space="preserve">GALLO MARIN JORGE ALBERTO                    </t>
  </si>
  <si>
    <t xml:space="preserve">ARBOLEDA ZAPATA ELKIN MAURICIO               </t>
  </si>
  <si>
    <t xml:space="preserve">MACHADO RIVERA MARCO ANTONIO                 </t>
  </si>
  <si>
    <t xml:space="preserve">OSPINA ZAPATA CARLOS MARIO                   </t>
  </si>
  <si>
    <t xml:space="preserve">VELASQUEZ TORRES JUAN CARLOS                 </t>
  </si>
  <si>
    <t xml:space="preserve">GIRALDO PRIETO CESAR AUGUSTO                 </t>
  </si>
  <si>
    <t xml:space="preserve">FRANCO GONZALEZ LINA MARIA                   </t>
  </si>
  <si>
    <t xml:space="preserve">PUERTA IBARRA JUAN FRANCISCO                 </t>
  </si>
  <si>
    <t xml:space="preserve">MONTOYA GOMEZ NILTON EDU                     </t>
  </si>
  <si>
    <t xml:space="preserve">RODRIGUEZ OSPINA FABIO LEON                  </t>
  </si>
  <si>
    <t xml:space="preserve">PEREZ OSORNO MARGARITA MARIA                 </t>
  </si>
  <si>
    <t xml:space="preserve">SALDARRIAGA FRANCO JUAN FERNANDO             </t>
  </si>
  <si>
    <t xml:space="preserve">GAVIRIA BEDOYA JAIME ANDRES                  </t>
  </si>
  <si>
    <t xml:space="preserve">AGUIRRE ECHAVARRIA FRANCISCO JAVIER          </t>
  </si>
  <si>
    <t xml:space="preserve">RAMIREZ VALENCIA MARIA ISABEL                </t>
  </si>
  <si>
    <t xml:space="preserve">ZAPATA SALDARRIAGA PATRICIA MARIA            </t>
  </si>
  <si>
    <t xml:space="preserve">BARRERA PEREZ LUZ HELENA                     </t>
  </si>
  <si>
    <t xml:space="preserve">CESPEDES IBARRA JOSE GUILLERMO               </t>
  </si>
  <si>
    <t xml:space="preserve">GOMEZ ZONA ANDRES LEONARDO                   </t>
  </si>
  <si>
    <t xml:space="preserve">CALLE PIEDRAHITA LUIS MAURICIO               </t>
  </si>
  <si>
    <t xml:space="preserve">MONROY FLOREZ LUZ MARINA                     </t>
  </si>
  <si>
    <t xml:space="preserve">CANO VASQUEZ CARLOS MARIO                    </t>
  </si>
  <si>
    <t xml:space="preserve">CARO GOMEZ ERIKA                             </t>
  </si>
  <si>
    <t xml:space="preserve">NOREÑA CASTRILLON LINA MARIA                 </t>
  </si>
  <si>
    <t xml:space="preserve">ESTRADA AGUDELO LEIDY ALEJANDRA              </t>
  </si>
  <si>
    <t xml:space="preserve">CARDENAS VELASQUEZ ANDRES FELIPE             </t>
  </si>
  <si>
    <t xml:space="preserve">CUERVO LOPEZ MIGUEL MATEO                    </t>
  </si>
  <si>
    <t xml:space="preserve">RESTREPO ZAPATA JULIO CESAR                  </t>
  </si>
  <si>
    <t xml:space="preserve">BERMUDEZ CASTRILLON MARCELA JULIETH          </t>
  </si>
  <si>
    <t xml:space="preserve">FLOREZ ATEHORTUA SARAH                       </t>
  </si>
  <si>
    <t xml:space="preserve">BARBOZA MOGOLLON YASMIRA EMPERATRIZ          </t>
  </si>
  <si>
    <t xml:space="preserve">CORDOBA HENAO LUIS FERNANDO                  </t>
  </si>
  <si>
    <t xml:space="preserve">MONCADA MESA JHONNY                          </t>
  </si>
  <si>
    <t xml:space="preserve">ATEHORTUA LOPEZ LUIS HORACIO                 </t>
  </si>
  <si>
    <t xml:space="preserve">GONZALEZ URAN MERCEDES                       </t>
  </si>
  <si>
    <t xml:space="preserve">CATAÑO BEDOYA JOHN UBEIMAR                   </t>
  </si>
  <si>
    <t xml:space="preserve">CARO ZAPATA FRANCISCO LUIS                   </t>
  </si>
  <si>
    <t xml:space="preserve">TORRES GOMEZ RUBEN HORACIO                   </t>
  </si>
  <si>
    <t xml:space="preserve">GONZALEZ RESTREPO DIANA CAROLINA             </t>
  </si>
  <si>
    <t xml:space="preserve">AGUILLON NIÑO DAVID FERNANDO                 </t>
  </si>
  <si>
    <t xml:space="preserve">PARRA VELANDIA FERNANDO JOSE                 </t>
  </si>
  <si>
    <t xml:space="preserve">ZAMBRANO ORTIZ MONICA MARIA                  </t>
  </si>
  <si>
    <t xml:space="preserve">RODAS CORRALES SEBASTIAN                     </t>
  </si>
  <si>
    <t xml:space="preserve">ZULUAGA ARIAS JUAN JAIRO                     </t>
  </si>
  <si>
    <t xml:space="preserve">SOTO ATEHORTUA JORGE LUIS                    </t>
  </si>
  <si>
    <t xml:space="preserve">AVILA FRANK                                  </t>
  </si>
  <si>
    <t xml:space="preserve">FLOREZ LEIVA LENNIS RAFAEL                   </t>
  </si>
  <si>
    <t xml:space="preserve">SOARES SITO LUANDA REJANE                    </t>
  </si>
  <si>
    <t xml:space="preserve">ARCOS BURGOS OSCAR MAURICIO                  </t>
  </si>
  <si>
    <t xml:space="preserve">LOPEZ OSORIO SARA                            </t>
  </si>
  <si>
    <t xml:space="preserve">ARROYAVE GOMEZ MARTHA CECILIA                </t>
  </si>
  <si>
    <t xml:space="preserve">SIERRA BAUTISTA MAURICIO JOSE                </t>
  </si>
  <si>
    <t xml:space="preserve">CASTRILLON RAVE JUANITA                      </t>
  </si>
  <si>
    <t xml:space="preserve">TORO LONDOÑO MIGUEL ANGEL                    </t>
  </si>
  <si>
    <t xml:space="preserve">RUA RUIZ CATALINA                            </t>
  </si>
  <si>
    <t xml:space="preserve">AGUDELO RENDON PEDRO ANTONIO                 </t>
  </si>
  <si>
    <t xml:space="preserve">CASTRO ARANGO ALBA NORA                      </t>
  </si>
  <si>
    <t xml:space="preserve">MEJIA BUENO ANA MARIA                        </t>
  </si>
  <si>
    <t xml:space="preserve">ORREGO ESCOBAR LIZETH ANDREA                 </t>
  </si>
  <si>
    <t xml:space="preserve">PROFESIONAL ESPECIALIZADO 1 PROCESO ADMINISTRATIVO (COORDINADOR COMERCIO EXTERIOR)                                                                                                                      </t>
  </si>
  <si>
    <t xml:space="preserve">GALLO CALLEJAS MAURICIO ANDRES               </t>
  </si>
  <si>
    <t xml:space="preserve">ARANGO GUTIERREZ ANDREA                      </t>
  </si>
  <si>
    <t xml:space="preserve">GOMEZ PEREZ DIEGO LEON                       </t>
  </si>
  <si>
    <t xml:space="preserve">OSPINA RIVERA PAULA JANNETH                  </t>
  </si>
  <si>
    <t>Total empleados docentes y administrativos del programa (equivalente)</t>
  </si>
  <si>
    <t>Código Ceco</t>
  </si>
  <si>
    <t>Ceco</t>
  </si>
  <si>
    <t>Código Dependencia</t>
  </si>
  <si>
    <t>Dependencia</t>
  </si>
  <si>
    <t>Cuenta PCGP</t>
  </si>
  <si>
    <t>Cuenta alternativa</t>
  </si>
  <si>
    <t>Depuración</t>
  </si>
  <si>
    <t>10110001</t>
  </si>
  <si>
    <t>RECTORIA/RECTORIA</t>
  </si>
  <si>
    <t>101</t>
  </si>
  <si>
    <t>RECTORÍA</t>
  </si>
  <si>
    <t>5111130001</t>
  </si>
  <si>
    <t>5111130101</t>
  </si>
  <si>
    <t>VIGILANCIA Y SEGURIDAD</t>
  </si>
  <si>
    <t>X</t>
  </si>
  <si>
    <t>10110007</t>
  </si>
  <si>
    <t>RECURSOS CREE/RECTORIA</t>
  </si>
  <si>
    <t>N-EDIFICACIONES</t>
  </si>
  <si>
    <t>10110010</t>
  </si>
  <si>
    <t>ESPECIAL RECTORIA/RECTORIA</t>
  </si>
  <si>
    <t>N-VEHICULOS</t>
  </si>
  <si>
    <t>10140004</t>
  </si>
  <si>
    <t>ESCUELA DE GOBIERNO Y POLITICAS PUBLICAS DE ANTIOQUIA/RECTORIA</t>
  </si>
  <si>
    <t>REPARACIONES EDIFICIOS</t>
  </si>
  <si>
    <t>10210001</t>
  </si>
  <si>
    <t>SECRETARIA GENERAL/SECRETARIA GENERAL</t>
  </si>
  <si>
    <t>102</t>
  </si>
  <si>
    <t>SECRETARÍA GENERAL</t>
  </si>
  <si>
    <t>ENERGIA ELECTRICA</t>
  </si>
  <si>
    <t>10210004</t>
  </si>
  <si>
    <t>DEPARTAMENTO DE PUBLICACIONES/SECRETARIA GENERAL</t>
  </si>
  <si>
    <t>CONEXIONES EN RED</t>
  </si>
  <si>
    <t>10210005</t>
  </si>
  <si>
    <t>SECCION DE IMPRENTA/SECRETARIA GENERAL</t>
  </si>
  <si>
    <t>N-SEGUROS GENERALES</t>
  </si>
  <si>
    <t>10210008</t>
  </si>
  <si>
    <t>COMITE PUBLICACIONES/SECRETARIA GENERAL</t>
  </si>
  <si>
    <t>N-SEGUROS GENERALESTRANSFERENCIAS</t>
  </si>
  <si>
    <t>10210012</t>
  </si>
  <si>
    <t>DIVISIÓN GESTIÓN DOCUMENTAL/SECRETARIA GENERAL</t>
  </si>
  <si>
    <t>N-SERVICIOS DE ASEO</t>
  </si>
  <si>
    <t>10310001</t>
  </si>
  <si>
    <t>VICERRECTORIA GENERAL/VICERRECTORÍA GENERAL</t>
  </si>
  <si>
    <t>103</t>
  </si>
  <si>
    <t>VICERRECTORÍA GENERAL</t>
  </si>
  <si>
    <t>SERVICIOS DE CAFETERIA Y RESTAURANTE</t>
  </si>
  <si>
    <t>10410001</t>
  </si>
  <si>
    <t>VICERRECTORIA ADMINISTRATIVA/VICERRECTORÍA ADMINISTRATIVA</t>
  </si>
  <si>
    <t>104</t>
  </si>
  <si>
    <t>VICERRECTORÍA ADMINISTRATIVA</t>
  </si>
  <si>
    <t>"ELEMENTOS DE ASEO, LAVANDERIA Y CAFETERIA"</t>
  </si>
  <si>
    <t>10410003</t>
  </si>
  <si>
    <t>SECCION DE CONTABILIDAD/VICERRECTORÍA ADMINISTRATIVA</t>
  </si>
  <si>
    <t>ALIMENTOS Y VIVERES</t>
  </si>
  <si>
    <t>10410004</t>
  </si>
  <si>
    <t>PRESUPUESTO/VICERRECTORÍA ADMINISTRATIVA</t>
  </si>
  <si>
    <t>INTANGIBLES -DERECHOS DE AUTOR</t>
  </si>
  <si>
    <t>10410005</t>
  </si>
  <si>
    <t>TESORERIA/VICERRECTORÍA ADMINISTRATIVA</t>
  </si>
  <si>
    <t>INTANGIBLES -SERVICIOS DE COMPUTO</t>
  </si>
  <si>
    <t>10410022</t>
  </si>
  <si>
    <t>DEVOLUCIONES DE IVA/VICERRECTORÍA ADMINISTRATIVA</t>
  </si>
  <si>
    <t>N-N-DEPRECIACIÓN EDIFICACIONES</t>
  </si>
  <si>
    <t>10410023</t>
  </si>
  <si>
    <t>ESTAMPILLA U DE A DE CARA AL TERCER SIGLO/VICERRECTORÍA ADMINISTRATIVA</t>
  </si>
  <si>
    <t>N-N-DEPRECIACIÓN EDIFICACIONES DE INVERSIÓN</t>
  </si>
  <si>
    <t>10410031</t>
  </si>
  <si>
    <t>PROGRAMA DE SALUD/VICERRECTORÍA ADMINISTRATIVA</t>
  </si>
  <si>
    <t>N-N-AMORTIZACIÓN PATENTES</t>
  </si>
  <si>
    <t>10410038</t>
  </si>
  <si>
    <t>DIVISIÓN FINANCIERA/VICERRECTORÍA ADMINISTRATIVA</t>
  </si>
  <si>
    <t>N-N-LICENCIAS</t>
  </si>
  <si>
    <t>10410046</t>
  </si>
  <si>
    <t>DIVISIÓN DE TALENTO HUMANO/VICERRECTORÍA ADMINISTRATIVA</t>
  </si>
  <si>
    <t>N-N-SOFTWARE</t>
  </si>
  <si>
    <t>10410048</t>
  </si>
  <si>
    <t>PLAN FORMACION ANUAL/DIVISIÓN DE TALENTO HUMANO</t>
  </si>
  <si>
    <t>N-ELEMENTOS DE ASEO, LAVANDERIA Y CAFETERIA</t>
  </si>
  <si>
    <t>10410050</t>
  </si>
  <si>
    <t>DIV SERVICIOS LOGÍSTICOS/VICE ADMITIVA</t>
  </si>
  <si>
    <t>SEGUROS GENERALES</t>
  </si>
  <si>
    <t>10410053</t>
  </si>
  <si>
    <t>INSTRUMENTACIÓN Y MANTENIMIENTO DE EQUIPOS/DIVISIÓN DE SERVICIOS LOGÍSTICOS</t>
  </si>
  <si>
    <t>N-DEPRECIACIÓN EDIFICACIONES</t>
  </si>
  <si>
    <t>10440005</t>
  </si>
  <si>
    <t>PROYECTOS VICE ADMON/VICERRECTORÍA ADMINISTRATIVA</t>
  </si>
  <si>
    <t>N-AMORTIZACION INTANGIBLES</t>
  </si>
  <si>
    <t>10440006</t>
  </si>
  <si>
    <t>CONV TUNEL FERNADO GOMEZ MARTINEZ/VICERRECTORÍA ADMINISTRATIVA</t>
  </si>
  <si>
    <t>MANTENIMIENTO EDIFICACIONES</t>
  </si>
  <si>
    <t>10610002</t>
  </si>
  <si>
    <t>N-AMORTIZACIÓN INTANGIBLES</t>
  </si>
  <si>
    <t>10610003</t>
  </si>
  <si>
    <t>MANTENIMIENTO SOFTWARE</t>
  </si>
  <si>
    <t>10610004</t>
  </si>
  <si>
    <t>10610005</t>
  </si>
  <si>
    <t>10850001</t>
  </si>
  <si>
    <t>DIRECCION DE BIENESTAR UNIVERSITARIO/DIRECCIÓN DE BIENESTAR UNIVERSITARIO</t>
  </si>
  <si>
    <t>108</t>
  </si>
  <si>
    <t>DIRECCIÓN DE BIENESTAR UNIVERSITARIO</t>
  </si>
  <si>
    <t>10850002</t>
  </si>
  <si>
    <t>DPTO DESARROLLO HUMANO/DIRECCIÓN DE BIENESTAR UNIVERSITARIO</t>
  </si>
  <si>
    <t>10850003</t>
  </si>
  <si>
    <t>DPTO DE PROMOCION DE LA SALUD Y PREVENCION DE LA ENFERMEDAD/DIRECCIÓN DE BIENESTAR UNIVERSITARIO</t>
  </si>
  <si>
    <t>10850006</t>
  </si>
  <si>
    <t>DPTO DE DEPORTES/DIRECCIÓN DE BIENESTAR UNIVERSITARIO</t>
  </si>
  <si>
    <t>10850007</t>
  </si>
  <si>
    <t>SECCION DE SERVICIO MEDICO/DIRECCIÓN DE BIENESTAR UNIVERSITARIO</t>
  </si>
  <si>
    <t>10850011</t>
  </si>
  <si>
    <t>DIREC DE BIENESTAR UNIVERSITARIO/DIRECCIÓN DE BIENESTAR UNIVERSITARIO</t>
  </si>
  <si>
    <t>10850012</t>
  </si>
  <si>
    <t>BIENE ESTUD ORIENTAD PERMANENCIA/DIRECCIÓN DE BIENESTAR UNIVERSITARIO</t>
  </si>
  <si>
    <t>10910001</t>
  </si>
  <si>
    <t>DIRECCIÓN DE COMUNICACIONES</t>
  </si>
  <si>
    <t>109</t>
  </si>
  <si>
    <t>10910003</t>
  </si>
  <si>
    <t>DIVISIÓN DE CONTENIDOS, MEDIOS Y EVENTOS/DIRECCIÓN DE COMUNICACIONES</t>
  </si>
  <si>
    <t>10910004</t>
  </si>
  <si>
    <t>DIVISIÓN DE RADIO UNIVERSITARIA/DIRECCIÓN DE COMUNICACIONES</t>
  </si>
  <si>
    <t>10910006</t>
  </si>
  <si>
    <t>PROYECTOS DIVISIÓN DE CONTENIDOS MEDIOS Y EVENTOS - DIRECCIÓN DE COMUNICACIONES</t>
  </si>
  <si>
    <t>11010001</t>
  </si>
  <si>
    <t>DIRECCIÓN DE PLANEACIÓN Y DESARROLLO INSTITUCIONAL</t>
  </si>
  <si>
    <t>110</t>
  </si>
  <si>
    <t>11010002</t>
  </si>
  <si>
    <t>DIVISIÓN DE PLANES Y PROYECTOS/DIRECCIÓN DE PLANEACIÓN Y DESARROLLO INSTITUCIONAL</t>
  </si>
  <si>
    <t>11010003</t>
  </si>
  <si>
    <t>DIVISIÓN DE GESTIÓN INFORMÁTICA/DIRECCIÓN DE PLANEACIÓN Y DESARROLLO INSTITUCIONAL</t>
  </si>
  <si>
    <t>11010004</t>
  </si>
  <si>
    <t>DIVISIÓN DE ARQUITECTURA DE PROCESOS/DIRECCIÓN DE PLANEACIÓN Y DESARROLLO INSTITUCIONAL</t>
  </si>
  <si>
    <t>11010008</t>
  </si>
  <si>
    <t>IMPLEMENTACION SERV INFORMÁTICOS/DIVISIÓN INFORMÁTICA</t>
  </si>
  <si>
    <t>11110001</t>
  </si>
  <si>
    <t>DIRECCIÓN JURÍDICA</t>
  </si>
  <si>
    <t>111</t>
  </si>
  <si>
    <t>11210001</t>
  </si>
  <si>
    <t>OFICINA DE AUDITORÍA INSTITUCIONAL</t>
  </si>
  <si>
    <t>112</t>
  </si>
  <si>
    <t>11210002</t>
  </si>
  <si>
    <t>AUDITORIA INSTITUCIONAL/OFICINA DE AUDITORÍA INSTITUCIONAL</t>
  </si>
  <si>
    <t>20110001</t>
  </si>
  <si>
    <t>DEPARTAMENTO DE ADMISIONES Y REGISTRO/VICERRECTORÍA DE DOCENCIA</t>
  </si>
  <si>
    <t>201</t>
  </si>
  <si>
    <t>VICERRECTORÍA DE DOCENCIA</t>
  </si>
  <si>
    <t>20110002</t>
  </si>
  <si>
    <t>SECCION TECNICA DE INFORMACION/VICERRECTORÍA DE DOCENCIA</t>
  </si>
  <si>
    <t>20120003</t>
  </si>
  <si>
    <t>LICEO ANTIOQUENO/VICERRECTORÍA DE DOCENCIA</t>
  </si>
  <si>
    <t>20120004</t>
  </si>
  <si>
    <t>INSTITUTO NOCTURNO DE BACHILERATO/VICERRECTORÍA DE DOCENCIA</t>
  </si>
  <si>
    <t>20120005</t>
  </si>
  <si>
    <t>INTEGRACION DE TECNOLOGIAS A LA DOCENCIA/VICERRECTORÍA DE DOCENCIA</t>
  </si>
  <si>
    <t>20120007</t>
  </si>
  <si>
    <t>FONDO PATRIMONIAL-DLLO DOCENCIA/VICERRECTORÍA DE DOCENCIA</t>
  </si>
  <si>
    <t>20140001</t>
  </si>
  <si>
    <t>CURSOS SEMIPRESENCIALES Y EDUC CONTINUADA/VICERRECTORÍA DE DOCENCIA</t>
  </si>
  <si>
    <t>20140002</t>
  </si>
  <si>
    <t>ADMISIONES Y REGISTRO/VICERRECTORÍA DE DOCENCIA</t>
  </si>
  <si>
    <t>20160001</t>
  </si>
  <si>
    <t>VICERRECTORIA DE DOCENCIA/VICERRECTORÍA DE DOCENCIA</t>
  </si>
  <si>
    <t>20160002</t>
  </si>
  <si>
    <t>DEPARTAMENTO DE BIBLIOTECAS/VICERRECTORÍA DE DOCENCIA</t>
  </si>
  <si>
    <t>20160003</t>
  </si>
  <si>
    <t>DPTO DE BIBLIOTECAS/VICERRECTORÍA DE DOCENCIA</t>
  </si>
  <si>
    <t>20210001</t>
  </si>
  <si>
    <t>SEDE DE INVESTIGACIONES UNIVERSITARIAS/VICERRECTORÍA INVESTIGACION</t>
  </si>
  <si>
    <t>202</t>
  </si>
  <si>
    <t>VICERRECTORÍA DE INVESTIGACIÓN</t>
  </si>
  <si>
    <t>20230002</t>
  </si>
  <si>
    <t>DIVISION OPERATIVA DE INVESTIGACION/VICERRECTORÍA INVESTIGACION</t>
  </si>
  <si>
    <t>20230008</t>
  </si>
  <si>
    <t>SIU FONDO REGALIAS/VICERRECTORÍA INVESTIGACION</t>
  </si>
  <si>
    <t>20230009</t>
  </si>
  <si>
    <t>CENTRO DE ADMINISTRACION DE PROYECTOS SIU/VICERRECTORÍA INVESTIGACION</t>
  </si>
  <si>
    <t>20240001</t>
  </si>
  <si>
    <t>EXTENSION SIU/VICERRECTORÍA INVESTIGACION</t>
  </si>
  <si>
    <t>20240002</t>
  </si>
  <si>
    <t>DIREC SEDE INVESTIGACIONES UNIVERSITARIAS/VICERRECTORÍA INVESTIGACION</t>
  </si>
  <si>
    <t>20260001</t>
  </si>
  <si>
    <t>VICERRECTORIA DE INVESTIGACION/VICERRECTORÍA INVESTIGACION</t>
  </si>
  <si>
    <t>20260002</t>
  </si>
  <si>
    <t>VICERRECTORIA DE INVESTIGACIONES/VICERRECTORÍA INVESTIGACION</t>
  </si>
  <si>
    <t>20340001</t>
  </si>
  <si>
    <t>MUSEO UNIVERSITARIO E HISTORICO/VICERRECTORÍA EXTENSION</t>
  </si>
  <si>
    <t>203</t>
  </si>
  <si>
    <t>VICERRECTORíA DE EXTENSIÓN</t>
  </si>
  <si>
    <t>20340002</t>
  </si>
  <si>
    <t>PROGRAMA GESTION TECNOLOGICA/VICERRECTORÍA EXTENSION</t>
  </si>
  <si>
    <t>20340003</t>
  </si>
  <si>
    <t>DIVISION EXTENSION CULTURAL/VICERRECTORÍA EXTENSION</t>
  </si>
  <si>
    <t>20340005</t>
  </si>
  <si>
    <t>MUSEO UNIVERSITARIO/VICERRECTORÍA EXTENSION</t>
  </si>
  <si>
    <t>20340006</t>
  </si>
  <si>
    <t>PROGRAMA DE EXTENSION CULTURAL/VICERRECTORÍA EXTENSION</t>
  </si>
  <si>
    <t>20340008</t>
  </si>
  <si>
    <t>ADMINISTRACION EDIFICIO DE EXTENSION/VICERRECTORÍA EXTENSION</t>
  </si>
  <si>
    <t>20340012</t>
  </si>
  <si>
    <t>VICERRECTORIA DE EXTENSION UNIVERSITARI/VICERRECTORÍA EXTENSION</t>
  </si>
  <si>
    <t>20340013</t>
  </si>
  <si>
    <t>GESTION TECNOLOGICA/VIC EXTENSION/VICERRECTORÍA EXTENSION</t>
  </si>
  <si>
    <t>20340014</t>
  </si>
  <si>
    <t>TIENDA MUSEO UNIVERSITARIO MUUA/VICERRECTORÍA EXTENSION</t>
  </si>
  <si>
    <t>20340017</t>
  </si>
  <si>
    <t>EMPRENDIMIENTO EMPRESARIAL/VICERRECTORÍA EXTENSION</t>
  </si>
  <si>
    <t>20340019</t>
  </si>
  <si>
    <t>PROYECTOS VICERRECTORÍA DE EXTENSIÓN</t>
  </si>
  <si>
    <t>20360001</t>
  </si>
  <si>
    <t>VICERRECTORIA DE EXTENSION/VICERRECTORÍA EXTENSION</t>
  </si>
  <si>
    <t>20420001</t>
  </si>
  <si>
    <t>PROGRAMA REGIONALIZACION MAGDALENA MEDIO/DIRECCIÓN REGIONALIZACIÓN</t>
  </si>
  <si>
    <t>204</t>
  </si>
  <si>
    <t>DIRECCIÓN DE REGIONALIZACIÓN</t>
  </si>
  <si>
    <t>20420002</t>
  </si>
  <si>
    <t>PROGRAMA REGIONALIZACION SUROESTE/DIRECCIÓN REGIONALIZACIÓN</t>
  </si>
  <si>
    <t>20420003</t>
  </si>
  <si>
    <t>PROGRAMA REGIONALIZACION OCCIDENTE/DIRECCIÓN REGIONALIZACIÓN</t>
  </si>
  <si>
    <t>20420004</t>
  </si>
  <si>
    <t>PROGRAMA REGIONALIZACION ORIENTE/DIRECCIÓN REGIONALIZACIÓN</t>
  </si>
  <si>
    <t>20420005</t>
  </si>
  <si>
    <t>PROGRAMA REGIONALIZACION NORDESTE/DIRECCIÓN REGIONALIZACIÓN</t>
  </si>
  <si>
    <t>20420006</t>
  </si>
  <si>
    <t>PROGRAMA REGIONALIZACION BAJO CAUCA/DIRECCIÓN REGIONALIZACIÓN</t>
  </si>
  <si>
    <t>20420007</t>
  </si>
  <si>
    <t>PROGRAMA REGIONALIZACION URABA/DIRECCIÓN REGIONALIZACIÓN</t>
  </si>
  <si>
    <t>20420008</t>
  </si>
  <si>
    <t>PROGRAMA REGIONALIZACION NORTE ANTIOQUENO/DIRECCIÓN REGIONALIZACIÓN</t>
  </si>
  <si>
    <t>20440001</t>
  </si>
  <si>
    <t>CONVENIO MUNICIPIO DE ENVIGADO/DIRECCIÓN REGIONALIZACIÓN</t>
  </si>
  <si>
    <t>20440006</t>
  </si>
  <si>
    <t>ESTACION PILOTO PISCICULTURA INTENSIVA/SN JOSE DEL NUS/DIRECCIÓN REGIONALIZACIÓN</t>
  </si>
  <si>
    <t>20440007</t>
  </si>
  <si>
    <t>CONV MPIO ITAGUI-INDUC VIDA UNIVERSITARIA/DIRECCIÓN REGIONALIZACIÓN</t>
  </si>
  <si>
    <t>20460001</t>
  </si>
  <si>
    <t>DIRECCION DE REGIONALIZACION/DIRECCIÓN REGIONALIZACIÓN</t>
  </si>
  <si>
    <t>20460002</t>
  </si>
  <si>
    <t>REGIONALIZACION/DIRECCIÓN REGIONALIZACIÓN</t>
  </si>
  <si>
    <t>20510001</t>
  </si>
  <si>
    <t>DIRECCION DE POSGRADO/DIRECCIÓN DE POSGRADO</t>
  </si>
  <si>
    <t>205</t>
  </si>
  <si>
    <t>DIRECCIÓN DE POSGRADOS</t>
  </si>
  <si>
    <t>20510002</t>
  </si>
  <si>
    <t>SISTEMA UNIVERSITARIO DE POSGRADOS/DIRECCIÓN DE POSGRADO</t>
  </si>
  <si>
    <t>20510004</t>
  </si>
  <si>
    <t>NUEVA SEDE POSGRAGOS/DIRECCIÓN DE POSGRADO</t>
  </si>
  <si>
    <t>20540001</t>
  </si>
  <si>
    <t>FONDO BECA DOCTORAL UDEA/DIRECCIÓN DE POSGRADO</t>
  </si>
  <si>
    <t>20610001</t>
  </si>
  <si>
    <t>DIRECCION DE GESTION Y RELACIONES INTERNACIONALES/DIRECCION DE GESTION Y RELACIONES INTERNACIONALES</t>
  </si>
  <si>
    <t>206</t>
  </si>
  <si>
    <t>DIRECCIÓN DE GESTIÓN Y RELACIONES INTERNACIONALES</t>
  </si>
  <si>
    <t>20720001</t>
  </si>
  <si>
    <t>DEPARTAMENTO DE MORFOLOGIA/FACULTAD DE MEDICINA</t>
  </si>
  <si>
    <t>207</t>
  </si>
  <si>
    <t>FACULTAD DE MEDICINA</t>
  </si>
  <si>
    <t>20720002</t>
  </si>
  <si>
    <t>DEPARTAMENTO DE FISIOLOGIA/FACULTAD DE MEDICINA</t>
  </si>
  <si>
    <t>20720003</t>
  </si>
  <si>
    <t>DEPARTAMENTO DE BIOQUIMICA/FACULTAD DE MEDICINA</t>
  </si>
  <si>
    <t>20720004</t>
  </si>
  <si>
    <t>DEPARTAMENTO DE FARMACOLOGIA Y TOXICOLOGIA/FACULTAD DE MEDICINA</t>
  </si>
  <si>
    <t>20720005</t>
  </si>
  <si>
    <t>DEPARTAMENTO DE PATOLOGIA/FACULTAD DE MEDICINA</t>
  </si>
  <si>
    <t>20720006</t>
  </si>
  <si>
    <t>DEPARTAMENTO DE MICROBIOLOGIA Y PARASITOLOGIA/FACULTAD DE MEDICINA</t>
  </si>
  <si>
    <t>20720007</t>
  </si>
  <si>
    <t>DEPARTAMENTO DE MEDICINA INTERNA/FACULTAD DE MEDICINA</t>
  </si>
  <si>
    <t>20720008</t>
  </si>
  <si>
    <t>DEPARTAMENTO DE CIRUGIA/FACULTAD DE MEDICINA</t>
  </si>
  <si>
    <t>20720009</t>
  </si>
  <si>
    <t>DEPARTAMENTO DE OBSTETRICIA Y GINECOLOGIA/FACULTAD DE MEDICINA</t>
  </si>
  <si>
    <t>20720010</t>
  </si>
  <si>
    <t>DEPARTAMENTO DE PEDIATRIA Y PUERICULTURA/FACULTAD DE MEDICINA</t>
  </si>
  <si>
    <t>20720011</t>
  </si>
  <si>
    <t>DEPARTAMENTO DE SIQUIATRIA Y CIENCIAS DEL COMPORT. HUMANO/FACULTAD DE MEDICINA</t>
  </si>
  <si>
    <t>20720012</t>
  </si>
  <si>
    <t>CENTRO DE EXTENSION FAC DE MEDICINA/FACULTAD DE MEDICINA</t>
  </si>
  <si>
    <t>20720013</t>
  </si>
  <si>
    <t>DPTO DE MEDICINA PREVENTIVA Y SALUD PUBLICA/FACULTAD DE MEDICINA</t>
  </si>
  <si>
    <t>20720014</t>
  </si>
  <si>
    <t>DEPARTAMENTO DE EDUCACION MEDICA/FACULTAD DE MEDICINA</t>
  </si>
  <si>
    <t>20720016</t>
  </si>
  <si>
    <t>DEPARTAMENTO DE MEDICINA FISICA Y REHABILITACION/FACULTAD DE MEDICINA</t>
  </si>
  <si>
    <t>20720017</t>
  </si>
  <si>
    <t>DEPARTAMENTO DE RADIOLOGIA Y RADIOTERAPIA/FACULTAD DE MEDICINA</t>
  </si>
  <si>
    <t>20730001</t>
  </si>
  <si>
    <t>INSTITUTO DE INVESTIGACIONES MEDICAS/FACULTAD DE MEDICINA</t>
  </si>
  <si>
    <t>20730002</t>
  </si>
  <si>
    <t>GRUPO DE INMUNOLOGIA CELULAR E INMUNOGENETICA/FACULTAD DE MEDICINA</t>
  </si>
  <si>
    <t>20730003</t>
  </si>
  <si>
    <t>INST DE INVESTIGACIONES MEDICAS/FACULTAD DE MEDICINA</t>
  </si>
  <si>
    <t>20730004</t>
  </si>
  <si>
    <t>GRUPO NEUROCIENCIAS/FACULTAD DE MEDICINA</t>
  </si>
  <si>
    <t>20730005</t>
  </si>
  <si>
    <t>GRUPO DE MALARIA/FACULTAD DE MEDICINA</t>
  </si>
  <si>
    <t>20730006</t>
  </si>
  <si>
    <t>MEDICINA FONDO REGALIAS/FACULTAD DE MEDICINA</t>
  </si>
  <si>
    <t>20740003</t>
  </si>
  <si>
    <t>NACER SALUD SEXUAL Y REPRODUCTIVA/FACULTAD DE MEDICINA</t>
  </si>
  <si>
    <t>20740004</t>
  </si>
  <si>
    <t>EXTENSION FAC MEDICINA/FACULTAD DE MEDICINA</t>
  </si>
  <si>
    <t>20740005</t>
  </si>
  <si>
    <t>CITOLOGIA Y CONTROL DEL CANCER UTERINO/FACULTAD DE MEDICINA</t>
  </si>
  <si>
    <t>20760001</t>
  </si>
  <si>
    <t>DECANATURA FACULTAD DE MEDICINA/FACULTAD DE MEDICINA</t>
  </si>
  <si>
    <t>20760002</t>
  </si>
  <si>
    <t>DEC FAC FACULTAD DE MEDICINA/FACULTAD DE MEDICINA</t>
  </si>
  <si>
    <t>20810001</t>
  </si>
  <si>
    <t>DEPARTAMENTO DE APOYO ADMINISTRATIVO/FACULTAD DE ODONTOLOGÍA</t>
  </si>
  <si>
    <t>208</t>
  </si>
  <si>
    <t>FACULTAD DE ODONTOLOGÍA</t>
  </si>
  <si>
    <t>20820001</t>
  </si>
  <si>
    <t>DEPARTAMENTO DE ESTUDIOS BASICOS INTEGRADOS/FACULTAD DE ODONTOLOGÍA</t>
  </si>
  <si>
    <t>20820002</t>
  </si>
  <si>
    <t>DEPARTAMENTO ATENCION ODONTOLOGICA INTEGRADA/FACULTAD DE ODONTOLOGÍA</t>
  </si>
  <si>
    <t>20830001</t>
  </si>
  <si>
    <t>CENTRO DE INVESTIGACIONES Y EXTENSION ACADEMICA/FACULTAD DE ODONTOLOGÍA</t>
  </si>
  <si>
    <t>20840001</t>
  </si>
  <si>
    <t>EXTENSION FAC ODONTOLOGIA/FACULTAD DE ODONTOLOGÍA</t>
  </si>
  <si>
    <t>20860001</t>
  </si>
  <si>
    <t>DECANATURA FACULTAD DE ODONTOLOGIA/FACULTAD DE ODONTOLOGÍA</t>
  </si>
  <si>
    <t>20860002</t>
  </si>
  <si>
    <t>DEC FACULTAD DE ODONTOLOLOGIA/FACULTAD DE ODONTOLOGÍA</t>
  </si>
  <si>
    <t>20920001</t>
  </si>
  <si>
    <t>DEPARTAMENTO DE FORMACION BASICA PROFESIONAL/FACULTAD DE ENFERMERÍA</t>
  </si>
  <si>
    <t>209</t>
  </si>
  <si>
    <t>FACULTAD DE ENFERMERÍA</t>
  </si>
  <si>
    <t>20920002</t>
  </si>
  <si>
    <t>DEPARTAMENTO DE FORMACION PROFESIONAL/FACULTAD DE ENFERMERÍA</t>
  </si>
  <si>
    <t>20920007</t>
  </si>
  <si>
    <t>DEPARTAMENTO DE EXTENSION Y POSGRADOS/FACULTAD DE ENFERMERÍA</t>
  </si>
  <si>
    <t>20930001</t>
  </si>
  <si>
    <t>CENTRO DE INVESTIGACIONES/FACULTAD DE ENFERMERÍA</t>
  </si>
  <si>
    <t>20930003</t>
  </si>
  <si>
    <t>CENTRO INVESTIG EN ENFERMERIA CIENF/FACULTAD DE ENFERMERÍA</t>
  </si>
  <si>
    <t>20940001</t>
  </si>
  <si>
    <t>POSGRADOS EN ENFERMERIA/FACULTAD DE ENFERMERÍA</t>
  </si>
  <si>
    <t>20960001</t>
  </si>
  <si>
    <t>DECANATURA FACULTAD DE ENFERMERIA/FACULTAD DE ENFERMERÍA</t>
  </si>
  <si>
    <t>20960002</t>
  </si>
  <si>
    <t>DEC FAC DE ENFERMERIA/FACULTAD DE ENFERMERÍA</t>
  </si>
  <si>
    <t>21010001</t>
  </si>
  <si>
    <t>SECCION DE SERVICIOS GENERALES/FACULTAD NACIONAL DE SALUD PÚBLICA</t>
  </si>
  <si>
    <t>210</t>
  </si>
  <si>
    <t>FACULTAD NACIONAL DE SALUD PÚBLICA</t>
  </si>
  <si>
    <t>21020001</t>
  </si>
  <si>
    <t>DEPARTAMENTO DE CIENCIAS BASICAS/FACULTAD NACIONAL DE SALUD PÚBLICA</t>
  </si>
  <si>
    <t>21020002</t>
  </si>
  <si>
    <t>DEPARTAMENTO DE CIENCIAS ESPECIFICAS/FACULTAD NACIONAL DE SALUD PÚBLICA</t>
  </si>
  <si>
    <t>21020003</t>
  </si>
  <si>
    <t>CENTRO DE EXTENSION/FACULTAD NACIONAL DE SALUD PÚBLICA</t>
  </si>
  <si>
    <t>21030001</t>
  </si>
  <si>
    <t>CENTRO DE INVESTIGACIONES/FACULTAD NACIONAL DE SALUD PÚBLICA</t>
  </si>
  <si>
    <t>21030002</t>
  </si>
  <si>
    <t>CENTRO INVESTIG SALUD PUBLICA CISALPU/FACULTAD NACIONAL DE SALUD PÚBLICA</t>
  </si>
  <si>
    <t>21040003</t>
  </si>
  <si>
    <t>PROY AMBIENTAL CONTAMINACIÓN ATMOSFÉRICA/FACULTAD NACIONAL DE SALUD PÚBLICA</t>
  </si>
  <si>
    <t>21060001</t>
  </si>
  <si>
    <t>DECANATURAFACULTAD NACIONAL DE SALUD PUBLICA/FACULTAD NACIONAL DE SALUD PÚBLICA</t>
  </si>
  <si>
    <t>21060002</t>
  </si>
  <si>
    <t>DEC FAC NAL SALUD PUBLICA/FACULTAD NACIONAL DE SALUD PÚBLICA</t>
  </si>
  <si>
    <t>21060003</t>
  </si>
  <si>
    <t>CONV. TDR INTERNACIONAL_ORG MUNDIAL SALU/FACULTAD NACIONAL DE SALUD PÚBLICA</t>
  </si>
  <si>
    <t>21120001</t>
  </si>
  <si>
    <t>DEPARTAMENTO DE FARMACIA/FACULTAD DE CIENCIAS FARMACÉUTICAS Y ALIMENTARIAS</t>
  </si>
  <si>
    <t>211</t>
  </si>
  <si>
    <t>FACULTAD DE CIENCIAS FARMACÉUTICAS Y ALIMENTARIAS</t>
  </si>
  <si>
    <t>21120002</t>
  </si>
  <si>
    <t>DEPARTAMENTO  DE ALIMENTOS/FACULTAD DE CIENCIAS FARMACÉUTICAS Y ALIMENTARIAS</t>
  </si>
  <si>
    <t>21130001</t>
  </si>
  <si>
    <t>CENTRO DE INVESTIGACIONES/FACULTAD DE CIENCIAS FARMACÉUTICAS Y ALIMENTARIAS</t>
  </si>
  <si>
    <t>21130003</t>
  </si>
  <si>
    <t>CENTRO INVESTIG CIQUIFAR/FACULTAD DE CIENCIAS FARMACÉUTICAS Y ALIMENTARIAS</t>
  </si>
  <si>
    <t>21140001</t>
  </si>
  <si>
    <t>SERVICIOS Y EXTENSION/FACULTAD DE CIENCIAS FARMACÉUTICAS Y ALIMENTARIAS</t>
  </si>
  <si>
    <t>21140002</t>
  </si>
  <si>
    <t>LAB ESPECIALIZADO DE ANALISIS-LEA/FACULTAD DE CIENCIAS FARMACÉUTICAS Y ALIMENTARIAS</t>
  </si>
  <si>
    <t>21140005</t>
  </si>
  <si>
    <t>POSGRADOS/FACULTAD DE CIENCIAS FARMACÉUTICAS Y ALIMENTARIAS</t>
  </si>
  <si>
    <t>21160001</t>
  </si>
  <si>
    <t>DECANATURA FACULTAD DE CIENCIAS FARMACÉUTICAS Y ALIMENTARIAS</t>
  </si>
  <si>
    <t>21160002</t>
  </si>
  <si>
    <t>21220001</t>
  </si>
  <si>
    <t>ESCUELA DE MEDICINA VETERINARIA/FACULTAD DE CIENCIAS AGRARIAS</t>
  </si>
  <si>
    <t>212</t>
  </si>
  <si>
    <t>FACULTAD DE CIENCIAS AGRARIAS</t>
  </si>
  <si>
    <t>21220002</t>
  </si>
  <si>
    <t>DEPARTAMENTO DE  PRODUCCION AGROPECUARIA/FACULTAD DE CIENCIAS AGRARIAS</t>
  </si>
  <si>
    <t>21220003</t>
  </si>
  <si>
    <t>DEPARTAMENTO DE FORMAC ACADEMICA DE HACIENDAS/FACULTAD DE CIENCIAS AGRARIAS</t>
  </si>
  <si>
    <t>21230001</t>
  </si>
  <si>
    <t>CENTRO DE INVESTIG AGRARIAS-CIAGRA/FACULTAD DE CIENCIAS AGRARIAS</t>
  </si>
  <si>
    <t>21230002</t>
  </si>
  <si>
    <t>CENTRO  INVESTIG  CIENCIAS AGRARIAS-CIAGRA/FACULTAD DE CIENCIAS AGRARIAS</t>
  </si>
  <si>
    <t>21240001</t>
  </si>
  <si>
    <t>POSGRADOS FAC DE CCIENCIAS AGRARIAS/FACULTAD DE CIENCIAS AGRARIAS</t>
  </si>
  <si>
    <t>21240003</t>
  </si>
  <si>
    <t>UNIDAD DE DIAGNOSTICO/FACULTAD DE CIENCIAS AGRARIAS</t>
  </si>
  <si>
    <t>21240004</t>
  </si>
  <si>
    <t>EXTENSION FAC CCIAS AGRARIAS/FACULTAD DE CIENCIAS AGRARIAS</t>
  </si>
  <si>
    <t>21260001</t>
  </si>
  <si>
    <t>DECANATURA FACULTAD DE CIENCIAS AGRARIAS/FACULTAD DE CIENCIAS AGRARIAS</t>
  </si>
  <si>
    <t>21260002</t>
  </si>
  <si>
    <t>DEC FAC DE CCIAS AGRARIAS/FACULTAD DE CIENCIAS AGRARIAS</t>
  </si>
  <si>
    <t>21310001</t>
  </si>
  <si>
    <t>DEPARTAMENTO RECURSOS DE APOYO E INFORMATICA/FACULTAD DE INGENIERÍA</t>
  </si>
  <si>
    <t>213</t>
  </si>
  <si>
    <t>FACULTAD DE INGENIERÍA</t>
  </si>
  <si>
    <t>21320001</t>
  </si>
  <si>
    <t>PROGRAMA INGENIERIA CIVIL/FACULTAD DE INGENIERÍA</t>
  </si>
  <si>
    <t>21320002</t>
  </si>
  <si>
    <t>PROGRAMA DE INGENIERIA DE TELECOMUNICACIONES/FACULTAD DE INGENIERÍA</t>
  </si>
  <si>
    <t>21320003</t>
  </si>
  <si>
    <t>DEPARTAMENTO DE INGENIERIA INDUSTRIAL/FACULTAD DE INGENIERÍA</t>
  </si>
  <si>
    <t>21320004</t>
  </si>
  <si>
    <t>DEPARTAMENTO DE INGENIERIA METALURGICA/FACULTAD DE INGENIERÍA</t>
  </si>
  <si>
    <t>21320005</t>
  </si>
  <si>
    <t>DEPARTAMENTO DE INGENIERIA QUIMICA/FACULTAD DE INGENIERÍA</t>
  </si>
  <si>
    <t>21320006</t>
  </si>
  <si>
    <t>DEPARTAMENTO DE INGENIERIA SANITARIA  Y AMBIENTAL/FACULTAD DE INGENIERÍA</t>
  </si>
  <si>
    <t>21320007</t>
  </si>
  <si>
    <t>DEPARTAMENTO DE INGENIERIA MECANICA/FACULTAD DE INGENIERÍA</t>
  </si>
  <si>
    <t>21320008</t>
  </si>
  <si>
    <t>DEPARTAMENTO DE INGENIERIA ELECTRICA/FACULTAD DE INGENIERÍA</t>
  </si>
  <si>
    <t>21320009</t>
  </si>
  <si>
    <t>DEPARTAMENTO DE INGENIERIA DE SISTEMAS/FACULTAD DE INGENIERÍA</t>
  </si>
  <si>
    <t>21320010</t>
  </si>
  <si>
    <t>DEPARTAMENTO DE INGENIERIA ELECTRONICA/FACULTAD DE INGENIERÍA</t>
  </si>
  <si>
    <t>21320011</t>
  </si>
  <si>
    <t>PROGRAMA BIOINGENIERIA/FACULTAD DE INGENIERÍA</t>
  </si>
  <si>
    <t>21320012</t>
  </si>
  <si>
    <t>CENTRO DE EXTENSION ACADEMICA/FACULTAD DE INGENIERÍA</t>
  </si>
  <si>
    <t>21320013</t>
  </si>
  <si>
    <t>DEPARTAMENTO INGENIERIA AMBIENTAL/FACULTAD DE INGENIERÍA</t>
  </si>
  <si>
    <t>21320014</t>
  </si>
  <si>
    <t>DEPARTAMENTO INGENIERIA AMBIENTAL VIRTUA/FACULTAD DE INGENIERÍA</t>
  </si>
  <si>
    <t>21320015</t>
  </si>
  <si>
    <t>DEPARTAMENTO INGENIERIA INDUSTRIAL VIRTU/FACULTAD DE INGENIERÍA</t>
  </si>
  <si>
    <t>21320016</t>
  </si>
  <si>
    <t>DEPARTAMENTO INGENIERIA SISTEMAS VIRTUAL/FACULTAD DE INGENIERÍA</t>
  </si>
  <si>
    <t>21320017</t>
  </si>
  <si>
    <t>DEPTO INGENIERIA TELECOMUNICACIONES VIRT/FACULTAD DE INGENIERÍA</t>
  </si>
  <si>
    <t>21330001</t>
  </si>
  <si>
    <t>CENTRO DE INVESTIGACION Y SERVICIOS TECNICOS/FACULTAD DE INGENIERÍA</t>
  </si>
  <si>
    <t>21330002</t>
  </si>
  <si>
    <t>CENTRO INVESTIG AMBIENTALES CIA/FACULTAD DE INGENIERÍA</t>
  </si>
  <si>
    <t>21330003</t>
  </si>
  <si>
    <t>INGENIERIA FONDO REGALIAS/FACULTAD DE INGENIERÍA</t>
  </si>
  <si>
    <t>21340002</t>
  </si>
  <si>
    <t>POSGRADOS FACULTAD DE INGENIERIA/FACULTAD DE INGENIERÍA</t>
  </si>
  <si>
    <t>21340003</t>
  </si>
  <si>
    <t>CENTRO DE EXT-EDUC NO FORMAL/FACULTAD DE INGENIERÍA</t>
  </si>
  <si>
    <t>21340005</t>
  </si>
  <si>
    <t>PLAN DEPARTAMENTAL DE AGUAS Y SANEAMIENTO/FACULTAD DE INGENIERÍA</t>
  </si>
  <si>
    <t>21340006</t>
  </si>
  <si>
    <t>CENTRO EXT-ASESORIAS Y CONSULTORIAS/FACULTAD DE INGENIERÍA</t>
  </si>
  <si>
    <t>21360001</t>
  </si>
  <si>
    <t>DECANATURA FACULTAD DE INGENIERIA/FACULTAD DE INGENIERÍA</t>
  </si>
  <si>
    <t>21420001</t>
  </si>
  <si>
    <t>DEPARTAMENTO DE MATEMATICAS/FACULTAD CIEN EXACTAS Y NATURALES</t>
  </si>
  <si>
    <t>214</t>
  </si>
  <si>
    <t>FACULTAD DE CIENCIAS EXACTAS Y NATURALES</t>
  </si>
  <si>
    <t>21420002</t>
  </si>
  <si>
    <t>INSTITUTO DE FISICA/FACULTAD CIEN EXACTAS Y NATURALES</t>
  </si>
  <si>
    <t>21420003</t>
  </si>
  <si>
    <t>INSTITUTO DE BIOLOGIA/FACULTAD CIEN EXACTAS Y NATURALES</t>
  </si>
  <si>
    <t>21420004</t>
  </si>
  <si>
    <t>INSTITUTO DE QUIMICA/FACULTAD CIEN EXACTAS Y NATURALES</t>
  </si>
  <si>
    <t>21420005</t>
  </si>
  <si>
    <t>SECCION HERBARIO/FACULTAD CIEN EXACTAS Y NATURALES</t>
  </si>
  <si>
    <t>21430001</t>
  </si>
  <si>
    <t>CENTRO DE INVESTIGACIONES EN CIENCIAS EXACTAS Y NATURALES/FACULTAD CIEN EXACTAS Y NATURALES</t>
  </si>
  <si>
    <t>21430002</t>
  </si>
  <si>
    <t>CENTRO INVESTIG CCIAS EXACTAS Y NATURALES CIEN/FACULTAD CIEN EXACTAS Y NATURALES</t>
  </si>
  <si>
    <t>21440001</t>
  </si>
  <si>
    <t>LABORATORIO DE IDENTIFICACION GENETICA/FACULTAD CIEN EXACTAS Y NATURALES</t>
  </si>
  <si>
    <t>21440002</t>
  </si>
  <si>
    <t>CIENCIA TECNOL E INNOVAC FID BOGOTA/FACULTAD CIEN EXACTAS Y NATURALES</t>
  </si>
  <si>
    <t>21460001</t>
  </si>
  <si>
    <t>DECANATURA FACULTAD DE CIENCIAS EXACTAS Y NATURALES/FACULTAD CIEN EXACTAS Y NATURALES</t>
  </si>
  <si>
    <t>21460002</t>
  </si>
  <si>
    <t>DEC FAC CCIAS EXACTAS Y NATURALES/FACULTAD CIEN EXACTAS Y NATURALES</t>
  </si>
  <si>
    <t>21520001</t>
  </si>
  <si>
    <t>DEPARTAMENTO DE ECONOMIA/FACULTAD DE CIENCIAS ECONÓMICAS</t>
  </si>
  <si>
    <t>215</t>
  </si>
  <si>
    <t>FACULTAD DE CIENCIAS ECONÓMICAS</t>
  </si>
  <si>
    <t>21520002</t>
  </si>
  <si>
    <t>DEPARTAMENTO DE CIENCIAS ADMINISTRATIVAS/FACULTAD DE CIENCIAS ECONÓMICAS</t>
  </si>
  <si>
    <t>21520003</t>
  </si>
  <si>
    <t>DEPARTAMENTO DE ESTADISTICAS Y MATEMATICAS/FACULTAD DE CIENCIAS ECONÓMICAS</t>
  </si>
  <si>
    <t>21520004</t>
  </si>
  <si>
    <t>DEPARTAMENTO DE CIENCIAS CONTABLES/FACULTAD DE CIENCIAS ECONÓMICAS</t>
  </si>
  <si>
    <t>21520005</t>
  </si>
  <si>
    <t>POSGRADOS Y EDUCACION PERMANENTE/FACULTAD DE CIENCIAS ECONÓMICAS</t>
  </si>
  <si>
    <t>21530001</t>
  </si>
  <si>
    <t>CENTRO DE INVESTIGACIONES CONSULTORIAS FAC DE CIENCIAS ECONO/FACULTAD DE CIENCIAS ECONÓMICAS</t>
  </si>
  <si>
    <t>21530002</t>
  </si>
  <si>
    <t>CENTRO INVEST Y CONSULTORIAS CCIAS ECONOMICAS/FACULTAD DE CIENCIAS ECONÓMICAS</t>
  </si>
  <si>
    <t>21530004</t>
  </si>
  <si>
    <t>INVESTIGACION CCIAS ECONOMICAS/FACULTAD DE CIENCIAS ECONÓMICAS</t>
  </si>
  <si>
    <t>21540005</t>
  </si>
  <si>
    <t>CONSULTORIO CONTABLE/FACULTAD DE CIENCIAS ECONÓMICAS</t>
  </si>
  <si>
    <t>21540006</t>
  </si>
  <si>
    <t>POSGRADOS AREA ADMINISTRACION EMPRESAS/FACULTAD DE CIENCIAS ECONÓMICAS</t>
  </si>
  <si>
    <t>21540007</t>
  </si>
  <si>
    <t>EDUCACION PERMANENTE/FACULTAD DE CIENCIAS ECONÓMICAS</t>
  </si>
  <si>
    <t>21560001</t>
  </si>
  <si>
    <t>DECANATURA FACULTAD DE CIENCIAS ECONOMICAS/FACULTAD DE CIENCIAS ECONÓMICAS</t>
  </si>
  <si>
    <t>21560002</t>
  </si>
  <si>
    <t>DEC FAC DE CIENCIAS ECONOMICAS/FACULTAD DE CIENCIAS ECONÓMICAS</t>
  </si>
  <si>
    <t>21620001</t>
  </si>
  <si>
    <t>DEPARTAMENTO DE ARTES VISUALES/FACULTAD DE ARTES</t>
  </si>
  <si>
    <t>216</t>
  </si>
  <si>
    <t>FACULTAD DE ARTES</t>
  </si>
  <si>
    <t>21620002</t>
  </si>
  <si>
    <t>DEPARTAMENTO DE MUSICA/FACULTAD DE ARTES</t>
  </si>
  <si>
    <t>21620003</t>
  </si>
  <si>
    <t>DEPARTAMENTO DE TEATRO/FACULTAD DE ARTES</t>
  </si>
  <si>
    <t>21620004</t>
  </si>
  <si>
    <t>CENTRO EXTENSION, PROMOCION Y DIVULGACION ARTISTICA/FACULTAD DE ARTES</t>
  </si>
  <si>
    <t>21640001</t>
  </si>
  <si>
    <t>POSGRADOS FAC ARTES/FACULTAD DE ARTES</t>
  </si>
  <si>
    <t>21640002</t>
  </si>
  <si>
    <t>RED DE ESCUELAS Y BANDAS DE MUSICA/FACULTAD DE ARTES</t>
  </si>
  <si>
    <t>21660001</t>
  </si>
  <si>
    <t>DECANATURA DE ARTES/FACULTAD DE ARTES</t>
  </si>
  <si>
    <t>21660002</t>
  </si>
  <si>
    <t>DEC FAC DE ARTES/FACULTAD DE ARTES</t>
  </si>
  <si>
    <t>21720002</t>
  </si>
  <si>
    <t>DEPARTAMENTO DE HISTORIA/FACULTAD CIENCIAS SOCIALES Y HUMANAS</t>
  </si>
  <si>
    <t>217</t>
  </si>
  <si>
    <t>FACULTAD DE CIENCIAS SOCIALES Y HUMANAS</t>
  </si>
  <si>
    <t>21720003</t>
  </si>
  <si>
    <t>DEPARTAMENTO DE ANTROPOLOGIA/FACULTAD CIENCIAS SOCIALES Y HUMANAS</t>
  </si>
  <si>
    <t>21720004</t>
  </si>
  <si>
    <t>DEPARTAMENTO DE SICOLOGIA/FACULTAD CIENCIAS SOCIALES Y HUMANAS</t>
  </si>
  <si>
    <t>21720005</t>
  </si>
  <si>
    <t>DEPARTAMENTO DE SOCIOLOGIA/FACULTAD CIENCIAS SOCIALES Y HUMANAS</t>
  </si>
  <si>
    <t>21720006</t>
  </si>
  <si>
    <t>DEPARTAMENTO DE TRABAJO SOCIAL/FACULTAD CIENCIAS SOCIALES Y HUMANAS</t>
  </si>
  <si>
    <t>21720007</t>
  </si>
  <si>
    <t>DEPARTAMENTO DE PSICOANALISIS/FACULTAD CIENCIAS SOCIALES Y HUMANAS</t>
  </si>
  <si>
    <t>21730001</t>
  </si>
  <si>
    <t>CENTRO DE INVEST. Y EXTENSION EN CIENCIAS SOCIALES Y HUMANAS/FACULTAD CIENCIAS SOCIALES Y HUMANAS</t>
  </si>
  <si>
    <t>21730002</t>
  </si>
  <si>
    <t>CENTRO INVESTIG CIENCIAS SOCIALES Y HUMANAS CISH/FACULTAD CIENCIAS SOCIALES Y HUMANAS</t>
  </si>
  <si>
    <t>21740001</t>
  </si>
  <si>
    <t>PSICOLOGIA/FACULTAD CIENCIAS SOCIALES Y HUMANAS</t>
  </si>
  <si>
    <t>21740002</t>
  </si>
  <si>
    <t>TRABAJO SOCIAL/FACULTAD CIENCIAS SOCIALES Y HUMANAS</t>
  </si>
  <si>
    <t>21740003</t>
  </si>
  <si>
    <t>POSGRADOS FAC CCIAS SOCIALES Y HUMANAS/FACULTAD CIENCIAS SOCIALES Y HUMANAS</t>
  </si>
  <si>
    <t>21740004</t>
  </si>
  <si>
    <t>PROGRAMA HISTORIA/FACULTAD CIENCIAS SOCIALES Y HUMANAS</t>
  </si>
  <si>
    <t>21740005</t>
  </si>
  <si>
    <t>CENTRO ESTUDIOS DE OPINION CEO/FACULTAD CIENCIAS SOCIALES Y HUMANAS</t>
  </si>
  <si>
    <t>21740008</t>
  </si>
  <si>
    <t>PROGRAMA PSICOANALISIS/FACULTAD CIENCIAS SOCIALES Y HUMANAS</t>
  </si>
  <si>
    <t>21760001</t>
  </si>
  <si>
    <t>DECANATURA FACULTAD DE CIENCIAS SOCIALES Y HUMANAS/FACULTAD CIENCIAS SOCIALES Y HUMANAS</t>
  </si>
  <si>
    <t>21760002</t>
  </si>
  <si>
    <t>DEC FAC CIENCIAS SOCIALES Y HUMANAS/FACULTAD CIENCIAS SOCIALES Y HUMANAS</t>
  </si>
  <si>
    <t>21820001</t>
  </si>
  <si>
    <t>DEPARTAMENTO DE PRACTICAS/FACULTAD DERECHO Y CIENCIAS POLÍTICAS</t>
  </si>
  <si>
    <t>218</t>
  </si>
  <si>
    <t>FACULTAD DE DERECHO Y CIENCIAS POLÍTICAS</t>
  </si>
  <si>
    <t>21820002</t>
  </si>
  <si>
    <t>DEPARTAMENTO DE FORMACION UNIVERSITARIA/FACULTAD DERECHO Y CIENCIAS POLÍTICAS</t>
  </si>
  <si>
    <t>21820003</t>
  </si>
  <si>
    <t>SECCION DE DERECHO PRIVADO Y LABORAL/FACULTAD DERECHO Y CIENCIAS POLÍTICAS</t>
  </si>
  <si>
    <t>21820004</t>
  </si>
  <si>
    <t>SECCION DE DERECHO POLITICO,CIENCIAS POLITICAS,PENAL Y PROCE/FACULTAD DERECHO Y CIENCIAS POLÍTICAS</t>
  </si>
  <si>
    <t>21830001</t>
  </si>
  <si>
    <t>CENTRO DE INVESTIGACIONES EN DERECHO/FACULTAD DERECHO Y CIENCIAS POLÍTICAS</t>
  </si>
  <si>
    <t>21840001</t>
  </si>
  <si>
    <t>POSGRADOS EN DERECHO/FACULTAD DERECHO Y CIENCIAS POLÍTICAS</t>
  </si>
  <si>
    <t>21860001</t>
  </si>
  <si>
    <t>DECANATURA FACULTAD DE DERECHO Y CIENCIAS POLITICAS/FACULTAD DERECHO Y CIENCIAS POLÍTICAS</t>
  </si>
  <si>
    <t>21860002</t>
  </si>
  <si>
    <t>DEC FAC DERECHO Y CCIAS POLITICAS/CONSUL J GUILLERMO PENA A/FACULTAD DERECHO Y CIENCIAS POLÍTICAS</t>
  </si>
  <si>
    <t>21920004</t>
  </si>
  <si>
    <t>DEPARTAMENTO FORMACION ACADEMICA/FACULTAD DE COMUNICACIONES</t>
  </si>
  <si>
    <t>219</t>
  </si>
  <si>
    <t>FACULTAD DE COMUNICACIONES</t>
  </si>
  <si>
    <t>21920005</t>
  </si>
  <si>
    <t>POSGRADOS/FACULTAD DE COMUNICACIONES</t>
  </si>
  <si>
    <t>21930004</t>
  </si>
  <si>
    <t>CENTRO DE INVESTIGACIÓN Y POSGRADOS/FACULTAD DE COMUNICACIONES</t>
  </si>
  <si>
    <t>21940003</t>
  </si>
  <si>
    <t>PARQUE DE LA VIDA FACOM/FACULTAD COMUNICACIONES</t>
  </si>
  <si>
    <t>21940008</t>
  </si>
  <si>
    <t>CENTRO DE EXTENSIÓN/FACULTAD DE COMUNICACIONES</t>
  </si>
  <si>
    <t>21940009</t>
  </si>
  <si>
    <t>EXTENSIÓN VENTA DE SERVICIOS/FACULTAD DE COMUNICACIONES</t>
  </si>
  <si>
    <t>21940010</t>
  </si>
  <si>
    <t>EXTENSIÓN EJECUCIÓN PROYECTOS/FACULTAD DE COMUNICACIONES</t>
  </si>
  <si>
    <t>21960003</t>
  </si>
  <si>
    <t>RECURSOS PROPIOS/FACULTAD DE COMUNICACIONES</t>
  </si>
  <si>
    <t>21960004</t>
  </si>
  <si>
    <t>DEC FACULTAD DE COMUNICACIONES Y FILOLOG/FACULTAD DE COMUNICACIONES</t>
  </si>
  <si>
    <t>22020001</t>
  </si>
  <si>
    <t>SECCION DE PRODUCCION DE MEDIOS Y CONTROL DE CALIDAD/FACULTAD DE EDUCACIÓN</t>
  </si>
  <si>
    <t>220</t>
  </si>
  <si>
    <t>FACULTAD DE EDUCACIÓN</t>
  </si>
  <si>
    <t>22020002</t>
  </si>
  <si>
    <t>DEPARTAMENTO EDUCACION AVANZADA/FACULTAD DE EDUCACIÓN</t>
  </si>
  <si>
    <t>22020003</t>
  </si>
  <si>
    <t>DEPARTAMENTO DE EDUCACION INFANTIL/FACULTAD DE EDUCACIÓN</t>
  </si>
  <si>
    <t>22020004</t>
  </si>
  <si>
    <t>DEPARTAMENTO DE PEDAGOGIA/FACULTAD DE EDUCACIÓN</t>
  </si>
  <si>
    <t>22020005</t>
  </si>
  <si>
    <t>DEPARTAMENTO DE ENSENANZA DE LAS CIENCIAS Y ARTES/FACULTAD DE EDUCACIÓN</t>
  </si>
  <si>
    <t>22020006</t>
  </si>
  <si>
    <t>DEPARTAMENTO DE EXTENSION Y EDUCACION A DISTANCIA/FACULTAD DE EDUCACIÓN</t>
  </si>
  <si>
    <t>22030001</t>
  </si>
  <si>
    <t>CENTRO DE INVESTIGACIONES EDUCATIVAS Y PEDAGOGICAS/FACULTAD DE EDUCACIÓN</t>
  </si>
  <si>
    <t>22030002</t>
  </si>
  <si>
    <t>CENTRO INVESTIG EDUCATIVAS-CIED/FACULTAD DE EDUCACIÓN</t>
  </si>
  <si>
    <t>22040001</t>
  </si>
  <si>
    <t>EDUCACION AVANZADA/FACULTAD DE EDUCACIÓN</t>
  </si>
  <si>
    <t>22040002</t>
  </si>
  <si>
    <t>ADMINISTRACION/FACULTAD DE EDUCACIÓN</t>
  </si>
  <si>
    <t>22040005</t>
  </si>
  <si>
    <t>CONVENIOS MPIO DE MEDELLIN/FACULTAD DE EDUCACIÓN</t>
  </si>
  <si>
    <t>22040006</t>
  </si>
  <si>
    <t>SERV CONSULTORIA Y ASESORIA/FACULTAD DE EDUCACIÓN</t>
  </si>
  <si>
    <t>22040007</t>
  </si>
  <si>
    <t>CONVENIO INTERADMINISTRATIVO MEN 1414</t>
  </si>
  <si>
    <t>22060001</t>
  </si>
  <si>
    <t>DECANATURA FACULTAD DE EDUCACION/FACULTAD DE EDUCACIÓN</t>
  </si>
  <si>
    <t>22120001</t>
  </si>
  <si>
    <t>DEPARTAMENTO DE FORMACION ACADEMICA/ESCUELA DE MICROBIOLOGÍA</t>
  </si>
  <si>
    <t>221</t>
  </si>
  <si>
    <t>ESCUELA DE MICROBIOLOGÍA</t>
  </si>
  <si>
    <t>22130001</t>
  </si>
  <si>
    <t>CENTRO DE INVESTIGACION Y EXTENSION/ESCUELA DE MICROBIOLOGÍA</t>
  </si>
  <si>
    <t>22130002</t>
  </si>
  <si>
    <t>LAB DE DOCENCIA,ASISTENCIA E INVESTIG/ESCUELA DE MICROBIOLOGÍA</t>
  </si>
  <si>
    <t>22130005</t>
  </si>
  <si>
    <t>CENTRO DE INVESTIGACION/ESCUELA DE MICROBIOLOGÍA</t>
  </si>
  <si>
    <t>22140001</t>
  </si>
  <si>
    <t>LABORATORIO CLINICO-CLINICA LEON XIII/ESCUELA DE MICROBIOLOGÍA</t>
  </si>
  <si>
    <t>22160001</t>
  </si>
  <si>
    <t>DIRECCION ESCUELA DE MICROBIOLOGIA/ESCUELA DE MICROBIOLOGÍA</t>
  </si>
  <si>
    <t>22160002</t>
  </si>
  <si>
    <t>DIREC ESCUELA MICROBIOLOGIA/ESCUELA DE MICROBIOLOGÍA</t>
  </si>
  <si>
    <t>22220001</t>
  </si>
  <si>
    <t>DEPARTAMENTO DE FORMACION ACADEMICA/ESCUELA NUTRICIÓN Y DIETÉTICA</t>
  </si>
  <si>
    <t>222</t>
  </si>
  <si>
    <t>ESCUELA DE NUTRICIÓN Y DIETÉTICA</t>
  </si>
  <si>
    <t>22220002</t>
  </si>
  <si>
    <t>CENTRO DE INVESTIGACIONES Y EXTENSION/ESCUELA NUTRICIÓN Y DIETÉTICA</t>
  </si>
  <si>
    <t>22230001</t>
  </si>
  <si>
    <t>CENTRO INVESTIG NUTRICION Y DIETETICA CINUDIET/ESCUELA NUTRICIÓN Y DIETÉTICA</t>
  </si>
  <si>
    <t>22260001</t>
  </si>
  <si>
    <t>DIRECCION ESCUELA DE NUTRICION Y DIETETICA/ESCUELA NUTRICIÓN Y DIETÉTICA</t>
  </si>
  <si>
    <t>22260002</t>
  </si>
  <si>
    <t>DIREC ESCUELA NUTRICION Y DIETETICA/ESCUELA NUTRICIÓN Y DIETÉTICA</t>
  </si>
  <si>
    <t>22320001</t>
  </si>
  <si>
    <t>DEPARTAMENTO DE FORMACION ACADEMICA/ESCUELA DE IDIOMAS</t>
  </si>
  <si>
    <t>223</t>
  </si>
  <si>
    <t>ESCUELA DE IDIOMAS</t>
  </si>
  <si>
    <t>22320002</t>
  </si>
  <si>
    <t>SECCION DE SERVICIOS Y EXTENSION/ESCUELA DE IDIOMAS</t>
  </si>
  <si>
    <t>22340002</t>
  </si>
  <si>
    <t>SECCION SERVICIOS/ESCUELA DE IDIOMAS</t>
  </si>
  <si>
    <t>22340003</t>
  </si>
  <si>
    <t>POSGRADOS ESCUELA DE IDIOMAS/ESCUELA DE IDIOMAS</t>
  </si>
  <si>
    <t>22340004</t>
  </si>
  <si>
    <t>MULTILINGUA/ESCUELA DE IDIOMAS</t>
  </si>
  <si>
    <t>22340005</t>
  </si>
  <si>
    <t>CENTRO INTERN DE IDIOMAS Y CULTURAS-CIIC/ESCUELA DE IDIOMAS</t>
  </si>
  <si>
    <t>22360001</t>
  </si>
  <si>
    <t>DIRECCION ESCUELA IDIOMAS/ESCUELA DE IDIOMAS</t>
  </si>
  <si>
    <t>22360002</t>
  </si>
  <si>
    <t>DIREC ESCUELA DE IDIOMAS/ESCUELA DE IDIOMAS</t>
  </si>
  <si>
    <t>22430001</t>
  </si>
  <si>
    <t>CENTRO DE INVESTIGACIONES EN CIENCIAS DE LA INFORMACION/ESCUELA INTER BIBLIOTECOLOGÍA</t>
  </si>
  <si>
    <t>224</t>
  </si>
  <si>
    <t>ESCUELA INTERAMERICANA DE BIBLIOTECOLOGÁA</t>
  </si>
  <si>
    <t>22430002</t>
  </si>
  <si>
    <t>CENTRO INVESTIG EN CCIAS DE LA INFORMACION/ESCUELA INTER BIBLIOTECOLOGÍA</t>
  </si>
  <si>
    <t>22460001</t>
  </si>
  <si>
    <t>DIRECCION ESCUELA DE BIBLIOTECOLOGIA/ESCUELA INTER BIBLIOTECOLOGÍA</t>
  </si>
  <si>
    <t>22520001</t>
  </si>
  <si>
    <t>DPTO DE EDUCACION FISICA Y EXTENSION/INSTITUTO UN EDUCACIÓN FÍSICA Y DE EXTENSIÓN</t>
  </si>
  <si>
    <t>225</t>
  </si>
  <si>
    <t>INSTITUTO UNIVERSITARIO DE EDUCACIÓN FÍSICA Y DEPORTES</t>
  </si>
  <si>
    <t>22520003</t>
  </si>
  <si>
    <t>SECCION DE MEDICINA DEPORTIVA/INSTITUTO UN EDUCACIÓN FÍSICA Y DE EXTENSIÓN</t>
  </si>
  <si>
    <t>22530001</t>
  </si>
  <si>
    <t>CENTRO DE INVESTIGACION Y CIENCIAS DEL DEPORTE/INSTITUTO UN EDUCACIÓN FÍSICA Y DE EXTENSIÓN</t>
  </si>
  <si>
    <t>22540001</t>
  </si>
  <si>
    <t>CONV EMPRESAS PUBLICAS DE MEDELLIN/INSTITUTO UN EDUCACIÓN FÍSICA Y DE EXTENSIÓN</t>
  </si>
  <si>
    <t>22540002</t>
  </si>
  <si>
    <t>CONV UNE TELECOMUNICACIONES S.A/INSTITUTO UN EDUCACIÓN FÍSICA Y DE EXTENSIÓN</t>
  </si>
  <si>
    <t>22540003</t>
  </si>
  <si>
    <t>CURSOS DE EXTENSION/INSTITUTO UN EDUCACIÓN FÍSICA Y DE EXTENSIÓN</t>
  </si>
  <si>
    <t>22540005</t>
  </si>
  <si>
    <t>POSGRADOS INST UNIVERSITARIO DE EDUCACION FISICA/INSTITUTO UN EDUCACIÓN FÍSICA Y DE EXTENSIÓN</t>
  </si>
  <si>
    <t>22560001</t>
  </si>
  <si>
    <t>DIRECCION INSTITUTO UNIVER. DE EDUCACION FISICA Y DEPORTE/INSTITUTO UN EDUCACIÓN FÍSICA Y DE EXTENSIÓN</t>
  </si>
  <si>
    <t>22620001</t>
  </si>
  <si>
    <t>DEPARTAMENTO DE FORMACION ACADEMICA/INSTITUTO DE FILOSOFÍA</t>
  </si>
  <si>
    <t>226</t>
  </si>
  <si>
    <t>INSTITUTO DE FILOSOFÍA</t>
  </si>
  <si>
    <t>22660001</t>
  </si>
  <si>
    <t>DIRECCION INSTITUTO FILOSOFIA/INSTITUTO DE FILOSOFÍA</t>
  </si>
  <si>
    <t>22660002</t>
  </si>
  <si>
    <t>DIREC INST DE FILOSOFIA INFI/INSTITUTO DE FILOSOFÍA</t>
  </si>
  <si>
    <t>22760001</t>
  </si>
  <si>
    <t>INSTITUTO DE ESTUDIOS POLITICOS/INSTITUTO ESTUDIOS POLITICOS</t>
  </si>
  <si>
    <t>227</t>
  </si>
  <si>
    <t>INSTITUTO DE ESTUDIOS POLÍTICOS</t>
  </si>
  <si>
    <t>22760002</t>
  </si>
  <si>
    <t>DIREC INST ESTUDIOS POLITICOS-INEPO/INSTITUTO ESTUDIOS POLITICOS</t>
  </si>
  <si>
    <t>22830001</t>
  </si>
  <si>
    <t>PROGRAMA DE INVESTIGACION/INSTITUTO ESTUDIOS REGIONALES</t>
  </si>
  <si>
    <t>228</t>
  </si>
  <si>
    <t>INSTITUTO DE ESTUDIOS REGIONALES</t>
  </si>
  <si>
    <t>22860001</t>
  </si>
  <si>
    <t>INSTITUTO DE ESTUDIOS REGIONALES/INSTITUTO ESTUDIOS REGIONALES</t>
  </si>
  <si>
    <t>22860002</t>
  </si>
  <si>
    <t>DIREC INST ESTUDIOS REGIONALES INER/INSTITUTO ESTUDIOS REGIONALES</t>
  </si>
  <si>
    <t>22930001</t>
  </si>
  <si>
    <t>CORP ACADEMICA AMBIENTAL/CORPORACION AMBIENTAL</t>
  </si>
  <si>
    <t>229</t>
  </si>
  <si>
    <t>CORPORACIÓN AMBIENTAL</t>
  </si>
  <si>
    <t>22930002</t>
  </si>
  <si>
    <t>CORPO AMBIENT FONDO REGALIAS/CORPORACION AMBIENTAL</t>
  </si>
  <si>
    <t>22960001</t>
  </si>
  <si>
    <t>CORPORACION AMBIENTAL/CORPORACION AMBIENTAL</t>
  </si>
  <si>
    <t>23030001</t>
  </si>
  <si>
    <t>CORPORACION ACADEMICA PARA EL ESTUDIO DE PATOL. TROPICALES/CORPORACION ACADEMICA PARA EL ESTUDIO DE PATOLOGÍAS TROPICALES</t>
  </si>
  <si>
    <t>230</t>
  </si>
  <si>
    <t>CORPORACIÓN ACADÉMICA PARA ESTUDIO DE PATOLOGÍAS TROPICALES</t>
  </si>
  <si>
    <t>23030002</t>
  </si>
  <si>
    <t>CORP ACADEM ESTUDIO PATOLOGIAS TROPICALES/CORPORACION ACADEMICA PARA EL ESTUDIO DE PATOLOGÍAS TROPICALES</t>
  </si>
  <si>
    <t>23030003</t>
  </si>
  <si>
    <t>RECURSO GENETICO DEL CACAO COLOMBIANO-RE/CORPORACION ACADEMICA PARA EL ESTUDIO DE PATOLOGÍAS TROPICALES</t>
  </si>
  <si>
    <t>23030004</t>
  </si>
  <si>
    <t>MODELOS PRODUCTIVO CULTIVO CACAO SUBRREG/CORPORACION ACADEMICA PARA EL ESTUDIO DE PATOLOGÍAS TROPICALES</t>
  </si>
  <si>
    <t>23130001</t>
  </si>
  <si>
    <t>CORPORACION ACADEMICA CIENCIAS BASICAS BIOMEDICAS/CORPORACIÓN CIENCIAS BÁSICAS BIOMÉDICAS</t>
  </si>
  <si>
    <t>231</t>
  </si>
  <si>
    <t>CORPORACIÓN DE CIENCIAS BÁSICAS BIOMÉDICAS</t>
  </si>
  <si>
    <t>23130002</t>
  </si>
  <si>
    <t>CORP ACADEMICA CCIAS BASICAS BIOMEDICAS/CORPORACIÓN CIENCIAS BÁSICAS BIOMÉDICAS</t>
  </si>
  <si>
    <t>10910007</t>
  </si>
  <si>
    <t>PROYECTOS COMUNICACIONES/DCCIÓN COMUNICACIONES</t>
  </si>
  <si>
    <t>5111150101</t>
  </si>
  <si>
    <t>20420011</t>
  </si>
  <si>
    <t>PROGRAMA REGIONALIZACION SONSÓN</t>
  </si>
  <si>
    <t>5111150102</t>
  </si>
  <si>
    <t>20340028</t>
  </si>
  <si>
    <t>VICERRECTORÍA DE EXTENSIÓN/VICERRECTORÍA DE EXTENSIÓN</t>
  </si>
  <si>
    <t>21330005</t>
  </si>
  <si>
    <t>GRUPOS DE INVESTIGACIÓN INGENIERÍA</t>
  </si>
  <si>
    <t>5111150103</t>
  </si>
  <si>
    <t>N-MANTENIMIENTO EQUIPOS</t>
  </si>
  <si>
    <t>21260004</t>
  </si>
  <si>
    <t>HACIENDA LA MONTANA/FACULTAD DE CIENCIAS AGRARIAS</t>
  </si>
  <si>
    <t>5111150104</t>
  </si>
  <si>
    <t>N-MUEBLES</t>
  </si>
  <si>
    <t>5111150106</t>
  </si>
  <si>
    <t>11010009</t>
  </si>
  <si>
    <t>PLAN FOMENTO A LA CALIDAD - PFC</t>
  </si>
  <si>
    <t>10410056</t>
  </si>
  <si>
    <t>INFRAESTRUCTURA Y MANTENIMIENTO/DIVISIÓN DE INFRAESTRUCTURA FÍSICA</t>
  </si>
  <si>
    <t>5111150201</t>
  </si>
  <si>
    <t>5111150107</t>
  </si>
  <si>
    <t>CONTROL DE PLAGAS</t>
  </si>
  <si>
    <t>21240006</t>
  </si>
  <si>
    <t>PROYECTOS EXTENSIÓN</t>
  </si>
  <si>
    <t>5111160101</t>
  </si>
  <si>
    <t>N-REPARACIONES VEHICULOS</t>
  </si>
  <si>
    <t>20440004</t>
  </si>
  <si>
    <t>FORT ESTRAT REGIONALIZACON EDU SUPERIOR/DIRECCIÓN REGIONALIZACIÓN</t>
  </si>
  <si>
    <t>5111170101</t>
  </si>
  <si>
    <t>N-ACUEDUCTO Y ALCANTARILLADO</t>
  </si>
  <si>
    <t>10410054</t>
  </si>
  <si>
    <t>DIVISIÓN DE INFRAESTRUCTURA FÍSICA/VICERRECTORÍA ADMINISTRATIVA</t>
  </si>
  <si>
    <t>10410055</t>
  </si>
  <si>
    <t>EDIFICIO SAN IGNACIO/DIVISIÓN DE INFRAESTRUCTURA FÍSICA</t>
  </si>
  <si>
    <t>20230019</t>
  </si>
  <si>
    <t>PROYECTOS ESPECIALES</t>
  </si>
  <si>
    <t>20340020</t>
  </si>
  <si>
    <t>SEDE BOGOTÁ UDEA</t>
  </si>
  <si>
    <t>22040004</t>
  </si>
  <si>
    <t>PEQUEÑOS PROYECTOS DE EXTENSION/FACULTAD DE EDUCACIÓN</t>
  </si>
  <si>
    <t>5111170201</t>
  </si>
  <si>
    <t>5111170102</t>
  </si>
  <si>
    <t>10410043</t>
  </si>
  <si>
    <t>PROGRAMA AGROBIOTECNOLOGÍA</t>
  </si>
  <si>
    <t>21260003</t>
  </si>
  <si>
    <t>DLLO HACIENDAS/FACULTAD DE CIENCIAS AGRARIAS</t>
  </si>
  <si>
    <t>21260005</t>
  </si>
  <si>
    <t>HACIENDA VEGAS DE LA CLARA/FACULTAD DE CIENCIAS AGRARIAS</t>
  </si>
  <si>
    <t>5111170301</t>
  </si>
  <si>
    <t>5111170103</t>
  </si>
  <si>
    <t>TELEFONO</t>
  </si>
  <si>
    <t>10410028</t>
  </si>
  <si>
    <t>INGRESOS EXTRAORDINARIOS VICE ADMITIVA/VICERRECTORÍA ADMINISTRATIVA</t>
  </si>
  <si>
    <t>10850008</t>
  </si>
  <si>
    <t>PARA LA SALUD PSICOFISICA PROSA/DIRECCIÓN DE BIENESTAR UNIVERSITARIO</t>
  </si>
  <si>
    <t>10850014</t>
  </si>
  <si>
    <t>DIVISION DE DEPORTES/DIRECCIÓN DE BIENESTAR UNIVERSITARIO</t>
  </si>
  <si>
    <t>10910005</t>
  </si>
  <si>
    <t>PROYECTOS DIVISIÓN RADIO UNIVERSITARIA/DIRECCIÓN DE COMUNICACIONES</t>
  </si>
  <si>
    <t>11010005</t>
  </si>
  <si>
    <t>DESARROLLO INSTITUCIONAL/DIRECCIÓN DE PLANEACIÓN Y DESARROLLO INSTITUCIONAL</t>
  </si>
  <si>
    <t>20120006</t>
  </si>
  <si>
    <t>VIRTUALIDAD/VICERRECTORÍA DE DOCENCIA</t>
  </si>
  <si>
    <t>20340007</t>
  </si>
  <si>
    <t>EGRESADOS/VICERRECTORÍA EXTENSION</t>
  </si>
  <si>
    <t>20410011</t>
  </si>
  <si>
    <t>REGIONALIZACION-URABA/DIRECCIÓN REGIONALIZACIÓN</t>
  </si>
  <si>
    <t>20610002</t>
  </si>
  <si>
    <t>DIREC RELACIONES INTERNACIONALES/DIRECCION DE GESTION Y RELACIONES INTERNACIONALES</t>
  </si>
  <si>
    <t>20830002</t>
  </si>
  <si>
    <t>CENTRO INVESTIG ODONTOLOGICAS CIO/FACULTAD DE ODONTOLOGÍA</t>
  </si>
  <si>
    <t>20940002</t>
  </si>
  <si>
    <t>GESTIÓN DE PROYECTOS</t>
  </si>
  <si>
    <t>21040005</t>
  </si>
  <si>
    <t>21140003</t>
  </si>
  <si>
    <t>PLANTA PRODUC MEDICAMENTOS ESENCIALES/FACULTAD DE CIENCIAS FARMACÉUTICAS Y ALIMENTARIAS</t>
  </si>
  <si>
    <t>21540002</t>
  </si>
  <si>
    <t>21540003</t>
  </si>
  <si>
    <t>DPTO MATEMATICAS Y ESTADISTICA/FACULTAD DE CIENCIAS ECONÓMICAS</t>
  </si>
  <si>
    <t>21540004</t>
  </si>
  <si>
    <t>DPTO DE CCIAS ADMINISTRATIVAS/FACULTAD DE CIENCIAS ECONÓMICAS</t>
  </si>
  <si>
    <t>21740006</t>
  </si>
  <si>
    <t>SOCIOLOGIA/FACULTAD CIENCIAS SOCIALES Y HUMANAS</t>
  </si>
  <si>
    <t>21740007</t>
  </si>
  <si>
    <t>PROGRAMA ANTROPOLOGIA/FACULTAD CIENCIAS SOCIALES Y HUMANAS</t>
  </si>
  <si>
    <t>22560002</t>
  </si>
  <si>
    <t>DIREC INST UNIV EDUC FISICA Y DEPORTES/INSTITUTO UN EDUCACIÓN FÍSICA Y DE EXTENSIÓN</t>
  </si>
  <si>
    <t>5111170401</t>
  </si>
  <si>
    <t>5111170104</t>
  </si>
  <si>
    <t>GAS NATURAL</t>
  </si>
  <si>
    <t>5111170501</t>
  </si>
  <si>
    <t>5111170105</t>
  </si>
  <si>
    <t>21840002</t>
  </si>
  <si>
    <t>22830003</t>
  </si>
  <si>
    <t>PROYECTOS DE INVESTIGACION INER</t>
  </si>
  <si>
    <t>5111170601</t>
  </si>
  <si>
    <t>5111170106</t>
  </si>
  <si>
    <t>RECOLECCION DE BASURAS</t>
  </si>
  <si>
    <t>5111250101</t>
  </si>
  <si>
    <t>10110008</t>
  </si>
  <si>
    <t>ADQUIS BIENES PARQUE TECNOLOGICO ANTIO PTA/RECTORIA</t>
  </si>
  <si>
    <t>10110009</t>
  </si>
  <si>
    <t>ADQUISICION LOTE EDITORIAL BEDOUT/RECTORIA</t>
  </si>
  <si>
    <t>10410018</t>
  </si>
  <si>
    <t>ADQUISICION UDS HOSPITALARIAS/VICERRECTORÍA ADMINISTRATIVA</t>
  </si>
  <si>
    <t>10410039</t>
  </si>
  <si>
    <t>10410041</t>
  </si>
  <si>
    <t>PÓLIZAS ESTUDIANTES</t>
  </si>
  <si>
    <t>10850010</t>
  </si>
  <si>
    <t>FONDO ROTATORIO DE CALAMIDAD DOMESTICA Y NEC ESPECIALES/DIRECCIÓN DE BIENESTAR UNIVERSITARIO</t>
  </si>
  <si>
    <t>10850013</t>
  </si>
  <si>
    <t>FONDO ROTATORIO DE VIVIENDA/DIRECCIÓN DE BIENESTAR UNIVERSITARIO</t>
  </si>
  <si>
    <t>10850017</t>
  </si>
  <si>
    <t>FONDO DE BIENESTAR UNIVERSITARIO/DIRECCIÓN DE BIENESTAR UNIVERSITARIO</t>
  </si>
  <si>
    <t>20230014</t>
  </si>
  <si>
    <t>PROYECTO MAX PLANCK</t>
  </si>
  <si>
    <t>20410008</t>
  </si>
  <si>
    <t>REGIONALIZACION-ORIENTE/DIRECCIÓN REGIONALIZACIÓN</t>
  </si>
  <si>
    <t>20410010</t>
  </si>
  <si>
    <t>REGIONALIZACION-BAJO CAUCA/DIRECCIÓN REGIONALIZACIÓN</t>
  </si>
  <si>
    <t>20440002</t>
  </si>
  <si>
    <t>CENTRO REG DE ESTUD SUPER-ORIENTE/DIRECCIÓN REGIONALIZACIÓN</t>
  </si>
  <si>
    <t>21040001</t>
  </si>
  <si>
    <t>FUNCIONAMIENTO SEDE BOGOTA/FACULTAD NACIONAL DE SALUD PÚBLICA</t>
  </si>
  <si>
    <t>21140006</t>
  </si>
  <si>
    <t>PUNTO GOURMET/FACULTAD DE CIENCIAS FARMACÉUTICAS Y ALIMENTARIAS</t>
  </si>
  <si>
    <t>22040008</t>
  </si>
  <si>
    <t>22830002</t>
  </si>
  <si>
    <t>PROGRAMA DE EXTENSION Y EDUCACION CONTINUADA Y POSTGRADO/INSTITUTO ESTUDIOS REGIONALES</t>
  </si>
  <si>
    <t>5111490101</t>
  </si>
  <si>
    <t>5111490201</t>
  </si>
  <si>
    <t>5111490102</t>
  </si>
  <si>
    <t>20440008</t>
  </si>
  <si>
    <t>PROYECTOS ESPECIALES REGIONALIZACIÓN</t>
  </si>
  <si>
    <t>5111550001</t>
  </si>
  <si>
    <t>5111550101</t>
  </si>
  <si>
    <t>5111550003</t>
  </si>
  <si>
    <t>5111550103</t>
  </si>
  <si>
    <t>21030005</t>
  </si>
  <si>
    <t>GESTIÓN PROYECTOS DE INVESTIGACIÓN</t>
  </si>
  <si>
    <t>21640003</t>
  </si>
  <si>
    <t>21740011</t>
  </si>
  <si>
    <t>21740013</t>
  </si>
  <si>
    <t>CENTRO ARTICULACIÓN PARA INNOVACIÓN Y TR/FACULTAD DE CIENCIAS SOCIALES Y HUMANAS</t>
  </si>
  <si>
    <t>22940005</t>
  </si>
  <si>
    <t>ECOSISTEMAS MARINOS</t>
  </si>
  <si>
    <t>5111640001</t>
  </si>
  <si>
    <t>5111640101</t>
  </si>
  <si>
    <t>GASTOS LEGALES</t>
  </si>
  <si>
    <t>5111650001</t>
  </si>
  <si>
    <t>5111650101</t>
  </si>
  <si>
    <t>20340023</t>
  </si>
  <si>
    <t>REVISTA UDEA/DIV EXTENSIÓN CULTURAL</t>
  </si>
  <si>
    <t>EXPOUNIVERSIDAD /RECTORIA</t>
  </si>
  <si>
    <t>5111650002</t>
  </si>
  <si>
    <t>5111650102</t>
  </si>
  <si>
    <t>20730008</t>
  </si>
  <si>
    <t>LABORATORIO INTEGRADO MEDICINA ESPECIALI/FACULTAD DE MEDICINA</t>
  </si>
  <si>
    <t>21340007</t>
  </si>
  <si>
    <t>SERVICIOS DE LABORATORIO INGENIERÍA</t>
  </si>
  <si>
    <t>5120010001</t>
  </si>
  <si>
    <t>5120010101</t>
  </si>
  <si>
    <t>IMPUESTO PREDIAL</t>
  </si>
  <si>
    <t>10110012</t>
  </si>
  <si>
    <t>FONDO PATRIMONIAL FAU/RECTORIA</t>
  </si>
  <si>
    <t>5120020001</t>
  </si>
  <si>
    <t>5120020101</t>
  </si>
  <si>
    <t>CUOTA DE FISCALIZACION Y AUDITAJE</t>
  </si>
  <si>
    <t>5120100101</t>
  </si>
  <si>
    <t>N-TASAS</t>
  </si>
  <si>
    <t>5120100103</t>
  </si>
  <si>
    <t>TASA PRO DEPORTE</t>
  </si>
  <si>
    <t>5120240001</t>
  </si>
  <si>
    <t>5120240101</t>
  </si>
  <si>
    <t>GRAVAMEN A LOS MOVIMIENTOS FINANCIEROS</t>
  </si>
  <si>
    <t>10110013</t>
  </si>
  <si>
    <t>UNIDAD ESPECIAL DE PAZ</t>
  </si>
  <si>
    <t>10340001</t>
  </si>
  <si>
    <t>PROYECTOS DE EXTENSIÓN/VICERRECTORÍA GENERAL</t>
  </si>
  <si>
    <t>10410025</t>
  </si>
  <si>
    <t>FONDO DE COMPENSACION/VICERRECTORÍA ADMINISTRATIVA</t>
  </si>
  <si>
    <t>10410026</t>
  </si>
  <si>
    <t>ESTAM NAL LEY  1697/VICERRECTORÍA ADMINISTRATIVA</t>
  </si>
  <si>
    <t>10410036</t>
  </si>
  <si>
    <t>SENTENCIAS</t>
  </si>
  <si>
    <t>10410047</t>
  </si>
  <si>
    <t>PROGRAMA DESARROLLO TALENTO HUMANO/DIVISIÓN DE TALENTO HUMANO</t>
  </si>
  <si>
    <t>10410049</t>
  </si>
  <si>
    <t>FONDO PATRIMONIAL CAPAC PERSONAL ADMINISTRATIVO/DIVISIÓN TALENTO HUMANO</t>
  </si>
  <si>
    <t>10440009</t>
  </si>
  <si>
    <t>PROYECTOS ESCUELA DE GOBIERNO</t>
  </si>
  <si>
    <t>10850018</t>
  </si>
  <si>
    <t>FONDO PATRIMONIAL BINESTAR UNIVERSITARIO/DIRECCIÓN DE BIENESTAR UNIVERSITARIO</t>
  </si>
  <si>
    <t>10910002</t>
  </si>
  <si>
    <t>DIVISIÓN DE COMUNICACIÓN INTERNA Y EXTERNA/DIRECCIÓN DE COMUNICACIONES</t>
  </si>
  <si>
    <t>11110002</t>
  </si>
  <si>
    <t>20140005</t>
  </si>
  <si>
    <t>PROYECTOS VICERRECTORIA DE DOCENCIA/VICERRECTORÍA DE DOCENCIA</t>
  </si>
  <si>
    <t>20230044</t>
  </si>
  <si>
    <t>PROYECTOS I+D+I MISIÓN BIOECONOMÍA /SIU</t>
  </si>
  <si>
    <t>20340021</t>
  </si>
  <si>
    <t>FONDO DE INNOVACIÓN Y REGALÍAS</t>
  </si>
  <si>
    <t>20340024</t>
  </si>
  <si>
    <t>PROYECTOS ESPECIALES/VICERRECTORÍA DE EXTENSIÓN</t>
  </si>
  <si>
    <t>20340025</t>
  </si>
  <si>
    <t>ESCUELA DE GOBIERNO/VICERRECTORÍA DE EXTENSIÓN</t>
  </si>
  <si>
    <t>20340026</t>
  </si>
  <si>
    <t>DIVISIÓN DE EGRESADOS/VICERRECTORÍA DE EXTENSIÓN</t>
  </si>
  <si>
    <t>20340027</t>
  </si>
  <si>
    <t>DIVISIÓN DE INTERACCIÓN SOCIAL/VICERRECTORÍA DE EXTENSIÓN</t>
  </si>
  <si>
    <t>20340029</t>
  </si>
  <si>
    <t>DIVISIÓN CULTURA Y PATRIMONIO/VICERRECTORÍA DE EXTENSIÓN</t>
  </si>
  <si>
    <t>20340030</t>
  </si>
  <si>
    <t>DIVISIÓN DE INNOVACIÓN/VICERRECTORÍA DE EXTENSIÓN</t>
  </si>
  <si>
    <t>20340031</t>
  </si>
  <si>
    <t>20410007</t>
  </si>
  <si>
    <t>REGIONALIZACION OCCIDENTE/DIRECCIÓN REGIONALIZACIÓN</t>
  </si>
  <si>
    <t>20420012</t>
  </si>
  <si>
    <t>PROGRAMA REGIONALIZACION SEGOVIA</t>
  </si>
  <si>
    <t>20510005</t>
  </si>
  <si>
    <t>PROGRAMA MOVILIDAD EN FORMACION POSGRADOS</t>
  </si>
  <si>
    <t>20610003</t>
  </si>
  <si>
    <t>FONDO PATRIMONIAL RELACIONES INTERNACIONALES/DIRECCION DE GESTION Y RELACIONES INTERNACIONALES</t>
  </si>
  <si>
    <t>20740002</t>
  </si>
  <si>
    <t>INVERSION PLANTA FISICA FAC MEDICINA/FACULTAD DE MEDICINA</t>
  </si>
  <si>
    <t>20740010</t>
  </si>
  <si>
    <t>PARQUE DE LA VIDA/FACULTAD DE MEDICINA</t>
  </si>
  <si>
    <t>20740013</t>
  </si>
  <si>
    <t>LABORATORIO FOTODERMATOLOGÍA Y DERMATOLO</t>
  </si>
  <si>
    <t>20740015</t>
  </si>
  <si>
    <t>LABORATORIOS Y DEPARTAMENTOS</t>
  </si>
  <si>
    <t>20740018</t>
  </si>
  <si>
    <t>ADMINISTRACIÓN PARQUE DE LA VIDA</t>
  </si>
  <si>
    <t>20740019</t>
  </si>
  <si>
    <t>ADMINISTRACIÓN LIVING LAB</t>
  </si>
  <si>
    <t>20740020</t>
  </si>
  <si>
    <t>ADMINISTRACIÓN LABORATORIO DE SIMULACIÓN</t>
  </si>
  <si>
    <t>20840002</t>
  </si>
  <si>
    <t>PROYECTOS EXTENSIÓN FAC ODONTOLOGÍA/FACULTAD DE ODONTOLOGÍA</t>
  </si>
  <si>
    <t>21040004</t>
  </si>
  <si>
    <t>COORDINACIÓN DE POSGRADOS</t>
  </si>
  <si>
    <t>21040006</t>
  </si>
  <si>
    <t>EDUCACIÓN CONTINUA FNSP/FACULTAD NACIONAL DE SALUD PÚBLICA</t>
  </si>
  <si>
    <t>21040007</t>
  </si>
  <si>
    <t>LABORATORIO FAC NACIONAL SALUD PÚBLICA/FACULTAD NACIONAL DE SALUD PÚBLICA</t>
  </si>
  <si>
    <t>21140004</t>
  </si>
  <si>
    <t>CENTRAL DE MEZCLAS DE MEDICAMENTOS/FACULTAD DE CIENCIAS FARMACÉUTICAS Y ALIMENTARIAS</t>
  </si>
  <si>
    <t>21140007</t>
  </si>
  <si>
    <t>PROYECTOS ESPECIALES/FACULTAD DE CIENCIAS FARMACÉUTICAS Y ALIMENTARIAS</t>
  </si>
  <si>
    <t>21330004</t>
  </si>
  <si>
    <t>PROYECTOS INVESTIGACIÓN FAC INGENIERÍA</t>
  </si>
  <si>
    <t>21440004</t>
  </si>
  <si>
    <t>PROYECTOS FAC CIENCIAS EXACTAS Y NATURAL/FACULTAD DE CIENCIAS EXACTAS Y NATURALES</t>
  </si>
  <si>
    <t>21510001</t>
  </si>
  <si>
    <t>DPTO DE CCIAS CONTABLES/FACULTAD DE CIENCIAS ECONÓMICAS</t>
  </si>
  <si>
    <t>21530005</t>
  </si>
  <si>
    <t>CIC PROYECTOS</t>
  </si>
  <si>
    <t>21540001</t>
  </si>
  <si>
    <t>RECURSOS ESTRATEGICOS CIC/FACULTAD DE CIENCIAS ECONÓMICAS</t>
  </si>
  <si>
    <t>21540009</t>
  </si>
  <si>
    <t>PROY UNIDAD INNPULSA</t>
  </si>
  <si>
    <t>21740010</t>
  </si>
  <si>
    <t>SERVICIOS EXTENSIÓN PSICOLOGÍA</t>
  </si>
  <si>
    <t>21740012</t>
  </si>
  <si>
    <t>FONDO DE PUBLICACIONES FCSH/FACULTAD DE CIENCIAS SOCIALES Y HUMANAS</t>
  </si>
  <si>
    <t>21920001</t>
  </si>
  <si>
    <t>DEPARTAMENTO DE LINGUISTICA Y LITERATURA/FACULTAD COMUNICACIONES</t>
  </si>
  <si>
    <t>21920002</t>
  </si>
  <si>
    <t>DEPARTAMENTO DE COMUNICACION SOCIAL/FACULTAD COMUNICACIONES</t>
  </si>
  <si>
    <t>21930005</t>
  </si>
  <si>
    <t>INVESTIGACIÓN/FACULTAD DE COMUNICACIONES</t>
  </si>
  <si>
    <t>21940011</t>
  </si>
  <si>
    <t>PROYECTOS MISIONALES/FACULTAD DE COMUNICACIONES</t>
  </si>
  <si>
    <t>22030003</t>
  </si>
  <si>
    <t>CONTRATOS Y CONVENIOS CENTRO INVESTIGACI/FACULTAD DE EDUCACIÓN</t>
  </si>
  <si>
    <t>22130006</t>
  </si>
  <si>
    <t>PROYECTOS INVESTIGACIÓN ESC MICROBIOLOGÍA/ESCUELA DE MICROBIOLOGÍA</t>
  </si>
  <si>
    <t>22140002</t>
  </si>
  <si>
    <t>BANCO DE SANGRE-CLINICA LEON XIII/ESCUELA DE MICROBIOLOGÍA</t>
  </si>
  <si>
    <t>22140003</t>
  </si>
  <si>
    <t>EDUCACIÓN CONTINUA</t>
  </si>
  <si>
    <t>22140004</t>
  </si>
  <si>
    <t>AREA DE CITOLOGÍA</t>
  </si>
  <si>
    <t>22140007</t>
  </si>
  <si>
    <t>PROYECTOS EXTENSIÓN ESCUELA MICROBIOLOGÍA</t>
  </si>
  <si>
    <t>22230002</t>
  </si>
  <si>
    <t>PROYECTOS INVESTIGACIÓN ESC NYD/ESCUELA DE NUTRICIÓN Y DIETÉTICA</t>
  </si>
  <si>
    <t>22240005</t>
  </si>
  <si>
    <t>PROYECTOS ESC DE NUTRICIÓN Y DIETÉTICA/ESCUELA DE NUTRICIÓN Y DIETÉTICA</t>
  </si>
  <si>
    <t>22330001</t>
  </si>
  <si>
    <t>PROYECTOS INVESTIGACION ESC IDIOMAS/ESCUELA DE IDIOMAS</t>
  </si>
  <si>
    <t>22340006</t>
  </si>
  <si>
    <t>INSTITUTO CONFUCIO DE MEDELLIN/ESCUELA DE IDIOMAS</t>
  </si>
  <si>
    <t>22340007</t>
  </si>
  <si>
    <t>MAESTRIA EN TRADUCCION/ESCUELA DE IDIOMAS</t>
  </si>
  <si>
    <t>22340008</t>
  </si>
  <si>
    <t>PROYECTOS ESCUELA DE IDIOMAS</t>
  </si>
  <si>
    <t>22340009</t>
  </si>
  <si>
    <t>AGENCIA DE TRADUCCIÓN E INTERPRETACIÓN/ESCUELA DE IDIOMAS</t>
  </si>
  <si>
    <t>22440001</t>
  </si>
  <si>
    <t>22530002</t>
  </si>
  <si>
    <t>CENTRO INVESTIG CCIAS DEL DEPORTE CICIDEP/INSTITUTO UN EDUCACIÓN FÍSICA Y DE EXTENSIÓN</t>
  </si>
  <si>
    <t>22540006</t>
  </si>
  <si>
    <t>CONTRATOS ACT FÍSICA, EDUC FÍSICA, RECRE/INSTITUTO UNIVERSITARIO DE EDUCACIÓN FÍSICA Y DEPORTE</t>
  </si>
  <si>
    <t>22740001</t>
  </si>
  <si>
    <t>PROYECTOS INSTITUTO ESTUDIOS POLÍTICOS/INSTITUTO DE ESTUDIOS POLÍTICOS</t>
  </si>
  <si>
    <t>22940001</t>
  </si>
  <si>
    <t>AUTORIDADES AMBIENTALES CAA/CORPORACION AMBIENTAL</t>
  </si>
  <si>
    <t>22940002</t>
  </si>
  <si>
    <t>POSGRADOS Y CURSOS DE EXTENSION/CORPORACION AMBIENTAL</t>
  </si>
  <si>
    <t>22940006</t>
  </si>
  <si>
    <t>CONVENIO COOPERACIÓN EPM</t>
  </si>
  <si>
    <t>23040001</t>
  </si>
  <si>
    <t>23140001</t>
  </si>
  <si>
    <t>SERVICIOS EXTENSIÓN</t>
  </si>
  <si>
    <t>5120240002</t>
  </si>
  <si>
    <t>5120240102</t>
  </si>
  <si>
    <t>GRAVAMEN MOVIMIENTO FINANCIERO-ESTAMPILLA</t>
  </si>
  <si>
    <t>5120240060</t>
  </si>
  <si>
    <t>5120240150</t>
  </si>
  <si>
    <t>GRAVAMEN A LOS MOVIMIENTOS FINANCIEROS-TRANSITORIA</t>
  </si>
  <si>
    <t>5120340101</t>
  </si>
  <si>
    <t>SOBRE TASA AMBIENTAL</t>
  </si>
  <si>
    <t>5120350101</t>
  </si>
  <si>
    <t>DEDUCCIONES ESTAMPILLAS</t>
  </si>
  <si>
    <t>5120900301</t>
  </si>
  <si>
    <t>5120900102</t>
  </si>
  <si>
    <t>OTROS IMPUESTOS Y CONTRIBUCIONES</t>
  </si>
  <si>
    <t>5360010101</t>
  </si>
  <si>
    <t>5360040101</t>
  </si>
  <si>
    <t>N-N-DEPRECIACIÓN MAQUINARIA Y EQUIPO</t>
  </si>
  <si>
    <t>10410009</t>
  </si>
  <si>
    <t>DEPARTAMENTO DE SOSTENIMIENTO/VICERRECTORÍA ADMINISTRATIVA</t>
  </si>
  <si>
    <t>10410010</t>
  </si>
  <si>
    <t>DEPARTAMENTO DE VIGILANCIA Y SEGURIDAD INDUSTRIAL/VICERRECTORÍA ADMINISTRATIVA</t>
  </si>
  <si>
    <t>10710011</t>
  </si>
  <si>
    <t>20410003</t>
  </si>
  <si>
    <t>SEGUNDA ETAPA SEDE CIENCIAS DEL MAR/DIRECCIÓN REGIONALIZACIÓN</t>
  </si>
  <si>
    <t>20410005</t>
  </si>
  <si>
    <t>REGIONALIZACION-MAGDALENA MEDIO/DIRECCIÓN REGIONALIZACIÓN</t>
  </si>
  <si>
    <t>20410006</t>
  </si>
  <si>
    <t>REGIONALIZACION-SUROESTE/DIRECCIÓN REGIONALIZACIÓN</t>
  </si>
  <si>
    <t>20410009</t>
  </si>
  <si>
    <t>REGIONALIZACION- NORDESTE/DIRECCIÓN REGIONALIZACIÓN</t>
  </si>
  <si>
    <t>5360050101</t>
  </si>
  <si>
    <t>N-N-DEPRECIACIÓN EQUIPO MÉDICO Y CIENTÍFICO</t>
  </si>
  <si>
    <t>10410007</t>
  </si>
  <si>
    <t>SECCION DE INVENTARIOS/VICERRECTORÍA ADMINISTRATIVA</t>
  </si>
  <si>
    <t>20210002</t>
  </si>
  <si>
    <t>FORTALECIMIENTO DOCTORADO/VICERRECTORÍA INVESTIGACION</t>
  </si>
  <si>
    <t>5360060101</t>
  </si>
  <si>
    <t>N-N-DEPRECIACIÓN MUEBLES ENSERES Y EQUIPO DE OFICI</t>
  </si>
  <si>
    <t>5360070101</t>
  </si>
  <si>
    <t>N-N-DEPRECIACIÓN EQUIPOS DE COMUNICACIÓN</t>
  </si>
  <si>
    <t>5360080101</t>
  </si>
  <si>
    <t>N-N-DEPRECIACIÓN EQUIPOS DE TRANSPORTE, TRACCIÓN Y</t>
  </si>
  <si>
    <t>10410051</t>
  </si>
  <si>
    <t>FONDO REPOSICION DEL PARQUE AUTOMOTOR/DIVISIÓN DE SERVICIOS LOGÍSTICOS</t>
  </si>
  <si>
    <t>5360090101</t>
  </si>
  <si>
    <t>N-N-DEPRECIACIÓN EQUIPOS DE COMEDOR, COCINA, DESPE</t>
  </si>
  <si>
    <t>5362010101</t>
  </si>
  <si>
    <t>5366050101</t>
  </si>
  <si>
    <t>5366060101</t>
  </si>
  <si>
    <t>7208010401</t>
  </si>
  <si>
    <t>7208010104</t>
  </si>
  <si>
    <t>7208020104</t>
  </si>
  <si>
    <t>7208020801</t>
  </si>
  <si>
    <t>7208070101</t>
  </si>
  <si>
    <t>20120002</t>
  </si>
  <si>
    <t>DIVISION PROGRAMACION ACADEMICA Y DESARROLLO PEDAGOGICO DOC./VICERRECTORÍA DE DOCENCIA</t>
  </si>
  <si>
    <t>7208070104</t>
  </si>
  <si>
    <t>N-DEPRECIACIÓN MAQUINARIA Y EQUIPO</t>
  </si>
  <si>
    <t>7208070105</t>
  </si>
  <si>
    <t>N-DEPRECIACIÓN EQUIPO MÉDICO Y CIENTÍFICO</t>
  </si>
  <si>
    <t>20720018</t>
  </si>
  <si>
    <t>ESCUELA DE INVESTIGACIONES MEDICAS APLICADAS/FACULTAD DE MEDICINA</t>
  </si>
  <si>
    <t>7208070106</t>
  </si>
  <si>
    <t>N-DEPRECIACIÓN MUEBLES ENSERES Y EQUIPO DE OFICINA</t>
  </si>
  <si>
    <t>7208070107</t>
  </si>
  <si>
    <t>N-DEPRECIACIÓN EQUIPOS DE COMUNICACIÓN Y COMPUTACI</t>
  </si>
  <si>
    <t>7208070108</t>
  </si>
  <si>
    <t>N-DEPRECIACIÓN EQUIPOS DE TRANSPORTE, TRACCIÓN Y</t>
  </si>
  <si>
    <t>7208070109</t>
  </si>
  <si>
    <t>7208070111</t>
  </si>
  <si>
    <t>N-N-DEPRECIACIÓN LIBROS Y PUBLICACIONES DE INVESTI</t>
  </si>
  <si>
    <t>7208070114</t>
  </si>
  <si>
    <t>7210010301</t>
  </si>
  <si>
    <t>7210010103</t>
  </si>
  <si>
    <t>20230015</t>
  </si>
  <si>
    <t>CEDAIT-FONDO REGALIAS/VICE INVESTIGACION</t>
  </si>
  <si>
    <t>20230020</t>
  </si>
  <si>
    <t>RED REGIONAL DE LABORATORIOS SGR/SIU</t>
  </si>
  <si>
    <t>20230028</t>
  </si>
  <si>
    <t>APROPIACIÓN SOCIAL CONOCIMIENTO URABÁ/SIU</t>
  </si>
  <si>
    <t>7210020211</t>
  </si>
  <si>
    <t>7210020701</t>
  </si>
  <si>
    <t>7210020212</t>
  </si>
  <si>
    <t>7210020702</t>
  </si>
  <si>
    <t>MANTENIMIENTO Y REPARACION EQUIPOS</t>
  </si>
  <si>
    <t>7210070101</t>
  </si>
  <si>
    <t>7210070104</t>
  </si>
  <si>
    <t>20230016</t>
  </si>
  <si>
    <t>PROYECTO COLOMBIA CIENTÍFICA</t>
  </si>
  <si>
    <t>7210070105</t>
  </si>
  <si>
    <t>20230021</t>
  </si>
  <si>
    <t>FORTALECIMIENTO IES/INFRAESTRUCTURA SGR/SIU</t>
  </si>
  <si>
    <t>20230029</t>
  </si>
  <si>
    <t>INCREMENTO COMPETITIVIDAD CAFICULTORES/SIU</t>
  </si>
  <si>
    <t>7210070106</t>
  </si>
  <si>
    <t>7210070107</t>
  </si>
  <si>
    <t>22130003</t>
  </si>
  <si>
    <t>CONTRATO IICA-FEDEGAN/ESCUELA DE MICROBIOLOGÍA</t>
  </si>
  <si>
    <t>7210070108</t>
  </si>
  <si>
    <t>7210070109</t>
  </si>
  <si>
    <t>N-DEPRECIACIÓN EQUIPOS DE COMEDOR, COCINA, D</t>
  </si>
  <si>
    <t>N-DEPRECIACIÓN LIBROS Y PUBLICACIONES DE IN</t>
  </si>
  <si>
    <t>7210070114</t>
  </si>
  <si>
    <t>7221010301</t>
  </si>
  <si>
    <t>7221010103</t>
  </si>
  <si>
    <t>7221020211</t>
  </si>
  <si>
    <t>7221020701</t>
  </si>
  <si>
    <t>7221020212</t>
  </si>
  <si>
    <t>7221020702</t>
  </si>
  <si>
    <t>MANTENIMIENTO Y REPRACION EQUIPOS</t>
  </si>
  <si>
    <t>7221020213</t>
  </si>
  <si>
    <t>7221020703</t>
  </si>
  <si>
    <t>MANTENIMIENTO Y REPARACION MUEBLES</t>
  </si>
  <si>
    <t>7221020226</t>
  </si>
  <si>
    <t>7221020705</t>
  </si>
  <si>
    <t>7221070101</t>
  </si>
  <si>
    <t>7221070104</t>
  </si>
  <si>
    <t>20740001</t>
  </si>
  <si>
    <t>MANT PLANTA FISICA FAC MEDICINA/FACULTAD DE MEDICINA</t>
  </si>
  <si>
    <t>20740011</t>
  </si>
  <si>
    <t>LABORATORIO DE GENÉTICA MÉDICA</t>
  </si>
  <si>
    <t>7221070105</t>
  </si>
  <si>
    <t>20740016</t>
  </si>
  <si>
    <t>LABORATORIO DE FARMACOLOGÍA Y TOXICOLOGÍ</t>
  </si>
  <si>
    <t>22140005</t>
  </si>
  <si>
    <t>MUESTRAS COVID-19</t>
  </si>
  <si>
    <t>7221070106</t>
  </si>
  <si>
    <t>21240002</t>
  </si>
  <si>
    <t>HACIENDA EL PROGRESO/FACULTAD DE CIENCIAS AGRARIAS</t>
  </si>
  <si>
    <t>7221070107</t>
  </si>
  <si>
    <t>7221070108</t>
  </si>
  <si>
    <t>7221070109</t>
  </si>
  <si>
    <t>7221070111</t>
  </si>
  <si>
    <t>7221070114</t>
  </si>
  <si>
    <t>7250010201</t>
  </si>
  <si>
    <t>7250010102</t>
  </si>
  <si>
    <t>7250020202</t>
  </si>
  <si>
    <t>7250020801</t>
  </si>
  <si>
    <t>N-SERVICIOS PROFESIONALES HONORARIOS</t>
  </si>
  <si>
    <t>7250070101</t>
  </si>
  <si>
    <t>7250070104</t>
  </si>
  <si>
    <t>7250070105</t>
  </si>
  <si>
    <t>7250070106</t>
  </si>
  <si>
    <t>7250070107</t>
  </si>
  <si>
    <t>7250070108</t>
  </si>
  <si>
    <t>7250070109</t>
  </si>
  <si>
    <t>7250070114</t>
  </si>
  <si>
    <t>PLATAFORMAS DE ARTICULACIÓN DE CTI+E SGR/SIU</t>
  </si>
  <si>
    <t>5111150301</t>
  </si>
  <si>
    <t>5111150108</t>
  </si>
  <si>
    <t>GARANTIAS EXTENDIDAS</t>
  </si>
  <si>
    <t>PROYECTOS ESPECIALES DE BIENESTAR/DIRECCIÓN DE BIENESTAR UNIVERSITARIO</t>
  </si>
  <si>
    <t>5111490301</t>
  </si>
  <si>
    <t>5111490103</t>
  </si>
  <si>
    <t>IMPUESTO AL CONSUMO 8%</t>
  </si>
  <si>
    <t>UDAIT /VICERRECTORÍA DE EXTENSIÓN</t>
  </si>
  <si>
    <t>GESTIÓN DE RIESGOS CIBERNÉTICOS SGR/SIU</t>
  </si>
  <si>
    <t xml:space="preserve">INGENI@ </t>
  </si>
  <si>
    <t>ADMINISTRACIÓN FACULTAD DE MEDICINA</t>
  </si>
  <si>
    <t>FONDO LUIS LOPEZ DE MESA/VICERRECTORÍA DE DOCENCIA</t>
  </si>
  <si>
    <t>CENTROS DE PRÁCTICAS</t>
  </si>
  <si>
    <t>PROYECTOS INVESTIGACIÓN FAC CCIAS EXACTAS/FACULTAD CIEN EXACTAS Y NATURALES</t>
  </si>
  <si>
    <t>INVESTIGACION ARTES/ FACULTAD DE ARTES</t>
  </si>
  <si>
    <t>LABORATORIO ARQUEOLOGÍA /FACULTAD DE CIENCIAS SOCIALES Y HUMANAS</t>
  </si>
  <si>
    <t>INVESTIGACIÓN EN EJECUCIÓN DE PROYECTOS/FACULTAD DE COMUNICACIONES</t>
  </si>
  <si>
    <t>5360120101</t>
  </si>
  <si>
    <t>N-N-DEP ACUMULADA DE LIBROS Y PUBLICACIONES DE</t>
  </si>
  <si>
    <t>PRODUCCIÓN DE ANTIVENENOS DE TERCERA GEN/SIU</t>
  </si>
  <si>
    <t>REDUCCIÓN EMISIONES CONTAMINANTES /SIU</t>
  </si>
  <si>
    <t>INFLAMACIÓN Y DAÑO PLACENTA MALARIA /SIU</t>
  </si>
  <si>
    <t>DESARROLLO SUPERFICIES AUTODESINFECTANTES SGR /SIU</t>
  </si>
  <si>
    <t>7210020213</t>
  </si>
  <si>
    <t>7210020703</t>
  </si>
  <si>
    <t>ADMINISTRACIÓN INTELIGENTE SGR/SIU</t>
  </si>
  <si>
    <t>MATERIAL BIOLÓGICO EN BENEFICIO DE LA CI (BIOBANCO SGR) /SIU</t>
  </si>
  <si>
    <t>PROTOCOLOS Y DISPOSITIVOS ÓPTICO-DIGITALES /SIU</t>
  </si>
  <si>
    <t>DESARROLLO DE ESTRATEGIA DE INNOVACIÓN DIDÁCTICA /SIU</t>
  </si>
  <si>
    <t>Descuento Comercial</t>
  </si>
  <si>
    <t>Cantidad de estudiantes Descuento Comercial</t>
  </si>
  <si>
    <t>(-) Descuento comercial</t>
  </si>
  <si>
    <t>***Valores actualizados a 2024 con base al SMMLV (12%)</t>
  </si>
  <si>
    <t>***Valores actualizados a 2024 con base al IPC 2023 (9,28%)  + el 1,6% de incremento salarial (10,88%)</t>
  </si>
  <si>
    <t>CADAVID FERNANDEZ MIGUEL HUMBERTO DEL SACRAME</t>
  </si>
  <si>
    <t xml:space="preserve">GARCIA ROLDAN JHON JAIRO                     </t>
  </si>
  <si>
    <t xml:space="preserve">MOLINA PEREZ FRANCISCO JOSE ANTONIO          </t>
  </si>
  <si>
    <t xml:space="preserve">VELASQUEZ GRISALES MARTA ROCIO               </t>
  </si>
  <si>
    <t xml:space="preserve">MADRID VELEZ JORGE ALBERTO DE JESUS          </t>
  </si>
  <si>
    <t xml:space="preserve">ARANGO VIANA JUAN CARLOS DE SAN ANTONIO      </t>
  </si>
  <si>
    <t xml:space="preserve">BUENDIA RODRIGUEZ JEFFERSON                  </t>
  </si>
  <si>
    <t xml:space="preserve">GARCIA MORALES LUIS GERMAN                   </t>
  </si>
  <si>
    <t xml:space="preserve">CASTILLO GRISALES JULIAN ANDRES              </t>
  </si>
  <si>
    <t xml:space="preserve">RESTREPO ESTRADA CAMILO ERNESTO              </t>
  </si>
  <si>
    <t xml:space="preserve">GARCIA LONDOÑO JUAN DARIO                    </t>
  </si>
  <si>
    <t xml:space="preserve">OSORIO LOPEZ JUAN DAVID                      </t>
  </si>
  <si>
    <t xml:space="preserve">MEJIA BLANDON CARLOS ALBERTO                 </t>
  </si>
  <si>
    <t xml:space="preserve">ROJAS DIAZ JOSE LUIS                         </t>
  </si>
  <si>
    <t xml:space="preserve">GARCIA MADRIGAL JUAN CAMILO                  </t>
  </si>
  <si>
    <t xml:space="preserve">CATAÑO SALAZAR DUVAN HUMBERTO                </t>
  </si>
  <si>
    <t xml:space="preserve">RIVERA ROMERO ANDRES FELIPE                  </t>
  </si>
  <si>
    <t xml:space="preserve">ISAZA MERINO CESAR AUGUSTO                   </t>
  </si>
  <si>
    <t xml:space="preserve">ROBLEDO RAMIREZ JAIME ANDRES                 </t>
  </si>
  <si>
    <t xml:space="preserve">PATIÑO GIRALDO SANTIAGO                      </t>
  </si>
  <si>
    <t xml:space="preserve">LOAIZA ORTIZ ANDRES FELIPE                   </t>
  </si>
  <si>
    <t xml:space="preserve">CANTILLO BARRAZA OMAR ALFREDO                </t>
  </si>
  <si>
    <t xml:space="preserve">AVILA BERRIO FERNANDO ELIECER                </t>
  </si>
  <si>
    <t xml:space="preserve">MERA BANGUERO CARLOS ANDRES                  </t>
  </si>
  <si>
    <t xml:space="preserve">CORONADO GARCIA ROBINSON                     </t>
  </si>
  <si>
    <t xml:space="preserve">OSORIO CASTAÑO JHON HENRY                    </t>
  </si>
  <si>
    <t xml:space="preserve">ARCILA EDWIN ALBERTO                         </t>
  </si>
  <si>
    <t xml:space="preserve">BEDOYA CARVAJAL OSCAR AUGUSTO                </t>
  </si>
  <si>
    <t xml:space="preserve">CUESTA ASTROZ YESID                          </t>
  </si>
  <si>
    <t xml:space="preserve">ARCILA ROJAS CLAUDIA                         </t>
  </si>
  <si>
    <t xml:space="preserve">MARCELES VILLALBA KATERINE                   </t>
  </si>
  <si>
    <t xml:space="preserve">MARIN COLORADO PAULA ANDREA                  </t>
  </si>
  <si>
    <t xml:space="preserve">DIAZ MACEA DILIA ROSA                        </t>
  </si>
  <si>
    <t xml:space="preserve">ARTEAGA ARTEAGA ANGELICA                     </t>
  </si>
  <si>
    <t xml:space="preserve">TOBON VALLEJO DIANA PATRICIA                 </t>
  </si>
  <si>
    <t xml:space="preserve">TRUJILLO QUINTERO MARCELA ISABEL             </t>
  </si>
  <si>
    <t xml:space="preserve">CANO ARANGO BIBIANA CATALINA                 </t>
  </si>
  <si>
    <t xml:space="preserve">LOPERA CAÑAVERAL MARIA VICTORIA              </t>
  </si>
  <si>
    <t xml:space="preserve">HERRERA GONZALEZ CAROLINA                    </t>
  </si>
  <si>
    <t xml:space="preserve">PEREZ VILLEGAS DIANA PATRICIA                </t>
  </si>
  <si>
    <t xml:space="preserve">SUAREZ AVILA MARIA NATALIA                   </t>
  </si>
  <si>
    <t xml:space="preserve">RAMIREZ OBANDO ERIKA MARIA                   </t>
  </si>
  <si>
    <t xml:space="preserve">AGUDELO TORRES ELIZABET DE LAS MISERICORDIAS </t>
  </si>
  <si>
    <t xml:space="preserve">BARRERA TORRES LALI ZORAIMA                  </t>
  </si>
  <si>
    <t xml:space="preserve">SALAZAR GONZALEZ CLARA LINA                  </t>
  </si>
  <si>
    <t xml:space="preserve">ZULETA OCHOA ERIKA MARIA                     </t>
  </si>
  <si>
    <t xml:space="preserve">FRANCO ESCOBAR CLAUDIA PATRICIA              </t>
  </si>
  <si>
    <t xml:space="preserve">URIBE CARDONA ERICA PAULINA                  </t>
  </si>
  <si>
    <t xml:space="preserve">LOAIZA AGUDELO MARYORY                       </t>
  </si>
  <si>
    <t xml:space="preserve">RODRIGUEZ RAVE LORENA MARIA                  </t>
  </si>
  <si>
    <t xml:space="preserve">CARVAJAL LAVERDE LILIANA MARIA               </t>
  </si>
  <si>
    <t xml:space="preserve">ARENAS VARGAS LINA MARIA                     </t>
  </si>
  <si>
    <t xml:space="preserve">JIMENEZ TORO IVONE ELIANA                    </t>
  </si>
  <si>
    <t xml:space="preserve">QUINTERO CADAVID CLAUDIA PATRICIA            </t>
  </si>
  <si>
    <t xml:space="preserve">LONDOÑO GUTIERREZ ELBA MARCELA               </t>
  </si>
  <si>
    <t xml:space="preserve">MONSALVE CARMONA YULIANA                     </t>
  </si>
  <si>
    <t xml:space="preserve">BETANCUR FRANCO LINDA ANDREA                 </t>
  </si>
  <si>
    <t xml:space="preserve">CANO MARIN NURVEY ELENA                      </t>
  </si>
  <si>
    <t xml:space="preserve">MARIN GALEANO MAYDA SORAYA                   </t>
  </si>
  <si>
    <t xml:space="preserve">GUTIERREZ CASTILLO LINA MARCELA              </t>
  </si>
  <si>
    <t xml:space="preserve">GUTIERREZ CLAUDIA PATRICIA                   </t>
  </si>
  <si>
    <t xml:space="preserve">OQUENDO GAVIRIA LINA MARIA                   </t>
  </si>
  <si>
    <t xml:space="preserve">GONZALEZ JARAMILLO CLARA MARIA               </t>
  </si>
  <si>
    <t xml:space="preserve">GALLO GOMEZ MARIA ELENA                      </t>
  </si>
  <si>
    <t xml:space="preserve">VILLAMIZAR LOPERA NATHALIA                   </t>
  </si>
  <si>
    <t xml:space="preserve">MORENO OLIVEROS GLADIS ESTELLA               </t>
  </si>
  <si>
    <t xml:space="preserve">ALVAREZ RIOS MARTA NORA                      </t>
  </si>
  <si>
    <t xml:space="preserve">ACEVEDO GIL CLAUDIA ISABEL                   </t>
  </si>
  <si>
    <t xml:space="preserve">ARIAS SANCHEZ ELIANA MARCELA                 </t>
  </si>
  <si>
    <t xml:space="preserve">CESPEDES TORO CATALINA M                     </t>
  </si>
  <si>
    <t xml:space="preserve">RIOS SANCHEZ YAMILE EUGENIA                  </t>
  </si>
  <si>
    <t xml:space="preserve">MARIN POSADA MARY LUZ                        </t>
  </si>
  <si>
    <t xml:space="preserve">POSADA LOPEZ GLADYS ADRIANA                  </t>
  </si>
  <si>
    <t xml:space="preserve">CORTES MARQUEZ MONICA MARIA                  </t>
  </si>
  <si>
    <t xml:space="preserve">GOMEZ CANO SUJEY NEDJIBIA                    </t>
  </si>
  <si>
    <t xml:space="preserve">RUA RESTREPO ADRIANA DEL SOCORRO             </t>
  </si>
  <si>
    <t xml:space="preserve">MARIN FLOREZ LUZ BIBIANA                     </t>
  </si>
  <si>
    <t xml:space="preserve">PEREZ PAREJA SANDRA PATRICIA                 </t>
  </si>
  <si>
    <t xml:space="preserve">AGUDELO LOPEZ DORIS ALEXANDRA                </t>
  </si>
  <si>
    <t xml:space="preserve">SILVA VELASQUEZ CLAUDIA MARIA                </t>
  </si>
  <si>
    <t xml:space="preserve">GARCIA COSSIO CAROLINA                       </t>
  </si>
  <si>
    <t xml:space="preserve">JARAMILLO ECHAVARRIA SANDRA JANET            </t>
  </si>
  <si>
    <t xml:space="preserve">RODRIGUEZ MONTOYA ELIZABETH                  </t>
  </si>
  <si>
    <t xml:space="preserve">GOMEZ JARAMILLO DIANA MARIA                  </t>
  </si>
  <si>
    <t xml:space="preserve">SOTO CASTRO MARIA CAROLINA                   </t>
  </si>
  <si>
    <t xml:space="preserve">ISAZA VELASQUEZ MARGARITA                    </t>
  </si>
  <si>
    <t xml:space="preserve">RAMIREZ GOMEZ ANA MARIA                      </t>
  </si>
  <si>
    <t xml:space="preserve">GIRALDO PALACIO MICHELY                      </t>
  </si>
  <si>
    <t xml:space="preserve">CORTINA CAMPO ANA DEL MAR                    </t>
  </si>
  <si>
    <t xml:space="preserve">MAESTRE GONGORA GINA PAOLA                   </t>
  </si>
  <si>
    <t xml:space="preserve">MANCILLA LOPEZ LORENA PATRICIA DEL CARMEN    </t>
  </si>
  <si>
    <t xml:space="preserve">MADRID MARTINEZ CLAUDIA                      </t>
  </si>
  <si>
    <t xml:space="preserve">RESTREPO SALDARRIAGA NATHALIA MARIA          </t>
  </si>
  <si>
    <t xml:space="preserve">GUZMAN MENDEZ DIANA PAOLA                    </t>
  </si>
  <si>
    <t xml:space="preserve">BELTRAN MELO DIANA JUDITH                    </t>
  </si>
  <si>
    <t xml:space="preserve">PINTO ARBOLEDA MARIA CRISTINA                </t>
  </si>
  <si>
    <t xml:space="preserve">LOAIZA MONSALVE ADRIANA MARIA                </t>
  </si>
  <si>
    <t xml:space="preserve">AGUDELO AYALA SONIA ALEXANDRA                </t>
  </si>
  <si>
    <t xml:space="preserve">LOPEZ CASTRO JAIME ARTURO                    </t>
  </si>
  <si>
    <t xml:space="preserve">GOMEZ BETANCUR JORGE HERNAN                  </t>
  </si>
  <si>
    <t xml:space="preserve">GIRALDO ARISTIZABAL JUAN PABLO               </t>
  </si>
  <si>
    <t xml:space="preserve">ZAPATA OCHOA JOHN DAIRO                      </t>
  </si>
  <si>
    <t xml:space="preserve">ZAPATA YEPES RUBEN DARIO                     </t>
  </si>
  <si>
    <t xml:space="preserve">QUINTERO LOPEZ DAYRO LEON                    </t>
  </si>
  <si>
    <t xml:space="preserve">ALZATE GIRALDO ALBERTO ALEJANDRO             </t>
  </si>
  <si>
    <t xml:space="preserve">GUTIERREZ BETANCUR SERGIO ARMANDO            </t>
  </si>
  <si>
    <t xml:space="preserve">RIVILLAS MIRANDA NESTOR DAVID                </t>
  </si>
  <si>
    <t xml:space="preserve">QUINTERO HERNENDEZ SAID SCHNEIDER            </t>
  </si>
  <si>
    <t xml:space="preserve">VALENCIA OCAMPO OSCAR JAIRO                  </t>
  </si>
  <si>
    <t xml:space="preserve">GARCIA GRAJALES LUIS FERNANDO                </t>
  </si>
  <si>
    <t xml:space="preserve">URREA ERNOTTE OSCAR DAVID                    </t>
  </si>
  <si>
    <t xml:space="preserve">ARANGO TORO DIEGO                            </t>
  </si>
  <si>
    <t xml:space="preserve">ESCOBAR RIVERA WILSON                        </t>
  </si>
  <si>
    <t xml:space="preserve">CATAÑO PINEDA RICARDO DE JESUS               </t>
  </si>
  <si>
    <t xml:space="preserve">JIMENEZ MEJIA RICARDO DE JESUS               </t>
  </si>
  <si>
    <t xml:space="preserve">HERNANDEZ GIRALDO GUSTAVO ADOLFO             </t>
  </si>
  <si>
    <t xml:space="preserve">PAREJA MESA MARIELA                          </t>
  </si>
  <si>
    <t xml:space="preserve">GRAJALES QUINTERO ESNED                      </t>
  </si>
  <si>
    <t xml:space="preserve">QUIROZ HERRERA JORGE WALTER                  </t>
  </si>
  <si>
    <t xml:space="preserve">HENAO GALEANO CARLOS MARIO                   </t>
  </si>
  <si>
    <t xml:space="preserve">KAMMERER LOPEZ MAXIMILIANO                   </t>
  </si>
  <si>
    <t xml:space="preserve">RESTREPO GUTIERREZ OSCAR ANTONIO             </t>
  </si>
  <si>
    <t xml:space="preserve">HERRERA JARAMILLO DIEGO ALBERTO              </t>
  </si>
  <si>
    <t xml:space="preserve">LOPERA CASTAÑO MAURICIO                      </t>
  </si>
  <si>
    <t xml:space="preserve">SANCHEZ BEDOYA JOHNY WILMAR                  </t>
  </si>
  <si>
    <t xml:space="preserve">ALZATE ARIAS MAURICIO ANDRES                 </t>
  </si>
  <si>
    <t xml:space="preserve">LONDOÑO AGUDELO ESTEBAN AUGUSTO              </t>
  </si>
  <si>
    <t xml:space="preserve">ALARCON GUERRERO JORGE ESTEBAN               </t>
  </si>
  <si>
    <t xml:space="preserve">GARCIA SALGADO DAVID EDUARDO                 </t>
  </si>
  <si>
    <t xml:space="preserve">CASTAÑO LONDOÑO LUIS FERNANDO                </t>
  </si>
  <si>
    <t xml:space="preserve">BARROS LIÑAN CARLOS MARIO                    </t>
  </si>
  <si>
    <t xml:space="preserve">RUIZ SALAZAR JUAN CAMILO                     </t>
  </si>
  <si>
    <t xml:space="preserve">USTARIZ DURAN JOSE MANUEL                    </t>
  </si>
  <si>
    <t xml:space="preserve">TROMPA ROMERO IVAN MAURICIO                  </t>
  </si>
  <si>
    <t xml:space="preserve">GARAY GARAY FREDY RAMON                      </t>
  </si>
  <si>
    <t xml:space="preserve">HIDALGO LOPEZ DIEGO FRANCISCO                </t>
  </si>
  <si>
    <t xml:space="preserve">VANEGAS RAMIREZ GUSTAVO ADOLFO               </t>
  </si>
  <si>
    <t xml:space="preserve">PEREZ MONTAGUTH LUIS FRANCISCO               </t>
  </si>
  <si>
    <t xml:space="preserve">MARTINEZ CASTIBLANCO JORGE ANDRES            </t>
  </si>
  <si>
    <t xml:space="preserve">PERDOMO RAMIREZ LEYDER HUMBERTO              </t>
  </si>
  <si>
    <t xml:space="preserve">RENDON HINESTROZA CESAR YAMID                </t>
  </si>
  <si>
    <t xml:space="preserve">ROSERO HERNANDEZ ESTEBAN DAVID               </t>
  </si>
  <si>
    <t xml:space="preserve">ARCOS LEGARDA WILLINGTON JAIME               </t>
  </si>
  <si>
    <t xml:space="preserve">PINILLOS GARCIA JESUS MARIA                  </t>
  </si>
  <si>
    <t xml:space="preserve">ALVAREZ ALVAREZ GABRIEL JAIME                </t>
  </si>
  <si>
    <t xml:space="preserve">ALVAREZ GARCIA CESAR ORLANDO                 </t>
  </si>
  <si>
    <t xml:space="preserve">PALACIO SANCHEZ ANDRES FELIPE                </t>
  </si>
  <si>
    <t xml:space="preserve">NEIRA VELASQUEZ LUIS HERNANDO                </t>
  </si>
  <si>
    <t xml:space="preserve">TORO ECHEVERRI JUAN CAMILO                   </t>
  </si>
  <si>
    <t xml:space="preserve">CASTRO ESCUDERO JORGE ARMANDO                </t>
  </si>
  <si>
    <t xml:space="preserve">FRANCO CORREA IVAN DAVID                     </t>
  </si>
  <si>
    <t xml:space="preserve">SERNA ARBELAEZ MARIA SULENY                  </t>
  </si>
  <si>
    <t xml:space="preserve">LAURENS AMARIS INGRID JOHANNA                </t>
  </si>
  <si>
    <t xml:space="preserve">LOPERA RODRIGUEZ JEIMMY KATHERINNE           </t>
  </si>
  <si>
    <t xml:space="preserve">BOTA SIERRA CORNELIO ANDRES                  </t>
  </si>
  <si>
    <t xml:space="preserve">GUTIERREZ ISAZA NATALY                       </t>
  </si>
  <si>
    <t xml:space="preserve">USUGA SUAREZ ALEXANDRA                       </t>
  </si>
  <si>
    <t xml:space="preserve">OTALVARO ORREGO JAIDER CAMILO                </t>
  </si>
  <si>
    <t xml:space="preserve">VILLA RESTREPO LEIDY NATALIA                 </t>
  </si>
  <si>
    <t xml:space="preserve">ELORZA DURAN JESUS ANDRES                    </t>
  </si>
  <si>
    <t xml:space="preserve">BLANDON  ALEXANDER                           </t>
  </si>
  <si>
    <t xml:space="preserve">GARCES ARIAS ANDRES                          </t>
  </si>
  <si>
    <t xml:space="preserve">URREA ARRIETA LAURA                          </t>
  </si>
  <si>
    <t xml:space="preserve">ESPINDOLA FERNANDEZ DIEGO ALEJANDRO          </t>
  </si>
  <si>
    <t xml:space="preserve">HINCAPIE PUERTA CAROLINA                     </t>
  </si>
  <si>
    <t xml:space="preserve">ALVAREZ DAVILA GIOMAR INDIRA                 </t>
  </si>
  <si>
    <t xml:space="preserve">GOMEZ GARCIA ANDRES ANTONIO                  </t>
  </si>
  <si>
    <t xml:space="preserve">TOBON RODRIGUEZ JUAN CARLOS                  </t>
  </si>
  <si>
    <t xml:space="preserve">NIETO PALACIO FELIPE                         </t>
  </si>
  <si>
    <t xml:space="preserve">SILVA LONDOÑO EDERSON                        </t>
  </si>
  <si>
    <t xml:space="preserve">ARBOLEDA CABRERA LINA MARIA                  </t>
  </si>
  <si>
    <t xml:space="preserve">HIGUITA DIAZ ROBINSON ALEXANDER              </t>
  </si>
  <si>
    <t xml:space="preserve">MARTINEZ GOMEZ MANUEL ANTONIO                </t>
  </si>
  <si>
    <t xml:space="preserve">ESCOBAR GRISALES DANIEL                      </t>
  </si>
  <si>
    <t xml:space="preserve">ALVAREZ QUICENO JUAN CAMILO                  </t>
  </si>
  <si>
    <t xml:space="preserve">QUINTERO ARTEAGA LUISA MARIA                 </t>
  </si>
  <si>
    <t xml:space="preserve">PINTO DIAZ ANGIE KATHERINE                   </t>
  </si>
  <si>
    <t xml:space="preserve">SANCHEZ GOMEZ ISABEL CRISTINA                </t>
  </si>
  <si>
    <t xml:space="preserve">ARROYAVE OSPINA JOHANNA CAROLINA             </t>
  </si>
  <si>
    <t xml:space="preserve">MUÑOZ HERNANDEZ NATALIA                      </t>
  </si>
  <si>
    <t xml:space="preserve">ACOSTA ZAPATA ANDRES ESTEBAN                 </t>
  </si>
  <si>
    <t xml:space="preserve">OSORIO BUSTAMANTE DUBER IGNACIO              </t>
  </si>
  <si>
    <t xml:space="preserve">ACEVEDO DIAZ JORGE ANDRES                    </t>
  </si>
  <si>
    <t xml:space="preserve">ORTIZ VELASQUEZ LUISA FERNANDA               </t>
  </si>
  <si>
    <t xml:space="preserve">MARTINEZ MARTINEZ JANI OLIVA                 </t>
  </si>
  <si>
    <t xml:space="preserve">CARVAJAL MONTOYA VIVIANA                     </t>
  </si>
  <si>
    <t xml:space="preserve">MARTINEZ TORRES JUAN JOSE                    </t>
  </si>
  <si>
    <t xml:space="preserve">TORO MONTOYA ANDRES EDUARDO                  </t>
  </si>
  <si>
    <t xml:space="preserve">BOTERO SUAZA JOSE CAMILO                     </t>
  </si>
  <si>
    <t xml:space="preserve">GAVIRIA CASTAÑO GILBERTO                     </t>
  </si>
  <si>
    <t xml:space="preserve">FERNANDEZ CULMA MARITZA                      </t>
  </si>
  <si>
    <t xml:space="preserve">OROZCO ARTEAGA SEBASTIAN                     </t>
  </si>
  <si>
    <t xml:space="preserve">RAMOS DURAN ELIZABETH                        </t>
  </si>
  <si>
    <t xml:space="preserve">CORREA PARIAS JOAN SEBASTIAN                 </t>
  </si>
  <si>
    <t xml:space="preserve">CARTAGENA TRUJILLO YUDI ALEXANDRA            </t>
  </si>
  <si>
    <t xml:space="preserve">ARBOLEDA CARMONA PAULINA                     </t>
  </si>
  <si>
    <t xml:space="preserve">URIBE SOTO MANUEL                            </t>
  </si>
  <si>
    <t xml:space="preserve">GIRALDO URREGO LAURA MARIA                   </t>
  </si>
  <si>
    <t xml:space="preserve">ZAPATA BETANCUR DANIELA                      </t>
  </si>
  <si>
    <t xml:space="preserve">ECHEVERRI VALENCIA SANTIAGO                  </t>
  </si>
  <si>
    <t xml:space="preserve">CATAÑO GONZALEZ ESTEFANY                     </t>
  </si>
  <si>
    <t xml:space="preserve">TORO SAÑUDO MATEO                            </t>
  </si>
  <si>
    <t xml:space="preserve">CANTILLO HERRERA SALOME                      </t>
  </si>
  <si>
    <t xml:space="preserve">CANO RIVERA MARIA JOSE                       </t>
  </si>
  <si>
    <t xml:space="preserve">ARCILA ARISTIZABAL ZORAIDA DE JESUS          </t>
  </si>
  <si>
    <t xml:space="preserve">CASTAÑO RAMIREZ CLAUDIA MARCELA              </t>
  </si>
  <si>
    <t xml:space="preserve">JARAMILLO GIRALDO DANIEL FELIPE              </t>
  </si>
  <si>
    <t xml:space="preserve">OSPINA RODAS ANDRES                          </t>
  </si>
  <si>
    <t xml:space="preserve">PEREZ PEREZ CARLOS MARIO                     </t>
  </si>
  <si>
    <t xml:space="preserve">TOBON GRAJALES SARA                          </t>
  </si>
  <si>
    <t xml:space="preserve">MURILLO USUGA CARLOS AUGUSTO                 </t>
  </si>
  <si>
    <t xml:space="preserve">PUERTA SUAREZ JENNIFFER                      </t>
  </si>
  <si>
    <t xml:space="preserve">ACOSTA NAVAS JUAN PABLO                      </t>
  </si>
  <si>
    <t xml:space="preserve">HERRERA CEFERINO MAURA MELISSA               </t>
  </si>
  <si>
    <t xml:space="preserve">GONZALEZ TABARES DEISY NATHALIA              </t>
  </si>
  <si>
    <t xml:space="preserve">MORIONES VALLEJO ERIKA CRISTINA              </t>
  </si>
  <si>
    <t xml:space="preserve">MERCADO NAVARRO DEIMER EDUARDO               </t>
  </si>
  <si>
    <t xml:space="preserve">FERNANDEZ OROZCO ANA MARIA                   </t>
  </si>
  <si>
    <t xml:space="preserve">LADINO PINZON MAYRA CAROLINA                 </t>
  </si>
  <si>
    <t xml:space="preserve">MONTENEGRO USECHE VICTOR DANIEL              </t>
  </si>
  <si>
    <t xml:space="preserve">RAMOS CONTRERAS CARLOS DANIEL                </t>
  </si>
  <si>
    <t xml:space="preserve">VERGARA FUERTE MARGARITA ISABEL              </t>
  </si>
  <si>
    <t xml:space="preserve">REGINO AGAMEZ CARLOS ANDRES                  </t>
  </si>
  <si>
    <t xml:space="preserve">VILLA LOMBANA VANESSA DEL CARMEN             </t>
  </si>
  <si>
    <t xml:space="preserve">AGUIRRE ORTEGA MAURE CAROLINA                </t>
  </si>
  <si>
    <t xml:space="preserve">LOSADA CUBILLOS JHON JAIRO                   </t>
  </si>
  <si>
    <t xml:space="preserve">IBARRA VEGA DANNY WALDIR                     </t>
  </si>
  <si>
    <t xml:space="preserve">LOPEZ BARON ELIANA                           </t>
  </si>
  <si>
    <t xml:space="preserve">OROSTEGUI PINILLA DIANA CAROLINA             </t>
  </si>
  <si>
    <t xml:space="preserve">GOMEZ GARCIA DERLY ESTEFANNY                 </t>
  </si>
  <si>
    <t xml:space="preserve">ARGUELLO RANGEL JERALDYN                     </t>
  </si>
  <si>
    <t xml:space="preserve">LONDOÑO SIERRA DIANA CAROLINA                </t>
  </si>
  <si>
    <t xml:space="preserve">CASTRO FLOREZ YESICA PAHOLA                  </t>
  </si>
  <si>
    <t xml:space="preserve">SARMIENTO BARRERA GREISS LIZETH              </t>
  </si>
  <si>
    <t xml:space="preserve">CARDONA VALENCIA DANIEL                      </t>
  </si>
  <si>
    <t xml:space="preserve">VELEZ BOTERO MARCELA                         </t>
  </si>
  <si>
    <t xml:space="preserve">ARIAS LOAIZA WILFER LEON                     </t>
  </si>
  <si>
    <t xml:space="preserve">CASTAÑEDA MORALES CINDY YURANI               </t>
  </si>
  <si>
    <t xml:space="preserve">VELASQUEZ GONZALEZ MARIA CLARA               </t>
  </si>
  <si>
    <t xml:space="preserve">ESCOBAR CASTRILLON MADELEIN MARLYE           </t>
  </si>
  <si>
    <t xml:space="preserve">BECERRA MORENO NATALIA                       </t>
  </si>
  <si>
    <t xml:space="preserve">SALAZAR BERMUDEZ ALEJANDRO                   </t>
  </si>
  <si>
    <t xml:space="preserve">CASTRILLON ALVAREZ MARLON                    </t>
  </si>
  <si>
    <t xml:space="preserve">GRISALES BETANCUR DANIEL                     </t>
  </si>
  <si>
    <t xml:space="preserve">SALINAS JIMENEZ HERNAN DAVID                 </t>
  </si>
  <si>
    <t xml:space="preserve">ALVAREZ MAYA YESID                           </t>
  </si>
  <si>
    <t xml:space="preserve">PEREZ CORREA YESICA FERNANDA                 </t>
  </si>
  <si>
    <t xml:space="preserve">CORREA BERRIO CRISTIAN MARCELO               </t>
  </si>
  <si>
    <t xml:space="preserve">MOSQUERA VALLEJO YILVER ARNULFO              </t>
  </si>
  <si>
    <t xml:space="preserve">MUÑOZ RAYO LUIS EDUARDO                      </t>
  </si>
  <si>
    <t xml:space="preserve">SOTO VEGA JORGE GUILLERMO                    </t>
  </si>
  <si>
    <t xml:space="preserve">BARRIOS GONZALEZ DIANA MARIA                 </t>
  </si>
  <si>
    <t xml:space="preserve">RUIZ RUALES ANNA KATHERINE                   </t>
  </si>
  <si>
    <t xml:space="preserve">SARMIENTO RIVERA LUISA MARIA                 </t>
  </si>
  <si>
    <t xml:space="preserve">PEREZ PEREIRA JUAN PABLO                     </t>
  </si>
  <si>
    <t xml:space="preserve">RESTREPO CARVAJAL DIEGO ALEJANDRO            </t>
  </si>
  <si>
    <t xml:space="preserve">LONDOÑO ARBOLEDA SILVANA JHULIE              </t>
  </si>
  <si>
    <t xml:space="preserve">MﾚSICO                                                                                                                                                                                                  </t>
  </si>
  <si>
    <t xml:space="preserve">PROFESIONAL ESPECIALIZADO 2 PROCESO ADMINISTRATIVO (ANALISTA TﾉCNICO)                                                                                                                                   </t>
  </si>
  <si>
    <t xml:space="preserve">TﾉCNICO 2 PROCESO ADMINISTRATIVO (TﾉCNICO OPERACION DE COMPUTADOR)                                                                                                                                      </t>
  </si>
  <si>
    <t xml:space="preserve">PROFESIONAL ESPECIALIZADO 3 (ANALISTA DE GESTIﾓN DE PROCESOS FINANCIEROS INSTITUCIONALES)                                                                                                               </t>
  </si>
  <si>
    <t xml:space="preserve">AUXILIAR 1 PROCESO MISIONAL (AUXILIAR CLﾍNICAS)                                                                                                                                                         </t>
  </si>
  <si>
    <t xml:space="preserve">PROFESIONAL UNIVERSITARIO 2 (BIBLIOTECﾓLOGO 2)                                                                                                                                                          </t>
  </si>
  <si>
    <t xml:space="preserve">TﾉCNICO 3 PROCESO ADMINISTRATIVO (SECRETARIA EJECUTIVA DE RECTORﾍA)                                                                                                                                     </t>
  </si>
  <si>
    <t xml:space="preserve">T馗nico 1 Proceso Administrativo (Tecnogo de Soporte Inform疸ico)                                                                                                                                     </t>
  </si>
  <si>
    <t xml:space="preserve">PROFESIONAL ESPECIALIZADO 3 PROCESO ADMINISTRATIVO (ODONTﾓLOGO)                                                                                                                                         </t>
  </si>
  <si>
    <t xml:space="preserve">TﾉCNICO 1 PROCESO MISIONAL (DIBUJANTE)                                                                                                                                                                  </t>
  </si>
  <si>
    <t xml:space="preserve">JEFE DE DIVISIﾓN DE ARQUITECTURA DE PROCESOS                                                                                                                                                            </t>
  </si>
  <si>
    <t xml:space="preserve">PROFESIONAL UNIVERSITARIO 1 (BIBLIOTECﾓLOGO 1)                                                                                                                                                          </t>
  </si>
  <si>
    <t xml:space="preserve">PROFESIONAL UNIVERSITARIO 2 (BACTERIOLﾓGO)                                                                                                                                                              </t>
  </si>
  <si>
    <t xml:space="preserve">TﾉCNICO 2 PROCESO ADMINISTRATIVO (TERAPISTA OCUPACIONAL)                                                                                                                                                </t>
  </si>
  <si>
    <t xml:space="preserve">DIRECTOR BANDA SINFﾓNICA                                                                                                                                                                                </t>
  </si>
  <si>
    <t xml:space="preserve">DIRECTOR DE REGIONALIZACIﾓN                                                                                                                                                                             </t>
  </si>
  <si>
    <t xml:space="preserve">ASISTENTE SECRETARﾍA GENERAL                                                                                                                                                                            </t>
  </si>
  <si>
    <t xml:space="preserve">COORDINADOR 2 PROCESO ADMINISTRATIVO (COORDINADOR DE PROCESOS DE COMUNICACIﾓN)                                                                                                                          </t>
  </si>
  <si>
    <t xml:space="preserve">JEFE DE DIVISIﾓN DE GESTIﾓN DOCUMENTAL                                                                                                                                                                  </t>
  </si>
  <si>
    <t xml:space="preserve">PROFESIONAL ESPECIALIZADO 4 PROCESO ADMINISTRATIVO (GESTION PROCESOS LOGﾍSTICOS Y DE INFRAESTRUCTURA)                                                                                                   </t>
  </si>
  <si>
    <t xml:space="preserve">JEFE DEPARTAMENTO ACADﾉMICO                                                                                                                                                                             </t>
  </si>
  <si>
    <t xml:space="preserve">TﾉCNICO 1 PROCESO ADMINISTRATIVO (ADMINISTRADOR DOCUMENTOS E INFORMACIﾓN)                                                                                                                               </t>
  </si>
  <si>
    <t xml:space="preserve">TﾉCNICO 3 PROCESO MISIONAL (TECNOLﾓGO DE GESTIﾓN DE LABORATORIO)                                                                                                                                        </t>
  </si>
  <si>
    <t xml:space="preserve">JEFE CENTRO DE EXTENSIﾓN                                                                                                                                                                                </t>
  </si>
  <si>
    <t xml:space="preserve">JEFE DE DIVISIﾓN DEL PROGRAMA DE SALUD                                                                                                                                                                  </t>
  </si>
  <si>
    <t xml:space="preserve">JEFE DE DIVISIﾓN INFORMﾁTICA                                                                                                                                                                            </t>
  </si>
  <si>
    <t xml:space="preserve">TﾉCNICO 3 PROCESO ADMINISTRATIVO                                                                                                                                                                        </t>
  </si>
  <si>
    <t xml:space="preserve">ASISTENTE (VICERRECTORﾍA Y DIRECCION)                                                                                                                                                                   </t>
  </si>
  <si>
    <t xml:space="preserve">JEFE DE DIVISIﾓN SISTEMA DE RADIO UNIVERSITARIA                                                                                                                                                         </t>
  </si>
  <si>
    <t xml:space="preserve">TﾉCNICO 2 PROCESO ADMINISTRATIVO (TﾉCNICO SOFTWARE, TﾉCNICO ELECTRONICO)                                                                                                                                </t>
  </si>
  <si>
    <t xml:space="preserve">DIRECTOR DE CORPORACIﾓN                                                                                                                                                                                 </t>
  </si>
  <si>
    <t xml:space="preserve">JEFE CENTRO DE INVESTIGACIﾓN                                                                                                                                                                            </t>
  </si>
  <si>
    <t xml:space="preserve">PEﾓN                                                                                                                                                                                                    </t>
  </si>
  <si>
    <t xml:space="preserve">DIRECTOR JURﾍDICO                                                                                                                                                                                       </t>
  </si>
  <si>
    <t xml:space="preserve">PROFESIONAL 3 PROCESO ADMINISTRATIVO (ANALISTA DE CﾓMPUTO)                                                                                                                                              </t>
  </si>
  <si>
    <t xml:space="preserve">PROFESIONAL UNIVERSITARIO 2 (GESTIﾓN Y APOYO SOCIAL)                                                                                                                                                    </t>
  </si>
  <si>
    <t xml:space="preserve">COORDINADOR 2 PROCESO MISIONAL (COORDINADOR ACADﾉMICO)                                                                                                                                                  </t>
  </si>
  <si>
    <t xml:space="preserve">COORDINADOR 3 PROCESO ADMINISTRATIVO (JEFE SECCIﾓN TﾉCNICA DE INFORMACIﾓN)                                                                                                                              </t>
  </si>
  <si>
    <t xml:space="preserve">JEFE DE DIVISIﾓN DE PLANES Y PROYECTOS                                                                                                                                                                  </t>
  </si>
  <si>
    <t xml:space="preserve">DIRECTOR DE AUDITORﾍA INSTITUCIONAL                                                                                                                                                                     </t>
  </si>
  <si>
    <t xml:space="preserve">PROFESIONAL ESPECIALIZADO 3 (GESTIﾓN DE PROCESOS DE TALENTO HUMANO)                                                                                                                                     </t>
  </si>
  <si>
    <t xml:space="preserve">COORDINADOR 2 PROCESO MISIONAL (JEFE SECCIﾓN ACADﾉMICA)                                                                                                                                                 </t>
  </si>
  <si>
    <t xml:space="preserve">JEFE DE DIVISIﾓN DE CONTENIDOS, MEDIOS Y EVENTOS                                                                                                                                                        </t>
  </si>
  <si>
    <t xml:space="preserve">PROFESIONAL ESPECIALIZADO 1 PROCESO ADMINISTRATIVO (COORDINADOR CONCILIACIﾓN BANCARIA)                                                                                                                  </t>
  </si>
  <si>
    <t xml:space="preserve">DIRECTOR DE PLANEACIﾓN Y DESARROLLO INSTITUCIONAL                                                                                                                                                       </t>
  </si>
  <si>
    <t xml:space="preserve">JEFE DE DIVISIﾓN DE TALENTO HUMANO                                                                                                                                                                      </t>
  </si>
  <si>
    <t xml:space="preserve">VICERRECTOR DE INVESTIGACIﾓN                                                                                                                                                                            </t>
  </si>
  <si>
    <t xml:space="preserve">TﾉCNICO 2 TEMPORAL                                                                                                                                                                                      </t>
  </si>
  <si>
    <t xml:space="preserve">JEFE DE DIVISIﾓN DE SERVICIOS LOGﾍSTICOS                                                                                                                                                                </t>
  </si>
  <si>
    <t xml:space="preserve">JEFE DE DIVISIﾓN DE INFRAESTRUCTURA FﾍSICA                                                                                                                                                              </t>
  </si>
  <si>
    <t xml:space="preserve">VICERRECTOR DE EXTENSIﾓN                                                                                                                                                                                </t>
  </si>
  <si>
    <t xml:space="preserve">JEFE DE DIVISIﾓN DE COMUNICACIﾓN INTERNA Y EXTERNA                                                                                                                                                      </t>
  </si>
  <si>
    <t xml:space="preserve">JEFE DE DIVISIﾓN FINANCIERA                                                                                                                                                                             </t>
  </si>
  <si>
    <t xml:space="preserve">TﾉCNICO 1 PROCESO MISIONAL (PROGRAMADOR RECURSOS INFORMﾁTICOS)                                                                                                                                          </t>
  </si>
  <si>
    <t xml:space="preserve">DIRECTOR CIENTIFﾍCO DE LA SEDE DE INVESTIGACIﾓN UNIVERSITARIA                                                                                                                                           </t>
  </si>
  <si>
    <t xml:space="preserve">COORDINADOR 2 PROCESO ADMINISTRATIVO (JEFE SECCIﾓN IMPRENTA)                                                                                                                                            </t>
  </si>
  <si>
    <t xml:space="preserve">PROFESIONAL ESPECIALIZADO 2 (GESTOR ACADﾉMICO)                                                                                                                                                          </t>
  </si>
  <si>
    <t xml:space="preserve">TﾉCNICO 1 PROCESO ADMINISTRATIVO (TECNﾓLOGO APOYO INFORMﾁTICO, PROCESO CﾓMPUTO)                                                                                                                         </t>
  </si>
  <si>
    <t xml:space="preserve">COORDINADOR 1 PROCESO MISIONAL (JEFE SECCIﾓN BIBLIOTECAS DE LA SALUD)                                                                                                                                   </t>
  </si>
  <si>
    <t xml:space="preserve">COORDINADOR 3 PROCESO ADMINISTRATIVO (COORDINADOR JURﾍDICO)                                                                                                                                             </t>
  </si>
  <si>
    <t xml:space="preserve">PROFESIONAL 2 PROCESO ADMINISTRATIVO (COORDINACIﾓN EDITORIAL)                                                                                                                                           </t>
  </si>
  <si>
    <t xml:space="preserve">COORDINADOR 3 PROCESO MISIONAL (ASISTENTE PLANEACIﾓN)                                                                                                                                                   </t>
  </si>
  <si>
    <t xml:space="preserve">JEFE DEPARTAMENTO PROMOCIﾓN Y PREVENCIﾓN                                                                                                                                                                </t>
  </si>
  <si>
    <t xml:space="preserve">COORDINADOR PROYECTOS ESPECIALES (TRANSFERENCIA TECNOLﾓGICA)                                                                                                                                            </t>
  </si>
  <si>
    <t xml:space="preserve">AUXILIAR 4 PROCESO MISIONAL (AUXILIAR SALA CﾓMPUTO                                                                                                                                                      </t>
  </si>
  <si>
    <t xml:space="preserve">COORDINADOR 1 PROCESO MISIONAL (JEFE SECCIﾓN PROCESOS TﾉCNICOS)                                                                                                                                         </t>
  </si>
  <si>
    <t xml:space="preserve">TﾉCNICO 1 PROCESO ADMINISTRATIVO (TECNﾓLOGO DE ADMINISTRACIﾓN DE SEDE)                                                                                                                                  </t>
  </si>
  <si>
    <t xml:space="preserve">PROFESIONAL 1 PROCESO ADMINISTRATIVO (EDICIﾓN)                                                                                                                                                          </t>
  </si>
  <si>
    <t xml:space="preserve">PROFESIONAL ESPECIALIZADO 3 (ANALISTA DE AUDITORﾍA INSTITUCIONAL)                                                                                                                                       </t>
  </si>
  <si>
    <t xml:space="preserve">COORDINADOR 1 PROCESO MISIONAL (JEFE SECCIﾓN SERVICIOS AL PﾚBLICO)                                                                                                                                      </t>
  </si>
  <si>
    <t xml:space="preserve">TﾉCNICO 1 PROCESO MISIONAL (COORDINADOR GRUPO CULTURAL, INSTRUCTOR MUSICAL)                                                                                                                             </t>
  </si>
  <si>
    <t xml:space="preserve">PROFESIONAL ESPECIALIZADO 3 (ANALISTA DE MﾁQUINAS)                                                                                                                                                      </t>
  </si>
  <si>
    <t xml:space="preserve">COORDINADOR 4 PROCESO MISIONAL (COORDINADOR DE PROCESOS DE INTERACCIﾓN SOCIAL)                                                                                                                          </t>
  </si>
  <si>
    <t xml:space="preserve">COORDINADOR 2 PROCESO MISIONAL (JEFE SECCIﾓN PRODUCCIﾓN MEDIOS)                                                                                                                                         </t>
  </si>
  <si>
    <t xml:space="preserve">PROFESIONAL ESPECIALIZADO 3 (ANALISTA DE GESTIﾓN DE PLANES )                                                                                                                                            </t>
  </si>
  <si>
    <t xml:space="preserve">COORDINADOR DE LA UNIDAD DE RESOLUCIﾓN DE CONFLICTOS                                                                                                                                                    </t>
  </si>
  <si>
    <t xml:space="preserve">PROFESIONAL UNIVERSITARIO 2 (PSICﾓLOGO)                                                                                                                                                                 </t>
  </si>
  <si>
    <t xml:space="preserve">PROFESIONAL ESPECIALIZADO 3 PROCESO ADMINISTRATIVO (PROFESIONAL GARANTﾍA DE LA CALIDAD)                                                                                                                 </t>
  </si>
  <si>
    <t xml:space="preserve">COORDINADOR 2 PROCESO MISIONAL (JEFE SECCIﾓN HERBARIO)                                                                                                                                                  </t>
  </si>
  <si>
    <t xml:space="preserve">JEFE DEPARTAMENTO RECURSOS APOYO INFORMﾁTICA                                                                                                                                                            </t>
  </si>
  <si>
    <t xml:space="preserve">PROFESIONAL 7 TEMPORAL                                                                                                                                                                                  </t>
  </si>
  <si>
    <t xml:space="preserve">TﾉCNICO 2 PROCESO MISIONAL (TﾉCNICO DE LABORATORIO - SIU)                                                                                                                                               </t>
  </si>
  <si>
    <t xml:space="preserve">PROFESIONAL ESPECIALIZADO 3 (DISEﾑADOR DE SOFTWARE)                                                                                                                                                     </t>
  </si>
  <si>
    <t xml:space="preserve">PROFESIONAL ESPECIALIZADO 2 PROCESO ADMINISTRATIVO (INGENIERO ELECTRﾓNICO)                                                                                                                              </t>
  </si>
  <si>
    <t xml:space="preserve">COORDINADOR 2 PROCESO MISIONAL (GESTIﾓN TﾉCNICA EMISORA)                                                                                                                                                </t>
  </si>
  <si>
    <t xml:space="preserve">COORDINADOR 2 PROCESO MISIONAL (JEFE SECCIﾓN APOYO Y DESARROLLO INFORMﾁTICO)                                                                                                                            </t>
  </si>
  <si>
    <t xml:space="preserve">PROFESIONAL 3 PROCESO ADMINISTRATIVO (GESTIﾓN ATENCIﾓN CIUDADANO)                                                                                                                                       </t>
  </si>
  <si>
    <t xml:space="preserve">PROFESIONAL ESPECIALIZADO 3 (GESTIﾓN PROCESO DE SEGURIDAD)                                                                                                                                              </t>
  </si>
  <si>
    <t xml:space="preserve">PROFESIONAL ESPECIALIZADO 3 (SEGURIDAD DE LA INFORMACIﾓN)                                                                                                                                               </t>
  </si>
  <si>
    <t xml:space="preserve">COORDINADOR 3 PROCESO ADMINISTRATIVO (COORDINADOR SISTEMA DE GESTIﾓN DE LA SEGURIDAD Y SALU EN EL TRABAJO))                                                                                             </t>
  </si>
  <si>
    <t xml:space="preserve">TﾉCNICO 1 PROCESO MISIONAL (CITOTECNﾓLOGO)                                                                                                                                                              </t>
  </si>
  <si>
    <t xml:space="preserve">Facultad de Ciencias Econicas                                                                                                                                                                         </t>
  </si>
  <si>
    <t xml:space="preserve">Facultad Nacional de Salud Públicaca                                                                                                                                                                      </t>
  </si>
  <si>
    <t xml:space="preserve">Facultad CciasFarmaceuticaas y Alimentar                                                                                                                                                                </t>
  </si>
  <si>
    <t xml:space="preserve">Facultad deEnfermería                                                                                                                                                                                  </t>
  </si>
  <si>
    <t xml:space="preserve">Facultad de Derecho y Ciencias Pol咜icas                                                                                                                                                                </t>
  </si>
  <si>
    <t xml:space="preserve">Corporación Academ Ccias Bas BioMédicas                                                                                                                                                                 </t>
  </si>
  <si>
    <t xml:space="preserve">Dpto Ingeniería Eléctrica                                                                                                                                                                             </t>
  </si>
  <si>
    <t xml:space="preserve">Dpto de Ccias Específicas en Salud Pública                                                                                                                                                                </t>
  </si>
  <si>
    <t xml:space="preserve">Dpto de Ccias Básicas en Salud Públicaca                                                                                                                                                                  </t>
  </si>
  <si>
    <t xml:space="preserve">Dpto Atención Odontolica Integrada                                                                                                                                                                    </t>
  </si>
  <si>
    <t xml:space="preserve">Departamento de Psicoan疝isis                                                                                                                                                                           </t>
  </si>
  <si>
    <t xml:space="preserve">Departamento de Ingeniería Metal侔gica                                                                                                                                                                  </t>
  </si>
  <si>
    <t xml:space="preserve">Departamento de BioQuímica                                                                                                                                                                              </t>
  </si>
  <si>
    <t xml:space="preserve">Departamento de Artes Escenicas                                                                                                                                                                         </t>
  </si>
  <si>
    <t xml:space="preserve">Departamento de Ingeniería Mec疣ica                                                                                                                                                                     </t>
  </si>
  <si>
    <t xml:space="preserve">Centro Investig Educativas y Pedagicas                                                                                                                                                                </t>
  </si>
  <si>
    <t xml:space="preserve">Dpto Medicina Preventiva y Salud Públicaca                                                                                                                                                                </t>
  </si>
  <si>
    <t xml:space="preserve">Departamento de Pr當ticas                                                                                                                                                                               </t>
  </si>
  <si>
    <t xml:space="preserve">Sección T馗nica de Información                                                                                                                                                                          </t>
  </si>
  <si>
    <t xml:space="preserve">Sección Derecho Pol咜ico, Penal, Proces                                                                                                                                                                 </t>
  </si>
  <si>
    <t>*Actualizado con la base de datos de empleados de diciembre 2023</t>
  </si>
  <si>
    <t>Saldo 2023</t>
  </si>
  <si>
    <t>10850021</t>
  </si>
  <si>
    <t>21430004</t>
  </si>
  <si>
    <t>20740017</t>
  </si>
  <si>
    <t>21340008</t>
  </si>
  <si>
    <t>20160004</t>
  </si>
  <si>
    <t>20340033</t>
  </si>
  <si>
    <t>21240005</t>
  </si>
  <si>
    <t>21540013</t>
  </si>
  <si>
    <t>21730004</t>
  </si>
  <si>
    <t>21740015</t>
  </si>
  <si>
    <t>21930006</t>
  </si>
  <si>
    <t>20230025</t>
  </si>
  <si>
    <t>20410012</t>
  </si>
  <si>
    <t>20410014</t>
  </si>
  <si>
    <t>20830003</t>
  </si>
  <si>
    <t>21030004</t>
  </si>
  <si>
    <t>21110001</t>
  </si>
  <si>
    <t>21230004</t>
  </si>
  <si>
    <t>21630001</t>
  </si>
  <si>
    <t>21730003</t>
  </si>
  <si>
    <t>21740014</t>
  </si>
  <si>
    <t>21740016</t>
  </si>
  <si>
    <t>22140006</t>
  </si>
  <si>
    <t>10410061</t>
  </si>
  <si>
    <t>20160005</t>
  </si>
  <si>
    <t>20340034</t>
  </si>
  <si>
    <t>20410001</t>
  </si>
  <si>
    <t>20420013</t>
  </si>
  <si>
    <t>20420014</t>
  </si>
  <si>
    <t>20930004</t>
  </si>
  <si>
    <t>21020004</t>
  </si>
  <si>
    <t>21140008</t>
  </si>
  <si>
    <t>21360002</t>
  </si>
  <si>
    <t>22120002</t>
  </si>
  <si>
    <t>22130004</t>
  </si>
  <si>
    <t>20230026</t>
  </si>
  <si>
    <t>20230033</t>
  </si>
  <si>
    <t>20230043</t>
  </si>
  <si>
    <t>20230050</t>
  </si>
  <si>
    <t>20230027</t>
  </si>
  <si>
    <t>20230051</t>
  </si>
  <si>
    <t>20230023</t>
  </si>
  <si>
    <t>20230035</t>
  </si>
  <si>
    <t>20230037</t>
  </si>
  <si>
    <t>20230038</t>
  </si>
  <si>
    <t>20230042</t>
  </si>
  <si>
    <t>20230049</t>
  </si>
  <si>
    <t>20230024</t>
  </si>
  <si>
    <t>20230032</t>
  </si>
  <si>
    <t>20230036</t>
  </si>
  <si>
    <t>20230047</t>
  </si>
  <si>
    <t>20230045</t>
  </si>
  <si>
    <t>PROYECTO RENTAN</t>
  </si>
  <si>
    <t>PROYECTOS DE INVESTIGACIÓN FCSH /FACULTAD DE CIENCIAS SOCIALES Y HUMANAS</t>
  </si>
  <si>
    <t>LABORATORIO COMIDAS Y CULTURA/FACULTAD DE CIENCIAS SOCIALES Y HUMANAS</t>
  </si>
  <si>
    <t>DESCENTRALIZACIÓN SECCIONAL URABÁ/DIRECCIÓN REGIONALIZACIÓN</t>
  </si>
  <si>
    <t>DESCENTRALIZACION BAJO CAUCA</t>
  </si>
  <si>
    <t>PROYECTOS INVESTIGACIÓN FACULTAD ODONTOL</t>
  </si>
  <si>
    <t>GESTIÓN INTEGRAL DE LA CALIDAD DEL AIRE</t>
  </si>
  <si>
    <t>FONDO BANCO DONANTES ADQ TERRENO/FACULTAD DE CIENCIAS FARMACÉUTICAS Y ALIMENTARIAS</t>
  </si>
  <si>
    <t>PROYECTOS INVESTIGACIÓN FCA/FACULTAD DE CIENCIAS AGRARIAS</t>
  </si>
  <si>
    <t>ADMINISTRACIÓN CISH/FACULTAD DE CIENCIAS SOCIALES Y HUMANAS</t>
  </si>
  <si>
    <t>LAB OSTEOLOGÍA ANTROPOLÓGICA Y FORENSE/FACULTAD DE CIENCIAS SOCIALES Y HUMANAS</t>
  </si>
  <si>
    <t>ALIANZA COVID-19 UDEA-ADICOV</t>
  </si>
  <si>
    <t>PLAN INTEGRAL DE COBERTURA</t>
  </si>
  <si>
    <t>PROYECTOS Y SOSTENTO PLANTA FISICA UDEA</t>
  </si>
  <si>
    <t>FONDO PATRIMONIAL DPTO BIBLIOTECAS/VICERRECTORÍA DE DOCENCIA</t>
  </si>
  <si>
    <t>UNIDAD HACEMOS MEORIA</t>
  </si>
  <si>
    <t>CONSTRUC CIUDADELA UNIVERSITARIA ORIENTE/DIRECCIÓN REGIONALIZACIÓN</t>
  </si>
  <si>
    <t>PLAN INTEGRAL DE COBERTURA 2023-2</t>
  </si>
  <si>
    <t>PROYECTOS CENTRO DE INVESTIGACIÓN</t>
  </si>
  <si>
    <t>PROYECTOS BECAS MAESTRÍA TDR/FACULTAD NACIONAL DE SALUD PÚBLICA</t>
  </si>
  <si>
    <t>PROYECTO SABA</t>
  </si>
  <si>
    <t>PROYECTOS MISIONALES</t>
  </si>
  <si>
    <t>DEPARTAMENTO DE QUIMICA CLINICA Y CITOLOGIA/ESCUELA DE MICROBIOLOGÍA</t>
  </si>
  <si>
    <t>CONTRATO FASCIOLOSIS-GENESIS/ESCUELA DE MICROBIOLOGÍA</t>
  </si>
  <si>
    <t>BIOMARCADORES METABÓLICOS PREECLAMPSIA /SIU</t>
  </si>
  <si>
    <t>DLLO PLATAFORMA AGRICULTURA INTELIGENTE /SIU</t>
  </si>
  <si>
    <t>DLLO Y APROPIACIÓN TECNOLOGÍAS CONVERGEN /SIU</t>
  </si>
  <si>
    <t>MEJORAMIENTO SUELOS VIAS RURALES /SIU</t>
  </si>
  <si>
    <t>USO DE CRISPR-Cas9 SGR /SIU</t>
  </si>
  <si>
    <t>IMPLEMENTACIÓN DE RED CIUDADANA RURAL /SIU</t>
  </si>
  <si>
    <t>MEJORAMIENTO EMPAQUES Y ENVASES SGR /SIU</t>
  </si>
  <si>
    <t>EXTENSIÓN DIGITAL AGROPECUARIA ABEJORRAL</t>
  </si>
  <si>
    <t>5120110001</t>
  </si>
  <si>
    <t>5120110101</t>
  </si>
  <si>
    <t>7221020219</t>
  </si>
  <si>
    <t>7221020403</t>
  </si>
  <si>
    <t>IMPUESTO SOBRE VEHICULOS AUTOMOTORES</t>
  </si>
  <si>
    <t>SERVICIOS PUBLICOS</t>
  </si>
  <si>
    <t>VIGILANCIA</t>
  </si>
  <si>
    <t>MANTENIMIENTO Y REPARACIONES</t>
  </si>
  <si>
    <t>SERVICIOS PÚBLICOS</t>
  </si>
  <si>
    <t>SEGUROS</t>
  </si>
  <si>
    <t>ASEO Y CAFETERIA</t>
  </si>
  <si>
    <t>IMPUESTOS</t>
  </si>
  <si>
    <t>LICENCIAS Y SOFTWARE</t>
  </si>
  <si>
    <t>ESPACIO FÍSICO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</si>
</sst>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5">
    <numFmt numFmtId="6" formatCode="&quot;$&quot;\ #,##0;[Red]\-&quot;$&quot;\ #,##0"/>
    <numFmt numFmtId="8" formatCode="&quot;$&quot;\ #,##0.00;[Red]\-&quot;$&quot;\ #,##0.00"/>
    <numFmt numFmtId="41" formatCode="_-* #,##0_-;\-* #,##0_-;_-* &quot;-&quot;_-;_-@_-"/>
    <numFmt numFmtId="43" formatCode="_-* #,##0.00_-;\-* #,##0.00_-;_-* &quot;-&quot;??_-;_-@_-"/>
    <numFmt numFmtId="164" formatCode="&quot;$&quot;#,##0;[Red]\-&quot;$&quot;#,##0"/>
    <numFmt numFmtId="165" formatCode="&quot;$&quot;\ #,##0"/>
    <numFmt numFmtId="166" formatCode="_ * #,##0_ ;_ * \-#,##0_ ;_ * &quot;-&quot;_ ;_ @_ "/>
    <numFmt numFmtId="167" formatCode="#,##0\ &quot;Estudiante(s)&quot;\ "/>
    <numFmt numFmtId="168" formatCode="&quot;$&quot;\ #,##0.00"/>
    <numFmt numFmtId="169" formatCode="_-* #,##0_-;\-* #,##0_-;_-* &quot;-&quot;??_-;_-@_-"/>
    <numFmt numFmtId="170" formatCode="0.0%"/>
    <numFmt numFmtId="171" formatCode="0.0000%"/>
    <numFmt numFmtId="172" formatCode="#,##0\ &quot;Estudiantes&quot;"/>
    <numFmt numFmtId="173" formatCode="_-&quot;$&quot;* #,##0_-;\-&quot;$&quot;* #,##0_-;_-&quot;$&quot;* &quot;-&quot;??_-;_-@_-"/>
    <numFmt numFmtId="174" formatCode="0\ &quot;Estudiantes&quot;"/>
  </numFmts>
  <fonts count="53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name val="Times New Roman"/>
      <family val="1"/>
    </font>
    <font>
      <i/>
      <sz val="12"/>
      <color theme="1"/>
      <name val="Times New Roman"/>
      <family val="1"/>
    </font>
    <font>
      <sz val="8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10"/>
      <name val="Arial"/>
      <family val="2"/>
    </font>
    <font>
      <b/>
      <sz val="12"/>
      <color theme="1"/>
      <name val="Arial"/>
      <family val="2"/>
    </font>
    <font>
      <sz val="11"/>
      <color theme="1"/>
      <name val="Calibri"/>
      <family val="2"/>
      <scheme val="minor"/>
    </font>
    <font>
      <sz val="9"/>
      <color indexed="81"/>
      <name val="Tahoma"/>
      <family val="2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theme="0"/>
      <name val="Times New Roman"/>
      <family val="1"/>
    </font>
    <font>
      <i/>
      <sz val="11"/>
      <color theme="1"/>
      <name val="Times New Roman"/>
      <family val="1"/>
    </font>
    <font>
      <sz val="11"/>
      <color theme="1"/>
      <name val="Albertus MT Lt"/>
    </font>
    <font>
      <b/>
      <sz val="12"/>
      <color theme="1"/>
      <name val="Albertus MT Lt"/>
    </font>
    <font>
      <sz val="12"/>
      <color theme="1"/>
      <name val="Albertus MT Lt"/>
    </font>
    <font>
      <b/>
      <sz val="11"/>
      <color theme="1"/>
      <name val="Albertus MT Lt"/>
    </font>
    <font>
      <sz val="10"/>
      <name val="Albertus MT Lt"/>
    </font>
    <font>
      <b/>
      <sz val="11"/>
      <color theme="9" tint="-0.249977111117893"/>
      <name val="Calibri"/>
      <family val="2"/>
      <scheme val="minor"/>
    </font>
    <font>
      <sz val="11"/>
      <color theme="9" tint="-0.249977111117893"/>
      <name val="Calibri"/>
      <family val="2"/>
      <scheme val="minor"/>
    </font>
    <font>
      <b/>
      <sz val="14"/>
      <color theme="1"/>
      <name val="Times New Roman"/>
      <family val="1"/>
    </font>
    <font>
      <b/>
      <sz val="16"/>
      <color theme="1"/>
      <name val="Times New Roman"/>
      <family val="1"/>
    </font>
    <font>
      <b/>
      <i/>
      <sz val="10"/>
      <color theme="9" tint="-0.249977111117893"/>
      <name val="Times New Roman"/>
      <family val="1"/>
    </font>
    <font>
      <b/>
      <i/>
      <sz val="11"/>
      <color theme="9" tint="-0.249977111117893"/>
      <name val="Times New Roman"/>
      <family val="1"/>
    </font>
    <font>
      <b/>
      <sz val="18"/>
      <color theme="1"/>
      <name val="Times New Roman"/>
      <family val="1"/>
    </font>
    <font>
      <b/>
      <sz val="14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4"/>
      <name val="Times New Roman"/>
      <family val="1"/>
    </font>
    <font>
      <b/>
      <sz val="14"/>
      <color theme="0"/>
      <name val="Times New Roman"/>
      <family val="1"/>
    </font>
    <font>
      <sz val="11"/>
      <color theme="1"/>
      <name val="Arial"/>
      <family val="2"/>
    </font>
    <font>
      <b/>
      <sz val="18"/>
      <color theme="1"/>
      <name val="Arial"/>
      <family val="2"/>
    </font>
    <font>
      <sz val="12"/>
      <color theme="1"/>
      <name val="Arial"/>
      <family val="2"/>
    </font>
    <font>
      <i/>
      <sz val="11"/>
      <color theme="1"/>
      <name val="Arial"/>
      <family val="2"/>
    </font>
    <font>
      <sz val="14"/>
      <name val="Arial"/>
      <family val="2"/>
    </font>
    <font>
      <b/>
      <sz val="14"/>
      <name val="Arial"/>
      <family val="2"/>
    </font>
    <font>
      <b/>
      <sz val="12"/>
      <color theme="0"/>
      <name val="Arial"/>
      <family val="2"/>
    </font>
    <font>
      <sz val="12"/>
      <color theme="0"/>
      <name val="Arial"/>
      <family val="2"/>
    </font>
    <font>
      <b/>
      <sz val="14"/>
      <color theme="0"/>
      <name val="Arial"/>
      <family val="2"/>
    </font>
    <font>
      <sz val="12"/>
      <name val="Arial"/>
      <family val="2"/>
    </font>
    <font>
      <sz val="11"/>
      <color theme="0"/>
      <name val="Arial"/>
      <family val="2"/>
    </font>
    <font>
      <b/>
      <sz val="20"/>
      <color theme="1"/>
      <name val="Times New Roman"/>
      <family val="1"/>
    </font>
    <font>
      <b/>
      <i/>
      <sz val="12"/>
      <color theme="1"/>
      <name val="Times New Roman"/>
      <family val="1"/>
    </font>
    <font>
      <b/>
      <i/>
      <sz val="14"/>
      <color theme="1"/>
      <name val="Times New Roman"/>
      <family val="1"/>
    </font>
    <font>
      <sz val="8"/>
      <color theme="1"/>
      <name val="Times New Roman"/>
      <family val="1"/>
    </font>
    <font>
      <i/>
      <sz val="10"/>
      <color theme="1"/>
      <name val="Times New Roman"/>
      <family val="1"/>
    </font>
    <font>
      <sz val="11"/>
      <color theme="0"/>
      <name val="Albertus MT Lt"/>
    </font>
    <font>
      <b/>
      <sz val="24"/>
      <color theme="1"/>
      <name val="Times New Roman"/>
      <family val="1"/>
    </font>
    <font>
      <b/>
      <sz val="14"/>
      <color rgb="FF000000"/>
      <name val="Times New Roman"/>
      <family val="1"/>
    </font>
    <font>
      <b/>
      <sz val="16"/>
      <color theme="0"/>
      <name val="Arial"/>
      <family val="2"/>
    </font>
    <font>
      <b/>
      <sz val="12"/>
      <color theme="0"/>
      <name val="Times New Roman"/>
      <family val="1"/>
    </font>
  </fonts>
  <fills count="14">
    <fill>
      <patternFill patternType="none"/>
    </fill>
    <fill>
      <patternFill patternType="gray125"/>
    </fill>
    <fill>
      <patternFill patternType="solid">
        <fgColor theme="9" tint="0.79998168889431442"/>
        <bgColor rgb="FFC5E0B3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-0.49998474074526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9" tint="0.79998168889431442"/>
        <bgColor theme="9" tint="0.79998168889431442"/>
      </patternFill>
    </fill>
    <fill>
      <patternFill patternType="solid">
        <fgColor theme="9" tint="-0.499984740745262"/>
        <bgColor auto="1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6" tint="0.39997558519241921"/>
        <bgColor indexed="64"/>
      </patternFill>
    </fill>
  </fills>
  <borders count="25">
    <border>
      <left/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theme="9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theme="9"/>
      </top>
      <bottom style="thin">
        <color theme="9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8" fillId="0" borderId="0"/>
    <xf numFmtId="166" fontId="8" fillId="0" borderId="0" applyFont="0" applyFill="0" applyBorder="0" applyAlignment="0" applyProtection="0"/>
    <xf numFmtId="9" fontId="8" fillId="0" borderId="0" applyFont="0" applyFill="0" applyBorder="0" applyAlignment="0" applyProtection="0"/>
    <xf numFmtId="9" fontId="10" fillId="0" borderId="0" applyFont="0" applyFill="0" applyBorder="0" applyAlignment="0" applyProtection="0"/>
    <xf numFmtId="43" fontId="10" fillId="0" borderId="0" applyFont="0" applyFill="0" applyBorder="0" applyAlignment="0" applyProtection="0"/>
    <xf numFmtId="41" fontId="10" fillId="0" borderId="0" applyFont="0" applyFill="0" applyBorder="0" applyAlignment="0" applyProtection="0"/>
  </cellStyleXfs>
  <cellXfs count="215">
    <xf numFmtId="0" fontId="0" fillId="0" borderId="0" xfId="0"/>
    <xf numFmtId="165" fontId="0" fillId="0" borderId="0" xfId="0" applyNumberFormat="1"/>
    <xf numFmtId="3" fontId="0" fillId="0" borderId="0" xfId="0" applyNumberFormat="1"/>
    <xf numFmtId="0" fontId="1" fillId="2" borderId="1" xfId="0" applyFont="1" applyFill="1" applyBorder="1"/>
    <xf numFmtId="0" fontId="1" fillId="2" borderId="2" xfId="0" applyFont="1" applyFill="1" applyBorder="1"/>
    <xf numFmtId="0" fontId="1" fillId="2" borderId="3" xfId="0" applyFont="1" applyFill="1" applyBorder="1"/>
    <xf numFmtId="0" fontId="1" fillId="2" borderId="4" xfId="0" applyFont="1" applyFill="1" applyBorder="1"/>
    <xf numFmtId="0" fontId="1" fillId="2" borderId="5" xfId="0" applyFont="1" applyFill="1" applyBorder="1"/>
    <xf numFmtId="0" fontId="1" fillId="2" borderId="0" xfId="0" applyFont="1" applyFill="1"/>
    <xf numFmtId="0" fontId="1" fillId="2" borderId="6" xfId="0" applyFont="1" applyFill="1" applyBorder="1"/>
    <xf numFmtId="0" fontId="1" fillId="2" borderId="7" xfId="0" applyFont="1" applyFill="1" applyBorder="1"/>
    <xf numFmtId="0" fontId="1" fillId="2" borderId="8" xfId="0" applyFont="1" applyFill="1" applyBorder="1"/>
    <xf numFmtId="0" fontId="6" fillId="0" borderId="0" xfId="0" applyFont="1"/>
    <xf numFmtId="4" fontId="0" fillId="0" borderId="0" xfId="0" applyNumberFormat="1"/>
    <xf numFmtId="0" fontId="9" fillId="4" borderId="0" xfId="0" applyFont="1" applyFill="1"/>
    <xf numFmtId="0" fontId="0" fillId="0" borderId="0" xfId="0" applyAlignment="1">
      <alignment horizontal="right"/>
    </xf>
    <xf numFmtId="8" fontId="6" fillId="0" borderId="0" xfId="0" applyNumberFormat="1" applyFont="1"/>
    <xf numFmtId="168" fontId="6" fillId="0" borderId="0" xfId="0" applyNumberFormat="1" applyFont="1"/>
    <xf numFmtId="164" fontId="1" fillId="0" borderId="0" xfId="0" applyNumberFormat="1" applyFont="1"/>
    <xf numFmtId="9" fontId="2" fillId="0" borderId="0" xfId="0" applyNumberFormat="1" applyFont="1"/>
    <xf numFmtId="0" fontId="1" fillId="0" borderId="0" xfId="0" applyFont="1"/>
    <xf numFmtId="0" fontId="12" fillId="0" borderId="0" xfId="0" applyFont="1"/>
    <xf numFmtId="0" fontId="13" fillId="0" borderId="0" xfId="0" applyFont="1"/>
    <xf numFmtId="171" fontId="12" fillId="0" borderId="0" xfId="0" applyNumberFormat="1" applyFont="1"/>
    <xf numFmtId="9" fontId="12" fillId="0" borderId="0" xfId="0" applyNumberFormat="1" applyFont="1"/>
    <xf numFmtId="165" fontId="12" fillId="0" borderId="0" xfId="0" applyNumberFormat="1" applyFont="1"/>
    <xf numFmtId="0" fontId="12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 wrapText="1"/>
    </xf>
    <xf numFmtId="0" fontId="12" fillId="5" borderId="0" xfId="0" applyFont="1" applyFill="1" applyAlignment="1">
      <alignment horizontal="center" vertical="center"/>
    </xf>
    <xf numFmtId="0" fontId="12" fillId="0" borderId="0" xfId="0" applyFont="1" applyAlignment="1">
      <alignment wrapText="1"/>
    </xf>
    <xf numFmtId="0" fontId="13" fillId="0" borderId="0" xfId="0" applyFont="1" applyAlignment="1">
      <alignment horizontal="center" vertical="center"/>
    </xf>
    <xf numFmtId="9" fontId="13" fillId="0" borderId="0" xfId="0" applyNumberFormat="1" applyFont="1" applyAlignment="1">
      <alignment horizontal="center" vertical="center"/>
    </xf>
    <xf numFmtId="0" fontId="14" fillId="7" borderId="0" xfId="0" applyFont="1" applyFill="1"/>
    <xf numFmtId="165" fontId="14" fillId="7" borderId="0" xfId="0" applyNumberFormat="1" applyFont="1" applyFill="1"/>
    <xf numFmtId="0" fontId="13" fillId="8" borderId="0" xfId="0" applyFont="1" applyFill="1"/>
    <xf numFmtId="165" fontId="13" fillId="8" borderId="0" xfId="0" applyNumberFormat="1" applyFont="1" applyFill="1"/>
    <xf numFmtId="0" fontId="15" fillId="8" borderId="0" xfId="0" applyFont="1" applyFill="1" applyAlignment="1">
      <alignment horizontal="left" indent="2"/>
    </xf>
    <xf numFmtId="165" fontId="15" fillId="8" borderId="0" xfId="0" applyNumberFormat="1" applyFont="1" applyFill="1"/>
    <xf numFmtId="0" fontId="12" fillId="3" borderId="0" xfId="0" applyFont="1" applyFill="1" applyAlignment="1">
      <alignment horizontal="left" indent="1"/>
    </xf>
    <xf numFmtId="165" fontId="12" fillId="3" borderId="0" xfId="0" applyNumberFormat="1" applyFont="1" applyFill="1"/>
    <xf numFmtId="0" fontId="15" fillId="0" borderId="0" xfId="0" applyFont="1" applyAlignment="1">
      <alignment horizontal="left" indent="2"/>
    </xf>
    <xf numFmtId="165" fontId="15" fillId="0" borderId="0" xfId="0" applyNumberFormat="1" applyFont="1"/>
    <xf numFmtId="0" fontId="16" fillId="0" borderId="0" xfId="0" applyFont="1"/>
    <xf numFmtId="0" fontId="17" fillId="0" borderId="0" xfId="1" applyFont="1" applyAlignment="1">
      <alignment horizontal="center" vertical="center" wrapText="1"/>
    </xf>
    <xf numFmtId="0" fontId="19" fillId="0" borderId="0" xfId="0" applyFont="1" applyAlignment="1">
      <alignment horizontal="center" vertical="center"/>
    </xf>
    <xf numFmtId="10" fontId="18" fillId="0" borderId="0" xfId="3" applyNumberFormat="1" applyFont="1" applyFill="1" applyBorder="1"/>
    <xf numFmtId="10" fontId="17" fillId="0" borderId="0" xfId="3" applyNumberFormat="1" applyFont="1" applyFill="1" applyBorder="1"/>
    <xf numFmtId="0" fontId="20" fillId="0" borderId="0" xfId="1" applyFont="1"/>
    <xf numFmtId="0" fontId="16" fillId="7" borderId="0" xfId="0" applyFont="1" applyFill="1"/>
    <xf numFmtId="0" fontId="19" fillId="7" borderId="0" xfId="0" applyFont="1" applyFill="1" applyAlignment="1">
      <alignment horizontal="center" vertical="center"/>
    </xf>
    <xf numFmtId="0" fontId="12" fillId="5" borderId="0" xfId="0" applyFont="1" applyFill="1" applyAlignment="1">
      <alignment horizontal="center" vertical="center" wrapText="1"/>
    </xf>
    <xf numFmtId="165" fontId="12" fillId="5" borderId="0" xfId="0" applyNumberFormat="1" applyFont="1" applyFill="1"/>
    <xf numFmtId="0" fontId="22" fillId="9" borderId="0" xfId="0" applyFont="1" applyFill="1"/>
    <xf numFmtId="165" fontId="22" fillId="9" borderId="0" xfId="0" applyNumberFormat="1" applyFont="1" applyFill="1"/>
    <xf numFmtId="0" fontId="22" fillId="0" borderId="0" xfId="0" applyFont="1"/>
    <xf numFmtId="165" fontId="22" fillId="0" borderId="0" xfId="0" applyNumberFormat="1" applyFont="1"/>
    <xf numFmtId="0" fontId="21" fillId="0" borderId="14" xfId="0" applyFont="1" applyBorder="1"/>
    <xf numFmtId="0" fontId="23" fillId="4" borderId="0" xfId="0" applyFont="1" applyFill="1"/>
    <xf numFmtId="165" fontId="23" fillId="4" borderId="0" xfId="0" applyNumberFormat="1" applyFont="1" applyFill="1"/>
    <xf numFmtId="0" fontId="2" fillId="0" borderId="0" xfId="0" applyFont="1" applyAlignment="1">
      <alignment horizontal="center"/>
    </xf>
    <xf numFmtId="0" fontId="0" fillId="6" borderId="0" xfId="0" applyFill="1"/>
    <xf numFmtId="14" fontId="0" fillId="0" borderId="0" xfId="0" applyNumberFormat="1"/>
    <xf numFmtId="2" fontId="28" fillId="6" borderId="9" xfId="0" applyNumberFormat="1" applyFont="1" applyFill="1" applyBorder="1"/>
    <xf numFmtId="0" fontId="29" fillId="5" borderId="11" xfId="0" applyFont="1" applyFill="1" applyBorder="1"/>
    <xf numFmtId="0" fontId="29" fillId="5" borderId="15" xfId="0" applyFont="1" applyFill="1" applyBorder="1"/>
    <xf numFmtId="41" fontId="29" fillId="5" borderId="15" xfId="6" applyFont="1" applyFill="1" applyBorder="1" applyAlignment="1"/>
    <xf numFmtId="0" fontId="29" fillId="5" borderId="16" xfId="0" applyFont="1" applyFill="1" applyBorder="1"/>
    <xf numFmtId="0" fontId="0" fillId="0" borderId="10" xfId="0" applyBorder="1"/>
    <xf numFmtId="0" fontId="0" fillId="0" borderId="9" xfId="0" applyBorder="1"/>
    <xf numFmtId="41" fontId="0" fillId="0" borderId="9" xfId="6" applyFont="1" applyBorder="1" applyAlignment="1"/>
    <xf numFmtId="0" fontId="0" fillId="0" borderId="17" xfId="0" applyBorder="1"/>
    <xf numFmtId="0" fontId="17" fillId="0" borderId="0" xfId="0" applyFont="1"/>
    <xf numFmtId="0" fontId="2" fillId="0" borderId="0" xfId="0" applyFont="1"/>
    <xf numFmtId="0" fontId="3" fillId="3" borderId="0" xfId="0" applyFont="1" applyFill="1"/>
    <xf numFmtId="169" fontId="30" fillId="4" borderId="0" xfId="5" applyNumberFormat="1" applyFont="1" applyFill="1" applyBorder="1" applyAlignment="1"/>
    <xf numFmtId="0" fontId="1" fillId="0" borderId="0" xfId="0" applyFont="1" applyAlignment="1">
      <alignment horizontal="center" vertical="center"/>
    </xf>
    <xf numFmtId="3" fontId="1" fillId="0" borderId="0" xfId="0" applyNumberFormat="1" applyFont="1" applyAlignment="1">
      <alignment horizontal="center" vertical="center"/>
    </xf>
    <xf numFmtId="3" fontId="1" fillId="5" borderId="0" xfId="0" applyNumberFormat="1" applyFont="1" applyFill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3" fontId="2" fillId="0" borderId="0" xfId="0" applyNumberFormat="1" applyFont="1" applyAlignment="1">
      <alignment horizontal="center" vertical="center"/>
    </xf>
    <xf numFmtId="9" fontId="1" fillId="5" borderId="0" xfId="4" applyFont="1" applyFill="1" applyBorder="1" applyAlignment="1">
      <alignment horizontal="center" vertical="center"/>
    </xf>
    <xf numFmtId="9" fontId="1" fillId="0" borderId="0" xfId="0" applyNumberFormat="1" applyFont="1" applyAlignment="1">
      <alignment horizontal="center" vertical="center"/>
    </xf>
    <xf numFmtId="165" fontId="1" fillId="5" borderId="0" xfId="0" applyNumberFormat="1" applyFont="1" applyFill="1" applyAlignment="1">
      <alignment horizontal="center" vertical="center"/>
    </xf>
    <xf numFmtId="170" fontId="1" fillId="5" borderId="0" xfId="0" applyNumberFormat="1" applyFont="1" applyFill="1" applyAlignment="1">
      <alignment horizontal="center" vertical="center"/>
    </xf>
    <xf numFmtId="14" fontId="1" fillId="5" borderId="0" xfId="0" applyNumberFormat="1" applyFont="1" applyFill="1" applyAlignment="1">
      <alignment horizontal="center" vertical="center"/>
    </xf>
    <xf numFmtId="0" fontId="31" fillId="7" borderId="12" xfId="0" applyFont="1" applyFill="1" applyBorder="1" applyAlignment="1">
      <alignment horizontal="left" indent="1"/>
    </xf>
    <xf numFmtId="6" fontId="30" fillId="0" borderId="12" xfId="0" applyNumberFormat="1" applyFont="1" applyBorder="1"/>
    <xf numFmtId="6" fontId="30" fillId="0" borderId="18" xfId="0" applyNumberFormat="1" applyFont="1" applyBorder="1"/>
    <xf numFmtId="6" fontId="30" fillId="0" borderId="13" xfId="0" applyNumberFormat="1" applyFont="1" applyBorder="1"/>
    <xf numFmtId="0" fontId="32" fillId="0" borderId="0" xfId="0" applyFont="1"/>
    <xf numFmtId="0" fontId="36" fillId="0" borderId="0" xfId="1" applyFont="1" applyAlignment="1">
      <alignment horizontal="center" vertical="center"/>
    </xf>
    <xf numFmtId="0" fontId="37" fillId="0" borderId="0" xfId="1" applyFont="1" applyAlignment="1">
      <alignment horizontal="center" vertical="center" wrapText="1"/>
    </xf>
    <xf numFmtId="0" fontId="37" fillId="0" borderId="0" xfId="1" applyFont="1" applyAlignment="1">
      <alignment horizontal="center" vertical="center"/>
    </xf>
    <xf numFmtId="0" fontId="38" fillId="7" borderId="0" xfId="1" applyFont="1" applyFill="1"/>
    <xf numFmtId="166" fontId="38" fillId="7" borderId="0" xfId="2" applyFont="1" applyFill="1" applyBorder="1"/>
    <xf numFmtId="41" fontId="38" fillId="7" borderId="0" xfId="6" applyFont="1" applyFill="1" applyBorder="1"/>
    <xf numFmtId="0" fontId="34" fillId="11" borderId="0" xfId="1" applyFont="1" applyFill="1"/>
    <xf numFmtId="166" fontId="34" fillId="11" borderId="0" xfId="2" applyFont="1" applyFill="1" applyBorder="1"/>
    <xf numFmtId="41" fontId="34" fillId="11" borderId="0" xfId="6" applyFont="1" applyFill="1" applyBorder="1"/>
    <xf numFmtId="166" fontId="39" fillId="7" borderId="0" xfId="2" applyFont="1" applyFill="1" applyBorder="1"/>
    <xf numFmtId="0" fontId="40" fillId="10" borderId="0" xfId="1" applyFont="1" applyFill="1" applyAlignment="1">
      <alignment horizontal="left" vertical="center"/>
    </xf>
    <xf numFmtId="0" fontId="40" fillId="10" borderId="0" xfId="1" applyFont="1" applyFill="1" applyAlignment="1">
      <alignment horizontal="center" vertical="center"/>
    </xf>
    <xf numFmtId="41" fontId="40" fillId="10" borderId="0" xfId="6" applyFont="1" applyFill="1" applyBorder="1" applyAlignment="1">
      <alignment horizontal="center" vertical="center"/>
    </xf>
    <xf numFmtId="0" fontId="8" fillId="0" borderId="0" xfId="1"/>
    <xf numFmtId="0" fontId="41" fillId="3" borderId="19" xfId="1" applyFont="1" applyFill="1" applyBorder="1" applyAlignment="1">
      <alignment horizontal="center" vertical="center" wrapText="1"/>
    </xf>
    <xf numFmtId="0" fontId="42" fillId="0" borderId="0" xfId="0" applyFont="1"/>
    <xf numFmtId="43" fontId="32" fillId="0" borderId="0" xfId="0" applyNumberFormat="1" applyFont="1"/>
    <xf numFmtId="0" fontId="37" fillId="4" borderId="0" xfId="1" applyFont="1" applyFill="1" applyAlignment="1">
      <alignment horizontal="center" vertical="center" wrapText="1"/>
    </xf>
    <xf numFmtId="172" fontId="41" fillId="3" borderId="19" xfId="1" applyNumberFormat="1" applyFont="1" applyFill="1" applyBorder="1" applyAlignment="1">
      <alignment vertical="center"/>
    </xf>
    <xf numFmtId="9" fontId="16" fillId="0" borderId="0" xfId="4" applyFont="1" applyFill="1"/>
    <xf numFmtId="0" fontId="38" fillId="7" borderId="0" xfId="1" applyFont="1" applyFill="1" applyAlignment="1">
      <alignment horizontal="left" vertical="center"/>
    </xf>
    <xf numFmtId="169" fontId="38" fillId="7" borderId="0" xfId="5" applyNumberFormat="1" applyFont="1" applyFill="1" applyBorder="1" applyAlignment="1">
      <alignment horizontal="center" vertical="center"/>
    </xf>
    <xf numFmtId="41" fontId="38" fillId="7" borderId="0" xfId="6" applyFont="1" applyFill="1" applyBorder="1" applyAlignment="1">
      <alignment horizontal="center" vertical="center"/>
    </xf>
    <xf numFmtId="0" fontId="24" fillId="0" borderId="0" xfId="0" applyFont="1" applyAlignment="1">
      <alignment horizontal="center"/>
    </xf>
    <xf numFmtId="0" fontId="44" fillId="0" borderId="0" xfId="0" applyFont="1" applyAlignment="1">
      <alignment horizontal="center"/>
    </xf>
    <xf numFmtId="0" fontId="22" fillId="0" borderId="14" xfId="0" applyFont="1" applyBorder="1"/>
    <xf numFmtId="0" fontId="21" fillId="0" borderId="20" xfId="0" applyFont="1" applyBorder="1"/>
    <xf numFmtId="169" fontId="12" fillId="0" borderId="0" xfId="5" applyNumberFormat="1" applyFont="1"/>
    <xf numFmtId="0" fontId="43" fillId="0" borderId="0" xfId="0" applyFont="1" applyAlignment="1">
      <alignment horizontal="center" wrapText="1"/>
    </xf>
    <xf numFmtId="41" fontId="32" fillId="0" borderId="0" xfId="0" applyNumberFormat="1" applyFont="1"/>
    <xf numFmtId="0" fontId="45" fillId="0" borderId="0" xfId="0" applyFont="1" applyAlignment="1">
      <alignment horizontal="center"/>
    </xf>
    <xf numFmtId="0" fontId="12" fillId="0" borderId="0" xfId="0" applyFont="1" applyProtection="1">
      <protection locked="0"/>
    </xf>
    <xf numFmtId="3" fontId="12" fillId="0" borderId="0" xfId="0" applyNumberFormat="1" applyFont="1" applyAlignment="1" applyProtection="1">
      <alignment horizontal="center" vertical="center"/>
      <protection locked="0"/>
    </xf>
    <xf numFmtId="165" fontId="12" fillId="0" borderId="0" xfId="0" applyNumberFormat="1" applyFont="1" applyProtection="1">
      <protection locked="0"/>
    </xf>
    <xf numFmtId="3" fontId="12" fillId="0" borderId="0" xfId="0" applyNumberFormat="1" applyFont="1" applyProtection="1">
      <protection locked="0"/>
    </xf>
    <xf numFmtId="1" fontId="12" fillId="0" borderId="0" xfId="5" applyNumberFormat="1" applyFont="1" applyAlignment="1" applyProtection="1">
      <alignment horizontal="center" vertical="center"/>
      <protection locked="0"/>
    </xf>
    <xf numFmtId="1" fontId="12" fillId="0" borderId="0" xfId="5" applyNumberFormat="1" applyFont="1" applyAlignment="1" applyProtection="1">
      <alignment horizontal="center"/>
      <protection locked="0"/>
    </xf>
    <xf numFmtId="165" fontId="12" fillId="0" borderId="0" xfId="0" applyNumberFormat="1" applyFont="1" applyAlignment="1" applyProtection="1">
      <alignment horizontal="center" vertical="center"/>
      <protection locked="0"/>
    </xf>
    <xf numFmtId="3" fontId="13" fillId="0" borderId="0" xfId="0" applyNumberFormat="1" applyFont="1" applyAlignment="1" applyProtection="1">
      <alignment horizontal="center" vertical="center"/>
      <protection locked="0"/>
    </xf>
    <xf numFmtId="0" fontId="12" fillId="0" borderId="0" xfId="0" applyFont="1" applyAlignment="1" applyProtection="1">
      <alignment wrapText="1"/>
      <protection locked="0"/>
    </xf>
    <xf numFmtId="0" fontId="1" fillId="0" borderId="21" xfId="0" applyFont="1" applyBorder="1"/>
    <xf numFmtId="0" fontId="1" fillId="0" borderId="21" xfId="0" applyFont="1" applyBorder="1" applyAlignment="1" applyProtection="1">
      <alignment horizontal="center" vertical="center"/>
      <protection locked="0"/>
    </xf>
    <xf numFmtId="3" fontId="1" fillId="0" borderId="21" xfId="0" applyNumberFormat="1" applyFont="1" applyBorder="1" applyAlignment="1" applyProtection="1">
      <alignment horizontal="center" vertical="center"/>
      <protection locked="0"/>
    </xf>
    <xf numFmtId="0" fontId="1" fillId="5" borderId="21" xfId="0" applyFont="1" applyFill="1" applyBorder="1"/>
    <xf numFmtId="3" fontId="1" fillId="5" borderId="21" xfId="0" applyNumberFormat="1" applyFont="1" applyFill="1" applyBorder="1" applyAlignment="1">
      <alignment horizontal="center" vertical="center"/>
    </xf>
    <xf numFmtId="9" fontId="1" fillId="0" borderId="21" xfId="0" applyNumberFormat="1" applyFont="1" applyBorder="1" applyAlignment="1" applyProtection="1">
      <alignment horizontal="center" vertical="center"/>
      <protection locked="0"/>
    </xf>
    <xf numFmtId="0" fontId="2" fillId="0" borderId="21" xfId="0" applyFont="1" applyBorder="1" applyAlignment="1">
      <alignment wrapText="1"/>
    </xf>
    <xf numFmtId="3" fontId="2" fillId="0" borderId="21" xfId="0" applyNumberFormat="1" applyFont="1" applyBorder="1" applyAlignment="1" applyProtection="1">
      <alignment horizontal="center" vertical="center"/>
      <protection locked="0"/>
    </xf>
    <xf numFmtId="0" fontId="3" fillId="5" borderId="21" xfId="0" applyFont="1" applyFill="1" applyBorder="1" applyAlignment="1">
      <alignment wrapText="1"/>
    </xf>
    <xf numFmtId="9" fontId="3" fillId="5" borderId="21" xfId="4" applyFont="1" applyFill="1" applyBorder="1" applyAlignment="1">
      <alignment horizontal="center" vertical="center"/>
    </xf>
    <xf numFmtId="9" fontId="1" fillId="5" borderId="21" xfId="4" applyFont="1" applyFill="1" applyBorder="1" applyAlignment="1">
      <alignment horizontal="center" vertical="center"/>
    </xf>
    <xf numFmtId="0" fontId="2" fillId="0" borderId="21" xfId="0" applyFont="1" applyBorder="1"/>
    <xf numFmtId="165" fontId="1" fillId="5" borderId="21" xfId="0" applyNumberFormat="1" applyFont="1" applyFill="1" applyBorder="1" applyAlignment="1">
      <alignment horizontal="center" vertical="center"/>
    </xf>
    <xf numFmtId="170" fontId="1" fillId="5" borderId="21" xfId="0" applyNumberFormat="1" applyFont="1" applyFill="1" applyBorder="1" applyAlignment="1">
      <alignment horizontal="center" vertical="center"/>
    </xf>
    <xf numFmtId="14" fontId="1" fillId="5" borderId="21" xfId="0" applyNumberFormat="1" applyFont="1" applyFill="1" applyBorder="1" applyAlignment="1">
      <alignment horizontal="center" vertical="center"/>
    </xf>
    <xf numFmtId="9" fontId="1" fillId="5" borderId="21" xfId="0" applyNumberFormat="1" applyFont="1" applyFill="1" applyBorder="1" applyAlignment="1">
      <alignment horizontal="center" vertical="center"/>
    </xf>
    <xf numFmtId="0" fontId="1" fillId="5" borderId="21" xfId="0" applyFont="1" applyFill="1" applyBorder="1" applyAlignment="1">
      <alignment wrapText="1"/>
    </xf>
    <xf numFmtId="0" fontId="46" fillId="0" borderId="0" xfId="0" applyFont="1"/>
    <xf numFmtId="0" fontId="47" fillId="0" borderId="0" xfId="0" applyFont="1" applyAlignment="1">
      <alignment horizontal="right"/>
    </xf>
    <xf numFmtId="0" fontId="12" fillId="0" borderId="0" xfId="0" applyFont="1" applyAlignment="1" applyProtection="1">
      <alignment horizontal="center" vertical="center" wrapText="1"/>
      <protection locked="0"/>
    </xf>
    <xf numFmtId="0" fontId="12" fillId="0" borderId="0" xfId="0" applyFont="1" applyAlignment="1" applyProtection="1">
      <alignment horizontal="center" vertical="center"/>
      <protection locked="0"/>
    </xf>
    <xf numFmtId="9" fontId="48" fillId="0" borderId="0" xfId="4" applyFont="1" applyFill="1"/>
    <xf numFmtId="0" fontId="23" fillId="4" borderId="19" xfId="0" applyFont="1" applyFill="1" applyBorder="1"/>
    <xf numFmtId="165" fontId="23" fillId="4" borderId="19" xfId="0" applyNumberFormat="1" applyFont="1" applyFill="1" applyBorder="1"/>
    <xf numFmtId="0" fontId="1" fillId="11" borderId="19" xfId="0" applyFont="1" applyFill="1" applyBorder="1" applyAlignment="1">
      <alignment horizontal="left" indent="2"/>
    </xf>
    <xf numFmtId="165" fontId="1" fillId="11" borderId="19" xfId="0" applyNumberFormat="1" applyFont="1" applyFill="1" applyBorder="1"/>
    <xf numFmtId="0" fontId="41" fillId="11" borderId="19" xfId="1" applyFont="1" applyFill="1" applyBorder="1" applyAlignment="1">
      <alignment horizontal="center" vertical="center" wrapText="1"/>
    </xf>
    <xf numFmtId="172" fontId="41" fillId="11" borderId="19" xfId="1" applyNumberFormat="1" applyFont="1" applyFill="1" applyBorder="1" applyAlignment="1">
      <alignment vertical="center"/>
    </xf>
    <xf numFmtId="0" fontId="23" fillId="0" borderId="0" xfId="0" applyFont="1" applyAlignment="1">
      <alignment horizontal="center" vertical="center"/>
    </xf>
    <xf numFmtId="0" fontId="12" fillId="0" borderId="21" xfId="0" applyFont="1" applyBorder="1" applyAlignment="1">
      <alignment horizontal="left" wrapText="1" indent="2"/>
    </xf>
    <xf numFmtId="9" fontId="12" fillId="0" borderId="21" xfId="4" applyFont="1" applyFill="1" applyBorder="1" applyAlignment="1" applyProtection="1">
      <alignment horizontal="center" vertical="center"/>
      <protection locked="0"/>
    </xf>
    <xf numFmtId="0" fontId="13" fillId="0" borderId="21" xfId="0" applyFont="1" applyBorder="1" applyAlignment="1">
      <alignment horizontal="left" wrapText="1" indent="2"/>
    </xf>
    <xf numFmtId="9" fontId="13" fillId="0" borderId="21" xfId="4" applyFont="1" applyFill="1" applyBorder="1" applyAlignment="1" applyProtection="1">
      <alignment horizontal="center" vertical="center"/>
      <protection locked="0"/>
    </xf>
    <xf numFmtId="169" fontId="12" fillId="5" borderId="0" xfId="5" applyNumberFormat="1" applyFont="1" applyFill="1"/>
    <xf numFmtId="1" fontId="12" fillId="0" borderId="0" xfId="5" applyNumberFormat="1" applyFont="1" applyFill="1" applyAlignment="1" applyProtection="1">
      <alignment horizontal="center"/>
      <protection locked="0"/>
    </xf>
    <xf numFmtId="0" fontId="23" fillId="12" borderId="0" xfId="0" applyFont="1" applyFill="1"/>
    <xf numFmtId="165" fontId="23" fillId="12" borderId="0" xfId="0" applyNumberFormat="1" applyFont="1" applyFill="1"/>
    <xf numFmtId="0" fontId="50" fillId="0" borderId="0" xfId="0" applyFont="1" applyAlignment="1">
      <alignment horizontal="center" vertical="center"/>
    </xf>
    <xf numFmtId="164" fontId="8" fillId="0" borderId="0" xfId="1" applyNumberFormat="1"/>
    <xf numFmtId="165" fontId="12" fillId="3" borderId="19" xfId="0" applyNumberFormat="1" applyFont="1" applyFill="1" applyBorder="1"/>
    <xf numFmtId="0" fontId="12" fillId="3" borderId="19" xfId="0" applyFont="1" applyFill="1" applyBorder="1" applyAlignment="1">
      <alignment horizontal="left" indent="4"/>
    </xf>
    <xf numFmtId="173" fontId="12" fillId="0" borderId="0" xfId="0" applyNumberFormat="1" applyFont="1"/>
    <xf numFmtId="0" fontId="12" fillId="13" borderId="0" xfId="0" applyFont="1" applyFill="1" applyAlignment="1">
      <alignment horizontal="center" vertical="center" wrapText="1"/>
    </xf>
    <xf numFmtId="0" fontId="12" fillId="13" borderId="0" xfId="0" applyFont="1" applyFill="1" applyAlignment="1">
      <alignment horizontal="center" vertical="center"/>
    </xf>
    <xf numFmtId="0" fontId="51" fillId="7" borderId="0" xfId="1" applyFont="1" applyFill="1"/>
    <xf numFmtId="0" fontId="52" fillId="7" borderId="0" xfId="1" applyFont="1" applyFill="1"/>
    <xf numFmtId="166" fontId="52" fillId="7" borderId="0" xfId="2" applyFont="1" applyFill="1" applyBorder="1" applyProtection="1"/>
    <xf numFmtId="174" fontId="51" fillId="7" borderId="0" xfId="2" applyNumberFormat="1" applyFont="1" applyFill="1" applyBorder="1" applyProtection="1"/>
    <xf numFmtId="0" fontId="0" fillId="0" borderId="15" xfId="0" applyBorder="1"/>
    <xf numFmtId="9" fontId="32" fillId="0" borderId="0" xfId="0" applyNumberFormat="1" applyFont="1"/>
    <xf numFmtId="14" fontId="0" fillId="6" borderId="0" xfId="0" applyNumberFormat="1" applyFill="1"/>
    <xf numFmtId="0" fontId="6" fillId="6" borderId="0" xfId="0" applyFont="1" applyFill="1"/>
    <xf numFmtId="0" fontId="0" fillId="0" borderId="23" xfId="0" applyBorder="1"/>
    <xf numFmtId="0" fontId="0" fillId="0" borderId="24" xfId="0" applyBorder="1"/>
    <xf numFmtId="41" fontId="0" fillId="0" borderId="24" xfId="6" applyFont="1" applyBorder="1" applyAlignment="1"/>
    <xf numFmtId="0" fontId="0" fillId="0" borderId="22" xfId="0" applyBorder="1"/>
    <xf numFmtId="0" fontId="12" fillId="6" borderId="0" xfId="0" applyFont="1" applyFill="1" applyAlignment="1">
      <alignment horizontal="left" indent="1"/>
    </xf>
    <xf numFmtId="169" fontId="12" fillId="5" borderId="0" xfId="5" applyNumberFormat="1" applyFont="1" applyFill="1" applyAlignment="1" applyProtection="1">
      <alignment horizontal="center" vertical="center"/>
      <protection locked="0"/>
    </xf>
    <xf numFmtId="173" fontId="12" fillId="0" borderId="0" xfId="0" applyNumberFormat="1" applyFont="1" applyProtection="1">
      <protection locked="0"/>
    </xf>
    <xf numFmtId="1" fontId="12" fillId="0" borderId="0" xfId="5" applyNumberFormat="1" applyFont="1" applyFill="1" applyAlignment="1" applyProtection="1">
      <alignment horizontal="center" vertical="center"/>
      <protection locked="0"/>
    </xf>
    <xf numFmtId="165" fontId="13" fillId="0" borderId="0" xfId="0" applyNumberFormat="1" applyFont="1" applyProtection="1">
      <protection locked="0"/>
    </xf>
    <xf numFmtId="165" fontId="13" fillId="5" borderId="0" xfId="0" applyNumberFormat="1" applyFont="1" applyFill="1"/>
    <xf numFmtId="3" fontId="1" fillId="0" borderId="0" xfId="0" applyNumberFormat="1" applyFont="1" applyAlignment="1" applyProtection="1">
      <alignment horizontal="center" vertical="center"/>
      <protection locked="0"/>
    </xf>
    <xf numFmtId="9" fontId="1" fillId="0" borderId="21" xfId="4" applyFont="1" applyBorder="1" applyAlignment="1" applyProtection="1">
      <alignment horizontal="center" vertical="center"/>
      <protection locked="0"/>
    </xf>
    <xf numFmtId="0" fontId="38" fillId="7" borderId="0" xfId="6" applyNumberFormat="1" applyFont="1" applyFill="1" applyBorder="1"/>
    <xf numFmtId="3" fontId="0" fillId="0" borderId="0" xfId="0" applyNumberFormat="1" applyAlignment="1">
      <alignment horizontal="center" vertical="center"/>
    </xf>
    <xf numFmtId="10" fontId="0" fillId="0" borderId="0" xfId="0" applyNumberFormat="1"/>
    <xf numFmtId="0" fontId="25" fillId="0" borderId="0" xfId="0" applyFont="1" applyAlignment="1">
      <alignment horizontal="center" vertical="center" wrapText="1"/>
    </xf>
    <xf numFmtId="0" fontId="2" fillId="2" borderId="0" xfId="0" applyFont="1" applyFill="1" applyAlignment="1">
      <alignment horizontal="center"/>
    </xf>
    <xf numFmtId="0" fontId="3" fillId="3" borderId="0" xfId="0" applyFont="1" applyFill="1"/>
    <xf numFmtId="0" fontId="4" fillId="0" borderId="2" xfId="0" applyFont="1" applyBorder="1" applyAlignment="1">
      <alignment horizontal="center"/>
    </xf>
    <xf numFmtId="0" fontId="3" fillId="0" borderId="2" xfId="0" applyFont="1" applyBorder="1"/>
    <xf numFmtId="0" fontId="49" fillId="0" borderId="0" xfId="0" applyFont="1" applyAlignment="1">
      <alignment horizontal="center"/>
    </xf>
    <xf numFmtId="0" fontId="30" fillId="4" borderId="0" xfId="0" applyFont="1" applyFill="1" applyAlignment="1">
      <alignment horizontal="center"/>
    </xf>
    <xf numFmtId="0" fontId="27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167" fontId="37" fillId="4" borderId="0" xfId="1" applyNumberFormat="1" applyFont="1" applyFill="1" applyAlignment="1">
      <alignment horizontal="center" vertical="center"/>
    </xf>
    <xf numFmtId="0" fontId="33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34" fillId="0" borderId="0" xfId="0" applyFont="1" applyAlignment="1">
      <alignment horizontal="center"/>
    </xf>
    <xf numFmtId="0" fontId="35" fillId="0" borderId="0" xfId="0" applyFont="1" applyAlignment="1">
      <alignment horizontal="center"/>
    </xf>
    <xf numFmtId="0" fontId="28" fillId="6" borderId="9" xfId="0" applyFont="1" applyFill="1" applyBorder="1" applyAlignment="1">
      <alignment horizontal="center"/>
    </xf>
  </cellXfs>
  <cellStyles count="7">
    <cellStyle name="Millares" xfId="5" builtinId="3"/>
    <cellStyle name="Millares [0]" xfId="6" builtinId="6"/>
    <cellStyle name="Millares [0] 3" xfId="2" xr:uid="{00000000-0005-0000-0000-000002000000}"/>
    <cellStyle name="Normal" xfId="0" builtinId="0"/>
    <cellStyle name="Normal 2" xfId="1" xr:uid="{00000000-0005-0000-0000-000004000000}"/>
    <cellStyle name="Porcentaje" xfId="4" builtinId="5"/>
    <cellStyle name="Porcentaje 5" xfId="3" xr:uid="{00000000-0005-0000-0000-000006000000}"/>
  </cellStyles>
  <dxfs count="129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alignment horizontal="general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Arial"/>
        <scheme val="none"/>
      </font>
      <fill>
        <patternFill patternType="solid">
          <fgColor indexed="64"/>
          <bgColor theme="0" tint="-0.14999847407452621"/>
        </patternFill>
      </fill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numFmt numFmtId="165" formatCode="&quot;$&quot;\ #,##0"/>
      <fill>
        <patternFill patternType="solid">
          <fgColor theme="9" tint="0.79998168889431442"/>
          <bgColor theme="9" tint="0.79998168889431442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  <fill>
        <patternFill patternType="solid">
          <fgColor theme="9" tint="0.79998168889431442"/>
          <bgColor theme="9" tint="0.79998168889431442"/>
        </patternFill>
      </fill>
    </dxf>
    <dxf>
      <border outline="0">
        <top style="thin">
          <color theme="9"/>
        </top>
      </border>
    </dxf>
    <dxf>
      <border outline="0">
        <bottom style="thin">
          <color theme="9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9" tint="-0.249977111117893"/>
        <name val="Calibri"/>
        <scheme val="minor"/>
      </font>
    </dxf>
    <dxf>
      <numFmt numFmtId="165" formatCode="&quot;$&quot;\ #,##0"/>
    </dxf>
    <dxf>
      <numFmt numFmtId="165" formatCode="&quot;$&quot;\ #,##0"/>
    </dxf>
    <dxf>
      <numFmt numFmtId="165" formatCode="&quot;$&quot;\ #,##0"/>
    </dxf>
    <dxf>
      <numFmt numFmtId="165" formatCode="&quot;$&quot;\ #,##0"/>
    </dxf>
    <dxf>
      <numFmt numFmtId="165" formatCode="&quot;$&quot;\ #,##0"/>
    </dxf>
    <dxf>
      <numFmt numFmtId="165" formatCode="&quot;$&quot;\ #,##0"/>
    </dxf>
    <dxf>
      <numFmt numFmtId="165" formatCode="&quot;$&quot;\ #,##0"/>
    </dxf>
    <dxf>
      <numFmt numFmtId="165" formatCode="&quot;$&quot;\ #,##0"/>
    </dxf>
    <dxf>
      <numFmt numFmtId="3" formatCode="#,##0"/>
    </dxf>
    <dxf>
      <numFmt numFmtId="165" formatCode="&quot;$&quot;\ #,##0"/>
    </dxf>
    <dxf>
      <numFmt numFmtId="4" formatCode="#,##0.00"/>
    </dxf>
    <dxf>
      <numFmt numFmtId="165" formatCode="&quot;$&quot;\ #,##0"/>
    </dxf>
    <dxf>
      <numFmt numFmtId="165" formatCode="&quot;$&quot;\ #,##0"/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  <alignment horizontal="general" vertical="bottom" textRotation="0" wrapText="1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  <protection locked="0" hidden="0"/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  <numFmt numFmtId="165" formatCode="&quot;$&quot;\ #,##0"/>
      <protection locked="0" hidden="0"/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  <protection locked="0" hidden="0"/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  <protection locked="0" hidden="0"/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  <numFmt numFmtId="0" formatCode="General"/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  <numFmt numFmtId="165" formatCode="&quot;$&quot;\ #,##0"/>
      <fill>
        <patternFill patternType="solid">
          <fgColor indexed="64"/>
          <bgColor theme="0" tint="-0.14999847407452621"/>
        </patternFill>
      </fill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  <numFmt numFmtId="165" formatCode="&quot;$&quot;\ #,##0"/>
      <fill>
        <patternFill patternType="solid">
          <fgColor indexed="64"/>
          <bgColor theme="0" tint="-0.14999847407452621"/>
        </patternFill>
      </fill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  <numFmt numFmtId="165" formatCode="&quot;$&quot;\ #,##0"/>
      <protection locked="0" hidden="0"/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  <numFmt numFmtId="165" formatCode="&quot;$&quot;\ #,##0"/>
      <protection locked="0" hidden="0"/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  <numFmt numFmtId="165" formatCode="&quot;$&quot;\ #,##0"/>
      <protection locked="0" hidden="0"/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  <numFmt numFmtId="3" formatCode="#,##0"/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  <protection locked="0" hidden="0"/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  <protection locked="0" hidden="0"/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  <protection locked="0" hidden="0"/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  <protection locked="0" hidden="0"/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  <protection locked="0" hidden="0"/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  <numFmt numFmtId="165" formatCode="&quot;$&quot;\ #,##0"/>
      <fill>
        <patternFill patternType="solid">
          <fgColor indexed="64"/>
          <bgColor theme="0" tint="-0.14999847407452621"/>
        </patternFill>
      </fill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  <numFmt numFmtId="165" formatCode="&quot;$&quot;\ #,##0"/>
      <fill>
        <patternFill patternType="solid">
          <fgColor indexed="64"/>
          <bgColor theme="0" tint="-0.14999847407452621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3" formatCode="#,##0"/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  <numFmt numFmtId="3" formatCode="#,##0"/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  <numFmt numFmtId="3" formatCode="#,##0"/>
      <protection locked="0" hidden="0"/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  <protection locked="0" hidden="0"/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  <protection locked="0" hidden="0"/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  <numFmt numFmtId="165" formatCode="&quot;$&quot;\ #,##0"/>
      <fill>
        <patternFill patternType="solid">
          <fgColor indexed="64"/>
          <bgColor theme="0" tint="-0.14999847407452621"/>
        </patternFill>
      </fill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  <numFmt numFmtId="165" formatCode="&quot;$&quot;\ #,##0"/>
      <fill>
        <patternFill patternType="solid">
          <fgColor indexed="64"/>
          <bgColor theme="0" tint="-0.14999847407452621"/>
        </patternFill>
      </fill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  <numFmt numFmtId="1" formatCode="0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  <numFmt numFmtId="1" formatCode="0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  <numFmt numFmtId="165" formatCode="&quot;$&quot;\ #,##0"/>
      <fill>
        <patternFill patternType="solid">
          <fgColor indexed="64"/>
          <bgColor theme="0" tint="-0.14999847407452621"/>
        </patternFill>
      </fill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  <numFmt numFmtId="165" formatCode="&quot;$&quot;\ #,##0"/>
      <fill>
        <patternFill patternType="solid">
          <fgColor indexed="64"/>
          <bgColor theme="0" tint="-4.9989318521683403E-2"/>
        </patternFill>
      </fill>
      <protection locked="0" hidden="0"/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  <numFmt numFmtId="1" formatCode="0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  <numFmt numFmtId="165" formatCode="&quot;$&quot;\ #,##0"/>
      <fill>
        <patternFill patternType="solid">
          <fgColor indexed="64"/>
          <bgColor theme="0" tint="-4.9989318521683403E-2"/>
        </patternFill>
      </fill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  <numFmt numFmtId="165" formatCode="&quot;$&quot;\ #,##0"/>
      <fill>
        <patternFill patternType="solid">
          <fgColor indexed="64"/>
          <bgColor theme="0" tint="-4.9989318521683403E-2"/>
        </patternFill>
      </fill>
      <protection locked="0" hidden="0"/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  <numFmt numFmtId="165" formatCode="&quot;$&quot;\ #,##0"/>
      <fill>
        <patternFill patternType="solid">
          <fgColor indexed="64"/>
          <bgColor theme="0" tint="-0.14999847407452621"/>
        </patternFill>
      </fill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  <numFmt numFmtId="165" formatCode="&quot;$&quot;\ #,##0"/>
      <fill>
        <patternFill patternType="solid">
          <fgColor indexed="64"/>
          <bgColor theme="0" tint="-0.14999847407452621"/>
        </patternFill>
      </fill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  <numFmt numFmtId="165" formatCode="&quot;$&quot;\ #,##0"/>
      <fill>
        <patternFill patternType="solid">
          <fgColor indexed="64"/>
          <bgColor theme="0" tint="-0.14999847407452621"/>
        </patternFill>
      </fill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  <numFmt numFmtId="165" formatCode="&quot;$&quot;\ #,##0"/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  <numFmt numFmtId="165" formatCode="&quot;$&quot;\ #,##0"/>
      <protection locked="0" hidden="0"/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  <numFmt numFmtId="165" formatCode="&quot;$&quot;\ #,##0"/>
      <protection locked="0" hidden="0"/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  <numFmt numFmtId="165" formatCode="&quot;$&quot;\ #,##0"/>
      <protection locked="0" hidden="0"/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  <protection locked="0" hidden="0"/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  <protection locked="0" hidden="0"/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  <numFmt numFmtId="3" formatCode="#,##0"/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  <numFmt numFmtId="173" formatCode="_-&quot;$&quot;* #,##0_-;\-&quot;$&quot;* #,##0_-;_-&quot;$&quot;* &quot;-&quot;??_-;_-@_-"/>
      <protection locked="0" hidden="0"/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protection locked="0" hidden="0"/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  <numFmt numFmtId="3" formatCode="#,##0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  <protection locked="0" hidden="0"/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  <numFmt numFmtId="0" formatCode="General"/>
      <fill>
        <patternFill patternType="solid">
          <fgColor indexed="64"/>
          <bgColor theme="6" tint="0.3999755851924192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  <alignment horizontal="center" vertical="center" textRotation="0" wrapText="1" 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  <numFmt numFmtId="165" formatCode="&quot;$&quot;\ #,##0"/>
      <fill>
        <patternFill patternType="solid">
          <fgColor indexed="64"/>
          <bgColor theme="0" tint="-0.14999847407452621"/>
        </patternFill>
      </fill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  <numFmt numFmtId="165" formatCode="&quot;$&quot;\ #,##0"/>
      <fill>
        <patternFill patternType="solid">
          <fgColor indexed="64"/>
          <bgColor theme="0" tint="-0.14999847407452621"/>
        </patternFill>
      </fill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  <numFmt numFmtId="1" formatCode="0"/>
      <alignment horizontal="center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  <numFmt numFmtId="1" formatCode="0"/>
      <alignment horizontal="center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  <numFmt numFmtId="165" formatCode="&quot;$&quot;\ #,##0"/>
      <fill>
        <patternFill patternType="solid">
          <fgColor indexed="64"/>
          <bgColor theme="0" tint="-0.14999847407452621"/>
        </patternFill>
      </fill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  <numFmt numFmtId="1" formatCode="0"/>
      <alignment horizontal="center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  <numFmt numFmtId="1" formatCode="0"/>
      <alignment horizontal="center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  <numFmt numFmtId="165" formatCode="&quot;$&quot;\ #,##0"/>
      <fill>
        <patternFill patternType="solid">
          <fgColor indexed="64"/>
          <bgColor theme="0" tint="-0.14999847407452621"/>
        </patternFill>
      </fill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  <numFmt numFmtId="1" formatCode="0"/>
      <fill>
        <patternFill patternType="solid">
          <fgColor indexed="64"/>
          <bgColor theme="0" tint="-4.9989318521683403E-2"/>
        </patternFill>
      </fill>
      <alignment horizontal="center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  <numFmt numFmtId="1" formatCode="0"/>
      <alignment horizontal="center" vertical="bottom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  <numFmt numFmtId="165" formatCode="&quot;$&quot;\ #,##0"/>
      <fill>
        <patternFill patternType="solid">
          <fgColor indexed="64"/>
          <bgColor theme="0" tint="-0.14999847407452621"/>
        </patternFill>
      </fill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  <numFmt numFmtId="165" formatCode="&quot;$&quot;\ #,##0"/>
      <protection locked="0" hidden="0"/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  <numFmt numFmtId="1" formatCode="0"/>
      <alignment horizont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  <numFmt numFmtId="3" formatCode="#,##0"/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  <numFmt numFmtId="165" formatCode="&quot;$&quot;\ #,##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5" formatCode="&quot;$&quot;\ #,##0"/>
      <fill>
        <patternFill patternType="none">
          <fgColor indexed="64"/>
          <bgColor auto="1"/>
        </patternFill>
      </fill>
      <protection locked="0" hidden="0"/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  <numFmt numFmtId="165" formatCode="&quot;$&quot;\ #,##0"/>
      <fill>
        <patternFill patternType="solid">
          <fgColor indexed="64"/>
          <bgColor theme="0" tint="-0.14999847407452621"/>
        </patternFill>
      </fill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  <numFmt numFmtId="165" formatCode="&quot;$&quot;\ #,##0"/>
      <fill>
        <patternFill patternType="solid">
          <fgColor indexed="64"/>
          <bgColor theme="0" tint="-0.14999847407452621"/>
        </patternFill>
      </fill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  <numFmt numFmtId="165" formatCode="&quot;$&quot;\ #,##0"/>
      <fill>
        <patternFill patternType="none">
          <fgColor indexed="64"/>
          <bgColor auto="1"/>
        </patternFill>
      </fill>
      <protection locked="0" hidden="0"/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  <numFmt numFmtId="165" formatCode="&quot;$&quot;\ #,##0"/>
      <protection locked="0" hidden="0"/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  <numFmt numFmtId="165" formatCode="&quot;$&quot;\ #,##0"/>
      <protection locked="0" hidden="0"/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  <protection locked="0" hidden="0"/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  <numFmt numFmtId="3" formatCode="#,##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169" formatCode="_-* #,##0_-;\-* #,##0_-;_-* &quot;-&quot;??_-;_-@_-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  <numFmt numFmtId="3" formatCode="#,##0"/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numFmt numFmtId="3" formatCode="#,##0"/>
      <alignment horizontal="center" vertical="center" textRotation="0" wrapText="0" indent="0" justifyLastLine="0" shrinkToFit="0" readingOrder="0"/>
      <protection locked="0" hidden="0"/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  <protection locked="0" hidden="0"/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  <protection locked="0" hidden="0"/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  <protection locked="0" hidden="0"/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  <protection locked="0" hidden="0"/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  <numFmt numFmtId="0" formatCode="General"/>
      <fill>
        <patternFill patternType="solid">
          <fgColor indexed="64"/>
          <bgColor theme="0" tint="-0.14999847407452621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</dxf>
    <dxf>
      <font>
        <strike val="0"/>
        <outline val="0"/>
        <shadow val="0"/>
        <u val="none"/>
        <vertAlign val="baseline"/>
        <color theme="1"/>
        <name val="Times New Roman"/>
        <scheme val="none"/>
      </font>
      <alignment horizontal="center" vertical="center" textRotation="0" wrapText="0" indent="0" justifyLastLine="0" shrinkToFit="0" readingOrder="0"/>
    </dxf>
  </dxfs>
  <tableStyles count="0" defaultTableStyle="TableStyleLight7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Relationship Id="rId27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1.jpeg"/><Relationship Id="rId3" Type="http://schemas.openxmlformats.org/officeDocument/2006/relationships/hyperlink" Target="#'Directores, Jurados y Otros'!A1"/><Relationship Id="rId7" Type="http://schemas.openxmlformats.org/officeDocument/2006/relationships/hyperlink" Target="#ResumenGPK!A1"/><Relationship Id="rId2" Type="http://schemas.openxmlformats.org/officeDocument/2006/relationships/hyperlink" Target="#Docentes!A1"/><Relationship Id="rId1" Type="http://schemas.openxmlformats.org/officeDocument/2006/relationships/hyperlink" Target="#'Informaci&#243;n del Programa'!A1"/><Relationship Id="rId6" Type="http://schemas.openxmlformats.org/officeDocument/2006/relationships/hyperlink" Target="#SEA!A1"/><Relationship Id="rId5" Type="http://schemas.openxmlformats.org/officeDocument/2006/relationships/hyperlink" Target="#'Gastos Generales'!A1"/><Relationship Id="rId4" Type="http://schemas.openxmlformats.org/officeDocument/2006/relationships/hyperlink" Target="#Administrativos!A1"/><Relationship Id="rId9" Type="http://schemas.openxmlformats.org/officeDocument/2006/relationships/hyperlink" Target="#'ER FG Y FE T'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Inicio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Inicio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Inicio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Inicio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Inicio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Inicio!A1"/></Relationships>
</file>

<file path=xl/drawings/_rels/drawing8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hyperlink" Target="#Inicio!A1"/></Relationships>
</file>

<file path=xl/drawings/_rels/drawing9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hyperlink" Target="#Inicio!A1"/></Relationships>
</file>

<file path=xl/drawings/_rels/drawing10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hyperlink" Target="#Inicio!A1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hyperlink" Target="#Inicio!A1"/></Relationships>
</file>

<file path=xl/drawings/_rels/drawing12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hyperlink" Target="#Inicio!A1"/></Relationships>
</file>

<file path=xl/drawings/_rels/drawing13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hyperlink" Target="#Inicio!A1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hyperlink" Target="#Inicio!A1"/></Relationships>
</file>

<file path=xl/drawings/_rels/drawing15.xml.rels><?xml version="1.0" encoding="UTF-8" standalone="yes"?>
<Relationships xmlns="http://schemas.openxmlformats.org/package/2006/relationships"><Relationship Id="rId2" Type="http://schemas.openxmlformats.org/officeDocument/2006/relationships/image" Target="../media/image3.jpeg"/><Relationship Id="rId1" Type="http://schemas.openxmlformats.org/officeDocument/2006/relationships/hyperlink" Target="#Inicio!A1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6.png"/><Relationship Id="rId2" Type="http://schemas.openxmlformats.org/officeDocument/2006/relationships/image" Target="../media/image5.png"/><Relationship Id="rId1" Type="http://schemas.openxmlformats.org/officeDocument/2006/relationships/image" Target="../media/image4.png"/><Relationship Id="rId4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252131</xdr:colOff>
      <xdr:row>9</xdr:row>
      <xdr:rowOff>103467</xdr:rowOff>
    </xdr:from>
    <xdr:to>
      <xdr:col>0</xdr:col>
      <xdr:colOff>1884270</xdr:colOff>
      <xdr:row>12</xdr:row>
      <xdr:rowOff>134323</xdr:rowOff>
    </xdr:to>
    <xdr:sp macro="" textlink="">
      <xdr:nvSpPr>
        <xdr:cNvPr id="15" name="Rectángulo: esquinas redondeadas 14">
          <a:hlinkClick xmlns:r="http://schemas.openxmlformats.org/officeDocument/2006/relationships" r:id="rId1" tooltip="Diligenciar hoja &quot;Información General del Programa&quot;"/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/>
      </xdr:nvSpPr>
      <xdr:spPr>
        <a:xfrm>
          <a:off x="252131" y="2008467"/>
          <a:ext cx="1632139" cy="583306"/>
        </a:xfrm>
        <a:prstGeom prst="roundRect">
          <a:avLst/>
        </a:prstGeom>
        <a:solidFill>
          <a:schemeClr val="accent6">
            <a:lumMod val="7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0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1. Información General del Programa</a:t>
          </a:r>
        </a:p>
      </xdr:txBody>
    </xdr:sp>
    <xdr:clientData/>
  </xdr:twoCellAnchor>
  <xdr:twoCellAnchor>
    <xdr:from>
      <xdr:col>0</xdr:col>
      <xdr:colOff>2110265</xdr:colOff>
      <xdr:row>9</xdr:row>
      <xdr:rowOff>103468</xdr:rowOff>
    </xdr:from>
    <xdr:to>
      <xdr:col>1</xdr:col>
      <xdr:colOff>1574428</xdr:colOff>
      <xdr:row>12</xdr:row>
      <xdr:rowOff>134324</xdr:rowOff>
    </xdr:to>
    <xdr:sp macro="" textlink="">
      <xdr:nvSpPr>
        <xdr:cNvPr id="16" name="Rectángulo: esquinas redondeadas 15">
          <a:hlinkClick xmlns:r="http://schemas.openxmlformats.org/officeDocument/2006/relationships" r:id="rId2" tooltip="Diligenciar hoja &quot;Docentes&quot;"/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/>
      </xdr:nvSpPr>
      <xdr:spPr>
        <a:xfrm>
          <a:off x="2110265" y="2008468"/>
          <a:ext cx="1635863" cy="583306"/>
        </a:xfrm>
        <a:prstGeom prst="roundRect">
          <a:avLst/>
        </a:prstGeom>
        <a:solidFill>
          <a:schemeClr val="accent6">
            <a:lumMod val="7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0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2. Docentes</a:t>
          </a:r>
        </a:p>
      </xdr:txBody>
    </xdr:sp>
    <xdr:clientData/>
  </xdr:twoCellAnchor>
  <xdr:twoCellAnchor>
    <xdr:from>
      <xdr:col>1</xdr:col>
      <xdr:colOff>1836363</xdr:colOff>
      <xdr:row>9</xdr:row>
      <xdr:rowOff>107950</xdr:rowOff>
    </xdr:from>
    <xdr:to>
      <xdr:col>2</xdr:col>
      <xdr:colOff>1410</xdr:colOff>
      <xdr:row>12</xdr:row>
      <xdr:rowOff>138806</xdr:rowOff>
    </xdr:to>
    <xdr:sp macro="" textlink="">
      <xdr:nvSpPr>
        <xdr:cNvPr id="17" name="Rectángulo: esquinas redondeadas 16">
          <a:hlinkClick xmlns:r="http://schemas.openxmlformats.org/officeDocument/2006/relationships" r:id="rId3" tooltip="Diligenciar hoja &quot;Asesores y Jurados&quot;"/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/>
      </xdr:nvSpPr>
      <xdr:spPr>
        <a:xfrm>
          <a:off x="4008063" y="2012950"/>
          <a:ext cx="1701997" cy="583306"/>
        </a:xfrm>
        <a:prstGeom prst="roundRect">
          <a:avLst/>
        </a:prstGeom>
        <a:solidFill>
          <a:schemeClr val="accent6">
            <a:lumMod val="7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0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3. Directores y Jurados</a:t>
          </a:r>
        </a:p>
      </xdr:txBody>
    </xdr:sp>
    <xdr:clientData/>
  </xdr:twoCellAnchor>
  <xdr:twoCellAnchor>
    <xdr:from>
      <xdr:col>0</xdr:col>
      <xdr:colOff>247650</xdr:colOff>
      <xdr:row>13</xdr:row>
      <xdr:rowOff>54144</xdr:rowOff>
    </xdr:from>
    <xdr:to>
      <xdr:col>0</xdr:col>
      <xdr:colOff>1879789</xdr:colOff>
      <xdr:row>16</xdr:row>
      <xdr:rowOff>95249</xdr:rowOff>
    </xdr:to>
    <xdr:sp macro="" textlink="">
      <xdr:nvSpPr>
        <xdr:cNvPr id="18" name="Rectángulo: esquinas redondeadas 17">
          <a:hlinkClick xmlns:r="http://schemas.openxmlformats.org/officeDocument/2006/relationships" r:id="rId4" tooltip="Diligenciar hoja &quot;Personal Administrativo&quot;"/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/>
      </xdr:nvSpPr>
      <xdr:spPr>
        <a:xfrm>
          <a:off x="247650" y="2695744"/>
          <a:ext cx="1632139" cy="593555"/>
        </a:xfrm>
        <a:prstGeom prst="roundRect">
          <a:avLst/>
        </a:prstGeom>
        <a:solidFill>
          <a:schemeClr val="accent6">
            <a:lumMod val="7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000" b="1">
              <a:solidFill>
                <a:schemeClr val="l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5. Personal</a:t>
          </a:r>
          <a:r>
            <a:rPr lang="es-CO" sz="1000" b="1" baseline="0">
              <a:solidFill>
                <a:schemeClr val="l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 Administrativo</a:t>
          </a:r>
          <a:endParaRPr lang="es-CO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0</xdr:col>
      <xdr:colOff>2102979</xdr:colOff>
      <xdr:row>13</xdr:row>
      <xdr:rowOff>58627</xdr:rowOff>
    </xdr:from>
    <xdr:to>
      <xdr:col>1</xdr:col>
      <xdr:colOff>1575290</xdr:colOff>
      <xdr:row>16</xdr:row>
      <xdr:rowOff>99732</xdr:rowOff>
    </xdr:to>
    <xdr:sp macro="" textlink="">
      <xdr:nvSpPr>
        <xdr:cNvPr id="20" name="Rectángulo: esquinas redondeadas 19">
          <a:hlinkClick xmlns:r="http://schemas.openxmlformats.org/officeDocument/2006/relationships" r:id="rId5" tooltip="Diligenciar hoja &quot;Gastos Generales&quot;"/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/>
      </xdr:nvSpPr>
      <xdr:spPr>
        <a:xfrm>
          <a:off x="2102979" y="2700227"/>
          <a:ext cx="1644011" cy="593555"/>
        </a:xfrm>
        <a:prstGeom prst="roundRect">
          <a:avLst/>
        </a:prstGeom>
        <a:solidFill>
          <a:schemeClr val="accent6">
            <a:lumMod val="7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000" b="1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6.</a:t>
          </a:r>
          <a:r>
            <a:rPr lang="es-CO" sz="1000" b="1" baseline="0">
              <a:solidFill>
                <a:schemeClr val="bg1"/>
              </a:solidFill>
              <a:latin typeface="Arial" panose="020B0604020202020204" pitchFamily="34" charset="0"/>
              <a:cs typeface="Arial" panose="020B0604020202020204" pitchFamily="34" charset="0"/>
            </a:rPr>
            <a:t> Gastos Generales</a:t>
          </a:r>
          <a:endParaRPr lang="es-CO" sz="1000" b="1">
            <a:solidFill>
              <a:schemeClr val="bg1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2</xdr:col>
      <xdr:colOff>210763</xdr:colOff>
      <xdr:row>9</xdr:row>
      <xdr:rowOff>114300</xdr:rowOff>
    </xdr:from>
    <xdr:to>
      <xdr:col>2</xdr:col>
      <xdr:colOff>1928188</xdr:colOff>
      <xdr:row>12</xdr:row>
      <xdr:rowOff>145156</xdr:rowOff>
    </xdr:to>
    <xdr:sp macro="" textlink="">
      <xdr:nvSpPr>
        <xdr:cNvPr id="24" name="Rectángulo: esquinas redondeadas 23">
          <a:hlinkClick xmlns:r="http://schemas.openxmlformats.org/officeDocument/2006/relationships" r:id="rId6" tooltip="Diligenciar hoja &quot;SEA&quot;"/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/>
      </xdr:nvSpPr>
      <xdr:spPr>
        <a:xfrm>
          <a:off x="5919413" y="2019300"/>
          <a:ext cx="1717425" cy="583306"/>
        </a:xfrm>
        <a:prstGeom prst="roundRect">
          <a:avLst/>
        </a:prstGeom>
        <a:solidFill>
          <a:schemeClr val="accent6">
            <a:lumMod val="75000"/>
          </a:schemeClr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000" b="1">
              <a:solidFill>
                <a:schemeClr val="lt1"/>
              </a:solidFill>
              <a:effectLst/>
              <a:latin typeface="Arial" panose="020B0604020202020204" pitchFamily="34" charset="0"/>
              <a:ea typeface="+mn-ea"/>
              <a:cs typeface="Arial" panose="020B0604020202020204" pitchFamily="34" charset="0"/>
            </a:rPr>
            <a:t>4. Sistema de Estímulos Académicos</a:t>
          </a:r>
          <a:endParaRPr lang="es-CO" sz="1000">
            <a:effectLst/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>
    <xdr:from>
      <xdr:col>2</xdr:col>
      <xdr:colOff>218115</xdr:colOff>
      <xdr:row>13</xdr:row>
      <xdr:rowOff>53557</xdr:rowOff>
    </xdr:from>
    <xdr:to>
      <xdr:col>2</xdr:col>
      <xdr:colOff>1940560</xdr:colOff>
      <xdr:row>16</xdr:row>
      <xdr:rowOff>65937</xdr:rowOff>
    </xdr:to>
    <xdr:sp macro="" textlink="">
      <xdr:nvSpPr>
        <xdr:cNvPr id="28" name="Rectángulo: esquinas redondeadas 27">
          <a:hlinkClick xmlns:r="http://schemas.openxmlformats.org/officeDocument/2006/relationships" r:id="rId7" tooltip="Ver Resultado de la Unidad Académica Resumen"/>
          <a:extLst>
            <a:ext uri="{FF2B5EF4-FFF2-40B4-BE49-F238E27FC236}">
              <a16:creationId xmlns:a16="http://schemas.microsoft.com/office/drawing/2014/main" id="{00000000-0008-0000-0000-00001C000000}"/>
            </a:ext>
          </a:extLst>
        </xdr:cNvPr>
        <xdr:cNvSpPr/>
      </xdr:nvSpPr>
      <xdr:spPr>
        <a:xfrm>
          <a:off x="5926765" y="2695157"/>
          <a:ext cx="1722445" cy="564830"/>
        </a:xfrm>
        <a:prstGeom prst="roundRect">
          <a:avLst/>
        </a:prstGeom>
        <a:solidFill>
          <a:schemeClr val="accent4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000" b="1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RESULTADO</a:t>
          </a:r>
        </a:p>
        <a:p>
          <a:pPr algn="ctr"/>
          <a:r>
            <a:rPr lang="es-CO" sz="1000" b="1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Unidad Académica </a:t>
          </a:r>
          <a:r>
            <a:rPr lang="es-CO" sz="800" b="1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           </a:t>
          </a:r>
          <a:r>
            <a:rPr lang="es-CO" sz="700" b="1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(Punto de equilibrio)</a:t>
          </a:r>
          <a:endParaRPr lang="es-CO" sz="7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  <xdr:twoCellAnchor editAs="oneCell">
    <xdr:from>
      <xdr:col>1</xdr:col>
      <xdr:colOff>425450</xdr:colOff>
      <xdr:row>4</xdr:row>
      <xdr:rowOff>103558</xdr:rowOff>
    </xdr:from>
    <xdr:to>
      <xdr:col>1</xdr:col>
      <xdr:colOff>3124200</xdr:colOff>
      <xdr:row>8</xdr:row>
      <xdr:rowOff>24917</xdr:rowOff>
    </xdr:to>
    <xdr:pic>
      <xdr:nvPicPr>
        <xdr:cNvPr id="21" name="Imagen 20" descr="Vicerrectoría+Administrativa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PicPr/>
      </xdr:nvPicPr>
      <xdr:blipFill rotWithShape="1"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6316"/>
        <a:stretch/>
      </xdr:blipFill>
      <xdr:spPr bwMode="auto">
        <a:xfrm>
          <a:off x="2658696" y="1041404"/>
          <a:ext cx="2698750" cy="718527"/>
        </a:xfrm>
        <a:prstGeom prst="rect">
          <a:avLst/>
        </a:prstGeom>
        <a:noFill/>
        <a:ln>
          <a:noFill/>
        </a:ln>
      </xdr:spPr>
    </xdr:pic>
    <xdr:clientData/>
  </xdr:twoCellAnchor>
  <xdr:twoCellAnchor>
    <xdr:from>
      <xdr:col>1</xdr:col>
      <xdr:colOff>1828800</xdr:colOff>
      <xdr:row>13</xdr:row>
      <xdr:rowOff>59690</xdr:rowOff>
    </xdr:from>
    <xdr:to>
      <xdr:col>2</xdr:col>
      <xdr:colOff>22307</xdr:colOff>
      <xdr:row>16</xdr:row>
      <xdr:rowOff>72070</xdr:rowOff>
    </xdr:to>
    <xdr:sp macro="" textlink="">
      <xdr:nvSpPr>
        <xdr:cNvPr id="10" name="Rectángulo: esquinas redondeadas 9">
          <a:hlinkClick xmlns:r="http://schemas.openxmlformats.org/officeDocument/2006/relationships" r:id="rId9" tooltip="Ver Resultado Institucional detallado"/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/>
      </xdr:nvSpPr>
      <xdr:spPr>
        <a:xfrm>
          <a:off x="4000500" y="2701290"/>
          <a:ext cx="1730457" cy="564830"/>
        </a:xfrm>
        <a:prstGeom prst="roundRect">
          <a:avLst/>
        </a:prstGeom>
        <a:solidFill>
          <a:schemeClr val="accent4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000" b="1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RESULTADO</a:t>
          </a:r>
        </a:p>
        <a:p>
          <a:pPr algn="ctr"/>
          <a:r>
            <a:rPr lang="es-CO" sz="1000" b="1" baseline="0">
              <a:solidFill>
                <a:sysClr val="windowText" lastClr="000000"/>
              </a:solidFill>
              <a:latin typeface="Arial" panose="020B0604020202020204" pitchFamily="34" charset="0"/>
              <a:cs typeface="Arial" panose="020B0604020202020204" pitchFamily="34" charset="0"/>
            </a:rPr>
            <a:t>Detalle Institucional</a:t>
          </a:r>
          <a:endParaRPr lang="es-CO" sz="1000" b="1">
            <a:solidFill>
              <a:sysClr val="windowText" lastClr="000000"/>
            </a:solidFill>
            <a:latin typeface="Arial" panose="020B0604020202020204" pitchFamily="34" charset="0"/>
            <a:cs typeface="Arial" panose="020B0604020202020204" pitchFamily="34" charset="0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117215</xdr:colOff>
      <xdr:row>0</xdr:row>
      <xdr:rowOff>0</xdr:rowOff>
    </xdr:from>
    <xdr:to>
      <xdr:col>1</xdr:col>
      <xdr:colOff>1067088</xdr:colOff>
      <xdr:row>3</xdr:row>
      <xdr:rowOff>6928</xdr:rowOff>
    </xdr:to>
    <xdr:sp macro="" textlink="">
      <xdr:nvSpPr>
        <xdr:cNvPr id="4" name="Flecha: hacia la izquierda 3">
          <a:hlinkClick xmlns:r="http://schemas.openxmlformats.org/officeDocument/2006/relationships" r:id="rId1" tooltip="Regresar"/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117215" y="0"/>
          <a:ext cx="1084811" cy="379991"/>
        </a:xfrm>
        <a:prstGeom prst="leftArrow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>
              <a:solidFill>
                <a:schemeClr val="accent6">
                  <a:lumMod val="50000"/>
                </a:schemeClr>
              </a:solidFill>
            </a:rPr>
            <a:t>Regresar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573087</xdr:colOff>
      <xdr:row>0</xdr:row>
      <xdr:rowOff>0</xdr:rowOff>
    </xdr:from>
    <xdr:to>
      <xdr:col>1</xdr:col>
      <xdr:colOff>1035598</xdr:colOff>
      <xdr:row>0</xdr:row>
      <xdr:rowOff>368300</xdr:rowOff>
    </xdr:to>
    <xdr:sp macro="" textlink="">
      <xdr:nvSpPr>
        <xdr:cNvPr id="5" name="Flecha: hacia la izquierda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5000000}"/>
            </a:ext>
          </a:extLst>
        </xdr:cNvPr>
        <xdr:cNvSpPr/>
      </xdr:nvSpPr>
      <xdr:spPr>
        <a:xfrm>
          <a:off x="573087" y="0"/>
          <a:ext cx="1218161" cy="368300"/>
        </a:xfrm>
        <a:prstGeom prst="leftArrow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>
              <a:solidFill>
                <a:schemeClr val="accent6">
                  <a:lumMod val="50000"/>
                </a:schemeClr>
              </a:solidFill>
            </a:rPr>
            <a:t>Regresar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327447</xdr:colOff>
      <xdr:row>0</xdr:row>
      <xdr:rowOff>0</xdr:rowOff>
    </xdr:from>
    <xdr:to>
      <xdr:col>2</xdr:col>
      <xdr:colOff>180669</xdr:colOff>
      <xdr:row>0</xdr:row>
      <xdr:rowOff>415636</xdr:rowOff>
    </xdr:to>
    <xdr:sp macro="" textlink="">
      <xdr:nvSpPr>
        <xdr:cNvPr id="4" name="Flecha: hacia la izquierda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300-000004000000}"/>
            </a:ext>
          </a:extLst>
        </xdr:cNvPr>
        <xdr:cNvSpPr/>
      </xdr:nvSpPr>
      <xdr:spPr>
        <a:xfrm>
          <a:off x="327447" y="0"/>
          <a:ext cx="1069491" cy="415636"/>
        </a:xfrm>
        <a:prstGeom prst="leftArrow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>
              <a:solidFill>
                <a:schemeClr val="accent6">
                  <a:lumMod val="50000"/>
                </a:schemeClr>
              </a:solidFill>
            </a:rPr>
            <a:t>Regresar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449581</xdr:colOff>
      <xdr:row>0</xdr:row>
      <xdr:rowOff>1</xdr:rowOff>
    </xdr:from>
    <xdr:to>
      <xdr:col>1</xdr:col>
      <xdr:colOff>624840</xdr:colOff>
      <xdr:row>0</xdr:row>
      <xdr:rowOff>411481</xdr:rowOff>
    </xdr:to>
    <xdr:sp macro="" textlink="">
      <xdr:nvSpPr>
        <xdr:cNvPr id="3" name="Flecha: hacia la izquierda 2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/>
      </xdr:nvSpPr>
      <xdr:spPr>
        <a:xfrm>
          <a:off x="449581" y="1"/>
          <a:ext cx="861059" cy="411480"/>
        </a:xfrm>
        <a:prstGeom prst="leftArrow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>
              <a:solidFill>
                <a:schemeClr val="accent6">
                  <a:lumMod val="50000"/>
                </a:schemeClr>
              </a:solidFill>
            </a:rPr>
            <a:t>Regresar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1053239</xdr:colOff>
      <xdr:row>0</xdr:row>
      <xdr:rowOff>0</xdr:rowOff>
    </xdr:from>
    <xdr:to>
      <xdr:col>1</xdr:col>
      <xdr:colOff>762005</xdr:colOff>
      <xdr:row>0</xdr:row>
      <xdr:rowOff>360218</xdr:rowOff>
    </xdr:to>
    <xdr:sp macro="" textlink="">
      <xdr:nvSpPr>
        <xdr:cNvPr id="4" name="Flecha: hacia la izquierda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500-000004000000}"/>
            </a:ext>
          </a:extLst>
        </xdr:cNvPr>
        <xdr:cNvSpPr/>
      </xdr:nvSpPr>
      <xdr:spPr>
        <a:xfrm>
          <a:off x="1053239" y="0"/>
          <a:ext cx="899391" cy="360218"/>
        </a:xfrm>
        <a:prstGeom prst="leftArrow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>
              <a:solidFill>
                <a:schemeClr val="accent6">
                  <a:lumMod val="50000"/>
                </a:schemeClr>
              </a:solidFill>
            </a:rPr>
            <a:t>Regresar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641142</xdr:colOff>
      <xdr:row>0</xdr:row>
      <xdr:rowOff>0</xdr:rowOff>
    </xdr:from>
    <xdr:to>
      <xdr:col>1</xdr:col>
      <xdr:colOff>863623</xdr:colOff>
      <xdr:row>0</xdr:row>
      <xdr:rowOff>311474</xdr:rowOff>
    </xdr:to>
    <xdr:sp macro="" textlink="">
      <xdr:nvSpPr>
        <xdr:cNvPr id="5" name="Flecha: hacia la izquierda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5000000}"/>
            </a:ext>
          </a:extLst>
        </xdr:cNvPr>
        <xdr:cNvSpPr/>
      </xdr:nvSpPr>
      <xdr:spPr>
        <a:xfrm>
          <a:off x="641142" y="0"/>
          <a:ext cx="889231" cy="311474"/>
        </a:xfrm>
        <a:prstGeom prst="leftArrow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>
              <a:solidFill>
                <a:schemeClr val="accent6">
                  <a:lumMod val="50000"/>
                </a:schemeClr>
              </a:solidFill>
            </a:rPr>
            <a:t>Regresar</a:t>
          </a: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138547</xdr:colOff>
      <xdr:row>0</xdr:row>
      <xdr:rowOff>92508</xdr:rowOff>
    </xdr:from>
    <xdr:to>
      <xdr:col>0</xdr:col>
      <xdr:colOff>999606</xdr:colOff>
      <xdr:row>2</xdr:row>
      <xdr:rowOff>133956</xdr:rowOff>
    </xdr:to>
    <xdr:sp macro="" textlink="">
      <xdr:nvSpPr>
        <xdr:cNvPr id="5" name="Flecha: hacia la izquierda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700-000005000000}"/>
            </a:ext>
          </a:extLst>
        </xdr:cNvPr>
        <xdr:cNvSpPr/>
      </xdr:nvSpPr>
      <xdr:spPr>
        <a:xfrm>
          <a:off x="138547" y="92508"/>
          <a:ext cx="861059" cy="397048"/>
        </a:xfrm>
        <a:prstGeom prst="leftArrow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>
              <a:solidFill>
                <a:schemeClr val="accent6">
                  <a:lumMod val="50000"/>
                </a:schemeClr>
              </a:solidFill>
            </a:rPr>
            <a:t>Regresar</a:t>
          </a:r>
        </a:p>
      </xdr:txBody>
    </xdr:sp>
    <xdr:clientData/>
  </xdr:twoCellAnchor>
  <xdr:twoCellAnchor editAs="oneCell">
    <xdr:from>
      <xdr:col>1</xdr:col>
      <xdr:colOff>1214437</xdr:colOff>
      <xdr:row>4</xdr:row>
      <xdr:rowOff>119062</xdr:rowOff>
    </xdr:from>
    <xdr:to>
      <xdr:col>3</xdr:col>
      <xdr:colOff>522287</xdr:colOff>
      <xdr:row>8</xdr:row>
      <xdr:rowOff>166687</xdr:rowOff>
    </xdr:to>
    <xdr:pic>
      <xdr:nvPicPr>
        <xdr:cNvPr id="6" name="Imagen 5" descr="Vicerrectoría+Administrativa">
          <a:extLst>
            <a:ext uri="{FF2B5EF4-FFF2-40B4-BE49-F238E27FC236}">
              <a16:creationId xmlns:a16="http://schemas.microsoft.com/office/drawing/2014/main" id="{00000000-0008-0000-0700-000006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6316"/>
        <a:stretch/>
      </xdr:blipFill>
      <xdr:spPr bwMode="auto">
        <a:xfrm>
          <a:off x="2397125" y="119062"/>
          <a:ext cx="3841750" cy="10318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138547</xdr:colOff>
      <xdr:row>0</xdr:row>
      <xdr:rowOff>92508</xdr:rowOff>
    </xdr:from>
    <xdr:to>
      <xdr:col>0</xdr:col>
      <xdr:colOff>999606</xdr:colOff>
      <xdr:row>2</xdr:row>
      <xdr:rowOff>133956</xdr:rowOff>
    </xdr:to>
    <xdr:sp macro="" textlink="">
      <xdr:nvSpPr>
        <xdr:cNvPr id="2" name="Flecha: hacia la izquierda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800-000002000000}"/>
            </a:ext>
          </a:extLst>
        </xdr:cNvPr>
        <xdr:cNvSpPr/>
      </xdr:nvSpPr>
      <xdr:spPr>
        <a:xfrm>
          <a:off x="138547" y="92508"/>
          <a:ext cx="861059" cy="612948"/>
        </a:xfrm>
        <a:prstGeom prst="leftArrow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>
              <a:solidFill>
                <a:schemeClr val="accent6">
                  <a:lumMod val="50000"/>
                </a:schemeClr>
              </a:solidFill>
            </a:rPr>
            <a:t>Regresar</a:t>
          </a:r>
        </a:p>
      </xdr:txBody>
    </xdr:sp>
    <xdr:clientData/>
  </xdr:twoCellAnchor>
  <xdr:twoCellAnchor editAs="oneCell">
    <xdr:from>
      <xdr:col>1</xdr:col>
      <xdr:colOff>1214437</xdr:colOff>
      <xdr:row>19</xdr:row>
      <xdr:rowOff>119062</xdr:rowOff>
    </xdr:from>
    <xdr:to>
      <xdr:col>3</xdr:col>
      <xdr:colOff>522287</xdr:colOff>
      <xdr:row>23</xdr:row>
      <xdr:rowOff>166687</xdr:rowOff>
    </xdr:to>
    <xdr:pic>
      <xdr:nvPicPr>
        <xdr:cNvPr id="3" name="Imagen 2" descr="Vicerrectoría+Administrativa">
          <a:extLst>
            <a:ext uri="{FF2B5EF4-FFF2-40B4-BE49-F238E27FC236}">
              <a16:creationId xmlns:a16="http://schemas.microsoft.com/office/drawing/2014/main" id="{00000000-0008-0000-0800-000003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6316"/>
        <a:stretch/>
      </xdr:blipFill>
      <xdr:spPr bwMode="auto">
        <a:xfrm>
          <a:off x="2395537" y="3633787"/>
          <a:ext cx="3851275" cy="10382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50046</xdr:colOff>
      <xdr:row>2</xdr:row>
      <xdr:rowOff>177584</xdr:rowOff>
    </xdr:from>
    <xdr:to>
      <xdr:col>0</xdr:col>
      <xdr:colOff>911105</xdr:colOff>
      <xdr:row>4</xdr:row>
      <xdr:rowOff>190306</xdr:rowOff>
    </xdr:to>
    <xdr:sp macro="" textlink="">
      <xdr:nvSpPr>
        <xdr:cNvPr id="4" name="Flecha: hacia la izquierda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900-000004000000}"/>
            </a:ext>
          </a:extLst>
        </xdr:cNvPr>
        <xdr:cNvSpPr/>
      </xdr:nvSpPr>
      <xdr:spPr>
        <a:xfrm>
          <a:off x="50046" y="371313"/>
          <a:ext cx="861059" cy="416324"/>
        </a:xfrm>
        <a:prstGeom prst="leftArrow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>
              <a:solidFill>
                <a:schemeClr val="accent6">
                  <a:lumMod val="50000"/>
                </a:schemeClr>
              </a:solidFill>
            </a:rPr>
            <a:t>Regresar</a:t>
          </a:r>
        </a:p>
      </xdr:txBody>
    </xdr:sp>
    <xdr:clientData/>
  </xdr:twoCellAnchor>
  <xdr:twoCellAnchor editAs="oneCell">
    <xdr:from>
      <xdr:col>1</xdr:col>
      <xdr:colOff>1202733</xdr:colOff>
      <xdr:row>0</xdr:row>
      <xdr:rowOff>0</xdr:rowOff>
    </xdr:from>
    <xdr:to>
      <xdr:col>3</xdr:col>
      <xdr:colOff>806665</xdr:colOff>
      <xdr:row>5</xdr:row>
      <xdr:rowOff>39015</xdr:rowOff>
    </xdr:to>
    <xdr:pic>
      <xdr:nvPicPr>
        <xdr:cNvPr id="6" name="Imagen 5" descr="Vicerrectoría+Administrativa"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6316"/>
        <a:stretch/>
      </xdr:blipFill>
      <xdr:spPr bwMode="auto">
        <a:xfrm>
          <a:off x="2227881" y="0"/>
          <a:ext cx="3841750" cy="10318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138547</xdr:colOff>
      <xdr:row>0</xdr:row>
      <xdr:rowOff>92508</xdr:rowOff>
    </xdr:from>
    <xdr:to>
      <xdr:col>0</xdr:col>
      <xdr:colOff>999606</xdr:colOff>
      <xdr:row>2</xdr:row>
      <xdr:rowOff>133956</xdr:rowOff>
    </xdr:to>
    <xdr:sp macro="" textlink="">
      <xdr:nvSpPr>
        <xdr:cNvPr id="2" name="Flecha: hacia la izquierda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A00-000002000000}"/>
            </a:ext>
          </a:extLst>
        </xdr:cNvPr>
        <xdr:cNvSpPr/>
      </xdr:nvSpPr>
      <xdr:spPr>
        <a:xfrm>
          <a:off x="138547" y="92508"/>
          <a:ext cx="861059" cy="612948"/>
        </a:xfrm>
        <a:prstGeom prst="leftArrow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>
              <a:solidFill>
                <a:schemeClr val="accent6">
                  <a:lumMod val="50000"/>
                </a:schemeClr>
              </a:solidFill>
            </a:rPr>
            <a:t>Regresar</a:t>
          </a:r>
        </a:p>
      </xdr:txBody>
    </xdr:sp>
    <xdr:clientData/>
  </xdr:twoCellAnchor>
  <xdr:twoCellAnchor editAs="oneCell">
    <xdr:from>
      <xdr:col>1</xdr:col>
      <xdr:colOff>1214437</xdr:colOff>
      <xdr:row>43</xdr:row>
      <xdr:rowOff>0</xdr:rowOff>
    </xdr:from>
    <xdr:to>
      <xdr:col>2</xdr:col>
      <xdr:colOff>727441</xdr:colOff>
      <xdr:row>47</xdr:row>
      <xdr:rowOff>47626</xdr:rowOff>
    </xdr:to>
    <xdr:pic>
      <xdr:nvPicPr>
        <xdr:cNvPr id="3" name="Imagen 2" descr="Vicerrectoría+Administrativa">
          <a:extLst>
            <a:ext uri="{FF2B5EF4-FFF2-40B4-BE49-F238E27FC236}">
              <a16:creationId xmlns:a16="http://schemas.microsoft.com/office/drawing/2014/main" id="{00000000-0008-0000-0A00-000003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6316"/>
        <a:stretch/>
      </xdr:blipFill>
      <xdr:spPr bwMode="auto">
        <a:xfrm>
          <a:off x="2395537" y="4271962"/>
          <a:ext cx="3851275" cy="103822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227632</xdr:colOff>
      <xdr:row>2</xdr:row>
      <xdr:rowOff>124310</xdr:rowOff>
    </xdr:from>
    <xdr:to>
      <xdr:col>0</xdr:col>
      <xdr:colOff>1088691</xdr:colOff>
      <xdr:row>4</xdr:row>
      <xdr:rowOff>151562</xdr:rowOff>
    </xdr:to>
    <xdr:sp macro="" textlink="">
      <xdr:nvSpPr>
        <xdr:cNvPr id="4" name="Flecha: hacia la izquierda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B00-000004000000}"/>
            </a:ext>
          </a:extLst>
        </xdr:cNvPr>
        <xdr:cNvSpPr/>
      </xdr:nvSpPr>
      <xdr:spPr>
        <a:xfrm>
          <a:off x="227632" y="511768"/>
          <a:ext cx="861059" cy="414709"/>
        </a:xfrm>
        <a:prstGeom prst="leftArrow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>
              <a:solidFill>
                <a:schemeClr val="accent6">
                  <a:lumMod val="50000"/>
                </a:schemeClr>
              </a:solidFill>
            </a:rPr>
            <a:t>Regresar</a:t>
          </a:r>
        </a:p>
      </xdr:txBody>
    </xdr:sp>
    <xdr:clientData/>
  </xdr:twoCellAnchor>
  <xdr:twoCellAnchor editAs="oneCell">
    <xdr:from>
      <xdr:col>1</xdr:col>
      <xdr:colOff>1396463</xdr:colOff>
      <xdr:row>0</xdr:row>
      <xdr:rowOff>0</xdr:rowOff>
    </xdr:from>
    <xdr:to>
      <xdr:col>3</xdr:col>
      <xdr:colOff>564505</xdr:colOff>
      <xdr:row>5</xdr:row>
      <xdr:rowOff>63231</xdr:rowOff>
    </xdr:to>
    <xdr:pic>
      <xdr:nvPicPr>
        <xdr:cNvPr id="6" name="Imagen 5" descr="Vicerrectoría+Administrativa">
          <a:extLst>
            <a:ext uri="{FF2B5EF4-FFF2-40B4-BE49-F238E27FC236}">
              <a16:creationId xmlns:a16="http://schemas.microsoft.com/office/drawing/2014/main" id="{00000000-0008-0000-0B00-000006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6316"/>
        <a:stretch/>
      </xdr:blipFill>
      <xdr:spPr bwMode="auto">
        <a:xfrm>
          <a:off x="2599196" y="0"/>
          <a:ext cx="3841750" cy="10318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113009</xdr:colOff>
      <xdr:row>1</xdr:row>
      <xdr:rowOff>46817</xdr:rowOff>
    </xdr:from>
    <xdr:to>
      <xdr:col>0</xdr:col>
      <xdr:colOff>974068</xdr:colOff>
      <xdr:row>3</xdr:row>
      <xdr:rowOff>57924</xdr:rowOff>
    </xdr:to>
    <xdr:sp macro="" textlink="">
      <xdr:nvSpPr>
        <xdr:cNvPr id="4" name="Flecha: hacia la izquierda 3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C00-000004000000}"/>
            </a:ext>
          </a:extLst>
        </xdr:cNvPr>
        <xdr:cNvSpPr/>
      </xdr:nvSpPr>
      <xdr:spPr>
        <a:xfrm>
          <a:off x="113009" y="240546"/>
          <a:ext cx="861059" cy="414709"/>
        </a:xfrm>
        <a:prstGeom prst="leftArrow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>
              <a:solidFill>
                <a:schemeClr val="accent6">
                  <a:lumMod val="50000"/>
                </a:schemeClr>
              </a:solidFill>
            </a:rPr>
            <a:t>Regresar</a:t>
          </a:r>
        </a:p>
      </xdr:txBody>
    </xdr:sp>
    <xdr:clientData/>
  </xdr:twoCellAnchor>
  <xdr:twoCellAnchor editAs="oneCell">
    <xdr:from>
      <xdr:col>1</xdr:col>
      <xdr:colOff>1174751</xdr:colOff>
      <xdr:row>0</xdr:row>
      <xdr:rowOff>0</xdr:rowOff>
    </xdr:from>
    <xdr:to>
      <xdr:col>3</xdr:col>
      <xdr:colOff>777876</xdr:colOff>
      <xdr:row>5</xdr:row>
      <xdr:rowOff>47625</xdr:rowOff>
    </xdr:to>
    <xdr:pic>
      <xdr:nvPicPr>
        <xdr:cNvPr id="6" name="Imagen 5" descr="Vicerrectoría+Administrativa">
          <a:extLst>
            <a:ext uri="{FF2B5EF4-FFF2-40B4-BE49-F238E27FC236}">
              <a16:creationId xmlns:a16="http://schemas.microsoft.com/office/drawing/2014/main" id="{00000000-0008-0000-0C00-000006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6316"/>
        <a:stretch/>
      </xdr:blipFill>
      <xdr:spPr bwMode="auto">
        <a:xfrm>
          <a:off x="2286001" y="0"/>
          <a:ext cx="3841750" cy="10318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59056</xdr:colOff>
      <xdr:row>0</xdr:row>
      <xdr:rowOff>70167</xdr:rowOff>
    </xdr:from>
    <xdr:to>
      <xdr:col>0</xdr:col>
      <xdr:colOff>936626</xdr:colOff>
      <xdr:row>2</xdr:row>
      <xdr:rowOff>135255</xdr:rowOff>
    </xdr:to>
    <xdr:sp macro="" textlink="">
      <xdr:nvSpPr>
        <xdr:cNvPr id="2" name="Flecha: hacia la izquierda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D00-000002000000}"/>
            </a:ext>
          </a:extLst>
        </xdr:cNvPr>
        <xdr:cNvSpPr/>
      </xdr:nvSpPr>
      <xdr:spPr>
        <a:xfrm>
          <a:off x="59056" y="70167"/>
          <a:ext cx="877570" cy="415608"/>
        </a:xfrm>
        <a:prstGeom prst="leftArrow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>
              <a:solidFill>
                <a:schemeClr val="accent6">
                  <a:lumMod val="50000"/>
                </a:schemeClr>
              </a:solidFill>
            </a:rPr>
            <a:t>Regresar</a:t>
          </a:r>
        </a:p>
      </xdr:txBody>
    </xdr:sp>
    <xdr:clientData/>
  </xdr:twoCellAnchor>
  <xdr:twoCellAnchor editAs="oneCell">
    <xdr:from>
      <xdr:col>1</xdr:col>
      <xdr:colOff>1984375</xdr:colOff>
      <xdr:row>0</xdr:row>
      <xdr:rowOff>0</xdr:rowOff>
    </xdr:from>
    <xdr:to>
      <xdr:col>3</xdr:col>
      <xdr:colOff>1016000</xdr:colOff>
      <xdr:row>5</xdr:row>
      <xdr:rowOff>119062</xdr:rowOff>
    </xdr:to>
    <xdr:pic>
      <xdr:nvPicPr>
        <xdr:cNvPr id="3" name="Imagen 2" descr="Vicerrectoría+Administrativa">
          <a:extLst>
            <a:ext uri="{FF2B5EF4-FFF2-40B4-BE49-F238E27FC236}">
              <a16:creationId xmlns:a16="http://schemas.microsoft.com/office/drawing/2014/main" id="{00000000-0008-0000-0D00-000003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6316"/>
        <a:stretch/>
      </xdr:blipFill>
      <xdr:spPr bwMode="auto">
        <a:xfrm>
          <a:off x="3096895" y="0"/>
          <a:ext cx="3984625" cy="995362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59056</xdr:colOff>
      <xdr:row>0</xdr:row>
      <xdr:rowOff>70167</xdr:rowOff>
    </xdr:from>
    <xdr:to>
      <xdr:col>0</xdr:col>
      <xdr:colOff>936626</xdr:colOff>
      <xdr:row>2</xdr:row>
      <xdr:rowOff>135255</xdr:rowOff>
    </xdr:to>
    <xdr:sp macro="" textlink="">
      <xdr:nvSpPr>
        <xdr:cNvPr id="5" name="Flecha: hacia la izquierda 4">
          <a:hlinkClick xmlns:r="http://schemas.openxmlformats.org/officeDocument/2006/relationships" r:id="rId1" tooltip="Regresar"/>
          <a:extLst>
            <a:ext uri="{FF2B5EF4-FFF2-40B4-BE49-F238E27FC236}">
              <a16:creationId xmlns:a16="http://schemas.microsoft.com/office/drawing/2014/main" id="{00000000-0008-0000-0E00-000005000000}"/>
            </a:ext>
          </a:extLst>
        </xdr:cNvPr>
        <xdr:cNvSpPr/>
      </xdr:nvSpPr>
      <xdr:spPr>
        <a:xfrm>
          <a:off x="59056" y="70167"/>
          <a:ext cx="877570" cy="430213"/>
        </a:xfrm>
        <a:prstGeom prst="leftArrow">
          <a:avLst/>
        </a:prstGeom>
        <a:solidFill>
          <a:srgbClr val="92D050"/>
        </a:soli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es-CO" sz="1100" b="1">
              <a:solidFill>
                <a:schemeClr val="accent6">
                  <a:lumMod val="50000"/>
                </a:schemeClr>
              </a:solidFill>
            </a:rPr>
            <a:t>Regresar</a:t>
          </a:r>
        </a:p>
      </xdr:txBody>
    </xdr:sp>
    <xdr:clientData/>
  </xdr:twoCellAnchor>
  <xdr:twoCellAnchor editAs="oneCell">
    <xdr:from>
      <xdr:col>1</xdr:col>
      <xdr:colOff>1984375</xdr:colOff>
      <xdr:row>0</xdr:row>
      <xdr:rowOff>0</xdr:rowOff>
    </xdr:from>
    <xdr:to>
      <xdr:col>3</xdr:col>
      <xdr:colOff>916215</xdr:colOff>
      <xdr:row>5</xdr:row>
      <xdr:rowOff>119062</xdr:rowOff>
    </xdr:to>
    <xdr:pic>
      <xdr:nvPicPr>
        <xdr:cNvPr id="6" name="Imagen 5" descr="Vicerrectoría+Administrativa">
          <a:extLst>
            <a:ext uri="{FF2B5EF4-FFF2-40B4-BE49-F238E27FC236}">
              <a16:creationId xmlns:a16="http://schemas.microsoft.com/office/drawing/2014/main" id="{00000000-0008-0000-0E00-000006000000}"/>
            </a:ext>
          </a:extLst>
        </xdr:cNvPr>
        <xdr:cNvPicPr/>
      </xdr:nvPicPr>
      <xdr:blipFill rotWithShape="1"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b="26316"/>
        <a:stretch/>
      </xdr:blipFill>
      <xdr:spPr bwMode="auto">
        <a:xfrm>
          <a:off x="3127375" y="0"/>
          <a:ext cx="3841750" cy="1031875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304800</xdr:colOff>
      <xdr:row>0</xdr:row>
      <xdr:rowOff>95250</xdr:rowOff>
    </xdr:from>
    <xdr:to>
      <xdr:col>10</xdr:col>
      <xdr:colOff>113371</xdr:colOff>
      <xdr:row>6</xdr:row>
      <xdr:rowOff>66536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1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04800" y="95250"/>
          <a:ext cx="7428571" cy="1114286"/>
        </a:xfrm>
        <a:prstGeom prst="rect">
          <a:avLst/>
        </a:prstGeom>
      </xdr:spPr>
    </xdr:pic>
    <xdr:clientData/>
  </xdr:twoCellAnchor>
  <xdr:twoCellAnchor editAs="oneCell">
    <xdr:from>
      <xdr:col>0</xdr:col>
      <xdr:colOff>352425</xdr:colOff>
      <xdr:row>7</xdr:row>
      <xdr:rowOff>57150</xdr:rowOff>
    </xdr:from>
    <xdr:to>
      <xdr:col>8</xdr:col>
      <xdr:colOff>523092</xdr:colOff>
      <xdr:row>13</xdr:row>
      <xdr:rowOff>133198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1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352425" y="1390650"/>
          <a:ext cx="6266667" cy="1219048"/>
        </a:xfrm>
        <a:prstGeom prst="rect">
          <a:avLst/>
        </a:prstGeom>
      </xdr:spPr>
    </xdr:pic>
    <xdr:clientData/>
  </xdr:twoCellAnchor>
  <xdr:twoCellAnchor editAs="oneCell">
    <xdr:from>
      <xdr:col>0</xdr:col>
      <xdr:colOff>628650</xdr:colOff>
      <xdr:row>15</xdr:row>
      <xdr:rowOff>152400</xdr:rowOff>
    </xdr:from>
    <xdr:to>
      <xdr:col>8</xdr:col>
      <xdr:colOff>113602</xdr:colOff>
      <xdr:row>29</xdr:row>
      <xdr:rowOff>37781</xdr:rowOff>
    </xdr:to>
    <xdr:pic>
      <xdr:nvPicPr>
        <xdr:cNvPr id="4" name="Imagen 3">
          <a:extLst>
            <a:ext uri="{FF2B5EF4-FFF2-40B4-BE49-F238E27FC236}">
              <a16:creationId xmlns:a16="http://schemas.microsoft.com/office/drawing/2014/main" id="{00000000-0008-0000-1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628650" y="3009900"/>
          <a:ext cx="5580952" cy="2552381"/>
        </a:xfrm>
        <a:prstGeom prst="rect">
          <a:avLst/>
        </a:prstGeom>
      </xdr:spPr>
    </xdr:pic>
    <xdr:clientData/>
  </xdr:twoCellAnchor>
  <xdr:twoCellAnchor editAs="oneCell">
    <xdr:from>
      <xdr:col>10</xdr:col>
      <xdr:colOff>390525</xdr:colOff>
      <xdr:row>0</xdr:row>
      <xdr:rowOff>0</xdr:rowOff>
    </xdr:from>
    <xdr:to>
      <xdr:col>16</xdr:col>
      <xdr:colOff>342334</xdr:colOff>
      <xdr:row>35</xdr:row>
      <xdr:rowOff>180119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1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8010525" y="0"/>
          <a:ext cx="4523809" cy="6847619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0000000}" name="TDocentes" displayName="TDocentes" ref="A1:AE201" totalsRowShown="0" headerRowDxfId="128" dataDxfId="127">
  <autoFilter ref="A1:AE201" xr:uid="{00000000-0009-0000-0100-000007000000}"/>
  <tableColumns count="31">
    <tableColumn id="1" xr3:uid="{00000000-0010-0000-0000-000001000000}" name="Ítem Docentes" dataDxfId="126">
      <calculatedColumnFormula>IFERROR(A1+1,1)</calculatedColumnFormula>
    </tableColumn>
    <tableColumn id="2" xr3:uid="{00000000-0010-0000-0000-000002000000}" name="Asignatura _x000a_(Plan de estudios o malla curricular completa)" dataDxfId="125"/>
    <tableColumn id="3" xr3:uid="{00000000-0010-0000-0000-000003000000}" name="Nombre del Docente (Opcional)" dataDxfId="124"/>
    <tableColumn id="5" xr3:uid="{00000000-0010-0000-0000-000005000000}" name="Nivel de formación" dataDxfId="123"/>
    <tableColumn id="4" xr3:uid="{00000000-0010-0000-0000-000004000000}" name="Tipo (Vinculación)" dataDxfId="122"/>
    <tableColumn id="9" xr3:uid="{00000000-0010-0000-0000-000009000000}" name="Horas directas del plan de estudios (malla curricular)" dataDxfId="121"/>
    <tableColumn id="7" xr3:uid="{00000000-0010-0000-0000-000007000000}" name="Horas de dedicación docente (efectivamente pagadas)" dataDxfId="120"/>
    <tableColumn id="11" xr3:uid="{00000000-0010-0000-0000-00000B000000}" name="Horas adicionales" dataDxfId="119" dataCellStyle="Millares">
      <calculatedColumnFormula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calculatedColumnFormula>
    </tableColumn>
    <tableColumn id="8" xr3:uid="{00000000-0010-0000-0000-000008000000}" name="Forma de pago del Docente" dataDxfId="118"/>
    <tableColumn id="10" xr3:uid="{00000000-0010-0000-0000-00000A000000}" name="Fuente de financiación" dataDxfId="117"/>
    <tableColumn id="17" xr3:uid="{00000000-0010-0000-0000-000011000000}" name="Salario mensual (si es vinculado con Plan de trabajo)" dataDxfId="116"/>
    <tableColumn id="19" xr3:uid="{00000000-0010-0000-0000-000013000000}" name="Categoría (si es actividad especial o cátedra)" dataDxfId="115"/>
    <tableColumn id="13" xr3:uid="{00000000-0010-0000-0000-00000D000000}" name="Valor hora fijado por la Unidad (Incluido FP)" dataDxfId="114"/>
    <tableColumn id="6" xr3:uid="{00000000-0010-0000-0000-000006000000}" name="Valor Hora (incluído FP)2" dataDxfId="113">
      <calculatedColumnFormula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calculatedColumnFormula>
    </tableColumn>
    <tableColumn id="15" xr3:uid="{00000000-0010-0000-0000-00000F000000}" name="Valor Cohorte" dataDxfId="112">
      <calculatedColumnFormula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calculatedColumnFormula>
    </tableColumn>
    <tableColumn id="16" xr3:uid="{00000000-0010-0000-0000-000010000000}" name="Observaciones" dataDxfId="111"/>
    <tableColumn id="27" xr3:uid="{00000000-0010-0000-0000-00001B000000}" name="Destino (Información para viáticos)" dataDxfId="110"/>
    <tableColumn id="12" xr3:uid="{00000000-0010-0000-0000-00000C000000}" name="Tipo de Viaje" dataDxfId="109"/>
    <tableColumn id="23" xr3:uid="{00000000-0010-0000-0000-000017000000}" name="Número de viajes aéreos (ida y regreso) durante la cohorte" dataDxfId="108" dataCellStyle="Millares"/>
    <tableColumn id="22" xr3:uid="{00000000-0010-0000-0000-000016000000}" name="Valor Unitario Tiquete Aéreo (Ida y Regreso)" dataDxfId="107"/>
    <tableColumn id="24" xr3:uid="{00000000-0010-0000-0000-000018000000}" name="Valor Total Tiquetes Aéreos por Cohorte" dataDxfId="106">
      <calculatedColumnFormula>+TDocentes[[#This Row],[Valor Unitario Tiquete Aéreo (Ida y Regreso)]]*TDocentes[[#This Row],[Número de viajes aéreos (ida y regreso) durante la cohorte]]</calculatedColumnFormula>
    </tableColumn>
    <tableColumn id="20" xr3:uid="{00000000-0010-0000-0000-000014000000}" name="Número de viáticos durante la cohorte" dataDxfId="105" dataCellStyle="Millares"/>
    <tableColumn id="14" xr3:uid="{00000000-0010-0000-0000-00000E000000}" name="Número de días por viático" dataDxfId="104" dataCellStyle="Millares"/>
    <tableColumn id="25" xr3:uid="{00000000-0010-0000-0000-000019000000}" name="Valor Viático por viaje" dataDxfId="103">
      <calculatedColumnFormula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calculatedColumnFormula>
    </tableColumn>
    <tableColumn id="36" xr3:uid="{00000000-0010-0000-0000-000024000000}" name="Número de viáticos durante la cohorte2" dataDxfId="102" dataCellStyle="Millares"/>
    <tableColumn id="35" xr3:uid="{00000000-0010-0000-0000-000023000000}" name="Número de días por viático2" dataDxfId="101" dataCellStyle="Millares"/>
    <tableColumn id="34" xr3:uid="{00000000-0010-0000-0000-000022000000}" name="Valor Viático por viaje2" dataDxfId="100">
      <calculatedColumnFormula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calculatedColumnFormula>
    </tableColumn>
    <tableColumn id="39" xr3:uid="{00000000-0010-0000-0000-000027000000}" name="Número de viáticos durante la cohorte3" dataDxfId="99" dataCellStyle="Millares"/>
    <tableColumn id="38" xr3:uid="{00000000-0010-0000-0000-000026000000}" name="Número de días por viático3" dataDxfId="98" dataCellStyle="Millares"/>
    <tableColumn id="37" xr3:uid="{00000000-0010-0000-0000-000025000000}" name="Valor Viático por viaje3" dataDxfId="97">
      <calculatedColumnFormula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calculatedColumnFormula>
    </tableColumn>
    <tableColumn id="28" xr3:uid="{00000000-0010-0000-0000-00001C000000}" name="Valor Total Viáticos durante la cohorte" dataDxfId="96">
      <calculatedColumnFormula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calculatedColumnFormula>
    </tableColumn>
  </tableColumns>
  <tableStyleInfo name="TableStyleLight7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9" xr:uid="{00000000-000C-0000-FFFF-FFFF01000000}" name="TOtros" displayName="TOtros" ref="A1:Z201" totalsRowShown="0" headerRowDxfId="95" dataDxfId="94">
  <autoFilter ref="A1:Z201" xr:uid="{00000000-0009-0000-0100-000013000000}"/>
  <tableColumns count="26">
    <tableColumn id="1" xr3:uid="{00000000-0010-0000-0100-000001000000}" name="Ítem" dataDxfId="93">
      <calculatedColumnFormula>IFERROR(A1+1,1)</calculatedColumnFormula>
    </tableColumn>
    <tableColumn id="25" xr3:uid="{00000000-0010-0000-0100-000019000000}" name="Tipo" dataDxfId="92"/>
    <tableColumn id="2" xr3:uid="{00000000-0010-0000-0100-000002000000}" name="Descripción Directores, Jurados, Invitados" dataDxfId="91"/>
    <tableColumn id="8" xr3:uid="{00000000-0010-0000-0100-000008000000}" name="Número de trabajos de grado" dataDxfId="90"/>
    <tableColumn id="3" xr3:uid="{00000000-0010-0000-0100-000003000000}" name="# de Estudiantes asesorados" dataDxfId="89"/>
    <tableColumn id="13" xr3:uid="{00000000-0010-0000-0100-00000D000000}" name="Horas dedicación en la cohorte por Trabajo de Grado" dataDxfId="88"/>
    <tableColumn id="17" xr3:uid="{00000000-0010-0000-0100-000011000000}" name="Nivel de formación" dataDxfId="87"/>
    <tableColumn id="7" xr3:uid="{00000000-0010-0000-0100-000007000000}" name="Tipo (Vinculación)" dataDxfId="86"/>
    <tableColumn id="21" xr3:uid="{00000000-0010-0000-0100-000015000000}" name="Forma de pago del Docente" dataDxfId="85"/>
    <tableColumn id="10" xr3:uid="{00000000-0010-0000-0100-00000A000000}" name="Fuente de financiación" dataDxfId="84"/>
    <tableColumn id="4" xr3:uid="{00000000-0010-0000-0100-000004000000}" name="Costo de dirección en la cohorte por Trabajo de Grado" dataDxfId="83"/>
    <tableColumn id="30" xr3:uid="{00000000-0010-0000-0100-00001E000000}" name="Valor hora fijado por unidad académica (por trabajo de grado)" dataDxfId="82"/>
    <tableColumn id="5" xr3:uid="{00000000-0010-0000-0100-000005000000}" name="Salario mensual (si es vinculado con Plan de trabajo)" dataDxfId="81"/>
    <tableColumn id="29" xr3:uid="{00000000-0010-0000-0100-00001D000000}" name="Categoría" dataDxfId="80"/>
    <tableColumn id="18" xr3:uid="{00000000-0010-0000-0100-000012000000}" name="Valor Hora (Incluído FP)" dataDxfId="79">
      <calculatedColumnFormula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calculatedColumnFormula>
    </tableColumn>
    <tableColumn id="19" xr3:uid="{00000000-0010-0000-0100-000013000000}" name="Valor en cohorte por Trabajo de Grado" dataDxfId="78">
      <calculatedColumnFormula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calculatedColumnFormula>
    </tableColumn>
    <tableColumn id="31" xr3:uid="{00000000-0010-0000-0100-00001F000000}" name="Valor Total Cohorte" dataDxfId="77">
      <calculatedColumnFormula>+IFERROR(IF(TOtros[[#This Row],[Número de trabajos de grado]]="",TOtros[[#This Row],[Valor en cohorte por Trabajo de Grado]],TOtros[[#This Row],[Valor en cohorte por Trabajo de Grado]]*TOtros[[#This Row],[Número de trabajos de grado]]),"")</calculatedColumnFormula>
    </tableColumn>
    <tableColumn id="6" xr3:uid="{00000000-0010-0000-0100-000006000000}" name="Destino (Información para viáticos)" dataDxfId="76"/>
    <tableColumn id="9" xr3:uid="{00000000-0010-0000-0100-000009000000}" name="Tipo de Viaje" dataDxfId="75"/>
    <tableColumn id="11" xr3:uid="{00000000-0010-0000-0100-00000B000000}" name="Número de viajes aéreos (ida y regreso) durante la cohorte" dataDxfId="74" dataCellStyle="Millares"/>
    <tableColumn id="12" xr3:uid="{00000000-0010-0000-0100-00000C000000}" name="Valor Unitario Tiquete Aéreo (Ida y Regreso)" dataDxfId="73"/>
    <tableColumn id="14" xr3:uid="{00000000-0010-0000-0100-00000E000000}" name="Valor Total Tiquetes Aéreos por Cohorte" dataDxfId="72">
      <calculatedColumnFormula>+TOtros[[#This Row],[Número de viajes aéreos (ida y regreso) durante la cohorte]]*TOtros[[#This Row],[Valor Unitario Tiquete Aéreo (Ida y Regreso)]]</calculatedColumnFormula>
    </tableColumn>
    <tableColumn id="15" xr3:uid="{00000000-0010-0000-0100-00000F000000}" name="Número de viáticos durante la cohorte" dataDxfId="71" dataCellStyle="Millares"/>
    <tableColumn id="20" xr3:uid="{00000000-0010-0000-0100-000014000000}" name="Número de días por viático" dataDxfId="70" dataCellStyle="Millares"/>
    <tableColumn id="22" xr3:uid="{00000000-0010-0000-0100-000016000000}" name="Valor Viático por viaje" dataDxfId="69">
      <calculatedColumnFormula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calculatedColumnFormula>
    </tableColumn>
    <tableColumn id="23" xr3:uid="{00000000-0010-0000-0100-000017000000}" name="Valor Total Viáticos durante la cohorte" dataDxfId="68">
      <calculatedColumnFormula>+IFERROR(IFERROR(TOtros[[#This Row],[Valor Viático por viaje]]*TOtros[[#This Row],[Número de viáticos durante la cohorte]],0),0)</calculatedColumnFormula>
    </tableColumn>
  </tableColumns>
  <tableStyleInfo name="TableStyleLight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3" xr:uid="{00000000-000C-0000-FFFF-FFFF02000000}" name="TSEA" displayName="TSEA" ref="A1:H51" totalsRowShown="0" headerRowDxfId="67" dataDxfId="66">
  <autoFilter ref="A1:H51" xr:uid="{00000000-0009-0000-0100-000017000000}"/>
  <tableColumns count="8">
    <tableColumn id="1" xr3:uid="{00000000-0010-0000-0200-000001000000}" name="Ítem _x000a_SEA" dataDxfId="65">
      <calculatedColumnFormula>IFERROR(A1+1,1)</calculatedColumnFormula>
    </tableColumn>
    <tableColumn id="2" xr3:uid="{00000000-0010-0000-0200-000002000000}" name="Cargo" dataDxfId="64"/>
    <tableColumn id="3" xr3:uid="{00000000-0010-0000-0200-000003000000}" name="Nombre del Funcionario (Opcional)" dataDxfId="63"/>
    <tableColumn id="8" xr3:uid="{00000000-0010-0000-0200-000008000000}" name="Forma de pago" dataDxfId="62"/>
    <tableColumn id="7" xr3:uid="{00000000-0010-0000-0200-000007000000}" name="Horas de dedicación en el semestre al programa" dataDxfId="61"/>
    <tableColumn id="4" xr3:uid="{00000000-0010-0000-0200-000004000000}" name="Fuente de Financiación" dataDxfId="60"/>
    <tableColumn id="6" xr3:uid="{00000000-0010-0000-0200-000006000000}" name="Valor Hora" dataDxfId="59">
      <calculatedColumnFormula>+IFERROR(VLOOKUP(TSEA[[#This Row],[Forma de pago]],TTipoSEA[#All],2,0),"")</calculatedColumnFormula>
    </tableColumn>
    <tableColumn id="15" xr3:uid="{00000000-0010-0000-0200-00000F000000}" name="Valor Semestre" dataDxfId="58">
      <calculatedColumnFormula>+IF(TSEA[[#This Row],[Valor Hora]]="","",TSEA[[#This Row],[Horas de dedicación en el semestre al programa]]*TSEA[[#This Row],[Valor Hora]])</calculatedColumnFormula>
    </tableColumn>
  </tableColumns>
  <tableStyleInfo name="TableStyleLight7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8" xr:uid="{00000000-000C-0000-FFFF-FFFF03000000}" name="Tadministrativos" displayName="Tadministrativos" ref="A1:M51" totalsRowShown="0" headerRowDxfId="57" dataDxfId="56">
  <autoFilter ref="A1:M51" xr:uid="{00000000-0009-0000-0100-000012000000}"/>
  <tableColumns count="13">
    <tableColumn id="1" xr3:uid="{00000000-0010-0000-0300-000001000000}" name="Ítem Administrativos" dataDxfId="55">
      <calculatedColumnFormula>IFERROR(A1+1,1)</calculatedColumnFormula>
    </tableColumn>
    <tableColumn id="2" xr3:uid="{00000000-0010-0000-0300-000002000000}" name="Cargo _x000a_(Secretaria, jefe de programa, etc.)" dataDxfId="54"/>
    <tableColumn id="3" xr3:uid="{00000000-0010-0000-0300-000003000000}" name="Nombre del Funcionario (Opcional)" dataDxfId="53"/>
    <tableColumn id="5" xr3:uid="{00000000-0010-0000-0300-000005000000}" name="Nivel de formación" dataDxfId="52"/>
    <tableColumn id="4" xr3:uid="{00000000-0010-0000-0300-000004000000}" name="Tipo (Vinculación)" dataDxfId="51"/>
    <tableColumn id="10" xr3:uid="{00000000-0010-0000-0300-00000A000000}" name="Fuente de financiación" dataDxfId="50"/>
    <tableColumn id="7" xr3:uid="{00000000-0010-0000-0300-000007000000}" name="Horas de dedicación en el semestre al programa" dataDxfId="49"/>
    <tableColumn id="8" xr3:uid="{00000000-0010-0000-0300-000008000000}" name="Forma de pago del Administrativo" dataDxfId="48"/>
    <tableColumn id="17" xr3:uid="{00000000-0010-0000-0300-000011000000}" name="Salario mensual (si es vinculado o CIS)" dataDxfId="47"/>
    <tableColumn id="19" xr3:uid="{00000000-0010-0000-0300-000013000000}" name="Categoría (si es actividad especial)" dataDxfId="46"/>
    <tableColumn id="18" xr3:uid="{00000000-0010-0000-0300-000012000000}" name="Valor hora fijado por la unidad académica (si no es vinculado o CIS)" dataDxfId="45"/>
    <tableColumn id="6" xr3:uid="{00000000-0010-0000-0300-000006000000}" name="Valor Hora (incluído FP)" dataDxfId="44">
      <calculatedColumnFormula>+IFERROR(IF(AND(Tadministrativos[[#This Row],[Valor hora fijado por la unidad académica (si no es vinculado o CIS)]]&lt;&gt;0,Tadministrativos[[#This Row],[Forma de pago del Administrativo]]&lt;&gt;"Salario"),Tadministrativos[[#This Row],[Valor hora fijado por la unidad académica (si no es vinculado o CIS)]],IF(Tadministrativos[[#This Row],[Forma de pago del Administrativo]]="Cátedra",VLOOKUP(Tadministrativos[[#This Row],[Categoría (si es actividad especial)]],TCategoría[#All],2,0)*VLOOKUP(Tadministrativos[[#This Row],[Forma de pago del Administrativo]],TFactorPrestacional[#All],3,0),IF(Tadministrativos[[#This Row],[Forma de pago del Administrativo]]="Actividad Especial",VLOOKUP(Tadministrativos[[#This Row],[Categoría (si es actividad especial)]],TCategoría[#All],3,0),IF(Tadministrativos[[#This Row],[Forma de pago del Administrativo]]="Salario",(Tadministrativos[[#This Row],[Salario mensual (si es vinculado o CIS)]]*6*VLOOKUP(Tadministrativos[[#This Row],[Tipo (Vinculación)]],TFactorPrestacional[#All],3,0)/VLOOKUP(Tadministrativos[[#This Row],[Tipo (Vinculación)]],THEPLS[#All],2,0)),IF(Tadministrativos[[#This Row],[Forma de pago del Administrativo]]="CIS, Fundación y similares",(Tadministrativos[[#This Row],[Salario mensual (si es vinculado o CIS)]]*6*VLOOKUP(Tadministrativos[[#This Row],[Forma de pago del Administrativo]],TFactorPrestacional[#All],3,0))/VLOOKUP(Tadministrativos[[#This Row],[Forma de pago del Administrativo]],THEPLS[#All],2,0),"VALIDAR"))))),0)</calculatedColumnFormula>
    </tableColumn>
    <tableColumn id="15" xr3:uid="{00000000-0010-0000-0300-00000F000000}" name="Valor Semestre" dataDxfId="43">
      <calculatedColumnFormula>+IFERROR(IF(AND(Tadministrativos[[#This Row],[Valor hora fijado por la unidad académica (si no es vinculado o CIS)]]&lt;&gt;"",Tadministrativos[[#This Row],[Forma de pago del Administrativo]]&lt;&gt;"Salario"),Tadministrativos[[#This Row],[Valor hora fijado por la unidad académica (si no es vinculado o CIS)]]*Tadministrativos[[#This Row],[Horas de dedicación en el semestre al programa]],IF(OR(Tadministrativos[[#This Row],[Salario mensual (si es vinculado o CIS)]]="",Tadministrativos[[#This Row],[Salario mensual (si es vinculado o CIS)]]=0),Tadministrativos[[#This Row],[Valor Hora (incluído FP)]]*Tadministrativos[[#This Row],[Horas de dedicación en el semestre al programa]],IF((Tadministrativos[[#This Row],[Salario mensual (si es vinculado o CIS)]]*6*VLOOKUP(Tadministrativos[[#This Row],[Forma de pago del Administrativo]],TFactorPrestacional[#All],3,0))&lt;Tadministrativos[[#This Row],[Valor Hora (incluído FP)]]*Tadministrativos[[#This Row],[Horas de dedicación en el semestre al programa]],(Tadministrativos[[#This Row],[Salario mensual (si es vinculado o CIS)]]*6*VLOOKUP(Tadministrativos[[#This Row],[Forma de pago del Administrativo]],TFactorPrestacional[#All],3,0)),Tadministrativos[[#This Row],[Valor Hora (incluído FP)]]*Tadministrativos[[#This Row],[Horas de dedicación en el semestre al programa]]))),0)</calculatedColumnFormula>
    </tableColumn>
  </tableColumns>
  <tableStyleInfo name="TableStyleLight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1" xr:uid="{00000000-000C-0000-FFFF-FFFF04000000}" name="TGastosGenerales" displayName="TGastosGenerales" ref="A1:F51" totalsRowShown="0" headerRowDxfId="42" dataDxfId="41">
  <autoFilter ref="A1:F51" xr:uid="{00000000-0009-0000-0100-00000B000000}"/>
  <tableColumns count="6">
    <tableColumn id="1" xr3:uid="{00000000-0010-0000-0400-000001000000}" name="Ítem Generales" dataDxfId="40">
      <calculatedColumnFormula>IFERROR(A1+1,1)</calculatedColumnFormula>
    </tableColumn>
    <tableColumn id="2" xr3:uid="{00000000-0010-0000-0400-000002000000}" name="Tipo de erogación" dataDxfId="39"/>
    <tableColumn id="3" xr3:uid="{00000000-0010-0000-0400-000003000000}" name="Descripción" dataDxfId="38"/>
    <tableColumn id="6" xr3:uid="{00000000-0010-0000-0400-000006000000}" name="Valor del gasto por semestre" dataDxfId="37"/>
    <tableColumn id="10" xr3:uid="{00000000-0010-0000-0400-00000A000000}" name="Fuente de financiación" dataDxfId="36"/>
    <tableColumn id="11" xr3:uid="{00000000-0010-0000-0400-00000B000000}" name="Observaciones" dataDxfId="35"/>
  </tableColumns>
  <tableStyleInfo name="TableStyleLight7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2" xr:uid="{00000000-000C-0000-FFFF-FFFF05000000}" name="TCategoría" displayName="TCategoría" ref="B2:D12" totalsRowShown="0">
  <autoFilter ref="B2:D12" xr:uid="{00000000-0009-0000-0100-00000C000000}"/>
  <tableColumns count="3">
    <tableColumn id="1" xr3:uid="{00000000-0010-0000-0500-000001000000}" name="Categoría"/>
    <tableColumn id="2" xr3:uid="{00000000-0010-0000-0500-000002000000}" name="Cátedra" dataDxfId="34"/>
    <tableColumn id="3" xr3:uid="{00000000-0010-0000-0500-000003000000}" name="Actividad Especial" dataDxfId="33"/>
  </tableColumns>
  <tableStyleInfo name="TableStyleLight7" showFirstColumn="0" showLastColumn="0" showRowStripes="1" showColumnStripes="0"/>
</table>
</file>

<file path=xl/tables/table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5" xr:uid="{00000000-000C-0000-FFFF-FFFF06000000}" name="TFactorPrestacional" displayName="TFactorPrestacional" ref="B14:D32" totalsRowShown="0">
  <autoFilter ref="B14:D32" xr:uid="{00000000-0009-0000-0100-00000F000000}"/>
  <tableColumns count="3">
    <tableColumn id="1" xr3:uid="{00000000-0010-0000-0600-000001000000}" name="Tipo de Vinculación"/>
    <tableColumn id="2" xr3:uid="{00000000-0010-0000-0600-000002000000}" name="%" dataDxfId="32"/>
    <tableColumn id="4" xr3:uid="{00000000-0010-0000-0600-000004000000}" name="Factor" dataDxfId="31">
      <calculatedColumnFormula>1+TFactorPrestacional[[#This Row],[%]]</calculatedColumnFormula>
    </tableColumn>
  </tableColumns>
  <tableStyleInfo name="TableStyleLight7" showFirstColumn="0" showLastColumn="0" showRowStripes="1" showColumnStripes="0"/>
</table>
</file>

<file path=xl/tables/table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6" xr:uid="{00000000-000C-0000-FFFF-FFFF07000000}" name="THEPLS" displayName="THEPLS" ref="B34:C40" totalsRowShown="0">
  <autoFilter ref="B34:C40" xr:uid="{00000000-0009-0000-0100-000010000000}"/>
  <tableColumns count="2">
    <tableColumn id="1" xr3:uid="{00000000-0010-0000-0700-000001000000}" name="Tipo"/>
    <tableColumn id="2" xr3:uid="{00000000-0010-0000-0700-000002000000}" name="HEPLS" dataDxfId="30"/>
  </tableColumns>
  <tableStyleInfo name="TableStyleLight7" showFirstColumn="0" showLastColumn="0" showRowStripes="1" showColumnStripes="0"/>
</table>
</file>

<file path=xl/tables/table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7" xr:uid="{00000000-000C-0000-FFFF-FFFF08000000}" name="TViaticos" displayName="TViaticos" ref="B42:J55" totalsRowShown="0">
  <autoFilter ref="B42:J55" xr:uid="{00000000-0009-0000-0100-000011000000}"/>
  <tableColumns count="9">
    <tableColumn id="1" xr3:uid="{00000000-0010-0000-0800-000001000000}" name="VIÁTICOS"/>
    <tableColumn id="9" xr3:uid="{00000000-0010-0000-0800-000009000000}" name="Moneda"/>
    <tableColumn id="8" xr3:uid="{00000000-0010-0000-0800-000008000000}" name="TO" dataDxfId="29"/>
    <tableColumn id="7" xr3:uid="{00000000-0010-0000-0800-000007000000}" name="TD" dataDxfId="28"/>
    <tableColumn id="6" xr3:uid="{00000000-0010-0000-0800-000006000000}" name="TI" dataDxfId="27"/>
    <tableColumn id="5" xr3:uid="{00000000-0010-0000-0800-000005000000}" name="D" dataDxfId="26"/>
    <tableColumn id="3" xr3:uid="{00000000-0010-0000-0800-000003000000}" name="A" dataDxfId="25"/>
    <tableColumn id="2" xr3:uid="{00000000-0010-0000-0800-000002000000}" name="C" dataDxfId="24"/>
    <tableColumn id="4" xr3:uid="{00000000-0010-0000-0800-000004000000}" name="H" dataDxfId="23"/>
  </tableColumns>
  <tableStyleInfo name="TableStyleLight7" showFirstColumn="0" showLastColumn="0" showRowStripes="1" showColumnStripes="0"/>
</table>
</file>

<file path=xl/tables/table1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1" xr:uid="{00000000-000C-0000-FFFF-FFFF09000000}" name="TipoOtrosAdtivos" displayName="TipoOtrosAdtivos" ref="B67:B70" totalsRowShown="0">
  <autoFilter ref="B67:B70" xr:uid="{00000000-0009-0000-0100-000015000000}"/>
  <tableColumns count="1">
    <tableColumn id="1" xr3:uid="{00000000-0010-0000-0900-000001000000}" name="Tipo Otros"/>
  </tableColumns>
  <tableStyleInfo name="TableStyleLight7" showFirstColumn="0" showLastColumn="0" showRowStripes="1" showColumnStripes="0"/>
</table>
</file>

<file path=xl/tables/table1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0" xr:uid="{00000000-000C-0000-FFFF-FFFF0A000000}" name="TOTROADTIVO" displayName="TOTROADTIVO" ref="B72:C76" totalsRowShown="0">
  <autoFilter ref="B72:C76" xr:uid="{00000000-0009-0000-0100-000014000000}"/>
  <tableColumns count="2">
    <tableColumn id="1" xr3:uid="{00000000-0010-0000-0A00-000001000000}" name="Otro personal  adtivo."/>
    <tableColumn id="2" xr3:uid="{00000000-0010-0000-0A00-000002000000}" name="Valor hora" dataDxfId="22"/>
  </tableColumns>
  <tableStyleInfo name="TableStyleLight7" showFirstColumn="0" showLastColumn="0" showRowStripes="1" showColumnStripes="0"/>
</table>
</file>

<file path=xl/tables/table1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4" xr:uid="{00000000-000C-0000-FFFF-FFFF0B000000}" name="TTipoSEA" displayName="TTipoSEA" ref="B78:C83" totalsRowShown="0" headerRowDxfId="21" headerRowBorderDxfId="20" tableBorderDxfId="19">
  <autoFilter ref="B78:C83" xr:uid="{00000000-0009-0000-0100-000018000000}"/>
  <tableColumns count="2">
    <tableColumn id="1" xr3:uid="{00000000-0010-0000-0B00-000001000000}" name="Otro personal  adtivo." dataDxfId="18"/>
    <tableColumn id="2" xr3:uid="{00000000-0010-0000-0B00-000002000000}" name="Valor hora" dataDxfId="17"/>
  </tableColumns>
  <tableStyleInfo name="TableStyleLight7" showFirstColumn="0" showLastColumn="0" showRowStripes="1" showColumnStripes="0"/>
</table>
</file>

<file path=xl/tables/table1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C000000}" name="TUnidadesAcademicas" displayName="TUnidadesAcademicas" ref="B85:C110" totalsRowShown="0">
  <autoFilter ref="B85:C110" xr:uid="{00000000-0009-0000-0100-000002000000}"/>
  <tableColumns count="2">
    <tableColumn id="1" xr3:uid="{00000000-0010-0000-0C00-000001000000}" name="Unidades Académicas"/>
    <tableColumn id="2" xr3:uid="{00000000-0010-0000-0C00-000002000000}" name="código UA" dataDxfId="16"/>
  </tableColumns>
  <tableStyleInfo name="TableStyleLight7" showFirstColumn="0" showLastColumn="0" showRowStripes="1" showColumnStripes="0"/>
</table>
</file>

<file path=xl/tables/table1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D000000}" name="TModalidadProgramas" displayName="TModalidadProgramas" ref="B112:B115" totalsRowShown="0">
  <autoFilter ref="B112:B115" xr:uid="{00000000-0009-0000-0100-000001000000}"/>
  <tableColumns count="1">
    <tableColumn id="1" xr3:uid="{00000000-0010-0000-0D00-000001000000}" name="Modalidad Programas"/>
  </tableColumns>
  <tableStyleInfo name="TableStyleLight7" showFirstColumn="0" showLastColumn="0" showRowStripes="1" showColumnStripes="0"/>
</table>
</file>

<file path=xl/tables/table1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E000000}" name="TModalidadEstudiantes" displayName="TModalidadEstudiantes" ref="D112:D115" totalsRowShown="0">
  <autoFilter ref="D112:D115" xr:uid="{00000000-0009-0000-0100-000004000000}"/>
  <tableColumns count="1">
    <tableColumn id="1" xr3:uid="{00000000-0010-0000-0E00-000001000000}" name="Modalidad Estudiantes"/>
  </tableColumns>
  <tableStyleInfo name="TableStyleLight7" showFirstColumn="0" showLastColumn="0" showRowStripes="1" showColumnStripes="0"/>
</table>
</file>

<file path=xl/tables/table1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0" xr:uid="{00000000-000C-0000-FFFF-FFFF0F000000}" name="TTipoPrograma" displayName="TTipoPrograma" ref="B117:C123" totalsRowShown="0">
  <autoFilter ref="B117:C123" xr:uid="{00000000-0009-0000-0100-00000A000000}"/>
  <tableColumns count="2">
    <tableColumn id="1" xr3:uid="{00000000-0010-0000-0F00-000001000000}" name="Tipo de Programa"/>
    <tableColumn id="2" xr3:uid="{00000000-0010-0000-0F00-000002000000}" name="Tarifa Sede Posgrados (SMMLV)"/>
  </tableColumns>
  <tableStyleInfo name="TableStyleLight7" showFirstColumn="0" showLastColumn="0" showRowStripes="1" showColumnStripes="0"/>
</table>
</file>

<file path=xl/tables/table17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10000000}" name="TSedes" displayName="TSedes" ref="B125:B137" totalsRowShown="0">
  <autoFilter ref="B125:B137" xr:uid="{00000000-0009-0000-0100-000003000000}"/>
  <tableColumns count="1">
    <tableColumn id="1" xr3:uid="{00000000-0010-0000-1000-000001000000}" name="Sedes y Seccionales"/>
  </tableColumns>
  <tableStyleInfo name="TableStyleLight7" showFirstColumn="0" showLastColumn="0" showRowStripes="1" showColumnStripes="0"/>
</table>
</file>

<file path=xl/tables/table18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11000000}" name="TTipodeDocente" displayName="TTipodeDocente" ref="B155:B160" totalsRowShown="0">
  <autoFilter ref="B155:B160" xr:uid="{00000000-0009-0000-0100-000006000000}"/>
  <tableColumns count="1">
    <tableColumn id="1" xr3:uid="{00000000-0010-0000-1100-000001000000}" name="Tipo empleado"/>
  </tableColumns>
  <tableStyleInfo name="TableStyleLight7" showFirstColumn="0" showLastColumn="0" showRowStripes="1" showColumnStripes="0"/>
</table>
</file>

<file path=xl/tables/table19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12000000}" name="TFormacion" displayName="TFormacion" ref="B162:B169" totalsRowShown="0">
  <autoFilter ref="B162:B169" xr:uid="{00000000-0009-0000-0100-000008000000}"/>
  <tableColumns count="1">
    <tableColumn id="1" xr3:uid="{00000000-0010-0000-1200-000001000000}" name="Nivel de formación"/>
  </tableColumns>
  <tableStyleInfo name="TableStyleLight7" showFirstColumn="0" showLastColumn="0" showRowStripes="1" showColumnStripes="0"/>
</table>
</file>

<file path=xl/tables/table20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9" xr:uid="{00000000-000C-0000-FFFF-FFFF13000000}" name="TFormaPago" displayName="TFormaPago" ref="B171:B176" totalsRowShown="0">
  <autoFilter ref="B171:B176" xr:uid="{00000000-0009-0000-0100-000009000000}"/>
  <tableColumns count="1">
    <tableColumn id="1" xr3:uid="{00000000-0010-0000-1300-000001000000}" name="Forma de Pago"/>
  </tableColumns>
  <tableStyleInfo name="TableStyleLight7" showFirstColumn="0" showLastColumn="0" showRowStripes="1" showColumnStripes="0"/>
</table>
</file>

<file path=xl/tables/table2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3" xr:uid="{00000000-000C-0000-FFFF-FFFF14000000}" name="TDestinos" displayName="TDestinos" ref="B178:B181" totalsRowShown="0">
  <autoFilter ref="B178:B181" xr:uid="{00000000-0009-0000-0100-00000D000000}"/>
  <tableColumns count="1">
    <tableColumn id="1" xr3:uid="{00000000-0010-0000-1400-000001000000}" name="Destino Viáticos"/>
  </tableColumns>
  <tableStyleInfo name="TableStyleLight7" showFirstColumn="0" showLastColumn="0" showRowStripes="1" showColumnStripes="0"/>
</table>
</file>

<file path=xl/tables/table2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4" xr:uid="{00000000-000C-0000-FFFF-FFFF15000000}" name="TListaGastosGenerales" displayName="TListaGastosGenerales" ref="B183:B189" totalsRowShown="0">
  <autoFilter ref="B183:B189" xr:uid="{00000000-0009-0000-0100-00000E000000}"/>
  <tableColumns count="1">
    <tableColumn id="1" xr3:uid="{00000000-0010-0000-1500-000001000000}" name="Gastos Generales"/>
  </tableColumns>
  <tableStyleInfo name="TableStyleLight7" showFirstColumn="0" showLastColumn="0" showRowStripes="1" showColumnStripes="0"/>
</table>
</file>

<file path=xl/tables/table2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2" xr:uid="{00000000-000C-0000-FFFF-FFFF16000000}" name="Balance" displayName="Balance" ref="A4:K9273" totalsRowShown="0" headerRowDxfId="15" dataDxfId="13" headerRowBorderDxfId="14" tableBorderDxfId="12" totalsRowBorderDxfId="11">
  <autoFilter ref="A4:K9273" xr:uid="{00000000-000C-0000-FFFF-FFFF16000000}"/>
  <tableColumns count="11">
    <tableColumn id="1" xr3:uid="{00000000-0010-0000-1600-000001000000}" name="Código Ceco" dataDxfId="10"/>
    <tableColumn id="2" xr3:uid="{00000000-0010-0000-1600-000002000000}" name="Ceco" dataDxfId="9"/>
    <tableColumn id="3" xr3:uid="{00000000-0010-0000-1600-000003000000}" name="Código Dependencia" dataDxfId="8"/>
    <tableColumn id="4" xr3:uid="{00000000-0010-0000-1600-000004000000}" name="Dependencia" dataDxfId="7"/>
    <tableColumn id="5" xr3:uid="{00000000-0010-0000-1600-000005000000}" name="Cuenta PCGP" dataDxfId="6"/>
    <tableColumn id="6" xr3:uid="{00000000-0010-0000-1600-000006000000}" name="Cuenta alternativa" dataDxfId="5"/>
    <tableColumn id="7" xr3:uid="{00000000-0010-0000-1600-000007000000}" name="Descripción" dataDxfId="4"/>
    <tableColumn id="8" xr3:uid="{00000000-0010-0000-1600-000008000000}" name="Saldo 2023" dataDxfId="3" dataCellStyle="Millares [0]"/>
    <tableColumn id="9" xr3:uid="{00000000-0010-0000-1600-000009000000}" name="Tipo" dataDxfId="2"/>
    <tableColumn id="10" xr3:uid="{00000000-0010-0000-1600-00000A000000}" name="Virtual" dataDxfId="1"/>
    <tableColumn id="12" xr3:uid="{8A97D602-0D23-42EA-B8D2-FE7EEFBB5360}" name="Depuración" dataDxfId="0"/>
  </tableColumns>
  <tableStyleInfo name="TableStyleLight7" showFirstColumn="0" showLastColumn="0" showRowStripes="1" showColumnStripes="0"/>
</table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5" Type="http://schemas.openxmlformats.org/officeDocument/2006/relationships/comments" Target="../comments2.xml"/><Relationship Id="rId4" Type="http://schemas.openxmlformats.org/officeDocument/2006/relationships/table" Target="../tables/table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8" Type="http://schemas.openxmlformats.org/officeDocument/2006/relationships/table" Target="../tables/table13.xml"/><Relationship Id="rId13" Type="http://schemas.openxmlformats.org/officeDocument/2006/relationships/table" Target="../tables/table18.xml"/><Relationship Id="rId3" Type="http://schemas.openxmlformats.org/officeDocument/2006/relationships/table" Target="../tables/table8.xml"/><Relationship Id="rId7" Type="http://schemas.openxmlformats.org/officeDocument/2006/relationships/table" Target="../tables/table12.xml"/><Relationship Id="rId12" Type="http://schemas.openxmlformats.org/officeDocument/2006/relationships/table" Target="../tables/table17.xml"/><Relationship Id="rId17" Type="http://schemas.openxmlformats.org/officeDocument/2006/relationships/table" Target="../tables/table22.xml"/><Relationship Id="rId2" Type="http://schemas.openxmlformats.org/officeDocument/2006/relationships/table" Target="../tables/table7.xml"/><Relationship Id="rId16" Type="http://schemas.openxmlformats.org/officeDocument/2006/relationships/table" Target="../tables/table21.xml"/><Relationship Id="rId1" Type="http://schemas.openxmlformats.org/officeDocument/2006/relationships/table" Target="../tables/table6.xml"/><Relationship Id="rId6" Type="http://schemas.openxmlformats.org/officeDocument/2006/relationships/table" Target="../tables/table11.xml"/><Relationship Id="rId11" Type="http://schemas.openxmlformats.org/officeDocument/2006/relationships/table" Target="../tables/table16.xml"/><Relationship Id="rId5" Type="http://schemas.openxmlformats.org/officeDocument/2006/relationships/table" Target="../tables/table10.xml"/><Relationship Id="rId15" Type="http://schemas.openxmlformats.org/officeDocument/2006/relationships/table" Target="../tables/table20.xml"/><Relationship Id="rId10" Type="http://schemas.openxmlformats.org/officeDocument/2006/relationships/table" Target="../tables/table15.xml"/><Relationship Id="rId4" Type="http://schemas.openxmlformats.org/officeDocument/2006/relationships/table" Target="../tables/table9.xml"/><Relationship Id="rId9" Type="http://schemas.openxmlformats.org/officeDocument/2006/relationships/table" Target="../tables/table14.xml"/><Relationship Id="rId14" Type="http://schemas.openxmlformats.org/officeDocument/2006/relationships/table" Target="../tables/table19.xml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6.xml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9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table" Target="../tables/table23.xml"/><Relationship Id="rId1" Type="http://schemas.openxmlformats.org/officeDocument/2006/relationships/vmlDrawing" Target="../drawings/vmlDrawing3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/>
  <dimension ref="A1:E19"/>
  <sheetViews>
    <sheetView showGridLines="0" zoomScale="120" zoomScaleNormal="120" workbookViewId="0"/>
  </sheetViews>
  <sheetFormatPr baseColWidth="10" defaultColWidth="0" defaultRowHeight="15" zeroHeight="1"/>
  <cols>
    <col min="1" max="1" width="32.5703125" style="21" customWidth="1"/>
    <col min="2" max="2" width="53" style="21" customWidth="1"/>
    <col min="3" max="3" width="32.7109375" style="21" customWidth="1"/>
    <col min="4" max="5" width="0" style="21" hidden="1" customWidth="1"/>
    <col min="6" max="16384" width="11.5703125" style="21" hidden="1"/>
  </cols>
  <sheetData>
    <row r="1" spans="1:3" ht="6" customHeight="1"/>
    <row r="2" spans="1:3" ht="25.5">
      <c r="A2" s="147"/>
      <c r="B2" s="118" t="s">
        <v>0</v>
      </c>
      <c r="C2" s="148"/>
    </row>
    <row r="3" spans="1:3" ht="20.25">
      <c r="B3" s="113" t="s">
        <v>1</v>
      </c>
      <c r="C3" s="20"/>
    </row>
    <row r="4" spans="1:3" ht="19.5">
      <c r="B4" s="120" t="s">
        <v>2</v>
      </c>
      <c r="C4" s="20"/>
    </row>
    <row r="5" spans="1:3" ht="15.75">
      <c r="B5" s="20"/>
      <c r="C5" s="20"/>
    </row>
    <row r="6" spans="1:3" ht="15.75">
      <c r="B6" s="20"/>
      <c r="C6" s="20"/>
    </row>
    <row r="7" spans="1:3" ht="15.75">
      <c r="B7" s="20"/>
      <c r="C7" s="20"/>
    </row>
    <row r="8" spans="1:3" ht="15.75">
      <c r="B8" s="20"/>
      <c r="C8" s="20"/>
    </row>
    <row r="9" spans="1:3" ht="14.45" customHeight="1">
      <c r="B9" s="114" t="s">
        <v>3</v>
      </c>
      <c r="C9" s="20"/>
    </row>
    <row r="10" spans="1:3" ht="14.45" customHeight="1">
      <c r="B10" s="20"/>
      <c r="C10" s="20"/>
    </row>
    <row r="11" spans="1:3" ht="14.45" customHeight="1">
      <c r="B11" s="20"/>
      <c r="C11" s="20"/>
    </row>
    <row r="12" spans="1:3" ht="14.45" customHeight="1">
      <c r="B12" s="20"/>
      <c r="C12" s="20"/>
    </row>
    <row r="13" spans="1:3" ht="14.45" customHeight="1">
      <c r="B13" s="20"/>
      <c r="C13" s="20"/>
    </row>
    <row r="14" spans="1:3" ht="14.45" customHeight="1">
      <c r="B14" s="20"/>
      <c r="C14" s="20"/>
    </row>
    <row r="15" spans="1:3" ht="14.45" customHeight="1">
      <c r="B15" s="20"/>
      <c r="C15" s="20"/>
    </row>
    <row r="16" spans="1:3" ht="14.45" customHeight="1">
      <c r="B16" s="20"/>
      <c r="C16" s="20"/>
    </row>
    <row r="17" spans="1:3" ht="14.45" customHeight="1">
      <c r="B17" s="20"/>
      <c r="C17" s="20"/>
    </row>
    <row r="18" spans="1:3" ht="25.15" customHeight="1">
      <c r="A18" s="197" t="s">
        <v>4</v>
      </c>
      <c r="B18" s="197"/>
      <c r="C18" s="197"/>
    </row>
    <row r="19" spans="1:3" ht="7.9" hidden="1" customHeight="1"/>
  </sheetData>
  <sheetProtection algorithmName="SHA-512" hashValue="x2/bs19c/1wLjjfdpBPSIUukRZZgUeBI4cDmDBrcgMZd/hoOj0+7sCO/eDECwApDIwbLx2IPAdtkY3EwFkurVQ==" saltValue="G6POmM6t5kJ8QrTmy27qvQ==" spinCount="100000" sheet="1" objects="1" scenarios="1"/>
  <mergeCells count="1">
    <mergeCell ref="A18:C18"/>
  </mergeCells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Hoja2"/>
  <dimension ref="A1:J47"/>
  <sheetViews>
    <sheetView showGridLines="0" zoomScale="160" zoomScaleNormal="160" workbookViewId="0">
      <selection activeCell="C31" sqref="C31"/>
    </sheetView>
  </sheetViews>
  <sheetFormatPr baseColWidth="10" defaultColWidth="11.42578125" defaultRowHeight="15"/>
  <cols>
    <col min="1" max="1" width="2" style="21" customWidth="1"/>
    <col min="2" max="2" width="51.28515625" style="21" customWidth="1"/>
    <col min="3" max="3" width="46.140625" style="21" customWidth="1"/>
    <col min="4" max="4" width="7.5703125" style="21" hidden="1" customWidth="1"/>
    <col min="5" max="5" width="4.5703125" style="21" customWidth="1"/>
    <col min="6" max="6" width="11.42578125" style="21"/>
    <col min="7" max="7" width="28.7109375" style="21" bestFit="1" customWidth="1"/>
    <col min="8" max="8" width="11.42578125" style="21"/>
    <col min="9" max="9" width="10.85546875" style="21" customWidth="1"/>
    <col min="10" max="16384" width="11.42578125" style="21"/>
  </cols>
  <sheetData>
    <row r="1" spans="1:10" ht="7.15" customHeight="1">
      <c r="A1" s="3"/>
      <c r="B1" s="4"/>
      <c r="C1" s="4"/>
      <c r="D1" s="4"/>
      <c r="E1" s="5"/>
      <c r="F1" s="20"/>
      <c r="G1" s="20"/>
    </row>
    <row r="2" spans="1:10" ht="15.75">
      <c r="A2" s="6"/>
      <c r="B2" s="198" t="s">
        <v>5</v>
      </c>
      <c r="C2" s="199"/>
      <c r="D2" s="73"/>
      <c r="E2" s="7"/>
      <c r="F2" s="20"/>
      <c r="G2" s="20"/>
    </row>
    <row r="3" spans="1:10" ht="7.15" customHeight="1">
      <c r="A3" s="6"/>
      <c r="B3" s="8"/>
      <c r="C3" s="8"/>
      <c r="D3" s="8"/>
      <c r="E3" s="7"/>
      <c r="F3" s="20"/>
      <c r="G3" s="20"/>
    </row>
    <row r="4" spans="1:10" ht="15.75">
      <c r="A4" s="6"/>
      <c r="B4" s="130" t="s">
        <v>6</v>
      </c>
      <c r="C4" s="131"/>
      <c r="D4" s="75"/>
      <c r="E4" s="7"/>
      <c r="F4" s="20"/>
      <c r="G4" s="20"/>
    </row>
    <row r="5" spans="1:10" ht="15.75">
      <c r="A5" s="6"/>
      <c r="B5" s="130" t="s">
        <v>7</v>
      </c>
      <c r="C5" s="132"/>
      <c r="D5" s="76"/>
      <c r="E5" s="7"/>
      <c r="F5" s="20"/>
      <c r="G5" s="20"/>
    </row>
    <row r="6" spans="1:10" ht="15.75">
      <c r="A6" s="6"/>
      <c r="B6" s="130" t="s">
        <v>8</v>
      </c>
      <c r="C6" s="131"/>
      <c r="D6" s="75"/>
      <c r="E6" s="7"/>
      <c r="F6" s="20"/>
      <c r="G6" s="20"/>
    </row>
    <row r="7" spans="1:10" ht="15.75">
      <c r="A7" s="6"/>
      <c r="B7" s="133" t="s">
        <v>9</v>
      </c>
      <c r="C7" s="134" t="str">
        <f>IFERROR(VLOOKUP(C6,TUnidadesAcademicas[#All],2,0),"")</f>
        <v/>
      </c>
      <c r="D7" s="77"/>
      <c r="E7" s="7"/>
      <c r="F7" s="20"/>
      <c r="G7" s="20"/>
    </row>
    <row r="8" spans="1:10" ht="15.75">
      <c r="A8" s="6"/>
      <c r="B8" s="130" t="s">
        <v>10</v>
      </c>
      <c r="C8" s="131"/>
      <c r="D8" s="75"/>
      <c r="E8" s="7"/>
      <c r="F8" s="20"/>
      <c r="G8" s="20"/>
    </row>
    <row r="9" spans="1:10" ht="15.75">
      <c r="A9" s="6"/>
      <c r="B9" s="130" t="s">
        <v>11</v>
      </c>
      <c r="C9" s="131"/>
      <c r="D9" s="75"/>
      <c r="E9" s="7"/>
      <c r="F9" s="20"/>
      <c r="G9" s="20"/>
    </row>
    <row r="10" spans="1:10" ht="15.75">
      <c r="A10" s="6"/>
      <c r="B10" s="130" t="s">
        <v>12</v>
      </c>
      <c r="C10" s="131"/>
      <c r="D10" s="75"/>
      <c r="E10" s="7"/>
      <c r="F10" s="20"/>
      <c r="G10" s="20"/>
      <c r="J10" s="20"/>
    </row>
    <row r="11" spans="1:10" ht="15.75">
      <c r="A11" s="6"/>
      <c r="B11" s="130" t="s">
        <v>13</v>
      </c>
      <c r="C11" s="131"/>
      <c r="D11" s="78"/>
      <c r="E11" s="7"/>
      <c r="F11" s="20"/>
      <c r="G11" s="20"/>
      <c r="J11" s="20"/>
    </row>
    <row r="12" spans="1:10" ht="15.75">
      <c r="A12" s="6"/>
      <c r="B12" s="130" t="s">
        <v>14</v>
      </c>
      <c r="C12" s="132"/>
      <c r="D12" s="78"/>
      <c r="E12" s="7"/>
      <c r="F12" s="20"/>
      <c r="G12" s="20"/>
      <c r="J12" s="20"/>
    </row>
    <row r="13" spans="1:10" ht="15.75">
      <c r="A13" s="6"/>
      <c r="B13" s="130" t="s">
        <v>15</v>
      </c>
      <c r="C13" s="135"/>
      <c r="D13" s="78"/>
      <c r="E13" s="7"/>
      <c r="F13" s="20"/>
      <c r="G13" s="20"/>
      <c r="J13" s="20"/>
    </row>
    <row r="14" spans="1:10" ht="15.75">
      <c r="A14" s="6"/>
      <c r="B14" s="130" t="s">
        <v>16</v>
      </c>
      <c r="C14" s="131"/>
      <c r="D14" s="75"/>
      <c r="E14" s="7"/>
      <c r="F14" s="20"/>
      <c r="G14" s="20"/>
    </row>
    <row r="15" spans="1:10" ht="15.75">
      <c r="A15" s="6"/>
      <c r="B15" s="130" t="s">
        <v>17</v>
      </c>
      <c r="C15" s="131"/>
      <c r="D15" s="75"/>
      <c r="E15" s="7"/>
      <c r="F15" s="20"/>
      <c r="G15" s="20"/>
    </row>
    <row r="16" spans="1:10" ht="15.75">
      <c r="A16" s="6"/>
      <c r="B16" s="130" t="s">
        <v>18</v>
      </c>
      <c r="C16" s="132"/>
      <c r="D16" s="76"/>
      <c r="E16" s="7"/>
      <c r="F16" s="20"/>
      <c r="G16" s="20"/>
    </row>
    <row r="17" spans="1:10" ht="15.75">
      <c r="A17" s="6"/>
      <c r="B17" s="130" t="s">
        <v>19</v>
      </c>
      <c r="C17" s="132"/>
      <c r="D17" s="76"/>
      <c r="E17" s="7"/>
      <c r="F17" s="20"/>
      <c r="G17" s="20"/>
    </row>
    <row r="18" spans="1:10" ht="15.75">
      <c r="A18" s="6"/>
      <c r="B18" s="130" t="s">
        <v>20</v>
      </c>
      <c r="C18" s="132"/>
      <c r="D18" s="76"/>
      <c r="E18" s="7"/>
      <c r="F18" s="20"/>
      <c r="G18" s="20"/>
      <c r="I18" s="22"/>
      <c r="J18" s="22"/>
    </row>
    <row r="19" spans="1:10" ht="15.75">
      <c r="A19" s="6"/>
      <c r="B19" s="136" t="s">
        <v>21</v>
      </c>
      <c r="C19" s="137"/>
      <c r="D19" s="79"/>
      <c r="E19" s="7"/>
      <c r="F19" s="20"/>
      <c r="G19" s="20"/>
    </row>
    <row r="20" spans="1:10" ht="15.75">
      <c r="A20" s="6"/>
      <c r="B20" s="130" t="s">
        <v>22</v>
      </c>
      <c r="C20" s="135"/>
      <c r="D20" s="81"/>
      <c r="E20" s="7"/>
      <c r="F20" s="20"/>
      <c r="G20" s="20"/>
    </row>
    <row r="21" spans="1:10" ht="31.5">
      <c r="A21" s="6"/>
      <c r="B21" s="138" t="s">
        <v>23</v>
      </c>
      <c r="C21" s="139">
        <f>SUM(C22:C26)</f>
        <v>0</v>
      </c>
      <c r="D21" s="81"/>
      <c r="E21" s="7"/>
      <c r="F21" s="20"/>
      <c r="G21" s="20"/>
    </row>
    <row r="22" spans="1:10" ht="15.75">
      <c r="A22" s="6"/>
      <c r="B22" s="161" t="s">
        <v>24</v>
      </c>
      <c r="C22" s="162"/>
      <c r="D22" s="80">
        <v>0</v>
      </c>
      <c r="E22" s="7"/>
      <c r="F22" s="20"/>
      <c r="G22" s="20"/>
    </row>
    <row r="23" spans="1:10" ht="29.25">
      <c r="A23" s="6"/>
      <c r="B23" s="161" t="s">
        <v>25</v>
      </c>
      <c r="C23" s="162"/>
      <c r="D23" s="80">
        <v>0.1</v>
      </c>
      <c r="E23" s="7"/>
      <c r="F23" s="20"/>
      <c r="G23" s="20"/>
    </row>
    <row r="24" spans="1:10" ht="30">
      <c r="A24" s="6"/>
      <c r="B24" s="159" t="s">
        <v>26</v>
      </c>
      <c r="C24" s="160"/>
      <c r="D24" s="80">
        <v>0.4</v>
      </c>
      <c r="E24" s="7"/>
      <c r="F24" s="20"/>
      <c r="G24" s="20"/>
    </row>
    <row r="25" spans="1:10" ht="30">
      <c r="A25" s="6"/>
      <c r="B25" s="159" t="s">
        <v>27</v>
      </c>
      <c r="C25" s="160"/>
      <c r="D25" s="80">
        <v>0.75</v>
      </c>
      <c r="E25" s="7"/>
      <c r="F25" s="20"/>
      <c r="G25" s="20"/>
    </row>
    <row r="26" spans="1:10" ht="30">
      <c r="A26" s="6"/>
      <c r="B26" s="159" t="s">
        <v>28</v>
      </c>
      <c r="C26" s="160"/>
      <c r="D26" s="80">
        <v>1</v>
      </c>
      <c r="E26" s="7"/>
      <c r="F26" s="20"/>
      <c r="G26" s="20"/>
    </row>
    <row r="27" spans="1:10" ht="15.75">
      <c r="A27" s="6"/>
      <c r="B27" s="133" t="s">
        <v>29</v>
      </c>
      <c r="C27" s="140">
        <v>0.1</v>
      </c>
      <c r="D27" s="80"/>
      <c r="E27" s="7"/>
      <c r="F27" s="20"/>
      <c r="G27" s="20"/>
    </row>
    <row r="28" spans="1:10" ht="15.75">
      <c r="A28" s="6"/>
      <c r="B28" s="133" t="s">
        <v>30</v>
      </c>
      <c r="C28" s="140">
        <v>0.83333333333333337</v>
      </c>
      <c r="D28" s="80"/>
      <c r="E28" s="7"/>
      <c r="F28" s="20"/>
      <c r="G28" s="18"/>
      <c r="H28" s="23"/>
    </row>
    <row r="29" spans="1:10" ht="15.75">
      <c r="A29" s="6"/>
      <c r="B29" s="133" t="s">
        <v>31</v>
      </c>
      <c r="C29" s="140">
        <v>0.16666666666666666</v>
      </c>
      <c r="D29" s="80"/>
      <c r="E29" s="7"/>
      <c r="F29" s="20"/>
      <c r="G29" s="20"/>
      <c r="H29" s="23"/>
    </row>
    <row r="30" spans="1:10" ht="15.75">
      <c r="A30" s="6"/>
      <c r="B30" s="141" t="s">
        <v>32</v>
      </c>
      <c r="C30" s="137"/>
      <c r="D30" s="79"/>
      <c r="E30" s="7"/>
      <c r="F30" s="20"/>
      <c r="G30" s="18"/>
      <c r="H30" s="24"/>
    </row>
    <row r="31" spans="1:10" ht="15.75">
      <c r="A31" s="6"/>
      <c r="B31" s="133" t="s">
        <v>33</v>
      </c>
      <c r="C31" s="142">
        <v>1300000</v>
      </c>
      <c r="D31" s="82"/>
      <c r="E31" s="7"/>
      <c r="F31" s="20"/>
      <c r="G31" s="18"/>
      <c r="H31" s="24"/>
    </row>
    <row r="32" spans="1:10" ht="15.75">
      <c r="A32" s="6"/>
      <c r="B32" s="133" t="s">
        <v>34</v>
      </c>
      <c r="C32" s="143">
        <v>0.19166666666666668</v>
      </c>
      <c r="D32" s="83"/>
      <c r="E32" s="7"/>
      <c r="F32" s="20"/>
      <c r="G32" s="20"/>
    </row>
    <row r="33" spans="1:10" ht="15.75">
      <c r="A33" s="6"/>
      <c r="B33" s="133" t="s">
        <v>35</v>
      </c>
      <c r="C33" s="143">
        <v>3.3333333333333333E-2</v>
      </c>
      <c r="D33" s="83"/>
      <c r="E33" s="7"/>
      <c r="F33" s="20"/>
      <c r="I33" s="19"/>
      <c r="J33" s="24"/>
    </row>
    <row r="34" spans="1:10" ht="15.75">
      <c r="A34" s="6"/>
      <c r="B34" s="133" t="s">
        <v>36</v>
      </c>
      <c r="C34" s="143">
        <v>0.10833333333333334</v>
      </c>
      <c r="D34" s="83"/>
      <c r="E34" s="7"/>
      <c r="F34" s="20"/>
      <c r="G34" s="20"/>
      <c r="H34" s="24"/>
      <c r="I34" s="23"/>
    </row>
    <row r="35" spans="1:10" ht="15.75">
      <c r="A35" s="6"/>
      <c r="B35" s="133" t="s">
        <v>37</v>
      </c>
      <c r="C35" s="143">
        <v>0.66666666666666663</v>
      </c>
      <c r="D35" s="83"/>
      <c r="E35" s="7"/>
      <c r="F35" s="20"/>
      <c r="G35" s="20"/>
      <c r="H35" s="24"/>
      <c r="I35" s="23"/>
    </row>
    <row r="36" spans="1:10" ht="15.75">
      <c r="A36" s="6"/>
      <c r="B36" s="130" t="s">
        <v>38</v>
      </c>
      <c r="C36" s="135"/>
      <c r="D36" s="81"/>
      <c r="E36" s="7"/>
      <c r="F36" s="20"/>
      <c r="G36" s="20"/>
      <c r="H36" s="24"/>
      <c r="I36" s="23"/>
    </row>
    <row r="37" spans="1:10" ht="15.75">
      <c r="A37" s="6"/>
      <c r="B37" s="130" t="s">
        <v>39</v>
      </c>
      <c r="C37" s="132"/>
      <c r="D37" s="76"/>
      <c r="E37" s="7"/>
      <c r="F37" s="20"/>
      <c r="G37" s="20"/>
      <c r="H37" s="24"/>
      <c r="I37" s="23"/>
      <c r="J37" s="22"/>
    </row>
    <row r="38" spans="1:10" ht="15.75">
      <c r="A38" s="6"/>
      <c r="B38" s="130" t="s">
        <v>40</v>
      </c>
      <c r="C38" s="132"/>
      <c r="D38" s="76"/>
      <c r="E38" s="7"/>
      <c r="F38" s="20"/>
      <c r="G38" s="20"/>
      <c r="H38" s="24"/>
      <c r="I38" s="23"/>
      <c r="J38" s="22"/>
    </row>
    <row r="39" spans="1:10" ht="15.75">
      <c r="A39" s="6"/>
      <c r="B39" s="133" t="s">
        <v>41</v>
      </c>
      <c r="C39" s="144"/>
      <c r="D39" s="84"/>
      <c r="E39" s="7"/>
      <c r="F39" s="20"/>
      <c r="G39" s="20"/>
      <c r="H39" s="24"/>
      <c r="I39" s="23"/>
      <c r="J39" s="22"/>
    </row>
    <row r="40" spans="1:10" ht="15.75">
      <c r="A40" s="6"/>
      <c r="B40" s="133" t="s">
        <v>42</v>
      </c>
      <c r="C40" s="144"/>
      <c r="D40" s="84"/>
      <c r="E40" s="7"/>
      <c r="F40" s="20"/>
      <c r="G40" s="20"/>
    </row>
    <row r="41" spans="1:10" ht="31.5" hidden="1">
      <c r="A41" s="6"/>
      <c r="B41" s="146" t="s">
        <v>43</v>
      </c>
      <c r="C41" s="145">
        <v>0</v>
      </c>
      <c r="D41" s="84"/>
      <c r="E41" s="7"/>
      <c r="F41" s="20"/>
      <c r="G41" s="20"/>
    </row>
    <row r="42" spans="1:10" ht="15.75">
      <c r="A42" s="6"/>
      <c r="B42" s="130" t="s">
        <v>4681</v>
      </c>
      <c r="C42" s="193"/>
      <c r="D42" s="84"/>
      <c r="E42" s="7"/>
      <c r="F42" s="20"/>
      <c r="G42" s="20"/>
    </row>
    <row r="43" spans="1:10" ht="15.75">
      <c r="A43" s="6"/>
      <c r="B43" s="20" t="s">
        <v>4682</v>
      </c>
      <c r="C43" s="192"/>
      <c r="D43" s="84"/>
      <c r="E43" s="7"/>
      <c r="F43" s="20"/>
      <c r="G43" s="20"/>
    </row>
    <row r="44" spans="1:10" ht="8.4499999999999993" customHeight="1" thickBot="1">
      <c r="A44" s="9"/>
      <c r="B44" s="10"/>
      <c r="C44" s="10"/>
      <c r="D44" s="10"/>
      <c r="E44" s="11"/>
      <c r="F44" s="20"/>
      <c r="G44" s="20"/>
    </row>
    <row r="45" spans="1:10" ht="15.75">
      <c r="A45" s="200" t="s">
        <v>44</v>
      </c>
      <c r="B45" s="201"/>
      <c r="C45" s="201"/>
      <c r="D45" s="201"/>
      <c r="E45" s="201"/>
      <c r="F45" s="20"/>
      <c r="G45" s="20"/>
    </row>
    <row r="46" spans="1:10" ht="15.75">
      <c r="A46" s="20"/>
      <c r="B46" s="20"/>
      <c r="C46" s="20"/>
      <c r="D46" s="20"/>
      <c r="E46" s="20"/>
      <c r="F46" s="20"/>
      <c r="G46" s="20"/>
    </row>
    <row r="47" spans="1:10" ht="15.75">
      <c r="A47" s="20"/>
      <c r="B47" s="20"/>
      <c r="C47" s="20"/>
      <c r="D47" s="20"/>
      <c r="E47" s="20"/>
      <c r="F47" s="20"/>
      <c r="G47" s="20"/>
    </row>
  </sheetData>
  <sheetProtection algorithmName="SHA-512" hashValue="C+I/DqUcEWVd+4iWuxu3o1CIGBIco91jfqSZY6nFZpVTnOCiG9PpVCTqHukPWRDbnEZQV+LCHpfK4ray3gyoEw==" saltValue="lQRcbCRdch3V604MDUoGUA==" spinCount="100000" sheet="1" formatCells="0"/>
  <mergeCells count="2">
    <mergeCell ref="B2:C2"/>
    <mergeCell ref="A45:E45"/>
  </mergeCells>
  <phoneticPr fontId="5" type="noConversion"/>
  <pageMargins left="0.7" right="0.7" top="0.75" bottom="0.75" header="0.3" footer="0.3"/>
  <pageSetup orientation="portrait" r:id="rId1"/>
  <drawing r:id="rId2"/>
  <legacyDrawing r:id="rId3"/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xr:uid="{00000000-0002-0000-0100-000000000000}">
          <x14:formula1>
            <xm:f>Listas!$B$86:$B$110</xm:f>
          </x14:formula1>
          <xm:sqref>C6:D6</xm:sqref>
        </x14:dataValidation>
        <x14:dataValidation type="list" allowBlank="1" showErrorMessage="1" xr:uid="{00000000-0002-0000-0100-000001000000}">
          <x14:formula1>
            <xm:f>Listas!$B$113:$B$115</xm:f>
          </x14:formula1>
          <xm:sqref>C8:D8</xm:sqref>
        </x14:dataValidation>
        <x14:dataValidation type="list" allowBlank="1" showErrorMessage="1" xr:uid="{00000000-0002-0000-0100-000002000000}">
          <x14:formula1>
            <xm:f>Listas!$B$118:$B$123</xm:f>
          </x14:formula1>
          <xm:sqref>C9:D9</xm:sqref>
        </x14:dataValidation>
        <x14:dataValidation type="list" allowBlank="1" showInputMessage="1" showErrorMessage="1" xr:uid="{00000000-0002-0000-0100-000003000000}">
          <x14:formula1>
            <xm:f>Listas!$B$126:$B$137</xm:f>
          </x14:formula1>
          <xm:sqref>C10:D10</xm:sqref>
        </x14:dataValidation>
        <x14:dataValidation type="list" allowBlank="1" showInputMessage="1" showErrorMessage="1" xr:uid="{00000000-0002-0000-0100-000004000000}">
          <x14:formula1>
            <xm:f>Listas!$B$140:$B$152</xm:f>
          </x14:formula1>
          <xm:sqref>C11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Hoja3"/>
  <dimension ref="A1:AE201"/>
  <sheetViews>
    <sheetView showGridLines="0" topLeftCell="M1" zoomScale="120" zoomScaleNormal="120" workbookViewId="0">
      <selection activeCell="S2" sqref="S2"/>
    </sheetView>
  </sheetViews>
  <sheetFormatPr baseColWidth="10" defaultColWidth="11.42578125" defaultRowHeight="15"/>
  <cols>
    <col min="1" max="1" width="11" style="21" customWidth="1"/>
    <col min="2" max="2" width="45.85546875" style="21" customWidth="1"/>
    <col min="3" max="3" width="38.28515625" style="21" customWidth="1"/>
    <col min="4" max="4" width="30.42578125" style="21" customWidth="1"/>
    <col min="5" max="5" width="27.85546875" style="21" bestFit="1" customWidth="1"/>
    <col min="6" max="6" width="27.85546875" style="21" customWidth="1"/>
    <col min="7" max="7" width="26.85546875" style="21" customWidth="1"/>
    <col min="8" max="11" width="24.7109375" style="21" customWidth="1"/>
    <col min="12" max="13" width="24.85546875" style="21" customWidth="1"/>
    <col min="14" max="14" width="16.7109375" style="21" customWidth="1"/>
    <col min="15" max="15" width="24.7109375" style="21" customWidth="1"/>
    <col min="16" max="16" width="40.42578125" style="21" customWidth="1"/>
    <col min="17" max="17" width="47.7109375" style="21" customWidth="1"/>
    <col min="18" max="18" width="29" style="21" customWidth="1"/>
    <col min="19" max="19" width="21.42578125" style="21" customWidth="1"/>
    <col min="20" max="30" width="16.7109375" style="21" customWidth="1"/>
    <col min="31" max="31" width="22.28515625" style="21" customWidth="1"/>
    <col min="32" max="16384" width="11.42578125" style="21"/>
  </cols>
  <sheetData>
    <row r="1" spans="1:31" ht="45">
      <c r="A1" s="50" t="s">
        <v>45</v>
      </c>
      <c r="B1" s="27" t="s">
        <v>46</v>
      </c>
      <c r="C1" s="26" t="s">
        <v>47</v>
      </c>
      <c r="D1" s="26" t="s">
        <v>48</v>
      </c>
      <c r="E1" s="26" t="s">
        <v>49</v>
      </c>
      <c r="F1" s="27" t="s">
        <v>50</v>
      </c>
      <c r="G1" s="27" t="s">
        <v>51</v>
      </c>
      <c r="H1" s="50" t="s">
        <v>52</v>
      </c>
      <c r="I1" s="27" t="s">
        <v>53</v>
      </c>
      <c r="J1" s="26" t="s">
        <v>54</v>
      </c>
      <c r="K1" s="27" t="s">
        <v>55</v>
      </c>
      <c r="L1" s="27" t="s">
        <v>56</v>
      </c>
      <c r="M1" s="27" t="s">
        <v>57</v>
      </c>
      <c r="N1" s="50" t="s">
        <v>58</v>
      </c>
      <c r="O1" s="50" t="s">
        <v>59</v>
      </c>
      <c r="P1" s="27" t="s">
        <v>60</v>
      </c>
      <c r="Q1" s="27" t="s">
        <v>61</v>
      </c>
      <c r="R1" s="27" t="s">
        <v>62</v>
      </c>
      <c r="S1" s="27" t="s">
        <v>63</v>
      </c>
      <c r="T1" s="27" t="s">
        <v>64</v>
      </c>
      <c r="U1" s="50" t="s">
        <v>65</v>
      </c>
      <c r="V1" s="27" t="s">
        <v>66</v>
      </c>
      <c r="W1" s="27" t="s">
        <v>67</v>
      </c>
      <c r="X1" s="50" t="s">
        <v>68</v>
      </c>
      <c r="Y1" s="27" t="s">
        <v>69</v>
      </c>
      <c r="Z1" s="27" t="s">
        <v>70</v>
      </c>
      <c r="AA1" s="50" t="s">
        <v>71</v>
      </c>
      <c r="AB1" s="27" t="s">
        <v>72</v>
      </c>
      <c r="AC1" s="27" t="s">
        <v>73</v>
      </c>
      <c r="AD1" s="50" t="s">
        <v>74</v>
      </c>
      <c r="AE1" s="50" t="s">
        <v>75</v>
      </c>
    </row>
    <row r="2" spans="1:31">
      <c r="A2" s="28">
        <f t="shared" ref="A2:A25" si="0">IFERROR(A1+1,1)</f>
        <v>1</v>
      </c>
      <c r="B2" s="121"/>
      <c r="C2" s="121"/>
      <c r="D2" s="121"/>
      <c r="E2" s="121"/>
      <c r="F2" s="122"/>
      <c r="G2" s="122"/>
      <c r="H2" s="163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2" s="121"/>
      <c r="J2" s="121"/>
      <c r="K2" s="123"/>
      <c r="L2" s="123"/>
      <c r="M2" s="123"/>
      <c r="N2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2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2" s="123"/>
      <c r="Q2" s="123"/>
      <c r="R2" s="122"/>
      <c r="S2" s="125"/>
      <c r="T2" s="123"/>
      <c r="U2" s="51">
        <f>+TDocentes[[#This Row],[Valor Unitario Tiquete Aéreo (Ida y Regreso)]]*TDocentes[[#This Row],[Número de viajes aéreos (ida y regreso) durante la cohorte]]</f>
        <v>0</v>
      </c>
      <c r="V2" s="126"/>
      <c r="W2" s="126"/>
      <c r="X2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2" s="126"/>
      <c r="Z2" s="126"/>
      <c r="AA2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2" s="126"/>
      <c r="AC2" s="126"/>
      <c r="AD2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2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3" spans="1:31">
      <c r="A3" s="28">
        <f>IFERROR(A2+1,1)</f>
        <v>2</v>
      </c>
      <c r="B3" s="121"/>
      <c r="C3" s="121"/>
      <c r="D3" s="121"/>
      <c r="E3" s="121"/>
      <c r="F3" s="122"/>
      <c r="G3" s="122"/>
      <c r="H3" s="163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3" s="121"/>
      <c r="J3" s="121"/>
      <c r="K3" s="123"/>
      <c r="L3" s="123"/>
      <c r="M3" s="123"/>
      <c r="N3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3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3" s="123"/>
      <c r="Q3" s="123"/>
      <c r="R3" s="122"/>
      <c r="S3" s="125"/>
      <c r="T3" s="123"/>
      <c r="U3" s="51">
        <f>+TDocentes[[#This Row],[Valor Unitario Tiquete Aéreo (Ida y Regreso)]]*TDocentes[[#This Row],[Número de viajes aéreos (ida y regreso) durante la cohorte]]</f>
        <v>0</v>
      </c>
      <c r="V3" s="126"/>
      <c r="W3" s="126"/>
      <c r="X3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3" s="126"/>
      <c r="Z3" s="126"/>
      <c r="AA3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3" s="126"/>
      <c r="AC3" s="126"/>
      <c r="AD3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3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4" spans="1:31">
      <c r="A4" s="28">
        <f t="shared" si="0"/>
        <v>3</v>
      </c>
      <c r="B4" s="121"/>
      <c r="C4" s="121"/>
      <c r="D4" s="121"/>
      <c r="E4" s="121"/>
      <c r="F4" s="122"/>
      <c r="G4" s="122"/>
      <c r="H4" s="163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4" s="121"/>
      <c r="J4" s="121"/>
      <c r="K4" s="123"/>
      <c r="L4" s="123"/>
      <c r="M4" s="123"/>
      <c r="N4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4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4" s="123"/>
      <c r="Q4" s="123"/>
      <c r="R4" s="122"/>
      <c r="S4" s="126"/>
      <c r="T4" s="123"/>
      <c r="U4" s="51">
        <f>+TDocentes[[#This Row],[Valor Unitario Tiquete Aéreo (Ida y Regreso)]]*TDocentes[[#This Row],[Número de viajes aéreos (ida y regreso) durante la cohorte]]</f>
        <v>0</v>
      </c>
      <c r="V4" s="126"/>
      <c r="W4" s="126"/>
      <c r="X4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4" s="126"/>
      <c r="Z4" s="126"/>
      <c r="AA4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4" s="126"/>
      <c r="AC4" s="126"/>
      <c r="AD4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4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5" spans="1:31">
      <c r="A5" s="28">
        <f t="shared" si="0"/>
        <v>4</v>
      </c>
      <c r="B5" s="121"/>
      <c r="C5" s="121"/>
      <c r="D5" s="121"/>
      <c r="E5" s="121"/>
      <c r="F5" s="122"/>
      <c r="G5" s="122"/>
      <c r="H5" s="163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5" s="121"/>
      <c r="J5" s="121"/>
      <c r="K5" s="123"/>
      <c r="L5" s="123"/>
      <c r="M5" s="123"/>
      <c r="N5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5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5" s="123"/>
      <c r="Q5" s="123"/>
      <c r="R5" s="122"/>
      <c r="S5" s="126"/>
      <c r="T5" s="123"/>
      <c r="U5" s="51">
        <f>+TDocentes[[#This Row],[Valor Unitario Tiquete Aéreo (Ida y Regreso)]]*TDocentes[[#This Row],[Número de viajes aéreos (ida y regreso) durante la cohorte]]</f>
        <v>0</v>
      </c>
      <c r="V5" s="126"/>
      <c r="W5" s="126"/>
      <c r="X5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5" s="126"/>
      <c r="Z5" s="126"/>
      <c r="AA5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5" s="126"/>
      <c r="AC5" s="126"/>
      <c r="AD5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5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6" spans="1:31">
      <c r="A6" s="28">
        <f t="shared" si="0"/>
        <v>5</v>
      </c>
      <c r="B6" s="121"/>
      <c r="C6" s="121"/>
      <c r="D6" s="121"/>
      <c r="E6" s="121"/>
      <c r="F6" s="122"/>
      <c r="G6" s="122"/>
      <c r="H6" s="163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6" s="121"/>
      <c r="J6" s="121"/>
      <c r="K6" s="123"/>
      <c r="L6" s="123"/>
      <c r="M6" s="123"/>
      <c r="N6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6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6" s="123"/>
      <c r="Q6" s="123"/>
      <c r="R6" s="122"/>
      <c r="S6" s="126"/>
      <c r="T6" s="123"/>
      <c r="U6" s="51">
        <f>+TDocentes[[#This Row],[Valor Unitario Tiquete Aéreo (Ida y Regreso)]]*TDocentes[[#This Row],[Número de viajes aéreos (ida y regreso) durante la cohorte]]</f>
        <v>0</v>
      </c>
      <c r="V6" s="126"/>
      <c r="W6" s="126"/>
      <c r="X6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6" s="126"/>
      <c r="Z6" s="126"/>
      <c r="AA6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6" s="126"/>
      <c r="AC6" s="126"/>
      <c r="AD6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6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7" spans="1:31">
      <c r="A7" s="28">
        <f t="shared" si="0"/>
        <v>6</v>
      </c>
      <c r="B7" s="121"/>
      <c r="C7" s="121"/>
      <c r="D7" s="121"/>
      <c r="E7" s="121"/>
      <c r="F7" s="122"/>
      <c r="G7" s="122"/>
      <c r="H7" s="163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7" s="121"/>
      <c r="J7" s="121"/>
      <c r="K7" s="123"/>
      <c r="L7" s="123"/>
      <c r="M7" s="123"/>
      <c r="N7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7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7" s="123"/>
      <c r="Q7" s="123"/>
      <c r="R7" s="122"/>
      <c r="S7" s="126"/>
      <c r="T7" s="123"/>
      <c r="U7" s="51">
        <f>+TDocentes[[#This Row],[Valor Unitario Tiquete Aéreo (Ida y Regreso)]]*TDocentes[[#This Row],[Número de viajes aéreos (ida y regreso) durante la cohorte]]</f>
        <v>0</v>
      </c>
      <c r="V7" s="126"/>
      <c r="W7" s="126"/>
      <c r="X7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7" s="126"/>
      <c r="Z7" s="126"/>
      <c r="AA7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7" s="126"/>
      <c r="AC7" s="126"/>
      <c r="AD7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7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8" spans="1:31">
      <c r="A8" s="28">
        <f t="shared" si="0"/>
        <v>7</v>
      </c>
      <c r="B8" s="121"/>
      <c r="C8" s="121"/>
      <c r="D8" s="121"/>
      <c r="E8" s="121"/>
      <c r="F8" s="122"/>
      <c r="G8" s="122"/>
      <c r="H8" s="163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8" s="121"/>
      <c r="J8" s="121"/>
      <c r="K8" s="123"/>
      <c r="L8" s="123"/>
      <c r="M8" s="123"/>
      <c r="N8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8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8" s="123"/>
      <c r="Q8" s="123"/>
      <c r="R8" s="122"/>
      <c r="S8" s="126"/>
      <c r="T8" s="123"/>
      <c r="U8" s="51">
        <f>+TDocentes[[#This Row],[Valor Unitario Tiquete Aéreo (Ida y Regreso)]]*TDocentes[[#This Row],[Número de viajes aéreos (ida y regreso) durante la cohorte]]</f>
        <v>0</v>
      </c>
      <c r="V8" s="126"/>
      <c r="W8" s="126"/>
      <c r="X8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8" s="126"/>
      <c r="Z8" s="126"/>
      <c r="AA8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8" s="126"/>
      <c r="AC8" s="126"/>
      <c r="AD8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8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9" spans="1:31">
      <c r="A9" s="28">
        <f t="shared" si="0"/>
        <v>8</v>
      </c>
      <c r="B9" s="121"/>
      <c r="C9" s="121"/>
      <c r="D9" s="121"/>
      <c r="E9" s="121"/>
      <c r="F9" s="122"/>
      <c r="G9" s="122"/>
      <c r="H9" s="163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9" s="121"/>
      <c r="J9" s="121"/>
      <c r="K9" s="123"/>
      <c r="L9" s="123"/>
      <c r="M9" s="123"/>
      <c r="N9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9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9" s="123"/>
      <c r="Q9" s="123"/>
      <c r="R9" s="122"/>
      <c r="S9" s="125"/>
      <c r="T9" s="123"/>
      <c r="U9" s="51">
        <f>+TDocentes[[#This Row],[Valor Unitario Tiquete Aéreo (Ida y Regreso)]]*TDocentes[[#This Row],[Número de viajes aéreos (ida y regreso) durante la cohorte]]</f>
        <v>0</v>
      </c>
      <c r="V9" s="126"/>
      <c r="W9" s="126"/>
      <c r="X9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9" s="126"/>
      <c r="Z9" s="126"/>
      <c r="AA9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9" s="126"/>
      <c r="AC9" s="126"/>
      <c r="AD9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9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0" spans="1:31">
      <c r="A10" s="28">
        <f t="shared" si="0"/>
        <v>9</v>
      </c>
      <c r="B10" s="121"/>
      <c r="C10" s="121"/>
      <c r="D10" s="121"/>
      <c r="E10" s="121"/>
      <c r="F10" s="122"/>
      <c r="G10" s="122"/>
      <c r="H10" s="163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0" s="121"/>
      <c r="J10" s="121"/>
      <c r="K10" s="123"/>
      <c r="L10" s="123"/>
      <c r="M10" s="123"/>
      <c r="N10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0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0" s="123"/>
      <c r="Q10" s="123"/>
      <c r="R10" s="122"/>
      <c r="S10" s="125"/>
      <c r="T10" s="123"/>
      <c r="U10" s="51">
        <f>+TDocentes[[#This Row],[Valor Unitario Tiquete Aéreo (Ida y Regreso)]]*TDocentes[[#This Row],[Número de viajes aéreos (ida y regreso) durante la cohorte]]</f>
        <v>0</v>
      </c>
      <c r="V10" s="126"/>
      <c r="W10" s="126"/>
      <c r="X10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0" s="126"/>
      <c r="Z10" s="126"/>
      <c r="AA10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0" s="126"/>
      <c r="AC10" s="126"/>
      <c r="AD10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0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1" spans="1:31">
      <c r="A11" s="28">
        <f t="shared" si="0"/>
        <v>10</v>
      </c>
      <c r="B11" s="121"/>
      <c r="C11" s="121"/>
      <c r="D11" s="121"/>
      <c r="E11" s="121"/>
      <c r="F11" s="122"/>
      <c r="G11" s="122"/>
      <c r="H11" s="163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1" s="121"/>
      <c r="J11" s="121"/>
      <c r="K11" s="123"/>
      <c r="L11" s="123"/>
      <c r="M11" s="123"/>
      <c r="N11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1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1" s="123"/>
      <c r="Q11" s="123"/>
      <c r="R11" s="122"/>
      <c r="S11" s="125"/>
      <c r="T11" s="123"/>
      <c r="U11" s="51">
        <f>+TDocentes[[#This Row],[Valor Unitario Tiquete Aéreo (Ida y Regreso)]]*TDocentes[[#This Row],[Número de viajes aéreos (ida y regreso) durante la cohorte]]</f>
        <v>0</v>
      </c>
      <c r="V11" s="126"/>
      <c r="W11" s="126"/>
      <c r="X11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1" s="126"/>
      <c r="Z11" s="126"/>
      <c r="AA11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1" s="126"/>
      <c r="AC11" s="126"/>
      <c r="AD11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1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2" spans="1:31">
      <c r="A12" s="28">
        <f t="shared" si="0"/>
        <v>11</v>
      </c>
      <c r="B12" s="121"/>
      <c r="C12" s="121"/>
      <c r="D12" s="121"/>
      <c r="E12" s="121"/>
      <c r="F12" s="122"/>
      <c r="G12" s="122"/>
      <c r="H12" s="163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2" s="121"/>
      <c r="J12" s="121"/>
      <c r="K12" s="123"/>
      <c r="L12" s="123"/>
      <c r="M12" s="123"/>
      <c r="N12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2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2" s="123"/>
      <c r="Q12" s="123"/>
      <c r="R12" s="122"/>
      <c r="S12" s="125"/>
      <c r="T12" s="123"/>
      <c r="U12" s="51">
        <f>+TDocentes[[#This Row],[Valor Unitario Tiquete Aéreo (Ida y Regreso)]]*TDocentes[[#This Row],[Número de viajes aéreos (ida y regreso) durante la cohorte]]</f>
        <v>0</v>
      </c>
      <c r="V12" s="126"/>
      <c r="W12" s="126"/>
      <c r="X12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2" s="126"/>
      <c r="Z12" s="126"/>
      <c r="AA12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2" s="126"/>
      <c r="AC12" s="126"/>
      <c r="AD12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2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3" spans="1:31">
      <c r="A13" s="28">
        <f t="shared" si="0"/>
        <v>12</v>
      </c>
      <c r="B13" s="121"/>
      <c r="C13" s="121"/>
      <c r="D13" s="121"/>
      <c r="E13" s="121"/>
      <c r="F13" s="122"/>
      <c r="G13" s="122"/>
      <c r="H13" s="163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3" s="121"/>
      <c r="J13" s="121"/>
      <c r="K13" s="123"/>
      <c r="L13" s="123"/>
      <c r="M13" s="123"/>
      <c r="N13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3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3" s="123"/>
      <c r="Q13" s="123"/>
      <c r="R13" s="122"/>
      <c r="S13" s="125"/>
      <c r="T13" s="123"/>
      <c r="U13" s="51">
        <f>+TDocentes[[#This Row],[Valor Unitario Tiquete Aéreo (Ida y Regreso)]]*TDocentes[[#This Row],[Número de viajes aéreos (ida y regreso) durante la cohorte]]</f>
        <v>0</v>
      </c>
      <c r="V13" s="126"/>
      <c r="W13" s="126"/>
      <c r="X13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3" s="126"/>
      <c r="Z13" s="126"/>
      <c r="AA13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3" s="126"/>
      <c r="AC13" s="126"/>
      <c r="AD13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3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4" spans="1:31">
      <c r="A14" s="28">
        <f t="shared" si="0"/>
        <v>13</v>
      </c>
      <c r="B14" s="121"/>
      <c r="C14" s="121"/>
      <c r="D14" s="121"/>
      <c r="E14" s="121"/>
      <c r="F14" s="122"/>
      <c r="G14" s="122"/>
      <c r="H14" s="163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4" s="121"/>
      <c r="J14" s="121"/>
      <c r="K14" s="123"/>
      <c r="L14" s="123"/>
      <c r="M14" s="123"/>
      <c r="N14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4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4" s="123"/>
      <c r="Q14" s="123"/>
      <c r="R14" s="122"/>
      <c r="S14" s="125"/>
      <c r="T14" s="123"/>
      <c r="U14" s="51">
        <f>+TDocentes[[#This Row],[Valor Unitario Tiquete Aéreo (Ida y Regreso)]]*TDocentes[[#This Row],[Número de viajes aéreos (ida y regreso) durante la cohorte]]</f>
        <v>0</v>
      </c>
      <c r="V14" s="126"/>
      <c r="W14" s="126"/>
      <c r="X14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4" s="126"/>
      <c r="Z14" s="126"/>
      <c r="AA14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4" s="126"/>
      <c r="AC14" s="126"/>
      <c r="AD14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4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5" spans="1:31">
      <c r="A15" s="28">
        <f t="shared" si="0"/>
        <v>14</v>
      </c>
      <c r="B15" s="121"/>
      <c r="C15" s="121"/>
      <c r="D15" s="121"/>
      <c r="E15" s="121"/>
      <c r="F15" s="122"/>
      <c r="G15" s="122"/>
      <c r="H15" s="163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5" s="121"/>
      <c r="J15" s="121"/>
      <c r="K15" s="123"/>
      <c r="L15" s="123"/>
      <c r="M15" s="123"/>
      <c r="N15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5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5" s="123"/>
      <c r="Q15" s="123"/>
      <c r="R15" s="122"/>
      <c r="S15" s="125"/>
      <c r="T15" s="123"/>
      <c r="U15" s="51">
        <f>+TDocentes[[#This Row],[Valor Unitario Tiquete Aéreo (Ida y Regreso)]]*TDocentes[[#This Row],[Número de viajes aéreos (ida y regreso) durante la cohorte]]</f>
        <v>0</v>
      </c>
      <c r="V15" s="126"/>
      <c r="W15" s="126"/>
      <c r="X15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5" s="126"/>
      <c r="Z15" s="126"/>
      <c r="AA15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5" s="126"/>
      <c r="AC15" s="126"/>
      <c r="AD15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5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6" spans="1:31">
      <c r="A16" s="28">
        <f t="shared" si="0"/>
        <v>15</v>
      </c>
      <c r="B16" s="121"/>
      <c r="C16" s="121"/>
      <c r="D16" s="121"/>
      <c r="E16" s="121"/>
      <c r="F16" s="122"/>
      <c r="G16" s="122"/>
      <c r="H16" s="163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6" s="121"/>
      <c r="J16" s="121"/>
      <c r="K16" s="123"/>
      <c r="L16" s="123"/>
      <c r="M16" s="123"/>
      <c r="N16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6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6" s="123"/>
      <c r="Q16" s="123"/>
      <c r="R16" s="122"/>
      <c r="S16" s="125"/>
      <c r="T16" s="123"/>
      <c r="U16" s="51">
        <f>+TDocentes[[#This Row],[Valor Unitario Tiquete Aéreo (Ida y Regreso)]]*TDocentes[[#This Row],[Número de viajes aéreos (ida y regreso) durante la cohorte]]</f>
        <v>0</v>
      </c>
      <c r="V16" s="126"/>
      <c r="W16" s="126"/>
      <c r="X16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6" s="126"/>
      <c r="Z16" s="126"/>
      <c r="AA16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6" s="126"/>
      <c r="AC16" s="126"/>
      <c r="AD16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6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7" spans="1:31">
      <c r="A17" s="28">
        <f t="shared" si="0"/>
        <v>16</v>
      </c>
      <c r="B17" s="121"/>
      <c r="C17" s="121"/>
      <c r="D17" s="121"/>
      <c r="E17" s="121"/>
      <c r="F17" s="122"/>
      <c r="G17" s="122"/>
      <c r="H17" s="163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7" s="121"/>
      <c r="J17" s="121"/>
      <c r="K17" s="123"/>
      <c r="L17" s="123"/>
      <c r="M17" s="123"/>
      <c r="N17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7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7" s="123"/>
      <c r="Q17" s="123"/>
      <c r="R17" s="122"/>
      <c r="S17" s="125"/>
      <c r="T17" s="123"/>
      <c r="U17" s="51">
        <f>+TDocentes[[#This Row],[Valor Unitario Tiquete Aéreo (Ida y Regreso)]]*TDocentes[[#This Row],[Número de viajes aéreos (ida y regreso) durante la cohorte]]</f>
        <v>0</v>
      </c>
      <c r="V17" s="126"/>
      <c r="W17" s="126"/>
      <c r="X17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7" s="126"/>
      <c r="Z17" s="126"/>
      <c r="AA17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7" s="126"/>
      <c r="AC17" s="126"/>
      <c r="AD17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7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8" spans="1:31">
      <c r="A18" s="28">
        <f t="shared" si="0"/>
        <v>17</v>
      </c>
      <c r="B18" s="121"/>
      <c r="C18" s="121"/>
      <c r="D18" s="121"/>
      <c r="E18" s="121"/>
      <c r="F18" s="122"/>
      <c r="G18" s="122"/>
      <c r="H18" s="163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8" s="121"/>
      <c r="J18" s="121"/>
      <c r="K18" s="123"/>
      <c r="L18" s="123"/>
      <c r="M18" s="123"/>
      <c r="N18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8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8" s="123"/>
      <c r="Q18" s="123"/>
      <c r="R18" s="122"/>
      <c r="S18" s="125"/>
      <c r="T18" s="123"/>
      <c r="U18" s="51">
        <f>+TDocentes[[#This Row],[Valor Unitario Tiquete Aéreo (Ida y Regreso)]]*TDocentes[[#This Row],[Número de viajes aéreos (ida y regreso) durante la cohorte]]</f>
        <v>0</v>
      </c>
      <c r="V18" s="126"/>
      <c r="W18" s="126"/>
      <c r="X18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8" s="126"/>
      <c r="Z18" s="126"/>
      <c r="AA18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8" s="126"/>
      <c r="AC18" s="126"/>
      <c r="AD18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8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9" spans="1:31">
      <c r="A19" s="28">
        <f t="shared" si="0"/>
        <v>18</v>
      </c>
      <c r="B19" s="121"/>
      <c r="C19" s="121"/>
      <c r="D19" s="121"/>
      <c r="E19" s="121"/>
      <c r="F19" s="122"/>
      <c r="G19" s="122"/>
      <c r="H19" s="163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9" s="121"/>
      <c r="J19" s="121"/>
      <c r="K19" s="123"/>
      <c r="L19" s="123"/>
      <c r="M19" s="123"/>
      <c r="N19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9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9" s="123"/>
      <c r="Q19" s="123"/>
      <c r="R19" s="122"/>
      <c r="S19" s="125"/>
      <c r="T19" s="123"/>
      <c r="U19" s="51">
        <f>+TDocentes[[#This Row],[Valor Unitario Tiquete Aéreo (Ida y Regreso)]]*TDocentes[[#This Row],[Número de viajes aéreos (ida y regreso) durante la cohorte]]</f>
        <v>0</v>
      </c>
      <c r="V19" s="126"/>
      <c r="W19" s="126"/>
      <c r="X19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9" s="126"/>
      <c r="Z19" s="126"/>
      <c r="AA19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9" s="126"/>
      <c r="AC19" s="126"/>
      <c r="AD19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9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20" spans="1:31">
      <c r="A20" s="28">
        <f t="shared" si="0"/>
        <v>19</v>
      </c>
      <c r="B20" s="121"/>
      <c r="C20" s="121"/>
      <c r="D20" s="121"/>
      <c r="E20" s="121"/>
      <c r="F20" s="122"/>
      <c r="G20" s="122"/>
      <c r="H20" s="163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20" s="121"/>
      <c r="J20" s="121"/>
      <c r="K20" s="123"/>
      <c r="L20" s="123"/>
      <c r="M20" s="123"/>
      <c r="N20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20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20" s="123"/>
      <c r="Q20" s="123"/>
      <c r="R20" s="122"/>
      <c r="S20" s="125"/>
      <c r="T20" s="123"/>
      <c r="U20" s="51">
        <f>+TDocentes[[#This Row],[Valor Unitario Tiquete Aéreo (Ida y Regreso)]]*TDocentes[[#This Row],[Número de viajes aéreos (ida y regreso) durante la cohorte]]</f>
        <v>0</v>
      </c>
      <c r="V20" s="126"/>
      <c r="W20" s="126"/>
      <c r="X20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20" s="126"/>
      <c r="Z20" s="126"/>
      <c r="AA20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20" s="126"/>
      <c r="AC20" s="126"/>
      <c r="AD20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20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21" spans="1:31">
      <c r="A21" s="28">
        <f t="shared" si="0"/>
        <v>20</v>
      </c>
      <c r="B21" s="121"/>
      <c r="C21" s="121"/>
      <c r="D21" s="121"/>
      <c r="E21" s="121"/>
      <c r="F21" s="122"/>
      <c r="G21" s="122"/>
      <c r="H21" s="163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21" s="121"/>
      <c r="J21" s="121"/>
      <c r="K21" s="123"/>
      <c r="L21" s="123"/>
      <c r="M21" s="123"/>
      <c r="N21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21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21" s="123"/>
      <c r="Q21" s="123"/>
      <c r="R21" s="122"/>
      <c r="S21" s="125"/>
      <c r="T21" s="123"/>
      <c r="U21" s="51">
        <f>+TDocentes[[#This Row],[Valor Unitario Tiquete Aéreo (Ida y Regreso)]]*TDocentes[[#This Row],[Número de viajes aéreos (ida y regreso) durante la cohorte]]</f>
        <v>0</v>
      </c>
      <c r="V21" s="126"/>
      <c r="W21" s="126"/>
      <c r="X21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21" s="126"/>
      <c r="Z21" s="126"/>
      <c r="AA21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21" s="126"/>
      <c r="AC21" s="126"/>
      <c r="AD21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21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22" spans="1:31">
      <c r="A22" s="28">
        <f t="shared" si="0"/>
        <v>21</v>
      </c>
      <c r="B22" s="121"/>
      <c r="C22" s="121"/>
      <c r="D22" s="121"/>
      <c r="E22" s="121"/>
      <c r="F22" s="122"/>
      <c r="G22" s="122"/>
      <c r="H22" s="163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22" s="121"/>
      <c r="J22" s="121"/>
      <c r="K22" s="123"/>
      <c r="L22" s="123"/>
      <c r="M22" s="123"/>
      <c r="N22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22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22" s="123"/>
      <c r="Q22" s="123"/>
      <c r="R22" s="122"/>
      <c r="S22" s="125"/>
      <c r="T22" s="123"/>
      <c r="U22" s="51">
        <f>+TDocentes[[#This Row],[Valor Unitario Tiquete Aéreo (Ida y Regreso)]]*TDocentes[[#This Row],[Número de viajes aéreos (ida y regreso) durante la cohorte]]</f>
        <v>0</v>
      </c>
      <c r="V22" s="126"/>
      <c r="W22" s="126"/>
      <c r="X22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22" s="126"/>
      <c r="Z22" s="126"/>
      <c r="AA22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22" s="126"/>
      <c r="AC22" s="126"/>
      <c r="AD22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22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23" spans="1:31">
      <c r="A23" s="28">
        <f t="shared" si="0"/>
        <v>22</v>
      </c>
      <c r="B23" s="121"/>
      <c r="C23" s="121"/>
      <c r="D23" s="121"/>
      <c r="E23" s="121"/>
      <c r="F23" s="122"/>
      <c r="G23" s="122"/>
      <c r="H23" s="163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23" s="121"/>
      <c r="J23" s="121"/>
      <c r="K23" s="123"/>
      <c r="L23" s="123"/>
      <c r="M23" s="123"/>
      <c r="N23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23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23" s="123"/>
      <c r="Q23" s="123"/>
      <c r="R23" s="122"/>
      <c r="S23" s="125"/>
      <c r="T23" s="123"/>
      <c r="U23" s="51">
        <f>+TDocentes[[#This Row],[Valor Unitario Tiquete Aéreo (Ida y Regreso)]]*TDocentes[[#This Row],[Número de viajes aéreos (ida y regreso) durante la cohorte]]</f>
        <v>0</v>
      </c>
      <c r="V23" s="126"/>
      <c r="W23" s="126"/>
      <c r="X23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23" s="126"/>
      <c r="Z23" s="126"/>
      <c r="AA23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23" s="126"/>
      <c r="AC23" s="126"/>
      <c r="AD23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23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24" spans="1:31">
      <c r="A24" s="28">
        <f t="shared" si="0"/>
        <v>23</v>
      </c>
      <c r="B24" s="121"/>
      <c r="C24" s="121"/>
      <c r="D24" s="121"/>
      <c r="E24" s="121"/>
      <c r="F24" s="122"/>
      <c r="G24" s="122"/>
      <c r="H24" s="163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24" s="121"/>
      <c r="J24" s="121"/>
      <c r="K24" s="123"/>
      <c r="L24" s="123"/>
      <c r="M24" s="123"/>
      <c r="N24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24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24" s="123"/>
      <c r="Q24" s="123"/>
      <c r="R24" s="122"/>
      <c r="S24" s="125"/>
      <c r="T24" s="123"/>
      <c r="U24" s="51">
        <f>+TDocentes[[#This Row],[Valor Unitario Tiquete Aéreo (Ida y Regreso)]]*TDocentes[[#This Row],[Número de viajes aéreos (ida y regreso) durante la cohorte]]</f>
        <v>0</v>
      </c>
      <c r="V24" s="126"/>
      <c r="W24" s="126"/>
      <c r="X24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24" s="126"/>
      <c r="Z24" s="126"/>
      <c r="AA24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24" s="126"/>
      <c r="AC24" s="126"/>
      <c r="AD24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24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25" spans="1:31">
      <c r="A25" s="28">
        <f t="shared" si="0"/>
        <v>24</v>
      </c>
      <c r="B25" s="121"/>
      <c r="C25" s="121"/>
      <c r="D25" s="121"/>
      <c r="E25" s="121"/>
      <c r="F25" s="122"/>
      <c r="G25" s="122"/>
      <c r="H25" s="163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25" s="121"/>
      <c r="J25" s="121"/>
      <c r="K25" s="123"/>
      <c r="L25" s="123"/>
      <c r="M25" s="123"/>
      <c r="N25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25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25" s="123"/>
      <c r="Q25" s="123"/>
      <c r="R25" s="122"/>
      <c r="S25" s="125"/>
      <c r="T25" s="123"/>
      <c r="U25" s="51">
        <f>+TDocentes[[#This Row],[Valor Unitario Tiquete Aéreo (Ida y Regreso)]]*TDocentes[[#This Row],[Número de viajes aéreos (ida y regreso) durante la cohorte]]</f>
        <v>0</v>
      </c>
      <c r="V25" s="126"/>
      <c r="W25" s="126"/>
      <c r="X25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25" s="126"/>
      <c r="Z25" s="126"/>
      <c r="AA25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25" s="126"/>
      <c r="AC25" s="126"/>
      <c r="AD25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25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26" spans="1:31">
      <c r="A26" s="28">
        <f t="shared" ref="A26:A57" si="1">IFERROR(A25+1,1)</f>
        <v>25</v>
      </c>
      <c r="B26" s="121"/>
      <c r="C26" s="121"/>
      <c r="D26" s="121"/>
      <c r="E26" s="121"/>
      <c r="F26" s="122"/>
      <c r="G26" s="122"/>
      <c r="H26" s="163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26" s="121"/>
      <c r="J26" s="121"/>
      <c r="K26" s="123"/>
      <c r="L26" s="123"/>
      <c r="M26" s="123"/>
      <c r="N26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26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26" s="123"/>
      <c r="Q26" s="123"/>
      <c r="R26" s="122"/>
      <c r="S26" s="125"/>
      <c r="T26" s="123"/>
      <c r="U26" s="51">
        <f>+TDocentes[[#This Row],[Valor Unitario Tiquete Aéreo (Ida y Regreso)]]*TDocentes[[#This Row],[Número de viajes aéreos (ida y regreso) durante la cohorte]]</f>
        <v>0</v>
      </c>
      <c r="V26" s="126"/>
      <c r="W26" s="126"/>
      <c r="X26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26" s="126"/>
      <c r="Z26" s="126"/>
      <c r="AA26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26" s="126"/>
      <c r="AC26" s="126"/>
      <c r="AD26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26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27" spans="1:31">
      <c r="A27" s="28">
        <f t="shared" si="1"/>
        <v>26</v>
      </c>
      <c r="B27" s="121"/>
      <c r="C27" s="121"/>
      <c r="D27" s="121"/>
      <c r="E27" s="121"/>
      <c r="F27" s="122"/>
      <c r="G27" s="122"/>
      <c r="H27" s="163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27" s="121"/>
      <c r="J27" s="121"/>
      <c r="K27" s="123"/>
      <c r="L27" s="123"/>
      <c r="M27" s="123"/>
      <c r="N27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27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27" s="123"/>
      <c r="Q27" s="123"/>
      <c r="R27" s="122"/>
      <c r="S27" s="125"/>
      <c r="T27" s="123"/>
      <c r="U27" s="51">
        <f>+TDocentes[[#This Row],[Valor Unitario Tiquete Aéreo (Ida y Regreso)]]*TDocentes[[#This Row],[Número de viajes aéreos (ida y regreso) durante la cohorte]]</f>
        <v>0</v>
      </c>
      <c r="V27" s="126"/>
      <c r="W27" s="126"/>
      <c r="X27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27" s="126"/>
      <c r="Z27" s="126"/>
      <c r="AA27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27" s="126"/>
      <c r="AC27" s="126"/>
      <c r="AD27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27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28" spans="1:31">
      <c r="A28" s="28">
        <f t="shared" si="1"/>
        <v>27</v>
      </c>
      <c r="B28" s="121"/>
      <c r="C28" s="121"/>
      <c r="D28" s="121"/>
      <c r="E28" s="121"/>
      <c r="F28" s="122"/>
      <c r="G28" s="122"/>
      <c r="H28" s="163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28" s="124"/>
      <c r="J28" s="121"/>
      <c r="K28" s="123"/>
      <c r="L28" s="123"/>
      <c r="M28" s="123"/>
      <c r="N28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28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28" s="123"/>
      <c r="Q28" s="123"/>
      <c r="R28" s="122"/>
      <c r="S28" s="126"/>
      <c r="T28" s="123"/>
      <c r="U28" s="51">
        <f>+TDocentes[[#This Row],[Valor Unitario Tiquete Aéreo (Ida y Regreso)]]*TDocentes[[#This Row],[Número de viajes aéreos (ida y regreso) durante la cohorte]]</f>
        <v>0</v>
      </c>
      <c r="V28" s="126"/>
      <c r="W28" s="164"/>
      <c r="X28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28" s="126"/>
      <c r="Z28" s="126"/>
      <c r="AA28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28" s="126"/>
      <c r="AC28" s="126"/>
      <c r="AD28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28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29" spans="1:31">
      <c r="A29" s="28">
        <f t="shared" si="1"/>
        <v>28</v>
      </c>
      <c r="B29" s="121"/>
      <c r="C29" s="121"/>
      <c r="D29" s="121"/>
      <c r="E29" s="121"/>
      <c r="F29" s="122"/>
      <c r="G29" s="122"/>
      <c r="H29" s="163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29" s="124"/>
      <c r="J29" s="121"/>
      <c r="K29" s="123"/>
      <c r="L29" s="123"/>
      <c r="M29" s="123"/>
      <c r="N29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29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29" s="123"/>
      <c r="Q29" s="123"/>
      <c r="R29" s="122"/>
      <c r="S29" s="126"/>
      <c r="T29" s="123"/>
      <c r="U29" s="51">
        <f>+TDocentes[[#This Row],[Valor Unitario Tiquete Aéreo (Ida y Regreso)]]*TDocentes[[#This Row],[Número de viajes aéreos (ida y regreso) durante la cohorte]]</f>
        <v>0</v>
      </c>
      <c r="V29" s="126"/>
      <c r="W29" s="164"/>
      <c r="X29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29" s="126"/>
      <c r="Z29" s="126"/>
      <c r="AA29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29" s="126"/>
      <c r="AC29" s="126"/>
      <c r="AD29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29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30" spans="1:31">
      <c r="A30" s="28">
        <f t="shared" si="1"/>
        <v>29</v>
      </c>
      <c r="B30" s="121"/>
      <c r="C30" s="121"/>
      <c r="D30" s="121"/>
      <c r="E30" s="121"/>
      <c r="F30" s="122"/>
      <c r="G30" s="122"/>
      <c r="H30" s="163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30" s="124"/>
      <c r="J30" s="121"/>
      <c r="K30" s="123"/>
      <c r="L30" s="123"/>
      <c r="M30" s="123"/>
      <c r="N30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30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30" s="123"/>
      <c r="Q30" s="123"/>
      <c r="R30" s="122"/>
      <c r="S30" s="126"/>
      <c r="T30" s="123"/>
      <c r="U30" s="51">
        <f>+TDocentes[[#This Row],[Valor Unitario Tiquete Aéreo (Ida y Regreso)]]*TDocentes[[#This Row],[Número de viajes aéreos (ida y regreso) durante la cohorte]]</f>
        <v>0</v>
      </c>
      <c r="V30" s="126"/>
      <c r="W30" s="164"/>
      <c r="X30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30" s="126"/>
      <c r="Z30" s="126"/>
      <c r="AA30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30" s="126"/>
      <c r="AC30" s="126"/>
      <c r="AD30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30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31" spans="1:31">
      <c r="A31" s="28">
        <f t="shared" si="1"/>
        <v>30</v>
      </c>
      <c r="B31" s="121"/>
      <c r="C31" s="121"/>
      <c r="D31" s="121"/>
      <c r="E31" s="121"/>
      <c r="F31" s="122"/>
      <c r="G31" s="122"/>
      <c r="H31" s="163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31" s="124"/>
      <c r="J31" s="121"/>
      <c r="K31" s="123"/>
      <c r="L31" s="123"/>
      <c r="M31" s="123"/>
      <c r="N31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31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31" s="123"/>
      <c r="Q31" s="123"/>
      <c r="R31" s="122"/>
      <c r="S31" s="126"/>
      <c r="T31" s="123"/>
      <c r="U31" s="51">
        <f>+TDocentes[[#This Row],[Valor Unitario Tiquete Aéreo (Ida y Regreso)]]*TDocentes[[#This Row],[Número de viajes aéreos (ida y regreso) durante la cohorte]]</f>
        <v>0</v>
      </c>
      <c r="V31" s="126"/>
      <c r="W31" s="164"/>
      <c r="X31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31" s="126"/>
      <c r="Z31" s="126"/>
      <c r="AA31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31" s="126"/>
      <c r="AC31" s="126"/>
      <c r="AD31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31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32" spans="1:31">
      <c r="A32" s="28">
        <f t="shared" si="1"/>
        <v>31</v>
      </c>
      <c r="B32" s="121"/>
      <c r="C32" s="121"/>
      <c r="D32" s="121"/>
      <c r="E32" s="121"/>
      <c r="F32" s="122"/>
      <c r="G32" s="122"/>
      <c r="H32" s="163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32" s="124"/>
      <c r="J32" s="121"/>
      <c r="K32" s="123"/>
      <c r="L32" s="123"/>
      <c r="M32" s="123"/>
      <c r="N32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32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32" s="123"/>
      <c r="Q32" s="123"/>
      <c r="R32" s="122"/>
      <c r="S32" s="126"/>
      <c r="T32" s="123"/>
      <c r="U32" s="51">
        <f>+TDocentes[[#This Row],[Valor Unitario Tiquete Aéreo (Ida y Regreso)]]*TDocentes[[#This Row],[Número de viajes aéreos (ida y regreso) durante la cohorte]]</f>
        <v>0</v>
      </c>
      <c r="V32" s="126"/>
      <c r="W32" s="164"/>
      <c r="X32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32" s="126"/>
      <c r="Z32" s="126"/>
      <c r="AA32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32" s="126"/>
      <c r="AC32" s="126"/>
      <c r="AD32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32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33" spans="1:31">
      <c r="A33" s="28">
        <f t="shared" si="1"/>
        <v>32</v>
      </c>
      <c r="B33" s="121"/>
      <c r="C33" s="121"/>
      <c r="D33" s="121"/>
      <c r="E33" s="121"/>
      <c r="F33" s="122"/>
      <c r="G33" s="122"/>
      <c r="H33" s="163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33" s="124"/>
      <c r="J33" s="121"/>
      <c r="K33" s="123"/>
      <c r="L33" s="123"/>
      <c r="M33" s="123"/>
      <c r="N33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33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33" s="123"/>
      <c r="Q33" s="123"/>
      <c r="R33" s="122"/>
      <c r="S33" s="126"/>
      <c r="T33" s="123"/>
      <c r="U33" s="51">
        <f>+TDocentes[[#This Row],[Valor Unitario Tiquete Aéreo (Ida y Regreso)]]*TDocentes[[#This Row],[Número de viajes aéreos (ida y regreso) durante la cohorte]]</f>
        <v>0</v>
      </c>
      <c r="V33" s="126"/>
      <c r="W33" s="164"/>
      <c r="X33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33" s="126"/>
      <c r="Z33" s="126"/>
      <c r="AA33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33" s="126"/>
      <c r="AC33" s="126"/>
      <c r="AD33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33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34" spans="1:31">
      <c r="A34" s="28">
        <f t="shared" si="1"/>
        <v>33</v>
      </c>
      <c r="B34" s="121"/>
      <c r="C34" s="121"/>
      <c r="D34" s="121"/>
      <c r="E34" s="121"/>
      <c r="F34" s="122"/>
      <c r="G34" s="122"/>
      <c r="H34" s="163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34" s="124"/>
      <c r="J34" s="121"/>
      <c r="K34" s="123"/>
      <c r="L34" s="123"/>
      <c r="M34" s="123"/>
      <c r="N34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34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34" s="123"/>
      <c r="Q34" s="123"/>
      <c r="R34" s="122"/>
      <c r="S34" s="126"/>
      <c r="T34" s="123"/>
      <c r="U34" s="51">
        <f>+TDocentes[[#This Row],[Valor Unitario Tiquete Aéreo (Ida y Regreso)]]*TDocentes[[#This Row],[Número de viajes aéreos (ida y regreso) durante la cohorte]]</f>
        <v>0</v>
      </c>
      <c r="V34" s="126"/>
      <c r="W34" s="164"/>
      <c r="X34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34" s="126"/>
      <c r="Z34" s="126"/>
      <c r="AA34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34" s="126"/>
      <c r="AC34" s="126"/>
      <c r="AD34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34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35" spans="1:31">
      <c r="A35" s="28">
        <f t="shared" si="1"/>
        <v>34</v>
      </c>
      <c r="B35" s="121"/>
      <c r="C35" s="121"/>
      <c r="D35" s="121"/>
      <c r="E35" s="121"/>
      <c r="F35" s="122"/>
      <c r="G35" s="122"/>
      <c r="H35" s="163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35" s="124"/>
      <c r="J35" s="121"/>
      <c r="K35" s="123"/>
      <c r="L35" s="123"/>
      <c r="M35" s="123"/>
      <c r="N35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35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35" s="123"/>
      <c r="Q35" s="123"/>
      <c r="R35" s="122"/>
      <c r="S35" s="126"/>
      <c r="T35" s="123"/>
      <c r="U35" s="51">
        <f>+TDocentes[[#This Row],[Valor Unitario Tiquete Aéreo (Ida y Regreso)]]*TDocentes[[#This Row],[Número de viajes aéreos (ida y regreso) durante la cohorte]]</f>
        <v>0</v>
      </c>
      <c r="V35" s="126"/>
      <c r="W35" s="164"/>
      <c r="X35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35" s="126"/>
      <c r="Z35" s="126"/>
      <c r="AA35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35" s="126"/>
      <c r="AC35" s="126"/>
      <c r="AD35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35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36" spans="1:31">
      <c r="A36" s="28">
        <f t="shared" si="1"/>
        <v>35</v>
      </c>
      <c r="B36" s="121"/>
      <c r="C36" s="121"/>
      <c r="D36" s="121"/>
      <c r="E36" s="121"/>
      <c r="F36" s="122"/>
      <c r="G36" s="122"/>
      <c r="H36" s="163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36" s="124"/>
      <c r="J36" s="121"/>
      <c r="K36" s="123"/>
      <c r="L36" s="123"/>
      <c r="M36" s="123"/>
      <c r="N36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36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36" s="123"/>
      <c r="Q36" s="123"/>
      <c r="R36" s="122"/>
      <c r="S36" s="126"/>
      <c r="T36" s="123"/>
      <c r="U36" s="51">
        <f>+TDocentes[[#This Row],[Valor Unitario Tiquete Aéreo (Ida y Regreso)]]*TDocentes[[#This Row],[Número de viajes aéreos (ida y regreso) durante la cohorte]]</f>
        <v>0</v>
      </c>
      <c r="V36" s="126"/>
      <c r="W36" s="164"/>
      <c r="X36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36" s="126"/>
      <c r="Z36" s="126"/>
      <c r="AA36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36" s="126"/>
      <c r="AC36" s="126"/>
      <c r="AD36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36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37" spans="1:31">
      <c r="A37" s="28">
        <f t="shared" si="1"/>
        <v>36</v>
      </c>
      <c r="B37" s="121"/>
      <c r="C37" s="121"/>
      <c r="D37" s="121"/>
      <c r="E37" s="121"/>
      <c r="F37" s="122"/>
      <c r="G37" s="122"/>
      <c r="H37" s="163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37" s="124"/>
      <c r="J37" s="121"/>
      <c r="K37" s="123"/>
      <c r="L37" s="123"/>
      <c r="M37" s="123"/>
      <c r="N37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37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37" s="123"/>
      <c r="Q37" s="123"/>
      <c r="R37" s="122"/>
      <c r="S37" s="126"/>
      <c r="T37" s="123"/>
      <c r="U37" s="51">
        <f>+TDocentes[[#This Row],[Valor Unitario Tiquete Aéreo (Ida y Regreso)]]*TDocentes[[#This Row],[Número de viajes aéreos (ida y regreso) durante la cohorte]]</f>
        <v>0</v>
      </c>
      <c r="V37" s="126"/>
      <c r="W37" s="164"/>
      <c r="X37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37" s="126"/>
      <c r="Z37" s="126"/>
      <c r="AA37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37" s="126"/>
      <c r="AC37" s="126"/>
      <c r="AD37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37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38" spans="1:31">
      <c r="A38" s="28">
        <f t="shared" si="1"/>
        <v>37</v>
      </c>
      <c r="B38" s="121"/>
      <c r="C38" s="121"/>
      <c r="D38" s="121"/>
      <c r="E38" s="121"/>
      <c r="F38" s="122"/>
      <c r="G38" s="122"/>
      <c r="H38" s="163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38" s="124"/>
      <c r="J38" s="121"/>
      <c r="K38" s="123"/>
      <c r="L38" s="123"/>
      <c r="M38" s="123"/>
      <c r="N38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38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38" s="123"/>
      <c r="Q38" s="123"/>
      <c r="R38" s="122"/>
      <c r="S38" s="126"/>
      <c r="T38" s="123"/>
      <c r="U38" s="51">
        <f>+TDocentes[[#This Row],[Valor Unitario Tiquete Aéreo (Ida y Regreso)]]*TDocentes[[#This Row],[Número de viajes aéreos (ida y regreso) durante la cohorte]]</f>
        <v>0</v>
      </c>
      <c r="V38" s="126"/>
      <c r="W38" s="164"/>
      <c r="X38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38" s="126"/>
      <c r="Z38" s="126"/>
      <c r="AA38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38" s="126"/>
      <c r="AC38" s="126"/>
      <c r="AD38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38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39" spans="1:31">
      <c r="A39" s="28">
        <f t="shared" si="1"/>
        <v>38</v>
      </c>
      <c r="B39" s="121"/>
      <c r="C39" s="121"/>
      <c r="D39" s="121"/>
      <c r="E39" s="121"/>
      <c r="F39" s="122"/>
      <c r="G39" s="122"/>
      <c r="H39" s="163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39" s="124"/>
      <c r="J39" s="121"/>
      <c r="K39" s="123"/>
      <c r="L39" s="123"/>
      <c r="M39" s="123"/>
      <c r="N39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39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39" s="123"/>
      <c r="Q39" s="123"/>
      <c r="R39" s="122"/>
      <c r="S39" s="126"/>
      <c r="T39" s="123"/>
      <c r="U39" s="51">
        <f>+TDocentes[[#This Row],[Valor Unitario Tiquete Aéreo (Ida y Regreso)]]*TDocentes[[#This Row],[Número de viajes aéreos (ida y regreso) durante la cohorte]]</f>
        <v>0</v>
      </c>
      <c r="V39" s="126"/>
      <c r="W39" s="164"/>
      <c r="X39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39" s="126"/>
      <c r="Z39" s="126"/>
      <c r="AA39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39" s="126"/>
      <c r="AC39" s="126"/>
      <c r="AD39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39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40" spans="1:31">
      <c r="A40" s="28">
        <f t="shared" si="1"/>
        <v>39</v>
      </c>
      <c r="B40" s="121"/>
      <c r="C40" s="121"/>
      <c r="D40" s="121"/>
      <c r="E40" s="121"/>
      <c r="F40" s="122"/>
      <c r="G40" s="122"/>
      <c r="H40" s="163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40" s="124"/>
      <c r="J40" s="121"/>
      <c r="K40" s="123"/>
      <c r="L40" s="123"/>
      <c r="M40" s="123"/>
      <c r="N40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40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40" s="123"/>
      <c r="Q40" s="123"/>
      <c r="R40" s="122"/>
      <c r="S40" s="126"/>
      <c r="T40" s="123"/>
      <c r="U40" s="51">
        <f>+TDocentes[[#This Row],[Valor Unitario Tiquete Aéreo (Ida y Regreso)]]*TDocentes[[#This Row],[Número de viajes aéreos (ida y regreso) durante la cohorte]]</f>
        <v>0</v>
      </c>
      <c r="V40" s="126"/>
      <c r="W40" s="164"/>
      <c r="X40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40" s="126"/>
      <c r="Z40" s="126"/>
      <c r="AA40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40" s="126"/>
      <c r="AC40" s="126"/>
      <c r="AD40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40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41" spans="1:31">
      <c r="A41" s="28">
        <f t="shared" si="1"/>
        <v>40</v>
      </c>
      <c r="B41" s="121"/>
      <c r="C41" s="121"/>
      <c r="D41" s="121"/>
      <c r="E41" s="121"/>
      <c r="F41" s="122"/>
      <c r="G41" s="122"/>
      <c r="H41" s="163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41" s="124"/>
      <c r="J41" s="121"/>
      <c r="K41" s="123"/>
      <c r="L41" s="123"/>
      <c r="M41" s="123"/>
      <c r="N41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41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41" s="123"/>
      <c r="Q41" s="123"/>
      <c r="R41" s="122"/>
      <c r="S41" s="126"/>
      <c r="T41" s="123"/>
      <c r="U41" s="51">
        <f>+TDocentes[[#This Row],[Valor Unitario Tiquete Aéreo (Ida y Regreso)]]*TDocentes[[#This Row],[Número de viajes aéreos (ida y regreso) durante la cohorte]]</f>
        <v>0</v>
      </c>
      <c r="V41" s="126"/>
      <c r="W41" s="164"/>
      <c r="X41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41" s="126"/>
      <c r="Z41" s="126"/>
      <c r="AA41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41" s="126"/>
      <c r="AC41" s="126"/>
      <c r="AD41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41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42" spans="1:31">
      <c r="A42" s="28">
        <f t="shared" si="1"/>
        <v>41</v>
      </c>
      <c r="B42" s="121"/>
      <c r="C42" s="121"/>
      <c r="D42" s="121"/>
      <c r="E42" s="121"/>
      <c r="F42" s="122"/>
      <c r="G42" s="122"/>
      <c r="H42" s="163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42" s="124"/>
      <c r="J42" s="121"/>
      <c r="K42" s="123"/>
      <c r="L42" s="123"/>
      <c r="M42" s="123"/>
      <c r="N42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42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42" s="123"/>
      <c r="Q42" s="123"/>
      <c r="R42" s="122"/>
      <c r="S42" s="126"/>
      <c r="T42" s="123"/>
      <c r="U42" s="51">
        <f>+TDocentes[[#This Row],[Valor Unitario Tiquete Aéreo (Ida y Regreso)]]*TDocentes[[#This Row],[Número de viajes aéreos (ida y regreso) durante la cohorte]]</f>
        <v>0</v>
      </c>
      <c r="V42" s="126"/>
      <c r="W42" s="164"/>
      <c r="X42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42" s="126"/>
      <c r="Z42" s="126"/>
      <c r="AA42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42" s="126"/>
      <c r="AC42" s="126"/>
      <c r="AD42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42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43" spans="1:31">
      <c r="A43" s="28">
        <f t="shared" si="1"/>
        <v>42</v>
      </c>
      <c r="B43" s="121"/>
      <c r="C43" s="121"/>
      <c r="D43" s="121"/>
      <c r="E43" s="121"/>
      <c r="F43" s="122"/>
      <c r="G43" s="122"/>
      <c r="H43" s="163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43" s="124"/>
      <c r="J43" s="121"/>
      <c r="K43" s="123"/>
      <c r="L43" s="123"/>
      <c r="M43" s="123"/>
      <c r="N43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43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43" s="123"/>
      <c r="Q43" s="123"/>
      <c r="R43" s="122"/>
      <c r="S43" s="126"/>
      <c r="T43" s="123"/>
      <c r="U43" s="51">
        <f>+TDocentes[[#This Row],[Valor Unitario Tiquete Aéreo (Ida y Regreso)]]*TDocentes[[#This Row],[Número de viajes aéreos (ida y regreso) durante la cohorte]]</f>
        <v>0</v>
      </c>
      <c r="V43" s="126"/>
      <c r="W43" s="164"/>
      <c r="X43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43" s="126"/>
      <c r="Z43" s="126"/>
      <c r="AA43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43" s="126"/>
      <c r="AC43" s="126"/>
      <c r="AD43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43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44" spans="1:31">
      <c r="A44" s="28">
        <f t="shared" si="1"/>
        <v>43</v>
      </c>
      <c r="B44" s="121"/>
      <c r="C44" s="121"/>
      <c r="D44" s="121"/>
      <c r="E44" s="121"/>
      <c r="F44" s="122"/>
      <c r="G44" s="122"/>
      <c r="H44" s="163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44" s="124"/>
      <c r="J44" s="121"/>
      <c r="K44" s="123"/>
      <c r="L44" s="123"/>
      <c r="M44" s="123"/>
      <c r="N44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44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44" s="123"/>
      <c r="Q44" s="123"/>
      <c r="R44" s="122"/>
      <c r="S44" s="126"/>
      <c r="T44" s="123"/>
      <c r="U44" s="51">
        <f>+TDocentes[[#This Row],[Valor Unitario Tiquete Aéreo (Ida y Regreso)]]*TDocentes[[#This Row],[Número de viajes aéreos (ida y regreso) durante la cohorte]]</f>
        <v>0</v>
      </c>
      <c r="V44" s="126"/>
      <c r="W44" s="164"/>
      <c r="X44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44" s="126"/>
      <c r="Z44" s="126"/>
      <c r="AA44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44" s="126"/>
      <c r="AC44" s="126"/>
      <c r="AD44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44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45" spans="1:31">
      <c r="A45" s="28">
        <f t="shared" si="1"/>
        <v>44</v>
      </c>
      <c r="B45" s="121"/>
      <c r="C45" s="121"/>
      <c r="D45" s="121"/>
      <c r="E45" s="121"/>
      <c r="F45" s="122"/>
      <c r="G45" s="122"/>
      <c r="H45" s="163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45" s="124"/>
      <c r="J45" s="121"/>
      <c r="K45" s="123"/>
      <c r="L45" s="123"/>
      <c r="M45" s="123"/>
      <c r="N45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45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45" s="123"/>
      <c r="Q45" s="123"/>
      <c r="R45" s="122"/>
      <c r="S45" s="126"/>
      <c r="T45" s="123"/>
      <c r="U45" s="51">
        <f>+TDocentes[[#This Row],[Valor Unitario Tiquete Aéreo (Ida y Regreso)]]*TDocentes[[#This Row],[Número de viajes aéreos (ida y regreso) durante la cohorte]]</f>
        <v>0</v>
      </c>
      <c r="V45" s="126"/>
      <c r="W45" s="164"/>
      <c r="X45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45" s="126"/>
      <c r="Z45" s="126"/>
      <c r="AA45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45" s="126"/>
      <c r="AC45" s="126"/>
      <c r="AD45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45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46" spans="1:31">
      <c r="A46" s="28">
        <f t="shared" si="1"/>
        <v>45</v>
      </c>
      <c r="B46" s="121"/>
      <c r="C46" s="121"/>
      <c r="D46" s="121"/>
      <c r="E46" s="121"/>
      <c r="F46" s="122"/>
      <c r="G46" s="122"/>
      <c r="H46" s="163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46" s="124"/>
      <c r="J46" s="121"/>
      <c r="K46" s="123"/>
      <c r="L46" s="123"/>
      <c r="M46" s="123"/>
      <c r="N46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46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46" s="123"/>
      <c r="Q46" s="123"/>
      <c r="R46" s="122"/>
      <c r="S46" s="126"/>
      <c r="T46" s="123"/>
      <c r="U46" s="51">
        <f>+TDocentes[[#This Row],[Valor Unitario Tiquete Aéreo (Ida y Regreso)]]*TDocentes[[#This Row],[Número de viajes aéreos (ida y regreso) durante la cohorte]]</f>
        <v>0</v>
      </c>
      <c r="V46" s="126"/>
      <c r="W46" s="164"/>
      <c r="X46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46" s="126"/>
      <c r="Z46" s="126"/>
      <c r="AA46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46" s="126"/>
      <c r="AC46" s="126"/>
      <c r="AD46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46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47" spans="1:31">
      <c r="A47" s="28">
        <f t="shared" si="1"/>
        <v>46</v>
      </c>
      <c r="B47" s="121"/>
      <c r="C47" s="121"/>
      <c r="D47" s="121"/>
      <c r="E47" s="121"/>
      <c r="F47" s="122"/>
      <c r="G47" s="122"/>
      <c r="H47" s="163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47" s="124"/>
      <c r="J47" s="121"/>
      <c r="K47" s="123"/>
      <c r="L47" s="123"/>
      <c r="M47" s="123"/>
      <c r="N47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47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47" s="123"/>
      <c r="Q47" s="123"/>
      <c r="R47" s="122"/>
      <c r="S47" s="126"/>
      <c r="T47" s="123"/>
      <c r="U47" s="51">
        <f>+TDocentes[[#This Row],[Valor Unitario Tiquete Aéreo (Ida y Regreso)]]*TDocentes[[#This Row],[Número de viajes aéreos (ida y regreso) durante la cohorte]]</f>
        <v>0</v>
      </c>
      <c r="V47" s="126"/>
      <c r="W47" s="164"/>
      <c r="X47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47" s="126"/>
      <c r="Z47" s="126"/>
      <c r="AA47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47" s="126"/>
      <c r="AC47" s="126"/>
      <c r="AD47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47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48" spans="1:31">
      <c r="A48" s="28">
        <f t="shared" si="1"/>
        <v>47</v>
      </c>
      <c r="B48" s="121"/>
      <c r="C48" s="121"/>
      <c r="D48" s="121"/>
      <c r="E48" s="121"/>
      <c r="F48" s="122"/>
      <c r="G48" s="122"/>
      <c r="H48" s="163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48" s="124"/>
      <c r="J48" s="121"/>
      <c r="K48" s="123"/>
      <c r="L48" s="123"/>
      <c r="M48" s="123"/>
      <c r="N48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48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48" s="123"/>
      <c r="Q48" s="123"/>
      <c r="R48" s="122"/>
      <c r="S48" s="126"/>
      <c r="T48" s="123"/>
      <c r="U48" s="51">
        <f>+TDocentes[[#This Row],[Valor Unitario Tiquete Aéreo (Ida y Regreso)]]*TDocentes[[#This Row],[Número de viajes aéreos (ida y regreso) durante la cohorte]]</f>
        <v>0</v>
      </c>
      <c r="V48" s="126"/>
      <c r="W48" s="164"/>
      <c r="X48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48" s="126"/>
      <c r="Z48" s="126"/>
      <c r="AA48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48" s="126"/>
      <c r="AC48" s="126"/>
      <c r="AD48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48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49" spans="1:31">
      <c r="A49" s="28">
        <f t="shared" si="1"/>
        <v>48</v>
      </c>
      <c r="B49" s="121"/>
      <c r="C49" s="121"/>
      <c r="D49" s="121"/>
      <c r="E49" s="121"/>
      <c r="F49" s="122"/>
      <c r="G49" s="122"/>
      <c r="H49" s="163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49" s="124"/>
      <c r="J49" s="121"/>
      <c r="K49" s="123"/>
      <c r="L49" s="123"/>
      <c r="M49" s="123"/>
      <c r="N49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49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49" s="123"/>
      <c r="Q49" s="123"/>
      <c r="R49" s="122"/>
      <c r="S49" s="126"/>
      <c r="T49" s="123"/>
      <c r="U49" s="51">
        <f>+TDocentes[[#This Row],[Valor Unitario Tiquete Aéreo (Ida y Regreso)]]*TDocentes[[#This Row],[Número de viajes aéreos (ida y regreso) durante la cohorte]]</f>
        <v>0</v>
      </c>
      <c r="V49" s="126"/>
      <c r="W49" s="164"/>
      <c r="X49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49" s="126"/>
      <c r="Z49" s="126"/>
      <c r="AA49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49" s="126"/>
      <c r="AC49" s="126"/>
      <c r="AD49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49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50" spans="1:31">
      <c r="A50" s="28">
        <f t="shared" si="1"/>
        <v>49</v>
      </c>
      <c r="B50" s="121"/>
      <c r="C50" s="121"/>
      <c r="D50" s="121"/>
      <c r="E50" s="121"/>
      <c r="F50" s="122"/>
      <c r="G50" s="122"/>
      <c r="H50" s="163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50" s="124"/>
      <c r="J50" s="121"/>
      <c r="K50" s="123"/>
      <c r="L50" s="123"/>
      <c r="M50" s="123"/>
      <c r="N50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50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50" s="123"/>
      <c r="Q50" s="123"/>
      <c r="R50" s="122"/>
      <c r="S50" s="126"/>
      <c r="T50" s="123"/>
      <c r="U50" s="51">
        <f>+TDocentes[[#This Row],[Valor Unitario Tiquete Aéreo (Ida y Regreso)]]*TDocentes[[#This Row],[Número de viajes aéreos (ida y regreso) durante la cohorte]]</f>
        <v>0</v>
      </c>
      <c r="V50" s="126"/>
      <c r="W50" s="164"/>
      <c r="X50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50" s="126"/>
      <c r="Z50" s="126"/>
      <c r="AA50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50" s="126"/>
      <c r="AC50" s="126"/>
      <c r="AD50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50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51" spans="1:31">
      <c r="A51" s="28">
        <f t="shared" si="1"/>
        <v>50</v>
      </c>
      <c r="B51" s="121"/>
      <c r="C51" s="121"/>
      <c r="D51" s="121"/>
      <c r="E51" s="121"/>
      <c r="F51" s="122"/>
      <c r="G51" s="122"/>
      <c r="H51" s="163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51" s="124"/>
      <c r="J51" s="121"/>
      <c r="K51" s="123"/>
      <c r="L51" s="123"/>
      <c r="M51" s="123"/>
      <c r="N51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51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51" s="123"/>
      <c r="Q51" s="123"/>
      <c r="R51" s="122"/>
      <c r="S51" s="126"/>
      <c r="T51" s="123"/>
      <c r="U51" s="51">
        <f>+TDocentes[[#This Row],[Valor Unitario Tiquete Aéreo (Ida y Regreso)]]*TDocentes[[#This Row],[Número de viajes aéreos (ida y regreso) durante la cohorte]]</f>
        <v>0</v>
      </c>
      <c r="V51" s="126"/>
      <c r="W51" s="164"/>
      <c r="X51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51" s="126"/>
      <c r="Z51" s="126"/>
      <c r="AA51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51" s="126"/>
      <c r="AC51" s="126"/>
      <c r="AD51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51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52" spans="1:31">
      <c r="A52" s="28">
        <f t="shared" si="1"/>
        <v>51</v>
      </c>
      <c r="B52" s="121"/>
      <c r="C52" s="121"/>
      <c r="D52" s="121"/>
      <c r="E52" s="121"/>
      <c r="F52" s="122"/>
      <c r="G52" s="122"/>
      <c r="H52" s="163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52" s="124"/>
      <c r="J52" s="121"/>
      <c r="K52" s="123"/>
      <c r="L52" s="123"/>
      <c r="M52" s="123"/>
      <c r="N52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52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52" s="123"/>
      <c r="Q52" s="123"/>
      <c r="R52" s="122"/>
      <c r="S52" s="126"/>
      <c r="T52" s="123"/>
      <c r="U52" s="51">
        <f>+TDocentes[[#This Row],[Valor Unitario Tiquete Aéreo (Ida y Regreso)]]*TDocentes[[#This Row],[Número de viajes aéreos (ida y regreso) durante la cohorte]]</f>
        <v>0</v>
      </c>
      <c r="V52" s="126"/>
      <c r="W52" s="164"/>
      <c r="X52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52" s="126"/>
      <c r="Z52" s="126"/>
      <c r="AA52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52" s="126"/>
      <c r="AC52" s="126"/>
      <c r="AD52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52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53" spans="1:31">
      <c r="A53" s="28">
        <f t="shared" si="1"/>
        <v>52</v>
      </c>
      <c r="B53" s="121"/>
      <c r="C53" s="121"/>
      <c r="D53" s="121"/>
      <c r="E53" s="121"/>
      <c r="F53" s="122"/>
      <c r="G53" s="122"/>
      <c r="H53" s="163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53" s="124"/>
      <c r="J53" s="121"/>
      <c r="K53" s="123"/>
      <c r="L53" s="123"/>
      <c r="M53" s="123"/>
      <c r="N53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53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53" s="123"/>
      <c r="Q53" s="123"/>
      <c r="R53" s="122"/>
      <c r="S53" s="126"/>
      <c r="T53" s="123"/>
      <c r="U53" s="51">
        <f>+TDocentes[[#This Row],[Valor Unitario Tiquete Aéreo (Ida y Regreso)]]*TDocentes[[#This Row],[Número de viajes aéreos (ida y regreso) durante la cohorte]]</f>
        <v>0</v>
      </c>
      <c r="V53" s="126"/>
      <c r="W53" s="164"/>
      <c r="X53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53" s="126"/>
      <c r="Z53" s="126"/>
      <c r="AA53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53" s="126"/>
      <c r="AC53" s="126"/>
      <c r="AD53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53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54" spans="1:31">
      <c r="A54" s="28">
        <f t="shared" si="1"/>
        <v>53</v>
      </c>
      <c r="B54" s="121"/>
      <c r="C54" s="121"/>
      <c r="D54" s="121"/>
      <c r="E54" s="121"/>
      <c r="F54" s="122"/>
      <c r="G54" s="122"/>
      <c r="H54" s="163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54" s="124"/>
      <c r="J54" s="121"/>
      <c r="K54" s="123"/>
      <c r="L54" s="123"/>
      <c r="M54" s="123"/>
      <c r="N54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54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54" s="123"/>
      <c r="Q54" s="123"/>
      <c r="R54" s="122"/>
      <c r="S54" s="126"/>
      <c r="T54" s="123"/>
      <c r="U54" s="51">
        <f>+TDocentes[[#This Row],[Valor Unitario Tiquete Aéreo (Ida y Regreso)]]*TDocentes[[#This Row],[Número de viajes aéreos (ida y regreso) durante la cohorte]]</f>
        <v>0</v>
      </c>
      <c r="V54" s="126"/>
      <c r="W54" s="164"/>
      <c r="X54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54" s="126"/>
      <c r="Z54" s="126"/>
      <c r="AA54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54" s="126"/>
      <c r="AC54" s="126"/>
      <c r="AD54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54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55" spans="1:31">
      <c r="A55" s="28">
        <f t="shared" si="1"/>
        <v>54</v>
      </c>
      <c r="B55" s="121"/>
      <c r="C55" s="121"/>
      <c r="D55" s="121"/>
      <c r="E55" s="121"/>
      <c r="F55" s="122"/>
      <c r="G55" s="122"/>
      <c r="H55" s="163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55" s="124"/>
      <c r="J55" s="121"/>
      <c r="K55" s="123"/>
      <c r="L55" s="123"/>
      <c r="M55" s="123"/>
      <c r="N55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55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55" s="123"/>
      <c r="Q55" s="123"/>
      <c r="R55" s="122"/>
      <c r="S55" s="126"/>
      <c r="T55" s="123"/>
      <c r="U55" s="51">
        <f>+TDocentes[[#This Row],[Valor Unitario Tiquete Aéreo (Ida y Regreso)]]*TDocentes[[#This Row],[Número de viajes aéreos (ida y regreso) durante la cohorte]]</f>
        <v>0</v>
      </c>
      <c r="V55" s="126"/>
      <c r="W55" s="164"/>
      <c r="X55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55" s="126"/>
      <c r="Z55" s="126"/>
      <c r="AA55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55" s="126"/>
      <c r="AC55" s="126"/>
      <c r="AD55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55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56" spans="1:31">
      <c r="A56" s="28">
        <f t="shared" si="1"/>
        <v>55</v>
      </c>
      <c r="B56" s="121"/>
      <c r="C56" s="121"/>
      <c r="D56" s="121"/>
      <c r="E56" s="121"/>
      <c r="F56" s="122"/>
      <c r="G56" s="122"/>
      <c r="H56" s="163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56" s="124"/>
      <c r="J56" s="121"/>
      <c r="K56" s="123"/>
      <c r="L56" s="123"/>
      <c r="M56" s="123"/>
      <c r="N56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56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56" s="123"/>
      <c r="Q56" s="123"/>
      <c r="R56" s="122"/>
      <c r="S56" s="126"/>
      <c r="T56" s="123"/>
      <c r="U56" s="51">
        <f>+TDocentes[[#This Row],[Valor Unitario Tiquete Aéreo (Ida y Regreso)]]*TDocentes[[#This Row],[Número de viajes aéreos (ida y regreso) durante la cohorte]]</f>
        <v>0</v>
      </c>
      <c r="V56" s="126"/>
      <c r="W56" s="164"/>
      <c r="X56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56" s="126"/>
      <c r="Z56" s="126"/>
      <c r="AA56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56" s="126"/>
      <c r="AC56" s="126"/>
      <c r="AD56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56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57" spans="1:31">
      <c r="A57" s="28">
        <f t="shared" si="1"/>
        <v>56</v>
      </c>
      <c r="B57" s="121"/>
      <c r="C57" s="121"/>
      <c r="D57" s="121"/>
      <c r="E57" s="121"/>
      <c r="F57" s="122"/>
      <c r="G57" s="122"/>
      <c r="H57" s="163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57" s="124"/>
      <c r="J57" s="121"/>
      <c r="K57" s="123"/>
      <c r="L57" s="123"/>
      <c r="M57" s="123"/>
      <c r="N57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57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57" s="123"/>
      <c r="Q57" s="123"/>
      <c r="R57" s="122"/>
      <c r="S57" s="126"/>
      <c r="T57" s="123"/>
      <c r="U57" s="51">
        <f>+TDocentes[[#This Row],[Valor Unitario Tiquete Aéreo (Ida y Regreso)]]*TDocentes[[#This Row],[Número de viajes aéreos (ida y regreso) durante la cohorte]]</f>
        <v>0</v>
      </c>
      <c r="V57" s="126"/>
      <c r="W57" s="164"/>
      <c r="X57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57" s="126"/>
      <c r="Z57" s="126"/>
      <c r="AA57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57" s="126"/>
      <c r="AC57" s="126"/>
      <c r="AD57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57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58" spans="1:31">
      <c r="A58" s="28">
        <f t="shared" ref="A58:A89" si="2">IFERROR(A57+1,1)</f>
        <v>57</v>
      </c>
      <c r="B58" s="121"/>
      <c r="C58" s="121"/>
      <c r="D58" s="121"/>
      <c r="E58" s="121"/>
      <c r="F58" s="122"/>
      <c r="G58" s="122"/>
      <c r="H58" s="163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58" s="124"/>
      <c r="J58" s="121"/>
      <c r="K58" s="123"/>
      <c r="L58" s="123"/>
      <c r="M58" s="123"/>
      <c r="N58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58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58" s="123"/>
      <c r="Q58" s="123"/>
      <c r="R58" s="122"/>
      <c r="S58" s="126"/>
      <c r="T58" s="123"/>
      <c r="U58" s="51">
        <f>+TDocentes[[#This Row],[Valor Unitario Tiquete Aéreo (Ida y Regreso)]]*TDocentes[[#This Row],[Número de viajes aéreos (ida y regreso) durante la cohorte]]</f>
        <v>0</v>
      </c>
      <c r="V58" s="126"/>
      <c r="W58" s="164"/>
      <c r="X58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58" s="126"/>
      <c r="Z58" s="126"/>
      <c r="AA58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58" s="126"/>
      <c r="AC58" s="126"/>
      <c r="AD58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58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59" spans="1:31">
      <c r="A59" s="28">
        <f t="shared" si="2"/>
        <v>58</v>
      </c>
      <c r="B59" s="121"/>
      <c r="C59" s="121"/>
      <c r="D59" s="121"/>
      <c r="E59" s="121"/>
      <c r="F59" s="122"/>
      <c r="G59" s="122"/>
      <c r="H59" s="163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59" s="124"/>
      <c r="J59" s="121"/>
      <c r="K59" s="123"/>
      <c r="L59" s="123"/>
      <c r="M59" s="123"/>
      <c r="N59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59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59" s="123"/>
      <c r="Q59" s="123"/>
      <c r="R59" s="122"/>
      <c r="S59" s="126"/>
      <c r="T59" s="123"/>
      <c r="U59" s="51">
        <f>+TDocentes[[#This Row],[Valor Unitario Tiquete Aéreo (Ida y Regreso)]]*TDocentes[[#This Row],[Número de viajes aéreos (ida y regreso) durante la cohorte]]</f>
        <v>0</v>
      </c>
      <c r="V59" s="126"/>
      <c r="W59" s="164"/>
      <c r="X59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59" s="126"/>
      <c r="Z59" s="126"/>
      <c r="AA59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59" s="126"/>
      <c r="AC59" s="126"/>
      <c r="AD59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59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60" spans="1:31">
      <c r="A60" s="28">
        <f t="shared" si="2"/>
        <v>59</v>
      </c>
      <c r="B60" s="121"/>
      <c r="C60" s="121"/>
      <c r="D60" s="121"/>
      <c r="E60" s="121"/>
      <c r="F60" s="122"/>
      <c r="G60" s="122"/>
      <c r="H60" s="163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60" s="124"/>
      <c r="J60" s="121"/>
      <c r="K60" s="123"/>
      <c r="L60" s="123"/>
      <c r="M60" s="123"/>
      <c r="N60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60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60" s="123"/>
      <c r="Q60" s="123"/>
      <c r="R60" s="122"/>
      <c r="S60" s="126"/>
      <c r="T60" s="123"/>
      <c r="U60" s="51">
        <f>+TDocentes[[#This Row],[Valor Unitario Tiquete Aéreo (Ida y Regreso)]]*TDocentes[[#This Row],[Número de viajes aéreos (ida y regreso) durante la cohorte]]</f>
        <v>0</v>
      </c>
      <c r="V60" s="126"/>
      <c r="W60" s="164"/>
      <c r="X60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60" s="126"/>
      <c r="Z60" s="126"/>
      <c r="AA60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60" s="126"/>
      <c r="AC60" s="126"/>
      <c r="AD60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60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61" spans="1:31">
      <c r="A61" s="28">
        <f t="shared" si="2"/>
        <v>60</v>
      </c>
      <c r="B61" s="121"/>
      <c r="C61" s="121"/>
      <c r="D61" s="121"/>
      <c r="E61" s="121"/>
      <c r="F61" s="122"/>
      <c r="G61" s="122"/>
      <c r="H61" s="163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61" s="124"/>
      <c r="J61" s="121"/>
      <c r="K61" s="123"/>
      <c r="L61" s="123"/>
      <c r="M61" s="123"/>
      <c r="N61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61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61" s="123"/>
      <c r="Q61" s="123"/>
      <c r="R61" s="122"/>
      <c r="S61" s="126"/>
      <c r="T61" s="123"/>
      <c r="U61" s="51">
        <f>+TDocentes[[#This Row],[Valor Unitario Tiquete Aéreo (Ida y Regreso)]]*TDocentes[[#This Row],[Número de viajes aéreos (ida y regreso) durante la cohorte]]</f>
        <v>0</v>
      </c>
      <c r="V61" s="126"/>
      <c r="W61" s="164"/>
      <c r="X61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61" s="126"/>
      <c r="Z61" s="126"/>
      <c r="AA61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61" s="126"/>
      <c r="AC61" s="126"/>
      <c r="AD61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61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62" spans="1:31">
      <c r="A62" s="28">
        <f t="shared" si="2"/>
        <v>61</v>
      </c>
      <c r="B62" s="121"/>
      <c r="C62" s="121"/>
      <c r="D62" s="121"/>
      <c r="E62" s="121"/>
      <c r="F62" s="122"/>
      <c r="G62" s="122"/>
      <c r="H62" s="163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62" s="124"/>
      <c r="J62" s="121"/>
      <c r="K62" s="123"/>
      <c r="L62" s="123"/>
      <c r="M62" s="123"/>
      <c r="N62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62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62" s="123"/>
      <c r="Q62" s="123"/>
      <c r="R62" s="122"/>
      <c r="S62" s="126"/>
      <c r="T62" s="123"/>
      <c r="U62" s="51">
        <f>+TDocentes[[#This Row],[Valor Unitario Tiquete Aéreo (Ida y Regreso)]]*TDocentes[[#This Row],[Número de viajes aéreos (ida y regreso) durante la cohorte]]</f>
        <v>0</v>
      </c>
      <c r="V62" s="126"/>
      <c r="W62" s="164"/>
      <c r="X62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62" s="126"/>
      <c r="Z62" s="126"/>
      <c r="AA62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62" s="126"/>
      <c r="AC62" s="126"/>
      <c r="AD62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62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63" spans="1:31">
      <c r="A63" s="28">
        <f t="shared" si="2"/>
        <v>62</v>
      </c>
      <c r="B63" s="121"/>
      <c r="C63" s="121"/>
      <c r="D63" s="121"/>
      <c r="E63" s="121"/>
      <c r="F63" s="122"/>
      <c r="G63" s="122"/>
      <c r="H63" s="163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63" s="124"/>
      <c r="J63" s="121"/>
      <c r="K63" s="123"/>
      <c r="L63" s="123"/>
      <c r="M63" s="123"/>
      <c r="N63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63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63" s="123"/>
      <c r="Q63" s="123"/>
      <c r="R63" s="122"/>
      <c r="S63" s="126"/>
      <c r="T63" s="123"/>
      <c r="U63" s="51">
        <f>+TDocentes[[#This Row],[Valor Unitario Tiquete Aéreo (Ida y Regreso)]]*TDocentes[[#This Row],[Número de viajes aéreos (ida y regreso) durante la cohorte]]</f>
        <v>0</v>
      </c>
      <c r="V63" s="126"/>
      <c r="W63" s="164"/>
      <c r="X63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63" s="126"/>
      <c r="Z63" s="126"/>
      <c r="AA63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63" s="126"/>
      <c r="AC63" s="126"/>
      <c r="AD63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63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64" spans="1:31">
      <c r="A64" s="28">
        <f t="shared" si="2"/>
        <v>63</v>
      </c>
      <c r="B64" s="121"/>
      <c r="C64" s="121"/>
      <c r="D64" s="121"/>
      <c r="E64" s="121"/>
      <c r="F64" s="122"/>
      <c r="G64" s="122"/>
      <c r="H64" s="163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64" s="124"/>
      <c r="J64" s="121"/>
      <c r="K64" s="123"/>
      <c r="L64" s="123"/>
      <c r="M64" s="123"/>
      <c r="N64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64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64" s="123"/>
      <c r="Q64" s="123"/>
      <c r="R64" s="122"/>
      <c r="S64" s="126"/>
      <c r="T64" s="123"/>
      <c r="U64" s="51">
        <f>+TDocentes[[#This Row],[Valor Unitario Tiquete Aéreo (Ida y Regreso)]]*TDocentes[[#This Row],[Número de viajes aéreos (ida y regreso) durante la cohorte]]</f>
        <v>0</v>
      </c>
      <c r="V64" s="126"/>
      <c r="W64" s="164"/>
      <c r="X64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64" s="126"/>
      <c r="Z64" s="126"/>
      <c r="AA64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64" s="126"/>
      <c r="AC64" s="126"/>
      <c r="AD64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64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65" spans="1:31">
      <c r="A65" s="28">
        <f t="shared" si="2"/>
        <v>64</v>
      </c>
      <c r="B65" s="121"/>
      <c r="C65" s="121"/>
      <c r="D65" s="121"/>
      <c r="E65" s="121"/>
      <c r="F65" s="122"/>
      <c r="G65" s="122"/>
      <c r="H65" s="163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65" s="124"/>
      <c r="J65" s="121"/>
      <c r="K65" s="123"/>
      <c r="L65" s="123"/>
      <c r="M65" s="123"/>
      <c r="N65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65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65" s="123"/>
      <c r="Q65" s="123"/>
      <c r="R65" s="122"/>
      <c r="S65" s="126"/>
      <c r="T65" s="123"/>
      <c r="U65" s="51">
        <f>+TDocentes[[#This Row],[Valor Unitario Tiquete Aéreo (Ida y Regreso)]]*TDocentes[[#This Row],[Número de viajes aéreos (ida y regreso) durante la cohorte]]</f>
        <v>0</v>
      </c>
      <c r="V65" s="126"/>
      <c r="W65" s="164"/>
      <c r="X65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65" s="126"/>
      <c r="Z65" s="126"/>
      <c r="AA65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65" s="126"/>
      <c r="AC65" s="126"/>
      <c r="AD65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65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66" spans="1:31">
      <c r="A66" s="28">
        <f t="shared" si="2"/>
        <v>65</v>
      </c>
      <c r="B66" s="121"/>
      <c r="C66" s="121"/>
      <c r="D66" s="121"/>
      <c r="E66" s="121"/>
      <c r="F66" s="122"/>
      <c r="G66" s="122"/>
      <c r="H66" s="163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66" s="124"/>
      <c r="J66" s="121"/>
      <c r="K66" s="123"/>
      <c r="L66" s="123"/>
      <c r="M66" s="123"/>
      <c r="N66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66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66" s="123"/>
      <c r="Q66" s="123"/>
      <c r="R66" s="122"/>
      <c r="S66" s="126"/>
      <c r="T66" s="123"/>
      <c r="U66" s="51">
        <f>+TDocentes[[#This Row],[Valor Unitario Tiquete Aéreo (Ida y Regreso)]]*TDocentes[[#This Row],[Número de viajes aéreos (ida y regreso) durante la cohorte]]</f>
        <v>0</v>
      </c>
      <c r="V66" s="126"/>
      <c r="W66" s="164"/>
      <c r="X66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66" s="126"/>
      <c r="Z66" s="126"/>
      <c r="AA66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66" s="126"/>
      <c r="AC66" s="126"/>
      <c r="AD66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66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67" spans="1:31">
      <c r="A67" s="28">
        <f t="shared" si="2"/>
        <v>66</v>
      </c>
      <c r="B67" s="121"/>
      <c r="C67" s="121"/>
      <c r="D67" s="121"/>
      <c r="E67" s="121"/>
      <c r="F67" s="122"/>
      <c r="G67" s="122"/>
      <c r="H67" s="163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67" s="124"/>
      <c r="J67" s="121"/>
      <c r="K67" s="123"/>
      <c r="L67" s="123"/>
      <c r="M67" s="123"/>
      <c r="N67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67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67" s="123"/>
      <c r="Q67" s="123"/>
      <c r="R67" s="122"/>
      <c r="S67" s="126"/>
      <c r="T67" s="123"/>
      <c r="U67" s="51">
        <f>+TDocentes[[#This Row],[Valor Unitario Tiquete Aéreo (Ida y Regreso)]]*TDocentes[[#This Row],[Número de viajes aéreos (ida y regreso) durante la cohorte]]</f>
        <v>0</v>
      </c>
      <c r="V67" s="126"/>
      <c r="W67" s="164"/>
      <c r="X67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67" s="126"/>
      <c r="Z67" s="126"/>
      <c r="AA67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67" s="126"/>
      <c r="AC67" s="126"/>
      <c r="AD67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67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68" spans="1:31">
      <c r="A68" s="28">
        <f t="shared" si="2"/>
        <v>67</v>
      </c>
      <c r="B68" s="121"/>
      <c r="C68" s="121"/>
      <c r="D68" s="121"/>
      <c r="E68" s="121"/>
      <c r="F68" s="122"/>
      <c r="G68" s="122"/>
      <c r="H68" s="163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68" s="124"/>
      <c r="J68" s="121"/>
      <c r="K68" s="123"/>
      <c r="L68" s="123"/>
      <c r="M68" s="123"/>
      <c r="N68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68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68" s="123"/>
      <c r="Q68" s="123"/>
      <c r="R68" s="122"/>
      <c r="S68" s="126"/>
      <c r="T68" s="123"/>
      <c r="U68" s="51">
        <f>+TDocentes[[#This Row],[Valor Unitario Tiquete Aéreo (Ida y Regreso)]]*TDocentes[[#This Row],[Número de viajes aéreos (ida y regreso) durante la cohorte]]</f>
        <v>0</v>
      </c>
      <c r="V68" s="126"/>
      <c r="W68" s="164"/>
      <c r="X68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68" s="126"/>
      <c r="Z68" s="126"/>
      <c r="AA68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68" s="126"/>
      <c r="AC68" s="126"/>
      <c r="AD68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68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69" spans="1:31">
      <c r="A69" s="28">
        <f t="shared" si="2"/>
        <v>68</v>
      </c>
      <c r="B69" s="121"/>
      <c r="C69" s="121"/>
      <c r="D69" s="121"/>
      <c r="E69" s="121"/>
      <c r="F69" s="122"/>
      <c r="G69" s="122"/>
      <c r="H69" s="163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69" s="124"/>
      <c r="J69" s="121"/>
      <c r="K69" s="123"/>
      <c r="L69" s="123"/>
      <c r="M69" s="123"/>
      <c r="N69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69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69" s="123"/>
      <c r="Q69" s="123"/>
      <c r="R69" s="122"/>
      <c r="S69" s="126"/>
      <c r="T69" s="123"/>
      <c r="U69" s="51">
        <f>+TDocentes[[#This Row],[Valor Unitario Tiquete Aéreo (Ida y Regreso)]]*TDocentes[[#This Row],[Número de viajes aéreos (ida y regreso) durante la cohorte]]</f>
        <v>0</v>
      </c>
      <c r="V69" s="126"/>
      <c r="W69" s="164"/>
      <c r="X69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69" s="126"/>
      <c r="Z69" s="126"/>
      <c r="AA69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69" s="126"/>
      <c r="AC69" s="126"/>
      <c r="AD69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69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70" spans="1:31">
      <c r="A70" s="28">
        <f t="shared" si="2"/>
        <v>69</v>
      </c>
      <c r="B70" s="121"/>
      <c r="C70" s="121"/>
      <c r="D70" s="121"/>
      <c r="E70" s="121"/>
      <c r="F70" s="122"/>
      <c r="G70" s="122"/>
      <c r="H70" s="163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70" s="124"/>
      <c r="J70" s="121"/>
      <c r="K70" s="123"/>
      <c r="L70" s="123"/>
      <c r="M70" s="123"/>
      <c r="N70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70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70" s="123"/>
      <c r="Q70" s="123"/>
      <c r="R70" s="122"/>
      <c r="S70" s="126"/>
      <c r="T70" s="123"/>
      <c r="U70" s="51">
        <f>+TDocentes[[#This Row],[Valor Unitario Tiquete Aéreo (Ida y Regreso)]]*TDocentes[[#This Row],[Número de viajes aéreos (ida y regreso) durante la cohorte]]</f>
        <v>0</v>
      </c>
      <c r="V70" s="126"/>
      <c r="W70" s="164"/>
      <c r="X70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70" s="126"/>
      <c r="Z70" s="126"/>
      <c r="AA70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70" s="126"/>
      <c r="AC70" s="126"/>
      <c r="AD70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70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71" spans="1:31">
      <c r="A71" s="28">
        <f t="shared" si="2"/>
        <v>70</v>
      </c>
      <c r="B71" s="121"/>
      <c r="C71" s="121"/>
      <c r="D71" s="121"/>
      <c r="E71" s="121"/>
      <c r="F71" s="122"/>
      <c r="G71" s="122"/>
      <c r="H71" s="163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71" s="124"/>
      <c r="J71" s="121"/>
      <c r="K71" s="123"/>
      <c r="L71" s="123"/>
      <c r="M71" s="123"/>
      <c r="N71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71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71" s="123"/>
      <c r="Q71" s="123"/>
      <c r="R71" s="122"/>
      <c r="S71" s="126"/>
      <c r="T71" s="123"/>
      <c r="U71" s="51">
        <f>+TDocentes[[#This Row],[Valor Unitario Tiquete Aéreo (Ida y Regreso)]]*TDocentes[[#This Row],[Número de viajes aéreos (ida y regreso) durante la cohorte]]</f>
        <v>0</v>
      </c>
      <c r="V71" s="126"/>
      <c r="W71" s="164"/>
      <c r="X71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71" s="126"/>
      <c r="Z71" s="126"/>
      <c r="AA71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71" s="126"/>
      <c r="AC71" s="126"/>
      <c r="AD71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71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72" spans="1:31">
      <c r="A72" s="28">
        <f t="shared" si="2"/>
        <v>71</v>
      </c>
      <c r="B72" s="121"/>
      <c r="C72" s="121"/>
      <c r="D72" s="121"/>
      <c r="E72" s="121"/>
      <c r="F72" s="122"/>
      <c r="G72" s="122"/>
      <c r="H72" s="163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72" s="124"/>
      <c r="J72" s="121"/>
      <c r="K72" s="123"/>
      <c r="L72" s="123"/>
      <c r="M72" s="123"/>
      <c r="N72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72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72" s="123"/>
      <c r="Q72" s="123"/>
      <c r="R72" s="122"/>
      <c r="S72" s="126"/>
      <c r="T72" s="123"/>
      <c r="U72" s="51">
        <f>+TDocentes[[#This Row],[Valor Unitario Tiquete Aéreo (Ida y Regreso)]]*TDocentes[[#This Row],[Número de viajes aéreos (ida y regreso) durante la cohorte]]</f>
        <v>0</v>
      </c>
      <c r="V72" s="126"/>
      <c r="W72" s="164"/>
      <c r="X72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72" s="126"/>
      <c r="Z72" s="126"/>
      <c r="AA72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72" s="126"/>
      <c r="AC72" s="126"/>
      <c r="AD72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72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73" spans="1:31">
      <c r="A73" s="28">
        <f t="shared" si="2"/>
        <v>72</v>
      </c>
      <c r="B73" s="121"/>
      <c r="C73" s="121"/>
      <c r="D73" s="121"/>
      <c r="E73" s="121"/>
      <c r="F73" s="122"/>
      <c r="G73" s="122"/>
      <c r="H73" s="163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73" s="124"/>
      <c r="J73" s="121"/>
      <c r="K73" s="123"/>
      <c r="L73" s="123"/>
      <c r="M73" s="123"/>
      <c r="N73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73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73" s="123"/>
      <c r="Q73" s="123"/>
      <c r="R73" s="122"/>
      <c r="S73" s="126"/>
      <c r="T73" s="123"/>
      <c r="U73" s="51">
        <f>+TDocentes[[#This Row],[Valor Unitario Tiquete Aéreo (Ida y Regreso)]]*TDocentes[[#This Row],[Número de viajes aéreos (ida y regreso) durante la cohorte]]</f>
        <v>0</v>
      </c>
      <c r="V73" s="126"/>
      <c r="W73" s="164"/>
      <c r="X73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73" s="126"/>
      <c r="Z73" s="126"/>
      <c r="AA73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73" s="126"/>
      <c r="AC73" s="126"/>
      <c r="AD73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73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74" spans="1:31">
      <c r="A74" s="28">
        <f t="shared" si="2"/>
        <v>73</v>
      </c>
      <c r="B74" s="121"/>
      <c r="C74" s="121"/>
      <c r="D74" s="121"/>
      <c r="E74" s="121"/>
      <c r="F74" s="122"/>
      <c r="G74" s="122"/>
      <c r="H74" s="163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74" s="124"/>
      <c r="J74" s="121"/>
      <c r="K74" s="123"/>
      <c r="L74" s="123"/>
      <c r="M74" s="123"/>
      <c r="N74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74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74" s="123"/>
      <c r="Q74" s="123"/>
      <c r="R74" s="122"/>
      <c r="S74" s="126"/>
      <c r="T74" s="123"/>
      <c r="U74" s="51">
        <f>+TDocentes[[#This Row],[Valor Unitario Tiquete Aéreo (Ida y Regreso)]]*TDocentes[[#This Row],[Número de viajes aéreos (ida y regreso) durante la cohorte]]</f>
        <v>0</v>
      </c>
      <c r="V74" s="126"/>
      <c r="W74" s="164"/>
      <c r="X74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74" s="126"/>
      <c r="Z74" s="126"/>
      <c r="AA74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74" s="126"/>
      <c r="AC74" s="126"/>
      <c r="AD74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74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75" spans="1:31">
      <c r="A75" s="28">
        <f t="shared" si="2"/>
        <v>74</v>
      </c>
      <c r="B75" s="121"/>
      <c r="C75" s="121"/>
      <c r="D75" s="121"/>
      <c r="E75" s="121"/>
      <c r="F75" s="122"/>
      <c r="G75" s="122"/>
      <c r="H75" s="163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75" s="124"/>
      <c r="J75" s="121"/>
      <c r="K75" s="123"/>
      <c r="L75" s="123"/>
      <c r="M75" s="123"/>
      <c r="N75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75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75" s="123"/>
      <c r="Q75" s="123"/>
      <c r="R75" s="122"/>
      <c r="S75" s="126"/>
      <c r="T75" s="123"/>
      <c r="U75" s="51">
        <f>+TDocentes[[#This Row],[Valor Unitario Tiquete Aéreo (Ida y Regreso)]]*TDocentes[[#This Row],[Número de viajes aéreos (ida y regreso) durante la cohorte]]</f>
        <v>0</v>
      </c>
      <c r="V75" s="126"/>
      <c r="W75" s="164"/>
      <c r="X75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75" s="126"/>
      <c r="Z75" s="126"/>
      <c r="AA75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75" s="126"/>
      <c r="AC75" s="126"/>
      <c r="AD75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75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76" spans="1:31">
      <c r="A76" s="28">
        <f t="shared" si="2"/>
        <v>75</v>
      </c>
      <c r="B76" s="121"/>
      <c r="C76" s="121"/>
      <c r="D76" s="121"/>
      <c r="E76" s="121"/>
      <c r="F76" s="122"/>
      <c r="G76" s="122"/>
      <c r="H76" s="163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76" s="124"/>
      <c r="J76" s="121"/>
      <c r="K76" s="123"/>
      <c r="L76" s="123"/>
      <c r="M76" s="123"/>
      <c r="N76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76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76" s="123"/>
      <c r="Q76" s="123"/>
      <c r="R76" s="122"/>
      <c r="S76" s="126"/>
      <c r="T76" s="123"/>
      <c r="U76" s="51">
        <f>+TDocentes[[#This Row],[Valor Unitario Tiquete Aéreo (Ida y Regreso)]]*TDocentes[[#This Row],[Número de viajes aéreos (ida y regreso) durante la cohorte]]</f>
        <v>0</v>
      </c>
      <c r="V76" s="126"/>
      <c r="W76" s="164"/>
      <c r="X76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76" s="126"/>
      <c r="Z76" s="126"/>
      <c r="AA76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76" s="126"/>
      <c r="AC76" s="126"/>
      <c r="AD76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76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77" spans="1:31">
      <c r="A77" s="28">
        <f t="shared" si="2"/>
        <v>76</v>
      </c>
      <c r="B77" s="121"/>
      <c r="C77" s="121"/>
      <c r="D77" s="121"/>
      <c r="E77" s="121"/>
      <c r="F77" s="122"/>
      <c r="G77" s="122"/>
      <c r="H77" s="163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77" s="124"/>
      <c r="J77" s="121"/>
      <c r="K77" s="123"/>
      <c r="L77" s="123"/>
      <c r="M77" s="123"/>
      <c r="N77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77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77" s="123"/>
      <c r="Q77" s="123"/>
      <c r="R77" s="122"/>
      <c r="S77" s="126"/>
      <c r="T77" s="123"/>
      <c r="U77" s="51">
        <f>+TDocentes[[#This Row],[Valor Unitario Tiquete Aéreo (Ida y Regreso)]]*TDocentes[[#This Row],[Número de viajes aéreos (ida y regreso) durante la cohorte]]</f>
        <v>0</v>
      </c>
      <c r="V77" s="126"/>
      <c r="W77" s="164"/>
      <c r="X77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77" s="126"/>
      <c r="Z77" s="126"/>
      <c r="AA77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77" s="126"/>
      <c r="AC77" s="126"/>
      <c r="AD77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77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78" spans="1:31">
      <c r="A78" s="28">
        <f t="shared" si="2"/>
        <v>77</v>
      </c>
      <c r="B78" s="121"/>
      <c r="C78" s="121"/>
      <c r="D78" s="121"/>
      <c r="E78" s="121"/>
      <c r="F78" s="122"/>
      <c r="G78" s="122"/>
      <c r="H78" s="163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78" s="124"/>
      <c r="J78" s="121"/>
      <c r="K78" s="123"/>
      <c r="L78" s="123"/>
      <c r="M78" s="123"/>
      <c r="N78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78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78" s="123"/>
      <c r="Q78" s="123"/>
      <c r="R78" s="122"/>
      <c r="S78" s="126"/>
      <c r="T78" s="123"/>
      <c r="U78" s="51">
        <f>+TDocentes[[#This Row],[Valor Unitario Tiquete Aéreo (Ida y Regreso)]]*TDocentes[[#This Row],[Número de viajes aéreos (ida y regreso) durante la cohorte]]</f>
        <v>0</v>
      </c>
      <c r="V78" s="126"/>
      <c r="W78" s="164"/>
      <c r="X78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78" s="126"/>
      <c r="Z78" s="126"/>
      <c r="AA78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78" s="126"/>
      <c r="AC78" s="126"/>
      <c r="AD78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78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79" spans="1:31">
      <c r="A79" s="28">
        <f t="shared" si="2"/>
        <v>78</v>
      </c>
      <c r="B79" s="121"/>
      <c r="C79" s="121"/>
      <c r="D79" s="121"/>
      <c r="E79" s="121"/>
      <c r="F79" s="122"/>
      <c r="G79" s="122"/>
      <c r="H79" s="163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79" s="124"/>
      <c r="J79" s="121"/>
      <c r="K79" s="123"/>
      <c r="L79" s="123"/>
      <c r="M79" s="123"/>
      <c r="N79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79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79" s="123"/>
      <c r="Q79" s="123"/>
      <c r="R79" s="122"/>
      <c r="S79" s="126"/>
      <c r="T79" s="123"/>
      <c r="U79" s="51">
        <f>+TDocentes[[#This Row],[Valor Unitario Tiquete Aéreo (Ida y Regreso)]]*TDocentes[[#This Row],[Número de viajes aéreos (ida y regreso) durante la cohorte]]</f>
        <v>0</v>
      </c>
      <c r="V79" s="126"/>
      <c r="W79" s="164"/>
      <c r="X79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79" s="126"/>
      <c r="Z79" s="126"/>
      <c r="AA79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79" s="126"/>
      <c r="AC79" s="126"/>
      <c r="AD79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79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80" spans="1:31">
      <c r="A80" s="28">
        <f t="shared" si="2"/>
        <v>79</v>
      </c>
      <c r="B80" s="121"/>
      <c r="C80" s="121"/>
      <c r="D80" s="121"/>
      <c r="E80" s="121"/>
      <c r="F80" s="122"/>
      <c r="G80" s="122"/>
      <c r="H80" s="163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80" s="124"/>
      <c r="J80" s="121"/>
      <c r="K80" s="123"/>
      <c r="L80" s="123"/>
      <c r="M80" s="123"/>
      <c r="N80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80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80" s="123"/>
      <c r="Q80" s="123"/>
      <c r="R80" s="122"/>
      <c r="S80" s="126"/>
      <c r="T80" s="123"/>
      <c r="U80" s="51">
        <f>+TDocentes[[#This Row],[Valor Unitario Tiquete Aéreo (Ida y Regreso)]]*TDocentes[[#This Row],[Número de viajes aéreos (ida y regreso) durante la cohorte]]</f>
        <v>0</v>
      </c>
      <c r="V80" s="126"/>
      <c r="W80" s="164"/>
      <c r="X80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80" s="126"/>
      <c r="Z80" s="126"/>
      <c r="AA80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80" s="126"/>
      <c r="AC80" s="126"/>
      <c r="AD80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80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81" spans="1:31">
      <c r="A81" s="28">
        <f t="shared" si="2"/>
        <v>80</v>
      </c>
      <c r="B81" s="121"/>
      <c r="C81" s="121"/>
      <c r="D81" s="121"/>
      <c r="E81" s="121"/>
      <c r="F81" s="122"/>
      <c r="G81" s="122"/>
      <c r="H81" s="163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81" s="124"/>
      <c r="J81" s="121"/>
      <c r="K81" s="123"/>
      <c r="L81" s="123"/>
      <c r="M81" s="123"/>
      <c r="N81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81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81" s="123"/>
      <c r="Q81" s="123"/>
      <c r="R81" s="122"/>
      <c r="S81" s="126"/>
      <c r="T81" s="123"/>
      <c r="U81" s="51">
        <f>+TDocentes[[#This Row],[Valor Unitario Tiquete Aéreo (Ida y Regreso)]]*TDocentes[[#This Row],[Número de viajes aéreos (ida y regreso) durante la cohorte]]</f>
        <v>0</v>
      </c>
      <c r="V81" s="126"/>
      <c r="W81" s="164"/>
      <c r="X81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81" s="126"/>
      <c r="Z81" s="126"/>
      <c r="AA81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81" s="126"/>
      <c r="AC81" s="126"/>
      <c r="AD81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81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82" spans="1:31">
      <c r="A82" s="28">
        <f t="shared" si="2"/>
        <v>81</v>
      </c>
      <c r="B82" s="121"/>
      <c r="C82" s="121"/>
      <c r="D82" s="121"/>
      <c r="E82" s="121"/>
      <c r="F82" s="122"/>
      <c r="G82" s="122"/>
      <c r="H82" s="163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82" s="124"/>
      <c r="J82" s="121"/>
      <c r="K82" s="123"/>
      <c r="L82" s="123"/>
      <c r="M82" s="123"/>
      <c r="N82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82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82" s="123"/>
      <c r="Q82" s="123"/>
      <c r="R82" s="122"/>
      <c r="S82" s="126"/>
      <c r="T82" s="123"/>
      <c r="U82" s="51">
        <f>+TDocentes[[#This Row],[Valor Unitario Tiquete Aéreo (Ida y Regreso)]]*TDocentes[[#This Row],[Número de viajes aéreos (ida y regreso) durante la cohorte]]</f>
        <v>0</v>
      </c>
      <c r="V82" s="126"/>
      <c r="W82" s="164"/>
      <c r="X82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82" s="126"/>
      <c r="Z82" s="126"/>
      <c r="AA82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82" s="126"/>
      <c r="AC82" s="126"/>
      <c r="AD82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82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83" spans="1:31">
      <c r="A83" s="28">
        <f t="shared" si="2"/>
        <v>82</v>
      </c>
      <c r="B83" s="121"/>
      <c r="C83" s="121"/>
      <c r="D83" s="121"/>
      <c r="E83" s="121"/>
      <c r="F83" s="122"/>
      <c r="G83" s="122"/>
      <c r="H83" s="163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83" s="124"/>
      <c r="J83" s="121"/>
      <c r="K83" s="123"/>
      <c r="L83" s="123"/>
      <c r="M83" s="123"/>
      <c r="N83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83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83" s="123"/>
      <c r="Q83" s="123"/>
      <c r="R83" s="122"/>
      <c r="S83" s="126"/>
      <c r="T83" s="123"/>
      <c r="U83" s="51">
        <f>+TDocentes[[#This Row],[Valor Unitario Tiquete Aéreo (Ida y Regreso)]]*TDocentes[[#This Row],[Número de viajes aéreos (ida y regreso) durante la cohorte]]</f>
        <v>0</v>
      </c>
      <c r="V83" s="126"/>
      <c r="W83" s="164"/>
      <c r="X83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83" s="126"/>
      <c r="Z83" s="126"/>
      <c r="AA83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83" s="126"/>
      <c r="AC83" s="126"/>
      <c r="AD83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83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84" spans="1:31">
      <c r="A84" s="28">
        <f t="shared" si="2"/>
        <v>83</v>
      </c>
      <c r="B84" s="121"/>
      <c r="C84" s="121"/>
      <c r="D84" s="121"/>
      <c r="E84" s="121"/>
      <c r="F84" s="122"/>
      <c r="G84" s="122"/>
      <c r="H84" s="163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84" s="124"/>
      <c r="J84" s="121"/>
      <c r="K84" s="123"/>
      <c r="L84" s="123"/>
      <c r="M84" s="123"/>
      <c r="N84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84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84" s="123"/>
      <c r="Q84" s="123"/>
      <c r="R84" s="122"/>
      <c r="S84" s="126"/>
      <c r="T84" s="123"/>
      <c r="U84" s="51">
        <f>+TDocentes[[#This Row],[Valor Unitario Tiquete Aéreo (Ida y Regreso)]]*TDocentes[[#This Row],[Número de viajes aéreos (ida y regreso) durante la cohorte]]</f>
        <v>0</v>
      </c>
      <c r="V84" s="126"/>
      <c r="W84" s="164"/>
      <c r="X84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84" s="126"/>
      <c r="Z84" s="126"/>
      <c r="AA84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84" s="126"/>
      <c r="AC84" s="126"/>
      <c r="AD84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84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85" spans="1:31">
      <c r="A85" s="28">
        <f t="shared" si="2"/>
        <v>84</v>
      </c>
      <c r="B85" s="121"/>
      <c r="C85" s="121"/>
      <c r="D85" s="121"/>
      <c r="E85" s="121"/>
      <c r="F85" s="122"/>
      <c r="G85" s="122"/>
      <c r="H85" s="163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85" s="124"/>
      <c r="J85" s="121"/>
      <c r="K85" s="123"/>
      <c r="L85" s="123"/>
      <c r="M85" s="123"/>
      <c r="N85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85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85" s="123"/>
      <c r="Q85" s="123"/>
      <c r="R85" s="122"/>
      <c r="S85" s="126"/>
      <c r="T85" s="123"/>
      <c r="U85" s="51">
        <f>+TDocentes[[#This Row],[Valor Unitario Tiquete Aéreo (Ida y Regreso)]]*TDocentes[[#This Row],[Número de viajes aéreos (ida y regreso) durante la cohorte]]</f>
        <v>0</v>
      </c>
      <c r="V85" s="126"/>
      <c r="W85" s="164"/>
      <c r="X85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85" s="126"/>
      <c r="Z85" s="126"/>
      <c r="AA85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85" s="126"/>
      <c r="AC85" s="126"/>
      <c r="AD85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85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86" spans="1:31">
      <c r="A86" s="28">
        <f t="shared" si="2"/>
        <v>85</v>
      </c>
      <c r="B86" s="121"/>
      <c r="C86" s="121"/>
      <c r="D86" s="121"/>
      <c r="E86" s="121"/>
      <c r="F86" s="122"/>
      <c r="G86" s="122"/>
      <c r="H86" s="163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86" s="124"/>
      <c r="J86" s="121"/>
      <c r="K86" s="123"/>
      <c r="L86" s="123"/>
      <c r="M86" s="123"/>
      <c r="N86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86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86" s="123"/>
      <c r="Q86" s="123"/>
      <c r="R86" s="122"/>
      <c r="S86" s="126"/>
      <c r="T86" s="123"/>
      <c r="U86" s="51">
        <f>+TDocentes[[#This Row],[Valor Unitario Tiquete Aéreo (Ida y Regreso)]]*TDocentes[[#This Row],[Número de viajes aéreos (ida y regreso) durante la cohorte]]</f>
        <v>0</v>
      </c>
      <c r="V86" s="126"/>
      <c r="W86" s="164"/>
      <c r="X86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86" s="126"/>
      <c r="Z86" s="126"/>
      <c r="AA86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86" s="126"/>
      <c r="AC86" s="126"/>
      <c r="AD86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86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87" spans="1:31">
      <c r="A87" s="28">
        <f t="shared" si="2"/>
        <v>86</v>
      </c>
      <c r="B87" s="121"/>
      <c r="C87" s="121"/>
      <c r="D87" s="121"/>
      <c r="E87" s="121"/>
      <c r="F87" s="122"/>
      <c r="G87" s="122"/>
      <c r="H87" s="163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87" s="124"/>
      <c r="J87" s="121"/>
      <c r="K87" s="123"/>
      <c r="L87" s="123"/>
      <c r="M87" s="123"/>
      <c r="N87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87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87" s="123"/>
      <c r="Q87" s="123"/>
      <c r="R87" s="122"/>
      <c r="S87" s="126"/>
      <c r="T87" s="123"/>
      <c r="U87" s="51">
        <f>+TDocentes[[#This Row],[Valor Unitario Tiquete Aéreo (Ida y Regreso)]]*TDocentes[[#This Row],[Número de viajes aéreos (ida y regreso) durante la cohorte]]</f>
        <v>0</v>
      </c>
      <c r="V87" s="126"/>
      <c r="W87" s="164"/>
      <c r="X87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87" s="126"/>
      <c r="Z87" s="126"/>
      <c r="AA87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87" s="126"/>
      <c r="AC87" s="126"/>
      <c r="AD87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87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88" spans="1:31">
      <c r="A88" s="28">
        <f t="shared" si="2"/>
        <v>87</v>
      </c>
      <c r="B88" s="121"/>
      <c r="C88" s="121"/>
      <c r="D88" s="121"/>
      <c r="E88" s="121"/>
      <c r="F88" s="122"/>
      <c r="G88" s="122"/>
      <c r="H88" s="163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88" s="124"/>
      <c r="J88" s="121"/>
      <c r="K88" s="123"/>
      <c r="L88" s="123"/>
      <c r="M88" s="123"/>
      <c r="N88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88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88" s="123"/>
      <c r="Q88" s="123"/>
      <c r="R88" s="122"/>
      <c r="S88" s="126"/>
      <c r="T88" s="123"/>
      <c r="U88" s="51">
        <f>+TDocentes[[#This Row],[Valor Unitario Tiquete Aéreo (Ida y Regreso)]]*TDocentes[[#This Row],[Número de viajes aéreos (ida y regreso) durante la cohorte]]</f>
        <v>0</v>
      </c>
      <c r="V88" s="126"/>
      <c r="W88" s="164"/>
      <c r="X88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88" s="126"/>
      <c r="Z88" s="126"/>
      <c r="AA88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88" s="126"/>
      <c r="AC88" s="126"/>
      <c r="AD88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88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89" spans="1:31">
      <c r="A89" s="28">
        <f t="shared" si="2"/>
        <v>88</v>
      </c>
      <c r="B89" s="121"/>
      <c r="C89" s="121"/>
      <c r="D89" s="121"/>
      <c r="E89" s="121"/>
      <c r="F89" s="122"/>
      <c r="G89" s="122"/>
      <c r="H89" s="163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89" s="124"/>
      <c r="J89" s="121"/>
      <c r="K89" s="123"/>
      <c r="L89" s="123"/>
      <c r="M89" s="123"/>
      <c r="N89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89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89" s="123"/>
      <c r="Q89" s="123"/>
      <c r="R89" s="122"/>
      <c r="S89" s="126"/>
      <c r="T89" s="123"/>
      <c r="U89" s="51">
        <f>+TDocentes[[#This Row],[Valor Unitario Tiquete Aéreo (Ida y Regreso)]]*TDocentes[[#This Row],[Número de viajes aéreos (ida y regreso) durante la cohorte]]</f>
        <v>0</v>
      </c>
      <c r="V89" s="126"/>
      <c r="W89" s="164"/>
      <c r="X89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89" s="126"/>
      <c r="Z89" s="126"/>
      <c r="AA89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89" s="126"/>
      <c r="AC89" s="126"/>
      <c r="AD89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89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90" spans="1:31">
      <c r="A90" s="28">
        <f t="shared" ref="A90:A153" si="3">IFERROR(A89+1,1)</f>
        <v>89</v>
      </c>
      <c r="B90" s="121"/>
      <c r="C90" s="121"/>
      <c r="D90" s="121"/>
      <c r="E90" s="121"/>
      <c r="F90" s="122"/>
      <c r="G90" s="122"/>
      <c r="H90" s="163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90" s="124"/>
      <c r="J90" s="121"/>
      <c r="K90" s="123"/>
      <c r="L90" s="123"/>
      <c r="M90" s="123"/>
      <c r="N90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90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90" s="123"/>
      <c r="Q90" s="123"/>
      <c r="R90" s="122"/>
      <c r="S90" s="126"/>
      <c r="T90" s="123"/>
      <c r="U90" s="51">
        <f>+TDocentes[[#This Row],[Valor Unitario Tiquete Aéreo (Ida y Regreso)]]*TDocentes[[#This Row],[Número de viajes aéreos (ida y regreso) durante la cohorte]]</f>
        <v>0</v>
      </c>
      <c r="V90" s="126"/>
      <c r="W90" s="164"/>
      <c r="X90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90" s="126"/>
      <c r="Z90" s="126"/>
      <c r="AA90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90" s="126"/>
      <c r="AC90" s="126"/>
      <c r="AD90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90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91" spans="1:31">
      <c r="A91" s="28">
        <f t="shared" si="3"/>
        <v>90</v>
      </c>
      <c r="B91" s="121"/>
      <c r="C91" s="121"/>
      <c r="D91" s="121"/>
      <c r="E91" s="121"/>
      <c r="F91" s="122"/>
      <c r="G91" s="122"/>
      <c r="H91" s="163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91" s="124"/>
      <c r="J91" s="121"/>
      <c r="K91" s="123"/>
      <c r="L91" s="123"/>
      <c r="M91" s="123"/>
      <c r="N91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91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91" s="123"/>
      <c r="Q91" s="123"/>
      <c r="R91" s="122"/>
      <c r="S91" s="126"/>
      <c r="T91" s="123"/>
      <c r="U91" s="51">
        <f>+TDocentes[[#This Row],[Valor Unitario Tiquete Aéreo (Ida y Regreso)]]*TDocentes[[#This Row],[Número de viajes aéreos (ida y regreso) durante la cohorte]]</f>
        <v>0</v>
      </c>
      <c r="V91" s="126"/>
      <c r="W91" s="164"/>
      <c r="X91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91" s="126"/>
      <c r="Z91" s="126"/>
      <c r="AA91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91" s="126"/>
      <c r="AC91" s="126"/>
      <c r="AD91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91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92" spans="1:31">
      <c r="A92" s="28">
        <f t="shared" si="3"/>
        <v>91</v>
      </c>
      <c r="B92" s="121"/>
      <c r="C92" s="121"/>
      <c r="D92" s="121"/>
      <c r="E92" s="121"/>
      <c r="F92" s="122"/>
      <c r="G92" s="122"/>
      <c r="H92" s="163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92" s="124"/>
      <c r="J92" s="121"/>
      <c r="K92" s="123"/>
      <c r="L92" s="123"/>
      <c r="M92" s="123"/>
      <c r="N92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92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92" s="123"/>
      <c r="Q92" s="123"/>
      <c r="R92" s="122"/>
      <c r="S92" s="126"/>
      <c r="T92" s="123"/>
      <c r="U92" s="51">
        <f>+TDocentes[[#This Row],[Valor Unitario Tiquete Aéreo (Ida y Regreso)]]*TDocentes[[#This Row],[Número de viajes aéreos (ida y regreso) durante la cohorte]]</f>
        <v>0</v>
      </c>
      <c r="V92" s="126"/>
      <c r="W92" s="164"/>
      <c r="X92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92" s="126"/>
      <c r="Z92" s="126"/>
      <c r="AA92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92" s="126"/>
      <c r="AC92" s="126"/>
      <c r="AD92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92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93" spans="1:31">
      <c r="A93" s="28">
        <f t="shared" si="3"/>
        <v>92</v>
      </c>
      <c r="B93" s="121"/>
      <c r="C93" s="121"/>
      <c r="D93" s="121"/>
      <c r="E93" s="121"/>
      <c r="F93" s="122"/>
      <c r="G93" s="122"/>
      <c r="H93" s="163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93" s="124"/>
      <c r="J93" s="121"/>
      <c r="K93" s="123"/>
      <c r="L93" s="123"/>
      <c r="M93" s="123"/>
      <c r="N93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93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93" s="123"/>
      <c r="Q93" s="123"/>
      <c r="R93" s="122"/>
      <c r="S93" s="126"/>
      <c r="T93" s="123"/>
      <c r="U93" s="51">
        <f>+TDocentes[[#This Row],[Valor Unitario Tiquete Aéreo (Ida y Regreso)]]*TDocentes[[#This Row],[Número de viajes aéreos (ida y regreso) durante la cohorte]]</f>
        <v>0</v>
      </c>
      <c r="V93" s="126"/>
      <c r="W93" s="164"/>
      <c r="X93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93" s="126"/>
      <c r="Z93" s="126"/>
      <c r="AA93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93" s="126"/>
      <c r="AC93" s="126"/>
      <c r="AD93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93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94" spans="1:31">
      <c r="A94" s="28">
        <f t="shared" si="3"/>
        <v>93</v>
      </c>
      <c r="B94" s="121"/>
      <c r="C94" s="121"/>
      <c r="D94" s="121"/>
      <c r="E94" s="121"/>
      <c r="F94" s="122"/>
      <c r="G94" s="122"/>
      <c r="H94" s="163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94" s="124"/>
      <c r="J94" s="121"/>
      <c r="K94" s="123"/>
      <c r="L94" s="123"/>
      <c r="M94" s="123"/>
      <c r="N94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94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94" s="123"/>
      <c r="Q94" s="123"/>
      <c r="R94" s="122"/>
      <c r="S94" s="126"/>
      <c r="T94" s="123"/>
      <c r="U94" s="51">
        <f>+TDocentes[[#This Row],[Valor Unitario Tiquete Aéreo (Ida y Regreso)]]*TDocentes[[#This Row],[Número de viajes aéreos (ida y regreso) durante la cohorte]]</f>
        <v>0</v>
      </c>
      <c r="V94" s="126"/>
      <c r="W94" s="164"/>
      <c r="X94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94" s="126"/>
      <c r="Z94" s="126"/>
      <c r="AA94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94" s="126"/>
      <c r="AC94" s="126"/>
      <c r="AD94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94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95" spans="1:31">
      <c r="A95" s="28">
        <f t="shared" si="3"/>
        <v>94</v>
      </c>
      <c r="B95" s="121"/>
      <c r="C95" s="121"/>
      <c r="D95" s="121"/>
      <c r="E95" s="121"/>
      <c r="F95" s="122"/>
      <c r="G95" s="122"/>
      <c r="H95" s="163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95" s="124"/>
      <c r="J95" s="121"/>
      <c r="K95" s="123"/>
      <c r="L95" s="123"/>
      <c r="M95" s="123"/>
      <c r="N95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95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95" s="123"/>
      <c r="Q95" s="123"/>
      <c r="R95" s="122"/>
      <c r="S95" s="126"/>
      <c r="T95" s="123"/>
      <c r="U95" s="51">
        <f>+TDocentes[[#This Row],[Valor Unitario Tiquete Aéreo (Ida y Regreso)]]*TDocentes[[#This Row],[Número de viajes aéreos (ida y regreso) durante la cohorte]]</f>
        <v>0</v>
      </c>
      <c r="V95" s="126"/>
      <c r="W95" s="164"/>
      <c r="X95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95" s="126"/>
      <c r="Z95" s="126"/>
      <c r="AA95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95" s="126"/>
      <c r="AC95" s="126"/>
      <c r="AD95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95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96" spans="1:31">
      <c r="A96" s="28">
        <f t="shared" si="3"/>
        <v>95</v>
      </c>
      <c r="B96" s="121"/>
      <c r="C96" s="121"/>
      <c r="D96" s="121"/>
      <c r="E96" s="121"/>
      <c r="F96" s="122"/>
      <c r="G96" s="122"/>
      <c r="H96" s="163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96" s="124"/>
      <c r="J96" s="121"/>
      <c r="K96" s="123"/>
      <c r="L96" s="123"/>
      <c r="M96" s="123"/>
      <c r="N96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96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96" s="123"/>
      <c r="Q96" s="123"/>
      <c r="R96" s="122"/>
      <c r="S96" s="126"/>
      <c r="T96" s="123"/>
      <c r="U96" s="51">
        <f>+TDocentes[[#This Row],[Valor Unitario Tiquete Aéreo (Ida y Regreso)]]*TDocentes[[#This Row],[Número de viajes aéreos (ida y regreso) durante la cohorte]]</f>
        <v>0</v>
      </c>
      <c r="V96" s="126"/>
      <c r="W96" s="164"/>
      <c r="X96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96" s="126"/>
      <c r="Z96" s="126"/>
      <c r="AA96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96" s="126"/>
      <c r="AC96" s="126"/>
      <c r="AD96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96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97" spans="1:31">
      <c r="A97" s="28">
        <f t="shared" si="3"/>
        <v>96</v>
      </c>
      <c r="B97" s="121"/>
      <c r="C97" s="121"/>
      <c r="D97" s="121"/>
      <c r="E97" s="121"/>
      <c r="F97" s="122"/>
      <c r="G97" s="122"/>
      <c r="H97" s="163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97" s="124"/>
      <c r="J97" s="121"/>
      <c r="K97" s="123"/>
      <c r="L97" s="123"/>
      <c r="M97" s="123"/>
      <c r="N97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97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97" s="123"/>
      <c r="Q97" s="123"/>
      <c r="R97" s="122"/>
      <c r="S97" s="126"/>
      <c r="T97" s="123"/>
      <c r="U97" s="51">
        <f>+TDocentes[[#This Row],[Valor Unitario Tiquete Aéreo (Ida y Regreso)]]*TDocentes[[#This Row],[Número de viajes aéreos (ida y regreso) durante la cohorte]]</f>
        <v>0</v>
      </c>
      <c r="V97" s="126"/>
      <c r="W97" s="164"/>
      <c r="X97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97" s="126"/>
      <c r="Z97" s="126"/>
      <c r="AA97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97" s="126"/>
      <c r="AC97" s="126"/>
      <c r="AD97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97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98" spans="1:31">
      <c r="A98" s="28">
        <f t="shared" si="3"/>
        <v>97</v>
      </c>
      <c r="B98" s="121"/>
      <c r="C98" s="121"/>
      <c r="D98" s="121"/>
      <c r="E98" s="121"/>
      <c r="F98" s="122"/>
      <c r="G98" s="122"/>
      <c r="H98" s="163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98" s="124"/>
      <c r="J98" s="121"/>
      <c r="K98" s="123"/>
      <c r="L98" s="123"/>
      <c r="M98" s="123"/>
      <c r="N98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98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98" s="123"/>
      <c r="Q98" s="123"/>
      <c r="R98" s="122"/>
      <c r="S98" s="126"/>
      <c r="T98" s="123"/>
      <c r="U98" s="51">
        <f>+TDocentes[[#This Row],[Valor Unitario Tiquete Aéreo (Ida y Regreso)]]*TDocentes[[#This Row],[Número de viajes aéreos (ida y regreso) durante la cohorte]]</f>
        <v>0</v>
      </c>
      <c r="V98" s="126"/>
      <c r="W98" s="164"/>
      <c r="X98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98" s="126"/>
      <c r="Z98" s="126"/>
      <c r="AA98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98" s="126"/>
      <c r="AC98" s="126"/>
      <c r="AD98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98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99" spans="1:31">
      <c r="A99" s="28">
        <f t="shared" si="3"/>
        <v>98</v>
      </c>
      <c r="B99" s="121"/>
      <c r="C99" s="121"/>
      <c r="D99" s="121"/>
      <c r="E99" s="121"/>
      <c r="F99" s="122"/>
      <c r="G99" s="122"/>
      <c r="H99" s="163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99" s="124"/>
      <c r="J99" s="121"/>
      <c r="K99" s="123"/>
      <c r="L99" s="123"/>
      <c r="M99" s="123"/>
      <c r="N99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99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99" s="123"/>
      <c r="Q99" s="123"/>
      <c r="R99" s="122"/>
      <c r="S99" s="126"/>
      <c r="T99" s="123"/>
      <c r="U99" s="51">
        <f>+TDocentes[[#This Row],[Valor Unitario Tiquete Aéreo (Ida y Regreso)]]*TDocentes[[#This Row],[Número de viajes aéreos (ida y regreso) durante la cohorte]]</f>
        <v>0</v>
      </c>
      <c r="V99" s="126"/>
      <c r="W99" s="164"/>
      <c r="X99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99" s="126"/>
      <c r="Z99" s="126"/>
      <c r="AA99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99" s="126"/>
      <c r="AC99" s="126"/>
      <c r="AD99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99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00" spans="1:31">
      <c r="A100" s="28">
        <f t="shared" si="3"/>
        <v>99</v>
      </c>
      <c r="B100" s="121"/>
      <c r="C100" s="121"/>
      <c r="D100" s="121"/>
      <c r="E100" s="121"/>
      <c r="F100" s="122"/>
      <c r="G100" s="122"/>
      <c r="H100" s="163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00" s="124"/>
      <c r="J100" s="121"/>
      <c r="K100" s="123"/>
      <c r="L100" s="123"/>
      <c r="M100" s="123"/>
      <c r="N100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00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00" s="123"/>
      <c r="Q100" s="123"/>
      <c r="R100" s="122"/>
      <c r="S100" s="126"/>
      <c r="T100" s="123"/>
      <c r="U100" s="51">
        <f>+TDocentes[[#This Row],[Valor Unitario Tiquete Aéreo (Ida y Regreso)]]*TDocentes[[#This Row],[Número de viajes aéreos (ida y regreso) durante la cohorte]]</f>
        <v>0</v>
      </c>
      <c r="V100" s="126"/>
      <c r="W100" s="164"/>
      <c r="X100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00" s="126"/>
      <c r="Z100" s="126"/>
      <c r="AA100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00" s="126"/>
      <c r="AC100" s="126"/>
      <c r="AD100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00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01" spans="1:31">
      <c r="A101" s="28">
        <f t="shared" si="3"/>
        <v>100</v>
      </c>
      <c r="B101" s="121"/>
      <c r="C101" s="121"/>
      <c r="D101" s="121"/>
      <c r="E101" s="121"/>
      <c r="F101" s="122"/>
      <c r="G101" s="122"/>
      <c r="H101" s="163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01" s="124"/>
      <c r="J101" s="121"/>
      <c r="K101" s="123"/>
      <c r="L101" s="123"/>
      <c r="M101" s="123"/>
      <c r="N101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01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01" s="123"/>
      <c r="Q101" s="123"/>
      <c r="R101" s="122"/>
      <c r="S101" s="126"/>
      <c r="T101" s="123"/>
      <c r="U101" s="51">
        <f>+TDocentes[[#This Row],[Valor Unitario Tiquete Aéreo (Ida y Regreso)]]*TDocentes[[#This Row],[Número de viajes aéreos (ida y regreso) durante la cohorte]]</f>
        <v>0</v>
      </c>
      <c r="V101" s="126"/>
      <c r="W101" s="164"/>
      <c r="X101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01" s="126"/>
      <c r="Z101" s="126"/>
      <c r="AA101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01" s="126"/>
      <c r="AC101" s="126"/>
      <c r="AD101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01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02" spans="1:31">
      <c r="A102" s="28">
        <f t="shared" si="3"/>
        <v>101</v>
      </c>
      <c r="B102" s="121"/>
      <c r="C102" s="121"/>
      <c r="D102" s="121"/>
      <c r="E102" s="121"/>
      <c r="F102" s="122"/>
      <c r="G102" s="122"/>
      <c r="H102" s="187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02" s="124"/>
      <c r="J102" s="121"/>
      <c r="K102" s="123"/>
      <c r="L102" s="123"/>
      <c r="M102" s="123"/>
      <c r="N102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02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02" s="123"/>
      <c r="Q102" s="123"/>
      <c r="R102" s="122"/>
      <c r="S102" s="126"/>
      <c r="T102" s="123"/>
      <c r="U102" s="51">
        <f>+TDocentes[[#This Row],[Valor Unitario Tiquete Aéreo (Ida y Regreso)]]*TDocentes[[#This Row],[Número de viajes aéreos (ida y regreso) durante la cohorte]]</f>
        <v>0</v>
      </c>
      <c r="V102" s="126"/>
      <c r="W102" s="164"/>
      <c r="X102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02" s="126"/>
      <c r="Z102" s="126"/>
      <c r="AA102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02" s="126"/>
      <c r="AC102" s="126"/>
      <c r="AD102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02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03" spans="1:31">
      <c r="A103" s="28">
        <f t="shared" si="3"/>
        <v>102</v>
      </c>
      <c r="B103" s="121"/>
      <c r="C103" s="121"/>
      <c r="D103" s="121"/>
      <c r="E103" s="121"/>
      <c r="F103" s="122"/>
      <c r="G103" s="122"/>
      <c r="H103" s="187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03" s="124"/>
      <c r="J103" s="121"/>
      <c r="K103" s="123"/>
      <c r="L103" s="123"/>
      <c r="M103" s="123"/>
      <c r="N103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03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03" s="123"/>
      <c r="Q103" s="123"/>
      <c r="R103" s="122"/>
      <c r="S103" s="126"/>
      <c r="T103" s="123"/>
      <c r="U103" s="51">
        <f>+TDocentes[[#This Row],[Valor Unitario Tiquete Aéreo (Ida y Regreso)]]*TDocentes[[#This Row],[Número de viajes aéreos (ida y regreso) durante la cohorte]]</f>
        <v>0</v>
      </c>
      <c r="V103" s="126"/>
      <c r="W103" s="164"/>
      <c r="X103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03" s="126"/>
      <c r="Z103" s="126"/>
      <c r="AA103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03" s="126"/>
      <c r="AC103" s="126"/>
      <c r="AD103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03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04" spans="1:31">
      <c r="A104" s="28">
        <f t="shared" si="3"/>
        <v>103</v>
      </c>
      <c r="B104" s="121"/>
      <c r="C104" s="121"/>
      <c r="D104" s="121"/>
      <c r="E104" s="121"/>
      <c r="F104" s="122"/>
      <c r="G104" s="122"/>
      <c r="H104" s="187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04" s="124"/>
      <c r="J104" s="121"/>
      <c r="K104" s="123"/>
      <c r="L104" s="123"/>
      <c r="M104" s="123"/>
      <c r="N104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04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04" s="123"/>
      <c r="Q104" s="123"/>
      <c r="R104" s="122"/>
      <c r="S104" s="126"/>
      <c r="T104" s="123"/>
      <c r="U104" s="51">
        <f>+TDocentes[[#This Row],[Valor Unitario Tiquete Aéreo (Ida y Regreso)]]*TDocentes[[#This Row],[Número de viajes aéreos (ida y regreso) durante la cohorte]]</f>
        <v>0</v>
      </c>
      <c r="V104" s="126"/>
      <c r="W104" s="164"/>
      <c r="X104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04" s="126"/>
      <c r="Z104" s="126"/>
      <c r="AA104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04" s="126"/>
      <c r="AC104" s="126"/>
      <c r="AD104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04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05" spans="1:31">
      <c r="A105" s="28">
        <f t="shared" si="3"/>
        <v>104</v>
      </c>
      <c r="B105" s="121"/>
      <c r="C105" s="121"/>
      <c r="D105" s="121"/>
      <c r="E105" s="121"/>
      <c r="F105" s="122"/>
      <c r="G105" s="122"/>
      <c r="H105" s="187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05" s="124"/>
      <c r="J105" s="121"/>
      <c r="K105" s="123"/>
      <c r="L105" s="123"/>
      <c r="M105" s="123"/>
      <c r="N105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05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05" s="123"/>
      <c r="Q105" s="123"/>
      <c r="R105" s="122"/>
      <c r="S105" s="126"/>
      <c r="T105" s="123"/>
      <c r="U105" s="51">
        <f>+TDocentes[[#This Row],[Valor Unitario Tiquete Aéreo (Ida y Regreso)]]*TDocentes[[#This Row],[Número de viajes aéreos (ida y regreso) durante la cohorte]]</f>
        <v>0</v>
      </c>
      <c r="V105" s="126"/>
      <c r="W105" s="164"/>
      <c r="X105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05" s="126"/>
      <c r="Z105" s="126"/>
      <c r="AA105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05" s="126"/>
      <c r="AC105" s="126"/>
      <c r="AD105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05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06" spans="1:31">
      <c r="A106" s="28">
        <f t="shared" si="3"/>
        <v>105</v>
      </c>
      <c r="B106" s="121"/>
      <c r="C106" s="121"/>
      <c r="D106" s="121"/>
      <c r="E106" s="121"/>
      <c r="F106" s="122"/>
      <c r="G106" s="122"/>
      <c r="H106" s="187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06" s="124"/>
      <c r="J106" s="121"/>
      <c r="K106" s="123"/>
      <c r="L106" s="123"/>
      <c r="M106" s="123"/>
      <c r="N106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06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06" s="123"/>
      <c r="Q106" s="123"/>
      <c r="R106" s="122"/>
      <c r="S106" s="126"/>
      <c r="T106" s="123"/>
      <c r="U106" s="51">
        <f>+TDocentes[[#This Row],[Valor Unitario Tiquete Aéreo (Ida y Regreso)]]*TDocentes[[#This Row],[Número de viajes aéreos (ida y regreso) durante la cohorte]]</f>
        <v>0</v>
      </c>
      <c r="V106" s="126"/>
      <c r="W106" s="164"/>
      <c r="X106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06" s="126"/>
      <c r="Z106" s="126"/>
      <c r="AA106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06" s="126"/>
      <c r="AC106" s="126"/>
      <c r="AD106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06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07" spans="1:31">
      <c r="A107" s="28">
        <f t="shared" si="3"/>
        <v>106</v>
      </c>
      <c r="B107" s="121"/>
      <c r="C107" s="121"/>
      <c r="D107" s="121"/>
      <c r="E107" s="121"/>
      <c r="F107" s="122"/>
      <c r="G107" s="122"/>
      <c r="H107" s="187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07" s="124"/>
      <c r="J107" s="121"/>
      <c r="K107" s="123"/>
      <c r="L107" s="123"/>
      <c r="M107" s="123"/>
      <c r="N107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07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07" s="123"/>
      <c r="Q107" s="123"/>
      <c r="R107" s="122"/>
      <c r="S107" s="126"/>
      <c r="T107" s="123"/>
      <c r="U107" s="51">
        <f>+TDocentes[[#This Row],[Valor Unitario Tiquete Aéreo (Ida y Regreso)]]*TDocentes[[#This Row],[Número de viajes aéreos (ida y regreso) durante la cohorte]]</f>
        <v>0</v>
      </c>
      <c r="V107" s="126"/>
      <c r="W107" s="164"/>
      <c r="X107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07" s="126"/>
      <c r="Z107" s="126"/>
      <c r="AA107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07" s="126"/>
      <c r="AC107" s="126"/>
      <c r="AD107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07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08" spans="1:31">
      <c r="A108" s="28">
        <f t="shared" si="3"/>
        <v>107</v>
      </c>
      <c r="B108" s="121"/>
      <c r="C108" s="121"/>
      <c r="D108" s="121"/>
      <c r="E108" s="121"/>
      <c r="F108" s="122"/>
      <c r="G108" s="122"/>
      <c r="H108" s="187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08" s="124"/>
      <c r="J108" s="121"/>
      <c r="K108" s="123"/>
      <c r="L108" s="123"/>
      <c r="M108" s="123"/>
      <c r="N108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08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08" s="123"/>
      <c r="Q108" s="123"/>
      <c r="R108" s="122"/>
      <c r="S108" s="126"/>
      <c r="T108" s="123"/>
      <c r="U108" s="51">
        <f>+TDocentes[[#This Row],[Valor Unitario Tiquete Aéreo (Ida y Regreso)]]*TDocentes[[#This Row],[Número de viajes aéreos (ida y regreso) durante la cohorte]]</f>
        <v>0</v>
      </c>
      <c r="V108" s="126"/>
      <c r="W108" s="164"/>
      <c r="X108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08" s="126"/>
      <c r="Z108" s="126"/>
      <c r="AA108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08" s="126"/>
      <c r="AC108" s="126"/>
      <c r="AD108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08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09" spans="1:31">
      <c r="A109" s="28">
        <f t="shared" si="3"/>
        <v>108</v>
      </c>
      <c r="B109" s="121"/>
      <c r="C109" s="121"/>
      <c r="D109" s="121"/>
      <c r="E109" s="121"/>
      <c r="F109" s="122"/>
      <c r="G109" s="122"/>
      <c r="H109" s="187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09" s="124"/>
      <c r="J109" s="121"/>
      <c r="K109" s="123"/>
      <c r="L109" s="123"/>
      <c r="M109" s="123"/>
      <c r="N109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09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09" s="123"/>
      <c r="Q109" s="123"/>
      <c r="R109" s="122"/>
      <c r="S109" s="126"/>
      <c r="T109" s="123"/>
      <c r="U109" s="51">
        <f>+TDocentes[[#This Row],[Valor Unitario Tiquete Aéreo (Ida y Regreso)]]*TDocentes[[#This Row],[Número de viajes aéreos (ida y regreso) durante la cohorte]]</f>
        <v>0</v>
      </c>
      <c r="V109" s="126"/>
      <c r="W109" s="164"/>
      <c r="X109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09" s="126"/>
      <c r="Z109" s="126"/>
      <c r="AA109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09" s="126"/>
      <c r="AC109" s="126"/>
      <c r="AD109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09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10" spans="1:31">
      <c r="A110" s="28">
        <f t="shared" si="3"/>
        <v>109</v>
      </c>
      <c r="B110" s="121"/>
      <c r="C110" s="121"/>
      <c r="D110" s="121"/>
      <c r="E110" s="121"/>
      <c r="F110" s="122"/>
      <c r="G110" s="122"/>
      <c r="H110" s="187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10" s="124"/>
      <c r="J110" s="121"/>
      <c r="K110" s="123"/>
      <c r="L110" s="123"/>
      <c r="M110" s="123"/>
      <c r="N110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10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10" s="123"/>
      <c r="Q110" s="123"/>
      <c r="R110" s="122"/>
      <c r="S110" s="126"/>
      <c r="T110" s="123"/>
      <c r="U110" s="51">
        <f>+TDocentes[[#This Row],[Valor Unitario Tiquete Aéreo (Ida y Regreso)]]*TDocentes[[#This Row],[Número de viajes aéreos (ida y regreso) durante la cohorte]]</f>
        <v>0</v>
      </c>
      <c r="V110" s="126"/>
      <c r="W110" s="164"/>
      <c r="X110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10" s="126"/>
      <c r="Z110" s="126"/>
      <c r="AA110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10" s="126"/>
      <c r="AC110" s="126"/>
      <c r="AD110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10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11" spans="1:31">
      <c r="A111" s="28">
        <f t="shared" si="3"/>
        <v>110</v>
      </c>
      <c r="B111" s="121"/>
      <c r="C111" s="121"/>
      <c r="D111" s="121"/>
      <c r="E111" s="121"/>
      <c r="F111" s="122"/>
      <c r="G111" s="122"/>
      <c r="H111" s="187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11" s="124"/>
      <c r="J111" s="121"/>
      <c r="K111" s="123"/>
      <c r="L111" s="123"/>
      <c r="M111" s="123"/>
      <c r="N111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11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11" s="123"/>
      <c r="Q111" s="123"/>
      <c r="R111" s="122"/>
      <c r="S111" s="126"/>
      <c r="T111" s="123"/>
      <c r="U111" s="51">
        <f>+TDocentes[[#This Row],[Valor Unitario Tiquete Aéreo (Ida y Regreso)]]*TDocentes[[#This Row],[Número de viajes aéreos (ida y regreso) durante la cohorte]]</f>
        <v>0</v>
      </c>
      <c r="V111" s="126"/>
      <c r="W111" s="164"/>
      <c r="X111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11" s="126"/>
      <c r="Z111" s="126"/>
      <c r="AA111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11" s="126"/>
      <c r="AC111" s="126"/>
      <c r="AD111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11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12" spans="1:31">
      <c r="A112" s="28">
        <f t="shared" si="3"/>
        <v>111</v>
      </c>
      <c r="B112" s="121"/>
      <c r="C112" s="121"/>
      <c r="D112" s="121"/>
      <c r="E112" s="121"/>
      <c r="F112" s="122"/>
      <c r="G112" s="122"/>
      <c r="H112" s="187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12" s="124"/>
      <c r="J112" s="121"/>
      <c r="K112" s="123"/>
      <c r="L112" s="123"/>
      <c r="M112" s="123"/>
      <c r="N112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12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12" s="123"/>
      <c r="Q112" s="123"/>
      <c r="R112" s="122"/>
      <c r="S112" s="126"/>
      <c r="T112" s="123"/>
      <c r="U112" s="51">
        <f>+TDocentes[[#This Row],[Valor Unitario Tiquete Aéreo (Ida y Regreso)]]*TDocentes[[#This Row],[Número de viajes aéreos (ida y regreso) durante la cohorte]]</f>
        <v>0</v>
      </c>
      <c r="V112" s="126"/>
      <c r="W112" s="164"/>
      <c r="X112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12" s="126"/>
      <c r="Z112" s="126"/>
      <c r="AA112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12" s="126"/>
      <c r="AC112" s="126"/>
      <c r="AD112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12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13" spans="1:31">
      <c r="A113" s="28">
        <f t="shared" si="3"/>
        <v>112</v>
      </c>
      <c r="B113" s="121"/>
      <c r="C113" s="121"/>
      <c r="D113" s="121"/>
      <c r="E113" s="121"/>
      <c r="F113" s="122"/>
      <c r="G113" s="122"/>
      <c r="H113" s="187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13" s="124"/>
      <c r="J113" s="121"/>
      <c r="K113" s="123"/>
      <c r="L113" s="123"/>
      <c r="M113" s="123"/>
      <c r="N113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13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13" s="123"/>
      <c r="Q113" s="123"/>
      <c r="R113" s="122"/>
      <c r="S113" s="126"/>
      <c r="T113" s="123"/>
      <c r="U113" s="51">
        <f>+TDocentes[[#This Row],[Valor Unitario Tiquete Aéreo (Ida y Regreso)]]*TDocentes[[#This Row],[Número de viajes aéreos (ida y regreso) durante la cohorte]]</f>
        <v>0</v>
      </c>
      <c r="V113" s="126"/>
      <c r="W113" s="164"/>
      <c r="X113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13" s="126"/>
      <c r="Z113" s="126"/>
      <c r="AA113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13" s="126"/>
      <c r="AC113" s="126"/>
      <c r="AD113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13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14" spans="1:31">
      <c r="A114" s="28">
        <f t="shared" si="3"/>
        <v>113</v>
      </c>
      <c r="B114" s="121"/>
      <c r="C114" s="121"/>
      <c r="D114" s="121"/>
      <c r="E114" s="121"/>
      <c r="F114" s="122"/>
      <c r="G114" s="122"/>
      <c r="H114" s="187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14" s="124"/>
      <c r="J114" s="121"/>
      <c r="K114" s="123"/>
      <c r="L114" s="123"/>
      <c r="M114" s="123"/>
      <c r="N114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14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14" s="123"/>
      <c r="Q114" s="123"/>
      <c r="R114" s="122"/>
      <c r="S114" s="126"/>
      <c r="T114" s="123"/>
      <c r="U114" s="51">
        <f>+TDocentes[[#This Row],[Valor Unitario Tiquete Aéreo (Ida y Regreso)]]*TDocentes[[#This Row],[Número de viajes aéreos (ida y regreso) durante la cohorte]]</f>
        <v>0</v>
      </c>
      <c r="V114" s="126"/>
      <c r="W114" s="164"/>
      <c r="X114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14" s="126"/>
      <c r="Z114" s="126"/>
      <c r="AA114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14" s="126"/>
      <c r="AC114" s="126"/>
      <c r="AD114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14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15" spans="1:31">
      <c r="A115" s="28">
        <f t="shared" si="3"/>
        <v>114</v>
      </c>
      <c r="B115" s="121"/>
      <c r="C115" s="121"/>
      <c r="D115" s="121"/>
      <c r="E115" s="121"/>
      <c r="F115" s="122"/>
      <c r="G115" s="122"/>
      <c r="H115" s="187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15" s="124"/>
      <c r="J115" s="121"/>
      <c r="K115" s="123"/>
      <c r="L115" s="123"/>
      <c r="M115" s="123"/>
      <c r="N115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15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15" s="123"/>
      <c r="Q115" s="123"/>
      <c r="R115" s="122"/>
      <c r="S115" s="126"/>
      <c r="T115" s="123"/>
      <c r="U115" s="51">
        <f>+TDocentes[[#This Row],[Valor Unitario Tiquete Aéreo (Ida y Regreso)]]*TDocentes[[#This Row],[Número de viajes aéreos (ida y regreso) durante la cohorte]]</f>
        <v>0</v>
      </c>
      <c r="V115" s="126"/>
      <c r="W115" s="164"/>
      <c r="X115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15" s="126"/>
      <c r="Z115" s="126"/>
      <c r="AA115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15" s="126"/>
      <c r="AC115" s="126"/>
      <c r="AD115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15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16" spans="1:31">
      <c r="A116" s="28">
        <f t="shared" si="3"/>
        <v>115</v>
      </c>
      <c r="B116" s="121"/>
      <c r="C116" s="121"/>
      <c r="D116" s="121"/>
      <c r="E116" s="121"/>
      <c r="F116" s="122"/>
      <c r="G116" s="122"/>
      <c r="H116" s="187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16" s="124"/>
      <c r="J116" s="121"/>
      <c r="K116" s="123"/>
      <c r="L116" s="123"/>
      <c r="M116" s="123"/>
      <c r="N116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16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16" s="123"/>
      <c r="Q116" s="123"/>
      <c r="R116" s="122"/>
      <c r="S116" s="126"/>
      <c r="T116" s="123"/>
      <c r="U116" s="51">
        <f>+TDocentes[[#This Row],[Valor Unitario Tiquete Aéreo (Ida y Regreso)]]*TDocentes[[#This Row],[Número de viajes aéreos (ida y regreso) durante la cohorte]]</f>
        <v>0</v>
      </c>
      <c r="V116" s="126"/>
      <c r="W116" s="164"/>
      <c r="X116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16" s="126"/>
      <c r="Z116" s="126"/>
      <c r="AA116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16" s="126"/>
      <c r="AC116" s="126"/>
      <c r="AD116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16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17" spans="1:31">
      <c r="A117" s="28">
        <f t="shared" si="3"/>
        <v>116</v>
      </c>
      <c r="B117" s="121"/>
      <c r="C117" s="121"/>
      <c r="D117" s="121"/>
      <c r="E117" s="121"/>
      <c r="F117" s="122"/>
      <c r="G117" s="122"/>
      <c r="H117" s="187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17" s="124"/>
      <c r="J117" s="121"/>
      <c r="K117" s="123"/>
      <c r="L117" s="123"/>
      <c r="M117" s="123"/>
      <c r="N117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17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17" s="123"/>
      <c r="Q117" s="123"/>
      <c r="R117" s="122"/>
      <c r="S117" s="126"/>
      <c r="T117" s="123"/>
      <c r="U117" s="51">
        <f>+TDocentes[[#This Row],[Valor Unitario Tiquete Aéreo (Ida y Regreso)]]*TDocentes[[#This Row],[Número de viajes aéreos (ida y regreso) durante la cohorte]]</f>
        <v>0</v>
      </c>
      <c r="V117" s="126"/>
      <c r="W117" s="164"/>
      <c r="X117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17" s="126"/>
      <c r="Z117" s="126"/>
      <c r="AA117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17" s="126"/>
      <c r="AC117" s="126"/>
      <c r="AD117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17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18" spans="1:31">
      <c r="A118" s="28">
        <f t="shared" si="3"/>
        <v>117</v>
      </c>
      <c r="B118" s="121"/>
      <c r="C118" s="121"/>
      <c r="D118" s="121"/>
      <c r="E118" s="121"/>
      <c r="F118" s="122"/>
      <c r="G118" s="122"/>
      <c r="H118" s="187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18" s="124"/>
      <c r="J118" s="121"/>
      <c r="K118" s="123"/>
      <c r="L118" s="123"/>
      <c r="M118" s="123"/>
      <c r="N118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18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18" s="123"/>
      <c r="Q118" s="123"/>
      <c r="R118" s="122"/>
      <c r="S118" s="126"/>
      <c r="T118" s="123"/>
      <c r="U118" s="51">
        <f>+TDocentes[[#This Row],[Valor Unitario Tiquete Aéreo (Ida y Regreso)]]*TDocentes[[#This Row],[Número de viajes aéreos (ida y regreso) durante la cohorte]]</f>
        <v>0</v>
      </c>
      <c r="V118" s="126"/>
      <c r="W118" s="164"/>
      <c r="X118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18" s="126"/>
      <c r="Z118" s="126"/>
      <c r="AA118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18" s="126"/>
      <c r="AC118" s="126"/>
      <c r="AD118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18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19" spans="1:31">
      <c r="A119" s="28">
        <f t="shared" si="3"/>
        <v>118</v>
      </c>
      <c r="B119" s="121"/>
      <c r="C119" s="121"/>
      <c r="D119" s="121"/>
      <c r="E119" s="121"/>
      <c r="F119" s="122"/>
      <c r="G119" s="122"/>
      <c r="H119" s="187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19" s="124"/>
      <c r="J119" s="121"/>
      <c r="K119" s="123"/>
      <c r="L119" s="123"/>
      <c r="M119" s="123"/>
      <c r="N119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19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19" s="123"/>
      <c r="Q119" s="123"/>
      <c r="R119" s="122"/>
      <c r="S119" s="126"/>
      <c r="T119" s="123"/>
      <c r="U119" s="51">
        <f>+TDocentes[[#This Row],[Valor Unitario Tiquete Aéreo (Ida y Regreso)]]*TDocentes[[#This Row],[Número de viajes aéreos (ida y regreso) durante la cohorte]]</f>
        <v>0</v>
      </c>
      <c r="V119" s="126"/>
      <c r="W119" s="164"/>
      <c r="X119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19" s="126"/>
      <c r="Z119" s="126"/>
      <c r="AA119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19" s="126"/>
      <c r="AC119" s="126"/>
      <c r="AD119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19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20" spans="1:31">
      <c r="A120" s="28">
        <f t="shared" si="3"/>
        <v>119</v>
      </c>
      <c r="B120" s="121"/>
      <c r="C120" s="121"/>
      <c r="D120" s="121"/>
      <c r="E120" s="121"/>
      <c r="F120" s="122"/>
      <c r="G120" s="122"/>
      <c r="H120" s="187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20" s="124"/>
      <c r="J120" s="121"/>
      <c r="K120" s="123"/>
      <c r="L120" s="123"/>
      <c r="M120" s="123"/>
      <c r="N120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20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20" s="123"/>
      <c r="Q120" s="123"/>
      <c r="R120" s="122"/>
      <c r="S120" s="126"/>
      <c r="T120" s="123"/>
      <c r="U120" s="51">
        <f>+TDocentes[[#This Row],[Valor Unitario Tiquete Aéreo (Ida y Regreso)]]*TDocentes[[#This Row],[Número de viajes aéreos (ida y regreso) durante la cohorte]]</f>
        <v>0</v>
      </c>
      <c r="V120" s="126"/>
      <c r="W120" s="164"/>
      <c r="X120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20" s="126"/>
      <c r="Z120" s="126"/>
      <c r="AA120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20" s="126"/>
      <c r="AC120" s="126"/>
      <c r="AD120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20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21" spans="1:31">
      <c r="A121" s="28">
        <f t="shared" si="3"/>
        <v>120</v>
      </c>
      <c r="B121" s="121"/>
      <c r="C121" s="121"/>
      <c r="D121" s="121"/>
      <c r="E121" s="121"/>
      <c r="F121" s="122"/>
      <c r="G121" s="122"/>
      <c r="H121" s="187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21" s="124"/>
      <c r="J121" s="121"/>
      <c r="K121" s="123"/>
      <c r="L121" s="123"/>
      <c r="M121" s="123"/>
      <c r="N121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21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21" s="123"/>
      <c r="Q121" s="123"/>
      <c r="R121" s="122"/>
      <c r="S121" s="126"/>
      <c r="T121" s="123"/>
      <c r="U121" s="51">
        <f>+TDocentes[[#This Row],[Valor Unitario Tiquete Aéreo (Ida y Regreso)]]*TDocentes[[#This Row],[Número de viajes aéreos (ida y regreso) durante la cohorte]]</f>
        <v>0</v>
      </c>
      <c r="V121" s="126"/>
      <c r="W121" s="164"/>
      <c r="X121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21" s="126"/>
      <c r="Z121" s="126"/>
      <c r="AA121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21" s="126"/>
      <c r="AC121" s="126"/>
      <c r="AD121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21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22" spans="1:31">
      <c r="A122" s="28">
        <f t="shared" si="3"/>
        <v>121</v>
      </c>
      <c r="B122" s="121"/>
      <c r="C122" s="121"/>
      <c r="D122" s="121"/>
      <c r="E122" s="121"/>
      <c r="F122" s="122"/>
      <c r="G122" s="122"/>
      <c r="H122" s="187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22" s="124"/>
      <c r="J122" s="121"/>
      <c r="K122" s="123"/>
      <c r="L122" s="123"/>
      <c r="M122" s="123"/>
      <c r="N122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22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22" s="123"/>
      <c r="Q122" s="123"/>
      <c r="R122" s="122"/>
      <c r="S122" s="126"/>
      <c r="T122" s="123"/>
      <c r="U122" s="51">
        <f>+TDocentes[[#This Row],[Valor Unitario Tiquete Aéreo (Ida y Regreso)]]*TDocentes[[#This Row],[Número de viajes aéreos (ida y regreso) durante la cohorte]]</f>
        <v>0</v>
      </c>
      <c r="V122" s="126"/>
      <c r="W122" s="164"/>
      <c r="X122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22" s="126"/>
      <c r="Z122" s="126"/>
      <c r="AA122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22" s="126"/>
      <c r="AC122" s="126"/>
      <c r="AD122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22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23" spans="1:31">
      <c r="A123" s="28">
        <f t="shared" si="3"/>
        <v>122</v>
      </c>
      <c r="B123" s="121"/>
      <c r="C123" s="121"/>
      <c r="D123" s="121"/>
      <c r="E123" s="121"/>
      <c r="F123" s="122"/>
      <c r="G123" s="122"/>
      <c r="H123" s="187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23" s="124"/>
      <c r="J123" s="121"/>
      <c r="K123" s="123"/>
      <c r="L123" s="123"/>
      <c r="M123" s="123"/>
      <c r="N123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23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23" s="123"/>
      <c r="Q123" s="123"/>
      <c r="R123" s="122"/>
      <c r="S123" s="126"/>
      <c r="T123" s="123"/>
      <c r="U123" s="51">
        <f>+TDocentes[[#This Row],[Valor Unitario Tiquete Aéreo (Ida y Regreso)]]*TDocentes[[#This Row],[Número de viajes aéreos (ida y regreso) durante la cohorte]]</f>
        <v>0</v>
      </c>
      <c r="V123" s="126"/>
      <c r="W123" s="164"/>
      <c r="X123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23" s="126"/>
      <c r="Z123" s="126"/>
      <c r="AA123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23" s="126"/>
      <c r="AC123" s="126"/>
      <c r="AD123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23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24" spans="1:31">
      <c r="A124" s="28">
        <f t="shared" si="3"/>
        <v>123</v>
      </c>
      <c r="B124" s="121"/>
      <c r="C124" s="121"/>
      <c r="D124" s="121"/>
      <c r="E124" s="121"/>
      <c r="F124" s="122"/>
      <c r="G124" s="122"/>
      <c r="H124" s="187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24" s="124"/>
      <c r="J124" s="121"/>
      <c r="K124" s="123"/>
      <c r="L124" s="123"/>
      <c r="M124" s="123"/>
      <c r="N124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24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24" s="123"/>
      <c r="Q124" s="123"/>
      <c r="R124" s="122"/>
      <c r="S124" s="126"/>
      <c r="T124" s="123"/>
      <c r="U124" s="51">
        <f>+TDocentes[[#This Row],[Valor Unitario Tiquete Aéreo (Ida y Regreso)]]*TDocentes[[#This Row],[Número de viajes aéreos (ida y regreso) durante la cohorte]]</f>
        <v>0</v>
      </c>
      <c r="V124" s="126"/>
      <c r="W124" s="164"/>
      <c r="X124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24" s="126"/>
      <c r="Z124" s="126"/>
      <c r="AA124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24" s="126"/>
      <c r="AC124" s="126"/>
      <c r="AD124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24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25" spans="1:31">
      <c r="A125" s="28">
        <f t="shared" si="3"/>
        <v>124</v>
      </c>
      <c r="B125" s="121"/>
      <c r="C125" s="121"/>
      <c r="D125" s="121"/>
      <c r="E125" s="121"/>
      <c r="F125" s="122"/>
      <c r="G125" s="122"/>
      <c r="H125" s="187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25" s="124"/>
      <c r="J125" s="121"/>
      <c r="K125" s="123"/>
      <c r="L125" s="123"/>
      <c r="M125" s="123"/>
      <c r="N125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25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25" s="123"/>
      <c r="Q125" s="123"/>
      <c r="R125" s="122"/>
      <c r="S125" s="126"/>
      <c r="T125" s="123"/>
      <c r="U125" s="51">
        <f>+TDocentes[[#This Row],[Valor Unitario Tiquete Aéreo (Ida y Regreso)]]*TDocentes[[#This Row],[Número de viajes aéreos (ida y regreso) durante la cohorte]]</f>
        <v>0</v>
      </c>
      <c r="V125" s="126"/>
      <c r="W125" s="164"/>
      <c r="X125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25" s="126"/>
      <c r="Z125" s="126"/>
      <c r="AA125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25" s="126"/>
      <c r="AC125" s="126"/>
      <c r="AD125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25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26" spans="1:31">
      <c r="A126" s="28">
        <f t="shared" si="3"/>
        <v>125</v>
      </c>
      <c r="B126" s="121"/>
      <c r="C126" s="121"/>
      <c r="D126" s="121"/>
      <c r="E126" s="121"/>
      <c r="F126" s="122"/>
      <c r="G126" s="122"/>
      <c r="H126" s="187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26" s="124"/>
      <c r="J126" s="121"/>
      <c r="K126" s="123"/>
      <c r="L126" s="123"/>
      <c r="M126" s="123"/>
      <c r="N126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26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26" s="123"/>
      <c r="Q126" s="123"/>
      <c r="R126" s="122"/>
      <c r="S126" s="126"/>
      <c r="T126" s="123"/>
      <c r="U126" s="51">
        <f>+TDocentes[[#This Row],[Valor Unitario Tiquete Aéreo (Ida y Regreso)]]*TDocentes[[#This Row],[Número de viajes aéreos (ida y regreso) durante la cohorte]]</f>
        <v>0</v>
      </c>
      <c r="V126" s="126"/>
      <c r="W126" s="164"/>
      <c r="X126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26" s="126"/>
      <c r="Z126" s="126"/>
      <c r="AA126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26" s="126"/>
      <c r="AC126" s="126"/>
      <c r="AD126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26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27" spans="1:31">
      <c r="A127" s="28">
        <f t="shared" si="3"/>
        <v>126</v>
      </c>
      <c r="B127" s="121"/>
      <c r="C127" s="121"/>
      <c r="D127" s="121"/>
      <c r="E127" s="121"/>
      <c r="F127" s="122"/>
      <c r="G127" s="122"/>
      <c r="H127" s="187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27" s="124"/>
      <c r="J127" s="121"/>
      <c r="K127" s="123"/>
      <c r="L127" s="123"/>
      <c r="M127" s="123"/>
      <c r="N127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27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27" s="123"/>
      <c r="Q127" s="123"/>
      <c r="R127" s="122"/>
      <c r="S127" s="126"/>
      <c r="T127" s="123"/>
      <c r="U127" s="51">
        <f>+TDocentes[[#This Row],[Valor Unitario Tiquete Aéreo (Ida y Regreso)]]*TDocentes[[#This Row],[Número de viajes aéreos (ida y regreso) durante la cohorte]]</f>
        <v>0</v>
      </c>
      <c r="V127" s="126"/>
      <c r="W127" s="164"/>
      <c r="X127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27" s="126"/>
      <c r="Z127" s="126"/>
      <c r="AA127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27" s="126"/>
      <c r="AC127" s="126"/>
      <c r="AD127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27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28" spans="1:31">
      <c r="A128" s="28">
        <f t="shared" si="3"/>
        <v>127</v>
      </c>
      <c r="B128" s="121"/>
      <c r="C128" s="121"/>
      <c r="D128" s="121"/>
      <c r="E128" s="121"/>
      <c r="F128" s="122"/>
      <c r="G128" s="122"/>
      <c r="H128" s="187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28" s="124"/>
      <c r="J128" s="121"/>
      <c r="K128" s="123"/>
      <c r="L128" s="123"/>
      <c r="M128" s="123"/>
      <c r="N128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28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28" s="123"/>
      <c r="Q128" s="123"/>
      <c r="R128" s="122"/>
      <c r="S128" s="126"/>
      <c r="T128" s="123"/>
      <c r="U128" s="51">
        <f>+TDocentes[[#This Row],[Valor Unitario Tiquete Aéreo (Ida y Regreso)]]*TDocentes[[#This Row],[Número de viajes aéreos (ida y regreso) durante la cohorte]]</f>
        <v>0</v>
      </c>
      <c r="V128" s="126"/>
      <c r="W128" s="164"/>
      <c r="X128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28" s="126"/>
      <c r="Z128" s="126"/>
      <c r="AA128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28" s="126"/>
      <c r="AC128" s="126"/>
      <c r="AD128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28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29" spans="1:31">
      <c r="A129" s="28">
        <f t="shared" si="3"/>
        <v>128</v>
      </c>
      <c r="B129" s="121"/>
      <c r="C129" s="121"/>
      <c r="D129" s="121"/>
      <c r="E129" s="121"/>
      <c r="F129" s="122"/>
      <c r="G129" s="122"/>
      <c r="H129" s="187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29" s="124"/>
      <c r="J129" s="121"/>
      <c r="K129" s="123"/>
      <c r="L129" s="123"/>
      <c r="M129" s="123"/>
      <c r="N129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29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29" s="123"/>
      <c r="Q129" s="123"/>
      <c r="R129" s="122"/>
      <c r="S129" s="126"/>
      <c r="T129" s="123"/>
      <c r="U129" s="51">
        <f>+TDocentes[[#This Row],[Valor Unitario Tiquete Aéreo (Ida y Regreso)]]*TDocentes[[#This Row],[Número de viajes aéreos (ida y regreso) durante la cohorte]]</f>
        <v>0</v>
      </c>
      <c r="V129" s="126"/>
      <c r="W129" s="164"/>
      <c r="X129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29" s="126"/>
      <c r="Z129" s="126"/>
      <c r="AA129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29" s="126"/>
      <c r="AC129" s="126"/>
      <c r="AD129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29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30" spans="1:31">
      <c r="A130" s="28">
        <f t="shared" si="3"/>
        <v>129</v>
      </c>
      <c r="B130" s="121"/>
      <c r="C130" s="121"/>
      <c r="D130" s="121"/>
      <c r="E130" s="121"/>
      <c r="F130" s="122"/>
      <c r="G130" s="122"/>
      <c r="H130" s="187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30" s="124"/>
      <c r="J130" s="121"/>
      <c r="K130" s="123"/>
      <c r="L130" s="123"/>
      <c r="M130" s="123"/>
      <c r="N130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30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30" s="123"/>
      <c r="Q130" s="123"/>
      <c r="R130" s="122"/>
      <c r="S130" s="126"/>
      <c r="T130" s="123"/>
      <c r="U130" s="51">
        <f>+TDocentes[[#This Row],[Valor Unitario Tiquete Aéreo (Ida y Regreso)]]*TDocentes[[#This Row],[Número de viajes aéreos (ida y regreso) durante la cohorte]]</f>
        <v>0</v>
      </c>
      <c r="V130" s="126"/>
      <c r="W130" s="164"/>
      <c r="X130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30" s="126"/>
      <c r="Z130" s="126"/>
      <c r="AA130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30" s="126"/>
      <c r="AC130" s="126"/>
      <c r="AD130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30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31" spans="1:31">
      <c r="A131" s="28">
        <f t="shared" si="3"/>
        <v>130</v>
      </c>
      <c r="B131" s="121"/>
      <c r="C131" s="121"/>
      <c r="D131" s="121"/>
      <c r="E131" s="121"/>
      <c r="F131" s="122"/>
      <c r="G131" s="122"/>
      <c r="H131" s="187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31" s="124"/>
      <c r="J131" s="121"/>
      <c r="K131" s="123"/>
      <c r="L131" s="123"/>
      <c r="M131" s="123"/>
      <c r="N131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31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31" s="123"/>
      <c r="Q131" s="123"/>
      <c r="R131" s="122"/>
      <c r="S131" s="126"/>
      <c r="T131" s="123"/>
      <c r="U131" s="51">
        <f>+TDocentes[[#This Row],[Valor Unitario Tiquete Aéreo (Ida y Regreso)]]*TDocentes[[#This Row],[Número de viajes aéreos (ida y regreso) durante la cohorte]]</f>
        <v>0</v>
      </c>
      <c r="V131" s="126"/>
      <c r="W131" s="164"/>
      <c r="X131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31" s="126"/>
      <c r="Z131" s="126"/>
      <c r="AA131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31" s="126"/>
      <c r="AC131" s="126"/>
      <c r="AD131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31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32" spans="1:31">
      <c r="A132" s="28">
        <f t="shared" si="3"/>
        <v>131</v>
      </c>
      <c r="B132" s="121"/>
      <c r="C132" s="121"/>
      <c r="D132" s="121"/>
      <c r="E132" s="121"/>
      <c r="F132" s="122"/>
      <c r="G132" s="122"/>
      <c r="H132" s="187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32" s="124"/>
      <c r="J132" s="121"/>
      <c r="K132" s="123"/>
      <c r="L132" s="123"/>
      <c r="M132" s="123"/>
      <c r="N132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32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32" s="123"/>
      <c r="Q132" s="123"/>
      <c r="R132" s="122"/>
      <c r="S132" s="126"/>
      <c r="T132" s="123"/>
      <c r="U132" s="51">
        <f>+TDocentes[[#This Row],[Valor Unitario Tiquete Aéreo (Ida y Regreso)]]*TDocentes[[#This Row],[Número de viajes aéreos (ida y regreso) durante la cohorte]]</f>
        <v>0</v>
      </c>
      <c r="V132" s="126"/>
      <c r="W132" s="164"/>
      <c r="X132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32" s="126"/>
      <c r="Z132" s="126"/>
      <c r="AA132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32" s="126"/>
      <c r="AC132" s="126"/>
      <c r="AD132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32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33" spans="1:31">
      <c r="A133" s="28">
        <f t="shared" si="3"/>
        <v>132</v>
      </c>
      <c r="B133" s="121"/>
      <c r="C133" s="121"/>
      <c r="D133" s="121"/>
      <c r="E133" s="121"/>
      <c r="F133" s="122"/>
      <c r="G133" s="122"/>
      <c r="H133" s="187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33" s="124"/>
      <c r="J133" s="121"/>
      <c r="K133" s="123"/>
      <c r="L133" s="123"/>
      <c r="M133" s="123"/>
      <c r="N133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33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33" s="123"/>
      <c r="Q133" s="123"/>
      <c r="R133" s="122"/>
      <c r="S133" s="126"/>
      <c r="T133" s="123"/>
      <c r="U133" s="51">
        <f>+TDocentes[[#This Row],[Valor Unitario Tiquete Aéreo (Ida y Regreso)]]*TDocentes[[#This Row],[Número de viajes aéreos (ida y regreso) durante la cohorte]]</f>
        <v>0</v>
      </c>
      <c r="V133" s="126"/>
      <c r="W133" s="164"/>
      <c r="X133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33" s="126"/>
      <c r="Z133" s="126"/>
      <c r="AA133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33" s="126"/>
      <c r="AC133" s="126"/>
      <c r="AD133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33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34" spans="1:31">
      <c r="A134" s="28">
        <f t="shared" si="3"/>
        <v>133</v>
      </c>
      <c r="B134" s="121"/>
      <c r="C134" s="121"/>
      <c r="D134" s="121"/>
      <c r="E134" s="121"/>
      <c r="F134" s="122"/>
      <c r="G134" s="122"/>
      <c r="H134" s="187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34" s="124"/>
      <c r="J134" s="121"/>
      <c r="K134" s="123"/>
      <c r="L134" s="123"/>
      <c r="M134" s="123"/>
      <c r="N134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34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34" s="123"/>
      <c r="Q134" s="123"/>
      <c r="R134" s="122"/>
      <c r="S134" s="126"/>
      <c r="T134" s="123"/>
      <c r="U134" s="51">
        <f>+TDocentes[[#This Row],[Valor Unitario Tiquete Aéreo (Ida y Regreso)]]*TDocentes[[#This Row],[Número de viajes aéreos (ida y regreso) durante la cohorte]]</f>
        <v>0</v>
      </c>
      <c r="V134" s="126"/>
      <c r="W134" s="164"/>
      <c r="X134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34" s="126"/>
      <c r="Z134" s="126"/>
      <c r="AA134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34" s="126"/>
      <c r="AC134" s="126"/>
      <c r="AD134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34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35" spans="1:31">
      <c r="A135" s="28">
        <f t="shared" si="3"/>
        <v>134</v>
      </c>
      <c r="B135" s="121"/>
      <c r="C135" s="121"/>
      <c r="D135" s="121"/>
      <c r="E135" s="121"/>
      <c r="F135" s="122"/>
      <c r="G135" s="122"/>
      <c r="H135" s="187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35" s="124"/>
      <c r="J135" s="121"/>
      <c r="K135" s="123"/>
      <c r="L135" s="123"/>
      <c r="M135" s="123"/>
      <c r="N135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35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35" s="123"/>
      <c r="Q135" s="123"/>
      <c r="R135" s="122"/>
      <c r="S135" s="126"/>
      <c r="T135" s="123"/>
      <c r="U135" s="51">
        <f>+TDocentes[[#This Row],[Valor Unitario Tiquete Aéreo (Ida y Regreso)]]*TDocentes[[#This Row],[Número de viajes aéreos (ida y regreso) durante la cohorte]]</f>
        <v>0</v>
      </c>
      <c r="V135" s="126"/>
      <c r="W135" s="164"/>
      <c r="X135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35" s="126"/>
      <c r="Z135" s="126"/>
      <c r="AA135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35" s="126"/>
      <c r="AC135" s="126"/>
      <c r="AD135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35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36" spans="1:31">
      <c r="A136" s="28">
        <f t="shared" si="3"/>
        <v>135</v>
      </c>
      <c r="B136" s="121"/>
      <c r="C136" s="121"/>
      <c r="D136" s="121"/>
      <c r="E136" s="121"/>
      <c r="F136" s="122"/>
      <c r="G136" s="122"/>
      <c r="H136" s="187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36" s="124"/>
      <c r="J136" s="121"/>
      <c r="K136" s="123"/>
      <c r="L136" s="123"/>
      <c r="M136" s="123"/>
      <c r="N136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36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36" s="123"/>
      <c r="Q136" s="123"/>
      <c r="R136" s="122"/>
      <c r="S136" s="126"/>
      <c r="T136" s="123"/>
      <c r="U136" s="51">
        <f>+TDocentes[[#This Row],[Valor Unitario Tiquete Aéreo (Ida y Regreso)]]*TDocentes[[#This Row],[Número de viajes aéreos (ida y regreso) durante la cohorte]]</f>
        <v>0</v>
      </c>
      <c r="V136" s="126"/>
      <c r="W136" s="164"/>
      <c r="X136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36" s="126"/>
      <c r="Z136" s="126"/>
      <c r="AA136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36" s="126"/>
      <c r="AC136" s="126"/>
      <c r="AD136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36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37" spans="1:31">
      <c r="A137" s="28">
        <f t="shared" si="3"/>
        <v>136</v>
      </c>
      <c r="B137" s="121"/>
      <c r="C137" s="121"/>
      <c r="D137" s="121"/>
      <c r="E137" s="121"/>
      <c r="F137" s="122"/>
      <c r="G137" s="122"/>
      <c r="H137" s="187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37" s="124"/>
      <c r="J137" s="121"/>
      <c r="K137" s="123"/>
      <c r="L137" s="123"/>
      <c r="M137" s="123"/>
      <c r="N137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37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37" s="123"/>
      <c r="Q137" s="123"/>
      <c r="R137" s="122"/>
      <c r="S137" s="126"/>
      <c r="T137" s="123"/>
      <c r="U137" s="51">
        <f>+TDocentes[[#This Row],[Valor Unitario Tiquete Aéreo (Ida y Regreso)]]*TDocentes[[#This Row],[Número de viajes aéreos (ida y regreso) durante la cohorte]]</f>
        <v>0</v>
      </c>
      <c r="V137" s="126"/>
      <c r="W137" s="164"/>
      <c r="X137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37" s="126"/>
      <c r="Z137" s="126"/>
      <c r="AA137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37" s="126"/>
      <c r="AC137" s="126"/>
      <c r="AD137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37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38" spans="1:31">
      <c r="A138" s="28">
        <f t="shared" si="3"/>
        <v>137</v>
      </c>
      <c r="B138" s="121"/>
      <c r="C138" s="121"/>
      <c r="D138" s="121"/>
      <c r="E138" s="121"/>
      <c r="F138" s="122"/>
      <c r="G138" s="122"/>
      <c r="H138" s="187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38" s="124"/>
      <c r="J138" s="121"/>
      <c r="K138" s="123"/>
      <c r="L138" s="123"/>
      <c r="M138" s="123"/>
      <c r="N138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38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38" s="123"/>
      <c r="Q138" s="123"/>
      <c r="R138" s="122"/>
      <c r="S138" s="126"/>
      <c r="T138" s="123"/>
      <c r="U138" s="51">
        <f>+TDocentes[[#This Row],[Valor Unitario Tiquete Aéreo (Ida y Regreso)]]*TDocentes[[#This Row],[Número de viajes aéreos (ida y regreso) durante la cohorte]]</f>
        <v>0</v>
      </c>
      <c r="V138" s="126"/>
      <c r="W138" s="164"/>
      <c r="X138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38" s="126"/>
      <c r="Z138" s="126"/>
      <c r="AA138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38" s="126"/>
      <c r="AC138" s="126"/>
      <c r="AD138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38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39" spans="1:31">
      <c r="A139" s="28">
        <f t="shared" si="3"/>
        <v>138</v>
      </c>
      <c r="B139" s="121"/>
      <c r="C139" s="121"/>
      <c r="D139" s="121"/>
      <c r="E139" s="121"/>
      <c r="F139" s="122"/>
      <c r="G139" s="122"/>
      <c r="H139" s="187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39" s="124"/>
      <c r="J139" s="121"/>
      <c r="K139" s="123"/>
      <c r="L139" s="123"/>
      <c r="M139" s="123"/>
      <c r="N139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39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39" s="123"/>
      <c r="Q139" s="123"/>
      <c r="R139" s="122"/>
      <c r="S139" s="126"/>
      <c r="T139" s="123"/>
      <c r="U139" s="51">
        <f>+TDocentes[[#This Row],[Valor Unitario Tiquete Aéreo (Ida y Regreso)]]*TDocentes[[#This Row],[Número de viajes aéreos (ida y regreso) durante la cohorte]]</f>
        <v>0</v>
      </c>
      <c r="V139" s="126"/>
      <c r="W139" s="164"/>
      <c r="X139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39" s="126"/>
      <c r="Z139" s="126"/>
      <c r="AA139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39" s="126"/>
      <c r="AC139" s="126"/>
      <c r="AD139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39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40" spans="1:31">
      <c r="A140" s="28">
        <f t="shared" si="3"/>
        <v>139</v>
      </c>
      <c r="B140" s="121"/>
      <c r="C140" s="121"/>
      <c r="D140" s="121"/>
      <c r="E140" s="121"/>
      <c r="F140" s="122"/>
      <c r="G140" s="122"/>
      <c r="H140" s="187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40" s="124"/>
      <c r="J140" s="121"/>
      <c r="K140" s="123"/>
      <c r="L140" s="123"/>
      <c r="M140" s="123"/>
      <c r="N140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40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40" s="123"/>
      <c r="Q140" s="123"/>
      <c r="R140" s="122"/>
      <c r="S140" s="126"/>
      <c r="T140" s="123"/>
      <c r="U140" s="51">
        <f>+TDocentes[[#This Row],[Valor Unitario Tiquete Aéreo (Ida y Regreso)]]*TDocentes[[#This Row],[Número de viajes aéreos (ida y regreso) durante la cohorte]]</f>
        <v>0</v>
      </c>
      <c r="V140" s="126"/>
      <c r="W140" s="164"/>
      <c r="X140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40" s="126"/>
      <c r="Z140" s="126"/>
      <c r="AA140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40" s="126"/>
      <c r="AC140" s="126"/>
      <c r="AD140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40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41" spans="1:31">
      <c r="A141" s="28">
        <f t="shared" si="3"/>
        <v>140</v>
      </c>
      <c r="B141" s="121"/>
      <c r="C141" s="121"/>
      <c r="D141" s="121"/>
      <c r="E141" s="121"/>
      <c r="F141" s="122"/>
      <c r="G141" s="122"/>
      <c r="H141" s="187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41" s="124"/>
      <c r="J141" s="121"/>
      <c r="K141" s="123"/>
      <c r="L141" s="123"/>
      <c r="M141" s="123"/>
      <c r="N141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41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41" s="123"/>
      <c r="Q141" s="123"/>
      <c r="R141" s="122"/>
      <c r="S141" s="126"/>
      <c r="T141" s="123"/>
      <c r="U141" s="51">
        <f>+TDocentes[[#This Row],[Valor Unitario Tiquete Aéreo (Ida y Regreso)]]*TDocentes[[#This Row],[Número de viajes aéreos (ida y regreso) durante la cohorte]]</f>
        <v>0</v>
      </c>
      <c r="V141" s="126"/>
      <c r="W141" s="164"/>
      <c r="X141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41" s="126"/>
      <c r="Z141" s="126"/>
      <c r="AA141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41" s="126"/>
      <c r="AC141" s="126"/>
      <c r="AD141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41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42" spans="1:31">
      <c r="A142" s="28">
        <f t="shared" si="3"/>
        <v>141</v>
      </c>
      <c r="B142" s="121"/>
      <c r="C142" s="121"/>
      <c r="D142" s="121"/>
      <c r="E142" s="121"/>
      <c r="F142" s="122"/>
      <c r="G142" s="122"/>
      <c r="H142" s="187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42" s="124"/>
      <c r="J142" s="121"/>
      <c r="K142" s="123"/>
      <c r="L142" s="123"/>
      <c r="M142" s="123"/>
      <c r="N142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42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42" s="123"/>
      <c r="Q142" s="123"/>
      <c r="R142" s="122"/>
      <c r="S142" s="126"/>
      <c r="T142" s="123"/>
      <c r="U142" s="51">
        <f>+TDocentes[[#This Row],[Valor Unitario Tiquete Aéreo (Ida y Regreso)]]*TDocentes[[#This Row],[Número de viajes aéreos (ida y regreso) durante la cohorte]]</f>
        <v>0</v>
      </c>
      <c r="V142" s="126"/>
      <c r="W142" s="164"/>
      <c r="X142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42" s="126"/>
      <c r="Z142" s="126"/>
      <c r="AA142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42" s="126"/>
      <c r="AC142" s="126"/>
      <c r="AD142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42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43" spans="1:31">
      <c r="A143" s="28">
        <f t="shared" si="3"/>
        <v>142</v>
      </c>
      <c r="B143" s="121"/>
      <c r="C143" s="121"/>
      <c r="D143" s="121"/>
      <c r="E143" s="121"/>
      <c r="F143" s="122"/>
      <c r="G143" s="122"/>
      <c r="H143" s="187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43" s="124"/>
      <c r="J143" s="121"/>
      <c r="K143" s="123"/>
      <c r="L143" s="123"/>
      <c r="M143" s="123"/>
      <c r="N143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43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43" s="123"/>
      <c r="Q143" s="123"/>
      <c r="R143" s="122"/>
      <c r="S143" s="126"/>
      <c r="T143" s="123"/>
      <c r="U143" s="51">
        <f>+TDocentes[[#This Row],[Valor Unitario Tiquete Aéreo (Ida y Regreso)]]*TDocentes[[#This Row],[Número de viajes aéreos (ida y regreso) durante la cohorte]]</f>
        <v>0</v>
      </c>
      <c r="V143" s="126"/>
      <c r="W143" s="164"/>
      <c r="X143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43" s="126"/>
      <c r="Z143" s="126"/>
      <c r="AA143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43" s="126"/>
      <c r="AC143" s="126"/>
      <c r="AD143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43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44" spans="1:31">
      <c r="A144" s="28">
        <f t="shared" si="3"/>
        <v>143</v>
      </c>
      <c r="B144" s="121"/>
      <c r="C144" s="121"/>
      <c r="D144" s="121"/>
      <c r="E144" s="121"/>
      <c r="F144" s="122"/>
      <c r="G144" s="122"/>
      <c r="H144" s="187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44" s="124"/>
      <c r="J144" s="121"/>
      <c r="K144" s="123"/>
      <c r="L144" s="123"/>
      <c r="M144" s="123"/>
      <c r="N144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44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44" s="123"/>
      <c r="Q144" s="123"/>
      <c r="R144" s="122"/>
      <c r="S144" s="126"/>
      <c r="T144" s="123"/>
      <c r="U144" s="51">
        <f>+TDocentes[[#This Row],[Valor Unitario Tiquete Aéreo (Ida y Regreso)]]*TDocentes[[#This Row],[Número de viajes aéreos (ida y regreso) durante la cohorte]]</f>
        <v>0</v>
      </c>
      <c r="V144" s="126"/>
      <c r="W144" s="164"/>
      <c r="X144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44" s="126"/>
      <c r="Z144" s="126"/>
      <c r="AA144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44" s="126"/>
      <c r="AC144" s="126"/>
      <c r="AD144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44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45" spans="1:31">
      <c r="A145" s="28">
        <f t="shared" si="3"/>
        <v>144</v>
      </c>
      <c r="B145" s="121"/>
      <c r="C145" s="121"/>
      <c r="D145" s="121"/>
      <c r="E145" s="121"/>
      <c r="F145" s="122"/>
      <c r="G145" s="122"/>
      <c r="H145" s="187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45" s="124"/>
      <c r="J145" s="121"/>
      <c r="K145" s="123"/>
      <c r="L145" s="123"/>
      <c r="M145" s="123"/>
      <c r="N145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45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45" s="123"/>
      <c r="Q145" s="123"/>
      <c r="R145" s="122"/>
      <c r="S145" s="126"/>
      <c r="T145" s="123"/>
      <c r="U145" s="51">
        <f>+TDocentes[[#This Row],[Valor Unitario Tiquete Aéreo (Ida y Regreso)]]*TDocentes[[#This Row],[Número de viajes aéreos (ida y regreso) durante la cohorte]]</f>
        <v>0</v>
      </c>
      <c r="V145" s="126"/>
      <c r="W145" s="164"/>
      <c r="X145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45" s="126"/>
      <c r="Z145" s="126"/>
      <c r="AA145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45" s="126"/>
      <c r="AC145" s="126"/>
      <c r="AD145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45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46" spans="1:31">
      <c r="A146" s="28">
        <f t="shared" si="3"/>
        <v>145</v>
      </c>
      <c r="B146" s="121"/>
      <c r="C146" s="121"/>
      <c r="D146" s="121"/>
      <c r="E146" s="121"/>
      <c r="F146" s="122"/>
      <c r="G146" s="122"/>
      <c r="H146" s="187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46" s="124"/>
      <c r="J146" s="121"/>
      <c r="K146" s="123"/>
      <c r="L146" s="123"/>
      <c r="M146" s="123"/>
      <c r="N146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46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46" s="123"/>
      <c r="Q146" s="123"/>
      <c r="R146" s="122"/>
      <c r="S146" s="126"/>
      <c r="T146" s="123"/>
      <c r="U146" s="51">
        <f>+TDocentes[[#This Row],[Valor Unitario Tiquete Aéreo (Ida y Regreso)]]*TDocentes[[#This Row],[Número de viajes aéreos (ida y regreso) durante la cohorte]]</f>
        <v>0</v>
      </c>
      <c r="V146" s="126"/>
      <c r="W146" s="164"/>
      <c r="X146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46" s="126"/>
      <c r="Z146" s="126"/>
      <c r="AA146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46" s="126"/>
      <c r="AC146" s="126"/>
      <c r="AD146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46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47" spans="1:31">
      <c r="A147" s="28">
        <f t="shared" si="3"/>
        <v>146</v>
      </c>
      <c r="B147" s="121"/>
      <c r="C147" s="121"/>
      <c r="D147" s="121"/>
      <c r="E147" s="121"/>
      <c r="F147" s="122"/>
      <c r="G147" s="122"/>
      <c r="H147" s="187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47" s="124"/>
      <c r="J147" s="121"/>
      <c r="K147" s="123"/>
      <c r="L147" s="123"/>
      <c r="M147" s="123"/>
      <c r="N147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47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47" s="123"/>
      <c r="Q147" s="123"/>
      <c r="R147" s="122"/>
      <c r="S147" s="126"/>
      <c r="T147" s="123"/>
      <c r="U147" s="51">
        <f>+TDocentes[[#This Row],[Valor Unitario Tiquete Aéreo (Ida y Regreso)]]*TDocentes[[#This Row],[Número de viajes aéreos (ida y regreso) durante la cohorte]]</f>
        <v>0</v>
      </c>
      <c r="V147" s="126"/>
      <c r="W147" s="164"/>
      <c r="X147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47" s="126"/>
      <c r="Z147" s="126"/>
      <c r="AA147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47" s="126"/>
      <c r="AC147" s="126"/>
      <c r="AD147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47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48" spans="1:31">
      <c r="A148" s="28">
        <f t="shared" si="3"/>
        <v>147</v>
      </c>
      <c r="B148" s="121"/>
      <c r="C148" s="121"/>
      <c r="D148" s="121"/>
      <c r="E148" s="121"/>
      <c r="F148" s="122"/>
      <c r="G148" s="122"/>
      <c r="H148" s="187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48" s="124"/>
      <c r="J148" s="121"/>
      <c r="K148" s="123"/>
      <c r="L148" s="123"/>
      <c r="M148" s="123"/>
      <c r="N148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48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48" s="123"/>
      <c r="Q148" s="123"/>
      <c r="R148" s="122"/>
      <c r="S148" s="126"/>
      <c r="T148" s="123"/>
      <c r="U148" s="51">
        <f>+TDocentes[[#This Row],[Valor Unitario Tiquete Aéreo (Ida y Regreso)]]*TDocentes[[#This Row],[Número de viajes aéreos (ida y regreso) durante la cohorte]]</f>
        <v>0</v>
      </c>
      <c r="V148" s="126"/>
      <c r="W148" s="164"/>
      <c r="X148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48" s="126"/>
      <c r="Z148" s="126"/>
      <c r="AA148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48" s="126"/>
      <c r="AC148" s="126"/>
      <c r="AD148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48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49" spans="1:31">
      <c r="A149" s="28">
        <f t="shared" si="3"/>
        <v>148</v>
      </c>
      <c r="B149" s="121"/>
      <c r="C149" s="121"/>
      <c r="D149" s="121"/>
      <c r="E149" s="121"/>
      <c r="F149" s="122"/>
      <c r="G149" s="122"/>
      <c r="H149" s="187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49" s="124"/>
      <c r="J149" s="121"/>
      <c r="K149" s="123"/>
      <c r="L149" s="123"/>
      <c r="M149" s="123"/>
      <c r="N149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49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49" s="123"/>
      <c r="Q149" s="123"/>
      <c r="R149" s="122"/>
      <c r="S149" s="126"/>
      <c r="T149" s="123"/>
      <c r="U149" s="51">
        <f>+TDocentes[[#This Row],[Valor Unitario Tiquete Aéreo (Ida y Regreso)]]*TDocentes[[#This Row],[Número de viajes aéreos (ida y regreso) durante la cohorte]]</f>
        <v>0</v>
      </c>
      <c r="V149" s="126"/>
      <c r="W149" s="164"/>
      <c r="X149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49" s="126"/>
      <c r="Z149" s="126"/>
      <c r="AA149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49" s="126"/>
      <c r="AC149" s="126"/>
      <c r="AD149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49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50" spans="1:31">
      <c r="A150" s="28">
        <f t="shared" si="3"/>
        <v>149</v>
      </c>
      <c r="B150" s="121"/>
      <c r="C150" s="121"/>
      <c r="D150" s="121"/>
      <c r="E150" s="121"/>
      <c r="F150" s="122"/>
      <c r="G150" s="122"/>
      <c r="H150" s="187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50" s="124"/>
      <c r="J150" s="121"/>
      <c r="K150" s="123"/>
      <c r="L150" s="123"/>
      <c r="M150" s="123"/>
      <c r="N150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50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50" s="123"/>
      <c r="Q150" s="123"/>
      <c r="R150" s="122"/>
      <c r="S150" s="126"/>
      <c r="T150" s="123"/>
      <c r="U150" s="51">
        <f>+TDocentes[[#This Row],[Valor Unitario Tiquete Aéreo (Ida y Regreso)]]*TDocentes[[#This Row],[Número de viajes aéreos (ida y regreso) durante la cohorte]]</f>
        <v>0</v>
      </c>
      <c r="V150" s="126"/>
      <c r="W150" s="164"/>
      <c r="X150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50" s="126"/>
      <c r="Z150" s="126"/>
      <c r="AA150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50" s="126"/>
      <c r="AC150" s="126"/>
      <c r="AD150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50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51" spans="1:31">
      <c r="A151" s="28">
        <f t="shared" si="3"/>
        <v>150</v>
      </c>
      <c r="B151" s="121"/>
      <c r="C151" s="121"/>
      <c r="D151" s="121"/>
      <c r="E151" s="121"/>
      <c r="F151" s="122"/>
      <c r="G151" s="122"/>
      <c r="H151" s="187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51" s="124"/>
      <c r="J151" s="121"/>
      <c r="K151" s="123"/>
      <c r="L151" s="123"/>
      <c r="M151" s="123"/>
      <c r="N151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51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51" s="123"/>
      <c r="Q151" s="123"/>
      <c r="R151" s="122"/>
      <c r="S151" s="126"/>
      <c r="T151" s="123"/>
      <c r="U151" s="51">
        <f>+TDocentes[[#This Row],[Valor Unitario Tiquete Aéreo (Ida y Regreso)]]*TDocentes[[#This Row],[Número de viajes aéreos (ida y regreso) durante la cohorte]]</f>
        <v>0</v>
      </c>
      <c r="V151" s="126"/>
      <c r="W151" s="164"/>
      <c r="X151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51" s="126"/>
      <c r="Z151" s="126"/>
      <c r="AA151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51" s="126"/>
      <c r="AC151" s="126"/>
      <c r="AD151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51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52" spans="1:31">
      <c r="A152" s="28">
        <f t="shared" si="3"/>
        <v>151</v>
      </c>
      <c r="B152" s="121"/>
      <c r="C152" s="121"/>
      <c r="D152" s="121"/>
      <c r="E152" s="121"/>
      <c r="F152" s="122"/>
      <c r="G152" s="122"/>
      <c r="H152" s="187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52" s="124"/>
      <c r="J152" s="121"/>
      <c r="K152" s="123"/>
      <c r="L152" s="123"/>
      <c r="M152" s="123"/>
      <c r="N152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52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52" s="123"/>
      <c r="Q152" s="123"/>
      <c r="R152" s="122"/>
      <c r="S152" s="126"/>
      <c r="T152" s="123"/>
      <c r="U152" s="51">
        <f>+TDocentes[[#This Row],[Valor Unitario Tiquete Aéreo (Ida y Regreso)]]*TDocentes[[#This Row],[Número de viajes aéreos (ida y regreso) durante la cohorte]]</f>
        <v>0</v>
      </c>
      <c r="V152" s="126"/>
      <c r="W152" s="164"/>
      <c r="X152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52" s="126"/>
      <c r="Z152" s="126"/>
      <c r="AA152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52" s="126"/>
      <c r="AC152" s="126"/>
      <c r="AD152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52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53" spans="1:31">
      <c r="A153" s="28">
        <f t="shared" si="3"/>
        <v>152</v>
      </c>
      <c r="B153" s="121"/>
      <c r="C153" s="121"/>
      <c r="D153" s="121"/>
      <c r="E153" s="121"/>
      <c r="F153" s="122"/>
      <c r="G153" s="122"/>
      <c r="H153" s="187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53" s="124"/>
      <c r="J153" s="121"/>
      <c r="K153" s="123"/>
      <c r="L153" s="123"/>
      <c r="M153" s="123"/>
      <c r="N153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53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53" s="123"/>
      <c r="Q153" s="123"/>
      <c r="R153" s="122"/>
      <c r="S153" s="126"/>
      <c r="T153" s="123"/>
      <c r="U153" s="51">
        <f>+TDocentes[[#This Row],[Valor Unitario Tiquete Aéreo (Ida y Regreso)]]*TDocentes[[#This Row],[Número de viajes aéreos (ida y regreso) durante la cohorte]]</f>
        <v>0</v>
      </c>
      <c r="V153" s="126"/>
      <c r="W153" s="164"/>
      <c r="X153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53" s="126"/>
      <c r="Z153" s="126"/>
      <c r="AA153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53" s="126"/>
      <c r="AC153" s="126"/>
      <c r="AD153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53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54" spans="1:31">
      <c r="A154" s="28">
        <f t="shared" ref="A154:A201" si="4">IFERROR(A153+1,1)</f>
        <v>153</v>
      </c>
      <c r="B154" s="121"/>
      <c r="C154" s="121"/>
      <c r="D154" s="121"/>
      <c r="E154" s="121"/>
      <c r="F154" s="122"/>
      <c r="G154" s="122"/>
      <c r="H154" s="187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54" s="124"/>
      <c r="J154" s="121"/>
      <c r="K154" s="123"/>
      <c r="L154" s="123"/>
      <c r="M154" s="123"/>
      <c r="N154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54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54" s="123"/>
      <c r="Q154" s="123"/>
      <c r="R154" s="122"/>
      <c r="S154" s="126"/>
      <c r="T154" s="123"/>
      <c r="U154" s="51">
        <f>+TDocentes[[#This Row],[Valor Unitario Tiquete Aéreo (Ida y Regreso)]]*TDocentes[[#This Row],[Número de viajes aéreos (ida y regreso) durante la cohorte]]</f>
        <v>0</v>
      </c>
      <c r="V154" s="126"/>
      <c r="W154" s="164"/>
      <c r="X154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54" s="126"/>
      <c r="Z154" s="126"/>
      <c r="AA154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54" s="126"/>
      <c r="AC154" s="126"/>
      <c r="AD154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54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55" spans="1:31">
      <c r="A155" s="28">
        <f t="shared" si="4"/>
        <v>154</v>
      </c>
      <c r="B155" s="121"/>
      <c r="C155" s="121"/>
      <c r="D155" s="121"/>
      <c r="E155" s="121"/>
      <c r="F155" s="122"/>
      <c r="G155" s="122"/>
      <c r="H155" s="187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55" s="124"/>
      <c r="J155" s="121"/>
      <c r="K155" s="123"/>
      <c r="L155" s="123"/>
      <c r="M155" s="123"/>
      <c r="N155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55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55" s="123"/>
      <c r="Q155" s="123"/>
      <c r="R155" s="122"/>
      <c r="S155" s="126"/>
      <c r="T155" s="123"/>
      <c r="U155" s="51">
        <f>+TDocentes[[#This Row],[Valor Unitario Tiquete Aéreo (Ida y Regreso)]]*TDocentes[[#This Row],[Número de viajes aéreos (ida y regreso) durante la cohorte]]</f>
        <v>0</v>
      </c>
      <c r="V155" s="126"/>
      <c r="W155" s="164"/>
      <c r="X155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55" s="126"/>
      <c r="Z155" s="126"/>
      <c r="AA155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55" s="126"/>
      <c r="AC155" s="126"/>
      <c r="AD155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55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56" spans="1:31">
      <c r="A156" s="28">
        <f t="shared" si="4"/>
        <v>155</v>
      </c>
      <c r="B156" s="121"/>
      <c r="C156" s="121"/>
      <c r="D156" s="121"/>
      <c r="E156" s="121"/>
      <c r="F156" s="122"/>
      <c r="G156" s="122"/>
      <c r="H156" s="187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56" s="124"/>
      <c r="J156" s="121"/>
      <c r="K156" s="123"/>
      <c r="L156" s="123"/>
      <c r="M156" s="123"/>
      <c r="N156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56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56" s="123"/>
      <c r="Q156" s="123"/>
      <c r="R156" s="122"/>
      <c r="S156" s="126"/>
      <c r="T156" s="123"/>
      <c r="U156" s="51">
        <f>+TDocentes[[#This Row],[Valor Unitario Tiquete Aéreo (Ida y Regreso)]]*TDocentes[[#This Row],[Número de viajes aéreos (ida y regreso) durante la cohorte]]</f>
        <v>0</v>
      </c>
      <c r="V156" s="126"/>
      <c r="W156" s="164"/>
      <c r="X156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56" s="126"/>
      <c r="Z156" s="126"/>
      <c r="AA156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56" s="126"/>
      <c r="AC156" s="126"/>
      <c r="AD156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56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57" spans="1:31">
      <c r="A157" s="28">
        <f t="shared" si="4"/>
        <v>156</v>
      </c>
      <c r="B157" s="121"/>
      <c r="C157" s="121"/>
      <c r="D157" s="121"/>
      <c r="E157" s="121"/>
      <c r="F157" s="122"/>
      <c r="G157" s="122"/>
      <c r="H157" s="187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57" s="124"/>
      <c r="J157" s="121"/>
      <c r="K157" s="123"/>
      <c r="L157" s="123"/>
      <c r="M157" s="123"/>
      <c r="N157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57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57" s="123"/>
      <c r="Q157" s="123"/>
      <c r="R157" s="122"/>
      <c r="S157" s="126"/>
      <c r="T157" s="123"/>
      <c r="U157" s="51">
        <f>+TDocentes[[#This Row],[Valor Unitario Tiquete Aéreo (Ida y Regreso)]]*TDocentes[[#This Row],[Número de viajes aéreos (ida y regreso) durante la cohorte]]</f>
        <v>0</v>
      </c>
      <c r="V157" s="126"/>
      <c r="W157" s="164"/>
      <c r="X157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57" s="126"/>
      <c r="Z157" s="126"/>
      <c r="AA157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57" s="126"/>
      <c r="AC157" s="126"/>
      <c r="AD157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57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58" spans="1:31">
      <c r="A158" s="28">
        <f t="shared" si="4"/>
        <v>157</v>
      </c>
      <c r="B158" s="121"/>
      <c r="C158" s="121"/>
      <c r="D158" s="121"/>
      <c r="E158" s="121"/>
      <c r="F158" s="122"/>
      <c r="G158" s="122"/>
      <c r="H158" s="187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58" s="124"/>
      <c r="J158" s="121"/>
      <c r="K158" s="123"/>
      <c r="L158" s="123"/>
      <c r="M158" s="123"/>
      <c r="N158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58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58" s="123"/>
      <c r="Q158" s="123"/>
      <c r="R158" s="122"/>
      <c r="S158" s="126"/>
      <c r="T158" s="123"/>
      <c r="U158" s="51">
        <f>+TDocentes[[#This Row],[Valor Unitario Tiquete Aéreo (Ida y Regreso)]]*TDocentes[[#This Row],[Número de viajes aéreos (ida y regreso) durante la cohorte]]</f>
        <v>0</v>
      </c>
      <c r="V158" s="126"/>
      <c r="W158" s="164"/>
      <c r="X158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58" s="126"/>
      <c r="Z158" s="126"/>
      <c r="AA158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58" s="126"/>
      <c r="AC158" s="126"/>
      <c r="AD158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58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59" spans="1:31">
      <c r="A159" s="28">
        <f t="shared" si="4"/>
        <v>158</v>
      </c>
      <c r="B159" s="121"/>
      <c r="C159" s="121"/>
      <c r="D159" s="121"/>
      <c r="E159" s="121"/>
      <c r="F159" s="122"/>
      <c r="G159" s="122"/>
      <c r="H159" s="187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59" s="124"/>
      <c r="J159" s="121"/>
      <c r="K159" s="123"/>
      <c r="L159" s="123"/>
      <c r="M159" s="123"/>
      <c r="N159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59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59" s="123"/>
      <c r="Q159" s="123"/>
      <c r="R159" s="122"/>
      <c r="S159" s="126"/>
      <c r="T159" s="123"/>
      <c r="U159" s="51">
        <f>+TDocentes[[#This Row],[Valor Unitario Tiquete Aéreo (Ida y Regreso)]]*TDocentes[[#This Row],[Número de viajes aéreos (ida y regreso) durante la cohorte]]</f>
        <v>0</v>
      </c>
      <c r="V159" s="126"/>
      <c r="W159" s="164"/>
      <c r="X159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59" s="126"/>
      <c r="Z159" s="126"/>
      <c r="AA159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59" s="126"/>
      <c r="AC159" s="126"/>
      <c r="AD159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59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60" spans="1:31">
      <c r="A160" s="28">
        <f t="shared" si="4"/>
        <v>159</v>
      </c>
      <c r="B160" s="121"/>
      <c r="C160" s="121"/>
      <c r="D160" s="121"/>
      <c r="E160" s="121"/>
      <c r="F160" s="122"/>
      <c r="G160" s="122"/>
      <c r="H160" s="187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60" s="124"/>
      <c r="J160" s="121"/>
      <c r="K160" s="123"/>
      <c r="L160" s="123"/>
      <c r="M160" s="123"/>
      <c r="N160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60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60" s="123"/>
      <c r="Q160" s="123"/>
      <c r="R160" s="122"/>
      <c r="S160" s="126"/>
      <c r="T160" s="123"/>
      <c r="U160" s="51">
        <f>+TDocentes[[#This Row],[Valor Unitario Tiquete Aéreo (Ida y Regreso)]]*TDocentes[[#This Row],[Número de viajes aéreos (ida y regreso) durante la cohorte]]</f>
        <v>0</v>
      </c>
      <c r="V160" s="126"/>
      <c r="W160" s="164"/>
      <c r="X160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60" s="126"/>
      <c r="Z160" s="126"/>
      <c r="AA160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60" s="126"/>
      <c r="AC160" s="126"/>
      <c r="AD160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60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61" spans="1:31">
      <c r="A161" s="28">
        <f t="shared" si="4"/>
        <v>160</v>
      </c>
      <c r="B161" s="121"/>
      <c r="C161" s="121"/>
      <c r="D161" s="121"/>
      <c r="E161" s="121"/>
      <c r="F161" s="122"/>
      <c r="G161" s="122"/>
      <c r="H161" s="187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61" s="124"/>
      <c r="J161" s="121"/>
      <c r="K161" s="123"/>
      <c r="L161" s="123"/>
      <c r="M161" s="123"/>
      <c r="N161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61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61" s="123"/>
      <c r="Q161" s="123"/>
      <c r="R161" s="122"/>
      <c r="S161" s="126"/>
      <c r="T161" s="123"/>
      <c r="U161" s="51">
        <f>+TDocentes[[#This Row],[Valor Unitario Tiquete Aéreo (Ida y Regreso)]]*TDocentes[[#This Row],[Número de viajes aéreos (ida y regreso) durante la cohorte]]</f>
        <v>0</v>
      </c>
      <c r="V161" s="126"/>
      <c r="W161" s="164"/>
      <c r="X161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61" s="126"/>
      <c r="Z161" s="126"/>
      <c r="AA161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61" s="126"/>
      <c r="AC161" s="126"/>
      <c r="AD161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61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62" spans="1:31">
      <c r="A162" s="28">
        <f t="shared" si="4"/>
        <v>161</v>
      </c>
      <c r="B162" s="121"/>
      <c r="C162" s="121"/>
      <c r="D162" s="121"/>
      <c r="E162" s="121"/>
      <c r="F162" s="122"/>
      <c r="G162" s="122"/>
      <c r="H162" s="187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62" s="124"/>
      <c r="J162" s="121"/>
      <c r="K162" s="123"/>
      <c r="L162" s="123"/>
      <c r="M162" s="123"/>
      <c r="N162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62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62" s="123"/>
      <c r="Q162" s="123"/>
      <c r="R162" s="122"/>
      <c r="S162" s="126"/>
      <c r="T162" s="123"/>
      <c r="U162" s="51">
        <f>+TDocentes[[#This Row],[Valor Unitario Tiquete Aéreo (Ida y Regreso)]]*TDocentes[[#This Row],[Número de viajes aéreos (ida y regreso) durante la cohorte]]</f>
        <v>0</v>
      </c>
      <c r="V162" s="126"/>
      <c r="W162" s="164"/>
      <c r="X162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62" s="126"/>
      <c r="Z162" s="126"/>
      <c r="AA162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62" s="126"/>
      <c r="AC162" s="126"/>
      <c r="AD162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62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63" spans="1:31">
      <c r="A163" s="28">
        <f t="shared" si="4"/>
        <v>162</v>
      </c>
      <c r="B163" s="121"/>
      <c r="C163" s="121"/>
      <c r="D163" s="121"/>
      <c r="E163" s="121"/>
      <c r="F163" s="122"/>
      <c r="G163" s="122"/>
      <c r="H163" s="187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63" s="124"/>
      <c r="J163" s="121"/>
      <c r="K163" s="123"/>
      <c r="L163" s="123"/>
      <c r="M163" s="123"/>
      <c r="N163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63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63" s="123"/>
      <c r="Q163" s="123"/>
      <c r="R163" s="122"/>
      <c r="S163" s="126"/>
      <c r="T163" s="123"/>
      <c r="U163" s="51">
        <f>+TDocentes[[#This Row],[Valor Unitario Tiquete Aéreo (Ida y Regreso)]]*TDocentes[[#This Row],[Número de viajes aéreos (ida y regreso) durante la cohorte]]</f>
        <v>0</v>
      </c>
      <c r="V163" s="126"/>
      <c r="W163" s="164"/>
      <c r="X163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63" s="126"/>
      <c r="Z163" s="126"/>
      <c r="AA163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63" s="126"/>
      <c r="AC163" s="126"/>
      <c r="AD163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63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64" spans="1:31">
      <c r="A164" s="28">
        <f t="shared" si="4"/>
        <v>163</v>
      </c>
      <c r="B164" s="121"/>
      <c r="C164" s="121"/>
      <c r="D164" s="121"/>
      <c r="E164" s="121"/>
      <c r="F164" s="122"/>
      <c r="G164" s="122"/>
      <c r="H164" s="187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64" s="124"/>
      <c r="J164" s="121"/>
      <c r="K164" s="123"/>
      <c r="L164" s="123"/>
      <c r="M164" s="123"/>
      <c r="N164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64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64" s="123"/>
      <c r="Q164" s="123"/>
      <c r="R164" s="122"/>
      <c r="S164" s="126"/>
      <c r="T164" s="123"/>
      <c r="U164" s="51">
        <f>+TDocentes[[#This Row],[Valor Unitario Tiquete Aéreo (Ida y Regreso)]]*TDocentes[[#This Row],[Número de viajes aéreos (ida y regreso) durante la cohorte]]</f>
        <v>0</v>
      </c>
      <c r="V164" s="126"/>
      <c r="W164" s="164"/>
      <c r="X164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64" s="126"/>
      <c r="Z164" s="126"/>
      <c r="AA164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64" s="126"/>
      <c r="AC164" s="126"/>
      <c r="AD164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64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65" spans="1:31">
      <c r="A165" s="28">
        <f t="shared" si="4"/>
        <v>164</v>
      </c>
      <c r="B165" s="121"/>
      <c r="C165" s="121"/>
      <c r="D165" s="121"/>
      <c r="E165" s="121"/>
      <c r="F165" s="122"/>
      <c r="G165" s="122"/>
      <c r="H165" s="187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65" s="124"/>
      <c r="J165" s="121"/>
      <c r="K165" s="123"/>
      <c r="L165" s="123"/>
      <c r="M165" s="123"/>
      <c r="N165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65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65" s="123"/>
      <c r="Q165" s="123"/>
      <c r="R165" s="122"/>
      <c r="S165" s="126"/>
      <c r="T165" s="123"/>
      <c r="U165" s="51">
        <f>+TDocentes[[#This Row],[Valor Unitario Tiquete Aéreo (Ida y Regreso)]]*TDocentes[[#This Row],[Número de viajes aéreos (ida y regreso) durante la cohorte]]</f>
        <v>0</v>
      </c>
      <c r="V165" s="126"/>
      <c r="W165" s="164"/>
      <c r="X165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65" s="126"/>
      <c r="Z165" s="126"/>
      <c r="AA165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65" s="126"/>
      <c r="AC165" s="126"/>
      <c r="AD165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65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66" spans="1:31">
      <c r="A166" s="28">
        <f t="shared" si="4"/>
        <v>165</v>
      </c>
      <c r="B166" s="121"/>
      <c r="C166" s="121"/>
      <c r="D166" s="121"/>
      <c r="E166" s="121"/>
      <c r="F166" s="122"/>
      <c r="G166" s="122"/>
      <c r="H166" s="187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66" s="124"/>
      <c r="J166" s="121"/>
      <c r="K166" s="123"/>
      <c r="L166" s="123"/>
      <c r="M166" s="123"/>
      <c r="N166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66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66" s="123"/>
      <c r="Q166" s="123"/>
      <c r="R166" s="122"/>
      <c r="S166" s="126"/>
      <c r="T166" s="123"/>
      <c r="U166" s="51">
        <f>+TDocentes[[#This Row],[Valor Unitario Tiquete Aéreo (Ida y Regreso)]]*TDocentes[[#This Row],[Número de viajes aéreos (ida y regreso) durante la cohorte]]</f>
        <v>0</v>
      </c>
      <c r="V166" s="126"/>
      <c r="W166" s="164"/>
      <c r="X166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66" s="126"/>
      <c r="Z166" s="126"/>
      <c r="AA166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66" s="126"/>
      <c r="AC166" s="126"/>
      <c r="AD166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66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67" spans="1:31">
      <c r="A167" s="28">
        <f t="shared" si="4"/>
        <v>166</v>
      </c>
      <c r="B167" s="121"/>
      <c r="C167" s="121"/>
      <c r="D167" s="121"/>
      <c r="E167" s="121"/>
      <c r="F167" s="122"/>
      <c r="G167" s="122"/>
      <c r="H167" s="187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67" s="124"/>
      <c r="J167" s="121"/>
      <c r="K167" s="123"/>
      <c r="L167" s="123"/>
      <c r="M167" s="123"/>
      <c r="N167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67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67" s="123"/>
      <c r="Q167" s="123"/>
      <c r="R167" s="122"/>
      <c r="S167" s="126"/>
      <c r="T167" s="123"/>
      <c r="U167" s="51">
        <f>+TDocentes[[#This Row],[Valor Unitario Tiquete Aéreo (Ida y Regreso)]]*TDocentes[[#This Row],[Número de viajes aéreos (ida y regreso) durante la cohorte]]</f>
        <v>0</v>
      </c>
      <c r="V167" s="126"/>
      <c r="W167" s="164"/>
      <c r="X167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67" s="126"/>
      <c r="Z167" s="126"/>
      <c r="AA167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67" s="126"/>
      <c r="AC167" s="126"/>
      <c r="AD167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67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68" spans="1:31">
      <c r="A168" s="28">
        <f t="shared" si="4"/>
        <v>167</v>
      </c>
      <c r="B168" s="121"/>
      <c r="C168" s="121"/>
      <c r="D168" s="121"/>
      <c r="E168" s="121"/>
      <c r="F168" s="122"/>
      <c r="G168" s="122"/>
      <c r="H168" s="187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68" s="124"/>
      <c r="J168" s="121"/>
      <c r="K168" s="123"/>
      <c r="L168" s="123"/>
      <c r="M168" s="123"/>
      <c r="N168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68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68" s="123"/>
      <c r="Q168" s="123"/>
      <c r="R168" s="122"/>
      <c r="S168" s="126"/>
      <c r="T168" s="123"/>
      <c r="U168" s="51">
        <f>+TDocentes[[#This Row],[Valor Unitario Tiquete Aéreo (Ida y Regreso)]]*TDocentes[[#This Row],[Número de viajes aéreos (ida y regreso) durante la cohorte]]</f>
        <v>0</v>
      </c>
      <c r="V168" s="126"/>
      <c r="W168" s="164"/>
      <c r="X168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68" s="126"/>
      <c r="Z168" s="126"/>
      <c r="AA168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68" s="126"/>
      <c r="AC168" s="126"/>
      <c r="AD168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68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69" spans="1:31">
      <c r="A169" s="28">
        <f t="shared" si="4"/>
        <v>168</v>
      </c>
      <c r="B169" s="121"/>
      <c r="C169" s="121"/>
      <c r="D169" s="121"/>
      <c r="E169" s="121"/>
      <c r="F169" s="122"/>
      <c r="G169" s="122"/>
      <c r="H169" s="187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69" s="124"/>
      <c r="J169" s="121"/>
      <c r="K169" s="123"/>
      <c r="L169" s="123"/>
      <c r="M169" s="123"/>
      <c r="N169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69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69" s="123"/>
      <c r="Q169" s="123"/>
      <c r="R169" s="122"/>
      <c r="S169" s="126"/>
      <c r="T169" s="123"/>
      <c r="U169" s="51">
        <f>+TDocentes[[#This Row],[Valor Unitario Tiquete Aéreo (Ida y Regreso)]]*TDocentes[[#This Row],[Número de viajes aéreos (ida y regreso) durante la cohorte]]</f>
        <v>0</v>
      </c>
      <c r="V169" s="126"/>
      <c r="W169" s="164"/>
      <c r="X169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69" s="126"/>
      <c r="Z169" s="126"/>
      <c r="AA169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69" s="126"/>
      <c r="AC169" s="126"/>
      <c r="AD169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69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70" spans="1:31">
      <c r="A170" s="28">
        <f t="shared" si="4"/>
        <v>169</v>
      </c>
      <c r="B170" s="121"/>
      <c r="C170" s="121"/>
      <c r="D170" s="121"/>
      <c r="E170" s="121"/>
      <c r="F170" s="122"/>
      <c r="G170" s="122"/>
      <c r="H170" s="187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70" s="124"/>
      <c r="J170" s="121"/>
      <c r="K170" s="123"/>
      <c r="L170" s="123"/>
      <c r="M170" s="123"/>
      <c r="N170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70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70" s="123"/>
      <c r="Q170" s="123"/>
      <c r="R170" s="122"/>
      <c r="S170" s="126"/>
      <c r="T170" s="123"/>
      <c r="U170" s="51">
        <f>+TDocentes[[#This Row],[Valor Unitario Tiquete Aéreo (Ida y Regreso)]]*TDocentes[[#This Row],[Número de viajes aéreos (ida y regreso) durante la cohorte]]</f>
        <v>0</v>
      </c>
      <c r="V170" s="126"/>
      <c r="W170" s="164"/>
      <c r="X170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70" s="126"/>
      <c r="Z170" s="126"/>
      <c r="AA170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70" s="126"/>
      <c r="AC170" s="126"/>
      <c r="AD170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70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71" spans="1:31">
      <c r="A171" s="28">
        <f t="shared" si="4"/>
        <v>170</v>
      </c>
      <c r="B171" s="121"/>
      <c r="C171" s="121"/>
      <c r="D171" s="121"/>
      <c r="E171" s="121"/>
      <c r="F171" s="122"/>
      <c r="G171" s="122"/>
      <c r="H171" s="187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71" s="124"/>
      <c r="J171" s="121"/>
      <c r="K171" s="123"/>
      <c r="L171" s="123"/>
      <c r="M171" s="123"/>
      <c r="N171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71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71" s="123"/>
      <c r="Q171" s="123"/>
      <c r="R171" s="122"/>
      <c r="S171" s="126"/>
      <c r="T171" s="123"/>
      <c r="U171" s="51">
        <f>+TDocentes[[#This Row],[Valor Unitario Tiquete Aéreo (Ida y Regreso)]]*TDocentes[[#This Row],[Número de viajes aéreos (ida y regreso) durante la cohorte]]</f>
        <v>0</v>
      </c>
      <c r="V171" s="126"/>
      <c r="W171" s="164"/>
      <c r="X171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71" s="126"/>
      <c r="Z171" s="126"/>
      <c r="AA171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71" s="126"/>
      <c r="AC171" s="126"/>
      <c r="AD171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71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72" spans="1:31">
      <c r="A172" s="28">
        <f t="shared" si="4"/>
        <v>171</v>
      </c>
      <c r="B172" s="121"/>
      <c r="C172" s="121"/>
      <c r="D172" s="121"/>
      <c r="E172" s="121"/>
      <c r="F172" s="122"/>
      <c r="G172" s="122"/>
      <c r="H172" s="187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72" s="124"/>
      <c r="J172" s="121"/>
      <c r="K172" s="123"/>
      <c r="L172" s="123"/>
      <c r="M172" s="123"/>
      <c r="N172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72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72" s="123"/>
      <c r="Q172" s="123"/>
      <c r="R172" s="122"/>
      <c r="S172" s="126"/>
      <c r="T172" s="123"/>
      <c r="U172" s="51">
        <f>+TDocentes[[#This Row],[Valor Unitario Tiquete Aéreo (Ida y Regreso)]]*TDocentes[[#This Row],[Número de viajes aéreos (ida y regreso) durante la cohorte]]</f>
        <v>0</v>
      </c>
      <c r="V172" s="126"/>
      <c r="W172" s="164"/>
      <c r="X172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72" s="126"/>
      <c r="Z172" s="126"/>
      <c r="AA172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72" s="126"/>
      <c r="AC172" s="126"/>
      <c r="AD172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72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73" spans="1:31">
      <c r="A173" s="28">
        <f t="shared" si="4"/>
        <v>172</v>
      </c>
      <c r="B173" s="121"/>
      <c r="C173" s="121"/>
      <c r="D173" s="121"/>
      <c r="E173" s="121"/>
      <c r="F173" s="122"/>
      <c r="G173" s="122"/>
      <c r="H173" s="187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73" s="124"/>
      <c r="J173" s="121"/>
      <c r="K173" s="123"/>
      <c r="L173" s="123"/>
      <c r="M173" s="123"/>
      <c r="N173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73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73" s="123"/>
      <c r="Q173" s="123"/>
      <c r="R173" s="122"/>
      <c r="S173" s="126"/>
      <c r="T173" s="123"/>
      <c r="U173" s="51">
        <f>+TDocentes[[#This Row],[Valor Unitario Tiquete Aéreo (Ida y Regreso)]]*TDocentes[[#This Row],[Número de viajes aéreos (ida y regreso) durante la cohorte]]</f>
        <v>0</v>
      </c>
      <c r="V173" s="126"/>
      <c r="W173" s="164"/>
      <c r="X173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73" s="126"/>
      <c r="Z173" s="126"/>
      <c r="AA173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73" s="126"/>
      <c r="AC173" s="126"/>
      <c r="AD173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73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74" spans="1:31">
      <c r="A174" s="28">
        <f t="shared" si="4"/>
        <v>173</v>
      </c>
      <c r="B174" s="121"/>
      <c r="C174" s="121"/>
      <c r="D174" s="121"/>
      <c r="E174" s="121"/>
      <c r="F174" s="122"/>
      <c r="G174" s="122"/>
      <c r="H174" s="187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74" s="124"/>
      <c r="J174" s="121"/>
      <c r="K174" s="123"/>
      <c r="L174" s="123"/>
      <c r="M174" s="123"/>
      <c r="N174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74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74" s="123"/>
      <c r="Q174" s="123"/>
      <c r="R174" s="122"/>
      <c r="S174" s="126"/>
      <c r="T174" s="123"/>
      <c r="U174" s="51">
        <f>+TDocentes[[#This Row],[Valor Unitario Tiquete Aéreo (Ida y Regreso)]]*TDocentes[[#This Row],[Número de viajes aéreos (ida y regreso) durante la cohorte]]</f>
        <v>0</v>
      </c>
      <c r="V174" s="126"/>
      <c r="W174" s="164"/>
      <c r="X174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74" s="126"/>
      <c r="Z174" s="126"/>
      <c r="AA174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74" s="126"/>
      <c r="AC174" s="126"/>
      <c r="AD174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74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75" spans="1:31">
      <c r="A175" s="28">
        <f t="shared" si="4"/>
        <v>174</v>
      </c>
      <c r="B175" s="121"/>
      <c r="C175" s="121"/>
      <c r="D175" s="121"/>
      <c r="E175" s="121"/>
      <c r="F175" s="122"/>
      <c r="G175" s="122"/>
      <c r="H175" s="187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75" s="124"/>
      <c r="J175" s="121"/>
      <c r="K175" s="123"/>
      <c r="L175" s="123"/>
      <c r="M175" s="123"/>
      <c r="N175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75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75" s="123"/>
      <c r="Q175" s="123"/>
      <c r="R175" s="122"/>
      <c r="S175" s="126"/>
      <c r="T175" s="123"/>
      <c r="U175" s="51">
        <f>+TDocentes[[#This Row],[Valor Unitario Tiquete Aéreo (Ida y Regreso)]]*TDocentes[[#This Row],[Número de viajes aéreos (ida y regreso) durante la cohorte]]</f>
        <v>0</v>
      </c>
      <c r="V175" s="126"/>
      <c r="W175" s="164"/>
      <c r="X175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75" s="126"/>
      <c r="Z175" s="126"/>
      <c r="AA175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75" s="126"/>
      <c r="AC175" s="126"/>
      <c r="AD175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75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76" spans="1:31">
      <c r="A176" s="28">
        <f t="shared" si="4"/>
        <v>175</v>
      </c>
      <c r="B176" s="121"/>
      <c r="C176" s="121"/>
      <c r="D176" s="121"/>
      <c r="E176" s="121"/>
      <c r="F176" s="122"/>
      <c r="G176" s="122"/>
      <c r="H176" s="187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76" s="124"/>
      <c r="J176" s="121"/>
      <c r="K176" s="123"/>
      <c r="L176" s="123"/>
      <c r="M176" s="123"/>
      <c r="N176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76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76" s="123"/>
      <c r="Q176" s="123"/>
      <c r="R176" s="122"/>
      <c r="S176" s="126"/>
      <c r="T176" s="123"/>
      <c r="U176" s="51">
        <f>+TDocentes[[#This Row],[Valor Unitario Tiquete Aéreo (Ida y Regreso)]]*TDocentes[[#This Row],[Número de viajes aéreos (ida y regreso) durante la cohorte]]</f>
        <v>0</v>
      </c>
      <c r="V176" s="126"/>
      <c r="W176" s="164"/>
      <c r="X176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76" s="126"/>
      <c r="Z176" s="126"/>
      <c r="AA176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76" s="126"/>
      <c r="AC176" s="126"/>
      <c r="AD176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76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77" spans="1:31">
      <c r="A177" s="28">
        <f t="shared" si="4"/>
        <v>176</v>
      </c>
      <c r="B177" s="121"/>
      <c r="C177" s="121"/>
      <c r="D177" s="121"/>
      <c r="E177" s="121"/>
      <c r="F177" s="122"/>
      <c r="G177" s="122"/>
      <c r="H177" s="187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77" s="124"/>
      <c r="J177" s="121"/>
      <c r="K177" s="123"/>
      <c r="L177" s="123"/>
      <c r="M177" s="123"/>
      <c r="N177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77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77" s="123"/>
      <c r="Q177" s="123"/>
      <c r="R177" s="122"/>
      <c r="S177" s="126"/>
      <c r="T177" s="123"/>
      <c r="U177" s="51">
        <f>+TDocentes[[#This Row],[Valor Unitario Tiquete Aéreo (Ida y Regreso)]]*TDocentes[[#This Row],[Número de viajes aéreos (ida y regreso) durante la cohorte]]</f>
        <v>0</v>
      </c>
      <c r="V177" s="126"/>
      <c r="W177" s="164"/>
      <c r="X177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77" s="126"/>
      <c r="Z177" s="126"/>
      <c r="AA177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77" s="126"/>
      <c r="AC177" s="126"/>
      <c r="AD177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77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78" spans="1:31">
      <c r="A178" s="28">
        <f t="shared" si="4"/>
        <v>177</v>
      </c>
      <c r="B178" s="121"/>
      <c r="C178" s="121"/>
      <c r="D178" s="121"/>
      <c r="E178" s="121"/>
      <c r="F178" s="122"/>
      <c r="G178" s="122"/>
      <c r="H178" s="187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78" s="124"/>
      <c r="J178" s="121"/>
      <c r="K178" s="123"/>
      <c r="L178" s="123"/>
      <c r="M178" s="123"/>
      <c r="N178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78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78" s="123"/>
      <c r="Q178" s="123"/>
      <c r="R178" s="122"/>
      <c r="S178" s="126"/>
      <c r="T178" s="123"/>
      <c r="U178" s="51">
        <f>+TDocentes[[#This Row],[Valor Unitario Tiquete Aéreo (Ida y Regreso)]]*TDocentes[[#This Row],[Número de viajes aéreos (ida y regreso) durante la cohorte]]</f>
        <v>0</v>
      </c>
      <c r="V178" s="126"/>
      <c r="W178" s="164"/>
      <c r="X178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78" s="126"/>
      <c r="Z178" s="126"/>
      <c r="AA178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78" s="126"/>
      <c r="AC178" s="126"/>
      <c r="AD178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78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79" spans="1:31">
      <c r="A179" s="28">
        <f t="shared" si="4"/>
        <v>178</v>
      </c>
      <c r="B179" s="121"/>
      <c r="C179" s="121"/>
      <c r="D179" s="121"/>
      <c r="E179" s="121"/>
      <c r="F179" s="122"/>
      <c r="G179" s="122"/>
      <c r="H179" s="187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79" s="124"/>
      <c r="J179" s="121"/>
      <c r="K179" s="123"/>
      <c r="L179" s="123"/>
      <c r="M179" s="123"/>
      <c r="N179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79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79" s="123"/>
      <c r="Q179" s="123"/>
      <c r="R179" s="122"/>
      <c r="S179" s="126"/>
      <c r="T179" s="123"/>
      <c r="U179" s="51">
        <f>+TDocentes[[#This Row],[Valor Unitario Tiquete Aéreo (Ida y Regreso)]]*TDocentes[[#This Row],[Número de viajes aéreos (ida y regreso) durante la cohorte]]</f>
        <v>0</v>
      </c>
      <c r="V179" s="126"/>
      <c r="W179" s="164"/>
      <c r="X179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79" s="126"/>
      <c r="Z179" s="126"/>
      <c r="AA179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79" s="126"/>
      <c r="AC179" s="126"/>
      <c r="AD179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79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80" spans="1:31">
      <c r="A180" s="28">
        <f t="shared" si="4"/>
        <v>179</v>
      </c>
      <c r="B180" s="121"/>
      <c r="C180" s="121"/>
      <c r="D180" s="121"/>
      <c r="E180" s="121"/>
      <c r="F180" s="122"/>
      <c r="G180" s="122"/>
      <c r="H180" s="187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80" s="124"/>
      <c r="J180" s="121"/>
      <c r="K180" s="123"/>
      <c r="L180" s="123"/>
      <c r="M180" s="123"/>
      <c r="N180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80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80" s="123"/>
      <c r="Q180" s="123"/>
      <c r="R180" s="122"/>
      <c r="S180" s="126"/>
      <c r="T180" s="123"/>
      <c r="U180" s="51">
        <f>+TDocentes[[#This Row],[Valor Unitario Tiquete Aéreo (Ida y Regreso)]]*TDocentes[[#This Row],[Número de viajes aéreos (ida y regreso) durante la cohorte]]</f>
        <v>0</v>
      </c>
      <c r="V180" s="126"/>
      <c r="W180" s="164"/>
      <c r="X180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80" s="126"/>
      <c r="Z180" s="126"/>
      <c r="AA180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80" s="126"/>
      <c r="AC180" s="126"/>
      <c r="AD180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80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81" spans="1:31">
      <c r="A181" s="28">
        <f t="shared" si="4"/>
        <v>180</v>
      </c>
      <c r="B181" s="121"/>
      <c r="C181" s="121"/>
      <c r="D181" s="121"/>
      <c r="E181" s="121"/>
      <c r="F181" s="122"/>
      <c r="G181" s="122"/>
      <c r="H181" s="187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81" s="124"/>
      <c r="J181" s="121"/>
      <c r="K181" s="123"/>
      <c r="L181" s="123"/>
      <c r="M181" s="123"/>
      <c r="N181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81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81" s="123"/>
      <c r="Q181" s="123"/>
      <c r="R181" s="122"/>
      <c r="S181" s="126"/>
      <c r="T181" s="123"/>
      <c r="U181" s="51">
        <f>+TDocentes[[#This Row],[Valor Unitario Tiquete Aéreo (Ida y Regreso)]]*TDocentes[[#This Row],[Número de viajes aéreos (ida y regreso) durante la cohorte]]</f>
        <v>0</v>
      </c>
      <c r="V181" s="126"/>
      <c r="W181" s="164"/>
      <c r="X181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81" s="126"/>
      <c r="Z181" s="126"/>
      <c r="AA181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81" s="126"/>
      <c r="AC181" s="126"/>
      <c r="AD181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81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82" spans="1:31">
      <c r="A182" s="28">
        <f t="shared" si="4"/>
        <v>181</v>
      </c>
      <c r="B182" s="121"/>
      <c r="C182" s="121"/>
      <c r="D182" s="121"/>
      <c r="E182" s="121"/>
      <c r="F182" s="122"/>
      <c r="G182" s="122"/>
      <c r="H182" s="187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82" s="124"/>
      <c r="J182" s="121"/>
      <c r="K182" s="123"/>
      <c r="L182" s="123"/>
      <c r="M182" s="123"/>
      <c r="N182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82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82" s="123"/>
      <c r="Q182" s="123"/>
      <c r="R182" s="122"/>
      <c r="S182" s="126"/>
      <c r="T182" s="123"/>
      <c r="U182" s="51">
        <f>+TDocentes[[#This Row],[Valor Unitario Tiquete Aéreo (Ida y Regreso)]]*TDocentes[[#This Row],[Número de viajes aéreos (ida y regreso) durante la cohorte]]</f>
        <v>0</v>
      </c>
      <c r="V182" s="126"/>
      <c r="W182" s="164"/>
      <c r="X182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82" s="126"/>
      <c r="Z182" s="126"/>
      <c r="AA182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82" s="126"/>
      <c r="AC182" s="126"/>
      <c r="AD182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82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83" spans="1:31">
      <c r="A183" s="28">
        <f t="shared" si="4"/>
        <v>182</v>
      </c>
      <c r="B183" s="121"/>
      <c r="C183" s="121"/>
      <c r="D183" s="121"/>
      <c r="E183" s="121"/>
      <c r="F183" s="122"/>
      <c r="G183" s="122"/>
      <c r="H183" s="187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83" s="124"/>
      <c r="J183" s="121"/>
      <c r="K183" s="123"/>
      <c r="L183" s="123"/>
      <c r="M183" s="123"/>
      <c r="N183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83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83" s="123"/>
      <c r="Q183" s="123"/>
      <c r="R183" s="122"/>
      <c r="S183" s="126"/>
      <c r="T183" s="123"/>
      <c r="U183" s="51">
        <f>+TDocentes[[#This Row],[Valor Unitario Tiquete Aéreo (Ida y Regreso)]]*TDocentes[[#This Row],[Número de viajes aéreos (ida y regreso) durante la cohorte]]</f>
        <v>0</v>
      </c>
      <c r="V183" s="126"/>
      <c r="W183" s="164"/>
      <c r="X183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83" s="126"/>
      <c r="Z183" s="126"/>
      <c r="AA183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83" s="126"/>
      <c r="AC183" s="126"/>
      <c r="AD183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83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84" spans="1:31">
      <c r="A184" s="28">
        <f t="shared" si="4"/>
        <v>183</v>
      </c>
      <c r="B184" s="121"/>
      <c r="C184" s="121"/>
      <c r="D184" s="121"/>
      <c r="E184" s="121"/>
      <c r="F184" s="122"/>
      <c r="G184" s="122"/>
      <c r="H184" s="187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84" s="124"/>
      <c r="J184" s="121"/>
      <c r="K184" s="123"/>
      <c r="L184" s="123"/>
      <c r="M184" s="123"/>
      <c r="N184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84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84" s="123"/>
      <c r="Q184" s="123"/>
      <c r="R184" s="122"/>
      <c r="S184" s="126"/>
      <c r="T184" s="123"/>
      <c r="U184" s="51">
        <f>+TDocentes[[#This Row],[Valor Unitario Tiquete Aéreo (Ida y Regreso)]]*TDocentes[[#This Row],[Número de viajes aéreos (ida y regreso) durante la cohorte]]</f>
        <v>0</v>
      </c>
      <c r="V184" s="126"/>
      <c r="W184" s="164"/>
      <c r="X184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84" s="126"/>
      <c r="Z184" s="126"/>
      <c r="AA184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84" s="126"/>
      <c r="AC184" s="126"/>
      <c r="AD184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84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85" spans="1:31">
      <c r="A185" s="28">
        <f t="shared" si="4"/>
        <v>184</v>
      </c>
      <c r="B185" s="121"/>
      <c r="C185" s="121"/>
      <c r="D185" s="121"/>
      <c r="E185" s="121"/>
      <c r="F185" s="122"/>
      <c r="G185" s="122"/>
      <c r="H185" s="187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85" s="124"/>
      <c r="J185" s="121"/>
      <c r="K185" s="123"/>
      <c r="L185" s="123"/>
      <c r="M185" s="123"/>
      <c r="N185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85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85" s="123"/>
      <c r="Q185" s="123"/>
      <c r="R185" s="122"/>
      <c r="S185" s="126"/>
      <c r="T185" s="123"/>
      <c r="U185" s="51">
        <f>+TDocentes[[#This Row],[Valor Unitario Tiquete Aéreo (Ida y Regreso)]]*TDocentes[[#This Row],[Número de viajes aéreos (ida y regreso) durante la cohorte]]</f>
        <v>0</v>
      </c>
      <c r="V185" s="126"/>
      <c r="W185" s="164"/>
      <c r="X185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85" s="126"/>
      <c r="Z185" s="126"/>
      <c r="AA185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85" s="126"/>
      <c r="AC185" s="126"/>
      <c r="AD185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85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86" spans="1:31">
      <c r="A186" s="28">
        <f t="shared" si="4"/>
        <v>185</v>
      </c>
      <c r="B186" s="121"/>
      <c r="C186" s="121"/>
      <c r="D186" s="121"/>
      <c r="E186" s="121"/>
      <c r="F186" s="122"/>
      <c r="G186" s="122"/>
      <c r="H186" s="187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86" s="124"/>
      <c r="J186" s="121"/>
      <c r="K186" s="123"/>
      <c r="L186" s="123"/>
      <c r="M186" s="123"/>
      <c r="N186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86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86" s="123"/>
      <c r="Q186" s="123"/>
      <c r="R186" s="122"/>
      <c r="S186" s="126"/>
      <c r="T186" s="123"/>
      <c r="U186" s="51">
        <f>+TDocentes[[#This Row],[Valor Unitario Tiquete Aéreo (Ida y Regreso)]]*TDocentes[[#This Row],[Número de viajes aéreos (ida y regreso) durante la cohorte]]</f>
        <v>0</v>
      </c>
      <c r="V186" s="126"/>
      <c r="W186" s="164"/>
      <c r="X186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86" s="126"/>
      <c r="Z186" s="126"/>
      <c r="AA186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86" s="126"/>
      <c r="AC186" s="126"/>
      <c r="AD186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86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87" spans="1:31">
      <c r="A187" s="28">
        <f t="shared" si="4"/>
        <v>186</v>
      </c>
      <c r="B187" s="121"/>
      <c r="C187" s="121"/>
      <c r="D187" s="121"/>
      <c r="E187" s="121"/>
      <c r="F187" s="122"/>
      <c r="G187" s="122"/>
      <c r="H187" s="187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87" s="124"/>
      <c r="J187" s="121"/>
      <c r="K187" s="123"/>
      <c r="L187" s="123"/>
      <c r="M187" s="123"/>
      <c r="N187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87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87" s="123"/>
      <c r="Q187" s="123"/>
      <c r="R187" s="122"/>
      <c r="S187" s="126"/>
      <c r="T187" s="123"/>
      <c r="U187" s="51">
        <f>+TDocentes[[#This Row],[Valor Unitario Tiquete Aéreo (Ida y Regreso)]]*TDocentes[[#This Row],[Número de viajes aéreos (ida y regreso) durante la cohorte]]</f>
        <v>0</v>
      </c>
      <c r="V187" s="126"/>
      <c r="W187" s="164"/>
      <c r="X187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87" s="126"/>
      <c r="Z187" s="126"/>
      <c r="AA187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87" s="126"/>
      <c r="AC187" s="126"/>
      <c r="AD187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87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88" spans="1:31">
      <c r="A188" s="28">
        <f t="shared" si="4"/>
        <v>187</v>
      </c>
      <c r="B188" s="121"/>
      <c r="C188" s="121"/>
      <c r="D188" s="121"/>
      <c r="E188" s="121"/>
      <c r="F188" s="122"/>
      <c r="G188" s="122"/>
      <c r="H188" s="187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88" s="124"/>
      <c r="J188" s="121"/>
      <c r="K188" s="123"/>
      <c r="L188" s="123"/>
      <c r="M188" s="123"/>
      <c r="N188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88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88" s="123"/>
      <c r="Q188" s="123"/>
      <c r="R188" s="122"/>
      <c r="S188" s="126"/>
      <c r="T188" s="123"/>
      <c r="U188" s="51">
        <f>+TDocentes[[#This Row],[Valor Unitario Tiquete Aéreo (Ida y Regreso)]]*TDocentes[[#This Row],[Número de viajes aéreos (ida y regreso) durante la cohorte]]</f>
        <v>0</v>
      </c>
      <c r="V188" s="126"/>
      <c r="W188" s="164"/>
      <c r="X188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88" s="126"/>
      <c r="Z188" s="126"/>
      <c r="AA188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88" s="126"/>
      <c r="AC188" s="126"/>
      <c r="AD188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88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89" spans="1:31">
      <c r="A189" s="28">
        <f t="shared" si="4"/>
        <v>188</v>
      </c>
      <c r="B189" s="121"/>
      <c r="C189" s="121"/>
      <c r="D189" s="121"/>
      <c r="E189" s="121"/>
      <c r="F189" s="122"/>
      <c r="G189" s="122"/>
      <c r="H189" s="187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89" s="124"/>
      <c r="J189" s="121"/>
      <c r="K189" s="123"/>
      <c r="L189" s="123"/>
      <c r="M189" s="123"/>
      <c r="N189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89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89" s="123"/>
      <c r="Q189" s="123"/>
      <c r="R189" s="122"/>
      <c r="S189" s="126"/>
      <c r="T189" s="123"/>
      <c r="U189" s="51">
        <f>+TDocentes[[#This Row],[Valor Unitario Tiquete Aéreo (Ida y Regreso)]]*TDocentes[[#This Row],[Número de viajes aéreos (ida y regreso) durante la cohorte]]</f>
        <v>0</v>
      </c>
      <c r="V189" s="126"/>
      <c r="W189" s="164"/>
      <c r="X189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89" s="126"/>
      <c r="Z189" s="126"/>
      <c r="AA189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89" s="126"/>
      <c r="AC189" s="126"/>
      <c r="AD189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89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90" spans="1:31">
      <c r="A190" s="28">
        <f t="shared" si="4"/>
        <v>189</v>
      </c>
      <c r="B190" s="121"/>
      <c r="C190" s="121"/>
      <c r="D190" s="121"/>
      <c r="E190" s="121"/>
      <c r="F190" s="122"/>
      <c r="G190" s="122"/>
      <c r="H190" s="187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90" s="124"/>
      <c r="J190" s="121"/>
      <c r="K190" s="123"/>
      <c r="L190" s="123"/>
      <c r="M190" s="123"/>
      <c r="N190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90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90" s="123"/>
      <c r="Q190" s="123"/>
      <c r="R190" s="122"/>
      <c r="S190" s="126"/>
      <c r="T190" s="123"/>
      <c r="U190" s="51">
        <f>+TDocentes[[#This Row],[Valor Unitario Tiquete Aéreo (Ida y Regreso)]]*TDocentes[[#This Row],[Número de viajes aéreos (ida y regreso) durante la cohorte]]</f>
        <v>0</v>
      </c>
      <c r="V190" s="126"/>
      <c r="W190" s="164"/>
      <c r="X190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90" s="126"/>
      <c r="Z190" s="126"/>
      <c r="AA190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90" s="126"/>
      <c r="AC190" s="126"/>
      <c r="AD190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90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91" spans="1:31">
      <c r="A191" s="28">
        <f t="shared" si="4"/>
        <v>190</v>
      </c>
      <c r="B191" s="121"/>
      <c r="C191" s="121"/>
      <c r="D191" s="121"/>
      <c r="E191" s="121"/>
      <c r="F191" s="122"/>
      <c r="G191" s="122"/>
      <c r="H191" s="187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91" s="124"/>
      <c r="J191" s="121"/>
      <c r="K191" s="123"/>
      <c r="L191" s="123"/>
      <c r="M191" s="123"/>
      <c r="N191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91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91" s="123"/>
      <c r="Q191" s="123"/>
      <c r="R191" s="122"/>
      <c r="S191" s="126"/>
      <c r="T191" s="123"/>
      <c r="U191" s="51">
        <f>+TDocentes[[#This Row],[Valor Unitario Tiquete Aéreo (Ida y Regreso)]]*TDocentes[[#This Row],[Número de viajes aéreos (ida y regreso) durante la cohorte]]</f>
        <v>0</v>
      </c>
      <c r="V191" s="126"/>
      <c r="W191" s="164"/>
      <c r="X191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91" s="126"/>
      <c r="Z191" s="126"/>
      <c r="AA191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91" s="126"/>
      <c r="AC191" s="126"/>
      <c r="AD191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91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92" spans="1:31">
      <c r="A192" s="28">
        <f t="shared" si="4"/>
        <v>191</v>
      </c>
      <c r="B192" s="121"/>
      <c r="C192" s="121"/>
      <c r="D192" s="121"/>
      <c r="E192" s="121"/>
      <c r="F192" s="122"/>
      <c r="G192" s="122"/>
      <c r="H192" s="187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92" s="124"/>
      <c r="J192" s="121"/>
      <c r="K192" s="123"/>
      <c r="L192" s="123"/>
      <c r="M192" s="123"/>
      <c r="N192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92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92" s="123"/>
      <c r="Q192" s="123"/>
      <c r="R192" s="122"/>
      <c r="S192" s="126"/>
      <c r="T192" s="123"/>
      <c r="U192" s="51">
        <f>+TDocentes[[#This Row],[Valor Unitario Tiquete Aéreo (Ida y Regreso)]]*TDocentes[[#This Row],[Número de viajes aéreos (ida y regreso) durante la cohorte]]</f>
        <v>0</v>
      </c>
      <c r="V192" s="126"/>
      <c r="W192" s="164"/>
      <c r="X192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92" s="126"/>
      <c r="Z192" s="126"/>
      <c r="AA192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92" s="126"/>
      <c r="AC192" s="126"/>
      <c r="AD192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92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93" spans="1:31">
      <c r="A193" s="28">
        <f t="shared" si="4"/>
        <v>192</v>
      </c>
      <c r="B193" s="121"/>
      <c r="C193" s="121"/>
      <c r="D193" s="121"/>
      <c r="E193" s="121"/>
      <c r="F193" s="122"/>
      <c r="G193" s="122"/>
      <c r="H193" s="187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93" s="124"/>
      <c r="J193" s="121"/>
      <c r="K193" s="123"/>
      <c r="L193" s="123"/>
      <c r="M193" s="123"/>
      <c r="N193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93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93" s="123"/>
      <c r="Q193" s="123"/>
      <c r="R193" s="122"/>
      <c r="S193" s="126"/>
      <c r="T193" s="123"/>
      <c r="U193" s="51">
        <f>+TDocentes[[#This Row],[Valor Unitario Tiquete Aéreo (Ida y Regreso)]]*TDocentes[[#This Row],[Número de viajes aéreos (ida y regreso) durante la cohorte]]</f>
        <v>0</v>
      </c>
      <c r="V193" s="126"/>
      <c r="W193" s="164"/>
      <c r="X193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93" s="126"/>
      <c r="Z193" s="126"/>
      <c r="AA193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93" s="126"/>
      <c r="AC193" s="126"/>
      <c r="AD193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93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94" spans="1:31">
      <c r="A194" s="28">
        <f t="shared" si="4"/>
        <v>193</v>
      </c>
      <c r="B194" s="121"/>
      <c r="C194" s="121"/>
      <c r="D194" s="121"/>
      <c r="E194" s="121"/>
      <c r="F194" s="122"/>
      <c r="G194" s="122"/>
      <c r="H194" s="187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94" s="124"/>
      <c r="J194" s="121"/>
      <c r="K194" s="123"/>
      <c r="L194" s="123"/>
      <c r="M194" s="123"/>
      <c r="N194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94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94" s="123"/>
      <c r="Q194" s="123"/>
      <c r="R194" s="122"/>
      <c r="S194" s="126"/>
      <c r="T194" s="123"/>
      <c r="U194" s="51">
        <f>+TDocentes[[#This Row],[Valor Unitario Tiquete Aéreo (Ida y Regreso)]]*TDocentes[[#This Row],[Número de viajes aéreos (ida y regreso) durante la cohorte]]</f>
        <v>0</v>
      </c>
      <c r="V194" s="126"/>
      <c r="W194" s="164"/>
      <c r="X194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94" s="126"/>
      <c r="Z194" s="126"/>
      <c r="AA194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94" s="126"/>
      <c r="AC194" s="126"/>
      <c r="AD194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94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95" spans="1:31">
      <c r="A195" s="28">
        <f t="shared" si="4"/>
        <v>194</v>
      </c>
      <c r="B195" s="121"/>
      <c r="C195" s="121"/>
      <c r="D195" s="121"/>
      <c r="E195" s="121"/>
      <c r="F195" s="122"/>
      <c r="G195" s="122"/>
      <c r="H195" s="187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95" s="124"/>
      <c r="J195" s="121"/>
      <c r="K195" s="123"/>
      <c r="L195" s="123"/>
      <c r="M195" s="123"/>
      <c r="N195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95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95" s="123"/>
      <c r="Q195" s="123"/>
      <c r="R195" s="122"/>
      <c r="S195" s="126"/>
      <c r="T195" s="123"/>
      <c r="U195" s="51">
        <f>+TDocentes[[#This Row],[Valor Unitario Tiquete Aéreo (Ida y Regreso)]]*TDocentes[[#This Row],[Número de viajes aéreos (ida y regreso) durante la cohorte]]</f>
        <v>0</v>
      </c>
      <c r="V195" s="126"/>
      <c r="W195" s="164"/>
      <c r="X195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95" s="126"/>
      <c r="Z195" s="126"/>
      <c r="AA195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95" s="126"/>
      <c r="AC195" s="126"/>
      <c r="AD195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95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96" spans="1:31">
      <c r="A196" s="28">
        <f t="shared" si="4"/>
        <v>195</v>
      </c>
      <c r="B196" s="121"/>
      <c r="C196" s="121"/>
      <c r="D196" s="121"/>
      <c r="E196" s="121"/>
      <c r="F196" s="122"/>
      <c r="G196" s="122"/>
      <c r="H196" s="187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96" s="124"/>
      <c r="J196" s="121"/>
      <c r="K196" s="123"/>
      <c r="L196" s="123"/>
      <c r="M196" s="123"/>
      <c r="N196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96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96" s="123"/>
      <c r="Q196" s="123"/>
      <c r="R196" s="122"/>
      <c r="S196" s="126"/>
      <c r="T196" s="123"/>
      <c r="U196" s="51">
        <f>+TDocentes[[#This Row],[Valor Unitario Tiquete Aéreo (Ida y Regreso)]]*TDocentes[[#This Row],[Número de viajes aéreos (ida y regreso) durante la cohorte]]</f>
        <v>0</v>
      </c>
      <c r="V196" s="126"/>
      <c r="W196" s="164"/>
      <c r="X196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96" s="126"/>
      <c r="Z196" s="126"/>
      <c r="AA196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96" s="126"/>
      <c r="AC196" s="126"/>
      <c r="AD196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96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97" spans="1:31">
      <c r="A197" s="28">
        <f t="shared" si="4"/>
        <v>196</v>
      </c>
      <c r="B197" s="121"/>
      <c r="C197" s="121"/>
      <c r="D197" s="121"/>
      <c r="E197" s="121"/>
      <c r="F197" s="122"/>
      <c r="G197" s="122"/>
      <c r="H197" s="187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97" s="124"/>
      <c r="J197" s="121"/>
      <c r="K197" s="123"/>
      <c r="L197" s="123"/>
      <c r="M197" s="123"/>
      <c r="N197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97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97" s="123"/>
      <c r="Q197" s="123"/>
      <c r="R197" s="122"/>
      <c r="S197" s="126"/>
      <c r="T197" s="123"/>
      <c r="U197" s="51">
        <f>+TDocentes[[#This Row],[Valor Unitario Tiquete Aéreo (Ida y Regreso)]]*TDocentes[[#This Row],[Número de viajes aéreos (ida y regreso) durante la cohorte]]</f>
        <v>0</v>
      </c>
      <c r="V197" s="126"/>
      <c r="W197" s="164"/>
      <c r="X197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97" s="126"/>
      <c r="Z197" s="126"/>
      <c r="AA197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97" s="126"/>
      <c r="AC197" s="126"/>
      <c r="AD197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97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98" spans="1:31">
      <c r="A198" s="28">
        <f t="shared" si="4"/>
        <v>197</v>
      </c>
      <c r="B198" s="121"/>
      <c r="C198" s="121"/>
      <c r="D198" s="121"/>
      <c r="E198" s="121"/>
      <c r="F198" s="122"/>
      <c r="G198" s="122"/>
      <c r="H198" s="187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98" s="124"/>
      <c r="J198" s="121"/>
      <c r="K198" s="123"/>
      <c r="L198" s="123"/>
      <c r="M198" s="123"/>
      <c r="N198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98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98" s="123"/>
      <c r="Q198" s="123"/>
      <c r="R198" s="122"/>
      <c r="S198" s="126"/>
      <c r="T198" s="123"/>
      <c r="U198" s="51">
        <f>+TDocentes[[#This Row],[Valor Unitario Tiquete Aéreo (Ida y Regreso)]]*TDocentes[[#This Row],[Número de viajes aéreos (ida y regreso) durante la cohorte]]</f>
        <v>0</v>
      </c>
      <c r="V198" s="126"/>
      <c r="W198" s="164"/>
      <c r="X198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98" s="126"/>
      <c r="Z198" s="126"/>
      <c r="AA198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98" s="126"/>
      <c r="AC198" s="126"/>
      <c r="AD198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98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199" spans="1:31">
      <c r="A199" s="28">
        <f t="shared" si="4"/>
        <v>198</v>
      </c>
      <c r="B199" s="121"/>
      <c r="C199" s="121"/>
      <c r="D199" s="121"/>
      <c r="E199" s="121"/>
      <c r="F199" s="122"/>
      <c r="G199" s="122"/>
      <c r="H199" s="187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199" s="124"/>
      <c r="J199" s="121"/>
      <c r="K199" s="123"/>
      <c r="L199" s="123"/>
      <c r="M199" s="123"/>
      <c r="N199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199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199" s="123"/>
      <c r="Q199" s="123"/>
      <c r="R199" s="122"/>
      <c r="S199" s="126"/>
      <c r="T199" s="123"/>
      <c r="U199" s="51">
        <f>+TDocentes[[#This Row],[Valor Unitario Tiquete Aéreo (Ida y Regreso)]]*TDocentes[[#This Row],[Número de viajes aéreos (ida y regreso) durante la cohorte]]</f>
        <v>0</v>
      </c>
      <c r="V199" s="126"/>
      <c r="W199" s="164"/>
      <c r="X199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199" s="126"/>
      <c r="Z199" s="126"/>
      <c r="AA199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199" s="126"/>
      <c r="AC199" s="126"/>
      <c r="AD199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199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200" spans="1:31">
      <c r="A200" s="28">
        <f t="shared" si="4"/>
        <v>199</v>
      </c>
      <c r="B200" s="121"/>
      <c r="C200" s="121"/>
      <c r="D200" s="121"/>
      <c r="E200" s="121"/>
      <c r="F200" s="122"/>
      <c r="G200" s="122"/>
      <c r="H200" s="187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200" s="124"/>
      <c r="J200" s="121"/>
      <c r="K200" s="123"/>
      <c r="L200" s="123"/>
      <c r="M200" s="123"/>
      <c r="N200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200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200" s="123"/>
      <c r="Q200" s="123"/>
      <c r="R200" s="122"/>
      <c r="S200" s="126"/>
      <c r="T200" s="123"/>
      <c r="U200" s="51">
        <f>+TDocentes[[#This Row],[Valor Unitario Tiquete Aéreo (Ida y Regreso)]]*TDocentes[[#This Row],[Número de viajes aéreos (ida y regreso) durante la cohorte]]</f>
        <v>0</v>
      </c>
      <c r="V200" s="126"/>
      <c r="W200" s="164"/>
      <c r="X200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200" s="126"/>
      <c r="Z200" s="126"/>
      <c r="AA200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200" s="126"/>
      <c r="AC200" s="126"/>
      <c r="AD200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200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  <row r="201" spans="1:31">
      <c r="A201" s="28">
        <f t="shared" si="4"/>
        <v>200</v>
      </c>
      <c r="B201" s="121"/>
      <c r="C201" s="121"/>
      <c r="D201" s="121"/>
      <c r="E201" s="121"/>
      <c r="F201" s="122"/>
      <c r="G201" s="122"/>
      <c r="H201" s="187">
        <f>+IF((TDocentes[[#This Row],[Horas de dedicación docente (efectivamente pagadas)]]-TDocentes[[#This Row],[Horas directas del plan de estudios (malla curricular)]])&lt;0,0,(TDocentes[[#This Row],[Horas de dedicación docente (efectivamente pagadas)]]-TDocentes[[#This Row],[Horas directas del plan de estudios (malla curricular)]]))</f>
        <v>0</v>
      </c>
      <c r="I201" s="124"/>
      <c r="J201" s="121"/>
      <c r="K201" s="123"/>
      <c r="L201" s="123"/>
      <c r="M201" s="123"/>
      <c r="N201" s="51" t="str">
        <f>+IFERROR(IF(TDocentes[[#This Row],[Fuente de financiación]]="Otras Universidades",((TDocentes[[#This Row],[Salario mensual (si es vinculado con Plan de trabajo)]]*6)/VLOOKUP("Otro",THEPLS[#All],2,0))+TDocentes[[#This Row],[Valor hora fijado por la Unidad (Incluido FP)]],IF(AND(TDocentes[[#This Row],[Valor hora fijado por la Unidad (Incluido FP)]]&lt;&gt;0,TDocentes[[#This Row],[Forma de pago del Docente]]&lt;&gt;"Plan de Trabajo"),TDocentes[[#This Row],[Valor hora fijado por la Unidad (Incluido FP)]],IF(TDocentes[[#This Row],[Forma de pago del Docente]]="Cátedra",VLOOKUP(TDocentes[[#This Row],[Categoría (si es actividad especial o cátedra)]],TCategoría[#All],2,0)*VLOOKUP(TDocentes[[#This Row],[Forma de pago del Docente]],TFactorPrestacional[#All],3,0),IF(TDocentes[[#This Row],[Forma de pago del Docente]]="Actividad Especial",VLOOKUP(TDocentes[[#This Row],[Categoría (si es actividad especial o cátedra)]],TCategoría[#All],3,0)*VLOOKUP(TDocentes[[#This Row],[Forma de pago del Docente]],TFactorPrestacional[#All],3,0),IF(TDocentes[[#This Row],[Forma de pago del Docente]]="Plan de Trabajo",(TDocentes[[#This Row],[Salario mensual (si es vinculado con Plan de trabajo)]]*6*VLOOKUP(TDocentes[[#This Row],[Tipo (Vinculación)]],TFactorPrestacional[#All],3,0)/VLOOKUP(TDocentes[[#This Row],[Tipo (Vinculación)]],THEPLS[#All],2,0)),"VALIDAR"))))),0)</f>
        <v>VALIDAR</v>
      </c>
      <c r="O201" s="51">
        <f>+IFERROR(IF(TDocentes[[#This Row],[Forma de pago del Docente]]&lt;&gt;"Plan de Trabajo",TDocentes[[#This Row],[Valor Hora (incluído FP)2]]*TDocentes[[#This Row],[Horas de dedicación docente (efectivamente pagadas)]],IF(TDocentes[[#This Row],[Salario mensual (si es vinculado con Plan de trabajo)]]*6*VLOOKUP(TDocentes[[#This Row],[Forma de pago del Docente]],TFactorPrestacional[#All],3,0)&lt;TDocentes[[#This Row],[Valor Hora (incluído FP)2]]*TDocentes[[#This Row],[Horas de dedicación docente (efectivamente pagadas)]],TDocentes[[#This Row],[Salario mensual (si es vinculado con Plan de trabajo)]]*6*VLOOKUP(TDocentes[[#This Row],[Forma de pago del Docente]],TFactorPrestacional[#All],3,0),TDocentes[[#This Row],[Valor Hora (incluído FP)2]]*TDocentes[[#This Row],[Horas de dedicación docente (efectivamente pagadas)]])),0)</f>
        <v>0</v>
      </c>
      <c r="P201" s="123"/>
      <c r="Q201" s="123"/>
      <c r="R201" s="122"/>
      <c r="S201" s="126"/>
      <c r="T201" s="123"/>
      <c r="U201" s="51">
        <f>+TDocentes[[#This Row],[Valor Unitario Tiquete Aéreo (Ida y Regreso)]]*TDocentes[[#This Row],[Número de viajes aéreos (ida y regreso) durante la cohorte]]</f>
        <v>0</v>
      </c>
      <c r="V201" s="126"/>
      <c r="W201" s="164"/>
      <c r="X201" s="51" t="str">
        <f>IF(OR(TDocentes[[#This Row],[Número de días por viático]]="",TDocentes[[#This Row],[Número de viáticos durante la cohorte]]=""),"",IFERROR(2*(VLOOKUP(TDocentes[[#This Row],[Destino (Información para viáticos)]],TViaticos[#All],3,0)+VLOOKUP(TDocentes[[#This Row],[Destino (Información para viáticos)]],TViaticos[#All],4,0))+TDocentes[[#This Row],[Número de días por viático]]*(2*VLOOKUP(TDocentes[[#This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viático]]-1)*(VLOOKUP(TDocentes[[#This Row],[Destino (Información para viáticos)]],TViaticos[#All],8,0)+VLOOKUP(TDocentes[[#This Row],[Destino (Información para viáticos)]],TViaticos[#All],9,0)),""))</f>
        <v/>
      </c>
      <c r="Y201" s="126"/>
      <c r="Z201" s="126"/>
      <c r="AA201" s="51" t="str">
        <f>IF(OR(TDocentes[[#This Row],[Número de días por viático2]]="",TDocentes[[#This Row],[Número de viáticos durante la cohorte2]]=""),"",IFERROR(2*(VLOOKUP(TDocentes[[#This Row],[Destino (Información para viáticos)]],TViaticos[#All],3,0)+VLOOKUP(TDocentes[[#This Row],[Destino (Información para viáticos)]],TViaticos[#All],4,0))+TDocentes[[#This Row],[Número de días por viático2]]*(2*VLOOKUP(TDocentes[[#This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viático2]]-1)*(VLOOKUP(TDocentes[[#This Row],[Destino (Información para viáticos)]],TViaticos[#All],8,0)+VLOOKUP(TDocentes[[#This Row],[Destino (Información para viáticos)]],TViaticos[#All],9,0)),""))</f>
        <v/>
      </c>
      <c r="AB201" s="126"/>
      <c r="AC201" s="126"/>
      <c r="AD201" s="51" t="str">
        <f>IF(OR(TDocentes[[#This Row],[Número de días por viático3]]="",TDocentes[[#This Row],[Número de viáticos durante la cohorte3]]=""),"",IFERROR(2*(VLOOKUP(TDocentes[[#This Row],[Destino (Información para viáticos)]],TViaticos[#All],3,0)+VLOOKUP(TDocentes[[#This Row],[Destino (Información para viáticos)]],TViaticos[#All],4,0))+TDocentes[[#This Row],[Número de días por viático3]]*(2*VLOOKUP(TDocentes[[#This Row],[Destino (Información para viáticos)]],TViaticos[#All],5,0)+VLOOKUP(TDocentes[[#This Row],[Destino (Información para viáticos)]],TViaticos[#All],6,0)+VLOOKUP(TDocentes[[#This Row],[Destino (Información para viáticos)]],TViaticos[#All],7,0))+(TDocentes[[#This Row],[Número de días por viático3]]-1)*(VLOOKUP(TDocentes[[#This Row],[Destino (Información para viáticos)]],TViaticos[#All],8,0)+VLOOKUP(TDocentes[[#This Row],[Destino (Información para viáticos)]],TViaticos[#All],9,0)),""))</f>
        <v/>
      </c>
      <c r="AE201" s="51">
        <f>+IFERROR(IFERROR(TDocentes[[#This Row],[Valor Viático por viaje]]*TDocentes[[#This Row],[Número de viáticos durante la cohorte]],0)+IFERROR(TDocentes[[#This Row],[Valor Viático por viaje2]]*TDocentes[[#This Row],[Número de viáticos durante la cohorte2]],0)+IFERROR(TDocentes[[#This Row],[Valor Viático por viaje3]]*TDocentes[[#This Row],[Número de viáticos durante la cohorte3]],0),0)</f>
        <v>0</v>
      </c>
    </row>
  </sheetData>
  <sheetProtection algorithmName="SHA-512" hashValue="UTd5idkDc6yu9zeVfgCIU/tOcckdlO3ZTQI5CFzlJD7VknZYXx1+eR6sS5DN+BgB3u37MEN7cqDIWlkdFNJ8nQ==" saltValue="Ty8IoLSY7wLa+XXP9BWlYg==" spinCount="100000" sheet="1" formatCells="0" autoFilter="0"/>
  <phoneticPr fontId="5" type="noConversion"/>
  <dataValidations count="2">
    <dataValidation type="list" allowBlank="1" showInputMessage="1" showErrorMessage="1" sqref="J2:J201" xr:uid="{00000000-0002-0000-0200-000000000000}">
      <formula1>"Fondos Generales, Unidad Académica, Otras Universidades"</formula1>
    </dataValidation>
    <dataValidation type="list" allowBlank="1" showInputMessage="1" showErrorMessage="1" sqref="J2:J201" xr:uid="{00000000-0002-0000-0200-000001000000}">
      <formula1>#REF!</formula1>
    </dataValidation>
  </dataValidations>
  <pageMargins left="0.7" right="0.7" top="0.75" bottom="0.75" header="0.3" footer="0.3"/>
  <pageSetup orientation="portrait" r:id="rId1"/>
  <drawing r:id="rId2"/>
  <legacyDrawing r:id="rId3"/>
  <tableParts count="1">
    <tablePart r:id="rId4"/>
  </tableParts>
  <extLs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00000000-0002-0000-0200-000002000000}">
          <x14:formula1>
            <xm:f>Listas!$B$3:$B$12</xm:f>
          </x14:formula1>
          <xm:sqref>L2:L201</xm:sqref>
        </x14:dataValidation>
        <x14:dataValidation type="list" allowBlank="1" showInputMessage="1" showErrorMessage="1" xr:uid="{00000000-0002-0000-0200-000003000000}">
          <x14:formula1>
            <xm:f>Listas!$B$156:$B$160</xm:f>
          </x14:formula1>
          <xm:sqref>E2:E201</xm:sqref>
        </x14:dataValidation>
        <x14:dataValidation type="list" allowBlank="1" showInputMessage="1" showErrorMessage="1" xr:uid="{00000000-0002-0000-0200-000004000000}">
          <x14:formula1>
            <xm:f>Listas!$B$163:$B$169</xm:f>
          </x14:formula1>
          <xm:sqref>D2:D201</xm:sqref>
        </x14:dataValidation>
        <x14:dataValidation type="list" allowBlank="1" showInputMessage="1" showErrorMessage="1" xr:uid="{00000000-0002-0000-0200-000005000000}">
          <x14:formula1>
            <xm:f>Listas!$B$179:$B$181</xm:f>
          </x14:formula1>
          <xm:sqref>R2:R201</xm:sqref>
        </x14:dataValidation>
        <x14:dataValidation type="list" allowBlank="1" showInputMessage="1" showErrorMessage="1" xr:uid="{00000000-0002-0000-0200-000006000000}">
          <x14:formula1>
            <xm:f>Listas!$B$172:$B$176</xm:f>
          </x14:formula1>
          <xm:sqref>I2:I201</xm:sqref>
        </x14:dataValidation>
        <x14:dataValidation type="list" allowBlank="1" showInputMessage="1" showErrorMessage="1" xr:uid="{00000000-0002-0000-0200-000007000000}">
          <x14:formula1>
            <xm:f>Listas!$B$43:$B$55</xm:f>
          </x14:formula1>
          <xm:sqref>Q2:Q201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Hoja24"/>
  <dimension ref="A1:Z201"/>
  <sheetViews>
    <sheetView showGridLines="0" topLeftCell="P1" zoomScale="130" zoomScaleNormal="130" workbookViewId="0">
      <selection activeCell="X2" sqref="X2"/>
    </sheetView>
  </sheetViews>
  <sheetFormatPr baseColWidth="10" defaultColWidth="11.42578125" defaultRowHeight="15"/>
  <cols>
    <col min="1" max="1" width="9.140625" style="21" customWidth="1"/>
    <col min="2" max="2" width="9.140625" style="121" customWidth="1"/>
    <col min="3" max="3" width="35.140625" style="121" bestFit="1" customWidth="1"/>
    <col min="4" max="5" width="18.5703125" style="121" customWidth="1"/>
    <col min="6" max="6" width="23.28515625" style="121" customWidth="1"/>
    <col min="7" max="7" width="19.85546875" style="121" customWidth="1"/>
    <col min="8" max="8" width="30.42578125" style="121" customWidth="1"/>
    <col min="9" max="9" width="27.85546875" style="121" bestFit="1" customWidth="1"/>
    <col min="10" max="10" width="24.7109375" style="121" customWidth="1"/>
    <col min="11" max="11" width="32.140625" style="121" bestFit="1" customWidth="1"/>
    <col min="12" max="14" width="21.7109375" style="121" customWidth="1"/>
    <col min="15" max="16" width="24.7109375" style="21" customWidth="1"/>
    <col min="17" max="17" width="19" style="21" customWidth="1"/>
    <col min="18" max="18" width="46.42578125" style="121" customWidth="1"/>
    <col min="19" max="19" width="24.7109375" style="121" customWidth="1"/>
    <col min="20" max="20" width="19.42578125" style="121" customWidth="1"/>
    <col min="21" max="21" width="17.28515625" style="121" customWidth="1"/>
    <col min="22" max="22" width="16.7109375" style="21" customWidth="1"/>
    <col min="23" max="24" width="16.7109375" style="121" customWidth="1"/>
    <col min="25" max="33" width="16.7109375" style="21" customWidth="1"/>
    <col min="34" max="34" width="22.28515625" style="21" customWidth="1"/>
    <col min="35" max="35" width="70.42578125" style="21" customWidth="1"/>
    <col min="36" max="16384" width="11.42578125" style="21"/>
  </cols>
  <sheetData>
    <row r="1" spans="1:26" s="29" customFormat="1" ht="50.25" customHeight="1">
      <c r="A1" s="172" t="s">
        <v>76</v>
      </c>
      <c r="B1" s="149" t="s">
        <v>77</v>
      </c>
      <c r="C1" s="149" t="s">
        <v>78</v>
      </c>
      <c r="D1" s="149" t="s">
        <v>79</v>
      </c>
      <c r="E1" s="149" t="s">
        <v>80</v>
      </c>
      <c r="F1" s="149" t="s">
        <v>81</v>
      </c>
      <c r="G1" s="149" t="s">
        <v>48</v>
      </c>
      <c r="H1" s="149" t="s">
        <v>49</v>
      </c>
      <c r="I1" s="149" t="s">
        <v>53</v>
      </c>
      <c r="J1" s="149" t="s">
        <v>54</v>
      </c>
      <c r="K1" s="149" t="s">
        <v>82</v>
      </c>
      <c r="L1" s="149" t="s">
        <v>83</v>
      </c>
      <c r="M1" s="149" t="s">
        <v>55</v>
      </c>
      <c r="N1" s="149" t="s">
        <v>84</v>
      </c>
      <c r="O1" s="50" t="s">
        <v>85</v>
      </c>
      <c r="P1" s="50" t="s">
        <v>86</v>
      </c>
      <c r="Q1" s="50" t="s">
        <v>87</v>
      </c>
      <c r="R1" s="149" t="s">
        <v>61</v>
      </c>
      <c r="S1" s="149" t="s">
        <v>62</v>
      </c>
      <c r="T1" s="149" t="s">
        <v>63</v>
      </c>
      <c r="U1" s="149" t="s">
        <v>64</v>
      </c>
      <c r="V1" s="50" t="s">
        <v>65</v>
      </c>
      <c r="W1" s="149" t="s">
        <v>66</v>
      </c>
      <c r="X1" s="149" t="s">
        <v>67</v>
      </c>
      <c r="Y1" s="50" t="s">
        <v>68</v>
      </c>
      <c r="Z1" s="50" t="s">
        <v>75</v>
      </c>
    </row>
    <row r="2" spans="1:26">
      <c r="A2" s="173">
        <f t="shared" ref="A2" si="0">IFERROR(A1+1,1)</f>
        <v>1</v>
      </c>
      <c r="B2" s="150"/>
      <c r="F2" s="150"/>
      <c r="K2" s="123"/>
      <c r="L2" s="123"/>
      <c r="M2" s="123"/>
      <c r="N2" s="127"/>
      <c r="O2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2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2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2" s="123"/>
      <c r="S2" s="127"/>
      <c r="T2" s="125"/>
      <c r="U2" s="123"/>
      <c r="V2" s="51">
        <f>+TOtros[[#This Row],[Número de viajes aéreos (ida y regreso) durante la cohorte]]*TOtros[[#This Row],[Valor Unitario Tiquete Aéreo (Ida y Regreso)]]</f>
        <v>0</v>
      </c>
      <c r="W2" s="125"/>
      <c r="X2" s="125"/>
      <c r="Y2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2" s="51">
        <f>+IFERROR(IFERROR(TOtros[[#This Row],[Valor Viático por viaje]]*TOtros[[#This Row],[Número de viáticos durante la cohorte]],0),0)</f>
        <v>0</v>
      </c>
    </row>
    <row r="3" spans="1:26">
      <c r="A3" s="173">
        <f>IFERROR(A2+1,1)</f>
        <v>2</v>
      </c>
      <c r="B3" s="150"/>
      <c r="F3" s="150"/>
      <c r="K3" s="123"/>
      <c r="L3" s="123"/>
      <c r="M3" s="123"/>
      <c r="N3" s="127"/>
      <c r="O3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3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3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3" s="123"/>
      <c r="S3" s="127"/>
      <c r="T3" s="125"/>
      <c r="U3" s="123"/>
      <c r="V3" s="51">
        <f>+TOtros[[#This Row],[Número de viajes aéreos (ida y regreso) durante la cohorte]]*TOtros[[#This Row],[Valor Unitario Tiquete Aéreo (Ida y Regreso)]]</f>
        <v>0</v>
      </c>
      <c r="W3" s="125"/>
      <c r="X3" s="125"/>
      <c r="Y3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3" s="51">
        <f>+IFERROR(IFERROR(TOtros[[#This Row],[Valor Viático por viaje]]*TOtros[[#This Row],[Número de viáticos durante la cohorte]],0),0)</f>
        <v>0</v>
      </c>
    </row>
    <row r="4" spans="1:26">
      <c r="A4" s="173">
        <f t="shared" ref="A4:A11" si="1">IFERROR(A3+1,1)</f>
        <v>3</v>
      </c>
      <c r="B4" s="150"/>
      <c r="K4" s="123"/>
      <c r="L4" s="123"/>
      <c r="M4" s="123"/>
      <c r="N4" s="127"/>
      <c r="O4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4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4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4" s="123"/>
      <c r="S4" s="127"/>
      <c r="T4" s="125"/>
      <c r="U4" s="123"/>
      <c r="V4" s="51">
        <f>+TOtros[[#This Row],[Número de viajes aéreos (ida y regreso) durante la cohorte]]*TOtros[[#This Row],[Valor Unitario Tiquete Aéreo (Ida y Regreso)]]</f>
        <v>0</v>
      </c>
      <c r="W4" s="125"/>
      <c r="X4" s="125"/>
      <c r="Y4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4" s="51">
        <f>+IFERROR(IFERROR(TOtros[[#This Row],[Valor Viático por viaje]]*TOtros[[#This Row],[Número de viáticos durante la cohorte]],0),0)</f>
        <v>0</v>
      </c>
    </row>
    <row r="5" spans="1:26">
      <c r="A5" s="173">
        <f t="shared" si="1"/>
        <v>4</v>
      </c>
      <c r="B5" s="150"/>
      <c r="K5" s="123"/>
      <c r="L5" s="123"/>
      <c r="M5" s="123"/>
      <c r="N5" s="127"/>
      <c r="O5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5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5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5" s="123"/>
      <c r="S5" s="127"/>
      <c r="T5" s="125"/>
      <c r="U5" s="123"/>
      <c r="V5" s="51">
        <f>+TOtros[[#This Row],[Número de viajes aéreos (ida y regreso) durante la cohorte]]*TOtros[[#This Row],[Valor Unitario Tiquete Aéreo (Ida y Regreso)]]</f>
        <v>0</v>
      </c>
      <c r="W5" s="125"/>
      <c r="X5" s="125"/>
      <c r="Y5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5" s="51">
        <f>+IFERROR(IFERROR(TOtros[[#This Row],[Valor Viático por viaje]]*TOtros[[#This Row],[Número de viáticos durante la cohorte]],0),0)</f>
        <v>0</v>
      </c>
    </row>
    <row r="6" spans="1:26">
      <c r="A6" s="173">
        <f t="shared" si="1"/>
        <v>5</v>
      </c>
      <c r="B6" s="150"/>
      <c r="K6" s="123"/>
      <c r="L6" s="123"/>
      <c r="M6" s="123"/>
      <c r="N6" s="127"/>
      <c r="O6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6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6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6" s="123"/>
      <c r="S6" s="127"/>
      <c r="T6" s="125"/>
      <c r="U6" s="123"/>
      <c r="V6" s="51">
        <f>+TOtros[[#This Row],[Número de viajes aéreos (ida y regreso) durante la cohorte]]*TOtros[[#This Row],[Valor Unitario Tiquete Aéreo (Ida y Regreso)]]</f>
        <v>0</v>
      </c>
      <c r="W6" s="125"/>
      <c r="X6" s="125"/>
      <c r="Y6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6" s="51">
        <f>+IFERROR(IFERROR(TOtros[[#This Row],[Valor Viático por viaje]]*TOtros[[#This Row],[Número de viáticos durante la cohorte]],0),0)</f>
        <v>0</v>
      </c>
    </row>
    <row r="7" spans="1:26">
      <c r="A7" s="173">
        <f t="shared" si="1"/>
        <v>6</v>
      </c>
      <c r="B7" s="150"/>
      <c r="K7" s="123"/>
      <c r="L7" s="123"/>
      <c r="M7" s="123"/>
      <c r="N7" s="127"/>
      <c r="O7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7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7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7" s="123"/>
      <c r="S7" s="127"/>
      <c r="T7" s="125"/>
      <c r="U7" s="123"/>
      <c r="V7" s="51">
        <f>+TOtros[[#This Row],[Número de viajes aéreos (ida y regreso) durante la cohorte]]*TOtros[[#This Row],[Valor Unitario Tiquete Aéreo (Ida y Regreso)]]</f>
        <v>0</v>
      </c>
      <c r="W7" s="125"/>
      <c r="X7" s="125"/>
      <c r="Y7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7" s="51">
        <f>+IFERROR(IFERROR(TOtros[[#This Row],[Valor Viático por viaje]]*TOtros[[#This Row],[Número de viáticos durante la cohorte]],0),0)</f>
        <v>0</v>
      </c>
    </row>
    <row r="8" spans="1:26">
      <c r="A8" s="173">
        <f t="shared" si="1"/>
        <v>7</v>
      </c>
      <c r="B8" s="150"/>
      <c r="K8" s="123"/>
      <c r="L8" s="123"/>
      <c r="M8" s="123"/>
      <c r="N8" s="127"/>
      <c r="O8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8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8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8" s="123"/>
      <c r="S8" s="127"/>
      <c r="T8" s="125"/>
      <c r="U8" s="123"/>
      <c r="V8" s="51">
        <f>+TOtros[[#This Row],[Número de viajes aéreos (ida y regreso) durante la cohorte]]*TOtros[[#This Row],[Valor Unitario Tiquete Aéreo (Ida y Regreso)]]</f>
        <v>0</v>
      </c>
      <c r="W8" s="125"/>
      <c r="X8" s="125"/>
      <c r="Y8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8" s="51">
        <f>+IFERROR(IFERROR(TOtros[[#This Row],[Valor Viático por viaje]]*TOtros[[#This Row],[Número de viáticos durante la cohorte]],0),0)</f>
        <v>0</v>
      </c>
    </row>
    <row r="9" spans="1:26">
      <c r="A9" s="173">
        <f>IFERROR(A8+1,1)</f>
        <v>8</v>
      </c>
      <c r="B9" s="150"/>
      <c r="K9" s="123"/>
      <c r="L9" s="123"/>
      <c r="M9" s="123"/>
      <c r="N9" s="127"/>
      <c r="O9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9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9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9" s="123"/>
      <c r="S9" s="127"/>
      <c r="T9" s="125"/>
      <c r="U9" s="123"/>
      <c r="V9" s="51">
        <f>+TOtros[[#This Row],[Número de viajes aéreos (ida y regreso) durante la cohorte]]*TOtros[[#This Row],[Valor Unitario Tiquete Aéreo (Ida y Regreso)]]</f>
        <v>0</v>
      </c>
      <c r="W9" s="125"/>
      <c r="X9" s="125"/>
      <c r="Y9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9" s="51">
        <f>+IFERROR(IFERROR(TOtros[[#This Row],[Valor Viático por viaje]]*TOtros[[#This Row],[Número de viáticos durante la cohorte]],0),0)</f>
        <v>0</v>
      </c>
    </row>
    <row r="10" spans="1:26">
      <c r="A10" s="173">
        <f t="shared" si="1"/>
        <v>9</v>
      </c>
      <c r="B10" s="150"/>
      <c r="F10" s="150"/>
      <c r="K10" s="123"/>
      <c r="L10" s="123"/>
      <c r="M10" s="123"/>
      <c r="N10" s="127"/>
      <c r="O10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0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0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0" s="123"/>
      <c r="S10" s="127"/>
      <c r="T10" s="125"/>
      <c r="U10" s="123"/>
      <c r="V10" s="51">
        <f>+TOtros[[#This Row],[Número de viajes aéreos (ida y regreso) durante la cohorte]]*TOtros[[#This Row],[Valor Unitario Tiquete Aéreo (Ida y Regreso)]]</f>
        <v>0</v>
      </c>
      <c r="W10" s="125"/>
      <c r="X10" s="125"/>
      <c r="Y10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0" s="51">
        <f>+IFERROR(IFERROR(TOtros[[#This Row],[Valor Viático por viaje]]*TOtros[[#This Row],[Número de viáticos durante la cohorte]],0),0)</f>
        <v>0</v>
      </c>
    </row>
    <row r="11" spans="1:26">
      <c r="A11" s="173">
        <f t="shared" si="1"/>
        <v>10</v>
      </c>
      <c r="B11" s="150"/>
      <c r="F11" s="150"/>
      <c r="K11" s="123"/>
      <c r="L11" s="123"/>
      <c r="M11" s="123"/>
      <c r="N11" s="127"/>
      <c r="O11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1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1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1" s="123"/>
      <c r="S11" s="127"/>
      <c r="T11" s="125"/>
      <c r="U11" s="123"/>
      <c r="V11" s="51">
        <f>+TOtros[[#This Row],[Número de viajes aéreos (ida y regreso) durante la cohorte]]*TOtros[[#This Row],[Valor Unitario Tiquete Aéreo (Ida y Regreso)]]</f>
        <v>0</v>
      </c>
      <c r="W11" s="125"/>
      <c r="X11" s="125"/>
      <c r="Y11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1" s="51">
        <f>+IFERROR(IFERROR(TOtros[[#This Row],[Valor Viático por viaje]]*TOtros[[#This Row],[Número de viáticos durante la cohorte]],0),0)</f>
        <v>0</v>
      </c>
    </row>
    <row r="12" spans="1:26">
      <c r="A12" s="173">
        <f t="shared" ref="A12:A43" si="2">IFERROR(A11+1,1)</f>
        <v>11</v>
      </c>
      <c r="B12" s="150"/>
      <c r="K12" s="123"/>
      <c r="L12" s="123"/>
      <c r="M12" s="123"/>
      <c r="N12" s="127"/>
      <c r="O12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2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2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2" s="123"/>
      <c r="S12" s="127"/>
      <c r="T12" s="125"/>
      <c r="U12" s="123"/>
      <c r="V12" s="51">
        <f>+TOtros[[#This Row],[Número de viajes aéreos (ida y regreso) durante la cohorte]]*TOtros[[#This Row],[Valor Unitario Tiquete Aéreo (Ida y Regreso)]]</f>
        <v>0</v>
      </c>
      <c r="W12" s="125"/>
      <c r="X12" s="125"/>
      <c r="Y12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2" s="51">
        <f>+IFERROR(IFERROR(TOtros[[#This Row],[Valor Viático por viaje]]*TOtros[[#This Row],[Número de viáticos durante la cohorte]],0),0)</f>
        <v>0</v>
      </c>
    </row>
    <row r="13" spans="1:26">
      <c r="A13" s="173">
        <f t="shared" si="2"/>
        <v>12</v>
      </c>
      <c r="B13" s="150"/>
      <c r="K13" s="123"/>
      <c r="L13" s="123"/>
      <c r="M13" s="123"/>
      <c r="N13" s="127"/>
      <c r="O13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3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3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3" s="123"/>
      <c r="S13" s="127"/>
      <c r="T13" s="125"/>
      <c r="U13" s="123"/>
      <c r="V13" s="51">
        <f>+TOtros[[#This Row],[Número de viajes aéreos (ida y regreso) durante la cohorte]]*TOtros[[#This Row],[Valor Unitario Tiquete Aéreo (Ida y Regreso)]]</f>
        <v>0</v>
      </c>
      <c r="W13" s="125"/>
      <c r="X13" s="125"/>
      <c r="Y13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3" s="51">
        <f>+IFERROR(IFERROR(TOtros[[#This Row],[Valor Viático por viaje]]*TOtros[[#This Row],[Número de viáticos durante la cohorte]],0),0)</f>
        <v>0</v>
      </c>
    </row>
    <row r="14" spans="1:26">
      <c r="A14" s="173">
        <f t="shared" si="2"/>
        <v>13</v>
      </c>
      <c r="B14" s="150"/>
      <c r="K14" s="123"/>
      <c r="L14" s="123"/>
      <c r="M14" s="123"/>
      <c r="N14" s="127"/>
      <c r="O14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4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4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4" s="123"/>
      <c r="S14" s="127"/>
      <c r="T14" s="125"/>
      <c r="U14" s="123"/>
      <c r="V14" s="51">
        <f>+TOtros[[#This Row],[Número de viajes aéreos (ida y regreso) durante la cohorte]]*TOtros[[#This Row],[Valor Unitario Tiquete Aéreo (Ida y Regreso)]]</f>
        <v>0</v>
      </c>
      <c r="W14" s="125"/>
      <c r="X14" s="125"/>
      <c r="Y14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4" s="51">
        <f>+IFERROR(IFERROR(TOtros[[#This Row],[Valor Viático por viaje]]*TOtros[[#This Row],[Número de viáticos durante la cohorte]],0),0)</f>
        <v>0</v>
      </c>
    </row>
    <row r="15" spans="1:26">
      <c r="A15" s="173">
        <f t="shared" si="2"/>
        <v>14</v>
      </c>
      <c r="B15" s="150"/>
      <c r="K15" s="123"/>
      <c r="L15" s="123"/>
      <c r="M15" s="123"/>
      <c r="N15" s="127"/>
      <c r="O15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5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5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5" s="123"/>
      <c r="S15" s="127"/>
      <c r="T15" s="125"/>
      <c r="U15" s="123"/>
      <c r="V15" s="51">
        <f>+TOtros[[#This Row],[Número de viajes aéreos (ida y regreso) durante la cohorte]]*TOtros[[#This Row],[Valor Unitario Tiquete Aéreo (Ida y Regreso)]]</f>
        <v>0</v>
      </c>
      <c r="W15" s="125"/>
      <c r="X15" s="125"/>
      <c r="Y15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5" s="51">
        <f>+IFERROR(IFERROR(TOtros[[#This Row],[Valor Viático por viaje]]*TOtros[[#This Row],[Número de viáticos durante la cohorte]],0),0)</f>
        <v>0</v>
      </c>
    </row>
    <row r="16" spans="1:26">
      <c r="A16" s="173">
        <f t="shared" si="2"/>
        <v>15</v>
      </c>
      <c r="B16" s="150"/>
      <c r="K16" s="123"/>
      <c r="L16" s="123"/>
      <c r="M16" s="123"/>
      <c r="N16" s="127"/>
      <c r="O16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6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6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6" s="123"/>
      <c r="S16" s="127"/>
      <c r="T16" s="125"/>
      <c r="U16" s="123"/>
      <c r="V16" s="51">
        <f>+TOtros[[#This Row],[Número de viajes aéreos (ida y regreso) durante la cohorte]]*TOtros[[#This Row],[Valor Unitario Tiquete Aéreo (Ida y Regreso)]]</f>
        <v>0</v>
      </c>
      <c r="W16" s="125"/>
      <c r="X16" s="125"/>
      <c r="Y16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6" s="51">
        <f>+IFERROR(IFERROR(TOtros[[#This Row],[Valor Viático por viaje]]*TOtros[[#This Row],[Número de viáticos durante la cohorte]],0),0)</f>
        <v>0</v>
      </c>
    </row>
    <row r="17" spans="1:26">
      <c r="A17" s="173">
        <f t="shared" si="2"/>
        <v>16</v>
      </c>
      <c r="B17" s="150"/>
      <c r="K17" s="123"/>
      <c r="L17" s="123"/>
      <c r="M17" s="123"/>
      <c r="N17" s="127"/>
      <c r="O17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7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7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7" s="123"/>
      <c r="S17" s="127"/>
      <c r="T17" s="125"/>
      <c r="U17" s="123"/>
      <c r="V17" s="51">
        <f>+TOtros[[#This Row],[Número de viajes aéreos (ida y regreso) durante la cohorte]]*TOtros[[#This Row],[Valor Unitario Tiquete Aéreo (Ida y Regreso)]]</f>
        <v>0</v>
      </c>
      <c r="W17" s="125"/>
      <c r="X17" s="125"/>
      <c r="Y17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7" s="51">
        <f>+IFERROR(IFERROR(TOtros[[#This Row],[Valor Viático por viaje]]*TOtros[[#This Row],[Número de viáticos durante la cohorte]],0),0)</f>
        <v>0</v>
      </c>
    </row>
    <row r="18" spans="1:26">
      <c r="A18" s="173">
        <f t="shared" si="2"/>
        <v>17</v>
      </c>
      <c r="B18" s="150"/>
      <c r="K18" s="123"/>
      <c r="L18" s="123"/>
      <c r="M18" s="123"/>
      <c r="N18" s="127"/>
      <c r="O18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8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8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8" s="123"/>
      <c r="S18" s="127"/>
      <c r="T18" s="125"/>
      <c r="U18" s="123"/>
      <c r="V18" s="51">
        <f>+TOtros[[#This Row],[Número de viajes aéreos (ida y regreso) durante la cohorte]]*TOtros[[#This Row],[Valor Unitario Tiquete Aéreo (Ida y Regreso)]]</f>
        <v>0</v>
      </c>
      <c r="W18" s="125"/>
      <c r="X18" s="125"/>
      <c r="Y18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8" s="51">
        <f>+IFERROR(IFERROR(TOtros[[#This Row],[Valor Viático por viaje]]*TOtros[[#This Row],[Número de viáticos durante la cohorte]],0),0)</f>
        <v>0</v>
      </c>
    </row>
    <row r="19" spans="1:26">
      <c r="A19" s="173">
        <f t="shared" si="2"/>
        <v>18</v>
      </c>
      <c r="B19" s="150"/>
      <c r="K19" s="123"/>
      <c r="L19" s="123"/>
      <c r="M19" s="123"/>
      <c r="N19" s="127"/>
      <c r="O19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9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9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9" s="123"/>
      <c r="S19" s="127"/>
      <c r="T19" s="125"/>
      <c r="U19" s="123"/>
      <c r="V19" s="51">
        <f>+TOtros[[#This Row],[Número de viajes aéreos (ida y regreso) durante la cohorte]]*TOtros[[#This Row],[Valor Unitario Tiquete Aéreo (Ida y Regreso)]]</f>
        <v>0</v>
      </c>
      <c r="W19" s="125"/>
      <c r="X19" s="125"/>
      <c r="Y19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9" s="51">
        <f>+IFERROR(IFERROR(TOtros[[#This Row],[Valor Viático por viaje]]*TOtros[[#This Row],[Número de viáticos durante la cohorte]],0),0)</f>
        <v>0</v>
      </c>
    </row>
    <row r="20" spans="1:26">
      <c r="A20" s="173">
        <f t="shared" si="2"/>
        <v>19</v>
      </c>
      <c r="B20" s="150"/>
      <c r="K20" s="123"/>
      <c r="L20" s="123"/>
      <c r="M20" s="123"/>
      <c r="N20" s="127"/>
      <c r="O20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20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20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20" s="123"/>
      <c r="S20" s="127"/>
      <c r="T20" s="125"/>
      <c r="U20" s="123"/>
      <c r="V20" s="51">
        <f>+TOtros[[#This Row],[Número de viajes aéreos (ida y regreso) durante la cohorte]]*TOtros[[#This Row],[Valor Unitario Tiquete Aéreo (Ida y Regreso)]]</f>
        <v>0</v>
      </c>
      <c r="W20" s="125"/>
      <c r="X20" s="125"/>
      <c r="Y20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20" s="51">
        <f>+IFERROR(IFERROR(TOtros[[#This Row],[Valor Viático por viaje]]*TOtros[[#This Row],[Número de viáticos durante la cohorte]],0),0)</f>
        <v>0</v>
      </c>
    </row>
    <row r="21" spans="1:26">
      <c r="A21" s="173">
        <f t="shared" si="2"/>
        <v>20</v>
      </c>
      <c r="B21" s="150"/>
      <c r="K21" s="123"/>
      <c r="L21" s="123"/>
      <c r="M21" s="123"/>
      <c r="N21" s="127"/>
      <c r="O21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21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21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21" s="123"/>
      <c r="S21" s="127"/>
      <c r="T21" s="125"/>
      <c r="U21" s="123"/>
      <c r="V21" s="51">
        <f>+TOtros[[#This Row],[Número de viajes aéreos (ida y regreso) durante la cohorte]]*TOtros[[#This Row],[Valor Unitario Tiquete Aéreo (Ida y Regreso)]]</f>
        <v>0</v>
      </c>
      <c r="W21" s="125"/>
      <c r="X21" s="125"/>
      <c r="Y21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21" s="51">
        <f>+IFERROR(IFERROR(TOtros[[#This Row],[Valor Viático por viaje]]*TOtros[[#This Row],[Número de viáticos durante la cohorte]],0),0)</f>
        <v>0</v>
      </c>
    </row>
    <row r="22" spans="1:26">
      <c r="A22" s="173">
        <f t="shared" si="2"/>
        <v>21</v>
      </c>
      <c r="B22" s="150"/>
      <c r="K22" s="123"/>
      <c r="L22" s="123"/>
      <c r="M22" s="123"/>
      <c r="N22" s="127"/>
      <c r="O22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22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22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22" s="123"/>
      <c r="S22" s="127"/>
      <c r="T22" s="125"/>
      <c r="U22" s="123"/>
      <c r="V22" s="51">
        <f>+TOtros[[#This Row],[Número de viajes aéreos (ida y regreso) durante la cohorte]]*TOtros[[#This Row],[Valor Unitario Tiquete Aéreo (Ida y Regreso)]]</f>
        <v>0</v>
      </c>
      <c r="W22" s="125"/>
      <c r="X22" s="125"/>
      <c r="Y22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22" s="51">
        <f>+IFERROR(IFERROR(TOtros[[#This Row],[Valor Viático por viaje]]*TOtros[[#This Row],[Número de viáticos durante la cohorte]],0),0)</f>
        <v>0</v>
      </c>
    </row>
    <row r="23" spans="1:26">
      <c r="A23" s="173">
        <f t="shared" si="2"/>
        <v>22</v>
      </c>
      <c r="B23" s="150"/>
      <c r="K23" s="123"/>
      <c r="L23" s="123"/>
      <c r="M23" s="123"/>
      <c r="N23" s="127"/>
      <c r="O23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23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23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23" s="123"/>
      <c r="S23" s="127"/>
      <c r="T23" s="125"/>
      <c r="U23" s="123"/>
      <c r="V23" s="51">
        <f>+TOtros[[#This Row],[Número de viajes aéreos (ida y regreso) durante la cohorte]]*TOtros[[#This Row],[Valor Unitario Tiquete Aéreo (Ida y Regreso)]]</f>
        <v>0</v>
      </c>
      <c r="W23" s="125"/>
      <c r="X23" s="125"/>
      <c r="Y23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23" s="51">
        <f>+IFERROR(IFERROR(TOtros[[#This Row],[Valor Viático por viaje]]*TOtros[[#This Row],[Número de viáticos durante la cohorte]],0),0)</f>
        <v>0</v>
      </c>
    </row>
    <row r="24" spans="1:26">
      <c r="A24" s="173">
        <f t="shared" si="2"/>
        <v>23</v>
      </c>
      <c r="B24" s="150"/>
      <c r="K24" s="123"/>
      <c r="L24" s="123"/>
      <c r="M24" s="123"/>
      <c r="N24" s="127"/>
      <c r="O24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24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24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24" s="123"/>
      <c r="S24" s="127"/>
      <c r="T24" s="125"/>
      <c r="U24" s="123"/>
      <c r="V24" s="51">
        <f>+TOtros[[#This Row],[Número de viajes aéreos (ida y regreso) durante la cohorte]]*TOtros[[#This Row],[Valor Unitario Tiquete Aéreo (Ida y Regreso)]]</f>
        <v>0</v>
      </c>
      <c r="W24" s="125"/>
      <c r="X24" s="125"/>
      <c r="Y24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24" s="51">
        <f>+IFERROR(IFERROR(TOtros[[#This Row],[Valor Viático por viaje]]*TOtros[[#This Row],[Número de viáticos durante la cohorte]],0),0)</f>
        <v>0</v>
      </c>
    </row>
    <row r="25" spans="1:26">
      <c r="A25" s="173">
        <f t="shared" si="2"/>
        <v>24</v>
      </c>
      <c r="B25" s="150"/>
      <c r="K25" s="123"/>
      <c r="L25" s="123"/>
      <c r="M25" s="123"/>
      <c r="N25" s="127"/>
      <c r="O25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25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25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25" s="123"/>
      <c r="S25" s="127"/>
      <c r="T25" s="125"/>
      <c r="U25" s="123"/>
      <c r="V25" s="51">
        <f>+TOtros[[#This Row],[Número de viajes aéreos (ida y regreso) durante la cohorte]]*TOtros[[#This Row],[Valor Unitario Tiquete Aéreo (Ida y Regreso)]]</f>
        <v>0</v>
      </c>
      <c r="W25" s="125"/>
      <c r="X25" s="125"/>
      <c r="Y25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25" s="51">
        <f>+IFERROR(IFERROR(TOtros[[#This Row],[Valor Viático por viaje]]*TOtros[[#This Row],[Número de viáticos durante la cohorte]],0),0)</f>
        <v>0</v>
      </c>
    </row>
    <row r="26" spans="1:26">
      <c r="A26" s="173">
        <f t="shared" si="2"/>
        <v>25</v>
      </c>
      <c r="B26" s="150"/>
      <c r="K26" s="123"/>
      <c r="L26" s="123"/>
      <c r="M26" s="123"/>
      <c r="N26" s="127"/>
      <c r="O26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26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26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26" s="123"/>
      <c r="S26" s="127"/>
      <c r="T26" s="125"/>
      <c r="U26" s="123"/>
      <c r="V26" s="51">
        <f>+TOtros[[#This Row],[Número de viajes aéreos (ida y regreso) durante la cohorte]]*TOtros[[#This Row],[Valor Unitario Tiquete Aéreo (Ida y Regreso)]]</f>
        <v>0</v>
      </c>
      <c r="W26" s="125"/>
      <c r="X26" s="125"/>
      <c r="Y26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26" s="51">
        <f>+IFERROR(IFERROR(TOtros[[#This Row],[Valor Viático por viaje]]*TOtros[[#This Row],[Número de viáticos durante la cohorte]],0),0)</f>
        <v>0</v>
      </c>
    </row>
    <row r="27" spans="1:26">
      <c r="A27" s="173">
        <f t="shared" si="2"/>
        <v>26</v>
      </c>
      <c r="B27" s="150"/>
      <c r="K27" s="123"/>
      <c r="L27" s="123"/>
      <c r="M27" s="123"/>
      <c r="N27" s="127"/>
      <c r="O27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27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27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27" s="123"/>
      <c r="S27" s="127"/>
      <c r="T27" s="125"/>
      <c r="U27" s="123"/>
      <c r="V27" s="51">
        <f>+TOtros[[#This Row],[Número de viajes aéreos (ida y regreso) durante la cohorte]]*TOtros[[#This Row],[Valor Unitario Tiquete Aéreo (Ida y Regreso)]]</f>
        <v>0</v>
      </c>
      <c r="W27" s="125"/>
      <c r="X27" s="125"/>
      <c r="Y27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27" s="51">
        <f>+IFERROR(IFERROR(TOtros[[#This Row],[Valor Viático por viaje]]*TOtros[[#This Row],[Número de viáticos durante la cohorte]],0),0)</f>
        <v>0</v>
      </c>
    </row>
    <row r="28" spans="1:26">
      <c r="A28" s="173">
        <f t="shared" si="2"/>
        <v>27</v>
      </c>
      <c r="B28" s="150"/>
      <c r="K28" s="123"/>
      <c r="L28" s="123"/>
      <c r="M28" s="123"/>
      <c r="N28" s="127"/>
      <c r="O28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28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28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28" s="123"/>
      <c r="S28" s="127"/>
      <c r="T28" s="125"/>
      <c r="U28" s="123"/>
      <c r="V28" s="51">
        <f>+TOtros[[#This Row],[Número de viajes aéreos (ida y regreso) durante la cohorte]]*TOtros[[#This Row],[Valor Unitario Tiquete Aéreo (Ida y Regreso)]]</f>
        <v>0</v>
      </c>
      <c r="W28" s="125"/>
      <c r="X28" s="125"/>
      <c r="Y28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28" s="51">
        <f>+IFERROR(IFERROR(TOtros[[#This Row],[Valor Viático por viaje]]*TOtros[[#This Row],[Número de viáticos durante la cohorte]],0),0)</f>
        <v>0</v>
      </c>
    </row>
    <row r="29" spans="1:26">
      <c r="A29" s="173">
        <f t="shared" si="2"/>
        <v>28</v>
      </c>
      <c r="B29" s="150"/>
      <c r="K29" s="123"/>
      <c r="L29" s="123"/>
      <c r="M29" s="123"/>
      <c r="N29" s="127"/>
      <c r="O29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29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29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29" s="123"/>
      <c r="S29" s="127"/>
      <c r="T29" s="125"/>
      <c r="U29" s="123"/>
      <c r="V29" s="51">
        <f>+TOtros[[#This Row],[Número de viajes aéreos (ida y regreso) durante la cohorte]]*TOtros[[#This Row],[Valor Unitario Tiquete Aéreo (Ida y Regreso)]]</f>
        <v>0</v>
      </c>
      <c r="W29" s="125"/>
      <c r="X29" s="125"/>
      <c r="Y29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29" s="51">
        <f>+IFERROR(IFERROR(TOtros[[#This Row],[Valor Viático por viaje]]*TOtros[[#This Row],[Número de viáticos durante la cohorte]],0),0)</f>
        <v>0</v>
      </c>
    </row>
    <row r="30" spans="1:26">
      <c r="A30" s="173">
        <f t="shared" si="2"/>
        <v>29</v>
      </c>
      <c r="B30" s="150"/>
      <c r="K30" s="123"/>
      <c r="L30" s="123"/>
      <c r="M30" s="123"/>
      <c r="N30" s="127"/>
      <c r="O30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30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30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30" s="123"/>
      <c r="S30" s="127"/>
      <c r="T30" s="125"/>
      <c r="U30" s="123"/>
      <c r="V30" s="51">
        <f>+TOtros[[#This Row],[Número de viajes aéreos (ida y regreso) durante la cohorte]]*TOtros[[#This Row],[Valor Unitario Tiquete Aéreo (Ida y Regreso)]]</f>
        <v>0</v>
      </c>
      <c r="W30" s="125"/>
      <c r="X30" s="125"/>
      <c r="Y30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30" s="51">
        <f>+IFERROR(IFERROR(TOtros[[#This Row],[Valor Viático por viaje]]*TOtros[[#This Row],[Número de viáticos durante la cohorte]],0),0)</f>
        <v>0</v>
      </c>
    </row>
    <row r="31" spans="1:26">
      <c r="A31" s="173">
        <f t="shared" si="2"/>
        <v>30</v>
      </c>
      <c r="B31" s="150"/>
      <c r="K31" s="123"/>
      <c r="L31" s="123"/>
      <c r="M31" s="123"/>
      <c r="N31" s="127"/>
      <c r="O31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31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31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31" s="123"/>
      <c r="S31" s="127"/>
      <c r="T31" s="125"/>
      <c r="U31" s="123"/>
      <c r="V31" s="51">
        <f>+TOtros[[#This Row],[Número de viajes aéreos (ida y regreso) durante la cohorte]]*TOtros[[#This Row],[Valor Unitario Tiquete Aéreo (Ida y Regreso)]]</f>
        <v>0</v>
      </c>
      <c r="W31" s="125"/>
      <c r="X31" s="125"/>
      <c r="Y31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31" s="51">
        <f>+IFERROR(IFERROR(TOtros[[#This Row],[Valor Viático por viaje]]*TOtros[[#This Row],[Número de viáticos durante la cohorte]],0),0)</f>
        <v>0</v>
      </c>
    </row>
    <row r="32" spans="1:26">
      <c r="A32" s="173">
        <f t="shared" si="2"/>
        <v>31</v>
      </c>
      <c r="B32" s="150"/>
      <c r="K32" s="123"/>
      <c r="L32" s="123"/>
      <c r="M32" s="123"/>
      <c r="N32" s="127"/>
      <c r="O32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32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32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32" s="123"/>
      <c r="S32" s="127"/>
      <c r="T32" s="125"/>
      <c r="U32" s="123"/>
      <c r="V32" s="51">
        <f>+TOtros[[#This Row],[Número de viajes aéreos (ida y regreso) durante la cohorte]]*TOtros[[#This Row],[Valor Unitario Tiquete Aéreo (Ida y Regreso)]]</f>
        <v>0</v>
      </c>
      <c r="W32" s="125"/>
      <c r="X32" s="125"/>
      <c r="Y32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32" s="51">
        <f>+IFERROR(IFERROR(TOtros[[#This Row],[Valor Viático por viaje]]*TOtros[[#This Row],[Número de viáticos durante la cohorte]],0),0)</f>
        <v>0</v>
      </c>
    </row>
    <row r="33" spans="1:26">
      <c r="A33" s="173">
        <f t="shared" si="2"/>
        <v>32</v>
      </c>
      <c r="B33" s="150"/>
      <c r="K33" s="123"/>
      <c r="L33" s="123"/>
      <c r="M33" s="123"/>
      <c r="N33" s="127"/>
      <c r="O33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33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33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33" s="123"/>
      <c r="S33" s="127"/>
      <c r="T33" s="125"/>
      <c r="U33" s="123"/>
      <c r="V33" s="51">
        <f>+TOtros[[#This Row],[Número de viajes aéreos (ida y regreso) durante la cohorte]]*TOtros[[#This Row],[Valor Unitario Tiquete Aéreo (Ida y Regreso)]]</f>
        <v>0</v>
      </c>
      <c r="W33" s="125"/>
      <c r="X33" s="125"/>
      <c r="Y33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33" s="51">
        <f>+IFERROR(IFERROR(TOtros[[#This Row],[Valor Viático por viaje]]*TOtros[[#This Row],[Número de viáticos durante la cohorte]],0),0)</f>
        <v>0</v>
      </c>
    </row>
    <row r="34" spans="1:26">
      <c r="A34" s="173">
        <f t="shared" si="2"/>
        <v>33</v>
      </c>
      <c r="B34" s="150"/>
      <c r="K34" s="123"/>
      <c r="L34" s="123"/>
      <c r="M34" s="123"/>
      <c r="N34" s="127"/>
      <c r="O34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34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34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34" s="123"/>
      <c r="S34" s="127"/>
      <c r="T34" s="125"/>
      <c r="U34" s="123"/>
      <c r="V34" s="51">
        <f>+TOtros[[#This Row],[Número de viajes aéreos (ida y regreso) durante la cohorte]]*TOtros[[#This Row],[Valor Unitario Tiquete Aéreo (Ida y Regreso)]]</f>
        <v>0</v>
      </c>
      <c r="W34" s="125"/>
      <c r="X34" s="125"/>
      <c r="Y34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34" s="51">
        <f>+IFERROR(IFERROR(TOtros[[#This Row],[Valor Viático por viaje]]*TOtros[[#This Row],[Número de viáticos durante la cohorte]],0),0)</f>
        <v>0</v>
      </c>
    </row>
    <row r="35" spans="1:26">
      <c r="A35" s="173">
        <f t="shared" si="2"/>
        <v>34</v>
      </c>
      <c r="B35" s="150"/>
      <c r="K35" s="123"/>
      <c r="L35" s="123"/>
      <c r="M35" s="123"/>
      <c r="N35" s="127"/>
      <c r="O35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35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35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35" s="123"/>
      <c r="S35" s="127"/>
      <c r="T35" s="125"/>
      <c r="U35" s="123"/>
      <c r="V35" s="51">
        <f>+TOtros[[#This Row],[Número de viajes aéreos (ida y regreso) durante la cohorte]]*TOtros[[#This Row],[Valor Unitario Tiquete Aéreo (Ida y Regreso)]]</f>
        <v>0</v>
      </c>
      <c r="W35" s="125"/>
      <c r="X35" s="125"/>
      <c r="Y35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35" s="51">
        <f>+IFERROR(IFERROR(TOtros[[#This Row],[Valor Viático por viaje]]*TOtros[[#This Row],[Número de viáticos durante la cohorte]],0),0)</f>
        <v>0</v>
      </c>
    </row>
    <row r="36" spans="1:26">
      <c r="A36" s="173">
        <f t="shared" si="2"/>
        <v>35</v>
      </c>
      <c r="B36" s="150"/>
      <c r="K36" s="123"/>
      <c r="L36" s="123"/>
      <c r="M36" s="123"/>
      <c r="N36" s="127"/>
      <c r="O36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36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36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36" s="123"/>
      <c r="S36" s="127"/>
      <c r="T36" s="125"/>
      <c r="U36" s="123"/>
      <c r="V36" s="51">
        <f>+TOtros[[#This Row],[Número de viajes aéreos (ida y regreso) durante la cohorte]]*TOtros[[#This Row],[Valor Unitario Tiquete Aéreo (Ida y Regreso)]]</f>
        <v>0</v>
      </c>
      <c r="W36" s="125"/>
      <c r="X36" s="125"/>
      <c r="Y36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36" s="51">
        <f>+IFERROR(IFERROR(TOtros[[#This Row],[Valor Viático por viaje]]*TOtros[[#This Row],[Número de viáticos durante la cohorte]],0),0)</f>
        <v>0</v>
      </c>
    </row>
    <row r="37" spans="1:26">
      <c r="A37" s="173">
        <f t="shared" si="2"/>
        <v>36</v>
      </c>
      <c r="B37" s="150"/>
      <c r="K37" s="123"/>
      <c r="L37" s="123"/>
      <c r="M37" s="123"/>
      <c r="N37" s="127"/>
      <c r="O37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37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37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37" s="123"/>
      <c r="S37" s="127"/>
      <c r="T37" s="125"/>
      <c r="U37" s="123"/>
      <c r="V37" s="51">
        <f>+TOtros[[#This Row],[Número de viajes aéreos (ida y regreso) durante la cohorte]]*TOtros[[#This Row],[Valor Unitario Tiquete Aéreo (Ida y Regreso)]]</f>
        <v>0</v>
      </c>
      <c r="W37" s="125"/>
      <c r="X37" s="125"/>
      <c r="Y37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37" s="51">
        <f>+IFERROR(IFERROR(TOtros[[#This Row],[Valor Viático por viaje]]*TOtros[[#This Row],[Número de viáticos durante la cohorte]],0),0)</f>
        <v>0</v>
      </c>
    </row>
    <row r="38" spans="1:26">
      <c r="A38" s="173">
        <f t="shared" si="2"/>
        <v>37</v>
      </c>
      <c r="B38" s="150"/>
      <c r="K38" s="123"/>
      <c r="L38" s="123"/>
      <c r="M38" s="123"/>
      <c r="N38" s="127"/>
      <c r="O38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38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38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38" s="123"/>
      <c r="S38" s="127"/>
      <c r="T38" s="125"/>
      <c r="U38" s="123"/>
      <c r="V38" s="51">
        <f>+TOtros[[#This Row],[Número de viajes aéreos (ida y regreso) durante la cohorte]]*TOtros[[#This Row],[Valor Unitario Tiquete Aéreo (Ida y Regreso)]]</f>
        <v>0</v>
      </c>
      <c r="W38" s="125"/>
      <c r="X38" s="125"/>
      <c r="Y38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38" s="51">
        <f>+IFERROR(IFERROR(TOtros[[#This Row],[Valor Viático por viaje]]*TOtros[[#This Row],[Número de viáticos durante la cohorte]],0),0)</f>
        <v>0</v>
      </c>
    </row>
    <row r="39" spans="1:26">
      <c r="A39" s="173">
        <f t="shared" si="2"/>
        <v>38</v>
      </c>
      <c r="B39" s="150"/>
      <c r="K39" s="123"/>
      <c r="L39" s="123"/>
      <c r="M39" s="123"/>
      <c r="N39" s="127"/>
      <c r="O39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39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39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39" s="123"/>
      <c r="S39" s="127"/>
      <c r="T39" s="125"/>
      <c r="U39" s="123"/>
      <c r="V39" s="51">
        <f>+TOtros[[#This Row],[Número de viajes aéreos (ida y regreso) durante la cohorte]]*TOtros[[#This Row],[Valor Unitario Tiquete Aéreo (Ida y Regreso)]]</f>
        <v>0</v>
      </c>
      <c r="W39" s="125"/>
      <c r="X39" s="125"/>
      <c r="Y39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39" s="51">
        <f>+IFERROR(IFERROR(TOtros[[#This Row],[Valor Viático por viaje]]*TOtros[[#This Row],[Número de viáticos durante la cohorte]],0),0)</f>
        <v>0</v>
      </c>
    </row>
    <row r="40" spans="1:26">
      <c r="A40" s="173">
        <f t="shared" si="2"/>
        <v>39</v>
      </c>
      <c r="B40" s="150"/>
      <c r="K40" s="123"/>
      <c r="L40" s="123"/>
      <c r="M40" s="123"/>
      <c r="N40" s="127"/>
      <c r="O40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40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40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40" s="123"/>
      <c r="S40" s="127"/>
      <c r="T40" s="125"/>
      <c r="U40" s="123"/>
      <c r="V40" s="51">
        <f>+TOtros[[#This Row],[Número de viajes aéreos (ida y regreso) durante la cohorte]]*TOtros[[#This Row],[Valor Unitario Tiquete Aéreo (Ida y Regreso)]]</f>
        <v>0</v>
      </c>
      <c r="W40" s="125"/>
      <c r="X40" s="125"/>
      <c r="Y40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40" s="51">
        <f>+IFERROR(IFERROR(TOtros[[#This Row],[Valor Viático por viaje]]*TOtros[[#This Row],[Número de viáticos durante la cohorte]],0),0)</f>
        <v>0</v>
      </c>
    </row>
    <row r="41" spans="1:26">
      <c r="A41" s="173">
        <f t="shared" si="2"/>
        <v>40</v>
      </c>
      <c r="B41" s="150"/>
      <c r="K41" s="123"/>
      <c r="L41" s="123"/>
      <c r="M41" s="123"/>
      <c r="N41" s="127"/>
      <c r="O41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41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41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41" s="123"/>
      <c r="S41" s="127"/>
      <c r="T41" s="125"/>
      <c r="U41" s="123"/>
      <c r="V41" s="51">
        <f>+TOtros[[#This Row],[Número de viajes aéreos (ida y regreso) durante la cohorte]]*TOtros[[#This Row],[Valor Unitario Tiquete Aéreo (Ida y Regreso)]]</f>
        <v>0</v>
      </c>
      <c r="W41" s="125"/>
      <c r="X41" s="125"/>
      <c r="Y41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41" s="51">
        <f>+IFERROR(IFERROR(TOtros[[#This Row],[Valor Viático por viaje]]*TOtros[[#This Row],[Número de viáticos durante la cohorte]],0),0)</f>
        <v>0</v>
      </c>
    </row>
    <row r="42" spans="1:26">
      <c r="A42" s="173">
        <f t="shared" si="2"/>
        <v>41</v>
      </c>
      <c r="B42" s="150"/>
      <c r="K42" s="123"/>
      <c r="L42" s="123"/>
      <c r="M42" s="123"/>
      <c r="N42" s="127"/>
      <c r="O42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42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42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42" s="123"/>
      <c r="S42" s="127"/>
      <c r="T42" s="125"/>
      <c r="U42" s="123"/>
      <c r="V42" s="51">
        <f>+TOtros[[#This Row],[Número de viajes aéreos (ida y regreso) durante la cohorte]]*TOtros[[#This Row],[Valor Unitario Tiquete Aéreo (Ida y Regreso)]]</f>
        <v>0</v>
      </c>
      <c r="W42" s="125"/>
      <c r="X42" s="125"/>
      <c r="Y42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42" s="51">
        <f>+IFERROR(IFERROR(TOtros[[#This Row],[Valor Viático por viaje]]*TOtros[[#This Row],[Número de viáticos durante la cohorte]],0),0)</f>
        <v>0</v>
      </c>
    </row>
    <row r="43" spans="1:26">
      <c r="A43" s="173">
        <f t="shared" si="2"/>
        <v>42</v>
      </c>
      <c r="B43" s="150"/>
      <c r="K43" s="123"/>
      <c r="L43" s="123"/>
      <c r="M43" s="123"/>
      <c r="N43" s="127"/>
      <c r="O43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43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43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43" s="123"/>
      <c r="S43" s="127"/>
      <c r="T43" s="125"/>
      <c r="U43" s="123"/>
      <c r="V43" s="51">
        <f>+TOtros[[#This Row],[Número de viajes aéreos (ida y regreso) durante la cohorte]]*TOtros[[#This Row],[Valor Unitario Tiquete Aéreo (Ida y Regreso)]]</f>
        <v>0</v>
      </c>
      <c r="W43" s="125"/>
      <c r="X43" s="125"/>
      <c r="Y43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43" s="51">
        <f>+IFERROR(IFERROR(TOtros[[#This Row],[Valor Viático por viaje]]*TOtros[[#This Row],[Número de viáticos durante la cohorte]],0),0)</f>
        <v>0</v>
      </c>
    </row>
    <row r="44" spans="1:26">
      <c r="A44" s="173">
        <f t="shared" ref="A44:A75" si="3">IFERROR(A43+1,1)</f>
        <v>43</v>
      </c>
      <c r="B44" s="150"/>
      <c r="K44" s="123"/>
      <c r="L44" s="123"/>
      <c r="M44" s="123"/>
      <c r="N44" s="127"/>
      <c r="O44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44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44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44" s="123"/>
      <c r="S44" s="127"/>
      <c r="T44" s="125"/>
      <c r="U44" s="123"/>
      <c r="V44" s="51">
        <f>+TOtros[[#This Row],[Número de viajes aéreos (ida y regreso) durante la cohorte]]*TOtros[[#This Row],[Valor Unitario Tiquete Aéreo (Ida y Regreso)]]</f>
        <v>0</v>
      </c>
      <c r="W44" s="125"/>
      <c r="X44" s="125"/>
      <c r="Y44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44" s="51">
        <f>+IFERROR(IFERROR(TOtros[[#This Row],[Valor Viático por viaje]]*TOtros[[#This Row],[Número de viáticos durante la cohorte]],0),0)</f>
        <v>0</v>
      </c>
    </row>
    <row r="45" spans="1:26">
      <c r="A45" s="173">
        <f t="shared" si="3"/>
        <v>44</v>
      </c>
      <c r="B45" s="150"/>
      <c r="K45" s="123"/>
      <c r="L45" s="123"/>
      <c r="M45" s="123"/>
      <c r="N45" s="127"/>
      <c r="O45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45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45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45" s="123"/>
      <c r="S45" s="127"/>
      <c r="T45" s="125"/>
      <c r="U45" s="123"/>
      <c r="V45" s="51">
        <f>+TOtros[[#This Row],[Número de viajes aéreos (ida y regreso) durante la cohorte]]*TOtros[[#This Row],[Valor Unitario Tiquete Aéreo (Ida y Regreso)]]</f>
        <v>0</v>
      </c>
      <c r="W45" s="125"/>
      <c r="X45" s="125"/>
      <c r="Y45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45" s="51">
        <f>+IFERROR(IFERROR(TOtros[[#This Row],[Valor Viático por viaje]]*TOtros[[#This Row],[Número de viáticos durante la cohorte]],0),0)</f>
        <v>0</v>
      </c>
    </row>
    <row r="46" spans="1:26">
      <c r="A46" s="173">
        <f t="shared" si="3"/>
        <v>45</v>
      </c>
      <c r="B46" s="150"/>
      <c r="K46" s="123"/>
      <c r="L46" s="123"/>
      <c r="M46" s="123"/>
      <c r="N46" s="127"/>
      <c r="O46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46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46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46" s="123"/>
      <c r="S46" s="127"/>
      <c r="T46" s="125"/>
      <c r="U46" s="123"/>
      <c r="V46" s="51">
        <f>+TOtros[[#This Row],[Número de viajes aéreos (ida y regreso) durante la cohorte]]*TOtros[[#This Row],[Valor Unitario Tiquete Aéreo (Ida y Regreso)]]</f>
        <v>0</v>
      </c>
      <c r="W46" s="125"/>
      <c r="X46" s="125"/>
      <c r="Y46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46" s="51">
        <f>+IFERROR(IFERROR(TOtros[[#This Row],[Valor Viático por viaje]]*TOtros[[#This Row],[Número de viáticos durante la cohorte]],0),0)</f>
        <v>0</v>
      </c>
    </row>
    <row r="47" spans="1:26">
      <c r="A47" s="173">
        <f t="shared" si="3"/>
        <v>46</v>
      </c>
      <c r="B47" s="150"/>
      <c r="K47" s="123"/>
      <c r="L47" s="123"/>
      <c r="M47" s="123"/>
      <c r="N47" s="127"/>
      <c r="O47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47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47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47" s="123"/>
      <c r="S47" s="127"/>
      <c r="T47" s="125"/>
      <c r="U47" s="123"/>
      <c r="V47" s="51">
        <f>+TOtros[[#This Row],[Número de viajes aéreos (ida y regreso) durante la cohorte]]*TOtros[[#This Row],[Valor Unitario Tiquete Aéreo (Ida y Regreso)]]</f>
        <v>0</v>
      </c>
      <c r="W47" s="125"/>
      <c r="X47" s="125"/>
      <c r="Y47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47" s="51">
        <f>+IFERROR(IFERROR(TOtros[[#This Row],[Valor Viático por viaje]]*TOtros[[#This Row],[Número de viáticos durante la cohorte]],0),0)</f>
        <v>0</v>
      </c>
    </row>
    <row r="48" spans="1:26">
      <c r="A48" s="173">
        <f t="shared" si="3"/>
        <v>47</v>
      </c>
      <c r="B48" s="150"/>
      <c r="K48" s="123"/>
      <c r="L48" s="123"/>
      <c r="M48" s="123"/>
      <c r="N48" s="127"/>
      <c r="O48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48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48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48" s="123"/>
      <c r="S48" s="127"/>
      <c r="T48" s="125"/>
      <c r="U48" s="123"/>
      <c r="V48" s="51">
        <f>+TOtros[[#This Row],[Número de viajes aéreos (ida y regreso) durante la cohorte]]*TOtros[[#This Row],[Valor Unitario Tiquete Aéreo (Ida y Regreso)]]</f>
        <v>0</v>
      </c>
      <c r="W48" s="125"/>
      <c r="X48" s="125"/>
      <c r="Y48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48" s="51">
        <f>+IFERROR(IFERROR(TOtros[[#This Row],[Valor Viático por viaje]]*TOtros[[#This Row],[Número de viáticos durante la cohorte]],0),0)</f>
        <v>0</v>
      </c>
    </row>
    <row r="49" spans="1:26">
      <c r="A49" s="173">
        <f t="shared" si="3"/>
        <v>48</v>
      </c>
      <c r="B49" s="150"/>
      <c r="K49" s="123"/>
      <c r="L49" s="123"/>
      <c r="M49" s="123"/>
      <c r="N49" s="127"/>
      <c r="O49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49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49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49" s="123"/>
      <c r="S49" s="127"/>
      <c r="T49" s="125"/>
      <c r="U49" s="123"/>
      <c r="V49" s="51">
        <f>+TOtros[[#This Row],[Número de viajes aéreos (ida y regreso) durante la cohorte]]*TOtros[[#This Row],[Valor Unitario Tiquete Aéreo (Ida y Regreso)]]</f>
        <v>0</v>
      </c>
      <c r="W49" s="125"/>
      <c r="X49" s="125"/>
      <c r="Y49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49" s="51">
        <f>+IFERROR(IFERROR(TOtros[[#This Row],[Valor Viático por viaje]]*TOtros[[#This Row],[Número de viáticos durante la cohorte]],0),0)</f>
        <v>0</v>
      </c>
    </row>
    <row r="50" spans="1:26">
      <c r="A50" s="173">
        <f t="shared" si="3"/>
        <v>49</v>
      </c>
      <c r="B50" s="150"/>
      <c r="K50" s="123"/>
      <c r="L50" s="123"/>
      <c r="M50" s="123"/>
      <c r="N50" s="127"/>
      <c r="O50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50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50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50" s="123"/>
      <c r="S50" s="127"/>
      <c r="T50" s="125"/>
      <c r="U50" s="123"/>
      <c r="V50" s="51">
        <f>+TOtros[[#This Row],[Número de viajes aéreos (ida y regreso) durante la cohorte]]*TOtros[[#This Row],[Valor Unitario Tiquete Aéreo (Ida y Regreso)]]</f>
        <v>0</v>
      </c>
      <c r="W50" s="125"/>
      <c r="X50" s="125"/>
      <c r="Y50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50" s="51">
        <f>+IFERROR(IFERROR(TOtros[[#This Row],[Valor Viático por viaje]]*TOtros[[#This Row],[Número de viáticos durante la cohorte]],0),0)</f>
        <v>0</v>
      </c>
    </row>
    <row r="51" spans="1:26">
      <c r="A51" s="173">
        <f t="shared" si="3"/>
        <v>50</v>
      </c>
      <c r="B51" s="150"/>
      <c r="K51" s="123"/>
      <c r="L51" s="123"/>
      <c r="M51" s="123"/>
      <c r="N51" s="127"/>
      <c r="O51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51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51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51" s="123"/>
      <c r="S51" s="127"/>
      <c r="T51" s="125"/>
      <c r="U51" s="123"/>
      <c r="V51" s="51">
        <f>+TOtros[[#This Row],[Número de viajes aéreos (ida y regreso) durante la cohorte]]*TOtros[[#This Row],[Valor Unitario Tiquete Aéreo (Ida y Regreso)]]</f>
        <v>0</v>
      </c>
      <c r="W51" s="125"/>
      <c r="X51" s="125"/>
      <c r="Y51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51" s="51">
        <f>+IFERROR(IFERROR(TOtros[[#This Row],[Valor Viático por viaje]]*TOtros[[#This Row],[Número de viáticos durante la cohorte]],0),0)</f>
        <v>0</v>
      </c>
    </row>
    <row r="52" spans="1:26">
      <c r="A52" s="173">
        <f t="shared" si="3"/>
        <v>51</v>
      </c>
      <c r="B52" s="150"/>
      <c r="K52" s="123"/>
      <c r="L52" s="123"/>
      <c r="M52" s="123"/>
      <c r="N52" s="127"/>
      <c r="O52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52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52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52" s="123"/>
      <c r="S52" s="127"/>
      <c r="T52" s="125"/>
      <c r="U52" s="123"/>
      <c r="V52" s="51">
        <f>+TOtros[[#This Row],[Número de viajes aéreos (ida y regreso) durante la cohorte]]*TOtros[[#This Row],[Valor Unitario Tiquete Aéreo (Ida y Regreso)]]</f>
        <v>0</v>
      </c>
      <c r="W52" s="125"/>
      <c r="X52" s="125"/>
      <c r="Y52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52" s="51">
        <f>+IFERROR(IFERROR(TOtros[[#This Row],[Valor Viático por viaje]]*TOtros[[#This Row],[Número de viáticos durante la cohorte]],0),0)</f>
        <v>0</v>
      </c>
    </row>
    <row r="53" spans="1:26">
      <c r="A53" s="173">
        <f t="shared" si="3"/>
        <v>52</v>
      </c>
      <c r="B53" s="150"/>
      <c r="K53" s="123"/>
      <c r="L53" s="123"/>
      <c r="M53" s="123"/>
      <c r="N53" s="127"/>
      <c r="O53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53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53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53" s="123"/>
      <c r="S53" s="127"/>
      <c r="T53" s="125"/>
      <c r="U53" s="123"/>
      <c r="V53" s="51">
        <f>+TOtros[[#This Row],[Número de viajes aéreos (ida y regreso) durante la cohorte]]*TOtros[[#This Row],[Valor Unitario Tiquete Aéreo (Ida y Regreso)]]</f>
        <v>0</v>
      </c>
      <c r="W53" s="125"/>
      <c r="X53" s="125"/>
      <c r="Y53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53" s="51">
        <f>+IFERROR(IFERROR(TOtros[[#This Row],[Valor Viático por viaje]]*TOtros[[#This Row],[Número de viáticos durante la cohorte]],0),0)</f>
        <v>0</v>
      </c>
    </row>
    <row r="54" spans="1:26">
      <c r="A54" s="173">
        <f t="shared" si="3"/>
        <v>53</v>
      </c>
      <c r="B54" s="150"/>
      <c r="K54" s="123"/>
      <c r="L54" s="123"/>
      <c r="M54" s="123"/>
      <c r="N54" s="127"/>
      <c r="O54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54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54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54" s="123"/>
      <c r="S54" s="127"/>
      <c r="T54" s="125"/>
      <c r="U54" s="123"/>
      <c r="V54" s="51">
        <f>+TOtros[[#This Row],[Número de viajes aéreos (ida y regreso) durante la cohorte]]*TOtros[[#This Row],[Valor Unitario Tiquete Aéreo (Ida y Regreso)]]</f>
        <v>0</v>
      </c>
      <c r="W54" s="125"/>
      <c r="X54" s="125"/>
      <c r="Y54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54" s="51">
        <f>+IFERROR(IFERROR(TOtros[[#This Row],[Valor Viático por viaje]]*TOtros[[#This Row],[Número de viáticos durante la cohorte]],0),0)</f>
        <v>0</v>
      </c>
    </row>
    <row r="55" spans="1:26">
      <c r="A55" s="173">
        <f t="shared" si="3"/>
        <v>54</v>
      </c>
      <c r="B55" s="150"/>
      <c r="K55" s="123"/>
      <c r="L55" s="123"/>
      <c r="M55" s="123"/>
      <c r="N55" s="127"/>
      <c r="O55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55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55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55" s="123"/>
      <c r="S55" s="127"/>
      <c r="T55" s="125"/>
      <c r="U55" s="123"/>
      <c r="V55" s="51">
        <f>+TOtros[[#This Row],[Número de viajes aéreos (ida y regreso) durante la cohorte]]*TOtros[[#This Row],[Valor Unitario Tiquete Aéreo (Ida y Regreso)]]</f>
        <v>0</v>
      </c>
      <c r="W55" s="125"/>
      <c r="X55" s="125"/>
      <c r="Y55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55" s="51">
        <f>+IFERROR(IFERROR(TOtros[[#This Row],[Valor Viático por viaje]]*TOtros[[#This Row],[Número de viáticos durante la cohorte]],0),0)</f>
        <v>0</v>
      </c>
    </row>
    <row r="56" spans="1:26">
      <c r="A56" s="173">
        <f t="shared" si="3"/>
        <v>55</v>
      </c>
      <c r="B56" s="150"/>
      <c r="K56" s="123"/>
      <c r="L56" s="123"/>
      <c r="M56" s="123"/>
      <c r="N56" s="127"/>
      <c r="O56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56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56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56" s="123"/>
      <c r="S56" s="127"/>
      <c r="T56" s="125"/>
      <c r="U56" s="123"/>
      <c r="V56" s="51">
        <f>+TOtros[[#This Row],[Número de viajes aéreos (ida y regreso) durante la cohorte]]*TOtros[[#This Row],[Valor Unitario Tiquete Aéreo (Ida y Regreso)]]</f>
        <v>0</v>
      </c>
      <c r="W56" s="125"/>
      <c r="X56" s="125"/>
      <c r="Y56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56" s="51">
        <f>+IFERROR(IFERROR(TOtros[[#This Row],[Valor Viático por viaje]]*TOtros[[#This Row],[Número de viáticos durante la cohorte]],0),0)</f>
        <v>0</v>
      </c>
    </row>
    <row r="57" spans="1:26">
      <c r="A57" s="173">
        <f t="shared" si="3"/>
        <v>56</v>
      </c>
      <c r="B57" s="150"/>
      <c r="K57" s="123"/>
      <c r="L57" s="123"/>
      <c r="M57" s="123"/>
      <c r="N57" s="127"/>
      <c r="O57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57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57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57" s="123"/>
      <c r="S57" s="127"/>
      <c r="T57" s="125"/>
      <c r="U57" s="123"/>
      <c r="V57" s="51">
        <f>+TOtros[[#This Row],[Número de viajes aéreos (ida y regreso) durante la cohorte]]*TOtros[[#This Row],[Valor Unitario Tiquete Aéreo (Ida y Regreso)]]</f>
        <v>0</v>
      </c>
      <c r="W57" s="125"/>
      <c r="X57" s="125"/>
      <c r="Y57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57" s="51">
        <f>+IFERROR(IFERROR(TOtros[[#This Row],[Valor Viático por viaje]]*TOtros[[#This Row],[Número de viáticos durante la cohorte]],0),0)</f>
        <v>0</v>
      </c>
    </row>
    <row r="58" spans="1:26">
      <c r="A58" s="173">
        <f t="shared" si="3"/>
        <v>57</v>
      </c>
      <c r="B58" s="150"/>
      <c r="K58" s="123"/>
      <c r="L58" s="123"/>
      <c r="M58" s="123"/>
      <c r="N58" s="127"/>
      <c r="O58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58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58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58" s="123"/>
      <c r="S58" s="127"/>
      <c r="T58" s="125"/>
      <c r="U58" s="123"/>
      <c r="V58" s="51">
        <f>+TOtros[[#This Row],[Número de viajes aéreos (ida y regreso) durante la cohorte]]*TOtros[[#This Row],[Valor Unitario Tiquete Aéreo (Ida y Regreso)]]</f>
        <v>0</v>
      </c>
      <c r="W58" s="125"/>
      <c r="X58" s="125"/>
      <c r="Y58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58" s="51">
        <f>+IFERROR(IFERROR(TOtros[[#This Row],[Valor Viático por viaje]]*TOtros[[#This Row],[Número de viáticos durante la cohorte]],0),0)</f>
        <v>0</v>
      </c>
    </row>
    <row r="59" spans="1:26">
      <c r="A59" s="173">
        <f t="shared" si="3"/>
        <v>58</v>
      </c>
      <c r="B59" s="150"/>
      <c r="K59" s="123"/>
      <c r="L59" s="123"/>
      <c r="M59" s="123"/>
      <c r="N59" s="127"/>
      <c r="O59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59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59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59" s="123"/>
      <c r="S59" s="127"/>
      <c r="T59" s="125"/>
      <c r="U59" s="123"/>
      <c r="V59" s="51">
        <f>+TOtros[[#This Row],[Número de viajes aéreos (ida y regreso) durante la cohorte]]*TOtros[[#This Row],[Valor Unitario Tiquete Aéreo (Ida y Regreso)]]</f>
        <v>0</v>
      </c>
      <c r="W59" s="125"/>
      <c r="X59" s="125"/>
      <c r="Y59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59" s="51">
        <f>+IFERROR(IFERROR(TOtros[[#This Row],[Valor Viático por viaje]]*TOtros[[#This Row],[Número de viáticos durante la cohorte]],0),0)</f>
        <v>0</v>
      </c>
    </row>
    <row r="60" spans="1:26">
      <c r="A60" s="173">
        <f t="shared" si="3"/>
        <v>59</v>
      </c>
      <c r="B60" s="150"/>
      <c r="K60" s="123"/>
      <c r="L60" s="123"/>
      <c r="M60" s="123"/>
      <c r="N60" s="127"/>
      <c r="O60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60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60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60" s="123"/>
      <c r="S60" s="127"/>
      <c r="T60" s="125"/>
      <c r="U60" s="123"/>
      <c r="V60" s="51">
        <f>+TOtros[[#This Row],[Número de viajes aéreos (ida y regreso) durante la cohorte]]*TOtros[[#This Row],[Valor Unitario Tiquete Aéreo (Ida y Regreso)]]</f>
        <v>0</v>
      </c>
      <c r="W60" s="125"/>
      <c r="X60" s="125"/>
      <c r="Y60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60" s="51">
        <f>+IFERROR(IFERROR(TOtros[[#This Row],[Valor Viático por viaje]]*TOtros[[#This Row],[Número de viáticos durante la cohorte]],0),0)</f>
        <v>0</v>
      </c>
    </row>
    <row r="61" spans="1:26">
      <c r="A61" s="173">
        <f t="shared" si="3"/>
        <v>60</v>
      </c>
      <c r="B61" s="150"/>
      <c r="K61" s="123"/>
      <c r="L61" s="123"/>
      <c r="M61" s="123"/>
      <c r="N61" s="127"/>
      <c r="O61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61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61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61" s="123"/>
      <c r="S61" s="127"/>
      <c r="T61" s="125"/>
      <c r="U61" s="123"/>
      <c r="V61" s="51">
        <f>+TOtros[[#This Row],[Número de viajes aéreos (ida y regreso) durante la cohorte]]*TOtros[[#This Row],[Valor Unitario Tiquete Aéreo (Ida y Regreso)]]</f>
        <v>0</v>
      </c>
      <c r="W61" s="125"/>
      <c r="X61" s="125"/>
      <c r="Y61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61" s="51">
        <f>+IFERROR(IFERROR(TOtros[[#This Row],[Valor Viático por viaje]]*TOtros[[#This Row],[Número de viáticos durante la cohorte]],0),0)</f>
        <v>0</v>
      </c>
    </row>
    <row r="62" spans="1:26">
      <c r="A62" s="173">
        <f t="shared" si="3"/>
        <v>61</v>
      </c>
      <c r="B62" s="150"/>
      <c r="K62" s="123"/>
      <c r="L62" s="123"/>
      <c r="M62" s="123"/>
      <c r="N62" s="127"/>
      <c r="O62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62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62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62" s="123"/>
      <c r="S62" s="127"/>
      <c r="T62" s="125"/>
      <c r="U62" s="123"/>
      <c r="V62" s="51">
        <f>+TOtros[[#This Row],[Número de viajes aéreos (ida y regreso) durante la cohorte]]*TOtros[[#This Row],[Valor Unitario Tiquete Aéreo (Ida y Regreso)]]</f>
        <v>0</v>
      </c>
      <c r="W62" s="125"/>
      <c r="X62" s="125"/>
      <c r="Y62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62" s="51">
        <f>+IFERROR(IFERROR(TOtros[[#This Row],[Valor Viático por viaje]]*TOtros[[#This Row],[Número de viáticos durante la cohorte]],0),0)</f>
        <v>0</v>
      </c>
    </row>
    <row r="63" spans="1:26">
      <c r="A63" s="173">
        <f t="shared" si="3"/>
        <v>62</v>
      </c>
      <c r="B63" s="150"/>
      <c r="K63" s="123"/>
      <c r="L63" s="123"/>
      <c r="M63" s="123"/>
      <c r="N63" s="127"/>
      <c r="O63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63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63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63" s="123"/>
      <c r="S63" s="127"/>
      <c r="T63" s="125"/>
      <c r="U63" s="123"/>
      <c r="V63" s="51">
        <f>+TOtros[[#This Row],[Número de viajes aéreos (ida y regreso) durante la cohorte]]*TOtros[[#This Row],[Valor Unitario Tiquete Aéreo (Ida y Regreso)]]</f>
        <v>0</v>
      </c>
      <c r="W63" s="125"/>
      <c r="X63" s="125"/>
      <c r="Y63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63" s="51">
        <f>+IFERROR(IFERROR(TOtros[[#This Row],[Valor Viático por viaje]]*TOtros[[#This Row],[Número de viáticos durante la cohorte]],0),0)</f>
        <v>0</v>
      </c>
    </row>
    <row r="64" spans="1:26">
      <c r="A64" s="173">
        <f t="shared" si="3"/>
        <v>63</v>
      </c>
      <c r="B64" s="150"/>
      <c r="K64" s="123"/>
      <c r="L64" s="123"/>
      <c r="M64" s="123"/>
      <c r="N64" s="127"/>
      <c r="O64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64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64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64" s="123"/>
      <c r="S64" s="127"/>
      <c r="T64" s="125"/>
      <c r="U64" s="123"/>
      <c r="V64" s="51">
        <f>+TOtros[[#This Row],[Número de viajes aéreos (ida y regreso) durante la cohorte]]*TOtros[[#This Row],[Valor Unitario Tiquete Aéreo (Ida y Regreso)]]</f>
        <v>0</v>
      </c>
      <c r="W64" s="125"/>
      <c r="X64" s="125"/>
      <c r="Y64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64" s="51">
        <f>+IFERROR(IFERROR(TOtros[[#This Row],[Valor Viático por viaje]]*TOtros[[#This Row],[Número de viáticos durante la cohorte]],0),0)</f>
        <v>0</v>
      </c>
    </row>
    <row r="65" spans="1:26">
      <c r="A65" s="173">
        <f t="shared" si="3"/>
        <v>64</v>
      </c>
      <c r="B65" s="150"/>
      <c r="K65" s="123"/>
      <c r="L65" s="123"/>
      <c r="M65" s="123"/>
      <c r="N65" s="127"/>
      <c r="O65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65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65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65" s="123"/>
      <c r="S65" s="127"/>
      <c r="T65" s="125"/>
      <c r="U65" s="123"/>
      <c r="V65" s="51">
        <f>+TOtros[[#This Row],[Número de viajes aéreos (ida y regreso) durante la cohorte]]*TOtros[[#This Row],[Valor Unitario Tiquete Aéreo (Ida y Regreso)]]</f>
        <v>0</v>
      </c>
      <c r="W65" s="125"/>
      <c r="X65" s="125"/>
      <c r="Y65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65" s="51">
        <f>+IFERROR(IFERROR(TOtros[[#This Row],[Valor Viático por viaje]]*TOtros[[#This Row],[Número de viáticos durante la cohorte]],0),0)</f>
        <v>0</v>
      </c>
    </row>
    <row r="66" spans="1:26">
      <c r="A66" s="173">
        <f t="shared" si="3"/>
        <v>65</v>
      </c>
      <c r="B66" s="150"/>
      <c r="K66" s="123"/>
      <c r="L66" s="123"/>
      <c r="M66" s="123"/>
      <c r="N66" s="127"/>
      <c r="O66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66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66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66" s="123"/>
      <c r="S66" s="127"/>
      <c r="T66" s="125"/>
      <c r="U66" s="123"/>
      <c r="V66" s="51">
        <f>+TOtros[[#This Row],[Número de viajes aéreos (ida y regreso) durante la cohorte]]*TOtros[[#This Row],[Valor Unitario Tiquete Aéreo (Ida y Regreso)]]</f>
        <v>0</v>
      </c>
      <c r="W66" s="125"/>
      <c r="X66" s="125"/>
      <c r="Y66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66" s="51">
        <f>+IFERROR(IFERROR(TOtros[[#This Row],[Valor Viático por viaje]]*TOtros[[#This Row],[Número de viáticos durante la cohorte]],0),0)</f>
        <v>0</v>
      </c>
    </row>
    <row r="67" spans="1:26">
      <c r="A67" s="173">
        <f t="shared" si="3"/>
        <v>66</v>
      </c>
      <c r="B67" s="150"/>
      <c r="K67" s="123"/>
      <c r="L67" s="123"/>
      <c r="M67" s="123"/>
      <c r="N67" s="127"/>
      <c r="O67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67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67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67" s="123"/>
      <c r="S67" s="127"/>
      <c r="T67" s="125"/>
      <c r="U67" s="123"/>
      <c r="V67" s="51">
        <f>+TOtros[[#This Row],[Número de viajes aéreos (ida y regreso) durante la cohorte]]*TOtros[[#This Row],[Valor Unitario Tiquete Aéreo (Ida y Regreso)]]</f>
        <v>0</v>
      </c>
      <c r="W67" s="125"/>
      <c r="X67" s="125"/>
      <c r="Y67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67" s="51">
        <f>+IFERROR(IFERROR(TOtros[[#This Row],[Valor Viático por viaje]]*TOtros[[#This Row],[Número de viáticos durante la cohorte]],0),0)</f>
        <v>0</v>
      </c>
    </row>
    <row r="68" spans="1:26">
      <c r="A68" s="173">
        <f t="shared" si="3"/>
        <v>67</v>
      </c>
      <c r="B68" s="150"/>
      <c r="K68" s="123"/>
      <c r="L68" s="123"/>
      <c r="M68" s="123"/>
      <c r="N68" s="127"/>
      <c r="O68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68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68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68" s="123"/>
      <c r="S68" s="127"/>
      <c r="T68" s="125"/>
      <c r="U68" s="123"/>
      <c r="V68" s="51">
        <f>+TOtros[[#This Row],[Número de viajes aéreos (ida y regreso) durante la cohorte]]*TOtros[[#This Row],[Valor Unitario Tiquete Aéreo (Ida y Regreso)]]</f>
        <v>0</v>
      </c>
      <c r="W68" s="125"/>
      <c r="X68" s="125"/>
      <c r="Y68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68" s="51">
        <f>+IFERROR(IFERROR(TOtros[[#This Row],[Valor Viático por viaje]]*TOtros[[#This Row],[Número de viáticos durante la cohorte]],0),0)</f>
        <v>0</v>
      </c>
    </row>
    <row r="69" spans="1:26">
      <c r="A69" s="173">
        <f t="shared" si="3"/>
        <v>68</v>
      </c>
      <c r="B69" s="150"/>
      <c r="K69" s="123"/>
      <c r="L69" s="123"/>
      <c r="M69" s="123"/>
      <c r="N69" s="127"/>
      <c r="O69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69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69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69" s="123"/>
      <c r="S69" s="127"/>
      <c r="T69" s="125"/>
      <c r="U69" s="123"/>
      <c r="V69" s="51">
        <f>+TOtros[[#This Row],[Número de viajes aéreos (ida y regreso) durante la cohorte]]*TOtros[[#This Row],[Valor Unitario Tiquete Aéreo (Ida y Regreso)]]</f>
        <v>0</v>
      </c>
      <c r="W69" s="125"/>
      <c r="X69" s="125"/>
      <c r="Y69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69" s="51">
        <f>+IFERROR(IFERROR(TOtros[[#This Row],[Valor Viático por viaje]]*TOtros[[#This Row],[Número de viáticos durante la cohorte]],0),0)</f>
        <v>0</v>
      </c>
    </row>
    <row r="70" spans="1:26">
      <c r="A70" s="173">
        <f t="shared" si="3"/>
        <v>69</v>
      </c>
      <c r="B70" s="150"/>
      <c r="K70" s="123"/>
      <c r="L70" s="123"/>
      <c r="M70" s="123"/>
      <c r="N70" s="127"/>
      <c r="O70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70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70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70" s="123"/>
      <c r="S70" s="127"/>
      <c r="T70" s="125"/>
      <c r="U70" s="123"/>
      <c r="V70" s="51">
        <f>+TOtros[[#This Row],[Número de viajes aéreos (ida y regreso) durante la cohorte]]*TOtros[[#This Row],[Valor Unitario Tiquete Aéreo (Ida y Regreso)]]</f>
        <v>0</v>
      </c>
      <c r="W70" s="125"/>
      <c r="X70" s="125"/>
      <c r="Y70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70" s="51">
        <f>+IFERROR(IFERROR(TOtros[[#This Row],[Valor Viático por viaje]]*TOtros[[#This Row],[Número de viáticos durante la cohorte]],0),0)</f>
        <v>0</v>
      </c>
    </row>
    <row r="71" spans="1:26">
      <c r="A71" s="173">
        <f t="shared" si="3"/>
        <v>70</v>
      </c>
      <c r="B71" s="150"/>
      <c r="K71" s="123"/>
      <c r="L71" s="123"/>
      <c r="M71" s="123"/>
      <c r="N71" s="127"/>
      <c r="O71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71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71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71" s="123"/>
      <c r="S71" s="127"/>
      <c r="T71" s="125"/>
      <c r="U71" s="123"/>
      <c r="V71" s="51">
        <f>+TOtros[[#This Row],[Número de viajes aéreos (ida y regreso) durante la cohorte]]*TOtros[[#This Row],[Valor Unitario Tiquete Aéreo (Ida y Regreso)]]</f>
        <v>0</v>
      </c>
      <c r="W71" s="125"/>
      <c r="X71" s="125"/>
      <c r="Y71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71" s="51">
        <f>+IFERROR(IFERROR(TOtros[[#This Row],[Valor Viático por viaje]]*TOtros[[#This Row],[Número de viáticos durante la cohorte]],0),0)</f>
        <v>0</v>
      </c>
    </row>
    <row r="72" spans="1:26">
      <c r="A72" s="173">
        <f t="shared" si="3"/>
        <v>71</v>
      </c>
      <c r="B72" s="150"/>
      <c r="K72" s="123"/>
      <c r="L72" s="123"/>
      <c r="M72" s="123"/>
      <c r="N72" s="127"/>
      <c r="O72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72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72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72" s="123"/>
      <c r="S72" s="127"/>
      <c r="T72" s="125"/>
      <c r="U72" s="123"/>
      <c r="V72" s="51">
        <f>+TOtros[[#This Row],[Número de viajes aéreos (ida y regreso) durante la cohorte]]*TOtros[[#This Row],[Valor Unitario Tiquete Aéreo (Ida y Regreso)]]</f>
        <v>0</v>
      </c>
      <c r="W72" s="125"/>
      <c r="X72" s="125"/>
      <c r="Y72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72" s="51">
        <f>+IFERROR(IFERROR(TOtros[[#This Row],[Valor Viático por viaje]]*TOtros[[#This Row],[Número de viáticos durante la cohorte]],0),0)</f>
        <v>0</v>
      </c>
    </row>
    <row r="73" spans="1:26">
      <c r="A73" s="173">
        <f t="shared" si="3"/>
        <v>72</v>
      </c>
      <c r="B73" s="150"/>
      <c r="K73" s="123"/>
      <c r="L73" s="123"/>
      <c r="M73" s="123"/>
      <c r="N73" s="127"/>
      <c r="O73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73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73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73" s="123"/>
      <c r="S73" s="127"/>
      <c r="T73" s="125"/>
      <c r="U73" s="123"/>
      <c r="V73" s="51">
        <f>+TOtros[[#This Row],[Número de viajes aéreos (ida y regreso) durante la cohorte]]*TOtros[[#This Row],[Valor Unitario Tiquete Aéreo (Ida y Regreso)]]</f>
        <v>0</v>
      </c>
      <c r="W73" s="125"/>
      <c r="X73" s="125"/>
      <c r="Y73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73" s="51">
        <f>+IFERROR(IFERROR(TOtros[[#This Row],[Valor Viático por viaje]]*TOtros[[#This Row],[Número de viáticos durante la cohorte]],0),0)</f>
        <v>0</v>
      </c>
    </row>
    <row r="74" spans="1:26">
      <c r="A74" s="173">
        <f t="shared" si="3"/>
        <v>73</v>
      </c>
      <c r="B74" s="150"/>
      <c r="K74" s="123"/>
      <c r="L74" s="123"/>
      <c r="M74" s="123"/>
      <c r="N74" s="127"/>
      <c r="O74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74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74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74" s="123"/>
      <c r="S74" s="127"/>
      <c r="T74" s="125"/>
      <c r="U74" s="123"/>
      <c r="V74" s="51">
        <f>+TOtros[[#This Row],[Número de viajes aéreos (ida y regreso) durante la cohorte]]*TOtros[[#This Row],[Valor Unitario Tiquete Aéreo (Ida y Regreso)]]</f>
        <v>0</v>
      </c>
      <c r="W74" s="125"/>
      <c r="X74" s="125"/>
      <c r="Y74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74" s="51">
        <f>+IFERROR(IFERROR(TOtros[[#This Row],[Valor Viático por viaje]]*TOtros[[#This Row],[Número de viáticos durante la cohorte]],0),0)</f>
        <v>0</v>
      </c>
    </row>
    <row r="75" spans="1:26">
      <c r="A75" s="173">
        <f t="shared" si="3"/>
        <v>74</v>
      </c>
      <c r="B75" s="150"/>
      <c r="K75" s="123"/>
      <c r="L75" s="123"/>
      <c r="M75" s="123"/>
      <c r="N75" s="127"/>
      <c r="O75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75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75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75" s="123"/>
      <c r="S75" s="127"/>
      <c r="T75" s="125"/>
      <c r="U75" s="123"/>
      <c r="V75" s="51">
        <f>+TOtros[[#This Row],[Número de viajes aéreos (ida y regreso) durante la cohorte]]*TOtros[[#This Row],[Valor Unitario Tiquete Aéreo (Ida y Regreso)]]</f>
        <v>0</v>
      </c>
      <c r="W75" s="125"/>
      <c r="X75" s="125"/>
      <c r="Y75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75" s="51">
        <f>+IFERROR(IFERROR(TOtros[[#This Row],[Valor Viático por viaje]]*TOtros[[#This Row],[Número de viáticos durante la cohorte]],0),0)</f>
        <v>0</v>
      </c>
    </row>
    <row r="76" spans="1:26">
      <c r="A76" s="173">
        <f t="shared" ref="A76:A139" si="4">IFERROR(A75+1,1)</f>
        <v>75</v>
      </c>
      <c r="B76" s="150"/>
      <c r="K76" s="123"/>
      <c r="L76" s="123"/>
      <c r="M76" s="123"/>
      <c r="N76" s="127"/>
      <c r="O76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76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76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76" s="123"/>
      <c r="S76" s="127"/>
      <c r="T76" s="125"/>
      <c r="U76" s="123"/>
      <c r="V76" s="51">
        <f>+TOtros[[#This Row],[Número de viajes aéreos (ida y regreso) durante la cohorte]]*TOtros[[#This Row],[Valor Unitario Tiquete Aéreo (Ida y Regreso)]]</f>
        <v>0</v>
      </c>
      <c r="W76" s="125"/>
      <c r="X76" s="125"/>
      <c r="Y76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76" s="51">
        <f>+IFERROR(IFERROR(TOtros[[#This Row],[Valor Viático por viaje]]*TOtros[[#This Row],[Número de viáticos durante la cohorte]],0),0)</f>
        <v>0</v>
      </c>
    </row>
    <row r="77" spans="1:26">
      <c r="A77" s="173">
        <f t="shared" si="4"/>
        <v>76</v>
      </c>
      <c r="B77" s="150"/>
      <c r="K77" s="123"/>
      <c r="L77" s="123"/>
      <c r="M77" s="123"/>
      <c r="N77" s="127"/>
      <c r="O77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77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77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77" s="123"/>
      <c r="S77" s="127"/>
      <c r="T77" s="125"/>
      <c r="U77" s="123"/>
      <c r="V77" s="51">
        <f>+TOtros[[#This Row],[Número de viajes aéreos (ida y regreso) durante la cohorte]]*TOtros[[#This Row],[Valor Unitario Tiquete Aéreo (Ida y Regreso)]]</f>
        <v>0</v>
      </c>
      <c r="W77" s="125"/>
      <c r="X77" s="125"/>
      <c r="Y77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77" s="51">
        <f>+IFERROR(IFERROR(TOtros[[#This Row],[Valor Viático por viaje]]*TOtros[[#This Row],[Número de viáticos durante la cohorte]],0),0)</f>
        <v>0</v>
      </c>
    </row>
    <row r="78" spans="1:26">
      <c r="A78" s="173">
        <f t="shared" si="4"/>
        <v>77</v>
      </c>
      <c r="B78" s="150"/>
      <c r="K78" s="123"/>
      <c r="L78" s="123"/>
      <c r="M78" s="123"/>
      <c r="N78" s="127"/>
      <c r="O78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78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78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78" s="123"/>
      <c r="S78" s="127"/>
      <c r="T78" s="125"/>
      <c r="U78" s="123"/>
      <c r="V78" s="51">
        <f>+TOtros[[#This Row],[Número de viajes aéreos (ida y regreso) durante la cohorte]]*TOtros[[#This Row],[Valor Unitario Tiquete Aéreo (Ida y Regreso)]]</f>
        <v>0</v>
      </c>
      <c r="W78" s="125"/>
      <c r="X78" s="125"/>
      <c r="Y78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78" s="51">
        <f>+IFERROR(IFERROR(TOtros[[#This Row],[Valor Viático por viaje]]*TOtros[[#This Row],[Número de viáticos durante la cohorte]],0),0)</f>
        <v>0</v>
      </c>
    </row>
    <row r="79" spans="1:26">
      <c r="A79" s="173">
        <f t="shared" si="4"/>
        <v>78</v>
      </c>
      <c r="B79" s="150"/>
      <c r="K79" s="123"/>
      <c r="L79" s="123"/>
      <c r="M79" s="123"/>
      <c r="N79" s="127"/>
      <c r="O79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79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79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79" s="123"/>
      <c r="S79" s="127"/>
      <c r="T79" s="125"/>
      <c r="U79" s="123"/>
      <c r="V79" s="51">
        <f>+TOtros[[#This Row],[Número de viajes aéreos (ida y regreso) durante la cohorte]]*TOtros[[#This Row],[Valor Unitario Tiquete Aéreo (Ida y Regreso)]]</f>
        <v>0</v>
      </c>
      <c r="W79" s="125"/>
      <c r="X79" s="125"/>
      <c r="Y79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79" s="51">
        <f>+IFERROR(IFERROR(TOtros[[#This Row],[Valor Viático por viaje]]*TOtros[[#This Row],[Número de viáticos durante la cohorte]],0),0)</f>
        <v>0</v>
      </c>
    </row>
    <row r="80" spans="1:26">
      <c r="A80" s="173">
        <f t="shared" si="4"/>
        <v>79</v>
      </c>
      <c r="B80" s="150"/>
      <c r="K80" s="123"/>
      <c r="L80" s="123"/>
      <c r="M80" s="123"/>
      <c r="N80" s="127"/>
      <c r="O80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80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80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80" s="123"/>
      <c r="S80" s="127"/>
      <c r="T80" s="125"/>
      <c r="U80" s="123"/>
      <c r="V80" s="51">
        <f>+TOtros[[#This Row],[Número de viajes aéreos (ida y regreso) durante la cohorte]]*TOtros[[#This Row],[Valor Unitario Tiquete Aéreo (Ida y Regreso)]]</f>
        <v>0</v>
      </c>
      <c r="W80" s="125"/>
      <c r="X80" s="125"/>
      <c r="Y80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80" s="51">
        <f>+IFERROR(IFERROR(TOtros[[#This Row],[Valor Viático por viaje]]*TOtros[[#This Row],[Número de viáticos durante la cohorte]],0),0)</f>
        <v>0</v>
      </c>
    </row>
    <row r="81" spans="1:26">
      <c r="A81" s="173">
        <f t="shared" si="4"/>
        <v>80</v>
      </c>
      <c r="B81" s="150"/>
      <c r="K81" s="123"/>
      <c r="L81" s="123"/>
      <c r="M81" s="123"/>
      <c r="N81" s="127"/>
      <c r="O81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81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81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81" s="123"/>
      <c r="S81" s="127"/>
      <c r="T81" s="125"/>
      <c r="U81" s="123"/>
      <c r="V81" s="51">
        <f>+TOtros[[#This Row],[Número de viajes aéreos (ida y regreso) durante la cohorte]]*TOtros[[#This Row],[Valor Unitario Tiquete Aéreo (Ida y Regreso)]]</f>
        <v>0</v>
      </c>
      <c r="W81" s="125"/>
      <c r="X81" s="125"/>
      <c r="Y81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81" s="51">
        <f>+IFERROR(IFERROR(TOtros[[#This Row],[Valor Viático por viaje]]*TOtros[[#This Row],[Número de viáticos durante la cohorte]],0),0)</f>
        <v>0</v>
      </c>
    </row>
    <row r="82" spans="1:26">
      <c r="A82" s="173">
        <f t="shared" si="4"/>
        <v>81</v>
      </c>
      <c r="B82" s="150"/>
      <c r="K82" s="123"/>
      <c r="L82" s="123"/>
      <c r="M82" s="123"/>
      <c r="N82" s="127"/>
      <c r="O82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82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82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82" s="123"/>
      <c r="S82" s="127"/>
      <c r="T82" s="125"/>
      <c r="U82" s="123"/>
      <c r="V82" s="51">
        <f>+TOtros[[#This Row],[Número de viajes aéreos (ida y regreso) durante la cohorte]]*TOtros[[#This Row],[Valor Unitario Tiquete Aéreo (Ida y Regreso)]]</f>
        <v>0</v>
      </c>
      <c r="W82" s="125"/>
      <c r="X82" s="125"/>
      <c r="Y82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82" s="51">
        <f>+IFERROR(IFERROR(TOtros[[#This Row],[Valor Viático por viaje]]*TOtros[[#This Row],[Número de viáticos durante la cohorte]],0),0)</f>
        <v>0</v>
      </c>
    </row>
    <row r="83" spans="1:26">
      <c r="A83" s="173">
        <f t="shared" si="4"/>
        <v>82</v>
      </c>
      <c r="B83" s="150"/>
      <c r="K83" s="123"/>
      <c r="L83" s="123"/>
      <c r="M83" s="123"/>
      <c r="N83" s="127"/>
      <c r="O83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83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83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83" s="123"/>
      <c r="S83" s="127"/>
      <c r="T83" s="125"/>
      <c r="U83" s="123"/>
      <c r="V83" s="51">
        <f>+TOtros[[#This Row],[Número de viajes aéreos (ida y regreso) durante la cohorte]]*TOtros[[#This Row],[Valor Unitario Tiquete Aéreo (Ida y Regreso)]]</f>
        <v>0</v>
      </c>
      <c r="W83" s="125"/>
      <c r="X83" s="125"/>
      <c r="Y83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83" s="51">
        <f>+IFERROR(IFERROR(TOtros[[#This Row],[Valor Viático por viaje]]*TOtros[[#This Row],[Número de viáticos durante la cohorte]],0),0)</f>
        <v>0</v>
      </c>
    </row>
    <row r="84" spans="1:26">
      <c r="A84" s="173">
        <f t="shared" si="4"/>
        <v>83</v>
      </c>
      <c r="B84" s="150"/>
      <c r="K84" s="123"/>
      <c r="L84" s="123"/>
      <c r="M84" s="123"/>
      <c r="N84" s="127"/>
      <c r="O84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84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84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84" s="123"/>
      <c r="S84" s="127"/>
      <c r="T84" s="125"/>
      <c r="U84" s="123"/>
      <c r="V84" s="51">
        <f>+TOtros[[#This Row],[Número de viajes aéreos (ida y regreso) durante la cohorte]]*TOtros[[#This Row],[Valor Unitario Tiquete Aéreo (Ida y Regreso)]]</f>
        <v>0</v>
      </c>
      <c r="W84" s="125"/>
      <c r="X84" s="125"/>
      <c r="Y84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84" s="51">
        <f>+IFERROR(IFERROR(TOtros[[#This Row],[Valor Viático por viaje]]*TOtros[[#This Row],[Número de viáticos durante la cohorte]],0),0)</f>
        <v>0</v>
      </c>
    </row>
    <row r="85" spans="1:26">
      <c r="A85" s="173">
        <f t="shared" si="4"/>
        <v>84</v>
      </c>
      <c r="B85" s="150"/>
      <c r="K85" s="123"/>
      <c r="L85" s="123"/>
      <c r="M85" s="123"/>
      <c r="N85" s="127"/>
      <c r="O85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85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85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85" s="123"/>
      <c r="S85" s="127"/>
      <c r="T85" s="125"/>
      <c r="U85" s="123"/>
      <c r="V85" s="51">
        <f>+TOtros[[#This Row],[Número de viajes aéreos (ida y regreso) durante la cohorte]]*TOtros[[#This Row],[Valor Unitario Tiquete Aéreo (Ida y Regreso)]]</f>
        <v>0</v>
      </c>
      <c r="W85" s="125"/>
      <c r="X85" s="125"/>
      <c r="Y85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85" s="51">
        <f>+IFERROR(IFERROR(TOtros[[#This Row],[Valor Viático por viaje]]*TOtros[[#This Row],[Número de viáticos durante la cohorte]],0),0)</f>
        <v>0</v>
      </c>
    </row>
    <row r="86" spans="1:26">
      <c r="A86" s="173">
        <f t="shared" si="4"/>
        <v>85</v>
      </c>
      <c r="B86" s="150"/>
      <c r="K86" s="123"/>
      <c r="L86" s="123"/>
      <c r="M86" s="123"/>
      <c r="N86" s="127"/>
      <c r="O86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86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86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86" s="123"/>
      <c r="S86" s="127"/>
      <c r="T86" s="125"/>
      <c r="U86" s="123"/>
      <c r="V86" s="51">
        <f>+TOtros[[#This Row],[Número de viajes aéreos (ida y regreso) durante la cohorte]]*TOtros[[#This Row],[Valor Unitario Tiquete Aéreo (Ida y Regreso)]]</f>
        <v>0</v>
      </c>
      <c r="W86" s="125"/>
      <c r="X86" s="125"/>
      <c r="Y86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86" s="51">
        <f>+IFERROR(IFERROR(TOtros[[#This Row],[Valor Viático por viaje]]*TOtros[[#This Row],[Número de viáticos durante la cohorte]],0),0)</f>
        <v>0</v>
      </c>
    </row>
    <row r="87" spans="1:26">
      <c r="A87" s="173">
        <f t="shared" si="4"/>
        <v>86</v>
      </c>
      <c r="B87" s="150"/>
      <c r="K87" s="123"/>
      <c r="L87" s="123"/>
      <c r="M87" s="123"/>
      <c r="N87" s="127"/>
      <c r="O87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87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87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87" s="123"/>
      <c r="S87" s="127"/>
      <c r="T87" s="125"/>
      <c r="U87" s="123"/>
      <c r="V87" s="51">
        <f>+TOtros[[#This Row],[Número de viajes aéreos (ida y regreso) durante la cohorte]]*TOtros[[#This Row],[Valor Unitario Tiquete Aéreo (Ida y Regreso)]]</f>
        <v>0</v>
      </c>
      <c r="W87" s="125"/>
      <c r="X87" s="125"/>
      <c r="Y87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87" s="51">
        <f>+IFERROR(IFERROR(TOtros[[#This Row],[Valor Viático por viaje]]*TOtros[[#This Row],[Número de viáticos durante la cohorte]],0),0)</f>
        <v>0</v>
      </c>
    </row>
    <row r="88" spans="1:26">
      <c r="A88" s="173">
        <f t="shared" si="4"/>
        <v>87</v>
      </c>
      <c r="B88" s="150"/>
      <c r="K88" s="123"/>
      <c r="L88" s="123"/>
      <c r="M88" s="123"/>
      <c r="N88" s="127"/>
      <c r="O88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88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88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88" s="123"/>
      <c r="S88" s="127"/>
      <c r="T88" s="125"/>
      <c r="U88" s="123"/>
      <c r="V88" s="51">
        <f>+TOtros[[#This Row],[Número de viajes aéreos (ida y regreso) durante la cohorte]]*TOtros[[#This Row],[Valor Unitario Tiquete Aéreo (Ida y Regreso)]]</f>
        <v>0</v>
      </c>
      <c r="W88" s="125"/>
      <c r="X88" s="125"/>
      <c r="Y88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88" s="51">
        <f>+IFERROR(IFERROR(TOtros[[#This Row],[Valor Viático por viaje]]*TOtros[[#This Row],[Número de viáticos durante la cohorte]],0),0)</f>
        <v>0</v>
      </c>
    </row>
    <row r="89" spans="1:26">
      <c r="A89" s="173">
        <f t="shared" si="4"/>
        <v>88</v>
      </c>
      <c r="B89" s="150"/>
      <c r="K89" s="123"/>
      <c r="L89" s="123"/>
      <c r="M89" s="123"/>
      <c r="N89" s="127"/>
      <c r="O89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89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89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89" s="123"/>
      <c r="S89" s="127"/>
      <c r="T89" s="125"/>
      <c r="U89" s="123"/>
      <c r="V89" s="51">
        <f>+TOtros[[#This Row],[Número de viajes aéreos (ida y regreso) durante la cohorte]]*TOtros[[#This Row],[Valor Unitario Tiquete Aéreo (Ida y Regreso)]]</f>
        <v>0</v>
      </c>
      <c r="W89" s="125"/>
      <c r="X89" s="125"/>
      <c r="Y89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89" s="51">
        <f>+IFERROR(IFERROR(TOtros[[#This Row],[Valor Viático por viaje]]*TOtros[[#This Row],[Número de viáticos durante la cohorte]],0),0)</f>
        <v>0</v>
      </c>
    </row>
    <row r="90" spans="1:26">
      <c r="A90" s="173">
        <f t="shared" si="4"/>
        <v>89</v>
      </c>
      <c r="B90" s="150"/>
      <c r="K90" s="123"/>
      <c r="L90" s="123"/>
      <c r="M90" s="123"/>
      <c r="N90" s="127"/>
      <c r="O90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90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90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90" s="123"/>
      <c r="S90" s="127"/>
      <c r="T90" s="125"/>
      <c r="U90" s="123"/>
      <c r="V90" s="51">
        <f>+TOtros[[#This Row],[Número de viajes aéreos (ida y regreso) durante la cohorte]]*TOtros[[#This Row],[Valor Unitario Tiquete Aéreo (Ida y Regreso)]]</f>
        <v>0</v>
      </c>
      <c r="W90" s="125"/>
      <c r="X90" s="125"/>
      <c r="Y90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90" s="51">
        <f>+IFERROR(IFERROR(TOtros[[#This Row],[Valor Viático por viaje]]*TOtros[[#This Row],[Número de viáticos durante la cohorte]],0),0)</f>
        <v>0</v>
      </c>
    </row>
    <row r="91" spans="1:26">
      <c r="A91" s="173">
        <f t="shared" si="4"/>
        <v>90</v>
      </c>
      <c r="B91" s="150"/>
      <c r="K91" s="123"/>
      <c r="L91" s="123"/>
      <c r="M91" s="123"/>
      <c r="N91" s="127"/>
      <c r="O91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91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91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91" s="123"/>
      <c r="S91" s="127"/>
      <c r="T91" s="125"/>
      <c r="U91" s="123"/>
      <c r="V91" s="51">
        <f>+TOtros[[#This Row],[Número de viajes aéreos (ida y regreso) durante la cohorte]]*TOtros[[#This Row],[Valor Unitario Tiquete Aéreo (Ida y Regreso)]]</f>
        <v>0</v>
      </c>
      <c r="W91" s="125"/>
      <c r="X91" s="125"/>
      <c r="Y91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91" s="51">
        <f>+IFERROR(IFERROR(TOtros[[#This Row],[Valor Viático por viaje]]*TOtros[[#This Row],[Número de viáticos durante la cohorte]],0),0)</f>
        <v>0</v>
      </c>
    </row>
    <row r="92" spans="1:26">
      <c r="A92" s="173">
        <f t="shared" si="4"/>
        <v>91</v>
      </c>
      <c r="B92" s="150"/>
      <c r="K92" s="123"/>
      <c r="L92" s="123"/>
      <c r="M92" s="123"/>
      <c r="N92" s="127"/>
      <c r="O92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92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92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92" s="123"/>
      <c r="S92" s="127"/>
      <c r="T92" s="125"/>
      <c r="U92" s="123"/>
      <c r="V92" s="51">
        <f>+TOtros[[#This Row],[Número de viajes aéreos (ida y regreso) durante la cohorte]]*TOtros[[#This Row],[Valor Unitario Tiquete Aéreo (Ida y Regreso)]]</f>
        <v>0</v>
      </c>
      <c r="W92" s="125"/>
      <c r="X92" s="125"/>
      <c r="Y92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92" s="51">
        <f>+IFERROR(IFERROR(TOtros[[#This Row],[Valor Viático por viaje]]*TOtros[[#This Row],[Número de viáticos durante la cohorte]],0),0)</f>
        <v>0</v>
      </c>
    </row>
    <row r="93" spans="1:26">
      <c r="A93" s="173">
        <f t="shared" si="4"/>
        <v>92</v>
      </c>
      <c r="B93" s="150"/>
      <c r="K93" s="123"/>
      <c r="L93" s="123"/>
      <c r="M93" s="123"/>
      <c r="N93" s="127"/>
      <c r="O93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93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93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93" s="123"/>
      <c r="S93" s="127"/>
      <c r="T93" s="125"/>
      <c r="U93" s="123"/>
      <c r="V93" s="51">
        <f>+TOtros[[#This Row],[Número de viajes aéreos (ida y regreso) durante la cohorte]]*TOtros[[#This Row],[Valor Unitario Tiquete Aéreo (Ida y Regreso)]]</f>
        <v>0</v>
      </c>
      <c r="W93" s="125"/>
      <c r="X93" s="125"/>
      <c r="Y93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93" s="51">
        <f>+IFERROR(IFERROR(TOtros[[#This Row],[Valor Viático por viaje]]*TOtros[[#This Row],[Número de viáticos durante la cohorte]],0),0)</f>
        <v>0</v>
      </c>
    </row>
    <row r="94" spans="1:26">
      <c r="A94" s="173">
        <f t="shared" si="4"/>
        <v>93</v>
      </c>
      <c r="B94" s="150"/>
      <c r="K94" s="123"/>
      <c r="L94" s="123"/>
      <c r="M94" s="123"/>
      <c r="N94" s="127"/>
      <c r="O94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94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94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94" s="123"/>
      <c r="S94" s="127"/>
      <c r="T94" s="125"/>
      <c r="U94" s="123"/>
      <c r="V94" s="51">
        <f>+TOtros[[#This Row],[Número de viajes aéreos (ida y regreso) durante la cohorte]]*TOtros[[#This Row],[Valor Unitario Tiquete Aéreo (Ida y Regreso)]]</f>
        <v>0</v>
      </c>
      <c r="W94" s="125"/>
      <c r="X94" s="125"/>
      <c r="Y94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94" s="51">
        <f>+IFERROR(IFERROR(TOtros[[#This Row],[Valor Viático por viaje]]*TOtros[[#This Row],[Número de viáticos durante la cohorte]],0),0)</f>
        <v>0</v>
      </c>
    </row>
    <row r="95" spans="1:26">
      <c r="A95" s="173">
        <f t="shared" si="4"/>
        <v>94</v>
      </c>
      <c r="B95" s="150"/>
      <c r="K95" s="123"/>
      <c r="L95" s="123"/>
      <c r="M95" s="123"/>
      <c r="N95" s="127"/>
      <c r="O95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95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95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95" s="123"/>
      <c r="S95" s="127"/>
      <c r="T95" s="125"/>
      <c r="U95" s="123"/>
      <c r="V95" s="51">
        <f>+TOtros[[#This Row],[Número de viajes aéreos (ida y regreso) durante la cohorte]]*TOtros[[#This Row],[Valor Unitario Tiquete Aéreo (Ida y Regreso)]]</f>
        <v>0</v>
      </c>
      <c r="W95" s="125"/>
      <c r="X95" s="125"/>
      <c r="Y95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95" s="51">
        <f>+IFERROR(IFERROR(TOtros[[#This Row],[Valor Viático por viaje]]*TOtros[[#This Row],[Número de viáticos durante la cohorte]],0),0)</f>
        <v>0</v>
      </c>
    </row>
    <row r="96" spans="1:26">
      <c r="A96" s="173">
        <f t="shared" si="4"/>
        <v>95</v>
      </c>
      <c r="B96" s="150"/>
      <c r="K96" s="123"/>
      <c r="L96" s="123"/>
      <c r="M96" s="123"/>
      <c r="N96" s="127"/>
      <c r="O96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96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96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96" s="123"/>
      <c r="S96" s="127"/>
      <c r="T96" s="125"/>
      <c r="U96" s="123"/>
      <c r="V96" s="51">
        <f>+TOtros[[#This Row],[Número de viajes aéreos (ida y regreso) durante la cohorte]]*TOtros[[#This Row],[Valor Unitario Tiquete Aéreo (Ida y Regreso)]]</f>
        <v>0</v>
      </c>
      <c r="W96" s="125"/>
      <c r="X96" s="125"/>
      <c r="Y96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96" s="51">
        <f>+IFERROR(IFERROR(TOtros[[#This Row],[Valor Viático por viaje]]*TOtros[[#This Row],[Número de viáticos durante la cohorte]],0),0)</f>
        <v>0</v>
      </c>
    </row>
    <row r="97" spans="1:26">
      <c r="A97" s="173">
        <f t="shared" si="4"/>
        <v>96</v>
      </c>
      <c r="B97" s="150"/>
      <c r="K97" s="123"/>
      <c r="L97" s="123"/>
      <c r="M97" s="123"/>
      <c r="N97" s="127"/>
      <c r="O97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97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97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97" s="123"/>
      <c r="S97" s="127"/>
      <c r="T97" s="125"/>
      <c r="U97" s="123"/>
      <c r="V97" s="51">
        <f>+TOtros[[#This Row],[Número de viajes aéreos (ida y regreso) durante la cohorte]]*TOtros[[#This Row],[Valor Unitario Tiquete Aéreo (Ida y Regreso)]]</f>
        <v>0</v>
      </c>
      <c r="W97" s="125"/>
      <c r="X97" s="125"/>
      <c r="Y97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97" s="51">
        <f>+IFERROR(IFERROR(TOtros[[#This Row],[Valor Viático por viaje]]*TOtros[[#This Row],[Número de viáticos durante la cohorte]],0),0)</f>
        <v>0</v>
      </c>
    </row>
    <row r="98" spans="1:26">
      <c r="A98" s="173">
        <f t="shared" si="4"/>
        <v>97</v>
      </c>
      <c r="B98" s="150"/>
      <c r="K98" s="123"/>
      <c r="L98" s="123"/>
      <c r="M98" s="123"/>
      <c r="N98" s="127"/>
      <c r="O98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98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98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98" s="123"/>
      <c r="S98" s="127"/>
      <c r="T98" s="125"/>
      <c r="U98" s="123"/>
      <c r="V98" s="51">
        <f>+TOtros[[#This Row],[Número de viajes aéreos (ida y regreso) durante la cohorte]]*TOtros[[#This Row],[Valor Unitario Tiquete Aéreo (Ida y Regreso)]]</f>
        <v>0</v>
      </c>
      <c r="W98" s="125"/>
      <c r="X98" s="125"/>
      <c r="Y98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98" s="51">
        <f>+IFERROR(IFERROR(TOtros[[#This Row],[Valor Viático por viaje]]*TOtros[[#This Row],[Número de viáticos durante la cohorte]],0),0)</f>
        <v>0</v>
      </c>
    </row>
    <row r="99" spans="1:26">
      <c r="A99" s="173">
        <f t="shared" si="4"/>
        <v>98</v>
      </c>
      <c r="B99" s="150"/>
      <c r="K99" s="123"/>
      <c r="L99" s="123"/>
      <c r="M99" s="123"/>
      <c r="N99" s="127"/>
      <c r="O99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99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99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99" s="123"/>
      <c r="S99" s="127"/>
      <c r="T99" s="125"/>
      <c r="U99" s="123"/>
      <c r="V99" s="51">
        <f>+TOtros[[#This Row],[Número de viajes aéreos (ida y regreso) durante la cohorte]]*TOtros[[#This Row],[Valor Unitario Tiquete Aéreo (Ida y Regreso)]]</f>
        <v>0</v>
      </c>
      <c r="W99" s="125"/>
      <c r="X99" s="125"/>
      <c r="Y99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99" s="51">
        <f>+IFERROR(IFERROR(TOtros[[#This Row],[Valor Viático por viaje]]*TOtros[[#This Row],[Número de viáticos durante la cohorte]],0),0)</f>
        <v>0</v>
      </c>
    </row>
    <row r="100" spans="1:26">
      <c r="A100" s="173">
        <f t="shared" si="4"/>
        <v>99</v>
      </c>
      <c r="B100" s="150"/>
      <c r="K100" s="123"/>
      <c r="L100" s="123"/>
      <c r="M100" s="123"/>
      <c r="N100" s="127"/>
      <c r="O100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00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00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00" s="123"/>
      <c r="S100" s="127"/>
      <c r="T100" s="125"/>
      <c r="U100" s="123"/>
      <c r="V100" s="51">
        <f>+TOtros[[#This Row],[Número de viajes aéreos (ida y regreso) durante la cohorte]]*TOtros[[#This Row],[Valor Unitario Tiquete Aéreo (Ida y Regreso)]]</f>
        <v>0</v>
      </c>
      <c r="W100" s="125"/>
      <c r="X100" s="125"/>
      <c r="Y100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00" s="51">
        <f>+IFERROR(IFERROR(TOtros[[#This Row],[Valor Viático por viaje]]*TOtros[[#This Row],[Número de viáticos durante la cohorte]],0),0)</f>
        <v>0</v>
      </c>
    </row>
    <row r="101" spans="1:26">
      <c r="A101" s="173">
        <f t="shared" si="4"/>
        <v>100</v>
      </c>
      <c r="B101" s="150"/>
      <c r="K101" s="123"/>
      <c r="L101" s="123"/>
      <c r="M101" s="123"/>
      <c r="N101" s="127"/>
      <c r="O101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01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01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01" s="123"/>
      <c r="S101" s="127"/>
      <c r="T101" s="125"/>
      <c r="U101" s="123"/>
      <c r="V101" s="51">
        <f>+TOtros[[#This Row],[Número de viajes aéreos (ida y regreso) durante la cohorte]]*TOtros[[#This Row],[Valor Unitario Tiquete Aéreo (Ida y Regreso)]]</f>
        <v>0</v>
      </c>
      <c r="W101" s="125"/>
      <c r="X101" s="125"/>
      <c r="Y101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01" s="51">
        <f>+IFERROR(IFERROR(TOtros[[#This Row],[Valor Viático por viaje]]*TOtros[[#This Row],[Número de viáticos durante la cohorte]],0),0)</f>
        <v>0</v>
      </c>
    </row>
    <row r="102" spans="1:26">
      <c r="A102" s="173">
        <f t="shared" si="4"/>
        <v>101</v>
      </c>
      <c r="B102" s="150"/>
      <c r="D102" s="122"/>
      <c r="G102" s="188"/>
      <c r="H102" s="122"/>
      <c r="K102" s="123"/>
      <c r="L102" s="123"/>
      <c r="M102" s="123"/>
      <c r="N102" s="127"/>
      <c r="O102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02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02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02" s="123"/>
      <c r="S102" s="127"/>
      <c r="T102" s="189"/>
      <c r="U102" s="123"/>
      <c r="V102" s="51">
        <f>+TOtros[[#This Row],[Número de viajes aéreos (ida y regreso) durante la cohorte]]*TOtros[[#This Row],[Valor Unitario Tiquete Aéreo (Ida y Regreso)]]</f>
        <v>0</v>
      </c>
      <c r="W102" s="189"/>
      <c r="X102" s="189"/>
      <c r="Y102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02" s="51">
        <f>+IFERROR(IFERROR(TOtros[[#This Row],[Valor Viático por viaje]]*TOtros[[#This Row],[Número de viáticos durante la cohorte]],0),0)</f>
        <v>0</v>
      </c>
    </row>
    <row r="103" spans="1:26">
      <c r="A103" s="173">
        <f t="shared" si="4"/>
        <v>102</v>
      </c>
      <c r="B103" s="150"/>
      <c r="D103" s="122"/>
      <c r="G103" s="188"/>
      <c r="H103" s="122"/>
      <c r="K103" s="123"/>
      <c r="L103" s="123"/>
      <c r="M103" s="123"/>
      <c r="N103" s="127"/>
      <c r="O103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03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03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03" s="123"/>
      <c r="S103" s="127"/>
      <c r="T103" s="189"/>
      <c r="U103" s="123"/>
      <c r="V103" s="51">
        <f>+TOtros[[#This Row],[Número de viajes aéreos (ida y regreso) durante la cohorte]]*TOtros[[#This Row],[Valor Unitario Tiquete Aéreo (Ida y Regreso)]]</f>
        <v>0</v>
      </c>
      <c r="W103" s="189"/>
      <c r="X103" s="189"/>
      <c r="Y103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03" s="51">
        <f>+IFERROR(IFERROR(TOtros[[#This Row],[Valor Viático por viaje]]*TOtros[[#This Row],[Número de viáticos durante la cohorte]],0),0)</f>
        <v>0</v>
      </c>
    </row>
    <row r="104" spans="1:26">
      <c r="A104" s="173">
        <f t="shared" si="4"/>
        <v>103</v>
      </c>
      <c r="B104" s="150"/>
      <c r="D104" s="122"/>
      <c r="G104" s="188"/>
      <c r="H104" s="122"/>
      <c r="K104" s="123"/>
      <c r="L104" s="123"/>
      <c r="M104" s="123"/>
      <c r="N104" s="127"/>
      <c r="O104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04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04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04" s="123"/>
      <c r="S104" s="127"/>
      <c r="T104" s="189"/>
      <c r="U104" s="123"/>
      <c r="V104" s="51">
        <f>+TOtros[[#This Row],[Número de viajes aéreos (ida y regreso) durante la cohorte]]*TOtros[[#This Row],[Valor Unitario Tiquete Aéreo (Ida y Regreso)]]</f>
        <v>0</v>
      </c>
      <c r="W104" s="189"/>
      <c r="X104" s="189"/>
      <c r="Y104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04" s="51">
        <f>+IFERROR(IFERROR(TOtros[[#This Row],[Valor Viático por viaje]]*TOtros[[#This Row],[Número de viáticos durante la cohorte]],0),0)</f>
        <v>0</v>
      </c>
    </row>
    <row r="105" spans="1:26">
      <c r="A105" s="173">
        <f t="shared" si="4"/>
        <v>104</v>
      </c>
      <c r="B105" s="150"/>
      <c r="D105" s="122"/>
      <c r="G105" s="188"/>
      <c r="H105" s="122"/>
      <c r="K105" s="123"/>
      <c r="L105" s="123"/>
      <c r="M105" s="123"/>
      <c r="N105" s="127"/>
      <c r="O105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05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05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05" s="123"/>
      <c r="S105" s="127"/>
      <c r="T105" s="189"/>
      <c r="U105" s="123"/>
      <c r="V105" s="51">
        <f>+TOtros[[#This Row],[Número de viajes aéreos (ida y regreso) durante la cohorte]]*TOtros[[#This Row],[Valor Unitario Tiquete Aéreo (Ida y Regreso)]]</f>
        <v>0</v>
      </c>
      <c r="W105" s="189"/>
      <c r="X105" s="189"/>
      <c r="Y105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05" s="51">
        <f>+IFERROR(IFERROR(TOtros[[#This Row],[Valor Viático por viaje]]*TOtros[[#This Row],[Número de viáticos durante la cohorte]],0),0)</f>
        <v>0</v>
      </c>
    </row>
    <row r="106" spans="1:26">
      <c r="A106" s="173">
        <f t="shared" si="4"/>
        <v>105</v>
      </c>
      <c r="B106" s="150"/>
      <c r="D106" s="122"/>
      <c r="G106" s="188"/>
      <c r="H106" s="122"/>
      <c r="K106" s="123"/>
      <c r="L106" s="123"/>
      <c r="M106" s="123"/>
      <c r="N106" s="127"/>
      <c r="O106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06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06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06" s="123"/>
      <c r="S106" s="127"/>
      <c r="T106" s="189"/>
      <c r="U106" s="123"/>
      <c r="V106" s="51">
        <f>+TOtros[[#This Row],[Número de viajes aéreos (ida y regreso) durante la cohorte]]*TOtros[[#This Row],[Valor Unitario Tiquete Aéreo (Ida y Regreso)]]</f>
        <v>0</v>
      </c>
      <c r="W106" s="189"/>
      <c r="X106" s="189"/>
      <c r="Y106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06" s="51">
        <f>+IFERROR(IFERROR(TOtros[[#This Row],[Valor Viático por viaje]]*TOtros[[#This Row],[Número de viáticos durante la cohorte]],0),0)</f>
        <v>0</v>
      </c>
    </row>
    <row r="107" spans="1:26">
      <c r="A107" s="173">
        <f t="shared" si="4"/>
        <v>106</v>
      </c>
      <c r="B107" s="150"/>
      <c r="D107" s="122"/>
      <c r="G107" s="188"/>
      <c r="H107" s="122"/>
      <c r="K107" s="123"/>
      <c r="L107" s="123"/>
      <c r="M107" s="123"/>
      <c r="N107" s="127"/>
      <c r="O107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07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07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07" s="123"/>
      <c r="S107" s="127"/>
      <c r="T107" s="189"/>
      <c r="U107" s="123"/>
      <c r="V107" s="51">
        <f>+TOtros[[#This Row],[Número de viajes aéreos (ida y regreso) durante la cohorte]]*TOtros[[#This Row],[Valor Unitario Tiquete Aéreo (Ida y Regreso)]]</f>
        <v>0</v>
      </c>
      <c r="W107" s="189"/>
      <c r="X107" s="189"/>
      <c r="Y107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07" s="51">
        <f>+IFERROR(IFERROR(TOtros[[#This Row],[Valor Viático por viaje]]*TOtros[[#This Row],[Número de viáticos durante la cohorte]],0),0)</f>
        <v>0</v>
      </c>
    </row>
    <row r="108" spans="1:26">
      <c r="A108" s="173">
        <f t="shared" si="4"/>
        <v>107</v>
      </c>
      <c r="B108" s="150"/>
      <c r="D108" s="122"/>
      <c r="G108" s="188"/>
      <c r="H108" s="122"/>
      <c r="K108" s="123"/>
      <c r="L108" s="123"/>
      <c r="M108" s="123"/>
      <c r="N108" s="127"/>
      <c r="O108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08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08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08" s="123"/>
      <c r="S108" s="127"/>
      <c r="T108" s="189"/>
      <c r="U108" s="123"/>
      <c r="V108" s="51">
        <f>+TOtros[[#This Row],[Número de viajes aéreos (ida y regreso) durante la cohorte]]*TOtros[[#This Row],[Valor Unitario Tiquete Aéreo (Ida y Regreso)]]</f>
        <v>0</v>
      </c>
      <c r="W108" s="189"/>
      <c r="X108" s="189"/>
      <c r="Y108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08" s="51">
        <f>+IFERROR(IFERROR(TOtros[[#This Row],[Valor Viático por viaje]]*TOtros[[#This Row],[Número de viáticos durante la cohorte]],0),0)</f>
        <v>0</v>
      </c>
    </row>
    <row r="109" spans="1:26">
      <c r="A109" s="173">
        <f t="shared" si="4"/>
        <v>108</v>
      </c>
      <c r="B109" s="150"/>
      <c r="D109" s="122"/>
      <c r="G109" s="188"/>
      <c r="H109" s="122"/>
      <c r="K109" s="123"/>
      <c r="L109" s="123"/>
      <c r="M109" s="123"/>
      <c r="N109" s="127"/>
      <c r="O109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09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09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09" s="123"/>
      <c r="S109" s="127"/>
      <c r="T109" s="189"/>
      <c r="U109" s="123"/>
      <c r="V109" s="51">
        <f>+TOtros[[#This Row],[Número de viajes aéreos (ida y regreso) durante la cohorte]]*TOtros[[#This Row],[Valor Unitario Tiquete Aéreo (Ida y Regreso)]]</f>
        <v>0</v>
      </c>
      <c r="W109" s="189"/>
      <c r="X109" s="189"/>
      <c r="Y109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09" s="51">
        <f>+IFERROR(IFERROR(TOtros[[#This Row],[Valor Viático por viaje]]*TOtros[[#This Row],[Número de viáticos durante la cohorte]],0),0)</f>
        <v>0</v>
      </c>
    </row>
    <row r="110" spans="1:26">
      <c r="A110" s="173">
        <f t="shared" si="4"/>
        <v>109</v>
      </c>
      <c r="B110" s="150"/>
      <c r="D110" s="122"/>
      <c r="G110" s="188"/>
      <c r="H110" s="122"/>
      <c r="K110" s="123"/>
      <c r="L110" s="123"/>
      <c r="M110" s="123"/>
      <c r="N110" s="127"/>
      <c r="O110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10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10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10" s="123"/>
      <c r="S110" s="127"/>
      <c r="T110" s="189"/>
      <c r="U110" s="123"/>
      <c r="V110" s="51">
        <f>+TOtros[[#This Row],[Número de viajes aéreos (ida y regreso) durante la cohorte]]*TOtros[[#This Row],[Valor Unitario Tiquete Aéreo (Ida y Regreso)]]</f>
        <v>0</v>
      </c>
      <c r="W110" s="189"/>
      <c r="X110" s="189"/>
      <c r="Y110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10" s="51">
        <f>+IFERROR(IFERROR(TOtros[[#This Row],[Valor Viático por viaje]]*TOtros[[#This Row],[Número de viáticos durante la cohorte]],0),0)</f>
        <v>0</v>
      </c>
    </row>
    <row r="111" spans="1:26">
      <c r="A111" s="173">
        <f t="shared" si="4"/>
        <v>110</v>
      </c>
      <c r="B111" s="150"/>
      <c r="D111" s="122"/>
      <c r="G111" s="188"/>
      <c r="H111" s="122"/>
      <c r="K111" s="123"/>
      <c r="L111" s="123"/>
      <c r="M111" s="123"/>
      <c r="N111" s="127"/>
      <c r="O111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11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11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11" s="123"/>
      <c r="S111" s="127"/>
      <c r="T111" s="189"/>
      <c r="U111" s="123"/>
      <c r="V111" s="51">
        <f>+TOtros[[#This Row],[Número de viajes aéreos (ida y regreso) durante la cohorte]]*TOtros[[#This Row],[Valor Unitario Tiquete Aéreo (Ida y Regreso)]]</f>
        <v>0</v>
      </c>
      <c r="W111" s="189"/>
      <c r="X111" s="189"/>
      <c r="Y111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11" s="51">
        <f>+IFERROR(IFERROR(TOtros[[#This Row],[Valor Viático por viaje]]*TOtros[[#This Row],[Número de viáticos durante la cohorte]],0),0)</f>
        <v>0</v>
      </c>
    </row>
    <row r="112" spans="1:26">
      <c r="A112" s="173">
        <f t="shared" si="4"/>
        <v>111</v>
      </c>
      <c r="B112" s="150"/>
      <c r="D112" s="122"/>
      <c r="G112" s="188"/>
      <c r="H112" s="122"/>
      <c r="K112" s="123"/>
      <c r="L112" s="123"/>
      <c r="M112" s="123"/>
      <c r="N112" s="127"/>
      <c r="O112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12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12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12" s="123"/>
      <c r="S112" s="127"/>
      <c r="T112" s="189"/>
      <c r="U112" s="123"/>
      <c r="V112" s="51">
        <f>+TOtros[[#This Row],[Número de viajes aéreos (ida y regreso) durante la cohorte]]*TOtros[[#This Row],[Valor Unitario Tiquete Aéreo (Ida y Regreso)]]</f>
        <v>0</v>
      </c>
      <c r="W112" s="189"/>
      <c r="X112" s="189"/>
      <c r="Y112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12" s="51">
        <f>+IFERROR(IFERROR(TOtros[[#This Row],[Valor Viático por viaje]]*TOtros[[#This Row],[Número de viáticos durante la cohorte]],0),0)</f>
        <v>0</v>
      </c>
    </row>
    <row r="113" spans="1:26">
      <c r="A113" s="173">
        <f t="shared" si="4"/>
        <v>112</v>
      </c>
      <c r="B113" s="150"/>
      <c r="D113" s="122"/>
      <c r="G113" s="188"/>
      <c r="H113" s="122"/>
      <c r="K113" s="123"/>
      <c r="L113" s="123"/>
      <c r="M113" s="123"/>
      <c r="N113" s="127"/>
      <c r="O113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13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13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13" s="123"/>
      <c r="S113" s="127"/>
      <c r="T113" s="189"/>
      <c r="U113" s="123"/>
      <c r="V113" s="51">
        <f>+TOtros[[#This Row],[Número de viajes aéreos (ida y regreso) durante la cohorte]]*TOtros[[#This Row],[Valor Unitario Tiquete Aéreo (Ida y Regreso)]]</f>
        <v>0</v>
      </c>
      <c r="W113" s="189"/>
      <c r="X113" s="189"/>
      <c r="Y113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13" s="51">
        <f>+IFERROR(IFERROR(TOtros[[#This Row],[Valor Viático por viaje]]*TOtros[[#This Row],[Número de viáticos durante la cohorte]],0),0)</f>
        <v>0</v>
      </c>
    </row>
    <row r="114" spans="1:26">
      <c r="A114" s="173">
        <f t="shared" si="4"/>
        <v>113</v>
      </c>
      <c r="B114" s="150"/>
      <c r="D114" s="122"/>
      <c r="G114" s="188"/>
      <c r="H114" s="122"/>
      <c r="K114" s="123"/>
      <c r="L114" s="123"/>
      <c r="M114" s="123"/>
      <c r="N114" s="127"/>
      <c r="O114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14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14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14" s="123"/>
      <c r="S114" s="127"/>
      <c r="T114" s="189"/>
      <c r="U114" s="123"/>
      <c r="V114" s="51">
        <f>+TOtros[[#This Row],[Número de viajes aéreos (ida y regreso) durante la cohorte]]*TOtros[[#This Row],[Valor Unitario Tiquete Aéreo (Ida y Regreso)]]</f>
        <v>0</v>
      </c>
      <c r="W114" s="189"/>
      <c r="X114" s="189"/>
      <c r="Y114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14" s="51">
        <f>+IFERROR(IFERROR(TOtros[[#This Row],[Valor Viático por viaje]]*TOtros[[#This Row],[Número de viáticos durante la cohorte]],0),0)</f>
        <v>0</v>
      </c>
    </row>
    <row r="115" spans="1:26">
      <c r="A115" s="173">
        <f t="shared" si="4"/>
        <v>114</v>
      </c>
      <c r="B115" s="150"/>
      <c r="D115" s="122"/>
      <c r="G115" s="188"/>
      <c r="H115" s="122"/>
      <c r="K115" s="123"/>
      <c r="L115" s="123"/>
      <c r="M115" s="123"/>
      <c r="N115" s="127"/>
      <c r="O115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15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15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15" s="123"/>
      <c r="S115" s="127"/>
      <c r="T115" s="189"/>
      <c r="U115" s="123"/>
      <c r="V115" s="51">
        <f>+TOtros[[#This Row],[Número de viajes aéreos (ida y regreso) durante la cohorte]]*TOtros[[#This Row],[Valor Unitario Tiquete Aéreo (Ida y Regreso)]]</f>
        <v>0</v>
      </c>
      <c r="W115" s="189"/>
      <c r="X115" s="189"/>
      <c r="Y115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15" s="51">
        <f>+IFERROR(IFERROR(TOtros[[#This Row],[Valor Viático por viaje]]*TOtros[[#This Row],[Número de viáticos durante la cohorte]],0),0)</f>
        <v>0</v>
      </c>
    </row>
    <row r="116" spans="1:26">
      <c r="A116" s="173">
        <f t="shared" si="4"/>
        <v>115</v>
      </c>
      <c r="B116" s="150"/>
      <c r="D116" s="122"/>
      <c r="G116" s="188"/>
      <c r="H116" s="122"/>
      <c r="K116" s="123"/>
      <c r="L116" s="123"/>
      <c r="M116" s="123"/>
      <c r="N116" s="127"/>
      <c r="O116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16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16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16" s="123"/>
      <c r="S116" s="127"/>
      <c r="T116" s="189"/>
      <c r="U116" s="123"/>
      <c r="V116" s="51">
        <f>+TOtros[[#This Row],[Número de viajes aéreos (ida y regreso) durante la cohorte]]*TOtros[[#This Row],[Valor Unitario Tiquete Aéreo (Ida y Regreso)]]</f>
        <v>0</v>
      </c>
      <c r="W116" s="189"/>
      <c r="X116" s="189"/>
      <c r="Y116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16" s="51">
        <f>+IFERROR(IFERROR(TOtros[[#This Row],[Valor Viático por viaje]]*TOtros[[#This Row],[Número de viáticos durante la cohorte]],0),0)</f>
        <v>0</v>
      </c>
    </row>
    <row r="117" spans="1:26">
      <c r="A117" s="173">
        <f t="shared" si="4"/>
        <v>116</v>
      </c>
      <c r="B117" s="150"/>
      <c r="D117" s="122"/>
      <c r="G117" s="188"/>
      <c r="H117" s="122"/>
      <c r="K117" s="123"/>
      <c r="L117" s="123"/>
      <c r="M117" s="123"/>
      <c r="N117" s="127"/>
      <c r="O117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17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17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17" s="123"/>
      <c r="S117" s="127"/>
      <c r="T117" s="189"/>
      <c r="U117" s="123"/>
      <c r="V117" s="51">
        <f>+TOtros[[#This Row],[Número de viajes aéreos (ida y regreso) durante la cohorte]]*TOtros[[#This Row],[Valor Unitario Tiquete Aéreo (Ida y Regreso)]]</f>
        <v>0</v>
      </c>
      <c r="W117" s="189"/>
      <c r="X117" s="189"/>
      <c r="Y117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17" s="51">
        <f>+IFERROR(IFERROR(TOtros[[#This Row],[Valor Viático por viaje]]*TOtros[[#This Row],[Número de viáticos durante la cohorte]],0),0)</f>
        <v>0</v>
      </c>
    </row>
    <row r="118" spans="1:26">
      <c r="A118" s="173">
        <f t="shared" si="4"/>
        <v>117</v>
      </c>
      <c r="B118" s="150"/>
      <c r="D118" s="122"/>
      <c r="G118" s="188"/>
      <c r="H118" s="122"/>
      <c r="K118" s="123"/>
      <c r="L118" s="123"/>
      <c r="M118" s="123"/>
      <c r="N118" s="127"/>
      <c r="O118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18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18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18" s="123"/>
      <c r="S118" s="127"/>
      <c r="T118" s="189"/>
      <c r="U118" s="123"/>
      <c r="V118" s="51">
        <f>+TOtros[[#This Row],[Número de viajes aéreos (ida y regreso) durante la cohorte]]*TOtros[[#This Row],[Valor Unitario Tiquete Aéreo (Ida y Regreso)]]</f>
        <v>0</v>
      </c>
      <c r="W118" s="189"/>
      <c r="X118" s="189"/>
      <c r="Y118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18" s="51">
        <f>+IFERROR(IFERROR(TOtros[[#This Row],[Valor Viático por viaje]]*TOtros[[#This Row],[Número de viáticos durante la cohorte]],0),0)</f>
        <v>0</v>
      </c>
    </row>
    <row r="119" spans="1:26">
      <c r="A119" s="173">
        <f t="shared" si="4"/>
        <v>118</v>
      </c>
      <c r="B119" s="150"/>
      <c r="D119" s="122"/>
      <c r="G119" s="188"/>
      <c r="H119" s="122"/>
      <c r="K119" s="123"/>
      <c r="L119" s="123"/>
      <c r="M119" s="123"/>
      <c r="N119" s="127"/>
      <c r="O119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19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19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19" s="123"/>
      <c r="S119" s="127"/>
      <c r="T119" s="189"/>
      <c r="U119" s="123"/>
      <c r="V119" s="51">
        <f>+TOtros[[#This Row],[Número de viajes aéreos (ida y regreso) durante la cohorte]]*TOtros[[#This Row],[Valor Unitario Tiquete Aéreo (Ida y Regreso)]]</f>
        <v>0</v>
      </c>
      <c r="W119" s="189"/>
      <c r="X119" s="189"/>
      <c r="Y119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19" s="51">
        <f>+IFERROR(IFERROR(TOtros[[#This Row],[Valor Viático por viaje]]*TOtros[[#This Row],[Número de viáticos durante la cohorte]],0),0)</f>
        <v>0</v>
      </c>
    </row>
    <row r="120" spans="1:26">
      <c r="A120" s="173">
        <f t="shared" si="4"/>
        <v>119</v>
      </c>
      <c r="B120" s="150"/>
      <c r="D120" s="122"/>
      <c r="G120" s="188"/>
      <c r="H120" s="122"/>
      <c r="K120" s="123"/>
      <c r="L120" s="123"/>
      <c r="M120" s="123"/>
      <c r="N120" s="127"/>
      <c r="O120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20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20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20" s="123"/>
      <c r="S120" s="127"/>
      <c r="T120" s="189"/>
      <c r="U120" s="123"/>
      <c r="V120" s="51">
        <f>+TOtros[[#This Row],[Número de viajes aéreos (ida y regreso) durante la cohorte]]*TOtros[[#This Row],[Valor Unitario Tiquete Aéreo (Ida y Regreso)]]</f>
        <v>0</v>
      </c>
      <c r="W120" s="189"/>
      <c r="X120" s="189"/>
      <c r="Y120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20" s="51">
        <f>+IFERROR(IFERROR(TOtros[[#This Row],[Valor Viático por viaje]]*TOtros[[#This Row],[Número de viáticos durante la cohorte]],0),0)</f>
        <v>0</v>
      </c>
    </row>
    <row r="121" spans="1:26">
      <c r="A121" s="173">
        <f t="shared" si="4"/>
        <v>120</v>
      </c>
      <c r="B121" s="150"/>
      <c r="D121" s="122"/>
      <c r="G121" s="188"/>
      <c r="H121" s="122"/>
      <c r="K121" s="123"/>
      <c r="L121" s="123"/>
      <c r="M121" s="123"/>
      <c r="N121" s="127"/>
      <c r="O121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21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21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21" s="123"/>
      <c r="S121" s="127"/>
      <c r="T121" s="189"/>
      <c r="U121" s="123"/>
      <c r="V121" s="51">
        <f>+TOtros[[#This Row],[Número de viajes aéreos (ida y regreso) durante la cohorte]]*TOtros[[#This Row],[Valor Unitario Tiquete Aéreo (Ida y Regreso)]]</f>
        <v>0</v>
      </c>
      <c r="W121" s="189"/>
      <c r="X121" s="189"/>
      <c r="Y121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21" s="51">
        <f>+IFERROR(IFERROR(TOtros[[#This Row],[Valor Viático por viaje]]*TOtros[[#This Row],[Número de viáticos durante la cohorte]],0),0)</f>
        <v>0</v>
      </c>
    </row>
    <row r="122" spans="1:26">
      <c r="A122" s="173">
        <f t="shared" si="4"/>
        <v>121</v>
      </c>
      <c r="B122" s="150"/>
      <c r="D122" s="122"/>
      <c r="G122" s="188"/>
      <c r="H122" s="122"/>
      <c r="K122" s="123"/>
      <c r="L122" s="123"/>
      <c r="M122" s="123"/>
      <c r="N122" s="127"/>
      <c r="O122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22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22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22" s="123"/>
      <c r="S122" s="127"/>
      <c r="T122" s="189"/>
      <c r="U122" s="123"/>
      <c r="V122" s="51">
        <f>+TOtros[[#This Row],[Número de viajes aéreos (ida y regreso) durante la cohorte]]*TOtros[[#This Row],[Valor Unitario Tiquete Aéreo (Ida y Regreso)]]</f>
        <v>0</v>
      </c>
      <c r="W122" s="189"/>
      <c r="X122" s="189"/>
      <c r="Y122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22" s="51">
        <f>+IFERROR(IFERROR(TOtros[[#This Row],[Valor Viático por viaje]]*TOtros[[#This Row],[Número de viáticos durante la cohorte]],0),0)</f>
        <v>0</v>
      </c>
    </row>
    <row r="123" spans="1:26">
      <c r="A123" s="173">
        <f t="shared" si="4"/>
        <v>122</v>
      </c>
      <c r="B123" s="150"/>
      <c r="D123" s="122"/>
      <c r="G123" s="188"/>
      <c r="H123" s="122"/>
      <c r="K123" s="123"/>
      <c r="L123" s="123"/>
      <c r="M123" s="123"/>
      <c r="N123" s="127"/>
      <c r="O123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23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23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23" s="123"/>
      <c r="S123" s="127"/>
      <c r="T123" s="189"/>
      <c r="U123" s="123"/>
      <c r="V123" s="51">
        <f>+TOtros[[#This Row],[Número de viajes aéreos (ida y regreso) durante la cohorte]]*TOtros[[#This Row],[Valor Unitario Tiquete Aéreo (Ida y Regreso)]]</f>
        <v>0</v>
      </c>
      <c r="W123" s="189"/>
      <c r="X123" s="189"/>
      <c r="Y123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23" s="51">
        <f>+IFERROR(IFERROR(TOtros[[#This Row],[Valor Viático por viaje]]*TOtros[[#This Row],[Número de viáticos durante la cohorte]],0),0)</f>
        <v>0</v>
      </c>
    </row>
    <row r="124" spans="1:26">
      <c r="A124" s="173">
        <f t="shared" si="4"/>
        <v>123</v>
      </c>
      <c r="B124" s="150"/>
      <c r="D124" s="122"/>
      <c r="G124" s="188"/>
      <c r="H124" s="122"/>
      <c r="K124" s="123"/>
      <c r="L124" s="123"/>
      <c r="M124" s="123"/>
      <c r="N124" s="127"/>
      <c r="O124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24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24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24" s="123"/>
      <c r="S124" s="127"/>
      <c r="T124" s="189"/>
      <c r="U124" s="123"/>
      <c r="V124" s="51">
        <f>+TOtros[[#This Row],[Número de viajes aéreos (ida y regreso) durante la cohorte]]*TOtros[[#This Row],[Valor Unitario Tiquete Aéreo (Ida y Regreso)]]</f>
        <v>0</v>
      </c>
      <c r="W124" s="189"/>
      <c r="X124" s="189"/>
      <c r="Y124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24" s="51">
        <f>+IFERROR(IFERROR(TOtros[[#This Row],[Valor Viático por viaje]]*TOtros[[#This Row],[Número de viáticos durante la cohorte]],0),0)</f>
        <v>0</v>
      </c>
    </row>
    <row r="125" spans="1:26">
      <c r="A125" s="173">
        <f t="shared" si="4"/>
        <v>124</v>
      </c>
      <c r="B125" s="150"/>
      <c r="D125" s="122"/>
      <c r="G125" s="188"/>
      <c r="H125" s="122"/>
      <c r="K125" s="123"/>
      <c r="L125" s="123"/>
      <c r="M125" s="123"/>
      <c r="N125" s="127"/>
      <c r="O125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25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25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25" s="123"/>
      <c r="S125" s="127"/>
      <c r="T125" s="189"/>
      <c r="U125" s="123"/>
      <c r="V125" s="51">
        <f>+TOtros[[#This Row],[Número de viajes aéreos (ida y regreso) durante la cohorte]]*TOtros[[#This Row],[Valor Unitario Tiquete Aéreo (Ida y Regreso)]]</f>
        <v>0</v>
      </c>
      <c r="W125" s="189"/>
      <c r="X125" s="189"/>
      <c r="Y125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25" s="51">
        <f>+IFERROR(IFERROR(TOtros[[#This Row],[Valor Viático por viaje]]*TOtros[[#This Row],[Número de viáticos durante la cohorte]],0),0)</f>
        <v>0</v>
      </c>
    </row>
    <row r="126" spans="1:26">
      <c r="A126" s="173">
        <f t="shared" si="4"/>
        <v>125</v>
      </c>
      <c r="B126" s="150"/>
      <c r="D126" s="122"/>
      <c r="G126" s="188"/>
      <c r="H126" s="122"/>
      <c r="K126" s="123"/>
      <c r="L126" s="123"/>
      <c r="M126" s="123"/>
      <c r="N126" s="127"/>
      <c r="O126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26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26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26" s="123"/>
      <c r="S126" s="127"/>
      <c r="T126" s="189"/>
      <c r="U126" s="123"/>
      <c r="V126" s="51">
        <f>+TOtros[[#This Row],[Número de viajes aéreos (ida y regreso) durante la cohorte]]*TOtros[[#This Row],[Valor Unitario Tiquete Aéreo (Ida y Regreso)]]</f>
        <v>0</v>
      </c>
      <c r="W126" s="189"/>
      <c r="X126" s="189"/>
      <c r="Y126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26" s="51">
        <f>+IFERROR(IFERROR(TOtros[[#This Row],[Valor Viático por viaje]]*TOtros[[#This Row],[Número de viáticos durante la cohorte]],0),0)</f>
        <v>0</v>
      </c>
    </row>
    <row r="127" spans="1:26">
      <c r="A127" s="173">
        <f t="shared" si="4"/>
        <v>126</v>
      </c>
      <c r="B127" s="150"/>
      <c r="D127" s="122"/>
      <c r="G127" s="188"/>
      <c r="H127" s="122"/>
      <c r="K127" s="123"/>
      <c r="L127" s="123"/>
      <c r="M127" s="123"/>
      <c r="N127" s="127"/>
      <c r="O127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27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27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27" s="123"/>
      <c r="S127" s="127"/>
      <c r="T127" s="189"/>
      <c r="U127" s="123"/>
      <c r="V127" s="51">
        <f>+TOtros[[#This Row],[Número de viajes aéreos (ida y regreso) durante la cohorte]]*TOtros[[#This Row],[Valor Unitario Tiquete Aéreo (Ida y Regreso)]]</f>
        <v>0</v>
      </c>
      <c r="W127" s="189"/>
      <c r="X127" s="189"/>
      <c r="Y127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27" s="51">
        <f>+IFERROR(IFERROR(TOtros[[#This Row],[Valor Viático por viaje]]*TOtros[[#This Row],[Número de viáticos durante la cohorte]],0),0)</f>
        <v>0</v>
      </c>
    </row>
    <row r="128" spans="1:26">
      <c r="A128" s="173">
        <f t="shared" si="4"/>
        <v>127</v>
      </c>
      <c r="B128" s="150"/>
      <c r="D128" s="122"/>
      <c r="G128" s="188"/>
      <c r="H128" s="122"/>
      <c r="K128" s="123"/>
      <c r="L128" s="123"/>
      <c r="M128" s="123"/>
      <c r="N128" s="127"/>
      <c r="O128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28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28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28" s="123"/>
      <c r="S128" s="127"/>
      <c r="T128" s="189"/>
      <c r="U128" s="123"/>
      <c r="V128" s="51">
        <f>+TOtros[[#This Row],[Número de viajes aéreos (ida y regreso) durante la cohorte]]*TOtros[[#This Row],[Valor Unitario Tiquete Aéreo (Ida y Regreso)]]</f>
        <v>0</v>
      </c>
      <c r="W128" s="189"/>
      <c r="X128" s="189"/>
      <c r="Y128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28" s="51">
        <f>+IFERROR(IFERROR(TOtros[[#This Row],[Valor Viático por viaje]]*TOtros[[#This Row],[Número de viáticos durante la cohorte]],0),0)</f>
        <v>0</v>
      </c>
    </row>
    <row r="129" spans="1:26">
      <c r="A129" s="173">
        <f t="shared" si="4"/>
        <v>128</v>
      </c>
      <c r="B129" s="150"/>
      <c r="D129" s="122"/>
      <c r="G129" s="188"/>
      <c r="H129" s="122"/>
      <c r="K129" s="123"/>
      <c r="L129" s="123"/>
      <c r="M129" s="123"/>
      <c r="N129" s="127"/>
      <c r="O129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29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29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29" s="123"/>
      <c r="S129" s="127"/>
      <c r="T129" s="189"/>
      <c r="U129" s="123"/>
      <c r="V129" s="51">
        <f>+TOtros[[#This Row],[Número de viajes aéreos (ida y regreso) durante la cohorte]]*TOtros[[#This Row],[Valor Unitario Tiquete Aéreo (Ida y Regreso)]]</f>
        <v>0</v>
      </c>
      <c r="W129" s="189"/>
      <c r="X129" s="189"/>
      <c r="Y129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29" s="51">
        <f>+IFERROR(IFERROR(TOtros[[#This Row],[Valor Viático por viaje]]*TOtros[[#This Row],[Número de viáticos durante la cohorte]],0),0)</f>
        <v>0</v>
      </c>
    </row>
    <row r="130" spans="1:26">
      <c r="A130" s="173">
        <f t="shared" si="4"/>
        <v>129</v>
      </c>
      <c r="B130" s="150"/>
      <c r="D130" s="122"/>
      <c r="G130" s="188"/>
      <c r="H130" s="122"/>
      <c r="K130" s="123"/>
      <c r="L130" s="123"/>
      <c r="M130" s="123"/>
      <c r="N130" s="127"/>
      <c r="O130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30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30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30" s="123"/>
      <c r="S130" s="127"/>
      <c r="T130" s="189"/>
      <c r="U130" s="123"/>
      <c r="V130" s="51">
        <f>+TOtros[[#This Row],[Número de viajes aéreos (ida y regreso) durante la cohorte]]*TOtros[[#This Row],[Valor Unitario Tiquete Aéreo (Ida y Regreso)]]</f>
        <v>0</v>
      </c>
      <c r="W130" s="189"/>
      <c r="X130" s="189"/>
      <c r="Y130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30" s="51">
        <f>+IFERROR(IFERROR(TOtros[[#This Row],[Valor Viático por viaje]]*TOtros[[#This Row],[Número de viáticos durante la cohorte]],0),0)</f>
        <v>0</v>
      </c>
    </row>
    <row r="131" spans="1:26">
      <c r="A131" s="173">
        <f t="shared" si="4"/>
        <v>130</v>
      </c>
      <c r="B131" s="150"/>
      <c r="D131" s="122"/>
      <c r="G131" s="188"/>
      <c r="H131" s="122"/>
      <c r="K131" s="123"/>
      <c r="L131" s="123"/>
      <c r="M131" s="123"/>
      <c r="N131" s="127"/>
      <c r="O131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31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31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31" s="123"/>
      <c r="S131" s="127"/>
      <c r="T131" s="189"/>
      <c r="U131" s="123"/>
      <c r="V131" s="51">
        <f>+TOtros[[#This Row],[Número de viajes aéreos (ida y regreso) durante la cohorte]]*TOtros[[#This Row],[Valor Unitario Tiquete Aéreo (Ida y Regreso)]]</f>
        <v>0</v>
      </c>
      <c r="W131" s="189"/>
      <c r="X131" s="189"/>
      <c r="Y131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31" s="51">
        <f>+IFERROR(IFERROR(TOtros[[#This Row],[Valor Viático por viaje]]*TOtros[[#This Row],[Número de viáticos durante la cohorte]],0),0)</f>
        <v>0</v>
      </c>
    </row>
    <row r="132" spans="1:26">
      <c r="A132" s="173">
        <f t="shared" si="4"/>
        <v>131</v>
      </c>
      <c r="B132" s="150"/>
      <c r="D132" s="122"/>
      <c r="G132" s="188"/>
      <c r="H132" s="122"/>
      <c r="K132" s="123"/>
      <c r="L132" s="123"/>
      <c r="M132" s="123"/>
      <c r="N132" s="127"/>
      <c r="O132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32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32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32" s="123"/>
      <c r="S132" s="127"/>
      <c r="T132" s="189"/>
      <c r="U132" s="123"/>
      <c r="V132" s="51">
        <f>+TOtros[[#This Row],[Número de viajes aéreos (ida y regreso) durante la cohorte]]*TOtros[[#This Row],[Valor Unitario Tiquete Aéreo (Ida y Regreso)]]</f>
        <v>0</v>
      </c>
      <c r="W132" s="189"/>
      <c r="X132" s="189"/>
      <c r="Y132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32" s="51">
        <f>+IFERROR(IFERROR(TOtros[[#This Row],[Valor Viático por viaje]]*TOtros[[#This Row],[Número de viáticos durante la cohorte]],0),0)</f>
        <v>0</v>
      </c>
    </row>
    <row r="133" spans="1:26">
      <c r="A133" s="173">
        <f t="shared" si="4"/>
        <v>132</v>
      </c>
      <c r="B133" s="150"/>
      <c r="D133" s="122"/>
      <c r="G133" s="188"/>
      <c r="H133" s="122"/>
      <c r="K133" s="123"/>
      <c r="L133" s="123"/>
      <c r="M133" s="123"/>
      <c r="N133" s="127"/>
      <c r="O133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33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33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33" s="123"/>
      <c r="S133" s="127"/>
      <c r="T133" s="189"/>
      <c r="U133" s="123"/>
      <c r="V133" s="51">
        <f>+TOtros[[#This Row],[Número de viajes aéreos (ida y regreso) durante la cohorte]]*TOtros[[#This Row],[Valor Unitario Tiquete Aéreo (Ida y Regreso)]]</f>
        <v>0</v>
      </c>
      <c r="W133" s="189"/>
      <c r="X133" s="189"/>
      <c r="Y133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33" s="51">
        <f>+IFERROR(IFERROR(TOtros[[#This Row],[Valor Viático por viaje]]*TOtros[[#This Row],[Número de viáticos durante la cohorte]],0),0)</f>
        <v>0</v>
      </c>
    </row>
    <row r="134" spans="1:26">
      <c r="A134" s="173">
        <f t="shared" si="4"/>
        <v>133</v>
      </c>
      <c r="B134" s="150"/>
      <c r="D134" s="122"/>
      <c r="G134" s="188"/>
      <c r="H134" s="122"/>
      <c r="K134" s="123"/>
      <c r="L134" s="123"/>
      <c r="M134" s="123"/>
      <c r="N134" s="127"/>
      <c r="O134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34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34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34" s="123"/>
      <c r="S134" s="127"/>
      <c r="T134" s="189"/>
      <c r="U134" s="123"/>
      <c r="V134" s="51">
        <f>+TOtros[[#This Row],[Número de viajes aéreos (ida y regreso) durante la cohorte]]*TOtros[[#This Row],[Valor Unitario Tiquete Aéreo (Ida y Regreso)]]</f>
        <v>0</v>
      </c>
      <c r="W134" s="189"/>
      <c r="X134" s="189"/>
      <c r="Y134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34" s="51">
        <f>+IFERROR(IFERROR(TOtros[[#This Row],[Valor Viático por viaje]]*TOtros[[#This Row],[Número de viáticos durante la cohorte]],0),0)</f>
        <v>0</v>
      </c>
    </row>
    <row r="135" spans="1:26">
      <c r="A135" s="173">
        <f t="shared" si="4"/>
        <v>134</v>
      </c>
      <c r="B135" s="150"/>
      <c r="D135" s="122"/>
      <c r="G135" s="188"/>
      <c r="H135" s="122"/>
      <c r="K135" s="123"/>
      <c r="L135" s="123"/>
      <c r="M135" s="123"/>
      <c r="N135" s="127"/>
      <c r="O135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35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35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35" s="123"/>
      <c r="S135" s="127"/>
      <c r="T135" s="189"/>
      <c r="U135" s="123"/>
      <c r="V135" s="51">
        <f>+TOtros[[#This Row],[Número de viajes aéreos (ida y regreso) durante la cohorte]]*TOtros[[#This Row],[Valor Unitario Tiquete Aéreo (Ida y Regreso)]]</f>
        <v>0</v>
      </c>
      <c r="W135" s="189"/>
      <c r="X135" s="189"/>
      <c r="Y135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35" s="51">
        <f>+IFERROR(IFERROR(TOtros[[#This Row],[Valor Viático por viaje]]*TOtros[[#This Row],[Número de viáticos durante la cohorte]],0),0)</f>
        <v>0</v>
      </c>
    </row>
    <row r="136" spans="1:26">
      <c r="A136" s="173">
        <f t="shared" si="4"/>
        <v>135</v>
      </c>
      <c r="B136" s="150"/>
      <c r="D136" s="122"/>
      <c r="G136" s="188"/>
      <c r="H136" s="122"/>
      <c r="K136" s="123"/>
      <c r="L136" s="123"/>
      <c r="M136" s="123"/>
      <c r="N136" s="127"/>
      <c r="O136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36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36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36" s="123"/>
      <c r="S136" s="127"/>
      <c r="T136" s="189"/>
      <c r="U136" s="123"/>
      <c r="V136" s="51">
        <f>+TOtros[[#This Row],[Número de viajes aéreos (ida y regreso) durante la cohorte]]*TOtros[[#This Row],[Valor Unitario Tiquete Aéreo (Ida y Regreso)]]</f>
        <v>0</v>
      </c>
      <c r="W136" s="189"/>
      <c r="X136" s="189"/>
      <c r="Y136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36" s="51">
        <f>+IFERROR(IFERROR(TOtros[[#This Row],[Valor Viático por viaje]]*TOtros[[#This Row],[Número de viáticos durante la cohorte]],0),0)</f>
        <v>0</v>
      </c>
    </row>
    <row r="137" spans="1:26">
      <c r="A137" s="173">
        <f t="shared" si="4"/>
        <v>136</v>
      </c>
      <c r="B137" s="150"/>
      <c r="D137" s="122"/>
      <c r="G137" s="188"/>
      <c r="H137" s="122"/>
      <c r="K137" s="123"/>
      <c r="L137" s="123"/>
      <c r="M137" s="123"/>
      <c r="N137" s="127"/>
      <c r="O137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37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37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37" s="123"/>
      <c r="S137" s="127"/>
      <c r="T137" s="189"/>
      <c r="U137" s="123"/>
      <c r="V137" s="51">
        <f>+TOtros[[#This Row],[Número de viajes aéreos (ida y regreso) durante la cohorte]]*TOtros[[#This Row],[Valor Unitario Tiquete Aéreo (Ida y Regreso)]]</f>
        <v>0</v>
      </c>
      <c r="W137" s="189"/>
      <c r="X137" s="189"/>
      <c r="Y137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37" s="51">
        <f>+IFERROR(IFERROR(TOtros[[#This Row],[Valor Viático por viaje]]*TOtros[[#This Row],[Número de viáticos durante la cohorte]],0),0)</f>
        <v>0</v>
      </c>
    </row>
    <row r="138" spans="1:26">
      <c r="A138" s="173">
        <f t="shared" si="4"/>
        <v>137</v>
      </c>
      <c r="B138" s="150"/>
      <c r="D138" s="122"/>
      <c r="G138" s="188"/>
      <c r="H138" s="122"/>
      <c r="K138" s="123"/>
      <c r="L138" s="123"/>
      <c r="M138" s="123"/>
      <c r="N138" s="127"/>
      <c r="O138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38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38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38" s="123"/>
      <c r="S138" s="127"/>
      <c r="T138" s="189"/>
      <c r="U138" s="123"/>
      <c r="V138" s="51">
        <f>+TOtros[[#This Row],[Número de viajes aéreos (ida y regreso) durante la cohorte]]*TOtros[[#This Row],[Valor Unitario Tiquete Aéreo (Ida y Regreso)]]</f>
        <v>0</v>
      </c>
      <c r="W138" s="189"/>
      <c r="X138" s="189"/>
      <c r="Y138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38" s="51">
        <f>+IFERROR(IFERROR(TOtros[[#This Row],[Valor Viático por viaje]]*TOtros[[#This Row],[Número de viáticos durante la cohorte]],0),0)</f>
        <v>0</v>
      </c>
    </row>
    <row r="139" spans="1:26">
      <c r="A139" s="173">
        <f t="shared" si="4"/>
        <v>138</v>
      </c>
      <c r="B139" s="150"/>
      <c r="D139" s="122"/>
      <c r="G139" s="188"/>
      <c r="H139" s="122"/>
      <c r="K139" s="123"/>
      <c r="L139" s="123"/>
      <c r="M139" s="123"/>
      <c r="N139" s="127"/>
      <c r="O139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39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39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39" s="123"/>
      <c r="S139" s="127"/>
      <c r="T139" s="189"/>
      <c r="U139" s="123"/>
      <c r="V139" s="51">
        <f>+TOtros[[#This Row],[Número de viajes aéreos (ida y regreso) durante la cohorte]]*TOtros[[#This Row],[Valor Unitario Tiquete Aéreo (Ida y Regreso)]]</f>
        <v>0</v>
      </c>
      <c r="W139" s="189"/>
      <c r="X139" s="189"/>
      <c r="Y139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39" s="51">
        <f>+IFERROR(IFERROR(TOtros[[#This Row],[Valor Viático por viaje]]*TOtros[[#This Row],[Número de viáticos durante la cohorte]],0),0)</f>
        <v>0</v>
      </c>
    </row>
    <row r="140" spans="1:26">
      <c r="A140" s="173">
        <f t="shared" ref="A140:A201" si="5">IFERROR(A139+1,1)</f>
        <v>139</v>
      </c>
      <c r="B140" s="150"/>
      <c r="D140" s="122"/>
      <c r="G140" s="188"/>
      <c r="H140" s="122"/>
      <c r="K140" s="123"/>
      <c r="L140" s="123"/>
      <c r="M140" s="123"/>
      <c r="N140" s="127"/>
      <c r="O140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40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40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40" s="123"/>
      <c r="S140" s="127"/>
      <c r="T140" s="189"/>
      <c r="U140" s="123"/>
      <c r="V140" s="51">
        <f>+TOtros[[#This Row],[Número de viajes aéreos (ida y regreso) durante la cohorte]]*TOtros[[#This Row],[Valor Unitario Tiquete Aéreo (Ida y Regreso)]]</f>
        <v>0</v>
      </c>
      <c r="W140" s="189"/>
      <c r="X140" s="189"/>
      <c r="Y140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40" s="51">
        <f>+IFERROR(IFERROR(TOtros[[#This Row],[Valor Viático por viaje]]*TOtros[[#This Row],[Número de viáticos durante la cohorte]],0),0)</f>
        <v>0</v>
      </c>
    </row>
    <row r="141" spans="1:26">
      <c r="A141" s="173">
        <f t="shared" si="5"/>
        <v>140</v>
      </c>
      <c r="B141" s="150"/>
      <c r="D141" s="122"/>
      <c r="G141" s="188"/>
      <c r="H141" s="122"/>
      <c r="K141" s="123"/>
      <c r="L141" s="123"/>
      <c r="M141" s="123"/>
      <c r="N141" s="127"/>
      <c r="O141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41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41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41" s="123"/>
      <c r="S141" s="127"/>
      <c r="T141" s="189"/>
      <c r="U141" s="123"/>
      <c r="V141" s="51">
        <f>+TOtros[[#This Row],[Número de viajes aéreos (ida y regreso) durante la cohorte]]*TOtros[[#This Row],[Valor Unitario Tiquete Aéreo (Ida y Regreso)]]</f>
        <v>0</v>
      </c>
      <c r="W141" s="189"/>
      <c r="X141" s="189"/>
      <c r="Y141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41" s="51">
        <f>+IFERROR(IFERROR(TOtros[[#This Row],[Valor Viático por viaje]]*TOtros[[#This Row],[Número de viáticos durante la cohorte]],0),0)</f>
        <v>0</v>
      </c>
    </row>
    <row r="142" spans="1:26">
      <c r="A142" s="173">
        <f t="shared" si="5"/>
        <v>141</v>
      </c>
      <c r="B142" s="150"/>
      <c r="D142" s="122"/>
      <c r="G142" s="188"/>
      <c r="H142" s="122"/>
      <c r="K142" s="123"/>
      <c r="L142" s="123"/>
      <c r="M142" s="123"/>
      <c r="N142" s="127"/>
      <c r="O142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42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42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42" s="123"/>
      <c r="S142" s="127"/>
      <c r="T142" s="189"/>
      <c r="U142" s="123"/>
      <c r="V142" s="51">
        <f>+TOtros[[#This Row],[Número de viajes aéreos (ida y regreso) durante la cohorte]]*TOtros[[#This Row],[Valor Unitario Tiquete Aéreo (Ida y Regreso)]]</f>
        <v>0</v>
      </c>
      <c r="W142" s="189"/>
      <c r="X142" s="189"/>
      <c r="Y142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42" s="51">
        <f>+IFERROR(IFERROR(TOtros[[#This Row],[Valor Viático por viaje]]*TOtros[[#This Row],[Número de viáticos durante la cohorte]],0),0)</f>
        <v>0</v>
      </c>
    </row>
    <row r="143" spans="1:26">
      <c r="A143" s="173">
        <f t="shared" si="5"/>
        <v>142</v>
      </c>
      <c r="B143" s="150"/>
      <c r="D143" s="122"/>
      <c r="G143" s="188"/>
      <c r="H143" s="122"/>
      <c r="K143" s="123"/>
      <c r="L143" s="123"/>
      <c r="M143" s="123"/>
      <c r="N143" s="127"/>
      <c r="O143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43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43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43" s="123"/>
      <c r="S143" s="127"/>
      <c r="T143" s="189"/>
      <c r="U143" s="123"/>
      <c r="V143" s="51">
        <f>+TOtros[[#This Row],[Número de viajes aéreos (ida y regreso) durante la cohorte]]*TOtros[[#This Row],[Valor Unitario Tiquete Aéreo (Ida y Regreso)]]</f>
        <v>0</v>
      </c>
      <c r="W143" s="189"/>
      <c r="X143" s="189"/>
      <c r="Y143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43" s="51">
        <f>+IFERROR(IFERROR(TOtros[[#This Row],[Valor Viático por viaje]]*TOtros[[#This Row],[Número de viáticos durante la cohorte]],0),0)</f>
        <v>0</v>
      </c>
    </row>
    <row r="144" spans="1:26">
      <c r="A144" s="173">
        <f t="shared" si="5"/>
        <v>143</v>
      </c>
      <c r="B144" s="150"/>
      <c r="D144" s="122"/>
      <c r="G144" s="188"/>
      <c r="H144" s="122"/>
      <c r="K144" s="123"/>
      <c r="L144" s="123"/>
      <c r="M144" s="123"/>
      <c r="N144" s="127"/>
      <c r="O144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44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44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44" s="123"/>
      <c r="S144" s="127"/>
      <c r="T144" s="189"/>
      <c r="U144" s="123"/>
      <c r="V144" s="51">
        <f>+TOtros[[#This Row],[Número de viajes aéreos (ida y regreso) durante la cohorte]]*TOtros[[#This Row],[Valor Unitario Tiquete Aéreo (Ida y Regreso)]]</f>
        <v>0</v>
      </c>
      <c r="W144" s="189"/>
      <c r="X144" s="189"/>
      <c r="Y144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44" s="51">
        <f>+IFERROR(IFERROR(TOtros[[#This Row],[Valor Viático por viaje]]*TOtros[[#This Row],[Número de viáticos durante la cohorte]],0),0)</f>
        <v>0</v>
      </c>
    </row>
    <row r="145" spans="1:26">
      <c r="A145" s="173">
        <f t="shared" si="5"/>
        <v>144</v>
      </c>
      <c r="B145" s="150"/>
      <c r="D145" s="122"/>
      <c r="G145" s="188"/>
      <c r="H145" s="122"/>
      <c r="K145" s="123"/>
      <c r="L145" s="123"/>
      <c r="M145" s="123"/>
      <c r="N145" s="127"/>
      <c r="O145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45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45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45" s="123"/>
      <c r="S145" s="127"/>
      <c r="T145" s="189"/>
      <c r="U145" s="123"/>
      <c r="V145" s="51">
        <f>+TOtros[[#This Row],[Número de viajes aéreos (ida y regreso) durante la cohorte]]*TOtros[[#This Row],[Valor Unitario Tiquete Aéreo (Ida y Regreso)]]</f>
        <v>0</v>
      </c>
      <c r="W145" s="189"/>
      <c r="X145" s="189"/>
      <c r="Y145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45" s="51">
        <f>+IFERROR(IFERROR(TOtros[[#This Row],[Valor Viático por viaje]]*TOtros[[#This Row],[Número de viáticos durante la cohorte]],0),0)</f>
        <v>0</v>
      </c>
    </row>
    <row r="146" spans="1:26">
      <c r="A146" s="173">
        <f t="shared" si="5"/>
        <v>145</v>
      </c>
      <c r="B146" s="150"/>
      <c r="D146" s="122"/>
      <c r="G146" s="188"/>
      <c r="H146" s="122"/>
      <c r="K146" s="123"/>
      <c r="L146" s="123"/>
      <c r="M146" s="123"/>
      <c r="N146" s="127"/>
      <c r="O146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46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46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46" s="123"/>
      <c r="S146" s="127"/>
      <c r="T146" s="189"/>
      <c r="U146" s="123"/>
      <c r="V146" s="51">
        <f>+TOtros[[#This Row],[Número de viajes aéreos (ida y regreso) durante la cohorte]]*TOtros[[#This Row],[Valor Unitario Tiquete Aéreo (Ida y Regreso)]]</f>
        <v>0</v>
      </c>
      <c r="W146" s="189"/>
      <c r="X146" s="189"/>
      <c r="Y146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46" s="51">
        <f>+IFERROR(IFERROR(TOtros[[#This Row],[Valor Viático por viaje]]*TOtros[[#This Row],[Número de viáticos durante la cohorte]],0),0)</f>
        <v>0</v>
      </c>
    </row>
    <row r="147" spans="1:26">
      <c r="A147" s="173">
        <f t="shared" si="5"/>
        <v>146</v>
      </c>
      <c r="B147" s="150"/>
      <c r="D147" s="122"/>
      <c r="G147" s="188"/>
      <c r="H147" s="122"/>
      <c r="K147" s="123"/>
      <c r="L147" s="123"/>
      <c r="M147" s="123"/>
      <c r="N147" s="127"/>
      <c r="O147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47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47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47" s="123"/>
      <c r="S147" s="127"/>
      <c r="T147" s="189"/>
      <c r="U147" s="123"/>
      <c r="V147" s="51">
        <f>+TOtros[[#This Row],[Número de viajes aéreos (ida y regreso) durante la cohorte]]*TOtros[[#This Row],[Valor Unitario Tiquete Aéreo (Ida y Regreso)]]</f>
        <v>0</v>
      </c>
      <c r="W147" s="189"/>
      <c r="X147" s="189"/>
      <c r="Y147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47" s="51">
        <f>+IFERROR(IFERROR(TOtros[[#This Row],[Valor Viático por viaje]]*TOtros[[#This Row],[Número de viáticos durante la cohorte]],0),0)</f>
        <v>0</v>
      </c>
    </row>
    <row r="148" spans="1:26">
      <c r="A148" s="173">
        <f t="shared" si="5"/>
        <v>147</v>
      </c>
      <c r="B148" s="150"/>
      <c r="D148" s="122"/>
      <c r="G148" s="188"/>
      <c r="H148" s="122"/>
      <c r="K148" s="123"/>
      <c r="L148" s="123"/>
      <c r="M148" s="123"/>
      <c r="N148" s="127"/>
      <c r="O148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48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48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48" s="123"/>
      <c r="S148" s="127"/>
      <c r="T148" s="189"/>
      <c r="U148" s="123"/>
      <c r="V148" s="51">
        <f>+TOtros[[#This Row],[Número de viajes aéreos (ida y regreso) durante la cohorte]]*TOtros[[#This Row],[Valor Unitario Tiquete Aéreo (Ida y Regreso)]]</f>
        <v>0</v>
      </c>
      <c r="W148" s="189"/>
      <c r="X148" s="189"/>
      <c r="Y148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48" s="51">
        <f>+IFERROR(IFERROR(TOtros[[#This Row],[Valor Viático por viaje]]*TOtros[[#This Row],[Número de viáticos durante la cohorte]],0),0)</f>
        <v>0</v>
      </c>
    </row>
    <row r="149" spans="1:26">
      <c r="A149" s="173">
        <f t="shared" si="5"/>
        <v>148</v>
      </c>
      <c r="B149" s="150"/>
      <c r="D149" s="122"/>
      <c r="G149" s="188"/>
      <c r="H149" s="122"/>
      <c r="K149" s="123"/>
      <c r="L149" s="123"/>
      <c r="M149" s="123"/>
      <c r="N149" s="127"/>
      <c r="O149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49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49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49" s="123"/>
      <c r="S149" s="127"/>
      <c r="T149" s="189"/>
      <c r="U149" s="123"/>
      <c r="V149" s="51">
        <f>+TOtros[[#This Row],[Número de viajes aéreos (ida y regreso) durante la cohorte]]*TOtros[[#This Row],[Valor Unitario Tiquete Aéreo (Ida y Regreso)]]</f>
        <v>0</v>
      </c>
      <c r="W149" s="189"/>
      <c r="X149" s="189"/>
      <c r="Y149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49" s="51">
        <f>+IFERROR(IFERROR(TOtros[[#This Row],[Valor Viático por viaje]]*TOtros[[#This Row],[Número de viáticos durante la cohorte]],0),0)</f>
        <v>0</v>
      </c>
    </row>
    <row r="150" spans="1:26">
      <c r="A150" s="173">
        <f t="shared" si="5"/>
        <v>149</v>
      </c>
      <c r="B150" s="150"/>
      <c r="D150" s="122"/>
      <c r="G150" s="188"/>
      <c r="H150" s="122"/>
      <c r="K150" s="123"/>
      <c r="L150" s="123"/>
      <c r="M150" s="123"/>
      <c r="N150" s="127"/>
      <c r="O150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50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50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50" s="123"/>
      <c r="S150" s="127"/>
      <c r="T150" s="189"/>
      <c r="U150" s="123"/>
      <c r="V150" s="51">
        <f>+TOtros[[#This Row],[Número de viajes aéreos (ida y regreso) durante la cohorte]]*TOtros[[#This Row],[Valor Unitario Tiquete Aéreo (Ida y Regreso)]]</f>
        <v>0</v>
      </c>
      <c r="W150" s="189"/>
      <c r="X150" s="189"/>
      <c r="Y150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50" s="51">
        <f>+IFERROR(IFERROR(TOtros[[#This Row],[Valor Viático por viaje]]*TOtros[[#This Row],[Número de viáticos durante la cohorte]],0),0)</f>
        <v>0</v>
      </c>
    </row>
    <row r="151" spans="1:26">
      <c r="A151" s="173">
        <f t="shared" si="5"/>
        <v>150</v>
      </c>
      <c r="B151" s="150"/>
      <c r="D151" s="122"/>
      <c r="G151" s="188"/>
      <c r="H151" s="122"/>
      <c r="K151" s="123"/>
      <c r="L151" s="123"/>
      <c r="M151" s="123"/>
      <c r="N151" s="127"/>
      <c r="O151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51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51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51" s="123"/>
      <c r="S151" s="127"/>
      <c r="T151" s="189"/>
      <c r="U151" s="123"/>
      <c r="V151" s="51">
        <f>+TOtros[[#This Row],[Número de viajes aéreos (ida y regreso) durante la cohorte]]*TOtros[[#This Row],[Valor Unitario Tiquete Aéreo (Ida y Regreso)]]</f>
        <v>0</v>
      </c>
      <c r="W151" s="189"/>
      <c r="X151" s="189"/>
      <c r="Y151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51" s="51">
        <f>+IFERROR(IFERROR(TOtros[[#This Row],[Valor Viático por viaje]]*TOtros[[#This Row],[Número de viáticos durante la cohorte]],0),0)</f>
        <v>0</v>
      </c>
    </row>
    <row r="152" spans="1:26">
      <c r="A152" s="173">
        <f t="shared" si="5"/>
        <v>151</v>
      </c>
      <c r="B152" s="150"/>
      <c r="D152" s="122"/>
      <c r="G152" s="188"/>
      <c r="H152" s="122"/>
      <c r="K152" s="123"/>
      <c r="L152" s="123"/>
      <c r="M152" s="123"/>
      <c r="N152" s="127"/>
      <c r="O152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52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52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52" s="123"/>
      <c r="S152" s="127"/>
      <c r="T152" s="189"/>
      <c r="U152" s="123"/>
      <c r="V152" s="51">
        <f>+TOtros[[#This Row],[Número de viajes aéreos (ida y regreso) durante la cohorte]]*TOtros[[#This Row],[Valor Unitario Tiquete Aéreo (Ida y Regreso)]]</f>
        <v>0</v>
      </c>
      <c r="W152" s="189"/>
      <c r="X152" s="189"/>
      <c r="Y152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52" s="51">
        <f>+IFERROR(IFERROR(TOtros[[#This Row],[Valor Viático por viaje]]*TOtros[[#This Row],[Número de viáticos durante la cohorte]],0),0)</f>
        <v>0</v>
      </c>
    </row>
    <row r="153" spans="1:26">
      <c r="A153" s="173">
        <f t="shared" si="5"/>
        <v>152</v>
      </c>
      <c r="B153" s="150"/>
      <c r="D153" s="122"/>
      <c r="G153" s="188"/>
      <c r="H153" s="122"/>
      <c r="K153" s="123"/>
      <c r="L153" s="123"/>
      <c r="M153" s="123"/>
      <c r="N153" s="127"/>
      <c r="O153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53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53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53" s="123"/>
      <c r="S153" s="127"/>
      <c r="T153" s="189"/>
      <c r="U153" s="123"/>
      <c r="V153" s="51">
        <f>+TOtros[[#This Row],[Número de viajes aéreos (ida y regreso) durante la cohorte]]*TOtros[[#This Row],[Valor Unitario Tiquete Aéreo (Ida y Regreso)]]</f>
        <v>0</v>
      </c>
      <c r="W153" s="189"/>
      <c r="X153" s="189"/>
      <c r="Y153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53" s="51">
        <f>+IFERROR(IFERROR(TOtros[[#This Row],[Valor Viático por viaje]]*TOtros[[#This Row],[Número de viáticos durante la cohorte]],0),0)</f>
        <v>0</v>
      </c>
    </row>
    <row r="154" spans="1:26">
      <c r="A154" s="173">
        <f t="shared" si="5"/>
        <v>153</v>
      </c>
      <c r="B154" s="150"/>
      <c r="D154" s="122"/>
      <c r="G154" s="188"/>
      <c r="H154" s="122"/>
      <c r="K154" s="123"/>
      <c r="L154" s="123"/>
      <c r="M154" s="123"/>
      <c r="N154" s="127"/>
      <c r="O154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54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54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54" s="123"/>
      <c r="S154" s="127"/>
      <c r="T154" s="189"/>
      <c r="U154" s="123"/>
      <c r="V154" s="51">
        <f>+TOtros[[#This Row],[Número de viajes aéreos (ida y regreso) durante la cohorte]]*TOtros[[#This Row],[Valor Unitario Tiquete Aéreo (Ida y Regreso)]]</f>
        <v>0</v>
      </c>
      <c r="W154" s="189"/>
      <c r="X154" s="189"/>
      <c r="Y154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54" s="51">
        <f>+IFERROR(IFERROR(TOtros[[#This Row],[Valor Viático por viaje]]*TOtros[[#This Row],[Número de viáticos durante la cohorte]],0),0)</f>
        <v>0</v>
      </c>
    </row>
    <row r="155" spans="1:26">
      <c r="A155" s="173">
        <f t="shared" si="5"/>
        <v>154</v>
      </c>
      <c r="B155" s="150"/>
      <c r="D155" s="122"/>
      <c r="G155" s="188"/>
      <c r="H155" s="122"/>
      <c r="K155" s="123"/>
      <c r="L155" s="123"/>
      <c r="M155" s="123"/>
      <c r="N155" s="127"/>
      <c r="O155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55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55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55" s="123"/>
      <c r="S155" s="127"/>
      <c r="T155" s="189"/>
      <c r="U155" s="123"/>
      <c r="V155" s="51">
        <f>+TOtros[[#This Row],[Número de viajes aéreos (ida y regreso) durante la cohorte]]*TOtros[[#This Row],[Valor Unitario Tiquete Aéreo (Ida y Regreso)]]</f>
        <v>0</v>
      </c>
      <c r="W155" s="189"/>
      <c r="X155" s="189"/>
      <c r="Y155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55" s="51">
        <f>+IFERROR(IFERROR(TOtros[[#This Row],[Valor Viático por viaje]]*TOtros[[#This Row],[Número de viáticos durante la cohorte]],0),0)</f>
        <v>0</v>
      </c>
    </row>
    <row r="156" spans="1:26">
      <c r="A156" s="173">
        <f t="shared" si="5"/>
        <v>155</v>
      </c>
      <c r="B156" s="150"/>
      <c r="D156" s="122"/>
      <c r="G156" s="188"/>
      <c r="H156" s="122"/>
      <c r="K156" s="123"/>
      <c r="L156" s="123"/>
      <c r="M156" s="123"/>
      <c r="N156" s="127"/>
      <c r="O156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56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56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56" s="123"/>
      <c r="S156" s="127"/>
      <c r="T156" s="189"/>
      <c r="U156" s="123"/>
      <c r="V156" s="51">
        <f>+TOtros[[#This Row],[Número de viajes aéreos (ida y regreso) durante la cohorte]]*TOtros[[#This Row],[Valor Unitario Tiquete Aéreo (Ida y Regreso)]]</f>
        <v>0</v>
      </c>
      <c r="W156" s="189"/>
      <c r="X156" s="189"/>
      <c r="Y156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56" s="51">
        <f>+IFERROR(IFERROR(TOtros[[#This Row],[Valor Viático por viaje]]*TOtros[[#This Row],[Número de viáticos durante la cohorte]],0),0)</f>
        <v>0</v>
      </c>
    </row>
    <row r="157" spans="1:26">
      <c r="A157" s="173">
        <f t="shared" si="5"/>
        <v>156</v>
      </c>
      <c r="B157" s="150"/>
      <c r="D157" s="122"/>
      <c r="G157" s="188"/>
      <c r="H157" s="122"/>
      <c r="K157" s="123"/>
      <c r="L157" s="123"/>
      <c r="M157" s="123"/>
      <c r="N157" s="127"/>
      <c r="O157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57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57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57" s="123"/>
      <c r="S157" s="127"/>
      <c r="T157" s="189"/>
      <c r="U157" s="123"/>
      <c r="V157" s="51">
        <f>+TOtros[[#This Row],[Número de viajes aéreos (ida y regreso) durante la cohorte]]*TOtros[[#This Row],[Valor Unitario Tiquete Aéreo (Ida y Regreso)]]</f>
        <v>0</v>
      </c>
      <c r="W157" s="189"/>
      <c r="X157" s="189"/>
      <c r="Y157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57" s="51">
        <f>+IFERROR(IFERROR(TOtros[[#This Row],[Valor Viático por viaje]]*TOtros[[#This Row],[Número de viáticos durante la cohorte]],0),0)</f>
        <v>0</v>
      </c>
    </row>
    <row r="158" spans="1:26">
      <c r="A158" s="173">
        <f t="shared" si="5"/>
        <v>157</v>
      </c>
      <c r="B158" s="150"/>
      <c r="D158" s="122"/>
      <c r="G158" s="188"/>
      <c r="H158" s="122"/>
      <c r="K158" s="123"/>
      <c r="L158" s="123"/>
      <c r="M158" s="123"/>
      <c r="N158" s="127"/>
      <c r="O158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58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58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58" s="123"/>
      <c r="S158" s="127"/>
      <c r="T158" s="189"/>
      <c r="U158" s="123"/>
      <c r="V158" s="51">
        <f>+TOtros[[#This Row],[Número de viajes aéreos (ida y regreso) durante la cohorte]]*TOtros[[#This Row],[Valor Unitario Tiquete Aéreo (Ida y Regreso)]]</f>
        <v>0</v>
      </c>
      <c r="W158" s="189"/>
      <c r="X158" s="189"/>
      <c r="Y158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58" s="51">
        <f>+IFERROR(IFERROR(TOtros[[#This Row],[Valor Viático por viaje]]*TOtros[[#This Row],[Número de viáticos durante la cohorte]],0),0)</f>
        <v>0</v>
      </c>
    </row>
    <row r="159" spans="1:26">
      <c r="A159" s="173">
        <f t="shared" si="5"/>
        <v>158</v>
      </c>
      <c r="B159" s="150"/>
      <c r="D159" s="122"/>
      <c r="G159" s="188"/>
      <c r="H159" s="122"/>
      <c r="K159" s="123"/>
      <c r="L159" s="123"/>
      <c r="M159" s="123"/>
      <c r="N159" s="127"/>
      <c r="O159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59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59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59" s="123"/>
      <c r="S159" s="127"/>
      <c r="T159" s="189"/>
      <c r="U159" s="123"/>
      <c r="V159" s="51">
        <f>+TOtros[[#This Row],[Número de viajes aéreos (ida y regreso) durante la cohorte]]*TOtros[[#This Row],[Valor Unitario Tiquete Aéreo (Ida y Regreso)]]</f>
        <v>0</v>
      </c>
      <c r="W159" s="189"/>
      <c r="X159" s="189"/>
      <c r="Y159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59" s="51">
        <f>+IFERROR(IFERROR(TOtros[[#This Row],[Valor Viático por viaje]]*TOtros[[#This Row],[Número de viáticos durante la cohorte]],0),0)</f>
        <v>0</v>
      </c>
    </row>
    <row r="160" spans="1:26">
      <c r="A160" s="173">
        <f t="shared" si="5"/>
        <v>159</v>
      </c>
      <c r="B160" s="150"/>
      <c r="D160" s="122"/>
      <c r="G160" s="188"/>
      <c r="H160" s="122"/>
      <c r="K160" s="123"/>
      <c r="L160" s="123"/>
      <c r="M160" s="123"/>
      <c r="N160" s="127"/>
      <c r="O160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60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60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60" s="123"/>
      <c r="S160" s="127"/>
      <c r="T160" s="189"/>
      <c r="U160" s="123"/>
      <c r="V160" s="51">
        <f>+TOtros[[#This Row],[Número de viajes aéreos (ida y regreso) durante la cohorte]]*TOtros[[#This Row],[Valor Unitario Tiquete Aéreo (Ida y Regreso)]]</f>
        <v>0</v>
      </c>
      <c r="W160" s="189"/>
      <c r="X160" s="189"/>
      <c r="Y160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60" s="51">
        <f>+IFERROR(IFERROR(TOtros[[#This Row],[Valor Viático por viaje]]*TOtros[[#This Row],[Número de viáticos durante la cohorte]],0),0)</f>
        <v>0</v>
      </c>
    </row>
    <row r="161" spans="1:26">
      <c r="A161" s="173">
        <f t="shared" si="5"/>
        <v>160</v>
      </c>
      <c r="B161" s="150"/>
      <c r="D161" s="122"/>
      <c r="G161" s="188"/>
      <c r="H161" s="122"/>
      <c r="K161" s="123"/>
      <c r="L161" s="123"/>
      <c r="M161" s="123"/>
      <c r="N161" s="127"/>
      <c r="O161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61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61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61" s="123"/>
      <c r="S161" s="127"/>
      <c r="T161" s="189"/>
      <c r="U161" s="123"/>
      <c r="V161" s="51">
        <f>+TOtros[[#This Row],[Número de viajes aéreos (ida y regreso) durante la cohorte]]*TOtros[[#This Row],[Valor Unitario Tiquete Aéreo (Ida y Regreso)]]</f>
        <v>0</v>
      </c>
      <c r="W161" s="189"/>
      <c r="X161" s="189"/>
      <c r="Y161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61" s="51">
        <f>+IFERROR(IFERROR(TOtros[[#This Row],[Valor Viático por viaje]]*TOtros[[#This Row],[Número de viáticos durante la cohorte]],0),0)</f>
        <v>0</v>
      </c>
    </row>
    <row r="162" spans="1:26">
      <c r="A162" s="173">
        <f t="shared" si="5"/>
        <v>161</v>
      </c>
      <c r="B162" s="150"/>
      <c r="D162" s="122"/>
      <c r="G162" s="188"/>
      <c r="H162" s="122"/>
      <c r="K162" s="123"/>
      <c r="L162" s="123"/>
      <c r="M162" s="123"/>
      <c r="N162" s="127"/>
      <c r="O162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62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62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62" s="123"/>
      <c r="S162" s="127"/>
      <c r="T162" s="189"/>
      <c r="U162" s="123"/>
      <c r="V162" s="51">
        <f>+TOtros[[#This Row],[Número de viajes aéreos (ida y regreso) durante la cohorte]]*TOtros[[#This Row],[Valor Unitario Tiquete Aéreo (Ida y Regreso)]]</f>
        <v>0</v>
      </c>
      <c r="W162" s="189"/>
      <c r="X162" s="189"/>
      <c r="Y162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62" s="51">
        <f>+IFERROR(IFERROR(TOtros[[#This Row],[Valor Viático por viaje]]*TOtros[[#This Row],[Número de viáticos durante la cohorte]],0),0)</f>
        <v>0</v>
      </c>
    </row>
    <row r="163" spans="1:26">
      <c r="A163" s="173">
        <f t="shared" si="5"/>
        <v>162</v>
      </c>
      <c r="B163" s="150"/>
      <c r="D163" s="122"/>
      <c r="G163" s="188"/>
      <c r="H163" s="122"/>
      <c r="K163" s="123"/>
      <c r="L163" s="123"/>
      <c r="M163" s="123"/>
      <c r="N163" s="127"/>
      <c r="O163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63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63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63" s="123"/>
      <c r="S163" s="127"/>
      <c r="T163" s="189"/>
      <c r="U163" s="123"/>
      <c r="V163" s="51">
        <f>+TOtros[[#This Row],[Número de viajes aéreos (ida y regreso) durante la cohorte]]*TOtros[[#This Row],[Valor Unitario Tiquete Aéreo (Ida y Regreso)]]</f>
        <v>0</v>
      </c>
      <c r="W163" s="189"/>
      <c r="X163" s="189"/>
      <c r="Y163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63" s="51">
        <f>+IFERROR(IFERROR(TOtros[[#This Row],[Valor Viático por viaje]]*TOtros[[#This Row],[Número de viáticos durante la cohorte]],0),0)</f>
        <v>0</v>
      </c>
    </row>
    <row r="164" spans="1:26">
      <c r="A164" s="173">
        <f t="shared" si="5"/>
        <v>163</v>
      </c>
      <c r="B164" s="150"/>
      <c r="D164" s="122"/>
      <c r="G164" s="188"/>
      <c r="H164" s="122"/>
      <c r="K164" s="123"/>
      <c r="L164" s="123"/>
      <c r="M164" s="123"/>
      <c r="N164" s="127"/>
      <c r="O164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64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64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64" s="123"/>
      <c r="S164" s="127"/>
      <c r="T164" s="189"/>
      <c r="U164" s="123"/>
      <c r="V164" s="51">
        <f>+TOtros[[#This Row],[Número de viajes aéreos (ida y regreso) durante la cohorte]]*TOtros[[#This Row],[Valor Unitario Tiquete Aéreo (Ida y Regreso)]]</f>
        <v>0</v>
      </c>
      <c r="W164" s="189"/>
      <c r="X164" s="189"/>
      <c r="Y164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64" s="51">
        <f>+IFERROR(IFERROR(TOtros[[#This Row],[Valor Viático por viaje]]*TOtros[[#This Row],[Número de viáticos durante la cohorte]],0),0)</f>
        <v>0</v>
      </c>
    </row>
    <row r="165" spans="1:26">
      <c r="A165" s="173">
        <f t="shared" si="5"/>
        <v>164</v>
      </c>
      <c r="B165" s="150"/>
      <c r="D165" s="122"/>
      <c r="G165" s="188"/>
      <c r="H165" s="122"/>
      <c r="K165" s="123"/>
      <c r="L165" s="123"/>
      <c r="M165" s="123"/>
      <c r="N165" s="127"/>
      <c r="O165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65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65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65" s="123"/>
      <c r="S165" s="127"/>
      <c r="T165" s="189"/>
      <c r="U165" s="123"/>
      <c r="V165" s="51">
        <f>+TOtros[[#This Row],[Número de viajes aéreos (ida y regreso) durante la cohorte]]*TOtros[[#This Row],[Valor Unitario Tiquete Aéreo (Ida y Regreso)]]</f>
        <v>0</v>
      </c>
      <c r="W165" s="189"/>
      <c r="X165" s="189"/>
      <c r="Y165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65" s="51">
        <f>+IFERROR(IFERROR(TOtros[[#This Row],[Valor Viático por viaje]]*TOtros[[#This Row],[Número de viáticos durante la cohorte]],0),0)</f>
        <v>0</v>
      </c>
    </row>
    <row r="166" spans="1:26">
      <c r="A166" s="173">
        <f t="shared" si="5"/>
        <v>165</v>
      </c>
      <c r="B166" s="150"/>
      <c r="D166" s="122"/>
      <c r="G166" s="188"/>
      <c r="H166" s="122"/>
      <c r="K166" s="123"/>
      <c r="L166" s="123"/>
      <c r="M166" s="123"/>
      <c r="N166" s="127"/>
      <c r="O166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66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66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66" s="123"/>
      <c r="S166" s="127"/>
      <c r="T166" s="189"/>
      <c r="U166" s="123"/>
      <c r="V166" s="51">
        <f>+TOtros[[#This Row],[Número de viajes aéreos (ida y regreso) durante la cohorte]]*TOtros[[#This Row],[Valor Unitario Tiquete Aéreo (Ida y Regreso)]]</f>
        <v>0</v>
      </c>
      <c r="W166" s="189"/>
      <c r="X166" s="189"/>
      <c r="Y166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66" s="51">
        <f>+IFERROR(IFERROR(TOtros[[#This Row],[Valor Viático por viaje]]*TOtros[[#This Row],[Número de viáticos durante la cohorte]],0),0)</f>
        <v>0</v>
      </c>
    </row>
    <row r="167" spans="1:26">
      <c r="A167" s="173">
        <f t="shared" si="5"/>
        <v>166</v>
      </c>
      <c r="B167" s="150"/>
      <c r="D167" s="122"/>
      <c r="G167" s="188"/>
      <c r="H167" s="122"/>
      <c r="K167" s="123"/>
      <c r="L167" s="123"/>
      <c r="M167" s="123"/>
      <c r="N167" s="127"/>
      <c r="O167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67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67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67" s="123"/>
      <c r="S167" s="127"/>
      <c r="T167" s="189"/>
      <c r="U167" s="123"/>
      <c r="V167" s="51">
        <f>+TOtros[[#This Row],[Número de viajes aéreos (ida y regreso) durante la cohorte]]*TOtros[[#This Row],[Valor Unitario Tiquete Aéreo (Ida y Regreso)]]</f>
        <v>0</v>
      </c>
      <c r="W167" s="189"/>
      <c r="X167" s="189"/>
      <c r="Y167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67" s="51">
        <f>+IFERROR(IFERROR(TOtros[[#This Row],[Valor Viático por viaje]]*TOtros[[#This Row],[Número de viáticos durante la cohorte]],0),0)</f>
        <v>0</v>
      </c>
    </row>
    <row r="168" spans="1:26">
      <c r="A168" s="173">
        <f t="shared" si="5"/>
        <v>167</v>
      </c>
      <c r="B168" s="150"/>
      <c r="D168" s="122"/>
      <c r="G168" s="188"/>
      <c r="H168" s="122"/>
      <c r="K168" s="123"/>
      <c r="L168" s="123"/>
      <c r="M168" s="123"/>
      <c r="N168" s="127"/>
      <c r="O168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68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68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68" s="123"/>
      <c r="S168" s="127"/>
      <c r="T168" s="189"/>
      <c r="U168" s="123"/>
      <c r="V168" s="51">
        <f>+TOtros[[#This Row],[Número de viajes aéreos (ida y regreso) durante la cohorte]]*TOtros[[#This Row],[Valor Unitario Tiquete Aéreo (Ida y Regreso)]]</f>
        <v>0</v>
      </c>
      <c r="W168" s="189"/>
      <c r="X168" s="189"/>
      <c r="Y168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68" s="51">
        <f>+IFERROR(IFERROR(TOtros[[#This Row],[Valor Viático por viaje]]*TOtros[[#This Row],[Número de viáticos durante la cohorte]],0),0)</f>
        <v>0</v>
      </c>
    </row>
    <row r="169" spans="1:26">
      <c r="A169" s="173">
        <f t="shared" si="5"/>
        <v>168</v>
      </c>
      <c r="B169" s="150"/>
      <c r="D169" s="122"/>
      <c r="G169" s="188"/>
      <c r="H169" s="122"/>
      <c r="K169" s="123"/>
      <c r="L169" s="123"/>
      <c r="M169" s="123"/>
      <c r="N169" s="127"/>
      <c r="O169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69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69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69" s="123"/>
      <c r="S169" s="127"/>
      <c r="T169" s="189"/>
      <c r="U169" s="123"/>
      <c r="V169" s="51">
        <f>+TOtros[[#This Row],[Número de viajes aéreos (ida y regreso) durante la cohorte]]*TOtros[[#This Row],[Valor Unitario Tiquete Aéreo (Ida y Regreso)]]</f>
        <v>0</v>
      </c>
      <c r="W169" s="189"/>
      <c r="X169" s="189"/>
      <c r="Y169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69" s="51">
        <f>+IFERROR(IFERROR(TOtros[[#This Row],[Valor Viático por viaje]]*TOtros[[#This Row],[Número de viáticos durante la cohorte]],0),0)</f>
        <v>0</v>
      </c>
    </row>
    <row r="170" spans="1:26">
      <c r="A170" s="173">
        <f t="shared" si="5"/>
        <v>169</v>
      </c>
      <c r="B170" s="150"/>
      <c r="D170" s="122"/>
      <c r="G170" s="188"/>
      <c r="H170" s="122"/>
      <c r="K170" s="123"/>
      <c r="L170" s="123"/>
      <c r="M170" s="123"/>
      <c r="N170" s="127"/>
      <c r="O170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70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70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70" s="123"/>
      <c r="S170" s="127"/>
      <c r="T170" s="189"/>
      <c r="U170" s="123"/>
      <c r="V170" s="51">
        <f>+TOtros[[#This Row],[Número de viajes aéreos (ida y regreso) durante la cohorte]]*TOtros[[#This Row],[Valor Unitario Tiquete Aéreo (Ida y Regreso)]]</f>
        <v>0</v>
      </c>
      <c r="W170" s="189"/>
      <c r="X170" s="189"/>
      <c r="Y170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70" s="51">
        <f>+IFERROR(IFERROR(TOtros[[#This Row],[Valor Viático por viaje]]*TOtros[[#This Row],[Número de viáticos durante la cohorte]],0),0)</f>
        <v>0</v>
      </c>
    </row>
    <row r="171" spans="1:26">
      <c r="A171" s="173">
        <f t="shared" si="5"/>
        <v>170</v>
      </c>
      <c r="B171" s="150"/>
      <c r="D171" s="122"/>
      <c r="G171" s="188"/>
      <c r="H171" s="122"/>
      <c r="K171" s="123"/>
      <c r="L171" s="123"/>
      <c r="M171" s="123"/>
      <c r="N171" s="127"/>
      <c r="O171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71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71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71" s="123"/>
      <c r="S171" s="127"/>
      <c r="T171" s="189"/>
      <c r="U171" s="123"/>
      <c r="V171" s="51">
        <f>+TOtros[[#This Row],[Número de viajes aéreos (ida y regreso) durante la cohorte]]*TOtros[[#This Row],[Valor Unitario Tiquete Aéreo (Ida y Regreso)]]</f>
        <v>0</v>
      </c>
      <c r="W171" s="189"/>
      <c r="X171" s="189"/>
      <c r="Y171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71" s="51">
        <f>+IFERROR(IFERROR(TOtros[[#This Row],[Valor Viático por viaje]]*TOtros[[#This Row],[Número de viáticos durante la cohorte]],0),0)</f>
        <v>0</v>
      </c>
    </row>
    <row r="172" spans="1:26">
      <c r="A172" s="173">
        <f t="shared" si="5"/>
        <v>171</v>
      </c>
      <c r="B172" s="150"/>
      <c r="D172" s="122"/>
      <c r="G172" s="188"/>
      <c r="H172" s="122"/>
      <c r="K172" s="123"/>
      <c r="L172" s="123"/>
      <c r="M172" s="123"/>
      <c r="N172" s="127"/>
      <c r="O172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72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72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72" s="123"/>
      <c r="S172" s="127"/>
      <c r="T172" s="189"/>
      <c r="U172" s="123"/>
      <c r="V172" s="51">
        <f>+TOtros[[#This Row],[Número de viajes aéreos (ida y regreso) durante la cohorte]]*TOtros[[#This Row],[Valor Unitario Tiquete Aéreo (Ida y Regreso)]]</f>
        <v>0</v>
      </c>
      <c r="W172" s="189"/>
      <c r="X172" s="189"/>
      <c r="Y172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72" s="51">
        <f>+IFERROR(IFERROR(TOtros[[#This Row],[Valor Viático por viaje]]*TOtros[[#This Row],[Número de viáticos durante la cohorte]],0),0)</f>
        <v>0</v>
      </c>
    </row>
    <row r="173" spans="1:26">
      <c r="A173" s="173">
        <f t="shared" si="5"/>
        <v>172</v>
      </c>
      <c r="B173" s="150"/>
      <c r="D173" s="122"/>
      <c r="G173" s="188"/>
      <c r="H173" s="122"/>
      <c r="K173" s="123"/>
      <c r="L173" s="123"/>
      <c r="M173" s="123"/>
      <c r="N173" s="127"/>
      <c r="O173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73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73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73" s="123"/>
      <c r="S173" s="127"/>
      <c r="T173" s="189"/>
      <c r="U173" s="123"/>
      <c r="V173" s="51">
        <f>+TOtros[[#This Row],[Número de viajes aéreos (ida y regreso) durante la cohorte]]*TOtros[[#This Row],[Valor Unitario Tiquete Aéreo (Ida y Regreso)]]</f>
        <v>0</v>
      </c>
      <c r="W173" s="189"/>
      <c r="X173" s="189"/>
      <c r="Y173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73" s="51">
        <f>+IFERROR(IFERROR(TOtros[[#This Row],[Valor Viático por viaje]]*TOtros[[#This Row],[Número de viáticos durante la cohorte]],0),0)</f>
        <v>0</v>
      </c>
    </row>
    <row r="174" spans="1:26">
      <c r="A174" s="173">
        <f t="shared" si="5"/>
        <v>173</v>
      </c>
      <c r="B174" s="150"/>
      <c r="D174" s="122"/>
      <c r="G174" s="188"/>
      <c r="H174" s="122"/>
      <c r="K174" s="123"/>
      <c r="L174" s="123"/>
      <c r="M174" s="123"/>
      <c r="N174" s="127"/>
      <c r="O174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74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74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74" s="123"/>
      <c r="S174" s="127"/>
      <c r="T174" s="189"/>
      <c r="U174" s="123"/>
      <c r="V174" s="51">
        <f>+TOtros[[#This Row],[Número de viajes aéreos (ida y regreso) durante la cohorte]]*TOtros[[#This Row],[Valor Unitario Tiquete Aéreo (Ida y Regreso)]]</f>
        <v>0</v>
      </c>
      <c r="W174" s="189"/>
      <c r="X174" s="189"/>
      <c r="Y174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74" s="51">
        <f>+IFERROR(IFERROR(TOtros[[#This Row],[Valor Viático por viaje]]*TOtros[[#This Row],[Número de viáticos durante la cohorte]],0),0)</f>
        <v>0</v>
      </c>
    </row>
    <row r="175" spans="1:26">
      <c r="A175" s="173">
        <f t="shared" si="5"/>
        <v>174</v>
      </c>
      <c r="B175" s="150"/>
      <c r="D175" s="122"/>
      <c r="G175" s="188"/>
      <c r="H175" s="122"/>
      <c r="K175" s="123"/>
      <c r="L175" s="123"/>
      <c r="M175" s="123"/>
      <c r="N175" s="127"/>
      <c r="O175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75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75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75" s="123"/>
      <c r="S175" s="127"/>
      <c r="T175" s="189"/>
      <c r="U175" s="123"/>
      <c r="V175" s="51">
        <f>+TOtros[[#This Row],[Número de viajes aéreos (ida y regreso) durante la cohorte]]*TOtros[[#This Row],[Valor Unitario Tiquete Aéreo (Ida y Regreso)]]</f>
        <v>0</v>
      </c>
      <c r="W175" s="189"/>
      <c r="X175" s="189"/>
      <c r="Y175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75" s="51">
        <f>+IFERROR(IFERROR(TOtros[[#This Row],[Valor Viático por viaje]]*TOtros[[#This Row],[Número de viáticos durante la cohorte]],0),0)</f>
        <v>0</v>
      </c>
    </row>
    <row r="176" spans="1:26">
      <c r="A176" s="173">
        <f t="shared" si="5"/>
        <v>175</v>
      </c>
      <c r="B176" s="150"/>
      <c r="D176" s="122"/>
      <c r="G176" s="188"/>
      <c r="H176" s="122"/>
      <c r="K176" s="123"/>
      <c r="L176" s="123"/>
      <c r="M176" s="123"/>
      <c r="N176" s="127"/>
      <c r="O176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76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76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76" s="123"/>
      <c r="S176" s="127"/>
      <c r="T176" s="189"/>
      <c r="U176" s="123"/>
      <c r="V176" s="51">
        <f>+TOtros[[#This Row],[Número de viajes aéreos (ida y regreso) durante la cohorte]]*TOtros[[#This Row],[Valor Unitario Tiquete Aéreo (Ida y Regreso)]]</f>
        <v>0</v>
      </c>
      <c r="W176" s="189"/>
      <c r="X176" s="189"/>
      <c r="Y176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76" s="51">
        <f>+IFERROR(IFERROR(TOtros[[#This Row],[Valor Viático por viaje]]*TOtros[[#This Row],[Número de viáticos durante la cohorte]],0),0)</f>
        <v>0</v>
      </c>
    </row>
    <row r="177" spans="1:26">
      <c r="A177" s="173">
        <f t="shared" si="5"/>
        <v>176</v>
      </c>
      <c r="B177" s="150"/>
      <c r="D177" s="122"/>
      <c r="G177" s="188"/>
      <c r="H177" s="122"/>
      <c r="K177" s="123"/>
      <c r="L177" s="123"/>
      <c r="M177" s="123"/>
      <c r="N177" s="127"/>
      <c r="O177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77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77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77" s="123"/>
      <c r="S177" s="127"/>
      <c r="T177" s="189"/>
      <c r="U177" s="123"/>
      <c r="V177" s="51">
        <f>+TOtros[[#This Row],[Número de viajes aéreos (ida y regreso) durante la cohorte]]*TOtros[[#This Row],[Valor Unitario Tiquete Aéreo (Ida y Regreso)]]</f>
        <v>0</v>
      </c>
      <c r="W177" s="189"/>
      <c r="X177" s="189"/>
      <c r="Y177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77" s="51">
        <f>+IFERROR(IFERROR(TOtros[[#This Row],[Valor Viático por viaje]]*TOtros[[#This Row],[Número de viáticos durante la cohorte]],0),0)</f>
        <v>0</v>
      </c>
    </row>
    <row r="178" spans="1:26">
      <c r="A178" s="173">
        <f t="shared" si="5"/>
        <v>177</v>
      </c>
      <c r="B178" s="150"/>
      <c r="D178" s="122"/>
      <c r="G178" s="188"/>
      <c r="H178" s="122"/>
      <c r="K178" s="123"/>
      <c r="L178" s="123"/>
      <c r="M178" s="123"/>
      <c r="N178" s="127"/>
      <c r="O178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78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78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78" s="123"/>
      <c r="S178" s="127"/>
      <c r="T178" s="189"/>
      <c r="U178" s="123"/>
      <c r="V178" s="51">
        <f>+TOtros[[#This Row],[Número de viajes aéreos (ida y regreso) durante la cohorte]]*TOtros[[#This Row],[Valor Unitario Tiquete Aéreo (Ida y Regreso)]]</f>
        <v>0</v>
      </c>
      <c r="W178" s="189"/>
      <c r="X178" s="189"/>
      <c r="Y178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78" s="51">
        <f>+IFERROR(IFERROR(TOtros[[#This Row],[Valor Viático por viaje]]*TOtros[[#This Row],[Número de viáticos durante la cohorte]],0),0)</f>
        <v>0</v>
      </c>
    </row>
    <row r="179" spans="1:26">
      <c r="A179" s="173">
        <f t="shared" si="5"/>
        <v>178</v>
      </c>
      <c r="B179" s="150"/>
      <c r="D179" s="122"/>
      <c r="G179" s="188"/>
      <c r="H179" s="122"/>
      <c r="K179" s="123"/>
      <c r="L179" s="123"/>
      <c r="M179" s="123"/>
      <c r="N179" s="127"/>
      <c r="O179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79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79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79" s="123"/>
      <c r="S179" s="127"/>
      <c r="T179" s="189"/>
      <c r="U179" s="123"/>
      <c r="V179" s="51">
        <f>+TOtros[[#This Row],[Número de viajes aéreos (ida y regreso) durante la cohorte]]*TOtros[[#This Row],[Valor Unitario Tiquete Aéreo (Ida y Regreso)]]</f>
        <v>0</v>
      </c>
      <c r="W179" s="189"/>
      <c r="X179" s="189"/>
      <c r="Y179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79" s="51">
        <f>+IFERROR(IFERROR(TOtros[[#This Row],[Valor Viático por viaje]]*TOtros[[#This Row],[Número de viáticos durante la cohorte]],0),0)</f>
        <v>0</v>
      </c>
    </row>
    <row r="180" spans="1:26">
      <c r="A180" s="173">
        <f t="shared" si="5"/>
        <v>179</v>
      </c>
      <c r="B180" s="150"/>
      <c r="D180" s="122"/>
      <c r="G180" s="188"/>
      <c r="H180" s="122"/>
      <c r="K180" s="123"/>
      <c r="L180" s="123"/>
      <c r="M180" s="123"/>
      <c r="N180" s="127"/>
      <c r="O180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80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80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80" s="123"/>
      <c r="S180" s="127"/>
      <c r="T180" s="189"/>
      <c r="U180" s="123"/>
      <c r="V180" s="51">
        <f>+TOtros[[#This Row],[Número de viajes aéreos (ida y regreso) durante la cohorte]]*TOtros[[#This Row],[Valor Unitario Tiquete Aéreo (Ida y Regreso)]]</f>
        <v>0</v>
      </c>
      <c r="W180" s="189"/>
      <c r="X180" s="189"/>
      <c r="Y180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80" s="51">
        <f>+IFERROR(IFERROR(TOtros[[#This Row],[Valor Viático por viaje]]*TOtros[[#This Row],[Número de viáticos durante la cohorte]],0),0)</f>
        <v>0</v>
      </c>
    </row>
    <row r="181" spans="1:26">
      <c r="A181" s="173">
        <f t="shared" si="5"/>
        <v>180</v>
      </c>
      <c r="B181" s="150"/>
      <c r="D181" s="122"/>
      <c r="G181" s="188"/>
      <c r="H181" s="122"/>
      <c r="K181" s="123"/>
      <c r="L181" s="123"/>
      <c r="M181" s="123"/>
      <c r="N181" s="127"/>
      <c r="O181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81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81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81" s="123"/>
      <c r="S181" s="127"/>
      <c r="T181" s="189"/>
      <c r="U181" s="123"/>
      <c r="V181" s="51">
        <f>+TOtros[[#This Row],[Número de viajes aéreos (ida y regreso) durante la cohorte]]*TOtros[[#This Row],[Valor Unitario Tiquete Aéreo (Ida y Regreso)]]</f>
        <v>0</v>
      </c>
      <c r="W181" s="189"/>
      <c r="X181" s="189"/>
      <c r="Y181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81" s="51">
        <f>+IFERROR(IFERROR(TOtros[[#This Row],[Valor Viático por viaje]]*TOtros[[#This Row],[Número de viáticos durante la cohorte]],0),0)</f>
        <v>0</v>
      </c>
    </row>
    <row r="182" spans="1:26">
      <c r="A182" s="173">
        <f t="shared" si="5"/>
        <v>181</v>
      </c>
      <c r="B182" s="150"/>
      <c r="D182" s="122"/>
      <c r="G182" s="188"/>
      <c r="H182" s="122"/>
      <c r="K182" s="123"/>
      <c r="L182" s="123"/>
      <c r="M182" s="123"/>
      <c r="N182" s="127"/>
      <c r="O182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82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82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82" s="123"/>
      <c r="S182" s="127"/>
      <c r="T182" s="189"/>
      <c r="U182" s="123"/>
      <c r="V182" s="51">
        <f>+TOtros[[#This Row],[Número de viajes aéreos (ida y regreso) durante la cohorte]]*TOtros[[#This Row],[Valor Unitario Tiquete Aéreo (Ida y Regreso)]]</f>
        <v>0</v>
      </c>
      <c r="W182" s="189"/>
      <c r="X182" s="189"/>
      <c r="Y182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82" s="51">
        <f>+IFERROR(IFERROR(TOtros[[#This Row],[Valor Viático por viaje]]*TOtros[[#This Row],[Número de viáticos durante la cohorte]],0),0)</f>
        <v>0</v>
      </c>
    </row>
    <row r="183" spans="1:26">
      <c r="A183" s="173">
        <f t="shared" si="5"/>
        <v>182</v>
      </c>
      <c r="B183" s="150"/>
      <c r="D183" s="122"/>
      <c r="G183" s="188"/>
      <c r="H183" s="122"/>
      <c r="K183" s="123"/>
      <c r="L183" s="123"/>
      <c r="M183" s="123"/>
      <c r="N183" s="127"/>
      <c r="O183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83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83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83" s="123"/>
      <c r="S183" s="127"/>
      <c r="T183" s="189"/>
      <c r="U183" s="123"/>
      <c r="V183" s="51">
        <f>+TOtros[[#This Row],[Número de viajes aéreos (ida y regreso) durante la cohorte]]*TOtros[[#This Row],[Valor Unitario Tiquete Aéreo (Ida y Regreso)]]</f>
        <v>0</v>
      </c>
      <c r="W183" s="189"/>
      <c r="X183" s="189"/>
      <c r="Y183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83" s="51">
        <f>+IFERROR(IFERROR(TOtros[[#This Row],[Valor Viático por viaje]]*TOtros[[#This Row],[Número de viáticos durante la cohorte]],0),0)</f>
        <v>0</v>
      </c>
    </row>
    <row r="184" spans="1:26">
      <c r="A184" s="173">
        <f t="shared" si="5"/>
        <v>183</v>
      </c>
      <c r="B184" s="150"/>
      <c r="D184" s="122"/>
      <c r="G184" s="188"/>
      <c r="H184" s="122"/>
      <c r="K184" s="123"/>
      <c r="L184" s="123"/>
      <c r="M184" s="123"/>
      <c r="N184" s="127"/>
      <c r="O184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84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84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84" s="123"/>
      <c r="S184" s="127"/>
      <c r="T184" s="189"/>
      <c r="U184" s="123"/>
      <c r="V184" s="51">
        <f>+TOtros[[#This Row],[Número de viajes aéreos (ida y regreso) durante la cohorte]]*TOtros[[#This Row],[Valor Unitario Tiquete Aéreo (Ida y Regreso)]]</f>
        <v>0</v>
      </c>
      <c r="W184" s="189"/>
      <c r="X184" s="189"/>
      <c r="Y184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84" s="51">
        <f>+IFERROR(IFERROR(TOtros[[#This Row],[Valor Viático por viaje]]*TOtros[[#This Row],[Número de viáticos durante la cohorte]],0),0)</f>
        <v>0</v>
      </c>
    </row>
    <row r="185" spans="1:26">
      <c r="A185" s="173">
        <f t="shared" si="5"/>
        <v>184</v>
      </c>
      <c r="B185" s="150"/>
      <c r="D185" s="122"/>
      <c r="G185" s="188"/>
      <c r="H185" s="122"/>
      <c r="K185" s="123"/>
      <c r="L185" s="123"/>
      <c r="M185" s="123"/>
      <c r="N185" s="127"/>
      <c r="O185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85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85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85" s="123"/>
      <c r="S185" s="127"/>
      <c r="T185" s="189"/>
      <c r="U185" s="123"/>
      <c r="V185" s="51">
        <f>+TOtros[[#This Row],[Número de viajes aéreos (ida y regreso) durante la cohorte]]*TOtros[[#This Row],[Valor Unitario Tiquete Aéreo (Ida y Regreso)]]</f>
        <v>0</v>
      </c>
      <c r="W185" s="189"/>
      <c r="X185" s="189"/>
      <c r="Y185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85" s="51">
        <f>+IFERROR(IFERROR(TOtros[[#This Row],[Valor Viático por viaje]]*TOtros[[#This Row],[Número de viáticos durante la cohorte]],0),0)</f>
        <v>0</v>
      </c>
    </row>
    <row r="186" spans="1:26">
      <c r="A186" s="173">
        <f t="shared" si="5"/>
        <v>185</v>
      </c>
      <c r="B186" s="150"/>
      <c r="D186" s="122"/>
      <c r="G186" s="188"/>
      <c r="H186" s="122"/>
      <c r="K186" s="123"/>
      <c r="L186" s="123"/>
      <c r="M186" s="123"/>
      <c r="N186" s="127"/>
      <c r="O186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86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86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86" s="123"/>
      <c r="S186" s="127"/>
      <c r="T186" s="189"/>
      <c r="U186" s="123"/>
      <c r="V186" s="51">
        <f>+TOtros[[#This Row],[Número de viajes aéreos (ida y regreso) durante la cohorte]]*TOtros[[#This Row],[Valor Unitario Tiquete Aéreo (Ida y Regreso)]]</f>
        <v>0</v>
      </c>
      <c r="W186" s="189"/>
      <c r="X186" s="189"/>
      <c r="Y186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86" s="51">
        <f>+IFERROR(IFERROR(TOtros[[#This Row],[Valor Viático por viaje]]*TOtros[[#This Row],[Número de viáticos durante la cohorte]],0),0)</f>
        <v>0</v>
      </c>
    </row>
    <row r="187" spans="1:26">
      <c r="A187" s="173">
        <f t="shared" si="5"/>
        <v>186</v>
      </c>
      <c r="B187" s="150"/>
      <c r="D187" s="122"/>
      <c r="G187" s="188"/>
      <c r="H187" s="122"/>
      <c r="K187" s="123"/>
      <c r="L187" s="123"/>
      <c r="M187" s="123"/>
      <c r="N187" s="127"/>
      <c r="O187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87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87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87" s="123"/>
      <c r="S187" s="127"/>
      <c r="T187" s="189"/>
      <c r="U187" s="123"/>
      <c r="V187" s="51">
        <f>+TOtros[[#This Row],[Número de viajes aéreos (ida y regreso) durante la cohorte]]*TOtros[[#This Row],[Valor Unitario Tiquete Aéreo (Ida y Regreso)]]</f>
        <v>0</v>
      </c>
      <c r="W187" s="189"/>
      <c r="X187" s="189"/>
      <c r="Y187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87" s="51">
        <f>+IFERROR(IFERROR(TOtros[[#This Row],[Valor Viático por viaje]]*TOtros[[#This Row],[Número de viáticos durante la cohorte]],0),0)</f>
        <v>0</v>
      </c>
    </row>
    <row r="188" spans="1:26">
      <c r="A188" s="173">
        <f t="shared" si="5"/>
        <v>187</v>
      </c>
      <c r="B188" s="150"/>
      <c r="D188" s="122"/>
      <c r="G188" s="188"/>
      <c r="H188" s="122"/>
      <c r="K188" s="123"/>
      <c r="L188" s="123"/>
      <c r="M188" s="123"/>
      <c r="N188" s="127"/>
      <c r="O188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88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88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88" s="123"/>
      <c r="S188" s="127"/>
      <c r="T188" s="189"/>
      <c r="U188" s="123"/>
      <c r="V188" s="51">
        <f>+TOtros[[#This Row],[Número de viajes aéreos (ida y regreso) durante la cohorte]]*TOtros[[#This Row],[Valor Unitario Tiquete Aéreo (Ida y Regreso)]]</f>
        <v>0</v>
      </c>
      <c r="W188" s="189"/>
      <c r="X188" s="189"/>
      <c r="Y188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88" s="51">
        <f>+IFERROR(IFERROR(TOtros[[#This Row],[Valor Viático por viaje]]*TOtros[[#This Row],[Número de viáticos durante la cohorte]],0),0)</f>
        <v>0</v>
      </c>
    </row>
    <row r="189" spans="1:26">
      <c r="A189" s="173">
        <f t="shared" si="5"/>
        <v>188</v>
      </c>
      <c r="B189" s="150"/>
      <c r="D189" s="122"/>
      <c r="G189" s="188"/>
      <c r="H189" s="122"/>
      <c r="K189" s="123"/>
      <c r="L189" s="123"/>
      <c r="M189" s="123"/>
      <c r="N189" s="127"/>
      <c r="O189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89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89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89" s="123"/>
      <c r="S189" s="127"/>
      <c r="T189" s="189"/>
      <c r="U189" s="123"/>
      <c r="V189" s="51">
        <f>+TOtros[[#This Row],[Número de viajes aéreos (ida y regreso) durante la cohorte]]*TOtros[[#This Row],[Valor Unitario Tiquete Aéreo (Ida y Regreso)]]</f>
        <v>0</v>
      </c>
      <c r="W189" s="189"/>
      <c r="X189" s="189"/>
      <c r="Y189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89" s="51">
        <f>+IFERROR(IFERROR(TOtros[[#This Row],[Valor Viático por viaje]]*TOtros[[#This Row],[Número de viáticos durante la cohorte]],0),0)</f>
        <v>0</v>
      </c>
    </row>
    <row r="190" spans="1:26">
      <c r="A190" s="173">
        <f t="shared" si="5"/>
        <v>189</v>
      </c>
      <c r="B190" s="150"/>
      <c r="D190" s="122"/>
      <c r="G190" s="188"/>
      <c r="H190" s="122"/>
      <c r="K190" s="123"/>
      <c r="L190" s="123"/>
      <c r="M190" s="123"/>
      <c r="N190" s="127"/>
      <c r="O190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90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90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90" s="123"/>
      <c r="S190" s="127"/>
      <c r="T190" s="189"/>
      <c r="U190" s="123"/>
      <c r="V190" s="51">
        <f>+TOtros[[#This Row],[Número de viajes aéreos (ida y regreso) durante la cohorte]]*TOtros[[#This Row],[Valor Unitario Tiquete Aéreo (Ida y Regreso)]]</f>
        <v>0</v>
      </c>
      <c r="W190" s="189"/>
      <c r="X190" s="189"/>
      <c r="Y190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90" s="51">
        <f>+IFERROR(IFERROR(TOtros[[#This Row],[Valor Viático por viaje]]*TOtros[[#This Row],[Número de viáticos durante la cohorte]],0),0)</f>
        <v>0</v>
      </c>
    </row>
    <row r="191" spans="1:26">
      <c r="A191" s="173">
        <f t="shared" si="5"/>
        <v>190</v>
      </c>
      <c r="B191" s="150"/>
      <c r="D191" s="122"/>
      <c r="G191" s="188"/>
      <c r="H191" s="122"/>
      <c r="K191" s="123"/>
      <c r="L191" s="123"/>
      <c r="M191" s="123"/>
      <c r="N191" s="127"/>
      <c r="O191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91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91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91" s="123"/>
      <c r="S191" s="127"/>
      <c r="T191" s="189"/>
      <c r="U191" s="123"/>
      <c r="V191" s="51">
        <f>+TOtros[[#This Row],[Número de viajes aéreos (ida y regreso) durante la cohorte]]*TOtros[[#This Row],[Valor Unitario Tiquete Aéreo (Ida y Regreso)]]</f>
        <v>0</v>
      </c>
      <c r="W191" s="189"/>
      <c r="X191" s="189"/>
      <c r="Y191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91" s="51">
        <f>+IFERROR(IFERROR(TOtros[[#This Row],[Valor Viático por viaje]]*TOtros[[#This Row],[Número de viáticos durante la cohorte]],0),0)</f>
        <v>0</v>
      </c>
    </row>
    <row r="192" spans="1:26">
      <c r="A192" s="173">
        <f t="shared" si="5"/>
        <v>191</v>
      </c>
      <c r="B192" s="150"/>
      <c r="D192" s="122"/>
      <c r="G192" s="188"/>
      <c r="H192" s="122"/>
      <c r="K192" s="123"/>
      <c r="L192" s="123"/>
      <c r="M192" s="123"/>
      <c r="N192" s="127"/>
      <c r="O192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92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92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92" s="123"/>
      <c r="S192" s="127"/>
      <c r="T192" s="189"/>
      <c r="U192" s="123"/>
      <c r="V192" s="51">
        <f>+TOtros[[#This Row],[Número de viajes aéreos (ida y regreso) durante la cohorte]]*TOtros[[#This Row],[Valor Unitario Tiquete Aéreo (Ida y Regreso)]]</f>
        <v>0</v>
      </c>
      <c r="W192" s="189"/>
      <c r="X192" s="189"/>
      <c r="Y192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92" s="51">
        <f>+IFERROR(IFERROR(TOtros[[#This Row],[Valor Viático por viaje]]*TOtros[[#This Row],[Número de viáticos durante la cohorte]],0),0)</f>
        <v>0</v>
      </c>
    </row>
    <row r="193" spans="1:26">
      <c r="A193" s="173">
        <f t="shared" si="5"/>
        <v>192</v>
      </c>
      <c r="B193" s="150"/>
      <c r="D193" s="122"/>
      <c r="G193" s="188"/>
      <c r="H193" s="122"/>
      <c r="K193" s="123"/>
      <c r="L193" s="123"/>
      <c r="M193" s="123"/>
      <c r="N193" s="127"/>
      <c r="O193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93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93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93" s="123"/>
      <c r="S193" s="127"/>
      <c r="T193" s="189"/>
      <c r="U193" s="123"/>
      <c r="V193" s="51">
        <f>+TOtros[[#This Row],[Número de viajes aéreos (ida y regreso) durante la cohorte]]*TOtros[[#This Row],[Valor Unitario Tiquete Aéreo (Ida y Regreso)]]</f>
        <v>0</v>
      </c>
      <c r="W193" s="189"/>
      <c r="X193" s="189"/>
      <c r="Y193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93" s="51">
        <f>+IFERROR(IFERROR(TOtros[[#This Row],[Valor Viático por viaje]]*TOtros[[#This Row],[Número de viáticos durante la cohorte]],0),0)</f>
        <v>0</v>
      </c>
    </row>
    <row r="194" spans="1:26">
      <c r="A194" s="173">
        <f t="shared" si="5"/>
        <v>193</v>
      </c>
      <c r="B194" s="150"/>
      <c r="D194" s="122"/>
      <c r="G194" s="188"/>
      <c r="H194" s="122"/>
      <c r="K194" s="123"/>
      <c r="L194" s="123"/>
      <c r="M194" s="123"/>
      <c r="N194" s="127"/>
      <c r="O194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94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94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94" s="123"/>
      <c r="S194" s="127"/>
      <c r="T194" s="189"/>
      <c r="U194" s="123"/>
      <c r="V194" s="51">
        <f>+TOtros[[#This Row],[Número de viajes aéreos (ida y regreso) durante la cohorte]]*TOtros[[#This Row],[Valor Unitario Tiquete Aéreo (Ida y Regreso)]]</f>
        <v>0</v>
      </c>
      <c r="W194" s="189"/>
      <c r="X194" s="189"/>
      <c r="Y194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94" s="51">
        <f>+IFERROR(IFERROR(TOtros[[#This Row],[Valor Viático por viaje]]*TOtros[[#This Row],[Número de viáticos durante la cohorte]],0),0)</f>
        <v>0</v>
      </c>
    </row>
    <row r="195" spans="1:26">
      <c r="A195" s="173">
        <f t="shared" si="5"/>
        <v>194</v>
      </c>
      <c r="B195" s="150"/>
      <c r="D195" s="122"/>
      <c r="G195" s="188"/>
      <c r="H195" s="122"/>
      <c r="K195" s="123"/>
      <c r="L195" s="123"/>
      <c r="M195" s="123"/>
      <c r="N195" s="127"/>
      <c r="O195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95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95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95" s="123"/>
      <c r="S195" s="127"/>
      <c r="T195" s="189"/>
      <c r="U195" s="123"/>
      <c r="V195" s="51">
        <f>+TOtros[[#This Row],[Número de viajes aéreos (ida y regreso) durante la cohorte]]*TOtros[[#This Row],[Valor Unitario Tiquete Aéreo (Ida y Regreso)]]</f>
        <v>0</v>
      </c>
      <c r="W195" s="189"/>
      <c r="X195" s="189"/>
      <c r="Y195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95" s="51">
        <f>+IFERROR(IFERROR(TOtros[[#This Row],[Valor Viático por viaje]]*TOtros[[#This Row],[Número de viáticos durante la cohorte]],0),0)</f>
        <v>0</v>
      </c>
    </row>
    <row r="196" spans="1:26">
      <c r="A196" s="173">
        <f t="shared" si="5"/>
        <v>195</v>
      </c>
      <c r="B196" s="150"/>
      <c r="D196" s="122"/>
      <c r="G196" s="188"/>
      <c r="H196" s="122"/>
      <c r="K196" s="123"/>
      <c r="L196" s="123"/>
      <c r="M196" s="123"/>
      <c r="N196" s="127"/>
      <c r="O196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96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96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96" s="123"/>
      <c r="S196" s="127"/>
      <c r="T196" s="189"/>
      <c r="U196" s="123"/>
      <c r="V196" s="51">
        <f>+TOtros[[#This Row],[Número de viajes aéreos (ida y regreso) durante la cohorte]]*TOtros[[#This Row],[Valor Unitario Tiquete Aéreo (Ida y Regreso)]]</f>
        <v>0</v>
      </c>
      <c r="W196" s="189"/>
      <c r="X196" s="189"/>
      <c r="Y196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96" s="51">
        <f>+IFERROR(IFERROR(TOtros[[#This Row],[Valor Viático por viaje]]*TOtros[[#This Row],[Número de viáticos durante la cohorte]],0),0)</f>
        <v>0</v>
      </c>
    </row>
    <row r="197" spans="1:26">
      <c r="A197" s="173">
        <f t="shared" si="5"/>
        <v>196</v>
      </c>
      <c r="B197" s="150"/>
      <c r="D197" s="122"/>
      <c r="G197" s="188"/>
      <c r="H197" s="122"/>
      <c r="K197" s="123"/>
      <c r="L197" s="123"/>
      <c r="M197" s="123"/>
      <c r="N197" s="127"/>
      <c r="O197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97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97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97" s="123"/>
      <c r="S197" s="127"/>
      <c r="T197" s="189"/>
      <c r="U197" s="123"/>
      <c r="V197" s="51">
        <f>+TOtros[[#This Row],[Número de viajes aéreos (ida y regreso) durante la cohorte]]*TOtros[[#This Row],[Valor Unitario Tiquete Aéreo (Ida y Regreso)]]</f>
        <v>0</v>
      </c>
      <c r="W197" s="189"/>
      <c r="X197" s="189"/>
      <c r="Y197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97" s="51">
        <f>+IFERROR(IFERROR(TOtros[[#This Row],[Valor Viático por viaje]]*TOtros[[#This Row],[Número de viáticos durante la cohorte]],0),0)</f>
        <v>0</v>
      </c>
    </row>
    <row r="198" spans="1:26">
      <c r="A198" s="173">
        <f t="shared" si="5"/>
        <v>197</v>
      </c>
      <c r="B198" s="150"/>
      <c r="D198" s="122"/>
      <c r="G198" s="188"/>
      <c r="H198" s="122"/>
      <c r="K198" s="123"/>
      <c r="L198" s="123"/>
      <c r="M198" s="123"/>
      <c r="N198" s="127"/>
      <c r="O198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98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98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98" s="123"/>
      <c r="S198" s="127"/>
      <c r="T198" s="189"/>
      <c r="U198" s="123"/>
      <c r="V198" s="51">
        <f>+TOtros[[#This Row],[Número de viajes aéreos (ida y regreso) durante la cohorte]]*TOtros[[#This Row],[Valor Unitario Tiquete Aéreo (Ida y Regreso)]]</f>
        <v>0</v>
      </c>
      <c r="W198" s="189"/>
      <c r="X198" s="189"/>
      <c r="Y198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98" s="51">
        <f>+IFERROR(IFERROR(TOtros[[#This Row],[Valor Viático por viaje]]*TOtros[[#This Row],[Número de viáticos durante la cohorte]],0),0)</f>
        <v>0</v>
      </c>
    </row>
    <row r="199" spans="1:26">
      <c r="A199" s="173">
        <f t="shared" si="5"/>
        <v>198</v>
      </c>
      <c r="B199" s="150"/>
      <c r="D199" s="122"/>
      <c r="G199" s="188"/>
      <c r="H199" s="122"/>
      <c r="K199" s="123"/>
      <c r="L199" s="123"/>
      <c r="M199" s="123"/>
      <c r="N199" s="127"/>
      <c r="O199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199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199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199" s="123"/>
      <c r="S199" s="127"/>
      <c r="T199" s="189"/>
      <c r="U199" s="123"/>
      <c r="V199" s="51">
        <f>+TOtros[[#This Row],[Número de viajes aéreos (ida y regreso) durante la cohorte]]*TOtros[[#This Row],[Valor Unitario Tiquete Aéreo (Ida y Regreso)]]</f>
        <v>0</v>
      </c>
      <c r="W199" s="189"/>
      <c r="X199" s="189"/>
      <c r="Y199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199" s="51">
        <f>+IFERROR(IFERROR(TOtros[[#This Row],[Valor Viático por viaje]]*TOtros[[#This Row],[Número de viáticos durante la cohorte]],0),0)</f>
        <v>0</v>
      </c>
    </row>
    <row r="200" spans="1:26">
      <c r="A200" s="173">
        <f t="shared" si="5"/>
        <v>199</v>
      </c>
      <c r="B200" s="150"/>
      <c r="D200" s="122"/>
      <c r="G200" s="188"/>
      <c r="H200" s="122"/>
      <c r="K200" s="123"/>
      <c r="L200" s="123"/>
      <c r="M200" s="123"/>
      <c r="N200" s="127"/>
      <c r="O200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200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200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200" s="123"/>
      <c r="S200" s="127"/>
      <c r="T200" s="189"/>
      <c r="U200" s="123"/>
      <c r="V200" s="51">
        <f>+TOtros[[#This Row],[Número de viajes aéreos (ida y regreso) durante la cohorte]]*TOtros[[#This Row],[Valor Unitario Tiquete Aéreo (Ida y Regreso)]]</f>
        <v>0</v>
      </c>
      <c r="W200" s="189"/>
      <c r="X200" s="189"/>
      <c r="Y200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200" s="51">
        <f>+IFERROR(IFERROR(TOtros[[#This Row],[Valor Viático por viaje]]*TOtros[[#This Row],[Número de viáticos durante la cohorte]],0),0)</f>
        <v>0</v>
      </c>
    </row>
    <row r="201" spans="1:26">
      <c r="A201" s="173">
        <f t="shared" si="5"/>
        <v>200</v>
      </c>
      <c r="B201" s="150"/>
      <c r="D201" s="122"/>
      <c r="G201" s="188"/>
      <c r="H201" s="122"/>
      <c r="K201" s="123"/>
      <c r="L201" s="123"/>
      <c r="M201" s="123"/>
      <c r="N201" s="127"/>
      <c r="O201" s="51">
        <f>+IFERROR(IF(TOtros[[#This Row],[Fuente de financiación]]="Otras Universidades",(TOtros[[#This Row],[Costo de dirección en la cohorte por Trabajo de Grado]]*TOtros[[#This Row],[Número de trabajos de grado]])+(TOtros[[#This Row],[Valor hora fijado por unidad académica (por trabajo de grado)]]*TOtros[[#This Row],[Horas dedicación en la cohorte por Trabajo de Grado]])+(((TOtros[[#This Row],[Salario mensual (si es vinculado con Plan de trabajo)]]*6)/VLOOKUP("Otro",THEPLS[#All],2,0))),IF(TOtros[[#This Row],[Costo de dirección en la cohorte por Trabajo de Grado]]&gt;0,"",IF(AND(OR(TOtros[[#This Row],[Valor hora fijado por unidad académica (por trabajo de grado)]]&lt;&gt;0,TOtros[[#This Row],[Valor hora fijado por unidad académica (por trabajo de grado)]]&lt;&gt;""),TOtros[[#This Row],[Forma de pago del Docente]]&lt;&gt;"Plan de Trabajo"),TOtros[[#This Row],[Valor hora fijado por unidad académica (por trabajo de grado)]],IF(TOtros[[#This Row],[Forma de pago del Docente]]="Cátedra",VLOOKUP(TOtros[[#This Row],[Categoría]],TCategoría[#All],2,0)*VLOOKUP(TOtros[[#This Row],[Forma de pago del Docente]],TFactorPrestacional[#All],3,0),IF(TOtros[[#This Row],[Forma de pago del Docente]]="Actividad Especial",VLOOKUP(TOtros[[#This Row],[Categoría]],TCategoría[#All],3,0)*VLOOKUP(TOtros[[#This Row],[Forma de pago del Docente]],TFactorPrestacional[#All],3,0),IF(TOtros[[#This Row],[Forma de pago del Docente]]="Plan de Trabajo",(TOtros[[#This Row],[Salario mensual (si es vinculado con Plan de trabajo)]]*6*VLOOKUP(TOtros[[#This Row],[Tipo (Vinculación)]],TFactorPrestacional[#All],3,0)/VLOOKUP(TOtros[[#This Row],[Tipo (Vinculación)]],THEPLS[#All],2,0)),IF(TOtros[[#This Row],[Forma de pago del Docente]]="CIS",(TOtros[[#This Row],[Salario mensual (si es vinculado con Plan de trabajo)]]*6*VLOOKUP(TOtros[[#This Row],[Forma de pago del Docente]],TFactorPrestacional[#All],3,0))/TOtros[[#This Row],[Horas dedicación en la cohorte por Trabajo de Grado]],TOtros[[#This Row],[Valor hora fijado por unidad académica (por trabajo de grado)]]/TOtros[[#This Row],[Horas dedicación en la cohorte por Trabajo de Grado]]))))))),0)</f>
        <v>0</v>
      </c>
      <c r="P201" s="51">
        <f>+IFERROR(IF(TOtros[[#This Row],[Costo de dirección en la cohorte por Trabajo de Grado]]&gt;0,TOtros[[#This Row],[Costo de dirección en la cohorte por Trabajo de Grado]],TOtros[[#This Row],[Valor Hora (Incluído FP)]]*TOtros[[#This Row],[Horas dedicación en la cohorte por Trabajo de Grado]]),"")</f>
        <v>0</v>
      </c>
      <c r="Q201" s="51">
        <f>+IFERROR(IF(TOtros[[#This Row],[Número de trabajos de grado]]="",TOtros[[#This Row],[Valor en cohorte por Trabajo de Grado]],TOtros[[#This Row],[Valor en cohorte por Trabajo de Grado]]*TOtros[[#This Row],[Número de trabajos de grado]]),"")</f>
        <v>0</v>
      </c>
      <c r="R201" s="123"/>
      <c r="S201" s="127"/>
      <c r="T201" s="189"/>
      <c r="U201" s="123"/>
      <c r="V201" s="51">
        <f>+TOtros[[#This Row],[Número de viajes aéreos (ida y regreso) durante la cohorte]]*TOtros[[#This Row],[Valor Unitario Tiquete Aéreo (Ida y Regreso)]]</f>
        <v>0</v>
      </c>
      <c r="W201" s="189"/>
      <c r="X201" s="189"/>
      <c r="Y201" s="51" t="str">
        <f>IF(OR(TOtros[[#This Row],[Número de días por viático]]="",TOtros[[#This Row],[Número de viáticos durante la cohorte]]=""),"",IFERROR(2*(VLOOKUP(TOtros[[#This Row],[Destino (Información para viáticos)]],TViaticos[#All],3,0)+VLOOKUP(TOtros[[#This Row],[Destino (Información para viáticos)]],TViaticos[#All],4,0))+TOtros[[#This Row],[Número de días por viático]]*(2*VLOOKUP(TOtros[[#This Row],[Destino (Información para viáticos)]],TViaticos[#All],5,0)+VLOOKUP(TOtros[[#This Row],[Destino (Información para viáticos)]],TViaticos[#All],6,0)+VLOOKUP(TOtros[[#This Row],[Destino (Información para viáticos)]],TViaticos[#All],7,0))+(TOtros[[#This Row],[Número de días por viático]]-1)*(VLOOKUP(TOtros[[#This Row],[Destino (Información para viáticos)]],TViaticos[#All],8,0)+VLOOKUP(TOtros[[#This Row],[Destino (Información para viáticos)]],TViaticos[#All],9,0)),""))</f>
        <v/>
      </c>
      <c r="Z201" s="51">
        <f>+IFERROR(IFERROR(TOtros[[#This Row],[Valor Viático por viaje]]*TOtros[[#This Row],[Número de viáticos durante la cohorte]],0),0)</f>
        <v>0</v>
      </c>
    </row>
  </sheetData>
  <sheetProtection algorithmName="SHA-512" hashValue="FYkgNiYel08kqfhor5KMBDL2NBVlSj9EfUww0kvj6NWCBr1CeVq4sOu7ePBVCBuOgYEHmpI51eh9Yry8sDkOPQ==" saltValue="SyR6fJESzoZkmYf0THUegA==" spinCount="100000" sheet="1" objects="1" scenarios="1" formatCells="0" autoFilter="0"/>
  <dataConsolidate/>
  <dataValidations count="2">
    <dataValidation type="list" allowBlank="1" showInputMessage="1" showErrorMessage="1" sqref="J2:J201" xr:uid="{00000000-0002-0000-0300-000000000000}">
      <formula1>"Fondos Generales, Unidad Académica, Otras Universidades"</formula1>
    </dataValidation>
    <dataValidation type="list" allowBlank="1" showInputMessage="1" showErrorMessage="1" sqref="J2:J201" xr:uid="{00000000-0002-0000-0300-000001000000}">
      <formula1>#REF!</formula1>
    </dataValidation>
  </dataValidations>
  <pageMargins left="0.7" right="0.7" top="0.75" bottom="0.75" header="0.3" footer="0.3"/>
  <pageSetup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7">
        <x14:dataValidation type="list" allowBlank="1" showInputMessage="1" showErrorMessage="1" xr:uid="{00000000-0002-0000-0300-000002000000}">
          <x14:formula1>
            <xm:f>Listas!$B$3:$B$12</xm:f>
          </x14:formula1>
          <xm:sqref>N2:N201</xm:sqref>
        </x14:dataValidation>
        <x14:dataValidation type="list" allowBlank="1" showInputMessage="1" showErrorMessage="1" xr:uid="{00000000-0002-0000-0300-000003000000}">
          <x14:formula1>
            <xm:f>Listas!$B$68:$B$70</xm:f>
          </x14:formula1>
          <xm:sqref>B2:B201</xm:sqref>
        </x14:dataValidation>
        <x14:dataValidation type="list" allowBlank="1" showInputMessage="1" showErrorMessage="1" xr:uid="{00000000-0002-0000-0300-000004000000}">
          <x14:formula1>
            <xm:f>Listas!$B$179:$B$181</xm:f>
          </x14:formula1>
          <xm:sqref>S2:S201</xm:sqref>
        </x14:dataValidation>
        <x14:dataValidation type="list" allowBlank="1" showInputMessage="1" showErrorMessage="1" xr:uid="{00000000-0002-0000-0300-000005000000}">
          <x14:formula1>
            <xm:f>Listas!$B$172:$B$176</xm:f>
          </x14:formula1>
          <xm:sqref>I2:I201</xm:sqref>
        </x14:dataValidation>
        <x14:dataValidation type="list" allowBlank="1" showInputMessage="1" showErrorMessage="1" xr:uid="{00000000-0002-0000-0300-000006000000}">
          <x14:formula1>
            <xm:f>Listas!$B$163:$B$169</xm:f>
          </x14:formula1>
          <xm:sqref>G2:G201</xm:sqref>
        </x14:dataValidation>
        <x14:dataValidation type="list" allowBlank="1" showInputMessage="1" showErrorMessage="1" xr:uid="{00000000-0002-0000-0300-000007000000}">
          <x14:formula1>
            <xm:f>Listas!$B$156:$B$160</xm:f>
          </x14:formula1>
          <xm:sqref>H2:H201</xm:sqref>
        </x14:dataValidation>
        <x14:dataValidation type="list" allowBlank="1" showInputMessage="1" showErrorMessage="1" xr:uid="{00000000-0002-0000-0300-000008000000}">
          <x14:formula1>
            <xm:f>Listas!$B$43:$B$55</xm:f>
          </x14:formula1>
          <xm:sqref>R2:R201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Hoja4"/>
  <dimension ref="A1:H51"/>
  <sheetViews>
    <sheetView showGridLines="0" zoomScale="120" zoomScaleNormal="120" workbookViewId="0">
      <selection activeCell="D1" sqref="D1"/>
    </sheetView>
  </sheetViews>
  <sheetFormatPr baseColWidth="10" defaultColWidth="11.42578125" defaultRowHeight="15"/>
  <cols>
    <col min="1" max="1" width="10" bestFit="1" customWidth="1"/>
    <col min="2" max="2" width="23.42578125" bestFit="1" customWidth="1"/>
    <col min="3" max="3" width="15.42578125" bestFit="1" customWidth="1"/>
    <col min="4" max="4" width="14.42578125" bestFit="1" customWidth="1"/>
    <col min="5" max="5" width="14.7109375" bestFit="1" customWidth="1"/>
    <col min="6" max="6" width="14.7109375" customWidth="1"/>
    <col min="7" max="7" width="15.42578125" bestFit="1" customWidth="1"/>
    <col min="8" max="8" width="15.85546875" bestFit="1" customWidth="1"/>
    <col min="9" max="9" width="14.42578125" bestFit="1" customWidth="1"/>
    <col min="10" max="10" width="14.85546875" bestFit="1" customWidth="1"/>
    <col min="11" max="11" width="15.28515625" bestFit="1" customWidth="1"/>
    <col min="12" max="12" width="15.85546875" bestFit="1" customWidth="1"/>
    <col min="13" max="13" width="14.42578125" bestFit="1" customWidth="1"/>
  </cols>
  <sheetData>
    <row r="1" spans="1:8" ht="60">
      <c r="A1" s="50" t="s">
        <v>88</v>
      </c>
      <c r="B1" s="27" t="s">
        <v>89</v>
      </c>
      <c r="C1" s="27" t="s">
        <v>90</v>
      </c>
      <c r="D1" s="27" t="s">
        <v>91</v>
      </c>
      <c r="E1" s="27" t="s">
        <v>92</v>
      </c>
      <c r="F1" s="27" t="s">
        <v>93</v>
      </c>
      <c r="G1" s="50" t="s">
        <v>94</v>
      </c>
      <c r="H1" s="50" t="s">
        <v>95</v>
      </c>
    </row>
    <row r="2" spans="1:8">
      <c r="A2" s="28">
        <f t="shared" ref="A2" si="0">IFERROR(A1+1,1)</f>
        <v>1</v>
      </c>
      <c r="B2" s="121"/>
      <c r="C2" s="121"/>
      <c r="D2" s="121"/>
      <c r="E2" s="122"/>
      <c r="F2" s="122"/>
      <c r="G2" s="51" t="str">
        <f>+IFERROR(VLOOKUP(TSEA[[#This Row],[Forma de pago]],TTipoSEA[#All],2,0),"")</f>
        <v/>
      </c>
      <c r="H2" s="51" t="str">
        <f>+IF(TSEA[[#This Row],[Valor Hora]]="","",TSEA[[#This Row],[Horas de dedicación en el semestre al programa]]*TSEA[[#This Row],[Valor Hora]])</f>
        <v/>
      </c>
    </row>
    <row r="3" spans="1:8">
      <c r="A3" s="28">
        <f t="shared" ref="A3:A34" si="1">IFERROR(A2+1,1)</f>
        <v>2</v>
      </c>
      <c r="B3" s="121"/>
      <c r="C3" s="121"/>
      <c r="D3" s="121"/>
      <c r="E3" s="122"/>
      <c r="F3" s="122"/>
      <c r="G3" s="51" t="str">
        <f>+IFERROR(VLOOKUP(TSEA[[#This Row],[Forma de pago]],TTipoSEA[#All],2,0),"")</f>
        <v/>
      </c>
      <c r="H3" s="51" t="str">
        <f>+IF(TSEA[[#This Row],[Valor Hora]]="","",TSEA[[#This Row],[Horas de dedicación en el semestre al programa]]*TSEA[[#This Row],[Valor Hora]])</f>
        <v/>
      </c>
    </row>
    <row r="4" spans="1:8">
      <c r="A4" s="28">
        <f t="shared" si="1"/>
        <v>3</v>
      </c>
      <c r="B4" s="121"/>
      <c r="C4" s="121"/>
      <c r="D4" s="121"/>
      <c r="E4" s="128"/>
      <c r="F4" s="128"/>
      <c r="G4" s="51" t="str">
        <f>+IFERROR(VLOOKUP(TSEA[[#This Row],[Forma de pago]],TTipoSEA[#All],2,0),"")</f>
        <v/>
      </c>
      <c r="H4" s="51" t="str">
        <f>+IF(TSEA[[#This Row],[Valor Hora]]="","",TSEA[[#This Row],[Horas de dedicación en el semestre al programa]]*TSEA[[#This Row],[Valor Hora]])</f>
        <v/>
      </c>
    </row>
    <row r="5" spans="1:8">
      <c r="A5" s="28">
        <f t="shared" si="1"/>
        <v>4</v>
      </c>
      <c r="B5" s="121"/>
      <c r="C5" s="121"/>
      <c r="D5" s="121"/>
      <c r="E5" s="122"/>
      <c r="F5" s="122"/>
      <c r="G5" s="51" t="str">
        <f>+IFERROR(VLOOKUP(TSEA[[#This Row],[Forma de pago]],TTipoSEA[#All],2,0),"")</f>
        <v/>
      </c>
      <c r="H5" s="51" t="str">
        <f>+IF(TSEA[[#This Row],[Valor Hora]]="","",TSEA[[#This Row],[Horas de dedicación en el semestre al programa]]*TSEA[[#This Row],[Valor Hora]])</f>
        <v/>
      </c>
    </row>
    <row r="6" spans="1:8">
      <c r="A6" s="28">
        <f t="shared" si="1"/>
        <v>5</v>
      </c>
      <c r="B6" s="121"/>
      <c r="C6" s="121"/>
      <c r="D6" s="121"/>
      <c r="E6" s="122"/>
      <c r="F6" s="122"/>
      <c r="G6" s="51" t="str">
        <f>+IFERROR(VLOOKUP(TSEA[[#This Row],[Forma de pago]],TTipoSEA[#All],2,0),"")</f>
        <v/>
      </c>
      <c r="H6" s="51" t="str">
        <f>+IF(TSEA[[#This Row],[Valor Hora]]="","",TSEA[[#This Row],[Horas de dedicación en el semestre al programa]]*TSEA[[#This Row],[Valor Hora]])</f>
        <v/>
      </c>
    </row>
    <row r="7" spans="1:8">
      <c r="A7" s="28">
        <f t="shared" si="1"/>
        <v>6</v>
      </c>
      <c r="B7" s="121"/>
      <c r="C7" s="121"/>
      <c r="D7" s="121"/>
      <c r="E7" s="122"/>
      <c r="F7" s="122"/>
      <c r="G7" s="51" t="str">
        <f>+IFERROR(VLOOKUP(TSEA[[#This Row],[Forma de pago]],TTipoSEA[#All],2,0),"")</f>
        <v/>
      </c>
      <c r="H7" s="51" t="str">
        <f>+IF(TSEA[[#This Row],[Valor Hora]]="","",TSEA[[#This Row],[Horas de dedicación en el semestre al programa]]*TSEA[[#This Row],[Valor Hora]])</f>
        <v/>
      </c>
    </row>
    <row r="8" spans="1:8">
      <c r="A8" s="28">
        <f t="shared" si="1"/>
        <v>7</v>
      </c>
      <c r="B8" s="121"/>
      <c r="C8" s="121"/>
      <c r="D8" s="121"/>
      <c r="E8" s="122"/>
      <c r="F8" s="122"/>
      <c r="G8" s="51" t="str">
        <f>+IFERROR(VLOOKUP(TSEA[[#This Row],[Forma de pago]],TTipoSEA[#All],2,0),"")</f>
        <v/>
      </c>
      <c r="H8" s="51" t="str">
        <f>+IF(TSEA[[#This Row],[Valor Hora]]="","",TSEA[[#This Row],[Horas de dedicación en el semestre al programa]]*TSEA[[#This Row],[Valor Hora]])</f>
        <v/>
      </c>
    </row>
    <row r="9" spans="1:8">
      <c r="A9" s="28">
        <f t="shared" si="1"/>
        <v>8</v>
      </c>
      <c r="B9" s="121"/>
      <c r="C9" s="121"/>
      <c r="D9" s="121"/>
      <c r="E9" s="122"/>
      <c r="F9" s="122"/>
      <c r="G9" s="51" t="str">
        <f>+IFERROR(VLOOKUP(TSEA[[#This Row],[Forma de pago]],TTipoSEA[#All],2,0),"")</f>
        <v/>
      </c>
      <c r="H9" s="51" t="str">
        <f>+IF(TSEA[[#This Row],[Valor Hora]]="","",TSEA[[#This Row],[Horas de dedicación en el semestre al programa]]*TSEA[[#This Row],[Valor Hora]])</f>
        <v/>
      </c>
    </row>
    <row r="10" spans="1:8">
      <c r="A10" s="28">
        <f t="shared" si="1"/>
        <v>9</v>
      </c>
      <c r="B10" s="121"/>
      <c r="C10" s="121"/>
      <c r="D10" s="121"/>
      <c r="E10" s="122"/>
      <c r="F10" s="122"/>
      <c r="G10" s="51" t="str">
        <f>+IFERROR(VLOOKUP(TSEA[[#This Row],[Forma de pago]],TTipoSEA[#All],2,0),"")</f>
        <v/>
      </c>
      <c r="H10" s="51" t="str">
        <f>+IF(TSEA[[#This Row],[Valor Hora]]="","",TSEA[[#This Row],[Horas de dedicación en el semestre al programa]]*TSEA[[#This Row],[Valor Hora]])</f>
        <v/>
      </c>
    </row>
    <row r="11" spans="1:8">
      <c r="A11" s="28">
        <f t="shared" si="1"/>
        <v>10</v>
      </c>
      <c r="B11" s="121"/>
      <c r="C11" s="121"/>
      <c r="D11" s="121"/>
      <c r="E11" s="122"/>
      <c r="F11" s="122"/>
      <c r="G11" s="51" t="str">
        <f>+IFERROR(VLOOKUP(TSEA[[#This Row],[Forma de pago]],TTipoSEA[#All],2,0),"")</f>
        <v/>
      </c>
      <c r="H11" s="51" t="str">
        <f>+IF(TSEA[[#This Row],[Valor Hora]]="","",TSEA[[#This Row],[Horas de dedicación en el semestre al programa]]*TSEA[[#This Row],[Valor Hora]])</f>
        <v/>
      </c>
    </row>
    <row r="12" spans="1:8">
      <c r="A12" s="28">
        <f t="shared" si="1"/>
        <v>11</v>
      </c>
      <c r="B12" s="121"/>
      <c r="C12" s="121"/>
      <c r="D12" s="121"/>
      <c r="E12" s="122"/>
      <c r="F12" s="122"/>
      <c r="G12" s="51" t="str">
        <f>+IFERROR(VLOOKUP(TSEA[[#This Row],[Forma de pago]],TTipoSEA[#All],2,0),"")</f>
        <v/>
      </c>
      <c r="H12" s="51" t="str">
        <f>+IF(TSEA[[#This Row],[Valor Hora]]="","",TSEA[[#This Row],[Horas de dedicación en el semestre al programa]]*TSEA[[#This Row],[Valor Hora]])</f>
        <v/>
      </c>
    </row>
    <row r="13" spans="1:8">
      <c r="A13" s="28">
        <f t="shared" si="1"/>
        <v>12</v>
      </c>
      <c r="B13" s="121"/>
      <c r="C13" s="121"/>
      <c r="D13" s="121"/>
      <c r="E13" s="122"/>
      <c r="F13" s="122"/>
      <c r="G13" s="51" t="str">
        <f>+IFERROR(VLOOKUP(TSEA[[#This Row],[Forma de pago]],TTipoSEA[#All],2,0),"")</f>
        <v/>
      </c>
      <c r="H13" s="51" t="str">
        <f>+IF(TSEA[[#This Row],[Valor Hora]]="","",TSEA[[#This Row],[Horas de dedicación en el semestre al programa]]*TSEA[[#This Row],[Valor Hora]])</f>
        <v/>
      </c>
    </row>
    <row r="14" spans="1:8">
      <c r="A14" s="28">
        <f t="shared" si="1"/>
        <v>13</v>
      </c>
      <c r="B14" s="121"/>
      <c r="C14" s="121"/>
      <c r="D14" s="121"/>
      <c r="E14" s="122"/>
      <c r="F14" s="122"/>
      <c r="G14" s="51" t="str">
        <f>+IFERROR(VLOOKUP(TSEA[[#This Row],[Forma de pago]],TTipoSEA[#All],2,0),"")</f>
        <v/>
      </c>
      <c r="H14" s="51" t="str">
        <f>+IF(TSEA[[#This Row],[Valor Hora]]="","",TSEA[[#This Row],[Horas de dedicación en el semestre al programa]]*TSEA[[#This Row],[Valor Hora]])</f>
        <v/>
      </c>
    </row>
    <row r="15" spans="1:8">
      <c r="A15" s="28">
        <f t="shared" si="1"/>
        <v>14</v>
      </c>
      <c r="B15" s="121"/>
      <c r="C15" s="121"/>
      <c r="D15" s="121"/>
      <c r="E15" s="122"/>
      <c r="F15" s="122"/>
      <c r="G15" s="51" t="str">
        <f>+IFERROR(VLOOKUP(TSEA[[#This Row],[Forma de pago]],TTipoSEA[#All],2,0),"")</f>
        <v/>
      </c>
      <c r="H15" s="51" t="str">
        <f>+IF(TSEA[[#This Row],[Valor Hora]]="","",TSEA[[#This Row],[Horas de dedicación en el semestre al programa]]*TSEA[[#This Row],[Valor Hora]])</f>
        <v/>
      </c>
    </row>
    <row r="16" spans="1:8">
      <c r="A16" s="28">
        <f t="shared" si="1"/>
        <v>15</v>
      </c>
      <c r="B16" s="121"/>
      <c r="C16" s="121"/>
      <c r="D16" s="121"/>
      <c r="E16" s="122"/>
      <c r="F16" s="122"/>
      <c r="G16" s="51" t="str">
        <f>+IFERROR(VLOOKUP(TSEA[[#This Row],[Forma de pago]],TTipoSEA[#All],2,0),"")</f>
        <v/>
      </c>
      <c r="H16" s="51" t="str">
        <f>+IF(TSEA[[#This Row],[Valor Hora]]="","",TSEA[[#This Row],[Horas de dedicación en el semestre al programa]]*TSEA[[#This Row],[Valor Hora]])</f>
        <v/>
      </c>
    </row>
    <row r="17" spans="1:8">
      <c r="A17" s="28">
        <f t="shared" si="1"/>
        <v>16</v>
      </c>
      <c r="B17" s="121"/>
      <c r="C17" s="121"/>
      <c r="D17" s="121"/>
      <c r="E17" s="122"/>
      <c r="F17" s="122"/>
      <c r="G17" s="51" t="str">
        <f>+IFERROR(VLOOKUP(TSEA[[#This Row],[Forma de pago]],TTipoSEA[#All],2,0),"")</f>
        <v/>
      </c>
      <c r="H17" s="51" t="str">
        <f>+IF(TSEA[[#This Row],[Valor Hora]]="","",TSEA[[#This Row],[Horas de dedicación en el semestre al programa]]*TSEA[[#This Row],[Valor Hora]])</f>
        <v/>
      </c>
    </row>
    <row r="18" spans="1:8">
      <c r="A18" s="28">
        <f t="shared" si="1"/>
        <v>17</v>
      </c>
      <c r="B18" s="121"/>
      <c r="C18" s="121"/>
      <c r="D18" s="121"/>
      <c r="E18" s="122"/>
      <c r="F18" s="122"/>
      <c r="G18" s="51" t="str">
        <f>+IFERROR(VLOOKUP(TSEA[[#This Row],[Forma de pago]],TTipoSEA[#All],2,0),"")</f>
        <v/>
      </c>
      <c r="H18" s="51" t="str">
        <f>+IF(TSEA[[#This Row],[Valor Hora]]="","",TSEA[[#This Row],[Horas de dedicación en el semestre al programa]]*TSEA[[#This Row],[Valor Hora]])</f>
        <v/>
      </c>
    </row>
    <row r="19" spans="1:8">
      <c r="A19" s="28">
        <f t="shared" si="1"/>
        <v>18</v>
      </c>
      <c r="B19" s="121"/>
      <c r="C19" s="121"/>
      <c r="D19" s="121"/>
      <c r="E19" s="122"/>
      <c r="F19" s="122"/>
      <c r="G19" s="51" t="str">
        <f>+IFERROR(VLOOKUP(TSEA[[#This Row],[Forma de pago]],TTipoSEA[#All],2,0),"")</f>
        <v/>
      </c>
      <c r="H19" s="51" t="str">
        <f>+IF(TSEA[[#This Row],[Valor Hora]]="","",TSEA[[#This Row],[Horas de dedicación en el semestre al programa]]*TSEA[[#This Row],[Valor Hora]])</f>
        <v/>
      </c>
    </row>
    <row r="20" spans="1:8">
      <c r="A20" s="28">
        <f t="shared" si="1"/>
        <v>19</v>
      </c>
      <c r="B20" s="121"/>
      <c r="C20" s="121"/>
      <c r="D20" s="121"/>
      <c r="E20" s="122"/>
      <c r="F20" s="122"/>
      <c r="G20" s="51" t="str">
        <f>+IFERROR(VLOOKUP(TSEA[[#This Row],[Forma de pago]],TTipoSEA[#All],2,0),"")</f>
        <v/>
      </c>
      <c r="H20" s="51" t="str">
        <f>+IF(TSEA[[#This Row],[Valor Hora]]="","",TSEA[[#This Row],[Horas de dedicación en el semestre al programa]]*TSEA[[#This Row],[Valor Hora]])</f>
        <v/>
      </c>
    </row>
    <row r="21" spans="1:8">
      <c r="A21" s="28">
        <f t="shared" si="1"/>
        <v>20</v>
      </c>
      <c r="B21" s="121"/>
      <c r="C21" s="121"/>
      <c r="D21" s="121"/>
      <c r="E21" s="122"/>
      <c r="F21" s="122"/>
      <c r="G21" s="51" t="str">
        <f>+IFERROR(VLOOKUP(TSEA[[#This Row],[Forma de pago]],TTipoSEA[#All],2,0),"")</f>
        <v/>
      </c>
      <c r="H21" s="51" t="str">
        <f>+IF(TSEA[[#This Row],[Valor Hora]]="","",TSEA[[#This Row],[Horas de dedicación en el semestre al programa]]*TSEA[[#This Row],[Valor Hora]])</f>
        <v/>
      </c>
    </row>
    <row r="22" spans="1:8">
      <c r="A22" s="28">
        <f t="shared" si="1"/>
        <v>21</v>
      </c>
      <c r="B22" s="121"/>
      <c r="C22" s="121"/>
      <c r="D22" s="121"/>
      <c r="E22" s="122"/>
      <c r="F22" s="122"/>
      <c r="G22" s="51" t="str">
        <f>+IFERROR(VLOOKUP(TSEA[[#This Row],[Forma de pago]],TTipoSEA[#All],2,0),"")</f>
        <v/>
      </c>
      <c r="H22" s="51" t="str">
        <f>+IF(TSEA[[#This Row],[Valor Hora]]="","",TSEA[[#This Row],[Horas de dedicación en el semestre al programa]]*TSEA[[#This Row],[Valor Hora]])</f>
        <v/>
      </c>
    </row>
    <row r="23" spans="1:8">
      <c r="A23" s="28">
        <f t="shared" si="1"/>
        <v>22</v>
      </c>
      <c r="B23" s="121"/>
      <c r="C23" s="121"/>
      <c r="D23" s="121"/>
      <c r="E23" s="122"/>
      <c r="F23" s="122"/>
      <c r="G23" s="51" t="str">
        <f>+IFERROR(VLOOKUP(TSEA[[#This Row],[Forma de pago]],TTipoSEA[#All],2,0),"")</f>
        <v/>
      </c>
      <c r="H23" s="51" t="str">
        <f>+IF(TSEA[[#This Row],[Valor Hora]]="","",TSEA[[#This Row],[Horas de dedicación en el semestre al programa]]*TSEA[[#This Row],[Valor Hora]])</f>
        <v/>
      </c>
    </row>
    <row r="24" spans="1:8">
      <c r="A24" s="28">
        <f t="shared" si="1"/>
        <v>23</v>
      </c>
      <c r="B24" s="121"/>
      <c r="C24" s="121"/>
      <c r="D24" s="121"/>
      <c r="E24" s="122"/>
      <c r="F24" s="122"/>
      <c r="G24" s="51" t="str">
        <f>+IFERROR(VLOOKUP(TSEA[[#This Row],[Forma de pago]],TTipoSEA[#All],2,0),"")</f>
        <v/>
      </c>
      <c r="H24" s="51" t="str">
        <f>+IF(TSEA[[#This Row],[Valor Hora]]="","",TSEA[[#This Row],[Horas de dedicación en el semestre al programa]]*TSEA[[#This Row],[Valor Hora]])</f>
        <v/>
      </c>
    </row>
    <row r="25" spans="1:8">
      <c r="A25" s="28">
        <f t="shared" si="1"/>
        <v>24</v>
      </c>
      <c r="B25" s="121"/>
      <c r="C25" s="121"/>
      <c r="D25" s="121"/>
      <c r="E25" s="122"/>
      <c r="F25" s="122"/>
      <c r="G25" s="51" t="str">
        <f>+IFERROR(VLOOKUP(TSEA[[#This Row],[Forma de pago]],TTipoSEA[#All],2,0),"")</f>
        <v/>
      </c>
      <c r="H25" s="51" t="str">
        <f>+IF(TSEA[[#This Row],[Valor Hora]]="","",TSEA[[#This Row],[Horas de dedicación en el semestre al programa]]*TSEA[[#This Row],[Valor Hora]])</f>
        <v/>
      </c>
    </row>
    <row r="26" spans="1:8">
      <c r="A26" s="28">
        <f t="shared" si="1"/>
        <v>25</v>
      </c>
      <c r="B26" s="121"/>
      <c r="C26" s="121"/>
      <c r="D26" s="121"/>
      <c r="E26" s="122"/>
      <c r="F26" s="122"/>
      <c r="G26" s="51" t="str">
        <f>+IFERROR(VLOOKUP(TSEA[[#This Row],[Forma de pago]],TTipoSEA[#All],2,0),"")</f>
        <v/>
      </c>
      <c r="H26" s="51" t="str">
        <f>+IF(TSEA[[#This Row],[Valor Hora]]="","",TSEA[[#This Row],[Horas de dedicación en el semestre al programa]]*TSEA[[#This Row],[Valor Hora]])</f>
        <v/>
      </c>
    </row>
    <row r="27" spans="1:8">
      <c r="A27" s="28">
        <f t="shared" si="1"/>
        <v>26</v>
      </c>
      <c r="B27" s="121"/>
      <c r="C27" s="121"/>
      <c r="D27" s="121"/>
      <c r="E27" s="122"/>
      <c r="F27" s="122"/>
      <c r="G27" s="51" t="str">
        <f>+IFERROR(VLOOKUP(TSEA[[#This Row],[Forma de pago]],TTipoSEA[#All],2,0),"")</f>
        <v/>
      </c>
      <c r="H27" s="51" t="str">
        <f>+IF(TSEA[[#This Row],[Valor Hora]]="","",TSEA[[#This Row],[Horas de dedicación en el semestre al programa]]*TSEA[[#This Row],[Valor Hora]])</f>
        <v/>
      </c>
    </row>
    <row r="28" spans="1:8">
      <c r="A28" s="28">
        <f t="shared" si="1"/>
        <v>27</v>
      </c>
      <c r="B28" s="121"/>
      <c r="C28" s="121"/>
      <c r="D28" s="121"/>
      <c r="E28" s="122"/>
      <c r="F28" s="122"/>
      <c r="G28" s="51" t="str">
        <f>+IFERROR(VLOOKUP(TSEA[[#This Row],[Forma de pago]],TTipoSEA[#All],2,0),"")</f>
        <v/>
      </c>
      <c r="H28" s="51" t="str">
        <f>+IF(TSEA[[#This Row],[Valor Hora]]="","",TSEA[[#This Row],[Horas de dedicación en el semestre al programa]]*TSEA[[#This Row],[Valor Hora]])</f>
        <v/>
      </c>
    </row>
    <row r="29" spans="1:8">
      <c r="A29" s="28">
        <f t="shared" si="1"/>
        <v>28</v>
      </c>
      <c r="B29" s="121"/>
      <c r="C29" s="121"/>
      <c r="D29" s="121"/>
      <c r="E29" s="122"/>
      <c r="F29" s="122"/>
      <c r="G29" s="51" t="str">
        <f>+IFERROR(VLOOKUP(TSEA[[#This Row],[Forma de pago]],TTipoSEA[#All],2,0),"")</f>
        <v/>
      </c>
      <c r="H29" s="51" t="str">
        <f>+IF(TSEA[[#This Row],[Valor Hora]]="","",TSEA[[#This Row],[Horas de dedicación en el semestre al programa]]*TSEA[[#This Row],[Valor Hora]])</f>
        <v/>
      </c>
    </row>
    <row r="30" spans="1:8">
      <c r="A30" s="28">
        <f t="shared" si="1"/>
        <v>29</v>
      </c>
      <c r="B30" s="121"/>
      <c r="C30" s="121"/>
      <c r="D30" s="121"/>
      <c r="E30" s="122"/>
      <c r="F30" s="122"/>
      <c r="G30" s="51" t="str">
        <f>+IFERROR(VLOOKUP(TSEA[[#This Row],[Forma de pago]],TTipoSEA[#All],2,0),"")</f>
        <v/>
      </c>
      <c r="H30" s="51" t="str">
        <f>+IF(TSEA[[#This Row],[Valor Hora]]="","",TSEA[[#This Row],[Horas de dedicación en el semestre al programa]]*TSEA[[#This Row],[Valor Hora]])</f>
        <v/>
      </c>
    </row>
    <row r="31" spans="1:8">
      <c r="A31" s="28">
        <f t="shared" si="1"/>
        <v>30</v>
      </c>
      <c r="B31" s="121"/>
      <c r="C31" s="121"/>
      <c r="D31" s="121"/>
      <c r="E31" s="122"/>
      <c r="F31" s="122"/>
      <c r="G31" s="51" t="str">
        <f>+IFERROR(VLOOKUP(TSEA[[#This Row],[Forma de pago]],TTipoSEA[#All],2,0),"")</f>
        <v/>
      </c>
      <c r="H31" s="51" t="str">
        <f>+IF(TSEA[[#This Row],[Valor Hora]]="","",TSEA[[#This Row],[Horas de dedicación en el semestre al programa]]*TSEA[[#This Row],[Valor Hora]])</f>
        <v/>
      </c>
    </row>
    <row r="32" spans="1:8">
      <c r="A32" s="28">
        <f t="shared" si="1"/>
        <v>31</v>
      </c>
      <c r="B32" s="121"/>
      <c r="C32" s="121"/>
      <c r="D32" s="121"/>
      <c r="E32" s="122"/>
      <c r="F32" s="122"/>
      <c r="G32" s="51" t="str">
        <f>+IFERROR(VLOOKUP(TSEA[[#This Row],[Forma de pago]],TTipoSEA[#All],2,0),"")</f>
        <v/>
      </c>
      <c r="H32" s="51" t="str">
        <f>+IF(TSEA[[#This Row],[Valor Hora]]="","",TSEA[[#This Row],[Horas de dedicación en el semestre al programa]]*TSEA[[#This Row],[Valor Hora]])</f>
        <v/>
      </c>
    </row>
    <row r="33" spans="1:8">
      <c r="A33" s="28">
        <f t="shared" si="1"/>
        <v>32</v>
      </c>
      <c r="B33" s="121"/>
      <c r="C33" s="121"/>
      <c r="D33" s="121"/>
      <c r="E33" s="122"/>
      <c r="F33" s="122"/>
      <c r="G33" s="51" t="str">
        <f>+IFERROR(VLOOKUP(TSEA[[#This Row],[Forma de pago]],TTipoSEA[#All],2,0),"")</f>
        <v/>
      </c>
      <c r="H33" s="51" t="str">
        <f>+IF(TSEA[[#This Row],[Valor Hora]]="","",TSEA[[#This Row],[Horas de dedicación en el semestre al programa]]*TSEA[[#This Row],[Valor Hora]])</f>
        <v/>
      </c>
    </row>
    <row r="34" spans="1:8">
      <c r="A34" s="28">
        <f t="shared" si="1"/>
        <v>33</v>
      </c>
      <c r="B34" s="121"/>
      <c r="C34" s="121"/>
      <c r="D34" s="121"/>
      <c r="E34" s="122"/>
      <c r="F34" s="122"/>
      <c r="G34" s="51" t="str">
        <f>+IFERROR(VLOOKUP(TSEA[[#This Row],[Forma de pago]],TTipoSEA[#All],2,0),"")</f>
        <v/>
      </c>
      <c r="H34" s="51" t="str">
        <f>+IF(TSEA[[#This Row],[Valor Hora]]="","",TSEA[[#This Row],[Horas de dedicación en el semestre al programa]]*TSEA[[#This Row],[Valor Hora]])</f>
        <v/>
      </c>
    </row>
    <row r="35" spans="1:8">
      <c r="A35" s="28">
        <f t="shared" ref="A35:A51" si="2">IFERROR(A34+1,1)</f>
        <v>34</v>
      </c>
      <c r="B35" s="121"/>
      <c r="C35" s="121"/>
      <c r="D35" s="121"/>
      <c r="E35" s="122"/>
      <c r="F35" s="122"/>
      <c r="G35" s="51" t="str">
        <f>+IFERROR(VLOOKUP(TSEA[[#This Row],[Forma de pago]],TTipoSEA[#All],2,0),"")</f>
        <v/>
      </c>
      <c r="H35" s="51" t="str">
        <f>+IF(TSEA[[#This Row],[Valor Hora]]="","",TSEA[[#This Row],[Horas de dedicación en el semestre al programa]]*TSEA[[#This Row],[Valor Hora]])</f>
        <v/>
      </c>
    </row>
    <row r="36" spans="1:8">
      <c r="A36" s="28">
        <f t="shared" si="2"/>
        <v>35</v>
      </c>
      <c r="B36" s="121"/>
      <c r="C36" s="121"/>
      <c r="D36" s="121"/>
      <c r="E36" s="122"/>
      <c r="F36" s="122"/>
      <c r="G36" s="51" t="str">
        <f>+IFERROR(VLOOKUP(TSEA[[#This Row],[Forma de pago]],TTipoSEA[#All],2,0),"")</f>
        <v/>
      </c>
      <c r="H36" s="51" t="str">
        <f>+IF(TSEA[[#This Row],[Valor Hora]]="","",TSEA[[#This Row],[Horas de dedicación en el semestre al programa]]*TSEA[[#This Row],[Valor Hora]])</f>
        <v/>
      </c>
    </row>
    <row r="37" spans="1:8">
      <c r="A37" s="28">
        <f t="shared" si="2"/>
        <v>36</v>
      </c>
      <c r="B37" s="121"/>
      <c r="C37" s="121"/>
      <c r="D37" s="121"/>
      <c r="E37" s="122"/>
      <c r="F37" s="122"/>
      <c r="G37" s="51" t="str">
        <f>+IFERROR(VLOOKUP(TSEA[[#This Row],[Forma de pago]],TTipoSEA[#All],2,0),"")</f>
        <v/>
      </c>
      <c r="H37" s="51" t="str">
        <f>+IF(TSEA[[#This Row],[Valor Hora]]="","",TSEA[[#This Row],[Horas de dedicación en el semestre al programa]]*TSEA[[#This Row],[Valor Hora]])</f>
        <v/>
      </c>
    </row>
    <row r="38" spans="1:8">
      <c r="A38" s="28">
        <f t="shared" si="2"/>
        <v>37</v>
      </c>
      <c r="B38" s="121"/>
      <c r="C38" s="121"/>
      <c r="D38" s="121"/>
      <c r="E38" s="122"/>
      <c r="F38" s="122"/>
      <c r="G38" s="51" t="str">
        <f>+IFERROR(VLOOKUP(TSEA[[#This Row],[Forma de pago]],TTipoSEA[#All],2,0),"")</f>
        <v/>
      </c>
      <c r="H38" s="51" t="str">
        <f>+IF(TSEA[[#This Row],[Valor Hora]]="","",TSEA[[#This Row],[Horas de dedicación en el semestre al programa]]*TSEA[[#This Row],[Valor Hora]])</f>
        <v/>
      </c>
    </row>
    <row r="39" spans="1:8">
      <c r="A39" s="28">
        <f t="shared" si="2"/>
        <v>38</v>
      </c>
      <c r="B39" s="121"/>
      <c r="C39" s="121"/>
      <c r="D39" s="121"/>
      <c r="E39" s="122"/>
      <c r="F39" s="122"/>
      <c r="G39" s="51" t="str">
        <f>+IFERROR(VLOOKUP(TSEA[[#This Row],[Forma de pago]],TTipoSEA[#All],2,0),"")</f>
        <v/>
      </c>
      <c r="H39" s="51" t="str">
        <f>+IF(TSEA[[#This Row],[Valor Hora]]="","",TSEA[[#This Row],[Horas de dedicación en el semestre al programa]]*TSEA[[#This Row],[Valor Hora]])</f>
        <v/>
      </c>
    </row>
    <row r="40" spans="1:8">
      <c r="A40" s="28">
        <f t="shared" si="2"/>
        <v>39</v>
      </c>
      <c r="B40" s="121"/>
      <c r="C40" s="121"/>
      <c r="D40" s="121"/>
      <c r="E40" s="122"/>
      <c r="F40" s="122"/>
      <c r="G40" s="51" t="str">
        <f>+IFERROR(VLOOKUP(TSEA[[#This Row],[Forma de pago]],TTipoSEA[#All],2,0),"")</f>
        <v/>
      </c>
      <c r="H40" s="51" t="str">
        <f>+IF(TSEA[[#This Row],[Valor Hora]]="","",TSEA[[#This Row],[Horas de dedicación en el semestre al programa]]*TSEA[[#This Row],[Valor Hora]])</f>
        <v/>
      </c>
    </row>
    <row r="41" spans="1:8">
      <c r="A41" s="28">
        <f t="shared" si="2"/>
        <v>40</v>
      </c>
      <c r="B41" s="121"/>
      <c r="C41" s="121"/>
      <c r="D41" s="121"/>
      <c r="E41" s="122"/>
      <c r="F41" s="122"/>
      <c r="G41" s="51" t="str">
        <f>+IFERROR(VLOOKUP(TSEA[[#This Row],[Forma de pago]],TTipoSEA[#All],2,0),"")</f>
        <v/>
      </c>
      <c r="H41" s="51" t="str">
        <f>+IF(TSEA[[#This Row],[Valor Hora]]="","",TSEA[[#This Row],[Horas de dedicación en el semestre al programa]]*TSEA[[#This Row],[Valor Hora]])</f>
        <v/>
      </c>
    </row>
    <row r="42" spans="1:8">
      <c r="A42" s="28">
        <f t="shared" si="2"/>
        <v>41</v>
      </c>
      <c r="B42" s="121"/>
      <c r="C42" s="121"/>
      <c r="D42" s="121"/>
      <c r="E42" s="122"/>
      <c r="F42" s="122"/>
      <c r="G42" s="51" t="str">
        <f>+IFERROR(VLOOKUP(TSEA[[#This Row],[Forma de pago]],TTipoSEA[#All],2,0),"")</f>
        <v/>
      </c>
      <c r="H42" s="51" t="str">
        <f>+IF(TSEA[[#This Row],[Valor Hora]]="","",TSEA[[#This Row],[Horas de dedicación en el semestre al programa]]*TSEA[[#This Row],[Valor Hora]])</f>
        <v/>
      </c>
    </row>
    <row r="43" spans="1:8">
      <c r="A43" s="28">
        <f t="shared" si="2"/>
        <v>42</v>
      </c>
      <c r="B43" s="121"/>
      <c r="C43" s="121"/>
      <c r="D43" s="121"/>
      <c r="E43" s="122"/>
      <c r="F43" s="122"/>
      <c r="G43" s="51" t="str">
        <f>+IFERROR(VLOOKUP(TSEA[[#This Row],[Forma de pago]],TTipoSEA[#All],2,0),"")</f>
        <v/>
      </c>
      <c r="H43" s="51" t="str">
        <f>+IF(TSEA[[#This Row],[Valor Hora]]="","",TSEA[[#This Row],[Horas de dedicación en el semestre al programa]]*TSEA[[#This Row],[Valor Hora]])</f>
        <v/>
      </c>
    </row>
    <row r="44" spans="1:8">
      <c r="A44" s="28">
        <f t="shared" si="2"/>
        <v>43</v>
      </c>
      <c r="B44" s="121"/>
      <c r="C44" s="121"/>
      <c r="D44" s="121"/>
      <c r="E44" s="122"/>
      <c r="F44" s="122"/>
      <c r="G44" s="51" t="str">
        <f>+IFERROR(VLOOKUP(TSEA[[#This Row],[Forma de pago]],TTipoSEA[#All],2,0),"")</f>
        <v/>
      </c>
      <c r="H44" s="51" t="str">
        <f>+IF(TSEA[[#This Row],[Valor Hora]]="","",TSEA[[#This Row],[Horas de dedicación en el semestre al programa]]*TSEA[[#This Row],[Valor Hora]])</f>
        <v/>
      </c>
    </row>
    <row r="45" spans="1:8">
      <c r="A45" s="28">
        <f t="shared" si="2"/>
        <v>44</v>
      </c>
      <c r="B45" s="121"/>
      <c r="C45" s="121"/>
      <c r="D45" s="121"/>
      <c r="E45" s="122"/>
      <c r="F45" s="122"/>
      <c r="G45" s="51" t="str">
        <f>+IFERROR(VLOOKUP(TSEA[[#This Row],[Forma de pago]],TTipoSEA[#All],2,0),"")</f>
        <v/>
      </c>
      <c r="H45" s="51" t="str">
        <f>+IF(TSEA[[#This Row],[Valor Hora]]="","",TSEA[[#This Row],[Horas de dedicación en el semestre al programa]]*TSEA[[#This Row],[Valor Hora]])</f>
        <v/>
      </c>
    </row>
    <row r="46" spans="1:8">
      <c r="A46" s="28">
        <f t="shared" si="2"/>
        <v>45</v>
      </c>
      <c r="B46" s="121"/>
      <c r="C46" s="121"/>
      <c r="D46" s="121"/>
      <c r="E46" s="122"/>
      <c r="F46" s="122"/>
      <c r="G46" s="51" t="str">
        <f>+IFERROR(VLOOKUP(TSEA[[#This Row],[Forma de pago]],TTipoSEA[#All],2,0),"")</f>
        <v/>
      </c>
      <c r="H46" s="51" t="str">
        <f>+IF(TSEA[[#This Row],[Valor Hora]]="","",TSEA[[#This Row],[Horas de dedicación en el semestre al programa]]*TSEA[[#This Row],[Valor Hora]])</f>
        <v/>
      </c>
    </row>
    <row r="47" spans="1:8">
      <c r="A47" s="28">
        <f t="shared" si="2"/>
        <v>46</v>
      </c>
      <c r="B47" s="121"/>
      <c r="C47" s="121"/>
      <c r="D47" s="121"/>
      <c r="E47" s="122"/>
      <c r="F47" s="122"/>
      <c r="G47" s="51" t="str">
        <f>+IFERROR(VLOOKUP(TSEA[[#This Row],[Forma de pago]],TTipoSEA[#All],2,0),"")</f>
        <v/>
      </c>
      <c r="H47" s="51" t="str">
        <f>+IF(TSEA[[#This Row],[Valor Hora]]="","",TSEA[[#This Row],[Horas de dedicación en el semestre al programa]]*TSEA[[#This Row],[Valor Hora]])</f>
        <v/>
      </c>
    </row>
    <row r="48" spans="1:8">
      <c r="A48" s="28">
        <f t="shared" si="2"/>
        <v>47</v>
      </c>
      <c r="B48" s="121"/>
      <c r="C48" s="121"/>
      <c r="D48" s="121"/>
      <c r="E48" s="122"/>
      <c r="F48" s="122"/>
      <c r="G48" s="51" t="str">
        <f>+IFERROR(VLOOKUP(TSEA[[#This Row],[Forma de pago]],TTipoSEA[#All],2,0),"")</f>
        <v/>
      </c>
      <c r="H48" s="51" t="str">
        <f>+IF(TSEA[[#This Row],[Valor Hora]]="","",TSEA[[#This Row],[Horas de dedicación en el semestre al programa]]*TSEA[[#This Row],[Valor Hora]])</f>
        <v/>
      </c>
    </row>
    <row r="49" spans="1:8">
      <c r="A49" s="28">
        <f t="shared" si="2"/>
        <v>48</v>
      </c>
      <c r="B49" s="121"/>
      <c r="C49" s="121"/>
      <c r="D49" s="121"/>
      <c r="E49" s="122"/>
      <c r="F49" s="122"/>
      <c r="G49" s="51" t="str">
        <f>+IFERROR(VLOOKUP(TSEA[[#This Row],[Forma de pago]],TTipoSEA[#All],2,0),"")</f>
        <v/>
      </c>
      <c r="H49" s="51" t="str">
        <f>+IF(TSEA[[#This Row],[Valor Hora]]="","",TSEA[[#This Row],[Horas de dedicación en el semestre al programa]]*TSEA[[#This Row],[Valor Hora]])</f>
        <v/>
      </c>
    </row>
    <row r="50" spans="1:8">
      <c r="A50" s="28">
        <f t="shared" si="2"/>
        <v>49</v>
      </c>
      <c r="B50" s="121"/>
      <c r="C50" s="121"/>
      <c r="D50" s="121"/>
      <c r="E50" s="122"/>
      <c r="F50" s="122"/>
      <c r="G50" s="51" t="str">
        <f>+IFERROR(VLOOKUP(TSEA[[#This Row],[Forma de pago]],TTipoSEA[#All],2,0),"")</f>
        <v/>
      </c>
      <c r="H50" s="51" t="str">
        <f>+IF(TSEA[[#This Row],[Valor Hora]]="","",TSEA[[#This Row],[Horas de dedicación en el semestre al programa]]*TSEA[[#This Row],[Valor Hora]])</f>
        <v/>
      </c>
    </row>
    <row r="51" spans="1:8">
      <c r="A51" s="28">
        <f t="shared" si="2"/>
        <v>50</v>
      </c>
      <c r="B51" s="121"/>
      <c r="C51" s="121"/>
      <c r="D51" s="121"/>
      <c r="E51" s="122"/>
      <c r="F51" s="122"/>
      <c r="G51" s="51" t="str">
        <f>+IFERROR(VLOOKUP(TSEA[[#This Row],[Forma de pago]],TTipoSEA[#All],2,0),"")</f>
        <v/>
      </c>
      <c r="H51" s="51" t="str">
        <f>+IF(TSEA[[#This Row],[Valor Hora]]="","",TSEA[[#This Row],[Horas de dedicación en el semestre al programa]]*TSEA[[#This Row],[Valor Hora]])</f>
        <v/>
      </c>
    </row>
  </sheetData>
  <sheetProtection algorithmName="SHA-512" hashValue="FEVEzIUatkf22Iz68k45w5KssWCas7IP97IpG4J44RgrR0MgE6i0PPuHEpRjDbY06bTscinRVcj/c9urwezuwg==" saltValue="XfK+3tY9yzTlX2zaQ9NLwA==" spinCount="100000" sheet="1" objects="1" scenarios="1" formatCells="0"/>
  <dataValidations count="1">
    <dataValidation type="list" allowBlank="1" showInputMessage="1" showErrorMessage="1" sqref="F2:F51" xr:uid="{00000000-0002-0000-0400-000000000000}">
      <formula1>"Fondos Generales, Unidad Académica"</formula1>
    </dataValidation>
  </dataValidations>
  <pageMargins left="0.7" right="0.7" top="0.75" bottom="0.75" header="0.3" footer="0.3"/>
  <drawing r:id="rId1"/>
  <tableParts count="1"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400-000001000000}">
          <x14:formula1>
            <xm:f>Listas!$B$79:$B$83</xm:f>
          </x14:formula1>
          <xm:sqref>D2:D51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Hoja17"/>
  <dimension ref="A1:M51"/>
  <sheetViews>
    <sheetView showGridLines="0" zoomScale="120" zoomScaleNormal="120" workbookViewId="0"/>
  </sheetViews>
  <sheetFormatPr baseColWidth="10" defaultColWidth="11.42578125" defaultRowHeight="15"/>
  <cols>
    <col min="1" max="1" width="17.85546875" style="21" customWidth="1"/>
    <col min="2" max="2" width="45.85546875" style="21" customWidth="1"/>
    <col min="3" max="3" width="38.28515625" style="21" customWidth="1"/>
    <col min="4" max="4" width="22.85546875" style="21" bestFit="1" customWidth="1"/>
    <col min="5" max="5" width="27.85546875" style="21" bestFit="1" customWidth="1"/>
    <col min="6" max="6" width="21.7109375" style="21" customWidth="1"/>
    <col min="7" max="10" width="24.7109375" style="21" customWidth="1"/>
    <col min="11" max="11" width="25.140625" style="21" customWidth="1"/>
    <col min="12" max="12" width="16.7109375" style="21" customWidth="1"/>
    <col min="13" max="13" width="19.140625" style="21" bestFit="1" customWidth="1"/>
    <col min="14" max="14" width="15" style="21" bestFit="1" customWidth="1"/>
    <col min="15" max="16384" width="11.42578125" style="21"/>
  </cols>
  <sheetData>
    <row r="1" spans="1:13" ht="45">
      <c r="A1" s="50" t="s">
        <v>96</v>
      </c>
      <c r="B1" s="27" t="s">
        <v>97</v>
      </c>
      <c r="C1" s="26" t="s">
        <v>90</v>
      </c>
      <c r="D1" s="26" t="s">
        <v>48</v>
      </c>
      <c r="E1" s="26" t="s">
        <v>49</v>
      </c>
      <c r="F1" s="26" t="s">
        <v>54</v>
      </c>
      <c r="G1" s="27" t="s">
        <v>92</v>
      </c>
      <c r="H1" s="27" t="s">
        <v>98</v>
      </c>
      <c r="I1" s="27" t="s">
        <v>99</v>
      </c>
      <c r="J1" s="27" t="s">
        <v>100</v>
      </c>
      <c r="K1" s="27" t="s">
        <v>101</v>
      </c>
      <c r="L1" s="50" t="s">
        <v>102</v>
      </c>
      <c r="M1" s="50" t="s">
        <v>95</v>
      </c>
    </row>
    <row r="2" spans="1:13">
      <c r="A2" s="28">
        <f t="shared" ref="A2:A8" si="0">IFERROR(A1+1,1)</f>
        <v>1</v>
      </c>
      <c r="B2" s="121"/>
      <c r="C2" s="121"/>
      <c r="D2" s="121"/>
      <c r="E2" s="121"/>
      <c r="F2" s="121"/>
      <c r="G2" s="122"/>
      <c r="H2" s="121"/>
      <c r="I2" s="123"/>
      <c r="J2" s="123"/>
      <c r="K2" s="123"/>
      <c r="L2" s="51" t="str">
        <f>+IFERROR(IF(AND(Tadministrativos[[#This Row],[Valor hora fijado por la unidad académica (si no es vinculado o CIS)]]&lt;&gt;0,Tadministrativos[[#This Row],[Forma de pago del Administrativo]]&lt;&gt;"Salario"),Tadministrativos[[#This Row],[Valor hora fijado por la unidad académica (si no es vinculado o CIS)]],IF(Tadministrativos[[#This Row],[Forma de pago del Administrativo]]="Cátedra",VLOOKUP(Tadministrativos[[#This Row],[Categoría (si es actividad especial)]],TCategoría[#All],2,0)*VLOOKUP(Tadministrativos[[#This Row],[Forma de pago del Administrativo]],TFactorPrestacional[#All],3,0),IF(Tadministrativos[[#This Row],[Forma de pago del Administrativo]]="Actividad Especial",VLOOKUP(Tadministrativos[[#This Row],[Categoría (si es actividad especial)]],TCategoría[#All],3,0),IF(Tadministrativos[[#This Row],[Forma de pago del Administrativo]]="Salario",(Tadministrativos[[#This Row],[Salario mensual (si es vinculado o CIS)]]*6*VLOOKUP(Tadministrativos[[#This Row],[Tipo (Vinculación)]],TFactorPrestacional[#All],3,0)/VLOOKUP(Tadministrativos[[#This Row],[Tipo (Vinculación)]],THEPLS[#All],2,0)),IF(Tadministrativos[[#This Row],[Forma de pago del Administrativo]]="CIS, Fundación y similares",(Tadministrativos[[#This Row],[Salario mensual (si es vinculado o CIS)]]*6*VLOOKUP(Tadministrativos[[#This Row],[Forma de pago del Administrativo]],TFactorPrestacional[#All],3,0))/VLOOKUP(Tadministrativos[[#This Row],[Forma de pago del Administrativo]],THEPLS[#All],2,0),"VALIDAR"))))),0)</f>
        <v>VALIDAR</v>
      </c>
      <c r="M2" s="51">
        <f>+IFERROR(IF(AND(Tadministrativos[[#This Row],[Valor hora fijado por la unidad académica (si no es vinculado o CIS)]]&lt;&gt;"",Tadministrativos[[#This Row],[Forma de pago del Administrativo]]&lt;&gt;"Salario"),Tadministrativos[[#This Row],[Valor hora fijado por la unidad académica (si no es vinculado o CIS)]]*Tadministrativos[[#This Row],[Horas de dedicación en el semestre al programa]],IF(OR(Tadministrativos[[#This Row],[Salario mensual (si es vinculado o CIS)]]="",Tadministrativos[[#This Row],[Salario mensual (si es vinculado o CIS)]]=0),Tadministrativos[[#This Row],[Valor Hora (incluído FP)]]*Tadministrativos[[#This Row],[Horas de dedicación en el semestre al programa]],IF((Tadministrativos[[#This Row],[Salario mensual (si es vinculado o CIS)]]*6*VLOOKUP(Tadministrativos[[#This Row],[Forma de pago del Administrativo]],TFactorPrestacional[#All],3,0))&lt;Tadministrativos[[#This Row],[Valor Hora (incluído FP)]]*Tadministrativos[[#This Row],[Horas de dedicación en el semestre al programa]],(Tadministrativos[[#This Row],[Salario mensual (si es vinculado o CIS)]]*6*VLOOKUP(Tadministrativos[[#This Row],[Forma de pago del Administrativo]],TFactorPrestacional[#All],3,0)),Tadministrativos[[#This Row],[Valor Hora (incluído FP)]]*Tadministrativos[[#This Row],[Horas de dedicación en el semestre al programa]]))),0)</f>
        <v>0</v>
      </c>
    </row>
    <row r="3" spans="1:13">
      <c r="A3" s="28">
        <f t="shared" si="0"/>
        <v>2</v>
      </c>
      <c r="B3" s="121"/>
      <c r="C3" s="121"/>
      <c r="D3" s="121"/>
      <c r="E3" s="121"/>
      <c r="F3" s="121"/>
      <c r="G3" s="122"/>
      <c r="H3" s="121"/>
      <c r="I3" s="123"/>
      <c r="J3" s="123"/>
      <c r="K3" s="123"/>
      <c r="L3" s="51" t="str">
        <f>+IFERROR(IF(AND(Tadministrativos[[#This Row],[Valor hora fijado por la unidad académica (si no es vinculado o CIS)]]&lt;&gt;0,Tadministrativos[[#This Row],[Forma de pago del Administrativo]]&lt;&gt;"Salario"),Tadministrativos[[#This Row],[Valor hora fijado por la unidad académica (si no es vinculado o CIS)]],IF(Tadministrativos[[#This Row],[Forma de pago del Administrativo]]="Cátedra",VLOOKUP(Tadministrativos[[#This Row],[Categoría (si es actividad especial)]],TCategoría[#All],2,0)*VLOOKUP(Tadministrativos[[#This Row],[Forma de pago del Administrativo]],TFactorPrestacional[#All],3,0),IF(Tadministrativos[[#This Row],[Forma de pago del Administrativo]]="Actividad Especial",VLOOKUP(Tadministrativos[[#This Row],[Categoría (si es actividad especial)]],TCategoría[#All],3,0),IF(Tadministrativos[[#This Row],[Forma de pago del Administrativo]]="Salario",(Tadministrativos[[#This Row],[Salario mensual (si es vinculado o CIS)]]*6*VLOOKUP(Tadministrativos[[#This Row],[Tipo (Vinculación)]],TFactorPrestacional[#All],3,0)/VLOOKUP(Tadministrativos[[#This Row],[Tipo (Vinculación)]],THEPLS[#All],2,0)),IF(Tadministrativos[[#This Row],[Forma de pago del Administrativo]]="CIS, Fundación y similares",(Tadministrativos[[#This Row],[Salario mensual (si es vinculado o CIS)]]*6*VLOOKUP(Tadministrativos[[#This Row],[Forma de pago del Administrativo]],TFactorPrestacional[#All],3,0))/VLOOKUP(Tadministrativos[[#This Row],[Forma de pago del Administrativo]],THEPLS[#All],2,0),"VALIDAR"))))),0)</f>
        <v>VALIDAR</v>
      </c>
      <c r="M3" s="51">
        <f>+IFERROR(IF(AND(Tadministrativos[[#This Row],[Valor hora fijado por la unidad académica (si no es vinculado o CIS)]]&lt;&gt;"",Tadministrativos[[#This Row],[Forma de pago del Administrativo]]&lt;&gt;"Salario"),Tadministrativos[[#This Row],[Valor hora fijado por la unidad académica (si no es vinculado o CIS)]]*Tadministrativos[[#This Row],[Horas de dedicación en el semestre al programa]],IF(OR(Tadministrativos[[#This Row],[Salario mensual (si es vinculado o CIS)]]="",Tadministrativos[[#This Row],[Salario mensual (si es vinculado o CIS)]]=0),Tadministrativos[[#This Row],[Valor Hora (incluído FP)]]*Tadministrativos[[#This Row],[Horas de dedicación en el semestre al programa]],IF((Tadministrativos[[#This Row],[Salario mensual (si es vinculado o CIS)]]*6*VLOOKUP(Tadministrativos[[#This Row],[Forma de pago del Administrativo]],TFactorPrestacional[#All],3,0))&lt;Tadministrativos[[#This Row],[Valor Hora (incluído FP)]]*Tadministrativos[[#This Row],[Horas de dedicación en el semestre al programa]],(Tadministrativos[[#This Row],[Salario mensual (si es vinculado o CIS)]]*6*VLOOKUP(Tadministrativos[[#This Row],[Forma de pago del Administrativo]],TFactorPrestacional[#All],3,0)),Tadministrativos[[#This Row],[Valor Hora (incluído FP)]]*Tadministrativos[[#This Row],[Horas de dedicación en el semestre al programa]]))),0)</f>
        <v>0</v>
      </c>
    </row>
    <row r="4" spans="1:13">
      <c r="A4" s="28">
        <f t="shared" si="0"/>
        <v>3</v>
      </c>
      <c r="B4" s="121"/>
      <c r="C4" s="121"/>
      <c r="D4" s="121"/>
      <c r="E4" s="121"/>
      <c r="F4" s="121"/>
      <c r="G4" s="122"/>
      <c r="H4" s="121"/>
      <c r="I4" s="123"/>
      <c r="J4" s="123"/>
      <c r="K4" s="123"/>
      <c r="L4" s="51" t="str">
        <f>+IFERROR(IF(AND(Tadministrativos[[#This Row],[Valor hora fijado por la unidad académica (si no es vinculado o CIS)]]&lt;&gt;0,Tadministrativos[[#This Row],[Forma de pago del Administrativo]]&lt;&gt;"Salario"),Tadministrativos[[#This Row],[Valor hora fijado por la unidad académica (si no es vinculado o CIS)]],IF(Tadministrativos[[#This Row],[Forma de pago del Administrativo]]="Cátedra",VLOOKUP(Tadministrativos[[#This Row],[Categoría (si es actividad especial)]],TCategoría[#All],2,0)*VLOOKUP(Tadministrativos[[#This Row],[Forma de pago del Administrativo]],TFactorPrestacional[#All],3,0),IF(Tadministrativos[[#This Row],[Forma de pago del Administrativo]]="Actividad Especial",VLOOKUP(Tadministrativos[[#This Row],[Categoría (si es actividad especial)]],TCategoría[#All],3,0),IF(Tadministrativos[[#This Row],[Forma de pago del Administrativo]]="Salario",(Tadministrativos[[#This Row],[Salario mensual (si es vinculado o CIS)]]*6*VLOOKUP(Tadministrativos[[#This Row],[Tipo (Vinculación)]],TFactorPrestacional[#All],3,0)/VLOOKUP(Tadministrativos[[#This Row],[Tipo (Vinculación)]],THEPLS[#All],2,0)),IF(Tadministrativos[[#This Row],[Forma de pago del Administrativo]]="CIS, Fundación y similares",(Tadministrativos[[#This Row],[Salario mensual (si es vinculado o CIS)]]*6*VLOOKUP(Tadministrativos[[#This Row],[Forma de pago del Administrativo]],TFactorPrestacional[#All],3,0))/VLOOKUP(Tadministrativos[[#This Row],[Forma de pago del Administrativo]],THEPLS[#All],2,0),"VALIDAR"))))),0)</f>
        <v>VALIDAR</v>
      </c>
      <c r="M4" s="51">
        <f>+IFERROR(IF(AND(Tadministrativos[[#This Row],[Valor hora fijado por la unidad académica (si no es vinculado o CIS)]]&lt;&gt;"",Tadministrativos[[#This Row],[Forma de pago del Administrativo]]&lt;&gt;"Salario"),Tadministrativos[[#This Row],[Valor hora fijado por la unidad académica (si no es vinculado o CIS)]]*Tadministrativos[[#This Row],[Horas de dedicación en el semestre al programa]],IF(OR(Tadministrativos[[#This Row],[Salario mensual (si es vinculado o CIS)]]="",Tadministrativos[[#This Row],[Salario mensual (si es vinculado o CIS)]]=0),Tadministrativos[[#This Row],[Valor Hora (incluído FP)]]*Tadministrativos[[#This Row],[Horas de dedicación en el semestre al programa]],IF((Tadministrativos[[#This Row],[Salario mensual (si es vinculado o CIS)]]*6*VLOOKUP(Tadministrativos[[#This Row],[Forma de pago del Administrativo]],TFactorPrestacional[#All],3,0))&lt;Tadministrativos[[#This Row],[Valor Hora (incluído FP)]]*Tadministrativos[[#This Row],[Horas de dedicación en el semestre al programa]],(Tadministrativos[[#This Row],[Salario mensual (si es vinculado o CIS)]]*6*VLOOKUP(Tadministrativos[[#This Row],[Forma de pago del Administrativo]],TFactorPrestacional[#All],3,0)),Tadministrativos[[#This Row],[Valor Hora (incluído FP)]]*Tadministrativos[[#This Row],[Horas de dedicación en el semestre al programa]]))),0)</f>
        <v>0</v>
      </c>
    </row>
    <row r="5" spans="1:13">
      <c r="A5" s="28">
        <f t="shared" si="0"/>
        <v>4</v>
      </c>
      <c r="B5" s="121"/>
      <c r="C5" s="121"/>
      <c r="D5" s="121"/>
      <c r="E5" s="121"/>
      <c r="F5" s="121"/>
      <c r="G5" s="122"/>
      <c r="H5" s="121"/>
      <c r="I5" s="123"/>
      <c r="J5" s="123"/>
      <c r="K5" s="123"/>
      <c r="L5" s="51" t="str">
        <f>+IFERROR(IF(AND(Tadministrativos[[#This Row],[Valor hora fijado por la unidad académica (si no es vinculado o CIS)]]&lt;&gt;0,Tadministrativos[[#This Row],[Forma de pago del Administrativo]]&lt;&gt;"Salario"),Tadministrativos[[#This Row],[Valor hora fijado por la unidad académica (si no es vinculado o CIS)]],IF(Tadministrativos[[#This Row],[Forma de pago del Administrativo]]="Cátedra",VLOOKUP(Tadministrativos[[#This Row],[Categoría (si es actividad especial)]],TCategoría[#All],2,0)*VLOOKUP(Tadministrativos[[#This Row],[Forma de pago del Administrativo]],TFactorPrestacional[#All],3,0),IF(Tadministrativos[[#This Row],[Forma de pago del Administrativo]]="Actividad Especial",VLOOKUP(Tadministrativos[[#This Row],[Categoría (si es actividad especial)]],TCategoría[#All],3,0),IF(Tadministrativos[[#This Row],[Forma de pago del Administrativo]]="Salario",(Tadministrativos[[#This Row],[Salario mensual (si es vinculado o CIS)]]*6*VLOOKUP(Tadministrativos[[#This Row],[Tipo (Vinculación)]],TFactorPrestacional[#All],3,0)/VLOOKUP(Tadministrativos[[#This Row],[Tipo (Vinculación)]],THEPLS[#All],2,0)),IF(Tadministrativos[[#This Row],[Forma de pago del Administrativo]]="CIS, Fundación y similares",(Tadministrativos[[#This Row],[Salario mensual (si es vinculado o CIS)]]*6*VLOOKUP(Tadministrativos[[#This Row],[Forma de pago del Administrativo]],TFactorPrestacional[#All],3,0))/VLOOKUP(Tadministrativos[[#This Row],[Forma de pago del Administrativo]],THEPLS[#All],2,0),"VALIDAR"))))),0)</f>
        <v>VALIDAR</v>
      </c>
      <c r="M5" s="51">
        <f>+IFERROR(IF(AND(Tadministrativos[[#This Row],[Valor hora fijado por la unidad académica (si no es vinculado o CIS)]]&lt;&gt;"",Tadministrativos[[#This Row],[Forma de pago del Administrativo]]&lt;&gt;"Salario"),Tadministrativos[[#This Row],[Valor hora fijado por la unidad académica (si no es vinculado o CIS)]]*Tadministrativos[[#This Row],[Horas de dedicación en el semestre al programa]],IF(OR(Tadministrativos[[#This Row],[Salario mensual (si es vinculado o CIS)]]="",Tadministrativos[[#This Row],[Salario mensual (si es vinculado o CIS)]]=0),Tadministrativos[[#This Row],[Valor Hora (incluído FP)]]*Tadministrativos[[#This Row],[Horas de dedicación en el semestre al programa]],IF((Tadministrativos[[#This Row],[Salario mensual (si es vinculado o CIS)]]*6*VLOOKUP(Tadministrativos[[#This Row],[Forma de pago del Administrativo]],TFactorPrestacional[#All],3,0))&lt;Tadministrativos[[#This Row],[Valor Hora (incluído FP)]]*Tadministrativos[[#This Row],[Horas de dedicación en el semestre al programa]],(Tadministrativos[[#This Row],[Salario mensual (si es vinculado o CIS)]]*6*VLOOKUP(Tadministrativos[[#This Row],[Forma de pago del Administrativo]],TFactorPrestacional[#All],3,0)),Tadministrativos[[#This Row],[Valor Hora (incluído FP)]]*Tadministrativos[[#This Row],[Horas de dedicación en el semestre al programa]]))),0)</f>
        <v>0</v>
      </c>
    </row>
    <row r="6" spans="1:13">
      <c r="A6" s="28">
        <f t="shared" si="0"/>
        <v>5</v>
      </c>
      <c r="B6" s="121"/>
      <c r="C6" s="121"/>
      <c r="D6" s="121"/>
      <c r="E6" s="121"/>
      <c r="F6" s="121"/>
      <c r="G6" s="122"/>
      <c r="H6" s="121"/>
      <c r="I6" s="123"/>
      <c r="J6" s="123"/>
      <c r="K6" s="123"/>
      <c r="L6" s="51" t="str">
        <f>+IFERROR(IF(AND(Tadministrativos[[#This Row],[Valor hora fijado por la unidad académica (si no es vinculado o CIS)]]&lt;&gt;0,Tadministrativos[[#This Row],[Forma de pago del Administrativo]]&lt;&gt;"Salario"),Tadministrativos[[#This Row],[Valor hora fijado por la unidad académica (si no es vinculado o CIS)]],IF(Tadministrativos[[#This Row],[Forma de pago del Administrativo]]="Cátedra",VLOOKUP(Tadministrativos[[#This Row],[Categoría (si es actividad especial)]],TCategoría[#All],2,0)*VLOOKUP(Tadministrativos[[#This Row],[Forma de pago del Administrativo]],TFactorPrestacional[#All],3,0),IF(Tadministrativos[[#This Row],[Forma de pago del Administrativo]]="Actividad Especial",VLOOKUP(Tadministrativos[[#This Row],[Categoría (si es actividad especial)]],TCategoría[#All],3,0),IF(Tadministrativos[[#This Row],[Forma de pago del Administrativo]]="Salario",(Tadministrativos[[#This Row],[Salario mensual (si es vinculado o CIS)]]*6*VLOOKUP(Tadministrativos[[#This Row],[Tipo (Vinculación)]],TFactorPrestacional[#All],3,0)/VLOOKUP(Tadministrativos[[#This Row],[Tipo (Vinculación)]],THEPLS[#All],2,0)),IF(Tadministrativos[[#This Row],[Forma de pago del Administrativo]]="CIS, Fundación y similares",(Tadministrativos[[#This Row],[Salario mensual (si es vinculado o CIS)]]*6*VLOOKUP(Tadministrativos[[#This Row],[Forma de pago del Administrativo]],TFactorPrestacional[#All],3,0))/VLOOKUP(Tadministrativos[[#This Row],[Forma de pago del Administrativo]],THEPLS[#All],2,0),"VALIDAR"))))),0)</f>
        <v>VALIDAR</v>
      </c>
      <c r="M6" s="51">
        <f>+IFERROR(IF(AND(Tadministrativos[[#This Row],[Valor hora fijado por la unidad académica (si no es vinculado o CIS)]]&lt;&gt;"",Tadministrativos[[#This Row],[Forma de pago del Administrativo]]&lt;&gt;"Salario"),Tadministrativos[[#This Row],[Valor hora fijado por la unidad académica (si no es vinculado o CIS)]]*Tadministrativos[[#This Row],[Horas de dedicación en el semestre al programa]],IF(OR(Tadministrativos[[#This Row],[Salario mensual (si es vinculado o CIS)]]="",Tadministrativos[[#This Row],[Salario mensual (si es vinculado o CIS)]]=0),Tadministrativos[[#This Row],[Valor Hora (incluído FP)]]*Tadministrativos[[#This Row],[Horas de dedicación en el semestre al programa]],IF((Tadministrativos[[#This Row],[Salario mensual (si es vinculado o CIS)]]*6*VLOOKUP(Tadministrativos[[#This Row],[Forma de pago del Administrativo]],TFactorPrestacional[#All],3,0))&lt;Tadministrativos[[#This Row],[Valor Hora (incluído FP)]]*Tadministrativos[[#This Row],[Horas de dedicación en el semestre al programa]],(Tadministrativos[[#This Row],[Salario mensual (si es vinculado o CIS)]]*6*VLOOKUP(Tadministrativos[[#This Row],[Forma de pago del Administrativo]],TFactorPrestacional[#All],3,0)),Tadministrativos[[#This Row],[Valor Hora (incluído FP)]]*Tadministrativos[[#This Row],[Horas de dedicación en el semestre al programa]]))),0)</f>
        <v>0</v>
      </c>
    </row>
    <row r="7" spans="1:13">
      <c r="A7" s="28">
        <f>IFERROR(A6+1,1)</f>
        <v>6</v>
      </c>
      <c r="B7" s="121"/>
      <c r="C7" s="121"/>
      <c r="D7" s="121"/>
      <c r="E7" s="121"/>
      <c r="F7" s="121"/>
      <c r="G7" s="122"/>
      <c r="H7" s="121"/>
      <c r="I7" s="123"/>
      <c r="J7" s="123"/>
      <c r="K7" s="123"/>
      <c r="L7" s="51" t="str">
        <f>+IFERROR(IF(AND(Tadministrativos[[#This Row],[Valor hora fijado por la unidad académica (si no es vinculado o CIS)]]&lt;&gt;0,Tadministrativos[[#This Row],[Forma de pago del Administrativo]]&lt;&gt;"Salario"),Tadministrativos[[#This Row],[Valor hora fijado por la unidad académica (si no es vinculado o CIS)]],IF(Tadministrativos[[#This Row],[Forma de pago del Administrativo]]="Cátedra",VLOOKUP(Tadministrativos[[#This Row],[Categoría (si es actividad especial)]],TCategoría[#All],2,0)*VLOOKUP(Tadministrativos[[#This Row],[Forma de pago del Administrativo]],TFactorPrestacional[#All],3,0),IF(Tadministrativos[[#This Row],[Forma de pago del Administrativo]]="Actividad Especial",VLOOKUP(Tadministrativos[[#This Row],[Categoría (si es actividad especial)]],TCategoría[#All],3,0),IF(Tadministrativos[[#This Row],[Forma de pago del Administrativo]]="Salario",(Tadministrativos[[#This Row],[Salario mensual (si es vinculado o CIS)]]*6*VLOOKUP(Tadministrativos[[#This Row],[Tipo (Vinculación)]],TFactorPrestacional[#All],3,0)/VLOOKUP(Tadministrativos[[#This Row],[Tipo (Vinculación)]],THEPLS[#All],2,0)),IF(Tadministrativos[[#This Row],[Forma de pago del Administrativo]]="CIS, Fundación y similares",(Tadministrativos[[#This Row],[Salario mensual (si es vinculado o CIS)]]*6*VLOOKUP(Tadministrativos[[#This Row],[Forma de pago del Administrativo]],TFactorPrestacional[#All],3,0))/VLOOKUP(Tadministrativos[[#This Row],[Forma de pago del Administrativo]],THEPLS[#All],2,0),"VALIDAR"))))),0)</f>
        <v>VALIDAR</v>
      </c>
      <c r="M7" s="51">
        <f>+IFERROR(IF(AND(Tadministrativos[[#This Row],[Valor hora fijado por la unidad académica (si no es vinculado o CIS)]]&lt;&gt;"",Tadministrativos[[#This Row],[Forma de pago del Administrativo]]&lt;&gt;"Salario"),Tadministrativos[[#This Row],[Valor hora fijado por la unidad académica (si no es vinculado o CIS)]]*Tadministrativos[[#This Row],[Horas de dedicación en el semestre al programa]],IF(OR(Tadministrativos[[#This Row],[Salario mensual (si es vinculado o CIS)]]="",Tadministrativos[[#This Row],[Salario mensual (si es vinculado o CIS)]]=0),Tadministrativos[[#This Row],[Valor Hora (incluído FP)]]*Tadministrativos[[#This Row],[Horas de dedicación en el semestre al programa]],IF((Tadministrativos[[#This Row],[Salario mensual (si es vinculado o CIS)]]*6*VLOOKUP(Tadministrativos[[#This Row],[Forma de pago del Administrativo]],TFactorPrestacional[#All],3,0))&lt;Tadministrativos[[#This Row],[Valor Hora (incluído FP)]]*Tadministrativos[[#This Row],[Horas de dedicación en el semestre al programa]],(Tadministrativos[[#This Row],[Salario mensual (si es vinculado o CIS)]]*6*VLOOKUP(Tadministrativos[[#This Row],[Forma de pago del Administrativo]],TFactorPrestacional[#All],3,0)),Tadministrativos[[#This Row],[Valor Hora (incluído FP)]]*Tadministrativos[[#This Row],[Horas de dedicación en el semestre al programa]]))),0)</f>
        <v>0</v>
      </c>
    </row>
    <row r="8" spans="1:13">
      <c r="A8" s="28">
        <f t="shared" si="0"/>
        <v>7</v>
      </c>
      <c r="B8" s="121"/>
      <c r="C8" s="121"/>
      <c r="D8" s="121"/>
      <c r="E8" s="121"/>
      <c r="F8" s="121"/>
      <c r="G8" s="122"/>
      <c r="H8" s="121"/>
      <c r="I8" s="123"/>
      <c r="J8" s="123"/>
      <c r="K8" s="123"/>
      <c r="L8" s="51" t="str">
        <f>+IFERROR(IF(AND(Tadministrativos[[#This Row],[Valor hora fijado por la unidad académica (si no es vinculado o CIS)]]&lt;&gt;0,Tadministrativos[[#This Row],[Forma de pago del Administrativo]]&lt;&gt;"Salario"),Tadministrativos[[#This Row],[Valor hora fijado por la unidad académica (si no es vinculado o CIS)]],IF(Tadministrativos[[#This Row],[Forma de pago del Administrativo]]="Cátedra",VLOOKUP(Tadministrativos[[#This Row],[Categoría (si es actividad especial)]],TCategoría[#All],2,0)*VLOOKUP(Tadministrativos[[#This Row],[Forma de pago del Administrativo]],TFactorPrestacional[#All],3,0),IF(Tadministrativos[[#This Row],[Forma de pago del Administrativo]]="Actividad Especial",VLOOKUP(Tadministrativos[[#This Row],[Categoría (si es actividad especial)]],TCategoría[#All],3,0),IF(Tadministrativos[[#This Row],[Forma de pago del Administrativo]]="Salario",(Tadministrativos[[#This Row],[Salario mensual (si es vinculado o CIS)]]*6*VLOOKUP(Tadministrativos[[#This Row],[Tipo (Vinculación)]],TFactorPrestacional[#All],3,0)/VLOOKUP(Tadministrativos[[#This Row],[Tipo (Vinculación)]],THEPLS[#All],2,0)),IF(Tadministrativos[[#This Row],[Forma de pago del Administrativo]]="CIS, Fundación y similares",(Tadministrativos[[#This Row],[Salario mensual (si es vinculado o CIS)]]*6*VLOOKUP(Tadministrativos[[#This Row],[Forma de pago del Administrativo]],TFactorPrestacional[#All],3,0))/VLOOKUP(Tadministrativos[[#This Row],[Forma de pago del Administrativo]],THEPLS[#All],2,0),"VALIDAR"))))),0)</f>
        <v>VALIDAR</v>
      </c>
      <c r="M8" s="51">
        <f>+IFERROR(IF(AND(Tadministrativos[[#This Row],[Valor hora fijado por la unidad académica (si no es vinculado o CIS)]]&lt;&gt;"",Tadministrativos[[#This Row],[Forma de pago del Administrativo]]&lt;&gt;"Salario"),Tadministrativos[[#This Row],[Valor hora fijado por la unidad académica (si no es vinculado o CIS)]]*Tadministrativos[[#This Row],[Horas de dedicación en el semestre al programa]],IF(OR(Tadministrativos[[#This Row],[Salario mensual (si es vinculado o CIS)]]="",Tadministrativos[[#This Row],[Salario mensual (si es vinculado o CIS)]]=0),Tadministrativos[[#This Row],[Valor Hora (incluído FP)]]*Tadministrativos[[#This Row],[Horas de dedicación en el semestre al programa]],IF((Tadministrativos[[#This Row],[Salario mensual (si es vinculado o CIS)]]*6*VLOOKUP(Tadministrativos[[#This Row],[Forma de pago del Administrativo]],TFactorPrestacional[#All],3,0))&lt;Tadministrativos[[#This Row],[Valor Hora (incluído FP)]]*Tadministrativos[[#This Row],[Horas de dedicación en el semestre al programa]],(Tadministrativos[[#This Row],[Salario mensual (si es vinculado o CIS)]]*6*VLOOKUP(Tadministrativos[[#This Row],[Forma de pago del Administrativo]],TFactorPrestacional[#All],3,0)),Tadministrativos[[#This Row],[Valor Hora (incluído FP)]]*Tadministrativos[[#This Row],[Horas de dedicación en el semestre al programa]]))),0)</f>
        <v>0</v>
      </c>
    </row>
    <row r="9" spans="1:13">
      <c r="A9" s="28">
        <f t="shared" ref="A9:A51" si="1">IFERROR(A8+1,1)</f>
        <v>8</v>
      </c>
      <c r="B9" s="121"/>
      <c r="C9" s="121"/>
      <c r="D9" s="121"/>
      <c r="E9" s="121"/>
      <c r="F9" s="121"/>
      <c r="G9" s="122"/>
      <c r="H9" s="124"/>
      <c r="I9" s="123"/>
      <c r="J9" s="123"/>
      <c r="K9" s="123"/>
      <c r="L9" s="51" t="str">
        <f>+IFERROR(IF(AND(Tadministrativos[[#This Row],[Valor hora fijado por la unidad académica (si no es vinculado o CIS)]]&lt;&gt;0,Tadministrativos[[#This Row],[Forma de pago del Administrativo]]&lt;&gt;"Salario"),Tadministrativos[[#This Row],[Valor hora fijado por la unidad académica (si no es vinculado o CIS)]],IF(Tadministrativos[[#This Row],[Forma de pago del Administrativo]]="Cátedra",VLOOKUP(Tadministrativos[[#This Row],[Categoría (si es actividad especial)]],TCategoría[#All],2,0)*VLOOKUP(Tadministrativos[[#This Row],[Forma de pago del Administrativo]],TFactorPrestacional[#All],3,0),IF(Tadministrativos[[#This Row],[Forma de pago del Administrativo]]="Actividad Especial",VLOOKUP(Tadministrativos[[#This Row],[Categoría (si es actividad especial)]],TCategoría[#All],3,0),IF(Tadministrativos[[#This Row],[Forma de pago del Administrativo]]="Salario",(Tadministrativos[[#This Row],[Salario mensual (si es vinculado o CIS)]]*6*VLOOKUP(Tadministrativos[[#This Row],[Tipo (Vinculación)]],TFactorPrestacional[#All],3,0)/VLOOKUP(Tadministrativos[[#This Row],[Tipo (Vinculación)]],THEPLS[#All],2,0)),IF(Tadministrativos[[#This Row],[Forma de pago del Administrativo]]="CIS, Fundación y similares",(Tadministrativos[[#This Row],[Salario mensual (si es vinculado o CIS)]]*6*VLOOKUP(Tadministrativos[[#This Row],[Forma de pago del Administrativo]],TFactorPrestacional[#All],3,0))/VLOOKUP(Tadministrativos[[#This Row],[Forma de pago del Administrativo]],THEPLS[#All],2,0),"VALIDAR"))))),0)</f>
        <v>VALIDAR</v>
      </c>
      <c r="M9" s="51">
        <f>+IFERROR(IF(AND(Tadministrativos[[#This Row],[Valor hora fijado por la unidad académica (si no es vinculado o CIS)]]&lt;&gt;"",Tadministrativos[[#This Row],[Forma de pago del Administrativo]]&lt;&gt;"Salario"),Tadministrativos[[#This Row],[Valor hora fijado por la unidad académica (si no es vinculado o CIS)]]*Tadministrativos[[#This Row],[Horas de dedicación en el semestre al programa]],IF(OR(Tadministrativos[[#This Row],[Salario mensual (si es vinculado o CIS)]]="",Tadministrativos[[#This Row],[Salario mensual (si es vinculado o CIS)]]=0),Tadministrativos[[#This Row],[Valor Hora (incluído FP)]]*Tadministrativos[[#This Row],[Horas de dedicación en el semestre al programa]],IF((Tadministrativos[[#This Row],[Salario mensual (si es vinculado o CIS)]]*6*VLOOKUP(Tadministrativos[[#This Row],[Forma de pago del Administrativo]],TFactorPrestacional[#All],3,0))&lt;Tadministrativos[[#This Row],[Valor Hora (incluído FP)]]*Tadministrativos[[#This Row],[Horas de dedicación en el semestre al programa]],(Tadministrativos[[#This Row],[Salario mensual (si es vinculado o CIS)]]*6*VLOOKUP(Tadministrativos[[#This Row],[Forma de pago del Administrativo]],TFactorPrestacional[#All],3,0)),Tadministrativos[[#This Row],[Valor Hora (incluído FP)]]*Tadministrativos[[#This Row],[Horas de dedicación en el semestre al programa]]))),0)</f>
        <v>0</v>
      </c>
    </row>
    <row r="10" spans="1:13">
      <c r="A10" s="28">
        <f t="shared" si="1"/>
        <v>9</v>
      </c>
      <c r="B10" s="121"/>
      <c r="C10" s="121"/>
      <c r="D10" s="121"/>
      <c r="E10" s="121"/>
      <c r="F10" s="121"/>
      <c r="G10" s="128"/>
      <c r="H10" s="124"/>
      <c r="I10" s="123"/>
      <c r="J10" s="123"/>
      <c r="K10" s="123"/>
      <c r="L10" s="51" t="str">
        <f>+IFERROR(IF(AND(Tadministrativos[[#This Row],[Valor hora fijado por la unidad académica (si no es vinculado o CIS)]]&lt;&gt;0,Tadministrativos[[#This Row],[Forma de pago del Administrativo]]&lt;&gt;"Salario"),Tadministrativos[[#This Row],[Valor hora fijado por la unidad académica (si no es vinculado o CIS)]],IF(Tadministrativos[[#This Row],[Forma de pago del Administrativo]]="Cátedra",VLOOKUP(Tadministrativos[[#This Row],[Categoría (si es actividad especial)]],TCategoría[#All],2,0)*VLOOKUP(Tadministrativos[[#This Row],[Forma de pago del Administrativo]],TFactorPrestacional[#All],3,0),IF(Tadministrativos[[#This Row],[Forma de pago del Administrativo]]="Actividad Especial",VLOOKUP(Tadministrativos[[#This Row],[Categoría (si es actividad especial)]],TCategoría[#All],3,0),IF(Tadministrativos[[#This Row],[Forma de pago del Administrativo]]="Salario",(Tadministrativos[[#This Row],[Salario mensual (si es vinculado o CIS)]]*6*VLOOKUP(Tadministrativos[[#This Row],[Tipo (Vinculación)]],TFactorPrestacional[#All],3,0)/VLOOKUP(Tadministrativos[[#This Row],[Tipo (Vinculación)]],THEPLS[#All],2,0)),IF(Tadministrativos[[#This Row],[Forma de pago del Administrativo]]="CIS, Fundación y similares",(Tadministrativos[[#This Row],[Salario mensual (si es vinculado o CIS)]]*6*VLOOKUP(Tadministrativos[[#This Row],[Forma de pago del Administrativo]],TFactorPrestacional[#All],3,0))/VLOOKUP(Tadministrativos[[#This Row],[Forma de pago del Administrativo]],THEPLS[#All],2,0),"VALIDAR"))))),0)</f>
        <v>VALIDAR</v>
      </c>
      <c r="M10" s="51">
        <f>+IFERROR(IF(AND(Tadministrativos[[#This Row],[Valor hora fijado por la unidad académica (si no es vinculado o CIS)]]&lt;&gt;"",Tadministrativos[[#This Row],[Forma de pago del Administrativo]]&lt;&gt;"Salario"),Tadministrativos[[#This Row],[Valor hora fijado por la unidad académica (si no es vinculado o CIS)]]*Tadministrativos[[#This Row],[Horas de dedicación en el semestre al programa]],IF(OR(Tadministrativos[[#This Row],[Salario mensual (si es vinculado o CIS)]]="",Tadministrativos[[#This Row],[Salario mensual (si es vinculado o CIS)]]=0),Tadministrativos[[#This Row],[Valor Hora (incluído FP)]]*Tadministrativos[[#This Row],[Horas de dedicación en el semestre al programa]],IF((Tadministrativos[[#This Row],[Salario mensual (si es vinculado o CIS)]]*6*VLOOKUP(Tadministrativos[[#This Row],[Forma de pago del Administrativo]],TFactorPrestacional[#All],3,0))&lt;Tadministrativos[[#This Row],[Valor Hora (incluído FP)]]*Tadministrativos[[#This Row],[Horas de dedicación en el semestre al programa]],(Tadministrativos[[#This Row],[Salario mensual (si es vinculado o CIS)]]*6*VLOOKUP(Tadministrativos[[#This Row],[Forma de pago del Administrativo]],TFactorPrestacional[#All],3,0)),Tadministrativos[[#This Row],[Valor Hora (incluído FP)]]*Tadministrativos[[#This Row],[Horas de dedicación en el semestre al programa]]))),0)</f>
        <v>0</v>
      </c>
    </row>
    <row r="11" spans="1:13">
      <c r="A11" s="28">
        <f t="shared" si="1"/>
        <v>10</v>
      </c>
      <c r="B11" s="121"/>
      <c r="C11" s="121"/>
      <c r="D11" s="121"/>
      <c r="E11" s="121"/>
      <c r="F11" s="121"/>
      <c r="G11" s="122"/>
      <c r="H11" s="124"/>
      <c r="I11" s="123"/>
      <c r="J11" s="123"/>
      <c r="K11" s="123"/>
      <c r="L11" s="51" t="str">
        <f>+IFERROR(IF(AND(Tadministrativos[[#This Row],[Valor hora fijado por la unidad académica (si no es vinculado o CIS)]]&lt;&gt;0,Tadministrativos[[#This Row],[Forma de pago del Administrativo]]&lt;&gt;"Salario"),Tadministrativos[[#This Row],[Valor hora fijado por la unidad académica (si no es vinculado o CIS)]],IF(Tadministrativos[[#This Row],[Forma de pago del Administrativo]]="Cátedra",VLOOKUP(Tadministrativos[[#This Row],[Categoría (si es actividad especial)]],TCategoría[#All],2,0)*VLOOKUP(Tadministrativos[[#This Row],[Forma de pago del Administrativo]],TFactorPrestacional[#All],3,0),IF(Tadministrativos[[#This Row],[Forma de pago del Administrativo]]="Actividad Especial",VLOOKUP(Tadministrativos[[#This Row],[Categoría (si es actividad especial)]],TCategoría[#All],3,0),IF(Tadministrativos[[#This Row],[Forma de pago del Administrativo]]="Salario",(Tadministrativos[[#This Row],[Salario mensual (si es vinculado o CIS)]]*6*VLOOKUP(Tadministrativos[[#This Row],[Tipo (Vinculación)]],TFactorPrestacional[#All],3,0)/VLOOKUP(Tadministrativos[[#This Row],[Tipo (Vinculación)]],THEPLS[#All],2,0)),IF(Tadministrativos[[#This Row],[Forma de pago del Administrativo]]="CIS, Fundación y similares",(Tadministrativos[[#This Row],[Salario mensual (si es vinculado o CIS)]]*6*VLOOKUP(Tadministrativos[[#This Row],[Forma de pago del Administrativo]],TFactorPrestacional[#All],3,0))/VLOOKUP(Tadministrativos[[#This Row],[Forma de pago del Administrativo]],THEPLS[#All],2,0),"VALIDAR"))))),0)</f>
        <v>VALIDAR</v>
      </c>
      <c r="M11" s="51">
        <f>+IFERROR(IF(AND(Tadministrativos[[#This Row],[Valor hora fijado por la unidad académica (si no es vinculado o CIS)]]&lt;&gt;"",Tadministrativos[[#This Row],[Forma de pago del Administrativo]]&lt;&gt;"Salario"),Tadministrativos[[#This Row],[Valor hora fijado por la unidad académica (si no es vinculado o CIS)]]*Tadministrativos[[#This Row],[Horas de dedicación en el semestre al programa]],IF(OR(Tadministrativos[[#This Row],[Salario mensual (si es vinculado o CIS)]]="",Tadministrativos[[#This Row],[Salario mensual (si es vinculado o CIS)]]=0),Tadministrativos[[#This Row],[Valor Hora (incluído FP)]]*Tadministrativos[[#This Row],[Horas de dedicación en el semestre al programa]],IF((Tadministrativos[[#This Row],[Salario mensual (si es vinculado o CIS)]]*6*VLOOKUP(Tadministrativos[[#This Row],[Forma de pago del Administrativo]],TFactorPrestacional[#All],3,0))&lt;Tadministrativos[[#This Row],[Valor Hora (incluído FP)]]*Tadministrativos[[#This Row],[Horas de dedicación en el semestre al programa]],(Tadministrativos[[#This Row],[Salario mensual (si es vinculado o CIS)]]*6*VLOOKUP(Tadministrativos[[#This Row],[Forma de pago del Administrativo]],TFactorPrestacional[#All],3,0)),Tadministrativos[[#This Row],[Valor Hora (incluído FP)]]*Tadministrativos[[#This Row],[Horas de dedicación en el semestre al programa]]))),0)</f>
        <v>0</v>
      </c>
    </row>
    <row r="12" spans="1:13">
      <c r="A12" s="28">
        <f t="shared" si="1"/>
        <v>11</v>
      </c>
      <c r="B12" s="121"/>
      <c r="C12" s="121"/>
      <c r="D12" s="121"/>
      <c r="E12" s="121"/>
      <c r="F12" s="121"/>
      <c r="G12" s="122"/>
      <c r="H12" s="124"/>
      <c r="I12" s="123"/>
      <c r="J12" s="123"/>
      <c r="K12" s="123"/>
      <c r="L12" s="51" t="str">
        <f>+IFERROR(IF(AND(Tadministrativos[[#This Row],[Valor hora fijado por la unidad académica (si no es vinculado o CIS)]]&lt;&gt;0,Tadministrativos[[#This Row],[Forma de pago del Administrativo]]&lt;&gt;"Salario"),Tadministrativos[[#This Row],[Valor hora fijado por la unidad académica (si no es vinculado o CIS)]],IF(Tadministrativos[[#This Row],[Forma de pago del Administrativo]]="Cátedra",VLOOKUP(Tadministrativos[[#This Row],[Categoría (si es actividad especial)]],TCategoría[#All],2,0)*VLOOKUP(Tadministrativos[[#This Row],[Forma de pago del Administrativo]],TFactorPrestacional[#All],3,0),IF(Tadministrativos[[#This Row],[Forma de pago del Administrativo]]="Actividad Especial",VLOOKUP(Tadministrativos[[#This Row],[Categoría (si es actividad especial)]],TCategoría[#All],3,0),IF(Tadministrativos[[#This Row],[Forma de pago del Administrativo]]="Salario",(Tadministrativos[[#This Row],[Salario mensual (si es vinculado o CIS)]]*6*VLOOKUP(Tadministrativos[[#This Row],[Tipo (Vinculación)]],TFactorPrestacional[#All],3,0)/VLOOKUP(Tadministrativos[[#This Row],[Tipo (Vinculación)]],THEPLS[#All],2,0)),IF(Tadministrativos[[#This Row],[Forma de pago del Administrativo]]="CIS, Fundación y similares",(Tadministrativos[[#This Row],[Salario mensual (si es vinculado o CIS)]]*6*VLOOKUP(Tadministrativos[[#This Row],[Forma de pago del Administrativo]],TFactorPrestacional[#All],3,0))/VLOOKUP(Tadministrativos[[#This Row],[Forma de pago del Administrativo]],THEPLS[#All],2,0),"VALIDAR"))))),0)</f>
        <v>VALIDAR</v>
      </c>
      <c r="M12" s="51">
        <f>+IFERROR(IF(AND(Tadministrativos[[#This Row],[Valor hora fijado por la unidad académica (si no es vinculado o CIS)]]&lt;&gt;"",Tadministrativos[[#This Row],[Forma de pago del Administrativo]]&lt;&gt;"Salario"),Tadministrativos[[#This Row],[Valor hora fijado por la unidad académica (si no es vinculado o CIS)]]*Tadministrativos[[#This Row],[Horas de dedicación en el semestre al programa]],IF(OR(Tadministrativos[[#This Row],[Salario mensual (si es vinculado o CIS)]]="",Tadministrativos[[#This Row],[Salario mensual (si es vinculado o CIS)]]=0),Tadministrativos[[#This Row],[Valor Hora (incluído FP)]]*Tadministrativos[[#This Row],[Horas de dedicación en el semestre al programa]],IF((Tadministrativos[[#This Row],[Salario mensual (si es vinculado o CIS)]]*6*VLOOKUP(Tadministrativos[[#This Row],[Forma de pago del Administrativo]],TFactorPrestacional[#All],3,0))&lt;Tadministrativos[[#This Row],[Valor Hora (incluído FP)]]*Tadministrativos[[#This Row],[Horas de dedicación en el semestre al programa]],(Tadministrativos[[#This Row],[Salario mensual (si es vinculado o CIS)]]*6*VLOOKUP(Tadministrativos[[#This Row],[Forma de pago del Administrativo]],TFactorPrestacional[#All],3,0)),Tadministrativos[[#This Row],[Valor Hora (incluído FP)]]*Tadministrativos[[#This Row],[Horas de dedicación en el semestre al programa]]))),0)</f>
        <v>0</v>
      </c>
    </row>
    <row r="13" spans="1:13">
      <c r="A13" s="28">
        <f t="shared" si="1"/>
        <v>12</v>
      </c>
      <c r="B13" s="121"/>
      <c r="C13" s="121"/>
      <c r="D13" s="121"/>
      <c r="E13" s="121"/>
      <c r="F13" s="121"/>
      <c r="G13" s="122"/>
      <c r="H13" s="124"/>
      <c r="I13" s="190"/>
      <c r="J13" s="123"/>
      <c r="K13" s="123"/>
      <c r="L13" s="51" t="str">
        <f>+IFERROR(IF(AND(Tadministrativos[[#This Row],[Valor hora fijado por la unidad académica (si no es vinculado o CIS)]]&lt;&gt;0,Tadministrativos[[#This Row],[Forma de pago del Administrativo]]&lt;&gt;"Salario"),Tadministrativos[[#This Row],[Valor hora fijado por la unidad académica (si no es vinculado o CIS)]],IF(Tadministrativos[[#This Row],[Forma de pago del Administrativo]]="Cátedra",VLOOKUP(Tadministrativos[[#This Row],[Categoría (si es actividad especial)]],TCategoría[#All],2,0)*VLOOKUP(Tadministrativos[[#This Row],[Forma de pago del Administrativo]],TFactorPrestacional[#All],3,0),IF(Tadministrativos[[#This Row],[Forma de pago del Administrativo]]="Actividad Especial",VLOOKUP(Tadministrativos[[#This Row],[Categoría (si es actividad especial)]],TCategoría[#All],3,0),IF(Tadministrativos[[#This Row],[Forma de pago del Administrativo]]="Salario",(Tadministrativos[[#This Row],[Salario mensual (si es vinculado o CIS)]]*6*VLOOKUP(Tadministrativos[[#This Row],[Tipo (Vinculación)]],TFactorPrestacional[#All],3,0)/VLOOKUP(Tadministrativos[[#This Row],[Tipo (Vinculación)]],THEPLS[#All],2,0)),IF(Tadministrativos[[#This Row],[Forma de pago del Administrativo]]="CIS, Fundación y similares",(Tadministrativos[[#This Row],[Salario mensual (si es vinculado o CIS)]]*6*VLOOKUP(Tadministrativos[[#This Row],[Forma de pago del Administrativo]],TFactorPrestacional[#All],3,0))/VLOOKUP(Tadministrativos[[#This Row],[Forma de pago del Administrativo]],THEPLS[#All],2,0),"VALIDAR"))))),0)</f>
        <v>VALIDAR</v>
      </c>
      <c r="M13" s="191">
        <f>+IFERROR(IF(AND(Tadministrativos[[#This Row],[Valor hora fijado por la unidad académica (si no es vinculado o CIS)]]&lt;&gt;"",Tadministrativos[[#This Row],[Forma de pago del Administrativo]]&lt;&gt;"Salario"),Tadministrativos[[#This Row],[Valor hora fijado por la unidad académica (si no es vinculado o CIS)]]*Tadministrativos[[#This Row],[Horas de dedicación en el semestre al programa]],IF(OR(Tadministrativos[[#This Row],[Salario mensual (si es vinculado o CIS)]]="",Tadministrativos[[#This Row],[Salario mensual (si es vinculado o CIS)]]=0),Tadministrativos[[#This Row],[Valor Hora (incluído FP)]]*Tadministrativos[[#This Row],[Horas de dedicación en el semestre al programa]],IF((Tadministrativos[[#This Row],[Salario mensual (si es vinculado o CIS)]]*6*VLOOKUP(Tadministrativos[[#This Row],[Forma de pago del Administrativo]],TFactorPrestacional[#All],3,0))&lt;Tadministrativos[[#This Row],[Valor Hora (incluído FP)]]*Tadministrativos[[#This Row],[Horas de dedicación en el semestre al programa]],(Tadministrativos[[#This Row],[Salario mensual (si es vinculado o CIS)]]*6*VLOOKUP(Tadministrativos[[#This Row],[Forma de pago del Administrativo]],TFactorPrestacional[#All],3,0)),Tadministrativos[[#This Row],[Valor Hora (incluído FP)]]*Tadministrativos[[#This Row],[Horas de dedicación en el semestre al programa]]))),0)</f>
        <v>0</v>
      </c>
    </row>
    <row r="14" spans="1:13">
      <c r="A14" s="28">
        <f t="shared" si="1"/>
        <v>13</v>
      </c>
      <c r="B14" s="121"/>
      <c r="C14" s="121"/>
      <c r="D14" s="121"/>
      <c r="E14" s="121"/>
      <c r="F14" s="121"/>
      <c r="G14" s="122"/>
      <c r="H14" s="124"/>
      <c r="I14" s="123"/>
      <c r="J14" s="123"/>
      <c r="K14" s="123"/>
      <c r="L14" s="51" t="str">
        <f>+IFERROR(IF(AND(Tadministrativos[[#This Row],[Valor hora fijado por la unidad académica (si no es vinculado o CIS)]]&lt;&gt;0,Tadministrativos[[#This Row],[Forma de pago del Administrativo]]&lt;&gt;"Salario"),Tadministrativos[[#This Row],[Valor hora fijado por la unidad académica (si no es vinculado o CIS)]],IF(Tadministrativos[[#This Row],[Forma de pago del Administrativo]]="Cátedra",VLOOKUP(Tadministrativos[[#This Row],[Categoría (si es actividad especial)]],TCategoría[#All],2,0)*VLOOKUP(Tadministrativos[[#This Row],[Forma de pago del Administrativo]],TFactorPrestacional[#All],3,0),IF(Tadministrativos[[#This Row],[Forma de pago del Administrativo]]="Actividad Especial",VLOOKUP(Tadministrativos[[#This Row],[Categoría (si es actividad especial)]],TCategoría[#All],3,0),IF(Tadministrativos[[#This Row],[Forma de pago del Administrativo]]="Salario",(Tadministrativos[[#This Row],[Salario mensual (si es vinculado o CIS)]]*6*VLOOKUP(Tadministrativos[[#This Row],[Tipo (Vinculación)]],TFactorPrestacional[#All],3,0)/VLOOKUP(Tadministrativos[[#This Row],[Tipo (Vinculación)]],THEPLS[#All],2,0)),IF(Tadministrativos[[#This Row],[Forma de pago del Administrativo]]="CIS, Fundación y similares",(Tadministrativos[[#This Row],[Salario mensual (si es vinculado o CIS)]]*6*VLOOKUP(Tadministrativos[[#This Row],[Forma de pago del Administrativo]],TFactorPrestacional[#All],3,0))/VLOOKUP(Tadministrativos[[#This Row],[Forma de pago del Administrativo]],THEPLS[#All],2,0),"VALIDAR"))))),0)</f>
        <v>VALIDAR</v>
      </c>
      <c r="M14" s="51">
        <f>+IFERROR(IF(AND(Tadministrativos[[#This Row],[Valor hora fijado por la unidad académica (si no es vinculado o CIS)]]&lt;&gt;"",Tadministrativos[[#This Row],[Forma de pago del Administrativo]]&lt;&gt;"Salario"),Tadministrativos[[#This Row],[Valor hora fijado por la unidad académica (si no es vinculado o CIS)]]*Tadministrativos[[#This Row],[Horas de dedicación en el semestre al programa]],IF(OR(Tadministrativos[[#This Row],[Salario mensual (si es vinculado o CIS)]]="",Tadministrativos[[#This Row],[Salario mensual (si es vinculado o CIS)]]=0),Tadministrativos[[#This Row],[Valor Hora (incluído FP)]]*Tadministrativos[[#This Row],[Horas de dedicación en el semestre al programa]],IF((Tadministrativos[[#This Row],[Salario mensual (si es vinculado o CIS)]]*6*VLOOKUP(Tadministrativos[[#This Row],[Forma de pago del Administrativo]],TFactorPrestacional[#All],3,0))&lt;Tadministrativos[[#This Row],[Valor Hora (incluído FP)]]*Tadministrativos[[#This Row],[Horas de dedicación en el semestre al programa]],(Tadministrativos[[#This Row],[Salario mensual (si es vinculado o CIS)]]*6*VLOOKUP(Tadministrativos[[#This Row],[Forma de pago del Administrativo]],TFactorPrestacional[#All],3,0)),Tadministrativos[[#This Row],[Valor Hora (incluído FP)]]*Tadministrativos[[#This Row],[Horas de dedicación en el semestre al programa]]))),0)</f>
        <v>0</v>
      </c>
    </row>
    <row r="15" spans="1:13">
      <c r="A15" s="28">
        <f t="shared" si="1"/>
        <v>14</v>
      </c>
      <c r="B15" s="121"/>
      <c r="C15" s="121"/>
      <c r="D15" s="121"/>
      <c r="E15" s="121"/>
      <c r="F15" s="121"/>
      <c r="G15" s="122"/>
      <c r="H15" s="124"/>
      <c r="I15" s="123"/>
      <c r="J15" s="123"/>
      <c r="K15" s="123"/>
      <c r="L15" s="51" t="str">
        <f>+IFERROR(IF(AND(Tadministrativos[[#This Row],[Valor hora fijado por la unidad académica (si no es vinculado o CIS)]]&lt;&gt;0,Tadministrativos[[#This Row],[Forma de pago del Administrativo]]&lt;&gt;"Salario"),Tadministrativos[[#This Row],[Valor hora fijado por la unidad académica (si no es vinculado o CIS)]],IF(Tadministrativos[[#This Row],[Forma de pago del Administrativo]]="Cátedra",VLOOKUP(Tadministrativos[[#This Row],[Categoría (si es actividad especial)]],TCategoría[#All],2,0)*VLOOKUP(Tadministrativos[[#This Row],[Forma de pago del Administrativo]],TFactorPrestacional[#All],3,0),IF(Tadministrativos[[#This Row],[Forma de pago del Administrativo]]="Actividad Especial",VLOOKUP(Tadministrativos[[#This Row],[Categoría (si es actividad especial)]],TCategoría[#All],3,0),IF(Tadministrativos[[#This Row],[Forma de pago del Administrativo]]="Salario",(Tadministrativos[[#This Row],[Salario mensual (si es vinculado o CIS)]]*6*VLOOKUP(Tadministrativos[[#This Row],[Tipo (Vinculación)]],TFactorPrestacional[#All],3,0)/VLOOKUP(Tadministrativos[[#This Row],[Tipo (Vinculación)]],THEPLS[#All],2,0)),IF(Tadministrativos[[#This Row],[Forma de pago del Administrativo]]="CIS, Fundación y similares",(Tadministrativos[[#This Row],[Salario mensual (si es vinculado o CIS)]]*6*VLOOKUP(Tadministrativos[[#This Row],[Forma de pago del Administrativo]],TFactorPrestacional[#All],3,0))/VLOOKUP(Tadministrativos[[#This Row],[Forma de pago del Administrativo]],THEPLS[#All],2,0),"VALIDAR"))))),0)</f>
        <v>VALIDAR</v>
      </c>
      <c r="M15" s="51">
        <f>+IFERROR(IF(AND(Tadministrativos[[#This Row],[Valor hora fijado por la unidad académica (si no es vinculado o CIS)]]&lt;&gt;"",Tadministrativos[[#This Row],[Forma de pago del Administrativo]]&lt;&gt;"Salario"),Tadministrativos[[#This Row],[Valor hora fijado por la unidad académica (si no es vinculado o CIS)]]*Tadministrativos[[#This Row],[Horas de dedicación en el semestre al programa]],IF(OR(Tadministrativos[[#This Row],[Salario mensual (si es vinculado o CIS)]]="",Tadministrativos[[#This Row],[Salario mensual (si es vinculado o CIS)]]=0),Tadministrativos[[#This Row],[Valor Hora (incluído FP)]]*Tadministrativos[[#This Row],[Horas de dedicación en el semestre al programa]],IF((Tadministrativos[[#This Row],[Salario mensual (si es vinculado o CIS)]]*6*VLOOKUP(Tadministrativos[[#This Row],[Forma de pago del Administrativo]],TFactorPrestacional[#All],3,0))&lt;Tadministrativos[[#This Row],[Valor Hora (incluído FP)]]*Tadministrativos[[#This Row],[Horas de dedicación en el semestre al programa]],(Tadministrativos[[#This Row],[Salario mensual (si es vinculado o CIS)]]*6*VLOOKUP(Tadministrativos[[#This Row],[Forma de pago del Administrativo]],TFactorPrestacional[#All],3,0)),Tadministrativos[[#This Row],[Valor Hora (incluído FP)]]*Tadministrativos[[#This Row],[Horas de dedicación en el semestre al programa]]))),0)</f>
        <v>0</v>
      </c>
    </row>
    <row r="16" spans="1:13">
      <c r="A16" s="28">
        <f t="shared" si="1"/>
        <v>15</v>
      </c>
      <c r="B16" s="121"/>
      <c r="C16" s="121"/>
      <c r="D16" s="121"/>
      <c r="E16" s="121"/>
      <c r="F16" s="121"/>
      <c r="G16" s="122"/>
      <c r="H16" s="124"/>
      <c r="I16" s="123"/>
      <c r="J16" s="123"/>
      <c r="K16" s="123"/>
      <c r="L16" s="51" t="str">
        <f>+IFERROR(IF(AND(Tadministrativos[[#This Row],[Valor hora fijado por la unidad académica (si no es vinculado o CIS)]]&lt;&gt;0,Tadministrativos[[#This Row],[Forma de pago del Administrativo]]&lt;&gt;"Salario"),Tadministrativos[[#This Row],[Valor hora fijado por la unidad académica (si no es vinculado o CIS)]],IF(Tadministrativos[[#This Row],[Forma de pago del Administrativo]]="Cátedra",VLOOKUP(Tadministrativos[[#This Row],[Categoría (si es actividad especial)]],TCategoría[#All],2,0)*VLOOKUP(Tadministrativos[[#This Row],[Forma de pago del Administrativo]],TFactorPrestacional[#All],3,0),IF(Tadministrativos[[#This Row],[Forma de pago del Administrativo]]="Actividad Especial",VLOOKUP(Tadministrativos[[#This Row],[Categoría (si es actividad especial)]],TCategoría[#All],3,0),IF(Tadministrativos[[#This Row],[Forma de pago del Administrativo]]="Salario",(Tadministrativos[[#This Row],[Salario mensual (si es vinculado o CIS)]]*6*VLOOKUP(Tadministrativos[[#This Row],[Tipo (Vinculación)]],TFactorPrestacional[#All],3,0)/VLOOKUP(Tadministrativos[[#This Row],[Tipo (Vinculación)]],THEPLS[#All],2,0)),IF(Tadministrativos[[#This Row],[Forma de pago del Administrativo]]="CIS, Fundación y similares",(Tadministrativos[[#This Row],[Salario mensual (si es vinculado o CIS)]]*6*VLOOKUP(Tadministrativos[[#This Row],[Forma de pago del Administrativo]],TFactorPrestacional[#All],3,0))/VLOOKUP(Tadministrativos[[#This Row],[Forma de pago del Administrativo]],THEPLS[#All],2,0),"VALIDAR"))))),0)</f>
        <v>VALIDAR</v>
      </c>
      <c r="M16" s="51">
        <f>+IFERROR(IF(AND(Tadministrativos[[#This Row],[Valor hora fijado por la unidad académica (si no es vinculado o CIS)]]&lt;&gt;"",Tadministrativos[[#This Row],[Forma de pago del Administrativo]]&lt;&gt;"Salario"),Tadministrativos[[#This Row],[Valor hora fijado por la unidad académica (si no es vinculado o CIS)]]*Tadministrativos[[#This Row],[Horas de dedicación en el semestre al programa]],IF(OR(Tadministrativos[[#This Row],[Salario mensual (si es vinculado o CIS)]]="",Tadministrativos[[#This Row],[Salario mensual (si es vinculado o CIS)]]=0),Tadministrativos[[#This Row],[Valor Hora (incluído FP)]]*Tadministrativos[[#This Row],[Horas de dedicación en el semestre al programa]],IF((Tadministrativos[[#This Row],[Salario mensual (si es vinculado o CIS)]]*6*VLOOKUP(Tadministrativos[[#This Row],[Forma de pago del Administrativo]],TFactorPrestacional[#All],3,0))&lt;Tadministrativos[[#This Row],[Valor Hora (incluído FP)]]*Tadministrativos[[#This Row],[Horas de dedicación en el semestre al programa]],(Tadministrativos[[#This Row],[Salario mensual (si es vinculado o CIS)]]*6*VLOOKUP(Tadministrativos[[#This Row],[Forma de pago del Administrativo]],TFactorPrestacional[#All],3,0)),Tadministrativos[[#This Row],[Valor Hora (incluído FP)]]*Tadministrativos[[#This Row],[Horas de dedicación en el semestre al programa]]))),0)</f>
        <v>0</v>
      </c>
    </row>
    <row r="17" spans="1:13">
      <c r="A17" s="28">
        <f t="shared" si="1"/>
        <v>16</v>
      </c>
      <c r="B17" s="121"/>
      <c r="C17" s="121"/>
      <c r="D17" s="121"/>
      <c r="E17" s="121"/>
      <c r="F17" s="121"/>
      <c r="G17" s="122"/>
      <c r="H17" s="124"/>
      <c r="I17" s="123"/>
      <c r="J17" s="123"/>
      <c r="K17" s="123"/>
      <c r="L17" s="51" t="str">
        <f>+IFERROR(IF(AND(Tadministrativos[[#This Row],[Valor hora fijado por la unidad académica (si no es vinculado o CIS)]]&lt;&gt;0,Tadministrativos[[#This Row],[Forma de pago del Administrativo]]&lt;&gt;"Salario"),Tadministrativos[[#This Row],[Valor hora fijado por la unidad académica (si no es vinculado o CIS)]],IF(Tadministrativos[[#This Row],[Forma de pago del Administrativo]]="Cátedra",VLOOKUP(Tadministrativos[[#This Row],[Categoría (si es actividad especial)]],TCategoría[#All],2,0)*VLOOKUP(Tadministrativos[[#This Row],[Forma de pago del Administrativo]],TFactorPrestacional[#All],3,0),IF(Tadministrativos[[#This Row],[Forma de pago del Administrativo]]="Actividad Especial",VLOOKUP(Tadministrativos[[#This Row],[Categoría (si es actividad especial)]],TCategoría[#All],3,0),IF(Tadministrativos[[#This Row],[Forma de pago del Administrativo]]="Salario",(Tadministrativos[[#This Row],[Salario mensual (si es vinculado o CIS)]]*6*VLOOKUP(Tadministrativos[[#This Row],[Tipo (Vinculación)]],TFactorPrestacional[#All],3,0)/VLOOKUP(Tadministrativos[[#This Row],[Tipo (Vinculación)]],THEPLS[#All],2,0)),IF(Tadministrativos[[#This Row],[Forma de pago del Administrativo]]="CIS, Fundación y similares",(Tadministrativos[[#This Row],[Salario mensual (si es vinculado o CIS)]]*6*VLOOKUP(Tadministrativos[[#This Row],[Forma de pago del Administrativo]],TFactorPrestacional[#All],3,0))/VLOOKUP(Tadministrativos[[#This Row],[Forma de pago del Administrativo]],THEPLS[#All],2,0),"VALIDAR"))))),0)</f>
        <v>VALIDAR</v>
      </c>
      <c r="M17" s="51">
        <f>+IFERROR(IF(AND(Tadministrativos[[#This Row],[Valor hora fijado por la unidad académica (si no es vinculado o CIS)]]&lt;&gt;"",Tadministrativos[[#This Row],[Forma de pago del Administrativo]]&lt;&gt;"Salario"),Tadministrativos[[#This Row],[Valor hora fijado por la unidad académica (si no es vinculado o CIS)]]*Tadministrativos[[#This Row],[Horas de dedicación en el semestre al programa]],IF(OR(Tadministrativos[[#This Row],[Salario mensual (si es vinculado o CIS)]]="",Tadministrativos[[#This Row],[Salario mensual (si es vinculado o CIS)]]=0),Tadministrativos[[#This Row],[Valor Hora (incluído FP)]]*Tadministrativos[[#This Row],[Horas de dedicación en el semestre al programa]],IF((Tadministrativos[[#This Row],[Salario mensual (si es vinculado o CIS)]]*6*VLOOKUP(Tadministrativos[[#This Row],[Forma de pago del Administrativo]],TFactorPrestacional[#All],3,0))&lt;Tadministrativos[[#This Row],[Valor Hora (incluído FP)]]*Tadministrativos[[#This Row],[Horas de dedicación en el semestre al programa]],(Tadministrativos[[#This Row],[Salario mensual (si es vinculado o CIS)]]*6*VLOOKUP(Tadministrativos[[#This Row],[Forma de pago del Administrativo]],TFactorPrestacional[#All],3,0)),Tadministrativos[[#This Row],[Valor Hora (incluído FP)]]*Tadministrativos[[#This Row],[Horas de dedicación en el semestre al programa]]))),0)</f>
        <v>0</v>
      </c>
    </row>
    <row r="18" spans="1:13">
      <c r="A18" s="28">
        <f t="shared" si="1"/>
        <v>17</v>
      </c>
      <c r="B18" s="121"/>
      <c r="C18" s="121"/>
      <c r="D18" s="121"/>
      <c r="E18" s="121"/>
      <c r="F18" s="121"/>
      <c r="G18" s="122"/>
      <c r="H18" s="124"/>
      <c r="I18" s="123"/>
      <c r="J18" s="123"/>
      <c r="K18" s="123"/>
      <c r="L18" s="51" t="str">
        <f>+IFERROR(IF(AND(Tadministrativos[[#This Row],[Valor hora fijado por la unidad académica (si no es vinculado o CIS)]]&lt;&gt;0,Tadministrativos[[#This Row],[Forma de pago del Administrativo]]&lt;&gt;"Salario"),Tadministrativos[[#This Row],[Valor hora fijado por la unidad académica (si no es vinculado o CIS)]],IF(Tadministrativos[[#This Row],[Forma de pago del Administrativo]]="Cátedra",VLOOKUP(Tadministrativos[[#This Row],[Categoría (si es actividad especial)]],TCategoría[#All],2,0)*VLOOKUP(Tadministrativos[[#This Row],[Forma de pago del Administrativo]],TFactorPrestacional[#All],3,0),IF(Tadministrativos[[#This Row],[Forma de pago del Administrativo]]="Actividad Especial",VLOOKUP(Tadministrativos[[#This Row],[Categoría (si es actividad especial)]],TCategoría[#All],3,0),IF(Tadministrativos[[#This Row],[Forma de pago del Administrativo]]="Salario",(Tadministrativos[[#This Row],[Salario mensual (si es vinculado o CIS)]]*6*VLOOKUP(Tadministrativos[[#This Row],[Tipo (Vinculación)]],TFactorPrestacional[#All],3,0)/VLOOKUP(Tadministrativos[[#This Row],[Tipo (Vinculación)]],THEPLS[#All],2,0)),IF(Tadministrativos[[#This Row],[Forma de pago del Administrativo]]="CIS, Fundación y similares",(Tadministrativos[[#This Row],[Salario mensual (si es vinculado o CIS)]]*6*VLOOKUP(Tadministrativos[[#This Row],[Forma de pago del Administrativo]],TFactorPrestacional[#All],3,0))/VLOOKUP(Tadministrativos[[#This Row],[Forma de pago del Administrativo]],THEPLS[#All],2,0),"VALIDAR"))))),0)</f>
        <v>VALIDAR</v>
      </c>
      <c r="M18" s="51">
        <f>+IFERROR(IF(AND(Tadministrativos[[#This Row],[Valor hora fijado por la unidad académica (si no es vinculado o CIS)]]&lt;&gt;"",Tadministrativos[[#This Row],[Forma de pago del Administrativo]]&lt;&gt;"Salario"),Tadministrativos[[#This Row],[Valor hora fijado por la unidad académica (si no es vinculado o CIS)]]*Tadministrativos[[#This Row],[Horas de dedicación en el semestre al programa]],IF(OR(Tadministrativos[[#This Row],[Salario mensual (si es vinculado o CIS)]]="",Tadministrativos[[#This Row],[Salario mensual (si es vinculado o CIS)]]=0),Tadministrativos[[#This Row],[Valor Hora (incluído FP)]]*Tadministrativos[[#This Row],[Horas de dedicación en el semestre al programa]],IF((Tadministrativos[[#This Row],[Salario mensual (si es vinculado o CIS)]]*6*VLOOKUP(Tadministrativos[[#This Row],[Forma de pago del Administrativo]],TFactorPrestacional[#All],3,0))&lt;Tadministrativos[[#This Row],[Valor Hora (incluído FP)]]*Tadministrativos[[#This Row],[Horas de dedicación en el semestre al programa]],(Tadministrativos[[#This Row],[Salario mensual (si es vinculado o CIS)]]*6*VLOOKUP(Tadministrativos[[#This Row],[Forma de pago del Administrativo]],TFactorPrestacional[#All],3,0)),Tadministrativos[[#This Row],[Valor Hora (incluído FP)]]*Tadministrativos[[#This Row],[Horas de dedicación en el semestre al programa]]))),0)</f>
        <v>0</v>
      </c>
    </row>
    <row r="19" spans="1:13">
      <c r="A19" s="28">
        <f t="shared" si="1"/>
        <v>18</v>
      </c>
      <c r="B19" s="121"/>
      <c r="C19" s="121"/>
      <c r="D19" s="121"/>
      <c r="E19" s="121"/>
      <c r="F19" s="121"/>
      <c r="G19" s="122"/>
      <c r="H19" s="124"/>
      <c r="I19" s="123"/>
      <c r="J19" s="123"/>
      <c r="K19" s="123"/>
      <c r="L19" s="51" t="str">
        <f>+IFERROR(IF(AND(Tadministrativos[[#This Row],[Valor hora fijado por la unidad académica (si no es vinculado o CIS)]]&lt;&gt;0,Tadministrativos[[#This Row],[Forma de pago del Administrativo]]&lt;&gt;"Salario"),Tadministrativos[[#This Row],[Valor hora fijado por la unidad académica (si no es vinculado o CIS)]],IF(Tadministrativos[[#This Row],[Forma de pago del Administrativo]]="Cátedra",VLOOKUP(Tadministrativos[[#This Row],[Categoría (si es actividad especial)]],TCategoría[#All],2,0)*VLOOKUP(Tadministrativos[[#This Row],[Forma de pago del Administrativo]],TFactorPrestacional[#All],3,0),IF(Tadministrativos[[#This Row],[Forma de pago del Administrativo]]="Actividad Especial",VLOOKUP(Tadministrativos[[#This Row],[Categoría (si es actividad especial)]],TCategoría[#All],3,0),IF(Tadministrativos[[#This Row],[Forma de pago del Administrativo]]="Salario",(Tadministrativos[[#This Row],[Salario mensual (si es vinculado o CIS)]]*6*VLOOKUP(Tadministrativos[[#This Row],[Tipo (Vinculación)]],TFactorPrestacional[#All],3,0)/VLOOKUP(Tadministrativos[[#This Row],[Tipo (Vinculación)]],THEPLS[#All],2,0)),IF(Tadministrativos[[#This Row],[Forma de pago del Administrativo]]="CIS, Fundación y similares",(Tadministrativos[[#This Row],[Salario mensual (si es vinculado o CIS)]]*6*VLOOKUP(Tadministrativos[[#This Row],[Forma de pago del Administrativo]],TFactorPrestacional[#All],3,0))/VLOOKUP(Tadministrativos[[#This Row],[Forma de pago del Administrativo]],THEPLS[#All],2,0),"VALIDAR"))))),0)</f>
        <v>VALIDAR</v>
      </c>
      <c r="M19" s="51">
        <f>+IFERROR(IF(AND(Tadministrativos[[#This Row],[Valor hora fijado por la unidad académica (si no es vinculado o CIS)]]&lt;&gt;"",Tadministrativos[[#This Row],[Forma de pago del Administrativo]]&lt;&gt;"Salario"),Tadministrativos[[#This Row],[Valor hora fijado por la unidad académica (si no es vinculado o CIS)]]*Tadministrativos[[#This Row],[Horas de dedicación en el semestre al programa]],IF(OR(Tadministrativos[[#This Row],[Salario mensual (si es vinculado o CIS)]]="",Tadministrativos[[#This Row],[Salario mensual (si es vinculado o CIS)]]=0),Tadministrativos[[#This Row],[Valor Hora (incluído FP)]]*Tadministrativos[[#This Row],[Horas de dedicación en el semestre al programa]],IF((Tadministrativos[[#This Row],[Salario mensual (si es vinculado o CIS)]]*6*VLOOKUP(Tadministrativos[[#This Row],[Forma de pago del Administrativo]],TFactorPrestacional[#All],3,0))&lt;Tadministrativos[[#This Row],[Valor Hora (incluído FP)]]*Tadministrativos[[#This Row],[Horas de dedicación en el semestre al programa]],(Tadministrativos[[#This Row],[Salario mensual (si es vinculado o CIS)]]*6*VLOOKUP(Tadministrativos[[#This Row],[Forma de pago del Administrativo]],TFactorPrestacional[#All],3,0)),Tadministrativos[[#This Row],[Valor Hora (incluído FP)]]*Tadministrativos[[#This Row],[Horas de dedicación en el semestre al programa]]))),0)</f>
        <v>0</v>
      </c>
    </row>
    <row r="20" spans="1:13">
      <c r="A20" s="28">
        <f t="shared" si="1"/>
        <v>19</v>
      </c>
      <c r="B20" s="121"/>
      <c r="C20" s="121"/>
      <c r="D20" s="121"/>
      <c r="E20" s="121"/>
      <c r="F20" s="121"/>
      <c r="G20" s="122"/>
      <c r="H20" s="124"/>
      <c r="I20" s="123"/>
      <c r="J20" s="123"/>
      <c r="K20" s="123"/>
      <c r="L20" s="51" t="str">
        <f>+IFERROR(IF(AND(Tadministrativos[[#This Row],[Valor hora fijado por la unidad académica (si no es vinculado o CIS)]]&lt;&gt;0,Tadministrativos[[#This Row],[Forma de pago del Administrativo]]&lt;&gt;"Salario"),Tadministrativos[[#This Row],[Valor hora fijado por la unidad académica (si no es vinculado o CIS)]],IF(Tadministrativos[[#This Row],[Forma de pago del Administrativo]]="Cátedra",VLOOKUP(Tadministrativos[[#This Row],[Categoría (si es actividad especial)]],TCategoría[#All],2,0)*VLOOKUP(Tadministrativos[[#This Row],[Forma de pago del Administrativo]],TFactorPrestacional[#All],3,0),IF(Tadministrativos[[#This Row],[Forma de pago del Administrativo]]="Actividad Especial",VLOOKUP(Tadministrativos[[#This Row],[Categoría (si es actividad especial)]],TCategoría[#All],3,0),IF(Tadministrativos[[#This Row],[Forma de pago del Administrativo]]="Salario",(Tadministrativos[[#This Row],[Salario mensual (si es vinculado o CIS)]]*6*VLOOKUP(Tadministrativos[[#This Row],[Tipo (Vinculación)]],TFactorPrestacional[#All],3,0)/VLOOKUP(Tadministrativos[[#This Row],[Tipo (Vinculación)]],THEPLS[#All],2,0)),IF(Tadministrativos[[#This Row],[Forma de pago del Administrativo]]="CIS, Fundación y similares",(Tadministrativos[[#This Row],[Salario mensual (si es vinculado o CIS)]]*6*VLOOKUP(Tadministrativos[[#This Row],[Forma de pago del Administrativo]],TFactorPrestacional[#All],3,0))/VLOOKUP(Tadministrativos[[#This Row],[Forma de pago del Administrativo]],THEPLS[#All],2,0),"VALIDAR"))))),0)</f>
        <v>VALIDAR</v>
      </c>
      <c r="M20" s="51">
        <f>+IFERROR(IF(AND(Tadministrativos[[#This Row],[Valor hora fijado por la unidad académica (si no es vinculado o CIS)]]&lt;&gt;"",Tadministrativos[[#This Row],[Forma de pago del Administrativo]]&lt;&gt;"Salario"),Tadministrativos[[#This Row],[Valor hora fijado por la unidad académica (si no es vinculado o CIS)]]*Tadministrativos[[#This Row],[Horas de dedicación en el semestre al programa]],IF(OR(Tadministrativos[[#This Row],[Salario mensual (si es vinculado o CIS)]]="",Tadministrativos[[#This Row],[Salario mensual (si es vinculado o CIS)]]=0),Tadministrativos[[#This Row],[Valor Hora (incluído FP)]]*Tadministrativos[[#This Row],[Horas de dedicación en el semestre al programa]],IF((Tadministrativos[[#This Row],[Salario mensual (si es vinculado o CIS)]]*6*VLOOKUP(Tadministrativos[[#This Row],[Forma de pago del Administrativo]],TFactorPrestacional[#All],3,0))&lt;Tadministrativos[[#This Row],[Valor Hora (incluído FP)]]*Tadministrativos[[#This Row],[Horas de dedicación en el semestre al programa]],(Tadministrativos[[#This Row],[Salario mensual (si es vinculado o CIS)]]*6*VLOOKUP(Tadministrativos[[#This Row],[Forma de pago del Administrativo]],TFactorPrestacional[#All],3,0)),Tadministrativos[[#This Row],[Valor Hora (incluído FP)]]*Tadministrativos[[#This Row],[Horas de dedicación en el semestre al programa]]))),0)</f>
        <v>0</v>
      </c>
    </row>
    <row r="21" spans="1:13">
      <c r="A21" s="28">
        <f t="shared" si="1"/>
        <v>20</v>
      </c>
      <c r="B21" s="121"/>
      <c r="C21" s="121"/>
      <c r="D21" s="121"/>
      <c r="E21" s="121"/>
      <c r="F21" s="121"/>
      <c r="G21" s="122"/>
      <c r="H21" s="124"/>
      <c r="I21" s="123"/>
      <c r="J21" s="123"/>
      <c r="K21" s="123"/>
      <c r="L21" s="51" t="str">
        <f>+IFERROR(IF(AND(Tadministrativos[[#This Row],[Valor hora fijado por la unidad académica (si no es vinculado o CIS)]]&lt;&gt;0,Tadministrativos[[#This Row],[Forma de pago del Administrativo]]&lt;&gt;"Salario"),Tadministrativos[[#This Row],[Valor hora fijado por la unidad académica (si no es vinculado o CIS)]],IF(Tadministrativos[[#This Row],[Forma de pago del Administrativo]]="Cátedra",VLOOKUP(Tadministrativos[[#This Row],[Categoría (si es actividad especial)]],TCategoría[#All],2,0)*VLOOKUP(Tadministrativos[[#This Row],[Forma de pago del Administrativo]],TFactorPrestacional[#All],3,0),IF(Tadministrativos[[#This Row],[Forma de pago del Administrativo]]="Actividad Especial",VLOOKUP(Tadministrativos[[#This Row],[Categoría (si es actividad especial)]],TCategoría[#All],3,0),IF(Tadministrativos[[#This Row],[Forma de pago del Administrativo]]="Salario",(Tadministrativos[[#This Row],[Salario mensual (si es vinculado o CIS)]]*6*VLOOKUP(Tadministrativos[[#This Row],[Tipo (Vinculación)]],TFactorPrestacional[#All],3,0)/VLOOKUP(Tadministrativos[[#This Row],[Tipo (Vinculación)]],THEPLS[#All],2,0)),IF(Tadministrativos[[#This Row],[Forma de pago del Administrativo]]="CIS, Fundación y similares",(Tadministrativos[[#This Row],[Salario mensual (si es vinculado o CIS)]]*6*VLOOKUP(Tadministrativos[[#This Row],[Forma de pago del Administrativo]],TFactorPrestacional[#All],3,0))/VLOOKUP(Tadministrativos[[#This Row],[Forma de pago del Administrativo]],THEPLS[#All],2,0),"VALIDAR"))))),0)</f>
        <v>VALIDAR</v>
      </c>
      <c r="M21" s="51">
        <f>+IFERROR(IF(AND(Tadministrativos[[#This Row],[Valor hora fijado por la unidad académica (si no es vinculado o CIS)]]&lt;&gt;"",Tadministrativos[[#This Row],[Forma de pago del Administrativo]]&lt;&gt;"Salario"),Tadministrativos[[#This Row],[Valor hora fijado por la unidad académica (si no es vinculado o CIS)]]*Tadministrativos[[#This Row],[Horas de dedicación en el semestre al programa]],IF(OR(Tadministrativos[[#This Row],[Salario mensual (si es vinculado o CIS)]]="",Tadministrativos[[#This Row],[Salario mensual (si es vinculado o CIS)]]=0),Tadministrativos[[#This Row],[Valor Hora (incluído FP)]]*Tadministrativos[[#This Row],[Horas de dedicación en el semestre al programa]],IF((Tadministrativos[[#This Row],[Salario mensual (si es vinculado o CIS)]]*6*VLOOKUP(Tadministrativos[[#This Row],[Forma de pago del Administrativo]],TFactorPrestacional[#All],3,0))&lt;Tadministrativos[[#This Row],[Valor Hora (incluído FP)]]*Tadministrativos[[#This Row],[Horas de dedicación en el semestre al programa]],(Tadministrativos[[#This Row],[Salario mensual (si es vinculado o CIS)]]*6*VLOOKUP(Tadministrativos[[#This Row],[Forma de pago del Administrativo]],TFactorPrestacional[#All],3,0)),Tadministrativos[[#This Row],[Valor Hora (incluído FP)]]*Tadministrativos[[#This Row],[Horas de dedicación en el semestre al programa]]))),0)</f>
        <v>0</v>
      </c>
    </row>
    <row r="22" spans="1:13">
      <c r="A22" s="28">
        <f t="shared" si="1"/>
        <v>21</v>
      </c>
      <c r="B22" s="121"/>
      <c r="C22" s="121"/>
      <c r="D22" s="121"/>
      <c r="E22" s="121"/>
      <c r="F22" s="121"/>
      <c r="G22" s="122"/>
      <c r="H22" s="124"/>
      <c r="I22" s="123"/>
      <c r="J22" s="123"/>
      <c r="K22" s="123"/>
      <c r="L22" s="51" t="str">
        <f>+IFERROR(IF(AND(Tadministrativos[[#This Row],[Valor hora fijado por la unidad académica (si no es vinculado o CIS)]]&lt;&gt;0,Tadministrativos[[#This Row],[Forma de pago del Administrativo]]&lt;&gt;"Salario"),Tadministrativos[[#This Row],[Valor hora fijado por la unidad académica (si no es vinculado o CIS)]],IF(Tadministrativos[[#This Row],[Forma de pago del Administrativo]]="Cátedra",VLOOKUP(Tadministrativos[[#This Row],[Categoría (si es actividad especial)]],TCategoría[#All],2,0)*VLOOKUP(Tadministrativos[[#This Row],[Forma de pago del Administrativo]],TFactorPrestacional[#All],3,0),IF(Tadministrativos[[#This Row],[Forma de pago del Administrativo]]="Actividad Especial",VLOOKUP(Tadministrativos[[#This Row],[Categoría (si es actividad especial)]],TCategoría[#All],3,0),IF(Tadministrativos[[#This Row],[Forma de pago del Administrativo]]="Salario",(Tadministrativos[[#This Row],[Salario mensual (si es vinculado o CIS)]]*6*VLOOKUP(Tadministrativos[[#This Row],[Tipo (Vinculación)]],TFactorPrestacional[#All],3,0)/VLOOKUP(Tadministrativos[[#This Row],[Tipo (Vinculación)]],THEPLS[#All],2,0)),IF(Tadministrativos[[#This Row],[Forma de pago del Administrativo]]="CIS, Fundación y similares",(Tadministrativos[[#This Row],[Salario mensual (si es vinculado o CIS)]]*6*VLOOKUP(Tadministrativos[[#This Row],[Forma de pago del Administrativo]],TFactorPrestacional[#All],3,0))/VLOOKUP(Tadministrativos[[#This Row],[Forma de pago del Administrativo]],THEPLS[#All],2,0),"VALIDAR"))))),0)</f>
        <v>VALIDAR</v>
      </c>
      <c r="M22" s="51">
        <f>+IFERROR(IF(AND(Tadministrativos[[#This Row],[Valor hora fijado por la unidad académica (si no es vinculado o CIS)]]&lt;&gt;"",Tadministrativos[[#This Row],[Forma de pago del Administrativo]]&lt;&gt;"Salario"),Tadministrativos[[#This Row],[Valor hora fijado por la unidad académica (si no es vinculado o CIS)]]*Tadministrativos[[#This Row],[Horas de dedicación en el semestre al programa]],IF(OR(Tadministrativos[[#This Row],[Salario mensual (si es vinculado o CIS)]]="",Tadministrativos[[#This Row],[Salario mensual (si es vinculado o CIS)]]=0),Tadministrativos[[#This Row],[Valor Hora (incluído FP)]]*Tadministrativos[[#This Row],[Horas de dedicación en el semestre al programa]],IF((Tadministrativos[[#This Row],[Salario mensual (si es vinculado o CIS)]]*6*VLOOKUP(Tadministrativos[[#This Row],[Forma de pago del Administrativo]],TFactorPrestacional[#All],3,0))&lt;Tadministrativos[[#This Row],[Valor Hora (incluído FP)]]*Tadministrativos[[#This Row],[Horas de dedicación en el semestre al programa]],(Tadministrativos[[#This Row],[Salario mensual (si es vinculado o CIS)]]*6*VLOOKUP(Tadministrativos[[#This Row],[Forma de pago del Administrativo]],TFactorPrestacional[#All],3,0)),Tadministrativos[[#This Row],[Valor Hora (incluído FP)]]*Tadministrativos[[#This Row],[Horas de dedicación en el semestre al programa]]))),0)</f>
        <v>0</v>
      </c>
    </row>
    <row r="23" spans="1:13">
      <c r="A23" s="28">
        <f t="shared" si="1"/>
        <v>22</v>
      </c>
      <c r="B23" s="121"/>
      <c r="C23" s="121"/>
      <c r="D23" s="121"/>
      <c r="E23" s="121"/>
      <c r="F23" s="121"/>
      <c r="G23" s="122"/>
      <c r="H23" s="124"/>
      <c r="I23" s="123"/>
      <c r="J23" s="123"/>
      <c r="K23" s="123"/>
      <c r="L23" s="51" t="str">
        <f>+IFERROR(IF(AND(Tadministrativos[[#This Row],[Valor hora fijado por la unidad académica (si no es vinculado o CIS)]]&lt;&gt;0,Tadministrativos[[#This Row],[Forma de pago del Administrativo]]&lt;&gt;"Salario"),Tadministrativos[[#This Row],[Valor hora fijado por la unidad académica (si no es vinculado o CIS)]],IF(Tadministrativos[[#This Row],[Forma de pago del Administrativo]]="Cátedra",VLOOKUP(Tadministrativos[[#This Row],[Categoría (si es actividad especial)]],TCategoría[#All],2,0)*VLOOKUP(Tadministrativos[[#This Row],[Forma de pago del Administrativo]],TFactorPrestacional[#All],3,0),IF(Tadministrativos[[#This Row],[Forma de pago del Administrativo]]="Actividad Especial",VLOOKUP(Tadministrativos[[#This Row],[Categoría (si es actividad especial)]],TCategoría[#All],3,0),IF(Tadministrativos[[#This Row],[Forma de pago del Administrativo]]="Salario",(Tadministrativos[[#This Row],[Salario mensual (si es vinculado o CIS)]]*6*VLOOKUP(Tadministrativos[[#This Row],[Tipo (Vinculación)]],TFactorPrestacional[#All],3,0)/VLOOKUP(Tadministrativos[[#This Row],[Tipo (Vinculación)]],THEPLS[#All],2,0)),IF(Tadministrativos[[#This Row],[Forma de pago del Administrativo]]="CIS, Fundación y similares",(Tadministrativos[[#This Row],[Salario mensual (si es vinculado o CIS)]]*6*VLOOKUP(Tadministrativos[[#This Row],[Forma de pago del Administrativo]],TFactorPrestacional[#All],3,0))/VLOOKUP(Tadministrativos[[#This Row],[Forma de pago del Administrativo]],THEPLS[#All],2,0),"VALIDAR"))))),0)</f>
        <v>VALIDAR</v>
      </c>
      <c r="M23" s="51">
        <f>+IFERROR(IF(AND(Tadministrativos[[#This Row],[Valor hora fijado por la unidad académica (si no es vinculado o CIS)]]&lt;&gt;"",Tadministrativos[[#This Row],[Forma de pago del Administrativo]]&lt;&gt;"Salario"),Tadministrativos[[#This Row],[Valor hora fijado por la unidad académica (si no es vinculado o CIS)]]*Tadministrativos[[#This Row],[Horas de dedicación en el semestre al programa]],IF(OR(Tadministrativos[[#This Row],[Salario mensual (si es vinculado o CIS)]]="",Tadministrativos[[#This Row],[Salario mensual (si es vinculado o CIS)]]=0),Tadministrativos[[#This Row],[Valor Hora (incluído FP)]]*Tadministrativos[[#This Row],[Horas de dedicación en el semestre al programa]],IF((Tadministrativos[[#This Row],[Salario mensual (si es vinculado o CIS)]]*6*VLOOKUP(Tadministrativos[[#This Row],[Forma de pago del Administrativo]],TFactorPrestacional[#All],3,0))&lt;Tadministrativos[[#This Row],[Valor Hora (incluído FP)]]*Tadministrativos[[#This Row],[Horas de dedicación en el semestre al programa]],(Tadministrativos[[#This Row],[Salario mensual (si es vinculado o CIS)]]*6*VLOOKUP(Tadministrativos[[#This Row],[Forma de pago del Administrativo]],TFactorPrestacional[#All],3,0)),Tadministrativos[[#This Row],[Valor Hora (incluído FP)]]*Tadministrativos[[#This Row],[Horas de dedicación en el semestre al programa]]))),0)</f>
        <v>0</v>
      </c>
    </row>
    <row r="24" spans="1:13">
      <c r="A24" s="28">
        <f t="shared" si="1"/>
        <v>23</v>
      </c>
      <c r="B24" s="121"/>
      <c r="C24" s="121"/>
      <c r="D24" s="121"/>
      <c r="E24" s="121"/>
      <c r="F24" s="121"/>
      <c r="G24" s="122"/>
      <c r="H24" s="124"/>
      <c r="I24" s="123"/>
      <c r="J24" s="123"/>
      <c r="K24" s="123"/>
      <c r="L24" s="51" t="str">
        <f>+IFERROR(IF(AND(Tadministrativos[[#This Row],[Valor hora fijado por la unidad académica (si no es vinculado o CIS)]]&lt;&gt;0,Tadministrativos[[#This Row],[Forma de pago del Administrativo]]&lt;&gt;"Salario"),Tadministrativos[[#This Row],[Valor hora fijado por la unidad académica (si no es vinculado o CIS)]],IF(Tadministrativos[[#This Row],[Forma de pago del Administrativo]]="Cátedra",VLOOKUP(Tadministrativos[[#This Row],[Categoría (si es actividad especial)]],TCategoría[#All],2,0)*VLOOKUP(Tadministrativos[[#This Row],[Forma de pago del Administrativo]],TFactorPrestacional[#All],3,0),IF(Tadministrativos[[#This Row],[Forma de pago del Administrativo]]="Actividad Especial",VLOOKUP(Tadministrativos[[#This Row],[Categoría (si es actividad especial)]],TCategoría[#All],3,0),IF(Tadministrativos[[#This Row],[Forma de pago del Administrativo]]="Salario",(Tadministrativos[[#This Row],[Salario mensual (si es vinculado o CIS)]]*6*VLOOKUP(Tadministrativos[[#This Row],[Tipo (Vinculación)]],TFactorPrestacional[#All],3,0)/VLOOKUP(Tadministrativos[[#This Row],[Tipo (Vinculación)]],THEPLS[#All],2,0)),IF(Tadministrativos[[#This Row],[Forma de pago del Administrativo]]="CIS, Fundación y similares",(Tadministrativos[[#This Row],[Salario mensual (si es vinculado o CIS)]]*6*VLOOKUP(Tadministrativos[[#This Row],[Forma de pago del Administrativo]],TFactorPrestacional[#All],3,0))/VLOOKUP(Tadministrativos[[#This Row],[Forma de pago del Administrativo]],THEPLS[#All],2,0),"VALIDAR"))))),0)</f>
        <v>VALIDAR</v>
      </c>
      <c r="M24" s="51">
        <f>+IFERROR(IF(AND(Tadministrativos[[#This Row],[Valor hora fijado por la unidad académica (si no es vinculado o CIS)]]&lt;&gt;"",Tadministrativos[[#This Row],[Forma de pago del Administrativo]]&lt;&gt;"Salario"),Tadministrativos[[#This Row],[Valor hora fijado por la unidad académica (si no es vinculado o CIS)]]*Tadministrativos[[#This Row],[Horas de dedicación en el semestre al programa]],IF(OR(Tadministrativos[[#This Row],[Salario mensual (si es vinculado o CIS)]]="",Tadministrativos[[#This Row],[Salario mensual (si es vinculado o CIS)]]=0),Tadministrativos[[#This Row],[Valor Hora (incluído FP)]]*Tadministrativos[[#This Row],[Horas de dedicación en el semestre al programa]],IF((Tadministrativos[[#This Row],[Salario mensual (si es vinculado o CIS)]]*6*VLOOKUP(Tadministrativos[[#This Row],[Forma de pago del Administrativo]],TFactorPrestacional[#All],3,0))&lt;Tadministrativos[[#This Row],[Valor Hora (incluído FP)]]*Tadministrativos[[#This Row],[Horas de dedicación en el semestre al programa]],(Tadministrativos[[#This Row],[Salario mensual (si es vinculado o CIS)]]*6*VLOOKUP(Tadministrativos[[#This Row],[Forma de pago del Administrativo]],TFactorPrestacional[#All],3,0)),Tadministrativos[[#This Row],[Valor Hora (incluído FP)]]*Tadministrativos[[#This Row],[Horas de dedicación en el semestre al programa]]))),0)</f>
        <v>0</v>
      </c>
    </row>
    <row r="25" spans="1:13">
      <c r="A25" s="28">
        <f t="shared" si="1"/>
        <v>24</v>
      </c>
      <c r="B25" s="121"/>
      <c r="C25" s="121"/>
      <c r="D25" s="121"/>
      <c r="E25" s="121"/>
      <c r="F25" s="121"/>
      <c r="G25" s="122"/>
      <c r="H25" s="124"/>
      <c r="I25" s="123"/>
      <c r="J25" s="123"/>
      <c r="K25" s="123"/>
      <c r="L25" s="51" t="str">
        <f>+IFERROR(IF(AND(Tadministrativos[[#This Row],[Valor hora fijado por la unidad académica (si no es vinculado o CIS)]]&lt;&gt;0,Tadministrativos[[#This Row],[Forma de pago del Administrativo]]&lt;&gt;"Salario"),Tadministrativos[[#This Row],[Valor hora fijado por la unidad académica (si no es vinculado o CIS)]],IF(Tadministrativos[[#This Row],[Forma de pago del Administrativo]]="Cátedra",VLOOKUP(Tadministrativos[[#This Row],[Categoría (si es actividad especial)]],TCategoría[#All],2,0)*VLOOKUP(Tadministrativos[[#This Row],[Forma de pago del Administrativo]],TFactorPrestacional[#All],3,0),IF(Tadministrativos[[#This Row],[Forma de pago del Administrativo]]="Actividad Especial",VLOOKUP(Tadministrativos[[#This Row],[Categoría (si es actividad especial)]],TCategoría[#All],3,0),IF(Tadministrativos[[#This Row],[Forma de pago del Administrativo]]="Salario",(Tadministrativos[[#This Row],[Salario mensual (si es vinculado o CIS)]]*6*VLOOKUP(Tadministrativos[[#This Row],[Tipo (Vinculación)]],TFactorPrestacional[#All],3,0)/VLOOKUP(Tadministrativos[[#This Row],[Tipo (Vinculación)]],THEPLS[#All],2,0)),IF(Tadministrativos[[#This Row],[Forma de pago del Administrativo]]="CIS, Fundación y similares",(Tadministrativos[[#This Row],[Salario mensual (si es vinculado o CIS)]]*6*VLOOKUP(Tadministrativos[[#This Row],[Forma de pago del Administrativo]],TFactorPrestacional[#All],3,0))/VLOOKUP(Tadministrativos[[#This Row],[Forma de pago del Administrativo]],THEPLS[#All],2,0),"VALIDAR"))))),0)</f>
        <v>VALIDAR</v>
      </c>
      <c r="M25" s="51">
        <f>+IFERROR(IF(AND(Tadministrativos[[#This Row],[Valor hora fijado por la unidad académica (si no es vinculado o CIS)]]&lt;&gt;"",Tadministrativos[[#This Row],[Forma de pago del Administrativo]]&lt;&gt;"Salario"),Tadministrativos[[#This Row],[Valor hora fijado por la unidad académica (si no es vinculado o CIS)]]*Tadministrativos[[#This Row],[Horas de dedicación en el semestre al programa]],IF(OR(Tadministrativos[[#This Row],[Salario mensual (si es vinculado o CIS)]]="",Tadministrativos[[#This Row],[Salario mensual (si es vinculado o CIS)]]=0),Tadministrativos[[#This Row],[Valor Hora (incluído FP)]]*Tadministrativos[[#This Row],[Horas de dedicación en el semestre al programa]],IF((Tadministrativos[[#This Row],[Salario mensual (si es vinculado o CIS)]]*6*VLOOKUP(Tadministrativos[[#This Row],[Forma de pago del Administrativo]],TFactorPrestacional[#All],3,0))&lt;Tadministrativos[[#This Row],[Valor Hora (incluído FP)]]*Tadministrativos[[#This Row],[Horas de dedicación en el semestre al programa]],(Tadministrativos[[#This Row],[Salario mensual (si es vinculado o CIS)]]*6*VLOOKUP(Tadministrativos[[#This Row],[Forma de pago del Administrativo]],TFactorPrestacional[#All],3,0)),Tadministrativos[[#This Row],[Valor Hora (incluído FP)]]*Tadministrativos[[#This Row],[Horas de dedicación en el semestre al programa]]))),0)</f>
        <v>0</v>
      </c>
    </row>
    <row r="26" spans="1:13">
      <c r="A26" s="28">
        <f t="shared" si="1"/>
        <v>25</v>
      </c>
      <c r="B26" s="121"/>
      <c r="C26" s="121"/>
      <c r="D26" s="121"/>
      <c r="E26" s="121"/>
      <c r="F26" s="121"/>
      <c r="G26" s="122"/>
      <c r="H26" s="124"/>
      <c r="I26" s="123"/>
      <c r="J26" s="123"/>
      <c r="K26" s="123"/>
      <c r="L26" s="51" t="str">
        <f>+IFERROR(IF(AND(Tadministrativos[[#This Row],[Valor hora fijado por la unidad académica (si no es vinculado o CIS)]]&lt;&gt;0,Tadministrativos[[#This Row],[Forma de pago del Administrativo]]&lt;&gt;"Salario"),Tadministrativos[[#This Row],[Valor hora fijado por la unidad académica (si no es vinculado o CIS)]],IF(Tadministrativos[[#This Row],[Forma de pago del Administrativo]]="Cátedra",VLOOKUP(Tadministrativos[[#This Row],[Categoría (si es actividad especial)]],TCategoría[#All],2,0)*VLOOKUP(Tadministrativos[[#This Row],[Forma de pago del Administrativo]],TFactorPrestacional[#All],3,0),IF(Tadministrativos[[#This Row],[Forma de pago del Administrativo]]="Actividad Especial",VLOOKUP(Tadministrativos[[#This Row],[Categoría (si es actividad especial)]],TCategoría[#All],3,0),IF(Tadministrativos[[#This Row],[Forma de pago del Administrativo]]="Salario",(Tadministrativos[[#This Row],[Salario mensual (si es vinculado o CIS)]]*6*VLOOKUP(Tadministrativos[[#This Row],[Tipo (Vinculación)]],TFactorPrestacional[#All],3,0)/VLOOKUP(Tadministrativos[[#This Row],[Tipo (Vinculación)]],THEPLS[#All],2,0)),IF(Tadministrativos[[#This Row],[Forma de pago del Administrativo]]="CIS, Fundación y similares",(Tadministrativos[[#This Row],[Salario mensual (si es vinculado o CIS)]]*6*VLOOKUP(Tadministrativos[[#This Row],[Forma de pago del Administrativo]],TFactorPrestacional[#All],3,0))/VLOOKUP(Tadministrativos[[#This Row],[Forma de pago del Administrativo]],THEPLS[#All],2,0),"VALIDAR"))))),0)</f>
        <v>VALIDAR</v>
      </c>
      <c r="M26" s="51">
        <f>+IFERROR(IF(AND(Tadministrativos[[#This Row],[Valor hora fijado por la unidad académica (si no es vinculado o CIS)]]&lt;&gt;"",Tadministrativos[[#This Row],[Forma de pago del Administrativo]]&lt;&gt;"Salario"),Tadministrativos[[#This Row],[Valor hora fijado por la unidad académica (si no es vinculado o CIS)]]*Tadministrativos[[#This Row],[Horas de dedicación en el semestre al programa]],IF(OR(Tadministrativos[[#This Row],[Salario mensual (si es vinculado o CIS)]]="",Tadministrativos[[#This Row],[Salario mensual (si es vinculado o CIS)]]=0),Tadministrativos[[#This Row],[Valor Hora (incluído FP)]]*Tadministrativos[[#This Row],[Horas de dedicación en el semestre al programa]],IF((Tadministrativos[[#This Row],[Salario mensual (si es vinculado o CIS)]]*6*VLOOKUP(Tadministrativos[[#This Row],[Forma de pago del Administrativo]],TFactorPrestacional[#All],3,0))&lt;Tadministrativos[[#This Row],[Valor Hora (incluído FP)]]*Tadministrativos[[#This Row],[Horas de dedicación en el semestre al programa]],(Tadministrativos[[#This Row],[Salario mensual (si es vinculado o CIS)]]*6*VLOOKUP(Tadministrativos[[#This Row],[Forma de pago del Administrativo]],TFactorPrestacional[#All],3,0)),Tadministrativos[[#This Row],[Valor Hora (incluído FP)]]*Tadministrativos[[#This Row],[Horas de dedicación en el semestre al programa]]))),0)</f>
        <v>0</v>
      </c>
    </row>
    <row r="27" spans="1:13">
      <c r="A27" s="28">
        <f t="shared" si="1"/>
        <v>26</v>
      </c>
      <c r="B27" s="121"/>
      <c r="C27" s="121"/>
      <c r="D27" s="121"/>
      <c r="E27" s="121"/>
      <c r="F27" s="121"/>
      <c r="G27" s="122"/>
      <c r="H27" s="124"/>
      <c r="I27" s="123"/>
      <c r="J27" s="123"/>
      <c r="K27" s="123"/>
      <c r="L27" s="51" t="str">
        <f>+IFERROR(IF(AND(Tadministrativos[[#This Row],[Valor hora fijado por la unidad académica (si no es vinculado o CIS)]]&lt;&gt;0,Tadministrativos[[#This Row],[Forma de pago del Administrativo]]&lt;&gt;"Salario"),Tadministrativos[[#This Row],[Valor hora fijado por la unidad académica (si no es vinculado o CIS)]],IF(Tadministrativos[[#This Row],[Forma de pago del Administrativo]]="Cátedra",VLOOKUP(Tadministrativos[[#This Row],[Categoría (si es actividad especial)]],TCategoría[#All],2,0)*VLOOKUP(Tadministrativos[[#This Row],[Forma de pago del Administrativo]],TFactorPrestacional[#All],3,0),IF(Tadministrativos[[#This Row],[Forma de pago del Administrativo]]="Actividad Especial",VLOOKUP(Tadministrativos[[#This Row],[Categoría (si es actividad especial)]],TCategoría[#All],3,0),IF(Tadministrativos[[#This Row],[Forma de pago del Administrativo]]="Salario",(Tadministrativos[[#This Row],[Salario mensual (si es vinculado o CIS)]]*6*VLOOKUP(Tadministrativos[[#This Row],[Tipo (Vinculación)]],TFactorPrestacional[#All],3,0)/VLOOKUP(Tadministrativos[[#This Row],[Tipo (Vinculación)]],THEPLS[#All],2,0)),IF(Tadministrativos[[#This Row],[Forma de pago del Administrativo]]="CIS, Fundación y similares",(Tadministrativos[[#This Row],[Salario mensual (si es vinculado o CIS)]]*6*VLOOKUP(Tadministrativos[[#This Row],[Forma de pago del Administrativo]],TFactorPrestacional[#All],3,0))/VLOOKUP(Tadministrativos[[#This Row],[Forma de pago del Administrativo]],THEPLS[#All],2,0),"VALIDAR"))))),0)</f>
        <v>VALIDAR</v>
      </c>
      <c r="M27" s="51">
        <f>+IFERROR(IF(AND(Tadministrativos[[#This Row],[Valor hora fijado por la unidad académica (si no es vinculado o CIS)]]&lt;&gt;"",Tadministrativos[[#This Row],[Forma de pago del Administrativo]]&lt;&gt;"Salario"),Tadministrativos[[#This Row],[Valor hora fijado por la unidad académica (si no es vinculado o CIS)]]*Tadministrativos[[#This Row],[Horas de dedicación en el semestre al programa]],IF(OR(Tadministrativos[[#This Row],[Salario mensual (si es vinculado o CIS)]]="",Tadministrativos[[#This Row],[Salario mensual (si es vinculado o CIS)]]=0),Tadministrativos[[#This Row],[Valor Hora (incluído FP)]]*Tadministrativos[[#This Row],[Horas de dedicación en el semestre al programa]],IF((Tadministrativos[[#This Row],[Salario mensual (si es vinculado o CIS)]]*6*VLOOKUP(Tadministrativos[[#This Row],[Forma de pago del Administrativo]],TFactorPrestacional[#All],3,0))&lt;Tadministrativos[[#This Row],[Valor Hora (incluído FP)]]*Tadministrativos[[#This Row],[Horas de dedicación en el semestre al programa]],(Tadministrativos[[#This Row],[Salario mensual (si es vinculado o CIS)]]*6*VLOOKUP(Tadministrativos[[#This Row],[Forma de pago del Administrativo]],TFactorPrestacional[#All],3,0)),Tadministrativos[[#This Row],[Valor Hora (incluído FP)]]*Tadministrativos[[#This Row],[Horas de dedicación en el semestre al programa]]))),0)</f>
        <v>0</v>
      </c>
    </row>
    <row r="28" spans="1:13">
      <c r="A28" s="28">
        <f t="shared" si="1"/>
        <v>27</v>
      </c>
      <c r="B28" s="121"/>
      <c r="C28" s="121"/>
      <c r="D28" s="121"/>
      <c r="E28" s="121"/>
      <c r="F28" s="121"/>
      <c r="G28" s="122"/>
      <c r="H28" s="124"/>
      <c r="I28" s="123"/>
      <c r="J28" s="123"/>
      <c r="K28" s="123"/>
      <c r="L28" s="51" t="str">
        <f>+IFERROR(IF(AND(Tadministrativos[[#This Row],[Valor hora fijado por la unidad académica (si no es vinculado o CIS)]]&lt;&gt;0,Tadministrativos[[#This Row],[Forma de pago del Administrativo]]&lt;&gt;"Salario"),Tadministrativos[[#This Row],[Valor hora fijado por la unidad académica (si no es vinculado o CIS)]],IF(Tadministrativos[[#This Row],[Forma de pago del Administrativo]]="Cátedra",VLOOKUP(Tadministrativos[[#This Row],[Categoría (si es actividad especial)]],TCategoría[#All],2,0)*VLOOKUP(Tadministrativos[[#This Row],[Forma de pago del Administrativo]],TFactorPrestacional[#All],3,0),IF(Tadministrativos[[#This Row],[Forma de pago del Administrativo]]="Actividad Especial",VLOOKUP(Tadministrativos[[#This Row],[Categoría (si es actividad especial)]],TCategoría[#All],3,0),IF(Tadministrativos[[#This Row],[Forma de pago del Administrativo]]="Salario",(Tadministrativos[[#This Row],[Salario mensual (si es vinculado o CIS)]]*6*VLOOKUP(Tadministrativos[[#This Row],[Tipo (Vinculación)]],TFactorPrestacional[#All],3,0)/VLOOKUP(Tadministrativos[[#This Row],[Tipo (Vinculación)]],THEPLS[#All],2,0)),IF(Tadministrativos[[#This Row],[Forma de pago del Administrativo]]="CIS, Fundación y similares",(Tadministrativos[[#This Row],[Salario mensual (si es vinculado o CIS)]]*6*VLOOKUP(Tadministrativos[[#This Row],[Forma de pago del Administrativo]],TFactorPrestacional[#All],3,0))/VLOOKUP(Tadministrativos[[#This Row],[Forma de pago del Administrativo]],THEPLS[#All],2,0),"VALIDAR"))))),0)</f>
        <v>VALIDAR</v>
      </c>
      <c r="M28" s="51">
        <f>+IFERROR(IF(AND(Tadministrativos[[#This Row],[Valor hora fijado por la unidad académica (si no es vinculado o CIS)]]&lt;&gt;"",Tadministrativos[[#This Row],[Forma de pago del Administrativo]]&lt;&gt;"Salario"),Tadministrativos[[#This Row],[Valor hora fijado por la unidad académica (si no es vinculado o CIS)]]*Tadministrativos[[#This Row],[Horas de dedicación en el semestre al programa]],IF(OR(Tadministrativos[[#This Row],[Salario mensual (si es vinculado o CIS)]]="",Tadministrativos[[#This Row],[Salario mensual (si es vinculado o CIS)]]=0),Tadministrativos[[#This Row],[Valor Hora (incluído FP)]]*Tadministrativos[[#This Row],[Horas de dedicación en el semestre al programa]],IF((Tadministrativos[[#This Row],[Salario mensual (si es vinculado o CIS)]]*6*VLOOKUP(Tadministrativos[[#This Row],[Forma de pago del Administrativo]],TFactorPrestacional[#All],3,0))&lt;Tadministrativos[[#This Row],[Valor Hora (incluído FP)]]*Tadministrativos[[#This Row],[Horas de dedicación en el semestre al programa]],(Tadministrativos[[#This Row],[Salario mensual (si es vinculado o CIS)]]*6*VLOOKUP(Tadministrativos[[#This Row],[Forma de pago del Administrativo]],TFactorPrestacional[#All],3,0)),Tadministrativos[[#This Row],[Valor Hora (incluído FP)]]*Tadministrativos[[#This Row],[Horas de dedicación en el semestre al programa]]))),0)</f>
        <v>0</v>
      </c>
    </row>
    <row r="29" spans="1:13">
      <c r="A29" s="28">
        <f t="shared" si="1"/>
        <v>28</v>
      </c>
      <c r="B29" s="121"/>
      <c r="C29" s="121"/>
      <c r="D29" s="121"/>
      <c r="E29" s="121"/>
      <c r="F29" s="121"/>
      <c r="G29" s="122"/>
      <c r="H29" s="124"/>
      <c r="I29" s="123"/>
      <c r="J29" s="123"/>
      <c r="K29" s="123"/>
      <c r="L29" s="51" t="str">
        <f>+IFERROR(IF(AND(Tadministrativos[[#This Row],[Valor hora fijado por la unidad académica (si no es vinculado o CIS)]]&lt;&gt;0,Tadministrativos[[#This Row],[Forma de pago del Administrativo]]&lt;&gt;"Salario"),Tadministrativos[[#This Row],[Valor hora fijado por la unidad académica (si no es vinculado o CIS)]],IF(Tadministrativos[[#This Row],[Forma de pago del Administrativo]]="Cátedra",VLOOKUP(Tadministrativos[[#This Row],[Categoría (si es actividad especial)]],TCategoría[#All],2,0)*VLOOKUP(Tadministrativos[[#This Row],[Forma de pago del Administrativo]],TFactorPrestacional[#All],3,0),IF(Tadministrativos[[#This Row],[Forma de pago del Administrativo]]="Actividad Especial",VLOOKUP(Tadministrativos[[#This Row],[Categoría (si es actividad especial)]],TCategoría[#All],3,0),IF(Tadministrativos[[#This Row],[Forma de pago del Administrativo]]="Salario",(Tadministrativos[[#This Row],[Salario mensual (si es vinculado o CIS)]]*6*VLOOKUP(Tadministrativos[[#This Row],[Tipo (Vinculación)]],TFactorPrestacional[#All],3,0)/VLOOKUP(Tadministrativos[[#This Row],[Tipo (Vinculación)]],THEPLS[#All],2,0)),IF(Tadministrativos[[#This Row],[Forma de pago del Administrativo]]="CIS, Fundación y similares",(Tadministrativos[[#This Row],[Salario mensual (si es vinculado o CIS)]]*6*VLOOKUP(Tadministrativos[[#This Row],[Forma de pago del Administrativo]],TFactorPrestacional[#All],3,0))/VLOOKUP(Tadministrativos[[#This Row],[Forma de pago del Administrativo]],THEPLS[#All],2,0),"VALIDAR"))))),0)</f>
        <v>VALIDAR</v>
      </c>
      <c r="M29" s="51">
        <f>+IFERROR(IF(AND(Tadministrativos[[#This Row],[Valor hora fijado por la unidad académica (si no es vinculado o CIS)]]&lt;&gt;"",Tadministrativos[[#This Row],[Forma de pago del Administrativo]]&lt;&gt;"Salario"),Tadministrativos[[#This Row],[Valor hora fijado por la unidad académica (si no es vinculado o CIS)]]*Tadministrativos[[#This Row],[Horas de dedicación en el semestre al programa]],IF(OR(Tadministrativos[[#This Row],[Salario mensual (si es vinculado o CIS)]]="",Tadministrativos[[#This Row],[Salario mensual (si es vinculado o CIS)]]=0),Tadministrativos[[#This Row],[Valor Hora (incluído FP)]]*Tadministrativos[[#This Row],[Horas de dedicación en el semestre al programa]],IF((Tadministrativos[[#This Row],[Salario mensual (si es vinculado o CIS)]]*6*VLOOKUP(Tadministrativos[[#This Row],[Forma de pago del Administrativo]],TFactorPrestacional[#All],3,0))&lt;Tadministrativos[[#This Row],[Valor Hora (incluído FP)]]*Tadministrativos[[#This Row],[Horas de dedicación en el semestre al programa]],(Tadministrativos[[#This Row],[Salario mensual (si es vinculado o CIS)]]*6*VLOOKUP(Tadministrativos[[#This Row],[Forma de pago del Administrativo]],TFactorPrestacional[#All],3,0)),Tadministrativos[[#This Row],[Valor Hora (incluído FP)]]*Tadministrativos[[#This Row],[Horas de dedicación en el semestre al programa]]))),0)</f>
        <v>0</v>
      </c>
    </row>
    <row r="30" spans="1:13">
      <c r="A30" s="28">
        <f t="shared" si="1"/>
        <v>29</v>
      </c>
      <c r="B30" s="121"/>
      <c r="C30" s="121"/>
      <c r="D30" s="121"/>
      <c r="E30" s="121"/>
      <c r="F30" s="121"/>
      <c r="G30" s="122"/>
      <c r="H30" s="124"/>
      <c r="I30" s="123"/>
      <c r="J30" s="123"/>
      <c r="K30" s="123"/>
      <c r="L30" s="51" t="str">
        <f>+IFERROR(IF(AND(Tadministrativos[[#This Row],[Valor hora fijado por la unidad académica (si no es vinculado o CIS)]]&lt;&gt;0,Tadministrativos[[#This Row],[Forma de pago del Administrativo]]&lt;&gt;"Salario"),Tadministrativos[[#This Row],[Valor hora fijado por la unidad académica (si no es vinculado o CIS)]],IF(Tadministrativos[[#This Row],[Forma de pago del Administrativo]]="Cátedra",VLOOKUP(Tadministrativos[[#This Row],[Categoría (si es actividad especial)]],TCategoría[#All],2,0)*VLOOKUP(Tadministrativos[[#This Row],[Forma de pago del Administrativo]],TFactorPrestacional[#All],3,0),IF(Tadministrativos[[#This Row],[Forma de pago del Administrativo]]="Actividad Especial",VLOOKUP(Tadministrativos[[#This Row],[Categoría (si es actividad especial)]],TCategoría[#All],3,0),IF(Tadministrativos[[#This Row],[Forma de pago del Administrativo]]="Salario",(Tadministrativos[[#This Row],[Salario mensual (si es vinculado o CIS)]]*6*VLOOKUP(Tadministrativos[[#This Row],[Tipo (Vinculación)]],TFactorPrestacional[#All],3,0)/VLOOKUP(Tadministrativos[[#This Row],[Tipo (Vinculación)]],THEPLS[#All],2,0)),IF(Tadministrativos[[#This Row],[Forma de pago del Administrativo]]="CIS, Fundación y similares",(Tadministrativos[[#This Row],[Salario mensual (si es vinculado o CIS)]]*6*VLOOKUP(Tadministrativos[[#This Row],[Forma de pago del Administrativo]],TFactorPrestacional[#All],3,0))/VLOOKUP(Tadministrativos[[#This Row],[Forma de pago del Administrativo]],THEPLS[#All],2,0),"VALIDAR"))))),0)</f>
        <v>VALIDAR</v>
      </c>
      <c r="M30" s="51">
        <f>+IFERROR(IF(AND(Tadministrativos[[#This Row],[Valor hora fijado por la unidad académica (si no es vinculado o CIS)]]&lt;&gt;"",Tadministrativos[[#This Row],[Forma de pago del Administrativo]]&lt;&gt;"Salario"),Tadministrativos[[#This Row],[Valor hora fijado por la unidad académica (si no es vinculado o CIS)]]*Tadministrativos[[#This Row],[Horas de dedicación en el semestre al programa]],IF(OR(Tadministrativos[[#This Row],[Salario mensual (si es vinculado o CIS)]]="",Tadministrativos[[#This Row],[Salario mensual (si es vinculado o CIS)]]=0),Tadministrativos[[#This Row],[Valor Hora (incluído FP)]]*Tadministrativos[[#This Row],[Horas de dedicación en el semestre al programa]],IF((Tadministrativos[[#This Row],[Salario mensual (si es vinculado o CIS)]]*6*VLOOKUP(Tadministrativos[[#This Row],[Forma de pago del Administrativo]],TFactorPrestacional[#All],3,0))&lt;Tadministrativos[[#This Row],[Valor Hora (incluído FP)]]*Tadministrativos[[#This Row],[Horas de dedicación en el semestre al programa]],(Tadministrativos[[#This Row],[Salario mensual (si es vinculado o CIS)]]*6*VLOOKUP(Tadministrativos[[#This Row],[Forma de pago del Administrativo]],TFactorPrestacional[#All],3,0)),Tadministrativos[[#This Row],[Valor Hora (incluído FP)]]*Tadministrativos[[#This Row],[Horas de dedicación en el semestre al programa]]))),0)</f>
        <v>0</v>
      </c>
    </row>
    <row r="31" spans="1:13">
      <c r="A31" s="28">
        <f t="shared" si="1"/>
        <v>30</v>
      </c>
      <c r="B31" s="121"/>
      <c r="C31" s="121"/>
      <c r="D31" s="121"/>
      <c r="E31" s="121"/>
      <c r="F31" s="121"/>
      <c r="G31" s="122"/>
      <c r="H31" s="124"/>
      <c r="I31" s="123"/>
      <c r="J31" s="123"/>
      <c r="K31" s="123"/>
      <c r="L31" s="51" t="str">
        <f>+IFERROR(IF(AND(Tadministrativos[[#This Row],[Valor hora fijado por la unidad académica (si no es vinculado o CIS)]]&lt;&gt;0,Tadministrativos[[#This Row],[Forma de pago del Administrativo]]&lt;&gt;"Salario"),Tadministrativos[[#This Row],[Valor hora fijado por la unidad académica (si no es vinculado o CIS)]],IF(Tadministrativos[[#This Row],[Forma de pago del Administrativo]]="Cátedra",VLOOKUP(Tadministrativos[[#This Row],[Categoría (si es actividad especial)]],TCategoría[#All],2,0)*VLOOKUP(Tadministrativos[[#This Row],[Forma de pago del Administrativo]],TFactorPrestacional[#All],3,0),IF(Tadministrativos[[#This Row],[Forma de pago del Administrativo]]="Actividad Especial",VLOOKUP(Tadministrativos[[#This Row],[Categoría (si es actividad especial)]],TCategoría[#All],3,0),IF(Tadministrativos[[#This Row],[Forma de pago del Administrativo]]="Salario",(Tadministrativos[[#This Row],[Salario mensual (si es vinculado o CIS)]]*6*VLOOKUP(Tadministrativos[[#This Row],[Tipo (Vinculación)]],TFactorPrestacional[#All],3,0)/VLOOKUP(Tadministrativos[[#This Row],[Tipo (Vinculación)]],THEPLS[#All],2,0)),IF(Tadministrativos[[#This Row],[Forma de pago del Administrativo]]="CIS, Fundación y similares",(Tadministrativos[[#This Row],[Salario mensual (si es vinculado o CIS)]]*6*VLOOKUP(Tadministrativos[[#This Row],[Forma de pago del Administrativo]],TFactorPrestacional[#All],3,0))/VLOOKUP(Tadministrativos[[#This Row],[Forma de pago del Administrativo]],THEPLS[#All],2,0),"VALIDAR"))))),0)</f>
        <v>VALIDAR</v>
      </c>
      <c r="M31" s="51">
        <f>+IFERROR(IF(AND(Tadministrativos[[#This Row],[Valor hora fijado por la unidad académica (si no es vinculado o CIS)]]&lt;&gt;"",Tadministrativos[[#This Row],[Forma de pago del Administrativo]]&lt;&gt;"Salario"),Tadministrativos[[#This Row],[Valor hora fijado por la unidad académica (si no es vinculado o CIS)]]*Tadministrativos[[#This Row],[Horas de dedicación en el semestre al programa]],IF(OR(Tadministrativos[[#This Row],[Salario mensual (si es vinculado o CIS)]]="",Tadministrativos[[#This Row],[Salario mensual (si es vinculado o CIS)]]=0),Tadministrativos[[#This Row],[Valor Hora (incluído FP)]]*Tadministrativos[[#This Row],[Horas de dedicación en el semestre al programa]],IF((Tadministrativos[[#This Row],[Salario mensual (si es vinculado o CIS)]]*6*VLOOKUP(Tadministrativos[[#This Row],[Forma de pago del Administrativo]],TFactorPrestacional[#All],3,0))&lt;Tadministrativos[[#This Row],[Valor Hora (incluído FP)]]*Tadministrativos[[#This Row],[Horas de dedicación en el semestre al programa]],(Tadministrativos[[#This Row],[Salario mensual (si es vinculado o CIS)]]*6*VLOOKUP(Tadministrativos[[#This Row],[Forma de pago del Administrativo]],TFactorPrestacional[#All],3,0)),Tadministrativos[[#This Row],[Valor Hora (incluído FP)]]*Tadministrativos[[#This Row],[Horas de dedicación en el semestre al programa]]))),0)</f>
        <v>0</v>
      </c>
    </row>
    <row r="32" spans="1:13">
      <c r="A32" s="28">
        <f t="shared" si="1"/>
        <v>31</v>
      </c>
      <c r="B32" s="121"/>
      <c r="C32" s="121"/>
      <c r="D32" s="121"/>
      <c r="E32" s="121"/>
      <c r="F32" s="121"/>
      <c r="G32" s="122"/>
      <c r="H32" s="124"/>
      <c r="I32" s="123"/>
      <c r="J32" s="123"/>
      <c r="K32" s="123"/>
      <c r="L32" s="51" t="str">
        <f>+IFERROR(IF(AND(Tadministrativos[[#This Row],[Valor hora fijado por la unidad académica (si no es vinculado o CIS)]]&lt;&gt;0,Tadministrativos[[#This Row],[Forma de pago del Administrativo]]&lt;&gt;"Salario"),Tadministrativos[[#This Row],[Valor hora fijado por la unidad académica (si no es vinculado o CIS)]],IF(Tadministrativos[[#This Row],[Forma de pago del Administrativo]]="Cátedra",VLOOKUP(Tadministrativos[[#This Row],[Categoría (si es actividad especial)]],TCategoría[#All],2,0)*VLOOKUP(Tadministrativos[[#This Row],[Forma de pago del Administrativo]],TFactorPrestacional[#All],3,0),IF(Tadministrativos[[#This Row],[Forma de pago del Administrativo]]="Actividad Especial",VLOOKUP(Tadministrativos[[#This Row],[Categoría (si es actividad especial)]],TCategoría[#All],3,0),IF(Tadministrativos[[#This Row],[Forma de pago del Administrativo]]="Salario",(Tadministrativos[[#This Row],[Salario mensual (si es vinculado o CIS)]]*6*VLOOKUP(Tadministrativos[[#This Row],[Tipo (Vinculación)]],TFactorPrestacional[#All],3,0)/VLOOKUP(Tadministrativos[[#This Row],[Tipo (Vinculación)]],THEPLS[#All],2,0)),IF(Tadministrativos[[#This Row],[Forma de pago del Administrativo]]="CIS, Fundación y similares",(Tadministrativos[[#This Row],[Salario mensual (si es vinculado o CIS)]]*6*VLOOKUP(Tadministrativos[[#This Row],[Forma de pago del Administrativo]],TFactorPrestacional[#All],3,0))/VLOOKUP(Tadministrativos[[#This Row],[Forma de pago del Administrativo]],THEPLS[#All],2,0),"VALIDAR"))))),0)</f>
        <v>VALIDAR</v>
      </c>
      <c r="M32" s="51">
        <f>+IFERROR(IF(AND(Tadministrativos[[#This Row],[Valor hora fijado por la unidad académica (si no es vinculado o CIS)]]&lt;&gt;"",Tadministrativos[[#This Row],[Forma de pago del Administrativo]]&lt;&gt;"Salario"),Tadministrativos[[#This Row],[Valor hora fijado por la unidad académica (si no es vinculado o CIS)]]*Tadministrativos[[#This Row],[Horas de dedicación en el semestre al programa]],IF(OR(Tadministrativos[[#This Row],[Salario mensual (si es vinculado o CIS)]]="",Tadministrativos[[#This Row],[Salario mensual (si es vinculado o CIS)]]=0),Tadministrativos[[#This Row],[Valor Hora (incluído FP)]]*Tadministrativos[[#This Row],[Horas de dedicación en el semestre al programa]],IF((Tadministrativos[[#This Row],[Salario mensual (si es vinculado o CIS)]]*6*VLOOKUP(Tadministrativos[[#This Row],[Forma de pago del Administrativo]],TFactorPrestacional[#All],3,0))&lt;Tadministrativos[[#This Row],[Valor Hora (incluído FP)]]*Tadministrativos[[#This Row],[Horas de dedicación en el semestre al programa]],(Tadministrativos[[#This Row],[Salario mensual (si es vinculado o CIS)]]*6*VLOOKUP(Tadministrativos[[#This Row],[Forma de pago del Administrativo]],TFactorPrestacional[#All],3,0)),Tadministrativos[[#This Row],[Valor Hora (incluído FP)]]*Tadministrativos[[#This Row],[Horas de dedicación en el semestre al programa]]))),0)</f>
        <v>0</v>
      </c>
    </row>
    <row r="33" spans="1:13">
      <c r="A33" s="28">
        <f t="shared" si="1"/>
        <v>32</v>
      </c>
      <c r="B33" s="121"/>
      <c r="C33" s="121"/>
      <c r="D33" s="121"/>
      <c r="E33" s="121"/>
      <c r="F33" s="121"/>
      <c r="G33" s="122"/>
      <c r="H33" s="124"/>
      <c r="I33" s="123"/>
      <c r="J33" s="123"/>
      <c r="K33" s="123"/>
      <c r="L33" s="51" t="str">
        <f>+IFERROR(IF(AND(Tadministrativos[[#This Row],[Valor hora fijado por la unidad académica (si no es vinculado o CIS)]]&lt;&gt;0,Tadministrativos[[#This Row],[Forma de pago del Administrativo]]&lt;&gt;"Salario"),Tadministrativos[[#This Row],[Valor hora fijado por la unidad académica (si no es vinculado o CIS)]],IF(Tadministrativos[[#This Row],[Forma de pago del Administrativo]]="Cátedra",VLOOKUP(Tadministrativos[[#This Row],[Categoría (si es actividad especial)]],TCategoría[#All],2,0)*VLOOKUP(Tadministrativos[[#This Row],[Forma de pago del Administrativo]],TFactorPrestacional[#All],3,0),IF(Tadministrativos[[#This Row],[Forma de pago del Administrativo]]="Actividad Especial",VLOOKUP(Tadministrativos[[#This Row],[Categoría (si es actividad especial)]],TCategoría[#All],3,0),IF(Tadministrativos[[#This Row],[Forma de pago del Administrativo]]="Salario",(Tadministrativos[[#This Row],[Salario mensual (si es vinculado o CIS)]]*6*VLOOKUP(Tadministrativos[[#This Row],[Tipo (Vinculación)]],TFactorPrestacional[#All],3,0)/VLOOKUP(Tadministrativos[[#This Row],[Tipo (Vinculación)]],THEPLS[#All],2,0)),IF(Tadministrativos[[#This Row],[Forma de pago del Administrativo]]="CIS, Fundación y similares",(Tadministrativos[[#This Row],[Salario mensual (si es vinculado o CIS)]]*6*VLOOKUP(Tadministrativos[[#This Row],[Forma de pago del Administrativo]],TFactorPrestacional[#All],3,0))/VLOOKUP(Tadministrativos[[#This Row],[Forma de pago del Administrativo]],THEPLS[#All],2,0),"VALIDAR"))))),0)</f>
        <v>VALIDAR</v>
      </c>
      <c r="M33" s="51">
        <f>+IFERROR(IF(AND(Tadministrativos[[#This Row],[Valor hora fijado por la unidad académica (si no es vinculado o CIS)]]&lt;&gt;"",Tadministrativos[[#This Row],[Forma de pago del Administrativo]]&lt;&gt;"Salario"),Tadministrativos[[#This Row],[Valor hora fijado por la unidad académica (si no es vinculado o CIS)]]*Tadministrativos[[#This Row],[Horas de dedicación en el semestre al programa]],IF(OR(Tadministrativos[[#This Row],[Salario mensual (si es vinculado o CIS)]]="",Tadministrativos[[#This Row],[Salario mensual (si es vinculado o CIS)]]=0),Tadministrativos[[#This Row],[Valor Hora (incluído FP)]]*Tadministrativos[[#This Row],[Horas de dedicación en el semestre al programa]],IF((Tadministrativos[[#This Row],[Salario mensual (si es vinculado o CIS)]]*6*VLOOKUP(Tadministrativos[[#This Row],[Forma de pago del Administrativo]],TFactorPrestacional[#All],3,0))&lt;Tadministrativos[[#This Row],[Valor Hora (incluído FP)]]*Tadministrativos[[#This Row],[Horas de dedicación en el semestre al programa]],(Tadministrativos[[#This Row],[Salario mensual (si es vinculado o CIS)]]*6*VLOOKUP(Tadministrativos[[#This Row],[Forma de pago del Administrativo]],TFactorPrestacional[#All],3,0)),Tadministrativos[[#This Row],[Valor Hora (incluído FP)]]*Tadministrativos[[#This Row],[Horas de dedicación en el semestre al programa]]))),0)</f>
        <v>0</v>
      </c>
    </row>
    <row r="34" spans="1:13">
      <c r="A34" s="28">
        <f t="shared" si="1"/>
        <v>33</v>
      </c>
      <c r="B34" s="121"/>
      <c r="C34" s="121"/>
      <c r="D34" s="121"/>
      <c r="E34" s="121"/>
      <c r="F34" s="121"/>
      <c r="G34" s="122"/>
      <c r="H34" s="124"/>
      <c r="I34" s="123"/>
      <c r="J34" s="123"/>
      <c r="K34" s="123"/>
      <c r="L34" s="51" t="str">
        <f>+IFERROR(IF(AND(Tadministrativos[[#This Row],[Valor hora fijado por la unidad académica (si no es vinculado o CIS)]]&lt;&gt;0,Tadministrativos[[#This Row],[Forma de pago del Administrativo]]&lt;&gt;"Salario"),Tadministrativos[[#This Row],[Valor hora fijado por la unidad académica (si no es vinculado o CIS)]],IF(Tadministrativos[[#This Row],[Forma de pago del Administrativo]]="Cátedra",VLOOKUP(Tadministrativos[[#This Row],[Categoría (si es actividad especial)]],TCategoría[#All],2,0)*VLOOKUP(Tadministrativos[[#This Row],[Forma de pago del Administrativo]],TFactorPrestacional[#All],3,0),IF(Tadministrativos[[#This Row],[Forma de pago del Administrativo]]="Actividad Especial",VLOOKUP(Tadministrativos[[#This Row],[Categoría (si es actividad especial)]],TCategoría[#All],3,0),IF(Tadministrativos[[#This Row],[Forma de pago del Administrativo]]="Salario",(Tadministrativos[[#This Row],[Salario mensual (si es vinculado o CIS)]]*6*VLOOKUP(Tadministrativos[[#This Row],[Tipo (Vinculación)]],TFactorPrestacional[#All],3,0)/VLOOKUP(Tadministrativos[[#This Row],[Tipo (Vinculación)]],THEPLS[#All],2,0)),IF(Tadministrativos[[#This Row],[Forma de pago del Administrativo]]="CIS, Fundación y similares",(Tadministrativos[[#This Row],[Salario mensual (si es vinculado o CIS)]]*6*VLOOKUP(Tadministrativos[[#This Row],[Forma de pago del Administrativo]],TFactorPrestacional[#All],3,0))/VLOOKUP(Tadministrativos[[#This Row],[Forma de pago del Administrativo]],THEPLS[#All],2,0),"VALIDAR"))))),0)</f>
        <v>VALIDAR</v>
      </c>
      <c r="M34" s="51">
        <f>+IFERROR(IF(AND(Tadministrativos[[#This Row],[Valor hora fijado por la unidad académica (si no es vinculado o CIS)]]&lt;&gt;"",Tadministrativos[[#This Row],[Forma de pago del Administrativo]]&lt;&gt;"Salario"),Tadministrativos[[#This Row],[Valor hora fijado por la unidad académica (si no es vinculado o CIS)]]*Tadministrativos[[#This Row],[Horas de dedicación en el semestre al programa]],IF(OR(Tadministrativos[[#This Row],[Salario mensual (si es vinculado o CIS)]]="",Tadministrativos[[#This Row],[Salario mensual (si es vinculado o CIS)]]=0),Tadministrativos[[#This Row],[Valor Hora (incluído FP)]]*Tadministrativos[[#This Row],[Horas de dedicación en el semestre al programa]],IF((Tadministrativos[[#This Row],[Salario mensual (si es vinculado o CIS)]]*6*VLOOKUP(Tadministrativos[[#This Row],[Forma de pago del Administrativo]],TFactorPrestacional[#All],3,0))&lt;Tadministrativos[[#This Row],[Valor Hora (incluído FP)]]*Tadministrativos[[#This Row],[Horas de dedicación en el semestre al programa]],(Tadministrativos[[#This Row],[Salario mensual (si es vinculado o CIS)]]*6*VLOOKUP(Tadministrativos[[#This Row],[Forma de pago del Administrativo]],TFactorPrestacional[#All],3,0)),Tadministrativos[[#This Row],[Valor Hora (incluído FP)]]*Tadministrativos[[#This Row],[Horas de dedicación en el semestre al programa]]))),0)</f>
        <v>0</v>
      </c>
    </row>
    <row r="35" spans="1:13">
      <c r="A35" s="28">
        <f t="shared" si="1"/>
        <v>34</v>
      </c>
      <c r="B35" s="121"/>
      <c r="C35" s="121"/>
      <c r="D35" s="121"/>
      <c r="E35" s="121"/>
      <c r="F35" s="121"/>
      <c r="G35" s="122"/>
      <c r="H35" s="124"/>
      <c r="I35" s="123"/>
      <c r="J35" s="123"/>
      <c r="K35" s="123"/>
      <c r="L35" s="51" t="str">
        <f>+IFERROR(IF(AND(Tadministrativos[[#This Row],[Valor hora fijado por la unidad académica (si no es vinculado o CIS)]]&lt;&gt;0,Tadministrativos[[#This Row],[Forma de pago del Administrativo]]&lt;&gt;"Salario"),Tadministrativos[[#This Row],[Valor hora fijado por la unidad académica (si no es vinculado o CIS)]],IF(Tadministrativos[[#This Row],[Forma de pago del Administrativo]]="Cátedra",VLOOKUP(Tadministrativos[[#This Row],[Categoría (si es actividad especial)]],TCategoría[#All],2,0)*VLOOKUP(Tadministrativos[[#This Row],[Forma de pago del Administrativo]],TFactorPrestacional[#All],3,0),IF(Tadministrativos[[#This Row],[Forma de pago del Administrativo]]="Actividad Especial",VLOOKUP(Tadministrativos[[#This Row],[Categoría (si es actividad especial)]],TCategoría[#All],3,0),IF(Tadministrativos[[#This Row],[Forma de pago del Administrativo]]="Salario",(Tadministrativos[[#This Row],[Salario mensual (si es vinculado o CIS)]]*6*VLOOKUP(Tadministrativos[[#This Row],[Tipo (Vinculación)]],TFactorPrestacional[#All],3,0)/VLOOKUP(Tadministrativos[[#This Row],[Tipo (Vinculación)]],THEPLS[#All],2,0)),IF(Tadministrativos[[#This Row],[Forma de pago del Administrativo]]="CIS, Fundación y similares",(Tadministrativos[[#This Row],[Salario mensual (si es vinculado o CIS)]]*6*VLOOKUP(Tadministrativos[[#This Row],[Forma de pago del Administrativo]],TFactorPrestacional[#All],3,0))/VLOOKUP(Tadministrativos[[#This Row],[Forma de pago del Administrativo]],THEPLS[#All],2,0),"VALIDAR"))))),0)</f>
        <v>VALIDAR</v>
      </c>
      <c r="M35" s="51">
        <f>+IFERROR(IF(AND(Tadministrativos[[#This Row],[Valor hora fijado por la unidad académica (si no es vinculado o CIS)]]&lt;&gt;"",Tadministrativos[[#This Row],[Forma de pago del Administrativo]]&lt;&gt;"Salario"),Tadministrativos[[#This Row],[Valor hora fijado por la unidad académica (si no es vinculado o CIS)]]*Tadministrativos[[#This Row],[Horas de dedicación en el semestre al programa]],IF(OR(Tadministrativos[[#This Row],[Salario mensual (si es vinculado o CIS)]]="",Tadministrativos[[#This Row],[Salario mensual (si es vinculado o CIS)]]=0),Tadministrativos[[#This Row],[Valor Hora (incluído FP)]]*Tadministrativos[[#This Row],[Horas de dedicación en el semestre al programa]],IF((Tadministrativos[[#This Row],[Salario mensual (si es vinculado o CIS)]]*6*VLOOKUP(Tadministrativos[[#This Row],[Forma de pago del Administrativo]],TFactorPrestacional[#All],3,0))&lt;Tadministrativos[[#This Row],[Valor Hora (incluído FP)]]*Tadministrativos[[#This Row],[Horas de dedicación en el semestre al programa]],(Tadministrativos[[#This Row],[Salario mensual (si es vinculado o CIS)]]*6*VLOOKUP(Tadministrativos[[#This Row],[Forma de pago del Administrativo]],TFactorPrestacional[#All],3,0)),Tadministrativos[[#This Row],[Valor Hora (incluído FP)]]*Tadministrativos[[#This Row],[Horas de dedicación en el semestre al programa]]))),0)</f>
        <v>0</v>
      </c>
    </row>
    <row r="36" spans="1:13">
      <c r="A36" s="28">
        <f t="shared" si="1"/>
        <v>35</v>
      </c>
      <c r="B36" s="121"/>
      <c r="C36" s="121"/>
      <c r="D36" s="121"/>
      <c r="E36" s="121"/>
      <c r="F36" s="121"/>
      <c r="G36" s="122"/>
      <c r="H36" s="124"/>
      <c r="I36" s="123"/>
      <c r="J36" s="123"/>
      <c r="K36" s="123"/>
      <c r="L36" s="51" t="str">
        <f>+IFERROR(IF(AND(Tadministrativos[[#This Row],[Valor hora fijado por la unidad académica (si no es vinculado o CIS)]]&lt;&gt;0,Tadministrativos[[#This Row],[Forma de pago del Administrativo]]&lt;&gt;"Salario"),Tadministrativos[[#This Row],[Valor hora fijado por la unidad académica (si no es vinculado o CIS)]],IF(Tadministrativos[[#This Row],[Forma de pago del Administrativo]]="Cátedra",VLOOKUP(Tadministrativos[[#This Row],[Categoría (si es actividad especial)]],TCategoría[#All],2,0)*VLOOKUP(Tadministrativos[[#This Row],[Forma de pago del Administrativo]],TFactorPrestacional[#All],3,0),IF(Tadministrativos[[#This Row],[Forma de pago del Administrativo]]="Actividad Especial",VLOOKUP(Tadministrativos[[#This Row],[Categoría (si es actividad especial)]],TCategoría[#All],3,0),IF(Tadministrativos[[#This Row],[Forma de pago del Administrativo]]="Salario",(Tadministrativos[[#This Row],[Salario mensual (si es vinculado o CIS)]]*6*VLOOKUP(Tadministrativos[[#This Row],[Tipo (Vinculación)]],TFactorPrestacional[#All],3,0)/VLOOKUP(Tadministrativos[[#This Row],[Tipo (Vinculación)]],THEPLS[#All],2,0)),IF(Tadministrativos[[#This Row],[Forma de pago del Administrativo]]="CIS, Fundación y similares",(Tadministrativos[[#This Row],[Salario mensual (si es vinculado o CIS)]]*6*VLOOKUP(Tadministrativos[[#This Row],[Forma de pago del Administrativo]],TFactorPrestacional[#All],3,0))/VLOOKUP(Tadministrativos[[#This Row],[Forma de pago del Administrativo]],THEPLS[#All],2,0),"VALIDAR"))))),0)</f>
        <v>VALIDAR</v>
      </c>
      <c r="M36" s="51">
        <f>+IFERROR(IF(AND(Tadministrativos[[#This Row],[Valor hora fijado por la unidad académica (si no es vinculado o CIS)]]&lt;&gt;"",Tadministrativos[[#This Row],[Forma de pago del Administrativo]]&lt;&gt;"Salario"),Tadministrativos[[#This Row],[Valor hora fijado por la unidad académica (si no es vinculado o CIS)]]*Tadministrativos[[#This Row],[Horas de dedicación en el semestre al programa]],IF(OR(Tadministrativos[[#This Row],[Salario mensual (si es vinculado o CIS)]]="",Tadministrativos[[#This Row],[Salario mensual (si es vinculado o CIS)]]=0),Tadministrativos[[#This Row],[Valor Hora (incluído FP)]]*Tadministrativos[[#This Row],[Horas de dedicación en el semestre al programa]],IF((Tadministrativos[[#This Row],[Salario mensual (si es vinculado o CIS)]]*6*VLOOKUP(Tadministrativos[[#This Row],[Forma de pago del Administrativo]],TFactorPrestacional[#All],3,0))&lt;Tadministrativos[[#This Row],[Valor Hora (incluído FP)]]*Tadministrativos[[#This Row],[Horas de dedicación en el semestre al programa]],(Tadministrativos[[#This Row],[Salario mensual (si es vinculado o CIS)]]*6*VLOOKUP(Tadministrativos[[#This Row],[Forma de pago del Administrativo]],TFactorPrestacional[#All],3,0)),Tadministrativos[[#This Row],[Valor Hora (incluído FP)]]*Tadministrativos[[#This Row],[Horas de dedicación en el semestre al programa]]))),0)</f>
        <v>0</v>
      </c>
    </row>
    <row r="37" spans="1:13">
      <c r="A37" s="28">
        <f t="shared" si="1"/>
        <v>36</v>
      </c>
      <c r="B37" s="121"/>
      <c r="C37" s="121"/>
      <c r="D37" s="121"/>
      <c r="E37" s="121"/>
      <c r="F37" s="121"/>
      <c r="G37" s="122"/>
      <c r="H37" s="124"/>
      <c r="I37" s="123"/>
      <c r="J37" s="123"/>
      <c r="K37" s="123"/>
      <c r="L37" s="51" t="str">
        <f>+IFERROR(IF(AND(Tadministrativos[[#This Row],[Valor hora fijado por la unidad académica (si no es vinculado o CIS)]]&lt;&gt;0,Tadministrativos[[#This Row],[Forma de pago del Administrativo]]&lt;&gt;"Salario"),Tadministrativos[[#This Row],[Valor hora fijado por la unidad académica (si no es vinculado o CIS)]],IF(Tadministrativos[[#This Row],[Forma de pago del Administrativo]]="Cátedra",VLOOKUP(Tadministrativos[[#This Row],[Categoría (si es actividad especial)]],TCategoría[#All],2,0)*VLOOKUP(Tadministrativos[[#This Row],[Forma de pago del Administrativo]],TFactorPrestacional[#All],3,0),IF(Tadministrativos[[#This Row],[Forma de pago del Administrativo]]="Actividad Especial",VLOOKUP(Tadministrativos[[#This Row],[Categoría (si es actividad especial)]],TCategoría[#All],3,0),IF(Tadministrativos[[#This Row],[Forma de pago del Administrativo]]="Salario",(Tadministrativos[[#This Row],[Salario mensual (si es vinculado o CIS)]]*6*VLOOKUP(Tadministrativos[[#This Row],[Tipo (Vinculación)]],TFactorPrestacional[#All],3,0)/VLOOKUP(Tadministrativos[[#This Row],[Tipo (Vinculación)]],THEPLS[#All],2,0)),IF(Tadministrativos[[#This Row],[Forma de pago del Administrativo]]="CIS, Fundación y similares",(Tadministrativos[[#This Row],[Salario mensual (si es vinculado o CIS)]]*6*VLOOKUP(Tadministrativos[[#This Row],[Forma de pago del Administrativo]],TFactorPrestacional[#All],3,0))/VLOOKUP(Tadministrativos[[#This Row],[Forma de pago del Administrativo]],THEPLS[#All],2,0),"VALIDAR"))))),0)</f>
        <v>VALIDAR</v>
      </c>
      <c r="M37" s="51">
        <f>+IFERROR(IF(AND(Tadministrativos[[#This Row],[Valor hora fijado por la unidad académica (si no es vinculado o CIS)]]&lt;&gt;"",Tadministrativos[[#This Row],[Forma de pago del Administrativo]]&lt;&gt;"Salario"),Tadministrativos[[#This Row],[Valor hora fijado por la unidad académica (si no es vinculado o CIS)]]*Tadministrativos[[#This Row],[Horas de dedicación en el semestre al programa]],IF(OR(Tadministrativos[[#This Row],[Salario mensual (si es vinculado o CIS)]]="",Tadministrativos[[#This Row],[Salario mensual (si es vinculado o CIS)]]=0),Tadministrativos[[#This Row],[Valor Hora (incluído FP)]]*Tadministrativos[[#This Row],[Horas de dedicación en el semestre al programa]],IF((Tadministrativos[[#This Row],[Salario mensual (si es vinculado o CIS)]]*6*VLOOKUP(Tadministrativos[[#This Row],[Forma de pago del Administrativo]],TFactorPrestacional[#All],3,0))&lt;Tadministrativos[[#This Row],[Valor Hora (incluído FP)]]*Tadministrativos[[#This Row],[Horas de dedicación en el semestre al programa]],(Tadministrativos[[#This Row],[Salario mensual (si es vinculado o CIS)]]*6*VLOOKUP(Tadministrativos[[#This Row],[Forma de pago del Administrativo]],TFactorPrestacional[#All],3,0)),Tadministrativos[[#This Row],[Valor Hora (incluído FP)]]*Tadministrativos[[#This Row],[Horas de dedicación en el semestre al programa]]))),0)</f>
        <v>0</v>
      </c>
    </row>
    <row r="38" spans="1:13">
      <c r="A38" s="28">
        <f t="shared" si="1"/>
        <v>37</v>
      </c>
      <c r="B38" s="121"/>
      <c r="C38" s="121"/>
      <c r="D38" s="121"/>
      <c r="E38" s="121"/>
      <c r="F38" s="121"/>
      <c r="G38" s="122"/>
      <c r="H38" s="124"/>
      <c r="I38" s="123"/>
      <c r="J38" s="123"/>
      <c r="K38" s="123"/>
      <c r="L38" s="51" t="str">
        <f>+IFERROR(IF(AND(Tadministrativos[[#This Row],[Valor hora fijado por la unidad académica (si no es vinculado o CIS)]]&lt;&gt;0,Tadministrativos[[#This Row],[Forma de pago del Administrativo]]&lt;&gt;"Salario"),Tadministrativos[[#This Row],[Valor hora fijado por la unidad académica (si no es vinculado o CIS)]],IF(Tadministrativos[[#This Row],[Forma de pago del Administrativo]]="Cátedra",VLOOKUP(Tadministrativos[[#This Row],[Categoría (si es actividad especial)]],TCategoría[#All],2,0)*VLOOKUP(Tadministrativos[[#This Row],[Forma de pago del Administrativo]],TFactorPrestacional[#All],3,0),IF(Tadministrativos[[#This Row],[Forma de pago del Administrativo]]="Actividad Especial",VLOOKUP(Tadministrativos[[#This Row],[Categoría (si es actividad especial)]],TCategoría[#All],3,0),IF(Tadministrativos[[#This Row],[Forma de pago del Administrativo]]="Salario",(Tadministrativos[[#This Row],[Salario mensual (si es vinculado o CIS)]]*6*VLOOKUP(Tadministrativos[[#This Row],[Tipo (Vinculación)]],TFactorPrestacional[#All],3,0)/VLOOKUP(Tadministrativos[[#This Row],[Tipo (Vinculación)]],THEPLS[#All],2,0)),IF(Tadministrativos[[#This Row],[Forma de pago del Administrativo]]="CIS, Fundación y similares",(Tadministrativos[[#This Row],[Salario mensual (si es vinculado o CIS)]]*6*VLOOKUP(Tadministrativos[[#This Row],[Forma de pago del Administrativo]],TFactorPrestacional[#All],3,0))/VLOOKUP(Tadministrativos[[#This Row],[Forma de pago del Administrativo]],THEPLS[#All],2,0),"VALIDAR"))))),0)</f>
        <v>VALIDAR</v>
      </c>
      <c r="M38" s="51">
        <f>+IFERROR(IF(AND(Tadministrativos[[#This Row],[Valor hora fijado por la unidad académica (si no es vinculado o CIS)]]&lt;&gt;"",Tadministrativos[[#This Row],[Forma de pago del Administrativo]]&lt;&gt;"Salario"),Tadministrativos[[#This Row],[Valor hora fijado por la unidad académica (si no es vinculado o CIS)]]*Tadministrativos[[#This Row],[Horas de dedicación en el semestre al programa]],IF(OR(Tadministrativos[[#This Row],[Salario mensual (si es vinculado o CIS)]]="",Tadministrativos[[#This Row],[Salario mensual (si es vinculado o CIS)]]=0),Tadministrativos[[#This Row],[Valor Hora (incluído FP)]]*Tadministrativos[[#This Row],[Horas de dedicación en el semestre al programa]],IF((Tadministrativos[[#This Row],[Salario mensual (si es vinculado o CIS)]]*6*VLOOKUP(Tadministrativos[[#This Row],[Forma de pago del Administrativo]],TFactorPrestacional[#All],3,0))&lt;Tadministrativos[[#This Row],[Valor Hora (incluído FP)]]*Tadministrativos[[#This Row],[Horas de dedicación en el semestre al programa]],(Tadministrativos[[#This Row],[Salario mensual (si es vinculado o CIS)]]*6*VLOOKUP(Tadministrativos[[#This Row],[Forma de pago del Administrativo]],TFactorPrestacional[#All],3,0)),Tadministrativos[[#This Row],[Valor Hora (incluído FP)]]*Tadministrativos[[#This Row],[Horas de dedicación en el semestre al programa]]))),0)</f>
        <v>0</v>
      </c>
    </row>
    <row r="39" spans="1:13">
      <c r="A39" s="28">
        <f t="shared" si="1"/>
        <v>38</v>
      </c>
      <c r="B39" s="121"/>
      <c r="C39" s="121"/>
      <c r="D39" s="121"/>
      <c r="E39" s="121"/>
      <c r="F39" s="121"/>
      <c r="G39" s="122"/>
      <c r="H39" s="124"/>
      <c r="I39" s="123"/>
      <c r="J39" s="123"/>
      <c r="K39" s="123"/>
      <c r="L39" s="51" t="str">
        <f>+IFERROR(IF(AND(Tadministrativos[[#This Row],[Valor hora fijado por la unidad académica (si no es vinculado o CIS)]]&lt;&gt;0,Tadministrativos[[#This Row],[Forma de pago del Administrativo]]&lt;&gt;"Salario"),Tadministrativos[[#This Row],[Valor hora fijado por la unidad académica (si no es vinculado o CIS)]],IF(Tadministrativos[[#This Row],[Forma de pago del Administrativo]]="Cátedra",VLOOKUP(Tadministrativos[[#This Row],[Categoría (si es actividad especial)]],TCategoría[#All],2,0)*VLOOKUP(Tadministrativos[[#This Row],[Forma de pago del Administrativo]],TFactorPrestacional[#All],3,0),IF(Tadministrativos[[#This Row],[Forma de pago del Administrativo]]="Actividad Especial",VLOOKUP(Tadministrativos[[#This Row],[Categoría (si es actividad especial)]],TCategoría[#All],3,0),IF(Tadministrativos[[#This Row],[Forma de pago del Administrativo]]="Salario",(Tadministrativos[[#This Row],[Salario mensual (si es vinculado o CIS)]]*6*VLOOKUP(Tadministrativos[[#This Row],[Tipo (Vinculación)]],TFactorPrestacional[#All],3,0)/VLOOKUP(Tadministrativos[[#This Row],[Tipo (Vinculación)]],THEPLS[#All],2,0)),IF(Tadministrativos[[#This Row],[Forma de pago del Administrativo]]="CIS, Fundación y similares",(Tadministrativos[[#This Row],[Salario mensual (si es vinculado o CIS)]]*6*VLOOKUP(Tadministrativos[[#This Row],[Forma de pago del Administrativo]],TFactorPrestacional[#All],3,0))/VLOOKUP(Tadministrativos[[#This Row],[Forma de pago del Administrativo]],THEPLS[#All],2,0),"VALIDAR"))))),0)</f>
        <v>VALIDAR</v>
      </c>
      <c r="M39" s="51">
        <f>+IFERROR(IF(AND(Tadministrativos[[#This Row],[Valor hora fijado por la unidad académica (si no es vinculado o CIS)]]&lt;&gt;"",Tadministrativos[[#This Row],[Forma de pago del Administrativo]]&lt;&gt;"Salario"),Tadministrativos[[#This Row],[Valor hora fijado por la unidad académica (si no es vinculado o CIS)]]*Tadministrativos[[#This Row],[Horas de dedicación en el semestre al programa]],IF(OR(Tadministrativos[[#This Row],[Salario mensual (si es vinculado o CIS)]]="",Tadministrativos[[#This Row],[Salario mensual (si es vinculado o CIS)]]=0),Tadministrativos[[#This Row],[Valor Hora (incluído FP)]]*Tadministrativos[[#This Row],[Horas de dedicación en el semestre al programa]],IF((Tadministrativos[[#This Row],[Salario mensual (si es vinculado o CIS)]]*6*VLOOKUP(Tadministrativos[[#This Row],[Forma de pago del Administrativo]],TFactorPrestacional[#All],3,0))&lt;Tadministrativos[[#This Row],[Valor Hora (incluído FP)]]*Tadministrativos[[#This Row],[Horas de dedicación en el semestre al programa]],(Tadministrativos[[#This Row],[Salario mensual (si es vinculado o CIS)]]*6*VLOOKUP(Tadministrativos[[#This Row],[Forma de pago del Administrativo]],TFactorPrestacional[#All],3,0)),Tadministrativos[[#This Row],[Valor Hora (incluído FP)]]*Tadministrativos[[#This Row],[Horas de dedicación en el semestre al programa]]))),0)</f>
        <v>0</v>
      </c>
    </row>
    <row r="40" spans="1:13">
      <c r="A40" s="28">
        <f t="shared" si="1"/>
        <v>39</v>
      </c>
      <c r="B40" s="121"/>
      <c r="C40" s="121"/>
      <c r="D40" s="121"/>
      <c r="E40" s="121"/>
      <c r="F40" s="121"/>
      <c r="G40" s="122"/>
      <c r="H40" s="124"/>
      <c r="I40" s="123"/>
      <c r="J40" s="123"/>
      <c r="K40" s="123"/>
      <c r="L40" s="51" t="str">
        <f>+IFERROR(IF(AND(Tadministrativos[[#This Row],[Valor hora fijado por la unidad académica (si no es vinculado o CIS)]]&lt;&gt;0,Tadministrativos[[#This Row],[Forma de pago del Administrativo]]&lt;&gt;"Salario"),Tadministrativos[[#This Row],[Valor hora fijado por la unidad académica (si no es vinculado o CIS)]],IF(Tadministrativos[[#This Row],[Forma de pago del Administrativo]]="Cátedra",VLOOKUP(Tadministrativos[[#This Row],[Categoría (si es actividad especial)]],TCategoría[#All],2,0)*VLOOKUP(Tadministrativos[[#This Row],[Forma de pago del Administrativo]],TFactorPrestacional[#All],3,0),IF(Tadministrativos[[#This Row],[Forma de pago del Administrativo]]="Actividad Especial",VLOOKUP(Tadministrativos[[#This Row],[Categoría (si es actividad especial)]],TCategoría[#All],3,0),IF(Tadministrativos[[#This Row],[Forma de pago del Administrativo]]="Salario",(Tadministrativos[[#This Row],[Salario mensual (si es vinculado o CIS)]]*6*VLOOKUP(Tadministrativos[[#This Row],[Tipo (Vinculación)]],TFactorPrestacional[#All],3,0)/VLOOKUP(Tadministrativos[[#This Row],[Tipo (Vinculación)]],THEPLS[#All],2,0)),IF(Tadministrativos[[#This Row],[Forma de pago del Administrativo]]="CIS, Fundación y similares",(Tadministrativos[[#This Row],[Salario mensual (si es vinculado o CIS)]]*6*VLOOKUP(Tadministrativos[[#This Row],[Forma de pago del Administrativo]],TFactorPrestacional[#All],3,0))/VLOOKUP(Tadministrativos[[#This Row],[Forma de pago del Administrativo]],THEPLS[#All],2,0),"VALIDAR"))))),0)</f>
        <v>VALIDAR</v>
      </c>
      <c r="M40" s="51">
        <f>+IFERROR(IF(AND(Tadministrativos[[#This Row],[Valor hora fijado por la unidad académica (si no es vinculado o CIS)]]&lt;&gt;"",Tadministrativos[[#This Row],[Forma de pago del Administrativo]]&lt;&gt;"Salario"),Tadministrativos[[#This Row],[Valor hora fijado por la unidad académica (si no es vinculado o CIS)]]*Tadministrativos[[#This Row],[Horas de dedicación en el semestre al programa]],IF(OR(Tadministrativos[[#This Row],[Salario mensual (si es vinculado o CIS)]]="",Tadministrativos[[#This Row],[Salario mensual (si es vinculado o CIS)]]=0),Tadministrativos[[#This Row],[Valor Hora (incluído FP)]]*Tadministrativos[[#This Row],[Horas de dedicación en el semestre al programa]],IF((Tadministrativos[[#This Row],[Salario mensual (si es vinculado o CIS)]]*6*VLOOKUP(Tadministrativos[[#This Row],[Forma de pago del Administrativo]],TFactorPrestacional[#All],3,0))&lt;Tadministrativos[[#This Row],[Valor Hora (incluído FP)]]*Tadministrativos[[#This Row],[Horas de dedicación en el semestre al programa]],(Tadministrativos[[#This Row],[Salario mensual (si es vinculado o CIS)]]*6*VLOOKUP(Tadministrativos[[#This Row],[Forma de pago del Administrativo]],TFactorPrestacional[#All],3,0)),Tadministrativos[[#This Row],[Valor Hora (incluído FP)]]*Tadministrativos[[#This Row],[Horas de dedicación en el semestre al programa]]))),0)</f>
        <v>0</v>
      </c>
    </row>
    <row r="41" spans="1:13">
      <c r="A41" s="28">
        <f t="shared" si="1"/>
        <v>40</v>
      </c>
      <c r="B41" s="121"/>
      <c r="C41" s="121"/>
      <c r="D41" s="121"/>
      <c r="E41" s="121"/>
      <c r="F41" s="121"/>
      <c r="G41" s="122"/>
      <c r="H41" s="124"/>
      <c r="I41" s="123"/>
      <c r="J41" s="123"/>
      <c r="K41" s="123"/>
      <c r="L41" s="51" t="str">
        <f>+IFERROR(IF(AND(Tadministrativos[[#This Row],[Valor hora fijado por la unidad académica (si no es vinculado o CIS)]]&lt;&gt;0,Tadministrativos[[#This Row],[Forma de pago del Administrativo]]&lt;&gt;"Salario"),Tadministrativos[[#This Row],[Valor hora fijado por la unidad académica (si no es vinculado o CIS)]],IF(Tadministrativos[[#This Row],[Forma de pago del Administrativo]]="Cátedra",VLOOKUP(Tadministrativos[[#This Row],[Categoría (si es actividad especial)]],TCategoría[#All],2,0)*VLOOKUP(Tadministrativos[[#This Row],[Forma de pago del Administrativo]],TFactorPrestacional[#All],3,0),IF(Tadministrativos[[#This Row],[Forma de pago del Administrativo]]="Actividad Especial",VLOOKUP(Tadministrativos[[#This Row],[Categoría (si es actividad especial)]],TCategoría[#All],3,0),IF(Tadministrativos[[#This Row],[Forma de pago del Administrativo]]="Salario",(Tadministrativos[[#This Row],[Salario mensual (si es vinculado o CIS)]]*6*VLOOKUP(Tadministrativos[[#This Row],[Tipo (Vinculación)]],TFactorPrestacional[#All],3,0)/VLOOKUP(Tadministrativos[[#This Row],[Tipo (Vinculación)]],THEPLS[#All],2,0)),IF(Tadministrativos[[#This Row],[Forma de pago del Administrativo]]="CIS, Fundación y similares",(Tadministrativos[[#This Row],[Salario mensual (si es vinculado o CIS)]]*6*VLOOKUP(Tadministrativos[[#This Row],[Forma de pago del Administrativo]],TFactorPrestacional[#All],3,0))/VLOOKUP(Tadministrativos[[#This Row],[Forma de pago del Administrativo]],THEPLS[#All],2,0),"VALIDAR"))))),0)</f>
        <v>VALIDAR</v>
      </c>
      <c r="M41" s="51">
        <f>+IFERROR(IF(AND(Tadministrativos[[#This Row],[Valor hora fijado por la unidad académica (si no es vinculado o CIS)]]&lt;&gt;"",Tadministrativos[[#This Row],[Forma de pago del Administrativo]]&lt;&gt;"Salario"),Tadministrativos[[#This Row],[Valor hora fijado por la unidad académica (si no es vinculado o CIS)]]*Tadministrativos[[#This Row],[Horas de dedicación en el semestre al programa]],IF(OR(Tadministrativos[[#This Row],[Salario mensual (si es vinculado o CIS)]]="",Tadministrativos[[#This Row],[Salario mensual (si es vinculado o CIS)]]=0),Tadministrativos[[#This Row],[Valor Hora (incluído FP)]]*Tadministrativos[[#This Row],[Horas de dedicación en el semestre al programa]],IF((Tadministrativos[[#This Row],[Salario mensual (si es vinculado o CIS)]]*6*VLOOKUP(Tadministrativos[[#This Row],[Forma de pago del Administrativo]],TFactorPrestacional[#All],3,0))&lt;Tadministrativos[[#This Row],[Valor Hora (incluído FP)]]*Tadministrativos[[#This Row],[Horas de dedicación en el semestre al programa]],(Tadministrativos[[#This Row],[Salario mensual (si es vinculado o CIS)]]*6*VLOOKUP(Tadministrativos[[#This Row],[Forma de pago del Administrativo]],TFactorPrestacional[#All],3,0)),Tadministrativos[[#This Row],[Valor Hora (incluído FP)]]*Tadministrativos[[#This Row],[Horas de dedicación en el semestre al programa]]))),0)</f>
        <v>0</v>
      </c>
    </row>
    <row r="42" spans="1:13">
      <c r="A42" s="28">
        <f t="shared" si="1"/>
        <v>41</v>
      </c>
      <c r="B42" s="121"/>
      <c r="C42" s="121"/>
      <c r="D42" s="121"/>
      <c r="E42" s="121"/>
      <c r="F42" s="121"/>
      <c r="G42" s="122"/>
      <c r="H42" s="124"/>
      <c r="I42" s="123"/>
      <c r="J42" s="123"/>
      <c r="K42" s="123"/>
      <c r="L42" s="51" t="str">
        <f>+IFERROR(IF(AND(Tadministrativos[[#This Row],[Valor hora fijado por la unidad académica (si no es vinculado o CIS)]]&lt;&gt;0,Tadministrativos[[#This Row],[Forma de pago del Administrativo]]&lt;&gt;"Salario"),Tadministrativos[[#This Row],[Valor hora fijado por la unidad académica (si no es vinculado o CIS)]],IF(Tadministrativos[[#This Row],[Forma de pago del Administrativo]]="Cátedra",VLOOKUP(Tadministrativos[[#This Row],[Categoría (si es actividad especial)]],TCategoría[#All],2,0)*VLOOKUP(Tadministrativos[[#This Row],[Forma de pago del Administrativo]],TFactorPrestacional[#All],3,0),IF(Tadministrativos[[#This Row],[Forma de pago del Administrativo]]="Actividad Especial",VLOOKUP(Tadministrativos[[#This Row],[Categoría (si es actividad especial)]],TCategoría[#All],3,0),IF(Tadministrativos[[#This Row],[Forma de pago del Administrativo]]="Salario",(Tadministrativos[[#This Row],[Salario mensual (si es vinculado o CIS)]]*6*VLOOKUP(Tadministrativos[[#This Row],[Tipo (Vinculación)]],TFactorPrestacional[#All],3,0)/VLOOKUP(Tadministrativos[[#This Row],[Tipo (Vinculación)]],THEPLS[#All],2,0)),IF(Tadministrativos[[#This Row],[Forma de pago del Administrativo]]="CIS, Fundación y similares",(Tadministrativos[[#This Row],[Salario mensual (si es vinculado o CIS)]]*6*VLOOKUP(Tadministrativos[[#This Row],[Forma de pago del Administrativo]],TFactorPrestacional[#All],3,0))/VLOOKUP(Tadministrativos[[#This Row],[Forma de pago del Administrativo]],THEPLS[#All],2,0),"VALIDAR"))))),0)</f>
        <v>VALIDAR</v>
      </c>
      <c r="M42" s="51">
        <f>+IFERROR(IF(AND(Tadministrativos[[#This Row],[Valor hora fijado por la unidad académica (si no es vinculado o CIS)]]&lt;&gt;"",Tadministrativos[[#This Row],[Forma de pago del Administrativo]]&lt;&gt;"Salario"),Tadministrativos[[#This Row],[Valor hora fijado por la unidad académica (si no es vinculado o CIS)]]*Tadministrativos[[#This Row],[Horas de dedicación en el semestre al programa]],IF(OR(Tadministrativos[[#This Row],[Salario mensual (si es vinculado o CIS)]]="",Tadministrativos[[#This Row],[Salario mensual (si es vinculado o CIS)]]=0),Tadministrativos[[#This Row],[Valor Hora (incluído FP)]]*Tadministrativos[[#This Row],[Horas de dedicación en el semestre al programa]],IF((Tadministrativos[[#This Row],[Salario mensual (si es vinculado o CIS)]]*6*VLOOKUP(Tadministrativos[[#This Row],[Forma de pago del Administrativo]],TFactorPrestacional[#All],3,0))&lt;Tadministrativos[[#This Row],[Valor Hora (incluído FP)]]*Tadministrativos[[#This Row],[Horas de dedicación en el semestre al programa]],(Tadministrativos[[#This Row],[Salario mensual (si es vinculado o CIS)]]*6*VLOOKUP(Tadministrativos[[#This Row],[Forma de pago del Administrativo]],TFactorPrestacional[#All],3,0)),Tadministrativos[[#This Row],[Valor Hora (incluído FP)]]*Tadministrativos[[#This Row],[Horas de dedicación en el semestre al programa]]))),0)</f>
        <v>0</v>
      </c>
    </row>
    <row r="43" spans="1:13">
      <c r="A43" s="28">
        <f t="shared" si="1"/>
        <v>42</v>
      </c>
      <c r="B43" s="121"/>
      <c r="C43" s="121"/>
      <c r="D43" s="121"/>
      <c r="E43" s="121"/>
      <c r="F43" s="121"/>
      <c r="G43" s="122"/>
      <c r="H43" s="124"/>
      <c r="I43" s="123"/>
      <c r="J43" s="123"/>
      <c r="K43" s="123"/>
      <c r="L43" s="51" t="str">
        <f>+IFERROR(IF(AND(Tadministrativos[[#This Row],[Valor hora fijado por la unidad académica (si no es vinculado o CIS)]]&lt;&gt;0,Tadministrativos[[#This Row],[Forma de pago del Administrativo]]&lt;&gt;"Salario"),Tadministrativos[[#This Row],[Valor hora fijado por la unidad académica (si no es vinculado o CIS)]],IF(Tadministrativos[[#This Row],[Forma de pago del Administrativo]]="Cátedra",VLOOKUP(Tadministrativos[[#This Row],[Categoría (si es actividad especial)]],TCategoría[#All],2,0)*VLOOKUP(Tadministrativos[[#This Row],[Forma de pago del Administrativo]],TFactorPrestacional[#All],3,0),IF(Tadministrativos[[#This Row],[Forma de pago del Administrativo]]="Actividad Especial",VLOOKUP(Tadministrativos[[#This Row],[Categoría (si es actividad especial)]],TCategoría[#All],3,0),IF(Tadministrativos[[#This Row],[Forma de pago del Administrativo]]="Salario",(Tadministrativos[[#This Row],[Salario mensual (si es vinculado o CIS)]]*6*VLOOKUP(Tadministrativos[[#This Row],[Tipo (Vinculación)]],TFactorPrestacional[#All],3,0)/VLOOKUP(Tadministrativos[[#This Row],[Tipo (Vinculación)]],THEPLS[#All],2,0)),IF(Tadministrativos[[#This Row],[Forma de pago del Administrativo]]="CIS, Fundación y similares",(Tadministrativos[[#This Row],[Salario mensual (si es vinculado o CIS)]]*6*VLOOKUP(Tadministrativos[[#This Row],[Forma de pago del Administrativo]],TFactorPrestacional[#All],3,0))/VLOOKUP(Tadministrativos[[#This Row],[Forma de pago del Administrativo]],THEPLS[#All],2,0),"VALIDAR"))))),0)</f>
        <v>VALIDAR</v>
      </c>
      <c r="M43" s="51">
        <f>+IFERROR(IF(AND(Tadministrativos[[#This Row],[Valor hora fijado por la unidad académica (si no es vinculado o CIS)]]&lt;&gt;"",Tadministrativos[[#This Row],[Forma de pago del Administrativo]]&lt;&gt;"Salario"),Tadministrativos[[#This Row],[Valor hora fijado por la unidad académica (si no es vinculado o CIS)]]*Tadministrativos[[#This Row],[Horas de dedicación en el semestre al programa]],IF(OR(Tadministrativos[[#This Row],[Salario mensual (si es vinculado o CIS)]]="",Tadministrativos[[#This Row],[Salario mensual (si es vinculado o CIS)]]=0),Tadministrativos[[#This Row],[Valor Hora (incluído FP)]]*Tadministrativos[[#This Row],[Horas de dedicación en el semestre al programa]],IF((Tadministrativos[[#This Row],[Salario mensual (si es vinculado o CIS)]]*6*VLOOKUP(Tadministrativos[[#This Row],[Forma de pago del Administrativo]],TFactorPrestacional[#All],3,0))&lt;Tadministrativos[[#This Row],[Valor Hora (incluído FP)]]*Tadministrativos[[#This Row],[Horas de dedicación en el semestre al programa]],(Tadministrativos[[#This Row],[Salario mensual (si es vinculado o CIS)]]*6*VLOOKUP(Tadministrativos[[#This Row],[Forma de pago del Administrativo]],TFactorPrestacional[#All],3,0)),Tadministrativos[[#This Row],[Valor Hora (incluído FP)]]*Tadministrativos[[#This Row],[Horas de dedicación en el semestre al programa]]))),0)</f>
        <v>0</v>
      </c>
    </row>
    <row r="44" spans="1:13">
      <c r="A44" s="28">
        <f t="shared" si="1"/>
        <v>43</v>
      </c>
      <c r="B44" s="121"/>
      <c r="C44" s="121"/>
      <c r="D44" s="121"/>
      <c r="E44" s="121"/>
      <c r="F44" s="121"/>
      <c r="G44" s="122"/>
      <c r="H44" s="124"/>
      <c r="I44" s="123"/>
      <c r="J44" s="123"/>
      <c r="K44" s="123"/>
      <c r="L44" s="51" t="str">
        <f>+IFERROR(IF(AND(Tadministrativos[[#This Row],[Valor hora fijado por la unidad académica (si no es vinculado o CIS)]]&lt;&gt;0,Tadministrativos[[#This Row],[Forma de pago del Administrativo]]&lt;&gt;"Salario"),Tadministrativos[[#This Row],[Valor hora fijado por la unidad académica (si no es vinculado o CIS)]],IF(Tadministrativos[[#This Row],[Forma de pago del Administrativo]]="Cátedra",VLOOKUP(Tadministrativos[[#This Row],[Categoría (si es actividad especial)]],TCategoría[#All],2,0)*VLOOKUP(Tadministrativos[[#This Row],[Forma de pago del Administrativo]],TFactorPrestacional[#All],3,0),IF(Tadministrativos[[#This Row],[Forma de pago del Administrativo]]="Actividad Especial",VLOOKUP(Tadministrativos[[#This Row],[Categoría (si es actividad especial)]],TCategoría[#All],3,0),IF(Tadministrativos[[#This Row],[Forma de pago del Administrativo]]="Salario",(Tadministrativos[[#This Row],[Salario mensual (si es vinculado o CIS)]]*6*VLOOKUP(Tadministrativos[[#This Row],[Tipo (Vinculación)]],TFactorPrestacional[#All],3,0)/VLOOKUP(Tadministrativos[[#This Row],[Tipo (Vinculación)]],THEPLS[#All],2,0)),IF(Tadministrativos[[#This Row],[Forma de pago del Administrativo]]="CIS, Fundación y similares",(Tadministrativos[[#This Row],[Salario mensual (si es vinculado o CIS)]]*6*VLOOKUP(Tadministrativos[[#This Row],[Forma de pago del Administrativo]],TFactorPrestacional[#All],3,0))/VLOOKUP(Tadministrativos[[#This Row],[Forma de pago del Administrativo]],THEPLS[#All],2,0),"VALIDAR"))))),0)</f>
        <v>VALIDAR</v>
      </c>
      <c r="M44" s="51">
        <f>+IFERROR(IF(AND(Tadministrativos[[#This Row],[Valor hora fijado por la unidad académica (si no es vinculado o CIS)]]&lt;&gt;"",Tadministrativos[[#This Row],[Forma de pago del Administrativo]]&lt;&gt;"Salario"),Tadministrativos[[#This Row],[Valor hora fijado por la unidad académica (si no es vinculado o CIS)]]*Tadministrativos[[#This Row],[Horas de dedicación en el semestre al programa]],IF(OR(Tadministrativos[[#This Row],[Salario mensual (si es vinculado o CIS)]]="",Tadministrativos[[#This Row],[Salario mensual (si es vinculado o CIS)]]=0),Tadministrativos[[#This Row],[Valor Hora (incluído FP)]]*Tadministrativos[[#This Row],[Horas de dedicación en el semestre al programa]],IF((Tadministrativos[[#This Row],[Salario mensual (si es vinculado o CIS)]]*6*VLOOKUP(Tadministrativos[[#This Row],[Forma de pago del Administrativo]],TFactorPrestacional[#All],3,0))&lt;Tadministrativos[[#This Row],[Valor Hora (incluído FP)]]*Tadministrativos[[#This Row],[Horas de dedicación en el semestre al programa]],(Tadministrativos[[#This Row],[Salario mensual (si es vinculado o CIS)]]*6*VLOOKUP(Tadministrativos[[#This Row],[Forma de pago del Administrativo]],TFactorPrestacional[#All],3,0)),Tadministrativos[[#This Row],[Valor Hora (incluído FP)]]*Tadministrativos[[#This Row],[Horas de dedicación en el semestre al programa]]))),0)</f>
        <v>0</v>
      </c>
    </row>
    <row r="45" spans="1:13">
      <c r="A45" s="28">
        <f t="shared" si="1"/>
        <v>44</v>
      </c>
      <c r="B45" s="121"/>
      <c r="C45" s="121"/>
      <c r="D45" s="121"/>
      <c r="E45" s="121"/>
      <c r="F45" s="121"/>
      <c r="G45" s="122"/>
      <c r="H45" s="124"/>
      <c r="I45" s="123"/>
      <c r="J45" s="123"/>
      <c r="K45" s="123"/>
      <c r="L45" s="51" t="str">
        <f>+IFERROR(IF(AND(Tadministrativos[[#This Row],[Valor hora fijado por la unidad académica (si no es vinculado o CIS)]]&lt;&gt;0,Tadministrativos[[#This Row],[Forma de pago del Administrativo]]&lt;&gt;"Salario"),Tadministrativos[[#This Row],[Valor hora fijado por la unidad académica (si no es vinculado o CIS)]],IF(Tadministrativos[[#This Row],[Forma de pago del Administrativo]]="Cátedra",VLOOKUP(Tadministrativos[[#This Row],[Categoría (si es actividad especial)]],TCategoría[#All],2,0)*VLOOKUP(Tadministrativos[[#This Row],[Forma de pago del Administrativo]],TFactorPrestacional[#All],3,0),IF(Tadministrativos[[#This Row],[Forma de pago del Administrativo]]="Actividad Especial",VLOOKUP(Tadministrativos[[#This Row],[Categoría (si es actividad especial)]],TCategoría[#All],3,0),IF(Tadministrativos[[#This Row],[Forma de pago del Administrativo]]="Salario",(Tadministrativos[[#This Row],[Salario mensual (si es vinculado o CIS)]]*6*VLOOKUP(Tadministrativos[[#This Row],[Tipo (Vinculación)]],TFactorPrestacional[#All],3,0)/VLOOKUP(Tadministrativos[[#This Row],[Tipo (Vinculación)]],THEPLS[#All],2,0)),IF(Tadministrativos[[#This Row],[Forma de pago del Administrativo]]="CIS, Fundación y similares",(Tadministrativos[[#This Row],[Salario mensual (si es vinculado o CIS)]]*6*VLOOKUP(Tadministrativos[[#This Row],[Forma de pago del Administrativo]],TFactorPrestacional[#All],3,0))/VLOOKUP(Tadministrativos[[#This Row],[Forma de pago del Administrativo]],THEPLS[#All],2,0),"VALIDAR"))))),0)</f>
        <v>VALIDAR</v>
      </c>
      <c r="M45" s="51">
        <f>+IFERROR(IF(AND(Tadministrativos[[#This Row],[Valor hora fijado por la unidad académica (si no es vinculado o CIS)]]&lt;&gt;"",Tadministrativos[[#This Row],[Forma de pago del Administrativo]]&lt;&gt;"Salario"),Tadministrativos[[#This Row],[Valor hora fijado por la unidad académica (si no es vinculado o CIS)]]*Tadministrativos[[#This Row],[Horas de dedicación en el semestre al programa]],IF(OR(Tadministrativos[[#This Row],[Salario mensual (si es vinculado o CIS)]]="",Tadministrativos[[#This Row],[Salario mensual (si es vinculado o CIS)]]=0),Tadministrativos[[#This Row],[Valor Hora (incluído FP)]]*Tadministrativos[[#This Row],[Horas de dedicación en el semestre al programa]],IF((Tadministrativos[[#This Row],[Salario mensual (si es vinculado o CIS)]]*6*VLOOKUP(Tadministrativos[[#This Row],[Forma de pago del Administrativo]],TFactorPrestacional[#All],3,0))&lt;Tadministrativos[[#This Row],[Valor Hora (incluído FP)]]*Tadministrativos[[#This Row],[Horas de dedicación en el semestre al programa]],(Tadministrativos[[#This Row],[Salario mensual (si es vinculado o CIS)]]*6*VLOOKUP(Tadministrativos[[#This Row],[Forma de pago del Administrativo]],TFactorPrestacional[#All],3,0)),Tadministrativos[[#This Row],[Valor Hora (incluído FP)]]*Tadministrativos[[#This Row],[Horas de dedicación en el semestre al programa]]))),0)</f>
        <v>0</v>
      </c>
    </row>
    <row r="46" spans="1:13">
      <c r="A46" s="28">
        <f t="shared" si="1"/>
        <v>45</v>
      </c>
      <c r="B46" s="121"/>
      <c r="C46" s="121"/>
      <c r="D46" s="121"/>
      <c r="E46" s="121"/>
      <c r="F46" s="121"/>
      <c r="G46" s="122"/>
      <c r="H46" s="124"/>
      <c r="I46" s="123"/>
      <c r="J46" s="123"/>
      <c r="K46" s="123"/>
      <c r="L46" s="51" t="str">
        <f>+IFERROR(IF(AND(Tadministrativos[[#This Row],[Valor hora fijado por la unidad académica (si no es vinculado o CIS)]]&lt;&gt;0,Tadministrativos[[#This Row],[Forma de pago del Administrativo]]&lt;&gt;"Salario"),Tadministrativos[[#This Row],[Valor hora fijado por la unidad académica (si no es vinculado o CIS)]],IF(Tadministrativos[[#This Row],[Forma de pago del Administrativo]]="Cátedra",VLOOKUP(Tadministrativos[[#This Row],[Categoría (si es actividad especial)]],TCategoría[#All],2,0)*VLOOKUP(Tadministrativos[[#This Row],[Forma de pago del Administrativo]],TFactorPrestacional[#All],3,0),IF(Tadministrativos[[#This Row],[Forma de pago del Administrativo]]="Actividad Especial",VLOOKUP(Tadministrativos[[#This Row],[Categoría (si es actividad especial)]],TCategoría[#All],3,0),IF(Tadministrativos[[#This Row],[Forma de pago del Administrativo]]="Salario",(Tadministrativos[[#This Row],[Salario mensual (si es vinculado o CIS)]]*6*VLOOKUP(Tadministrativos[[#This Row],[Tipo (Vinculación)]],TFactorPrestacional[#All],3,0)/VLOOKUP(Tadministrativos[[#This Row],[Tipo (Vinculación)]],THEPLS[#All],2,0)),IF(Tadministrativos[[#This Row],[Forma de pago del Administrativo]]="CIS, Fundación y similares",(Tadministrativos[[#This Row],[Salario mensual (si es vinculado o CIS)]]*6*VLOOKUP(Tadministrativos[[#This Row],[Forma de pago del Administrativo]],TFactorPrestacional[#All],3,0))/VLOOKUP(Tadministrativos[[#This Row],[Forma de pago del Administrativo]],THEPLS[#All],2,0),"VALIDAR"))))),0)</f>
        <v>VALIDAR</v>
      </c>
      <c r="M46" s="51">
        <f>+IFERROR(IF(AND(Tadministrativos[[#This Row],[Valor hora fijado por la unidad académica (si no es vinculado o CIS)]]&lt;&gt;"",Tadministrativos[[#This Row],[Forma de pago del Administrativo]]&lt;&gt;"Salario"),Tadministrativos[[#This Row],[Valor hora fijado por la unidad académica (si no es vinculado o CIS)]]*Tadministrativos[[#This Row],[Horas de dedicación en el semestre al programa]],IF(OR(Tadministrativos[[#This Row],[Salario mensual (si es vinculado o CIS)]]="",Tadministrativos[[#This Row],[Salario mensual (si es vinculado o CIS)]]=0),Tadministrativos[[#This Row],[Valor Hora (incluído FP)]]*Tadministrativos[[#This Row],[Horas de dedicación en el semestre al programa]],IF((Tadministrativos[[#This Row],[Salario mensual (si es vinculado o CIS)]]*6*VLOOKUP(Tadministrativos[[#This Row],[Forma de pago del Administrativo]],TFactorPrestacional[#All],3,0))&lt;Tadministrativos[[#This Row],[Valor Hora (incluído FP)]]*Tadministrativos[[#This Row],[Horas de dedicación en el semestre al programa]],(Tadministrativos[[#This Row],[Salario mensual (si es vinculado o CIS)]]*6*VLOOKUP(Tadministrativos[[#This Row],[Forma de pago del Administrativo]],TFactorPrestacional[#All],3,0)),Tadministrativos[[#This Row],[Valor Hora (incluído FP)]]*Tadministrativos[[#This Row],[Horas de dedicación en el semestre al programa]]))),0)</f>
        <v>0</v>
      </c>
    </row>
    <row r="47" spans="1:13">
      <c r="A47" s="28">
        <f t="shared" si="1"/>
        <v>46</v>
      </c>
      <c r="B47" s="121"/>
      <c r="C47" s="121"/>
      <c r="D47" s="121"/>
      <c r="E47" s="121"/>
      <c r="F47" s="121"/>
      <c r="G47" s="122"/>
      <c r="H47" s="124"/>
      <c r="I47" s="123"/>
      <c r="J47" s="123"/>
      <c r="K47" s="123"/>
      <c r="L47" s="51" t="str">
        <f>+IFERROR(IF(AND(Tadministrativos[[#This Row],[Valor hora fijado por la unidad académica (si no es vinculado o CIS)]]&lt;&gt;0,Tadministrativos[[#This Row],[Forma de pago del Administrativo]]&lt;&gt;"Salario"),Tadministrativos[[#This Row],[Valor hora fijado por la unidad académica (si no es vinculado o CIS)]],IF(Tadministrativos[[#This Row],[Forma de pago del Administrativo]]="Cátedra",VLOOKUP(Tadministrativos[[#This Row],[Categoría (si es actividad especial)]],TCategoría[#All],2,0)*VLOOKUP(Tadministrativos[[#This Row],[Forma de pago del Administrativo]],TFactorPrestacional[#All],3,0),IF(Tadministrativos[[#This Row],[Forma de pago del Administrativo]]="Actividad Especial",VLOOKUP(Tadministrativos[[#This Row],[Categoría (si es actividad especial)]],TCategoría[#All],3,0),IF(Tadministrativos[[#This Row],[Forma de pago del Administrativo]]="Salario",(Tadministrativos[[#This Row],[Salario mensual (si es vinculado o CIS)]]*6*VLOOKUP(Tadministrativos[[#This Row],[Tipo (Vinculación)]],TFactorPrestacional[#All],3,0)/VLOOKUP(Tadministrativos[[#This Row],[Tipo (Vinculación)]],THEPLS[#All],2,0)),IF(Tadministrativos[[#This Row],[Forma de pago del Administrativo]]="CIS, Fundación y similares",(Tadministrativos[[#This Row],[Salario mensual (si es vinculado o CIS)]]*6*VLOOKUP(Tadministrativos[[#This Row],[Forma de pago del Administrativo]],TFactorPrestacional[#All],3,0))/VLOOKUP(Tadministrativos[[#This Row],[Forma de pago del Administrativo]],THEPLS[#All],2,0),"VALIDAR"))))),0)</f>
        <v>VALIDAR</v>
      </c>
      <c r="M47" s="51">
        <f>+IFERROR(IF(AND(Tadministrativos[[#This Row],[Valor hora fijado por la unidad académica (si no es vinculado o CIS)]]&lt;&gt;"",Tadministrativos[[#This Row],[Forma de pago del Administrativo]]&lt;&gt;"Salario"),Tadministrativos[[#This Row],[Valor hora fijado por la unidad académica (si no es vinculado o CIS)]]*Tadministrativos[[#This Row],[Horas de dedicación en el semestre al programa]],IF(OR(Tadministrativos[[#This Row],[Salario mensual (si es vinculado o CIS)]]="",Tadministrativos[[#This Row],[Salario mensual (si es vinculado o CIS)]]=0),Tadministrativos[[#This Row],[Valor Hora (incluído FP)]]*Tadministrativos[[#This Row],[Horas de dedicación en el semestre al programa]],IF((Tadministrativos[[#This Row],[Salario mensual (si es vinculado o CIS)]]*6*VLOOKUP(Tadministrativos[[#This Row],[Forma de pago del Administrativo]],TFactorPrestacional[#All],3,0))&lt;Tadministrativos[[#This Row],[Valor Hora (incluído FP)]]*Tadministrativos[[#This Row],[Horas de dedicación en el semestre al programa]],(Tadministrativos[[#This Row],[Salario mensual (si es vinculado o CIS)]]*6*VLOOKUP(Tadministrativos[[#This Row],[Forma de pago del Administrativo]],TFactorPrestacional[#All],3,0)),Tadministrativos[[#This Row],[Valor Hora (incluído FP)]]*Tadministrativos[[#This Row],[Horas de dedicación en el semestre al programa]]))),0)</f>
        <v>0</v>
      </c>
    </row>
    <row r="48" spans="1:13">
      <c r="A48" s="28">
        <f t="shared" si="1"/>
        <v>47</v>
      </c>
      <c r="B48" s="121"/>
      <c r="C48" s="121"/>
      <c r="D48" s="121"/>
      <c r="E48" s="121"/>
      <c r="F48" s="121"/>
      <c r="G48" s="122"/>
      <c r="H48" s="124"/>
      <c r="I48" s="123"/>
      <c r="J48" s="123"/>
      <c r="K48" s="123"/>
      <c r="L48" s="51" t="str">
        <f>+IFERROR(IF(AND(Tadministrativos[[#This Row],[Valor hora fijado por la unidad académica (si no es vinculado o CIS)]]&lt;&gt;0,Tadministrativos[[#This Row],[Forma de pago del Administrativo]]&lt;&gt;"Salario"),Tadministrativos[[#This Row],[Valor hora fijado por la unidad académica (si no es vinculado o CIS)]],IF(Tadministrativos[[#This Row],[Forma de pago del Administrativo]]="Cátedra",VLOOKUP(Tadministrativos[[#This Row],[Categoría (si es actividad especial)]],TCategoría[#All],2,0)*VLOOKUP(Tadministrativos[[#This Row],[Forma de pago del Administrativo]],TFactorPrestacional[#All],3,0),IF(Tadministrativos[[#This Row],[Forma de pago del Administrativo]]="Actividad Especial",VLOOKUP(Tadministrativos[[#This Row],[Categoría (si es actividad especial)]],TCategoría[#All],3,0),IF(Tadministrativos[[#This Row],[Forma de pago del Administrativo]]="Salario",(Tadministrativos[[#This Row],[Salario mensual (si es vinculado o CIS)]]*6*VLOOKUP(Tadministrativos[[#This Row],[Tipo (Vinculación)]],TFactorPrestacional[#All],3,0)/VLOOKUP(Tadministrativos[[#This Row],[Tipo (Vinculación)]],THEPLS[#All],2,0)),IF(Tadministrativos[[#This Row],[Forma de pago del Administrativo]]="CIS, Fundación y similares",(Tadministrativos[[#This Row],[Salario mensual (si es vinculado o CIS)]]*6*VLOOKUP(Tadministrativos[[#This Row],[Forma de pago del Administrativo]],TFactorPrestacional[#All],3,0))/VLOOKUP(Tadministrativos[[#This Row],[Forma de pago del Administrativo]],THEPLS[#All],2,0),"VALIDAR"))))),0)</f>
        <v>VALIDAR</v>
      </c>
      <c r="M48" s="51">
        <f>+IFERROR(IF(AND(Tadministrativos[[#This Row],[Valor hora fijado por la unidad académica (si no es vinculado o CIS)]]&lt;&gt;"",Tadministrativos[[#This Row],[Forma de pago del Administrativo]]&lt;&gt;"Salario"),Tadministrativos[[#This Row],[Valor hora fijado por la unidad académica (si no es vinculado o CIS)]]*Tadministrativos[[#This Row],[Horas de dedicación en el semestre al programa]],IF(OR(Tadministrativos[[#This Row],[Salario mensual (si es vinculado o CIS)]]="",Tadministrativos[[#This Row],[Salario mensual (si es vinculado o CIS)]]=0),Tadministrativos[[#This Row],[Valor Hora (incluído FP)]]*Tadministrativos[[#This Row],[Horas de dedicación en el semestre al programa]],IF((Tadministrativos[[#This Row],[Salario mensual (si es vinculado o CIS)]]*6*VLOOKUP(Tadministrativos[[#This Row],[Forma de pago del Administrativo]],TFactorPrestacional[#All],3,0))&lt;Tadministrativos[[#This Row],[Valor Hora (incluído FP)]]*Tadministrativos[[#This Row],[Horas de dedicación en el semestre al programa]],(Tadministrativos[[#This Row],[Salario mensual (si es vinculado o CIS)]]*6*VLOOKUP(Tadministrativos[[#This Row],[Forma de pago del Administrativo]],TFactorPrestacional[#All],3,0)),Tadministrativos[[#This Row],[Valor Hora (incluído FP)]]*Tadministrativos[[#This Row],[Horas de dedicación en el semestre al programa]]))),0)</f>
        <v>0</v>
      </c>
    </row>
    <row r="49" spans="1:13">
      <c r="A49" s="28">
        <f t="shared" si="1"/>
        <v>48</v>
      </c>
      <c r="B49" s="121"/>
      <c r="C49" s="121"/>
      <c r="D49" s="121"/>
      <c r="E49" s="121"/>
      <c r="F49" s="121"/>
      <c r="G49" s="122"/>
      <c r="H49" s="124"/>
      <c r="I49" s="123"/>
      <c r="J49" s="123"/>
      <c r="K49" s="123"/>
      <c r="L49" s="51" t="str">
        <f>+IFERROR(IF(AND(Tadministrativos[[#This Row],[Valor hora fijado por la unidad académica (si no es vinculado o CIS)]]&lt;&gt;0,Tadministrativos[[#This Row],[Forma de pago del Administrativo]]&lt;&gt;"Salario"),Tadministrativos[[#This Row],[Valor hora fijado por la unidad académica (si no es vinculado o CIS)]],IF(Tadministrativos[[#This Row],[Forma de pago del Administrativo]]="Cátedra",VLOOKUP(Tadministrativos[[#This Row],[Categoría (si es actividad especial)]],TCategoría[#All],2,0)*VLOOKUP(Tadministrativos[[#This Row],[Forma de pago del Administrativo]],TFactorPrestacional[#All],3,0),IF(Tadministrativos[[#This Row],[Forma de pago del Administrativo]]="Actividad Especial",VLOOKUP(Tadministrativos[[#This Row],[Categoría (si es actividad especial)]],TCategoría[#All],3,0),IF(Tadministrativos[[#This Row],[Forma de pago del Administrativo]]="Salario",(Tadministrativos[[#This Row],[Salario mensual (si es vinculado o CIS)]]*6*VLOOKUP(Tadministrativos[[#This Row],[Tipo (Vinculación)]],TFactorPrestacional[#All],3,0)/VLOOKUP(Tadministrativos[[#This Row],[Tipo (Vinculación)]],THEPLS[#All],2,0)),IF(Tadministrativos[[#This Row],[Forma de pago del Administrativo]]="CIS, Fundación y similares",(Tadministrativos[[#This Row],[Salario mensual (si es vinculado o CIS)]]*6*VLOOKUP(Tadministrativos[[#This Row],[Forma de pago del Administrativo]],TFactorPrestacional[#All],3,0))/VLOOKUP(Tadministrativos[[#This Row],[Forma de pago del Administrativo]],THEPLS[#All],2,0),"VALIDAR"))))),0)</f>
        <v>VALIDAR</v>
      </c>
      <c r="M49" s="51">
        <f>+IFERROR(IF(AND(Tadministrativos[[#This Row],[Valor hora fijado por la unidad académica (si no es vinculado o CIS)]]&lt;&gt;"",Tadministrativos[[#This Row],[Forma de pago del Administrativo]]&lt;&gt;"Salario"),Tadministrativos[[#This Row],[Valor hora fijado por la unidad académica (si no es vinculado o CIS)]]*Tadministrativos[[#This Row],[Horas de dedicación en el semestre al programa]],IF(OR(Tadministrativos[[#This Row],[Salario mensual (si es vinculado o CIS)]]="",Tadministrativos[[#This Row],[Salario mensual (si es vinculado o CIS)]]=0),Tadministrativos[[#This Row],[Valor Hora (incluído FP)]]*Tadministrativos[[#This Row],[Horas de dedicación en el semestre al programa]],IF((Tadministrativos[[#This Row],[Salario mensual (si es vinculado o CIS)]]*6*VLOOKUP(Tadministrativos[[#This Row],[Forma de pago del Administrativo]],TFactorPrestacional[#All],3,0))&lt;Tadministrativos[[#This Row],[Valor Hora (incluído FP)]]*Tadministrativos[[#This Row],[Horas de dedicación en el semestre al programa]],(Tadministrativos[[#This Row],[Salario mensual (si es vinculado o CIS)]]*6*VLOOKUP(Tadministrativos[[#This Row],[Forma de pago del Administrativo]],TFactorPrestacional[#All],3,0)),Tadministrativos[[#This Row],[Valor Hora (incluído FP)]]*Tadministrativos[[#This Row],[Horas de dedicación en el semestre al programa]]))),0)</f>
        <v>0</v>
      </c>
    </row>
    <row r="50" spans="1:13">
      <c r="A50" s="28">
        <f t="shared" si="1"/>
        <v>49</v>
      </c>
      <c r="B50" s="121"/>
      <c r="C50" s="121"/>
      <c r="D50" s="121"/>
      <c r="E50" s="121"/>
      <c r="F50" s="121"/>
      <c r="G50" s="122"/>
      <c r="H50" s="124"/>
      <c r="I50" s="123"/>
      <c r="J50" s="123"/>
      <c r="K50" s="123"/>
      <c r="L50" s="51" t="str">
        <f>+IFERROR(IF(AND(Tadministrativos[[#This Row],[Valor hora fijado por la unidad académica (si no es vinculado o CIS)]]&lt;&gt;0,Tadministrativos[[#This Row],[Forma de pago del Administrativo]]&lt;&gt;"Salario"),Tadministrativos[[#This Row],[Valor hora fijado por la unidad académica (si no es vinculado o CIS)]],IF(Tadministrativos[[#This Row],[Forma de pago del Administrativo]]="Cátedra",VLOOKUP(Tadministrativos[[#This Row],[Categoría (si es actividad especial)]],TCategoría[#All],2,0)*VLOOKUP(Tadministrativos[[#This Row],[Forma de pago del Administrativo]],TFactorPrestacional[#All],3,0),IF(Tadministrativos[[#This Row],[Forma de pago del Administrativo]]="Actividad Especial",VLOOKUP(Tadministrativos[[#This Row],[Categoría (si es actividad especial)]],TCategoría[#All],3,0),IF(Tadministrativos[[#This Row],[Forma de pago del Administrativo]]="Salario",(Tadministrativos[[#This Row],[Salario mensual (si es vinculado o CIS)]]*6*VLOOKUP(Tadministrativos[[#This Row],[Tipo (Vinculación)]],TFactorPrestacional[#All],3,0)/VLOOKUP(Tadministrativos[[#This Row],[Tipo (Vinculación)]],THEPLS[#All],2,0)),IF(Tadministrativos[[#This Row],[Forma de pago del Administrativo]]="CIS, Fundación y similares",(Tadministrativos[[#This Row],[Salario mensual (si es vinculado o CIS)]]*6*VLOOKUP(Tadministrativos[[#This Row],[Forma de pago del Administrativo]],TFactorPrestacional[#All],3,0))/VLOOKUP(Tadministrativos[[#This Row],[Forma de pago del Administrativo]],THEPLS[#All],2,0),"VALIDAR"))))),0)</f>
        <v>VALIDAR</v>
      </c>
      <c r="M50" s="51">
        <f>+IFERROR(IF(AND(Tadministrativos[[#This Row],[Valor hora fijado por la unidad académica (si no es vinculado o CIS)]]&lt;&gt;"",Tadministrativos[[#This Row],[Forma de pago del Administrativo]]&lt;&gt;"Salario"),Tadministrativos[[#This Row],[Valor hora fijado por la unidad académica (si no es vinculado o CIS)]]*Tadministrativos[[#This Row],[Horas de dedicación en el semestre al programa]],IF(OR(Tadministrativos[[#This Row],[Salario mensual (si es vinculado o CIS)]]="",Tadministrativos[[#This Row],[Salario mensual (si es vinculado o CIS)]]=0),Tadministrativos[[#This Row],[Valor Hora (incluído FP)]]*Tadministrativos[[#This Row],[Horas de dedicación en el semestre al programa]],IF((Tadministrativos[[#This Row],[Salario mensual (si es vinculado o CIS)]]*6*VLOOKUP(Tadministrativos[[#This Row],[Forma de pago del Administrativo]],TFactorPrestacional[#All],3,0))&lt;Tadministrativos[[#This Row],[Valor Hora (incluído FP)]]*Tadministrativos[[#This Row],[Horas de dedicación en el semestre al programa]],(Tadministrativos[[#This Row],[Salario mensual (si es vinculado o CIS)]]*6*VLOOKUP(Tadministrativos[[#This Row],[Forma de pago del Administrativo]],TFactorPrestacional[#All],3,0)),Tadministrativos[[#This Row],[Valor Hora (incluído FP)]]*Tadministrativos[[#This Row],[Horas de dedicación en el semestre al programa]]))),0)</f>
        <v>0</v>
      </c>
    </row>
    <row r="51" spans="1:13">
      <c r="A51" s="28">
        <f t="shared" si="1"/>
        <v>50</v>
      </c>
      <c r="B51" s="121"/>
      <c r="C51" s="121"/>
      <c r="D51" s="121"/>
      <c r="E51" s="121"/>
      <c r="F51" s="121"/>
      <c r="G51" s="122"/>
      <c r="H51" s="124"/>
      <c r="I51" s="123"/>
      <c r="J51" s="123"/>
      <c r="K51" s="123"/>
      <c r="L51" s="51" t="str">
        <f>+IFERROR(IF(AND(Tadministrativos[[#This Row],[Valor hora fijado por la unidad académica (si no es vinculado o CIS)]]&lt;&gt;0,Tadministrativos[[#This Row],[Forma de pago del Administrativo]]&lt;&gt;"Salario"),Tadministrativos[[#This Row],[Valor hora fijado por la unidad académica (si no es vinculado o CIS)]],IF(Tadministrativos[[#This Row],[Forma de pago del Administrativo]]="Cátedra",VLOOKUP(Tadministrativos[[#This Row],[Categoría (si es actividad especial)]],TCategoría[#All],2,0)*VLOOKUP(Tadministrativos[[#This Row],[Forma de pago del Administrativo]],TFactorPrestacional[#All],3,0),IF(Tadministrativos[[#This Row],[Forma de pago del Administrativo]]="Actividad Especial",VLOOKUP(Tadministrativos[[#This Row],[Categoría (si es actividad especial)]],TCategoría[#All],3,0),IF(Tadministrativos[[#This Row],[Forma de pago del Administrativo]]="Salario",(Tadministrativos[[#This Row],[Salario mensual (si es vinculado o CIS)]]*6*VLOOKUP(Tadministrativos[[#This Row],[Tipo (Vinculación)]],TFactorPrestacional[#All],3,0)/VLOOKUP(Tadministrativos[[#This Row],[Tipo (Vinculación)]],THEPLS[#All],2,0)),IF(Tadministrativos[[#This Row],[Forma de pago del Administrativo]]="CIS, Fundación y similares",(Tadministrativos[[#This Row],[Salario mensual (si es vinculado o CIS)]]*6*VLOOKUP(Tadministrativos[[#This Row],[Forma de pago del Administrativo]],TFactorPrestacional[#All],3,0))/VLOOKUP(Tadministrativos[[#This Row],[Forma de pago del Administrativo]],THEPLS[#All],2,0),"VALIDAR"))))),0)</f>
        <v>VALIDAR</v>
      </c>
      <c r="M51" s="51">
        <f>+IFERROR(IF(AND(Tadministrativos[[#This Row],[Valor hora fijado por la unidad académica (si no es vinculado o CIS)]]&lt;&gt;"",Tadministrativos[[#This Row],[Forma de pago del Administrativo]]&lt;&gt;"Salario"),Tadministrativos[[#This Row],[Valor hora fijado por la unidad académica (si no es vinculado o CIS)]]*Tadministrativos[[#This Row],[Horas de dedicación en el semestre al programa]],IF(OR(Tadministrativos[[#This Row],[Salario mensual (si es vinculado o CIS)]]="",Tadministrativos[[#This Row],[Salario mensual (si es vinculado o CIS)]]=0),Tadministrativos[[#This Row],[Valor Hora (incluído FP)]]*Tadministrativos[[#This Row],[Horas de dedicación en el semestre al programa]],IF((Tadministrativos[[#This Row],[Salario mensual (si es vinculado o CIS)]]*6*VLOOKUP(Tadministrativos[[#This Row],[Forma de pago del Administrativo]],TFactorPrestacional[#All],3,0))&lt;Tadministrativos[[#This Row],[Valor Hora (incluído FP)]]*Tadministrativos[[#This Row],[Horas de dedicación en el semestre al programa]],(Tadministrativos[[#This Row],[Salario mensual (si es vinculado o CIS)]]*6*VLOOKUP(Tadministrativos[[#This Row],[Forma de pago del Administrativo]],TFactorPrestacional[#All],3,0)),Tadministrativos[[#This Row],[Valor Hora (incluído FP)]]*Tadministrativos[[#This Row],[Horas de dedicación en el semestre al programa]]))),0)</f>
        <v>0</v>
      </c>
    </row>
  </sheetData>
  <sheetProtection algorithmName="SHA-512" hashValue="7s3mX892io/SpBxfXAKs51U0eXuM03kjZkTNUUWXyhqEDcsLTw9n8KKextqrGR/Eb0YtpqTSzt49ASTglciGLg==" saltValue="lfY8b6yR5kYR42VFaNoWcw==" spinCount="100000" sheet="1" objects="1" scenarios="1" formatCells="0" autoFilter="0"/>
  <dataValidations count="2">
    <dataValidation type="list" allowBlank="1" showInputMessage="1" showErrorMessage="1" sqref="F2:F8" xr:uid="{00000000-0002-0000-0500-000000000000}">
      <formula1>"Fondos Generales, Unidad Académica"</formula1>
    </dataValidation>
    <dataValidation type="list" allowBlank="1" showInputMessage="1" showErrorMessage="1" sqref="F2:F8" xr:uid="{00000000-0002-0000-0500-000001000000}">
      <formula1>#REF!</formula1>
    </dataValidation>
  </dataValidations>
  <pageMargins left="0.7" right="0.7" top="0.75" bottom="0.75" header="0.3" footer="0.3"/>
  <pageSetup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00000000-0002-0000-0500-000002000000}">
          <x14:formula1>
            <xm:f>Listas!$B$3:$B$12</xm:f>
          </x14:formula1>
          <xm:sqref>J2:J51</xm:sqref>
        </x14:dataValidation>
        <x14:dataValidation type="list" allowBlank="1" showInputMessage="1" showErrorMessage="1" xr:uid="{00000000-0002-0000-0500-000003000000}">
          <x14:formula1>
            <xm:f>Listas!$B$73:$B$76</xm:f>
          </x14:formula1>
          <xm:sqref>H2:H51</xm:sqref>
        </x14:dataValidation>
        <x14:dataValidation type="list" allowBlank="1" showInputMessage="1" showErrorMessage="1" xr:uid="{00000000-0002-0000-0500-000004000000}">
          <x14:formula1>
            <xm:f>Listas!$B$163:$B$169</xm:f>
          </x14:formula1>
          <xm:sqref>D2:D51</xm:sqref>
        </x14:dataValidation>
        <x14:dataValidation type="list" allowBlank="1" showInputMessage="1" showErrorMessage="1" xr:uid="{00000000-0002-0000-0500-000005000000}">
          <x14:formula1>
            <xm:f>Listas!$B$156:$B$160</xm:f>
          </x14:formula1>
          <xm:sqref>E2:E51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Hoja5"/>
  <dimension ref="A1:F51"/>
  <sheetViews>
    <sheetView showGridLines="0" zoomScale="120" zoomScaleNormal="120" workbookViewId="0"/>
  </sheetViews>
  <sheetFormatPr baseColWidth="10" defaultColWidth="11.42578125" defaultRowHeight="15"/>
  <cols>
    <col min="1" max="1" width="10" style="21" customWidth="1"/>
    <col min="2" max="2" width="45.85546875" style="21" customWidth="1"/>
    <col min="3" max="3" width="38.28515625" style="21" customWidth="1"/>
    <col min="4" max="4" width="30.42578125" style="21" customWidth="1"/>
    <col min="5" max="5" width="24.5703125" style="21" bestFit="1" customWidth="1"/>
    <col min="6" max="6" width="49.7109375" style="21" customWidth="1"/>
    <col min="7" max="7" width="22.28515625" style="21" customWidth="1"/>
    <col min="8" max="8" width="15.85546875" style="21" customWidth="1"/>
    <col min="9" max="16384" width="11.42578125" style="21"/>
  </cols>
  <sheetData>
    <row r="1" spans="1:6" ht="28.15" customHeight="1">
      <c r="A1" s="27" t="s">
        <v>103</v>
      </c>
      <c r="B1" s="26" t="s">
        <v>104</v>
      </c>
      <c r="C1" s="26" t="s">
        <v>105</v>
      </c>
      <c r="D1" s="27" t="s">
        <v>106</v>
      </c>
      <c r="E1" s="26" t="s">
        <v>54</v>
      </c>
      <c r="F1" s="26" t="s">
        <v>60</v>
      </c>
    </row>
    <row r="2" spans="1:6">
      <c r="A2" s="26">
        <f t="shared" ref="A2:A3" si="0">IFERROR(A1+1,1)</f>
        <v>1</v>
      </c>
      <c r="B2" s="121"/>
      <c r="C2" s="121"/>
      <c r="D2" s="123"/>
      <c r="E2" s="121"/>
      <c r="F2" s="129"/>
    </row>
    <row r="3" spans="1:6">
      <c r="A3" s="26">
        <f t="shared" si="0"/>
        <v>2</v>
      </c>
      <c r="B3" s="121"/>
      <c r="C3" s="121"/>
      <c r="D3" s="123"/>
      <c r="E3" s="121"/>
      <c r="F3" s="129"/>
    </row>
    <row r="4" spans="1:6">
      <c r="A4" s="26">
        <f t="shared" ref="A4:A6" si="1">IFERROR(A3+1,1)</f>
        <v>3</v>
      </c>
      <c r="B4" s="121"/>
      <c r="C4" s="121"/>
      <c r="D4" s="123"/>
      <c r="E4" s="121"/>
      <c r="F4" s="129"/>
    </row>
    <row r="5" spans="1:6">
      <c r="A5" s="26">
        <f t="shared" si="1"/>
        <v>4</v>
      </c>
      <c r="B5" s="121"/>
      <c r="C5" s="121"/>
      <c r="D5" s="123"/>
      <c r="E5" s="121"/>
      <c r="F5" s="129"/>
    </row>
    <row r="6" spans="1:6">
      <c r="A6" s="26">
        <f t="shared" si="1"/>
        <v>5</v>
      </c>
      <c r="B6" s="121"/>
      <c r="C6" s="121"/>
      <c r="D6" s="123"/>
      <c r="E6" s="121"/>
      <c r="F6" s="129"/>
    </row>
    <row r="7" spans="1:6">
      <c r="A7" s="26">
        <f>IFERROR(A6+1,1)</f>
        <v>6</v>
      </c>
      <c r="B7" s="121"/>
      <c r="C7" s="121"/>
      <c r="D7" s="123"/>
      <c r="E7" s="121"/>
      <c r="F7" s="129"/>
    </row>
    <row r="8" spans="1:6">
      <c r="A8" s="26">
        <f t="shared" ref="A8:A11" si="2">IFERROR(A7+1,1)</f>
        <v>7</v>
      </c>
      <c r="B8" s="121"/>
      <c r="C8" s="121"/>
      <c r="D8" s="123"/>
      <c r="E8" s="121"/>
      <c r="F8" s="129"/>
    </row>
    <row r="9" spans="1:6">
      <c r="A9" s="26">
        <f t="shared" si="2"/>
        <v>8</v>
      </c>
      <c r="B9" s="121"/>
      <c r="C9" s="121"/>
      <c r="D9" s="123"/>
      <c r="E9" s="121"/>
      <c r="F9" s="129"/>
    </row>
    <row r="10" spans="1:6">
      <c r="A10" s="26">
        <f t="shared" si="2"/>
        <v>9</v>
      </c>
      <c r="B10" s="121"/>
      <c r="C10" s="121"/>
      <c r="D10" s="123"/>
      <c r="E10" s="121"/>
      <c r="F10" s="129"/>
    </row>
    <row r="11" spans="1:6">
      <c r="A11" s="26">
        <f t="shared" si="2"/>
        <v>10</v>
      </c>
      <c r="B11" s="121"/>
      <c r="C11" s="121"/>
      <c r="D11" s="123"/>
      <c r="E11" s="121"/>
      <c r="F11" s="129"/>
    </row>
    <row r="12" spans="1:6">
      <c r="A12" s="26">
        <f t="shared" ref="A12:A51" si="3">IFERROR(A11+1,1)</f>
        <v>11</v>
      </c>
      <c r="B12" s="121"/>
      <c r="C12" s="121"/>
      <c r="D12" s="123"/>
      <c r="E12" s="121"/>
      <c r="F12" s="129"/>
    </row>
    <row r="13" spans="1:6">
      <c r="A13" s="26">
        <f t="shared" si="3"/>
        <v>12</v>
      </c>
      <c r="B13" s="121"/>
      <c r="C13" s="121"/>
      <c r="D13" s="123"/>
      <c r="E13" s="121"/>
      <c r="F13" s="129"/>
    </row>
    <row r="14" spans="1:6">
      <c r="A14" s="26">
        <f t="shared" si="3"/>
        <v>13</v>
      </c>
      <c r="B14" s="121"/>
      <c r="C14" s="121"/>
      <c r="D14" s="123"/>
      <c r="E14" s="121"/>
      <c r="F14" s="129"/>
    </row>
    <row r="15" spans="1:6">
      <c r="A15" s="26">
        <f t="shared" si="3"/>
        <v>14</v>
      </c>
      <c r="B15" s="121"/>
      <c r="C15" s="121"/>
      <c r="D15" s="123"/>
      <c r="E15" s="121"/>
      <c r="F15" s="129"/>
    </row>
    <row r="16" spans="1:6">
      <c r="A16" s="26">
        <f t="shared" si="3"/>
        <v>15</v>
      </c>
      <c r="B16" s="121"/>
      <c r="C16" s="121"/>
      <c r="D16" s="123"/>
      <c r="E16" s="121"/>
      <c r="F16" s="129"/>
    </row>
    <row r="17" spans="1:6">
      <c r="A17" s="26">
        <f t="shared" si="3"/>
        <v>16</v>
      </c>
      <c r="B17" s="121"/>
      <c r="C17" s="121"/>
      <c r="D17" s="123"/>
      <c r="E17" s="121"/>
      <c r="F17" s="129"/>
    </row>
    <row r="18" spans="1:6">
      <c r="A18" s="26">
        <f t="shared" si="3"/>
        <v>17</v>
      </c>
      <c r="B18" s="121"/>
      <c r="C18" s="121"/>
      <c r="D18" s="123"/>
      <c r="E18" s="121"/>
      <c r="F18" s="129"/>
    </row>
    <row r="19" spans="1:6">
      <c r="A19" s="26">
        <f t="shared" si="3"/>
        <v>18</v>
      </c>
      <c r="B19" s="121"/>
      <c r="C19" s="121"/>
      <c r="D19" s="123"/>
      <c r="E19" s="121"/>
      <c r="F19" s="129"/>
    </row>
    <row r="20" spans="1:6">
      <c r="A20" s="26">
        <f t="shared" si="3"/>
        <v>19</v>
      </c>
      <c r="B20" s="121"/>
      <c r="C20" s="121"/>
      <c r="D20" s="123"/>
      <c r="E20" s="121"/>
      <c r="F20" s="129"/>
    </row>
    <row r="21" spans="1:6">
      <c r="A21" s="26">
        <f t="shared" si="3"/>
        <v>20</v>
      </c>
      <c r="B21" s="121"/>
      <c r="C21" s="121"/>
      <c r="D21" s="123"/>
      <c r="E21" s="121"/>
      <c r="F21" s="129"/>
    </row>
    <row r="22" spans="1:6">
      <c r="A22" s="26">
        <f t="shared" si="3"/>
        <v>21</v>
      </c>
      <c r="B22" s="121"/>
      <c r="C22" s="121"/>
      <c r="D22" s="123"/>
      <c r="E22" s="121"/>
      <c r="F22" s="129"/>
    </row>
    <row r="23" spans="1:6">
      <c r="A23" s="26">
        <f t="shared" si="3"/>
        <v>22</v>
      </c>
      <c r="B23" s="121"/>
      <c r="C23" s="121"/>
      <c r="D23" s="123"/>
      <c r="E23" s="121"/>
      <c r="F23" s="129"/>
    </row>
    <row r="24" spans="1:6">
      <c r="A24" s="26">
        <f t="shared" si="3"/>
        <v>23</v>
      </c>
      <c r="B24" s="121"/>
      <c r="C24" s="121"/>
      <c r="D24" s="123"/>
      <c r="E24" s="121"/>
      <c r="F24" s="129"/>
    </row>
    <row r="25" spans="1:6">
      <c r="A25" s="26">
        <f t="shared" si="3"/>
        <v>24</v>
      </c>
      <c r="B25" s="121"/>
      <c r="C25" s="121"/>
      <c r="D25" s="123"/>
      <c r="E25" s="121"/>
      <c r="F25" s="129"/>
    </row>
    <row r="26" spans="1:6">
      <c r="A26" s="26">
        <f t="shared" si="3"/>
        <v>25</v>
      </c>
      <c r="B26" s="121"/>
      <c r="C26" s="121"/>
      <c r="D26" s="123"/>
      <c r="E26" s="121"/>
      <c r="F26" s="129"/>
    </row>
    <row r="27" spans="1:6">
      <c r="A27" s="26">
        <f t="shared" si="3"/>
        <v>26</v>
      </c>
      <c r="B27" s="121"/>
      <c r="C27" s="121"/>
      <c r="D27" s="123"/>
      <c r="E27" s="121"/>
      <c r="F27" s="129"/>
    </row>
    <row r="28" spans="1:6">
      <c r="A28" s="26">
        <f t="shared" si="3"/>
        <v>27</v>
      </c>
      <c r="B28" s="121"/>
      <c r="C28" s="121"/>
      <c r="D28" s="123"/>
      <c r="E28" s="121"/>
      <c r="F28" s="129"/>
    </row>
    <row r="29" spans="1:6">
      <c r="A29" s="26">
        <f t="shared" si="3"/>
        <v>28</v>
      </c>
      <c r="B29" s="121"/>
      <c r="C29" s="121"/>
      <c r="D29" s="123"/>
      <c r="E29" s="121"/>
      <c r="F29" s="129"/>
    </row>
    <row r="30" spans="1:6">
      <c r="A30" s="26">
        <f t="shared" si="3"/>
        <v>29</v>
      </c>
      <c r="B30" s="121"/>
      <c r="C30" s="121"/>
      <c r="D30" s="123"/>
      <c r="E30" s="121"/>
      <c r="F30" s="129"/>
    </row>
    <row r="31" spans="1:6">
      <c r="A31" s="26">
        <f t="shared" si="3"/>
        <v>30</v>
      </c>
      <c r="B31" s="121"/>
      <c r="C31" s="121"/>
      <c r="D31" s="123"/>
      <c r="E31" s="121"/>
      <c r="F31" s="129"/>
    </row>
    <row r="32" spans="1:6">
      <c r="A32" s="26">
        <f t="shared" si="3"/>
        <v>31</v>
      </c>
      <c r="B32" s="121"/>
      <c r="C32" s="121"/>
      <c r="D32" s="123"/>
      <c r="E32" s="121"/>
      <c r="F32" s="129"/>
    </row>
    <row r="33" spans="1:6">
      <c r="A33" s="26">
        <f t="shared" si="3"/>
        <v>32</v>
      </c>
      <c r="B33" s="121"/>
      <c r="C33" s="121"/>
      <c r="D33" s="123"/>
      <c r="E33" s="121"/>
      <c r="F33" s="129"/>
    </row>
    <row r="34" spans="1:6">
      <c r="A34" s="26">
        <f t="shared" si="3"/>
        <v>33</v>
      </c>
      <c r="B34" s="121"/>
      <c r="C34" s="121"/>
      <c r="D34" s="123"/>
      <c r="E34" s="121"/>
      <c r="F34" s="129"/>
    </row>
    <row r="35" spans="1:6">
      <c r="A35" s="26">
        <f t="shared" si="3"/>
        <v>34</v>
      </c>
      <c r="B35" s="121"/>
      <c r="C35" s="121"/>
      <c r="D35" s="123"/>
      <c r="E35" s="121"/>
      <c r="F35" s="129"/>
    </row>
    <row r="36" spans="1:6">
      <c r="A36" s="26">
        <f t="shared" si="3"/>
        <v>35</v>
      </c>
      <c r="B36" s="121"/>
      <c r="C36" s="121"/>
      <c r="D36" s="123"/>
      <c r="E36" s="121"/>
      <c r="F36" s="129"/>
    </row>
    <row r="37" spans="1:6">
      <c r="A37" s="26">
        <f t="shared" si="3"/>
        <v>36</v>
      </c>
      <c r="B37" s="121"/>
      <c r="C37" s="121"/>
      <c r="D37" s="123"/>
      <c r="E37" s="121"/>
      <c r="F37" s="129"/>
    </row>
    <row r="38" spans="1:6">
      <c r="A38" s="26">
        <f t="shared" si="3"/>
        <v>37</v>
      </c>
      <c r="B38" s="121"/>
      <c r="C38" s="121"/>
      <c r="D38" s="123"/>
      <c r="E38" s="121"/>
      <c r="F38" s="129"/>
    </row>
    <row r="39" spans="1:6">
      <c r="A39" s="26">
        <f t="shared" si="3"/>
        <v>38</v>
      </c>
      <c r="B39" s="121"/>
      <c r="C39" s="121"/>
      <c r="D39" s="123"/>
      <c r="E39" s="121"/>
      <c r="F39" s="129"/>
    </row>
    <row r="40" spans="1:6">
      <c r="A40" s="26">
        <f t="shared" si="3"/>
        <v>39</v>
      </c>
      <c r="B40" s="121"/>
      <c r="C40" s="121"/>
      <c r="D40" s="123"/>
      <c r="E40" s="121"/>
      <c r="F40" s="129"/>
    </row>
    <row r="41" spans="1:6">
      <c r="A41" s="26">
        <f t="shared" si="3"/>
        <v>40</v>
      </c>
      <c r="B41" s="121"/>
      <c r="C41" s="121"/>
      <c r="D41" s="123"/>
      <c r="E41" s="121"/>
      <c r="F41" s="129"/>
    </row>
    <row r="42" spans="1:6">
      <c r="A42" s="26">
        <f t="shared" si="3"/>
        <v>41</v>
      </c>
      <c r="B42" s="121"/>
      <c r="C42" s="121"/>
      <c r="D42" s="123"/>
      <c r="E42" s="121"/>
      <c r="F42" s="129"/>
    </row>
    <row r="43" spans="1:6">
      <c r="A43" s="26">
        <f t="shared" si="3"/>
        <v>42</v>
      </c>
      <c r="B43" s="121"/>
      <c r="C43" s="121"/>
      <c r="D43" s="123"/>
      <c r="E43" s="121"/>
      <c r="F43" s="129"/>
    </row>
    <row r="44" spans="1:6">
      <c r="A44" s="26">
        <f t="shared" si="3"/>
        <v>43</v>
      </c>
      <c r="B44" s="121"/>
      <c r="C44" s="121"/>
      <c r="D44" s="123"/>
      <c r="E44" s="121"/>
      <c r="F44" s="129"/>
    </row>
    <row r="45" spans="1:6">
      <c r="A45" s="26">
        <f t="shared" si="3"/>
        <v>44</v>
      </c>
      <c r="B45" s="121"/>
      <c r="C45" s="121"/>
      <c r="D45" s="123"/>
      <c r="E45" s="121"/>
      <c r="F45" s="129"/>
    </row>
    <row r="46" spans="1:6">
      <c r="A46" s="26">
        <f t="shared" si="3"/>
        <v>45</v>
      </c>
      <c r="B46" s="121"/>
      <c r="C46" s="121"/>
      <c r="D46" s="123"/>
      <c r="E46" s="121"/>
      <c r="F46" s="129"/>
    </row>
    <row r="47" spans="1:6">
      <c r="A47" s="26">
        <f t="shared" si="3"/>
        <v>46</v>
      </c>
      <c r="B47" s="121"/>
      <c r="C47" s="121"/>
      <c r="D47" s="123"/>
      <c r="E47" s="121"/>
      <c r="F47" s="129"/>
    </row>
    <row r="48" spans="1:6">
      <c r="A48" s="26">
        <f t="shared" si="3"/>
        <v>47</v>
      </c>
      <c r="B48" s="121"/>
      <c r="C48" s="121"/>
      <c r="D48" s="123"/>
      <c r="E48" s="121"/>
      <c r="F48" s="129"/>
    </row>
    <row r="49" spans="1:6">
      <c r="A49" s="26">
        <f t="shared" si="3"/>
        <v>48</v>
      </c>
      <c r="B49" s="121"/>
      <c r="C49" s="121"/>
      <c r="D49" s="123"/>
      <c r="E49" s="121"/>
      <c r="F49" s="129"/>
    </row>
    <row r="50" spans="1:6">
      <c r="A50" s="26">
        <f t="shared" si="3"/>
        <v>49</v>
      </c>
      <c r="B50" s="121"/>
      <c r="C50" s="121"/>
      <c r="D50" s="123"/>
      <c r="E50" s="121"/>
      <c r="F50" s="129"/>
    </row>
    <row r="51" spans="1:6">
      <c r="A51" s="26">
        <f t="shared" si="3"/>
        <v>50</v>
      </c>
      <c r="B51" s="121"/>
      <c r="C51" s="121"/>
      <c r="D51" s="123"/>
      <c r="E51" s="121"/>
      <c r="F51" s="129"/>
    </row>
  </sheetData>
  <sheetProtection algorithmName="SHA-512" hashValue="DOtK4rDjIGWezq18/VJ/lRjOIojUguVQfynt1nAspJEwFd6j/OlCG9lrsLcRN1BkrqrLeqykiCpR8xKdRSmKOA==" saltValue="1SL8Aq19akEDLe8uqkpsNw==" spinCount="100000" sheet="1" objects="1" scenarios="1" formatCells="0"/>
  <dataValidations count="1">
    <dataValidation type="list" allowBlank="1" showInputMessage="1" showErrorMessage="1" sqref="E2:E51" xr:uid="{00000000-0002-0000-0600-000000000000}">
      <formula1>"Fondos Generales, Unidad Académica"</formula1>
    </dataValidation>
  </dataValidations>
  <pageMargins left="0.7" right="0.7" top="0.75" bottom="0.75" header="0.3" footer="0.3"/>
  <pageSetup orientation="portrait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00000000-0002-0000-0600-000001000000}">
          <x14:formula1>
            <xm:f>Listas!$B$184:$B$189</xm:f>
          </x14:formula1>
          <xm:sqref>B2:B51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Hoja6">
    <tabColor theme="9"/>
  </sheetPr>
  <dimension ref="B2:AS99"/>
  <sheetViews>
    <sheetView showGridLines="0" topLeftCell="A69" zoomScale="120" zoomScaleNormal="120" workbookViewId="0">
      <selection activeCell="C79" sqref="C79"/>
    </sheetView>
  </sheetViews>
  <sheetFormatPr baseColWidth="10" defaultColWidth="11.42578125" defaultRowHeight="15"/>
  <cols>
    <col min="1" max="1" width="17.7109375" style="21" customWidth="1"/>
    <col min="2" max="2" width="47.28515625" style="21" customWidth="1"/>
    <col min="3" max="3" width="20.85546875" style="21" customWidth="1"/>
    <col min="4" max="4" width="21.7109375" style="21" customWidth="1"/>
    <col min="5" max="5" width="24.5703125" style="21" bestFit="1" customWidth="1"/>
    <col min="6" max="6" width="49.7109375" style="21" customWidth="1"/>
    <col min="7" max="7" width="22.28515625" style="21" customWidth="1"/>
    <col min="8" max="8" width="15.85546875" style="21" customWidth="1"/>
    <col min="9" max="16384" width="11.42578125" style="21"/>
  </cols>
  <sheetData>
    <row r="2" spans="2:45" ht="30">
      <c r="B2" s="202" t="s">
        <v>107</v>
      </c>
      <c r="C2" s="202"/>
      <c r="D2" s="202"/>
    </row>
    <row r="5" spans="2:45" ht="19.5" customHeight="1"/>
    <row r="6" spans="2:45" ht="19.5" customHeight="1"/>
    <row r="7" spans="2:45" ht="19.5" customHeight="1"/>
    <row r="8" spans="2:45" ht="19.5" customHeight="1"/>
    <row r="9" spans="2:45" ht="19.5" customHeight="1"/>
    <row r="10" spans="2:45" ht="22.5">
      <c r="B10" s="204" t="s">
        <v>108</v>
      </c>
      <c r="C10" s="204"/>
      <c r="D10" s="204"/>
    </row>
    <row r="11" spans="2:45" ht="15.75">
      <c r="B11" s="206" t="str">
        <f>'Información del Programa'!$C$4&amp;" Modalidad "&amp;'Información del Programa'!$C$8</f>
        <v xml:space="preserve"> Modalidad </v>
      </c>
      <c r="C11" s="206"/>
      <c r="D11" s="206"/>
    </row>
    <row r="12" spans="2:45" ht="15.75">
      <c r="B12" s="205" t="str">
        <f>"Por el periodo comprendido entre "&amp;'Información del Programa'!$C$14&amp;" a "&amp;'Información del Programa'!$C$15</f>
        <v xml:space="preserve">Por el periodo comprendido entre  a </v>
      </c>
      <c r="C12" s="205"/>
      <c r="D12" s="205"/>
    </row>
    <row r="13" spans="2:45" ht="15.75">
      <c r="B13" s="205">
        <f>'Información del Programa'!$C$6</f>
        <v>0</v>
      </c>
      <c r="C13" s="205"/>
      <c r="D13" s="205"/>
    </row>
    <row r="14" spans="2:45">
      <c r="B14" s="207" t="s">
        <v>109</v>
      </c>
      <c r="C14" s="207"/>
      <c r="D14" s="207"/>
    </row>
    <row r="15" spans="2:45" ht="15.75">
      <c r="B15" s="206"/>
      <c r="C15" s="206"/>
      <c r="D15" s="206"/>
    </row>
    <row r="16" spans="2:45">
      <c r="C16" s="30" t="s">
        <v>110</v>
      </c>
      <c r="D16" s="30" t="s">
        <v>111</v>
      </c>
      <c r="G16" s="30"/>
      <c r="H16" s="30"/>
      <c r="I16" s="30"/>
      <c r="J16" s="30"/>
      <c r="K16" s="30"/>
      <c r="L16" s="30"/>
      <c r="M16" s="30"/>
      <c r="N16" s="30"/>
      <c r="O16" s="30"/>
      <c r="P16" s="30"/>
      <c r="Q16" s="30"/>
      <c r="R16" s="30"/>
      <c r="S16" s="30"/>
      <c r="T16" s="30"/>
      <c r="U16" s="30"/>
      <c r="V16" s="30"/>
      <c r="W16" s="30"/>
      <c r="X16" s="30"/>
      <c r="Y16" s="30"/>
      <c r="Z16" s="30"/>
      <c r="AA16" s="30"/>
      <c r="AB16" s="30"/>
      <c r="AC16" s="30"/>
      <c r="AD16" s="30"/>
      <c r="AE16" s="30"/>
      <c r="AF16" s="30"/>
      <c r="AG16" s="30"/>
      <c r="AH16" s="30"/>
      <c r="AI16" s="30"/>
      <c r="AJ16" s="30"/>
      <c r="AK16" s="30"/>
      <c r="AL16" s="30"/>
      <c r="AM16" s="30"/>
      <c r="AN16" s="30"/>
      <c r="AO16" s="30"/>
      <c r="AP16" s="30"/>
      <c r="AQ16" s="30"/>
      <c r="AR16" s="30"/>
      <c r="AS16" s="30"/>
    </row>
    <row r="17" spans="2:45">
      <c r="B17" s="32" t="s">
        <v>112</v>
      </c>
      <c r="C17" s="33">
        <f>+C18</f>
        <v>0</v>
      </c>
      <c r="D17" s="33">
        <f>+D18</f>
        <v>0</v>
      </c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</row>
    <row r="18" spans="2:45">
      <c r="B18" s="34" t="s">
        <v>113</v>
      </c>
      <c r="C18" s="35">
        <f>+IF(OR('Información del Programa'!$C$9="Especialidad Medicoquirúrgica",'Información del Programa'!$C$9="Cirugía Oral y Maxilofacial"),'Información del Programa'!$C$19*'Información del Programa'!$C$31*'Información del Programa'!$C$30*'Información del Programa'!$C$29,'Información del Programa'!$C$19*'Información del Programa'!$C$31*'Información del Programa'!$C$30)</f>
        <v>0</v>
      </c>
      <c r="D18" s="35">
        <f>+C18*'Información del Programa'!$C$16</f>
        <v>0</v>
      </c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</row>
    <row r="19" spans="2:45">
      <c r="B19" s="34" t="s">
        <v>114</v>
      </c>
      <c r="C19" s="37">
        <f>+$C$18*'Información del Programa'!$C$20</f>
        <v>0</v>
      </c>
      <c r="D19" s="37">
        <f>+$D$18*'Información del Programa'!$C$20</f>
        <v>0</v>
      </c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</row>
    <row r="20" spans="2:45">
      <c r="B20" s="32" t="s">
        <v>115</v>
      </c>
      <c r="C20" s="33">
        <f>+C18-C19</f>
        <v>0</v>
      </c>
      <c r="D20" s="33">
        <f>+D18-D19</f>
        <v>0</v>
      </c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</row>
    <row r="21" spans="2:45">
      <c r="B21" s="34" t="s">
        <v>116</v>
      </c>
      <c r="C21" s="35">
        <f>+C23+C22</f>
        <v>0</v>
      </c>
      <c r="D21" s="35">
        <f>+D23+D22</f>
        <v>0</v>
      </c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5"/>
      <c r="AS21" s="25"/>
    </row>
    <row r="22" spans="2:45">
      <c r="B22" s="36" t="s">
        <v>117</v>
      </c>
      <c r="C22" s="37">
        <f>+C20*'Información del Programa'!$C$28*('Información del Programa'!$C$23*'Información del Programa'!$D$23+'Información del Programa'!$C$24*'Información del Programa'!$D$24+'Información del Programa'!$C$25*'Información del Programa'!$D$25+'Información del Programa'!$C$26*'Información del Programa'!$D$26)</f>
        <v>0</v>
      </c>
      <c r="D22" s="37">
        <f>+D20*'Información del Programa'!$C$28*('Información del Programa'!$C$23*'Información del Programa'!$D$23+'Información del Programa'!$C$24*'Información del Programa'!$D$24+'Información del Programa'!$C$25*'Información del Programa'!$D$25+'Información del Programa'!$C$26*'Información del Programa'!$D$26)</f>
        <v>0</v>
      </c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</row>
    <row r="23" spans="2:45">
      <c r="B23" s="36" t="s">
        <v>118</v>
      </c>
      <c r="C23" s="37">
        <f>(C20-C22)*'Información del Programa'!$C$27</f>
        <v>0</v>
      </c>
      <c r="D23" s="37">
        <f>(D20-D22)*'Información del Programa'!$C$27</f>
        <v>0</v>
      </c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</row>
    <row r="24" spans="2:45">
      <c r="B24" s="32" t="s">
        <v>119</v>
      </c>
      <c r="C24" s="33">
        <f>+C20-C21</f>
        <v>0</v>
      </c>
      <c r="D24" s="33">
        <f>+D20-D21</f>
        <v>0</v>
      </c>
    </row>
    <row r="25" spans="2:45">
      <c r="C25" s="25"/>
      <c r="D25" s="25"/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P25" s="25"/>
      <c r="AQ25" s="25"/>
      <c r="AR25" s="25"/>
      <c r="AS25" s="25"/>
    </row>
    <row r="26" spans="2:45">
      <c r="C26" s="30" t="s">
        <v>110</v>
      </c>
      <c r="D26" s="30" t="s">
        <v>111</v>
      </c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</row>
    <row r="27" spans="2:45">
      <c r="B27" s="32" t="s">
        <v>120</v>
      </c>
      <c r="C27" s="33" t="e">
        <f>+C28+C42+C55+C62+C68+C76</f>
        <v>#DIV/0!</v>
      </c>
      <c r="D27" s="33" t="e">
        <f>+D28+D42+D55+D62+D68+D76</f>
        <v>#N/A</v>
      </c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AO27" s="25"/>
      <c r="AP27" s="25"/>
      <c r="AQ27" s="25"/>
      <c r="AR27" s="25"/>
      <c r="AS27" s="25"/>
    </row>
    <row r="28" spans="2:45">
      <c r="B28" s="34" t="s">
        <v>121</v>
      </c>
      <c r="C28" s="35" t="e">
        <f>+SUM(C29:C33,C37)</f>
        <v>#DIV/0!</v>
      </c>
      <c r="D28" s="35">
        <f>+SUM(D29:D33,D37)</f>
        <v>0</v>
      </c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</row>
    <row r="29" spans="2:45">
      <c r="B29" s="38" t="s">
        <v>122</v>
      </c>
      <c r="C29" s="39" t="e">
        <f>+D29/'Información del Programa'!$C$16</f>
        <v>#DIV/0!</v>
      </c>
      <c r="D29" s="39">
        <f>SUMIFS(TDocentes[[#All],[Valor Cohorte]],TDocentes[[#All],[Forma de pago del Docente]],'ER INST'!$B29)</f>
        <v>0</v>
      </c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25"/>
      <c r="AO29" s="25"/>
      <c r="AP29" s="25"/>
      <c r="AQ29" s="25"/>
      <c r="AR29" s="25"/>
      <c r="AS29" s="25"/>
    </row>
    <row r="30" spans="2:45">
      <c r="B30" s="38" t="s">
        <v>123</v>
      </c>
      <c r="C30" s="39" t="e">
        <f>+D30/'Información del Programa'!$C$16</f>
        <v>#DIV/0!</v>
      </c>
      <c r="D30" s="39">
        <f>SUMIFS(TDocentes[[#All],[Valor Cohorte]],TDocentes[[#All],[Forma de pago del Docente]],'ER INST'!$B30)</f>
        <v>0</v>
      </c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5"/>
      <c r="AK30" s="25"/>
      <c r="AL30" s="25"/>
      <c r="AM30" s="25"/>
      <c r="AN30" s="25"/>
      <c r="AO30" s="25"/>
      <c r="AP30" s="25"/>
      <c r="AQ30" s="25"/>
      <c r="AR30" s="25"/>
      <c r="AS30" s="25"/>
    </row>
    <row r="31" spans="2:45">
      <c r="B31" s="38" t="s">
        <v>124</v>
      </c>
      <c r="C31" s="39" t="e">
        <f>+D31/'Información del Programa'!$C$16</f>
        <v>#DIV/0!</v>
      </c>
      <c r="D31" s="39">
        <f>SUMIFS(TDocentes[[#All],[Valor Cohorte]],TDocentes[[#All],[Forma de pago del Docente]],'ER INST'!$B31)</f>
        <v>0</v>
      </c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O31" s="25"/>
      <c r="AP31" s="25"/>
      <c r="AQ31" s="25"/>
      <c r="AR31" s="25"/>
      <c r="AS31" s="25"/>
    </row>
    <row r="32" spans="2:45">
      <c r="B32" s="186" t="s">
        <v>125</v>
      </c>
      <c r="C32" s="39" t="e">
        <f>+D32/'Información del Programa'!$C$16</f>
        <v>#DIV/0!</v>
      </c>
      <c r="D32" s="39">
        <f>SUMIFS(TDocentes[[#All],[Valor Cohorte]],TDocentes[[#All],[Forma de pago del Docente]],'ER INST'!$B32)</f>
        <v>0</v>
      </c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</row>
    <row r="33" spans="2:45">
      <c r="B33" s="38" t="s">
        <v>126</v>
      </c>
      <c r="C33" s="39" t="e">
        <f>+SUM(C34:C36)</f>
        <v>#DIV/0!</v>
      </c>
      <c r="D33" s="39">
        <f>+SUM(D34:D36)</f>
        <v>0</v>
      </c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  <c r="AJ33" s="25"/>
      <c r="AK33" s="25"/>
      <c r="AL33" s="25"/>
      <c r="AM33" s="25"/>
      <c r="AN33" s="25"/>
      <c r="AO33" s="25"/>
      <c r="AP33" s="25"/>
      <c r="AQ33" s="25"/>
      <c r="AR33" s="25"/>
      <c r="AS33" s="25"/>
    </row>
    <row r="34" spans="2:45">
      <c r="B34" s="40" t="s">
        <v>127</v>
      </c>
      <c r="C34" s="41" t="e">
        <f>+D34/'Información del Programa'!$C$16</f>
        <v>#DIV/0!</v>
      </c>
      <c r="D34" s="41">
        <f>SUMIFS(TDocentes[[#All],[Valor Total Tiquetes Aéreos por Cohorte]],TDocentes[[#All],[Tipo de Viaje]],'ER INST'!$B34,TDocentes[[#All],[Fuente de financiación]],"&lt;&gt;Otras Universidades")</f>
        <v>0</v>
      </c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25"/>
    </row>
    <row r="35" spans="2:45">
      <c r="B35" s="40" t="s">
        <v>128</v>
      </c>
      <c r="C35" s="41" t="e">
        <f>+D35/'Información del Programa'!$C$16</f>
        <v>#DIV/0!</v>
      </c>
      <c r="D35" s="41">
        <f>SUMIFS(TDocentes[[#All],[Valor Total Tiquetes Aéreos por Cohorte]],TDocentes[[#All],[Tipo de Viaje]],'ER INST'!$B35,TDocentes[[#All],[Fuente de financiación]],"&lt;&gt;Otras Universidades")</f>
        <v>0</v>
      </c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5"/>
      <c r="AO35" s="25"/>
      <c r="AP35" s="25"/>
      <c r="AQ35" s="25"/>
      <c r="AR35" s="25"/>
      <c r="AS35" s="25"/>
    </row>
    <row r="36" spans="2:45">
      <c r="B36" s="40" t="s">
        <v>129</v>
      </c>
      <c r="C36" s="41" t="e">
        <f>+D36/'Información del Programa'!$C$16</f>
        <v>#DIV/0!</v>
      </c>
      <c r="D36" s="41">
        <f>SUMIFS(TDocentes[[#All],[Valor Total Tiquetes Aéreos por Cohorte]],TDocentes[[#All],[Tipo de Viaje]],'ER INST'!$B36,TDocentes[[#All],[Fuente de financiación]],"&lt;&gt;Otras Universidades")</f>
        <v>0</v>
      </c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  <c r="AM36" s="25"/>
      <c r="AN36" s="25"/>
      <c r="AO36" s="25"/>
      <c r="AP36" s="25"/>
      <c r="AQ36" s="25"/>
      <c r="AR36" s="25"/>
      <c r="AS36" s="25"/>
    </row>
    <row r="37" spans="2:45">
      <c r="B37" s="38" t="s">
        <v>130</v>
      </c>
      <c r="C37" s="39" t="e">
        <f>+SUM(C38:C40)</f>
        <v>#DIV/0!</v>
      </c>
      <c r="D37" s="39">
        <f>+SUM(D38:D40)</f>
        <v>0</v>
      </c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</row>
    <row r="38" spans="2:45">
      <c r="B38" s="40" t="s">
        <v>127</v>
      </c>
      <c r="C38" s="41" t="e">
        <f>+D38/'Información del Programa'!$C$16</f>
        <v>#DIV/0!</v>
      </c>
      <c r="D38" s="41">
        <f>SUMIFS(TDocentes[[#All],[Valor Total Viáticos durante la cohorte]],TDocentes[[#All],[Tipo de Viaje]],'ER INST'!$B38,TDocentes[[#All],[Fuente de financiación]],"&lt;&gt;Otras Universidades")</f>
        <v>0</v>
      </c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  <c r="AM38" s="25"/>
      <c r="AN38" s="25"/>
      <c r="AO38" s="25"/>
      <c r="AP38" s="25"/>
      <c r="AQ38" s="25"/>
      <c r="AR38" s="25"/>
      <c r="AS38" s="25"/>
    </row>
    <row r="39" spans="2:45">
      <c r="B39" s="40" t="s">
        <v>128</v>
      </c>
      <c r="C39" s="41" t="e">
        <f>+D39/'Información del Programa'!$C$16</f>
        <v>#DIV/0!</v>
      </c>
      <c r="D39" s="41">
        <f>SUMIFS(TDocentes[[#All],[Valor Total Viáticos durante la cohorte]],TDocentes[[#All],[Tipo de Viaje]],'ER INST'!$B39,TDocentes[[#All],[Fuente de financiación]],"&lt;&gt;Otras Universidades")</f>
        <v>0</v>
      </c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25"/>
      <c r="AR39" s="25"/>
      <c r="AS39" s="25"/>
    </row>
    <row r="40" spans="2:45">
      <c r="B40" s="40" t="s">
        <v>129</v>
      </c>
      <c r="C40" s="41" t="e">
        <f>+D40/'Información del Programa'!$C$16</f>
        <v>#DIV/0!</v>
      </c>
      <c r="D40" s="41">
        <f>SUMIFS(TDocentes[[#All],[Valor Total Viáticos durante la cohorte]],TDocentes[[#All],[Tipo de Viaje]],'ER INST'!$B40,TDocentes[[#All],[Fuente de financiación]],"&lt;&gt;Otras Universidades")</f>
        <v>0</v>
      </c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5"/>
      <c r="AQ40" s="25"/>
      <c r="AR40" s="25"/>
      <c r="AS40" s="25"/>
    </row>
    <row r="41" spans="2:45">
      <c r="C41" s="25"/>
      <c r="D41" s="25"/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  <c r="AP41" s="25"/>
      <c r="AQ41" s="25"/>
      <c r="AR41" s="25"/>
      <c r="AS41" s="25"/>
    </row>
    <row r="42" spans="2:45">
      <c r="B42" s="34" t="s">
        <v>131</v>
      </c>
      <c r="C42" s="35" t="e">
        <f>+SUM(C43:C46)+C50</f>
        <v>#DIV/0!</v>
      </c>
      <c r="D42" s="35">
        <f>+SUM(D43:D46)+D50</f>
        <v>0</v>
      </c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5"/>
      <c r="AR42" s="25"/>
      <c r="AS42" s="25"/>
    </row>
    <row r="43" spans="2:45">
      <c r="B43" s="38" t="s">
        <v>132</v>
      </c>
      <c r="C43" s="39" t="e">
        <f>+D43/'Información del Programa'!$C$16</f>
        <v>#DIV/0!</v>
      </c>
      <c r="D43" s="39">
        <f>+SUMIFS(TOtros[[#All],[Valor Total Cohorte]],TOtros[[#All],[Tipo]],'ER INST'!$B43)</f>
        <v>0</v>
      </c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5"/>
      <c r="AR43" s="25"/>
      <c r="AS43" s="25"/>
    </row>
    <row r="44" spans="2:45">
      <c r="B44" s="38" t="s">
        <v>133</v>
      </c>
      <c r="C44" s="39" t="e">
        <f>+D44/'Información del Programa'!$C$16</f>
        <v>#DIV/0!</v>
      </c>
      <c r="D44" s="39">
        <f>+SUMIFS(TOtros[[#All],[Valor Total Cohorte]],TOtros[[#All],[Tipo]],'ER INST'!$B44)</f>
        <v>0</v>
      </c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  <c r="AP44" s="25"/>
      <c r="AQ44" s="25"/>
      <c r="AR44" s="25"/>
      <c r="AS44" s="25"/>
    </row>
    <row r="45" spans="2:45">
      <c r="B45" s="38" t="s">
        <v>134</v>
      </c>
      <c r="C45" s="39" t="e">
        <f>+D45/'Información del Programa'!$C$16</f>
        <v>#DIV/0!</v>
      </c>
      <c r="D45" s="39">
        <f>+SUMIFS(TOtros[[#All],[Valor Total Cohorte]],TOtros[[#All],[Tipo]],'ER INST'!$B45)</f>
        <v>0</v>
      </c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5"/>
      <c r="AR45" s="25"/>
      <c r="AS45" s="25"/>
    </row>
    <row r="46" spans="2:45">
      <c r="B46" s="38" t="s">
        <v>126</v>
      </c>
      <c r="C46" s="39" t="e">
        <f>+SUM(C47:C49)</f>
        <v>#DIV/0!</v>
      </c>
      <c r="D46" s="39">
        <f>+SUM(D47:D49)</f>
        <v>0</v>
      </c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  <c r="AO46" s="25"/>
      <c r="AP46" s="25"/>
      <c r="AQ46" s="25"/>
      <c r="AR46" s="25"/>
      <c r="AS46" s="25"/>
    </row>
    <row r="47" spans="2:45">
      <c r="B47" s="40" t="s">
        <v>127</v>
      </c>
      <c r="C47" s="41" t="e">
        <f>+D47/'Información del Programa'!$C$16</f>
        <v>#DIV/0!</v>
      </c>
      <c r="D47" s="41">
        <f>SUMIFS(TOtros[[#All],[Valor Total Tiquetes Aéreos por Cohorte]],TOtros[[#All],[Tipo de Viaje]],'ER INST'!$B47,TOtros[[#All],[Fuente de financiación]],"&lt;&gt;Otras Universidades")</f>
        <v>0</v>
      </c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5"/>
      <c r="AR47" s="25"/>
      <c r="AS47" s="25"/>
    </row>
    <row r="48" spans="2:45">
      <c r="B48" s="40" t="s">
        <v>128</v>
      </c>
      <c r="C48" s="41" t="e">
        <f>+D48/'Información del Programa'!$C$16</f>
        <v>#DIV/0!</v>
      </c>
      <c r="D48" s="41">
        <f>SUMIFS(TOtros[[#All],[Valor Total Tiquetes Aéreos por Cohorte]],TOtros[[#All],[Tipo de Viaje]],'ER INST'!$B48,TOtros[[#All],[Fuente de financiación]],"&lt;&gt;Otras Universidades")</f>
        <v>0</v>
      </c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  <c r="AP48" s="25"/>
      <c r="AQ48" s="25"/>
      <c r="AR48" s="25"/>
      <c r="AS48" s="25"/>
    </row>
    <row r="49" spans="2:45">
      <c r="B49" s="40" t="s">
        <v>129</v>
      </c>
      <c r="C49" s="41" t="e">
        <f>+D49/'Información del Programa'!$C$16</f>
        <v>#DIV/0!</v>
      </c>
      <c r="D49" s="41">
        <f>SUMIFS(TOtros[[#All],[Valor Total Tiquetes Aéreos por Cohorte]],TOtros[[#All],[Tipo de Viaje]],'ER INST'!$B49,TOtros[[#All],[Fuente de financiación]],"&lt;&gt;Otras Universidades")</f>
        <v>0</v>
      </c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/>
      <c r="AQ49" s="25"/>
      <c r="AR49" s="25"/>
      <c r="AS49" s="25"/>
    </row>
    <row r="50" spans="2:45">
      <c r="B50" s="38" t="s">
        <v>130</v>
      </c>
      <c r="C50" s="39" t="e">
        <f>+SUM(C51:C53)</f>
        <v>#DIV/0!</v>
      </c>
      <c r="D50" s="39">
        <f>+SUM(D51:D53)</f>
        <v>0</v>
      </c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  <c r="AO50" s="25"/>
      <c r="AP50" s="25"/>
      <c r="AQ50" s="25"/>
      <c r="AR50" s="25"/>
      <c r="AS50" s="25"/>
    </row>
    <row r="51" spans="2:45">
      <c r="B51" s="40" t="s">
        <v>127</v>
      </c>
      <c r="C51" s="41" t="e">
        <f>+D51/'Información del Programa'!$C$16</f>
        <v>#DIV/0!</v>
      </c>
      <c r="D51" s="41">
        <f>SUMIFS(TOtros[[#All],[Valor Total Viáticos durante la cohorte]],TOtros[[#All],[Tipo de Viaje]],'ER INST'!$B51,TOtros[[#All],[Fuente de financiación]],"&lt;&gt;Otras Universidades")</f>
        <v>0</v>
      </c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  <c r="AO51" s="25"/>
      <c r="AP51" s="25"/>
      <c r="AQ51" s="25"/>
      <c r="AR51" s="25"/>
      <c r="AS51" s="25"/>
    </row>
    <row r="52" spans="2:45">
      <c r="B52" s="40" t="s">
        <v>128</v>
      </c>
      <c r="C52" s="41" t="e">
        <f>+D52/'Información del Programa'!$C$16</f>
        <v>#DIV/0!</v>
      </c>
      <c r="D52" s="41">
        <f>SUMIFS(TOtros[[#All],[Valor Total Viáticos durante la cohorte]],TOtros[[#All],[Tipo de Viaje]],'ER INST'!$B52,TOtros[[#All],[Fuente de financiación]],"&lt;&gt;Otras Universidades")</f>
        <v>0</v>
      </c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5"/>
      <c r="AO52" s="25"/>
      <c r="AP52" s="25"/>
      <c r="AQ52" s="25"/>
      <c r="AR52" s="25"/>
      <c r="AS52" s="25"/>
    </row>
    <row r="53" spans="2:45">
      <c r="B53" s="40" t="s">
        <v>129</v>
      </c>
      <c r="C53" s="41" t="e">
        <f>+D53/'Información del Programa'!$C$16</f>
        <v>#DIV/0!</v>
      </c>
      <c r="D53" s="41">
        <f>SUMIFS(TOtros[[#All],[Valor Total Viáticos durante la cohorte]],TOtros[[#All],[Tipo de Viaje]],'ER INST'!$B53,TOtros[[#All],[Fuente de financiación]],"&lt;&gt;Otras Universidades")</f>
        <v>0</v>
      </c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25"/>
      <c r="AO53" s="25"/>
      <c r="AP53" s="25"/>
      <c r="AQ53" s="25"/>
      <c r="AR53" s="25"/>
      <c r="AS53" s="25"/>
    </row>
    <row r="54" spans="2:45">
      <c r="C54" s="25"/>
      <c r="D54" s="25"/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I54" s="25"/>
      <c r="AJ54" s="25"/>
      <c r="AK54" s="25"/>
      <c r="AL54" s="25"/>
      <c r="AM54" s="25"/>
      <c r="AN54" s="25"/>
      <c r="AO54" s="25"/>
      <c r="AP54" s="25"/>
      <c r="AQ54" s="25"/>
      <c r="AR54" s="25"/>
      <c r="AS54" s="25"/>
    </row>
    <row r="55" spans="2:45">
      <c r="B55" s="34" t="s">
        <v>135</v>
      </c>
      <c r="C55" s="35">
        <f>+SUM(C56:C60)</f>
        <v>0</v>
      </c>
      <c r="D55" s="35">
        <f>+SUM(D56:D60)</f>
        <v>0</v>
      </c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  <c r="AO55" s="25"/>
      <c r="AP55" s="25"/>
      <c r="AQ55" s="25"/>
      <c r="AR55" s="25"/>
      <c r="AS55" s="25"/>
    </row>
    <row r="56" spans="2:45">
      <c r="B56" s="38" t="s">
        <v>136</v>
      </c>
      <c r="C56" s="39">
        <f>SUMIFS(TSEA[[#All],[Valor Semestre]],TSEA[[#All],[Forma de pago]],'ER INST'!$B56)</f>
        <v>0</v>
      </c>
      <c r="D56" s="39">
        <f>+C56*'Información del Programa'!$C$16</f>
        <v>0</v>
      </c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5"/>
      <c r="AO56" s="25"/>
      <c r="AP56" s="25"/>
      <c r="AQ56" s="25"/>
      <c r="AR56" s="25"/>
      <c r="AS56" s="25"/>
    </row>
    <row r="57" spans="2:45">
      <c r="B57" s="38" t="s">
        <v>137</v>
      </c>
      <c r="C57" s="39">
        <f>SUMIFS(TSEA[[#All],[Valor Semestre]],TSEA[[#All],[Forma de pago]],'ER INST'!$B57)</f>
        <v>0</v>
      </c>
      <c r="D57" s="39">
        <f>+C57*'Información del Programa'!$C$16</f>
        <v>0</v>
      </c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25"/>
      <c r="AO57" s="25"/>
      <c r="AP57" s="25"/>
      <c r="AQ57" s="25"/>
      <c r="AR57" s="25"/>
      <c r="AS57" s="25"/>
    </row>
    <row r="58" spans="2:45">
      <c r="B58" s="38" t="s">
        <v>138</v>
      </c>
      <c r="C58" s="39">
        <f>SUMIFS(TSEA[[#All],[Valor Semestre]],TSEA[[#All],[Forma de pago]],'ER INST'!$B58)</f>
        <v>0</v>
      </c>
      <c r="D58" s="39">
        <f>+C58*'Información del Programa'!$C$16</f>
        <v>0</v>
      </c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5"/>
      <c r="AM58" s="25"/>
      <c r="AN58" s="25"/>
      <c r="AO58" s="25"/>
      <c r="AP58" s="25"/>
      <c r="AQ58" s="25"/>
      <c r="AR58" s="25"/>
      <c r="AS58" s="25"/>
    </row>
    <row r="59" spans="2:45">
      <c r="B59" s="38" t="s">
        <v>139</v>
      </c>
      <c r="C59" s="39">
        <f>SUMIFS(TSEA[[#All],[Valor Semestre]],TSEA[[#All],[Forma de pago]],'ER INST'!$B59)</f>
        <v>0</v>
      </c>
      <c r="D59" s="39">
        <f>+C59*'Información del Programa'!$C$16</f>
        <v>0</v>
      </c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5"/>
      <c r="AR59" s="25"/>
      <c r="AS59" s="25"/>
    </row>
    <row r="60" spans="2:45">
      <c r="B60" s="38" t="s">
        <v>140</v>
      </c>
      <c r="C60" s="39">
        <f>SUMIFS(TSEA[[#All],[Valor Semestre]],TSEA[[#All],[Forma de pago]],'ER INST'!$B60)</f>
        <v>0</v>
      </c>
      <c r="D60" s="39">
        <f>+C60*'Información del Programa'!$C$16</f>
        <v>0</v>
      </c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  <c r="AJ60" s="25"/>
      <c r="AK60" s="25"/>
      <c r="AL60" s="25"/>
      <c r="AM60" s="25"/>
      <c r="AN60" s="25"/>
      <c r="AO60" s="25"/>
      <c r="AP60" s="25"/>
      <c r="AQ60" s="25"/>
      <c r="AR60" s="25"/>
      <c r="AS60" s="25"/>
    </row>
    <row r="61" spans="2:45">
      <c r="C61" s="25"/>
      <c r="D61" s="25"/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25"/>
      <c r="AP61" s="25"/>
      <c r="AQ61" s="25"/>
      <c r="AR61" s="25"/>
      <c r="AS61" s="25"/>
    </row>
    <row r="62" spans="2:45">
      <c r="B62" s="34" t="s">
        <v>141</v>
      </c>
      <c r="C62" s="35">
        <f>+SUM(C63:C66)</f>
        <v>0</v>
      </c>
      <c r="D62" s="35">
        <f>+SUM(D63:D66)</f>
        <v>0</v>
      </c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25"/>
      <c r="AH62" s="25"/>
      <c r="AI62" s="25"/>
      <c r="AJ62" s="25"/>
      <c r="AK62" s="25"/>
      <c r="AL62" s="25"/>
      <c r="AM62" s="25"/>
      <c r="AN62" s="25"/>
      <c r="AO62" s="25"/>
      <c r="AP62" s="25"/>
      <c r="AQ62" s="25"/>
      <c r="AR62" s="25"/>
      <c r="AS62" s="25"/>
    </row>
    <row r="63" spans="2:45">
      <c r="B63" s="38" t="s">
        <v>123</v>
      </c>
      <c r="C63" s="39">
        <f>SUMIFS(Tadministrativos[[#All],[Valor Semestre]],Tadministrativos[[#All],[Forma de pago del Administrativo]],'ER INST'!$B63)</f>
        <v>0</v>
      </c>
      <c r="D63" s="39">
        <f>+C63*'Información del Programa'!$C$16</f>
        <v>0</v>
      </c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/>
      <c r="AO63" s="25"/>
      <c r="AP63" s="25"/>
      <c r="AQ63" s="25"/>
      <c r="AR63" s="25"/>
      <c r="AS63" s="25"/>
    </row>
    <row r="64" spans="2:45">
      <c r="B64" s="38" t="s">
        <v>142</v>
      </c>
      <c r="C64" s="39">
        <f>SUMIFS(Tadministrativos[[#All],[Valor Semestre]],Tadministrativos[[#All],[Forma de pago del Administrativo]],'ER INST'!$B64)</f>
        <v>0</v>
      </c>
      <c r="D64" s="39">
        <f>+C64*'Información del Programa'!$C$16</f>
        <v>0</v>
      </c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25"/>
      <c r="AP64" s="25"/>
      <c r="AQ64" s="25"/>
      <c r="AR64" s="25"/>
      <c r="AS64" s="25"/>
    </row>
    <row r="65" spans="2:45">
      <c r="B65" s="38" t="s">
        <v>143</v>
      </c>
      <c r="C65" s="39">
        <f>SUMIFS(Tadministrativos[[#All],[Valor Semestre]],Tadministrativos[[#All],[Forma de pago del Administrativo]],'ER INST'!$B65)</f>
        <v>0</v>
      </c>
      <c r="D65" s="39">
        <f>+C65*'Información del Programa'!$C$16</f>
        <v>0</v>
      </c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5"/>
      <c r="AO65" s="25"/>
      <c r="AP65" s="25"/>
      <c r="AQ65" s="25"/>
      <c r="AR65" s="25"/>
      <c r="AS65" s="25"/>
    </row>
    <row r="66" spans="2:45">
      <c r="B66" s="38" t="s">
        <v>125</v>
      </c>
      <c r="C66" s="39">
        <f>SUMIFS(Tadministrativos[[#All],[Valor Semestre]],Tadministrativos[[#All],[Forma de pago del Administrativo]],'ER INST'!$B66)</f>
        <v>0</v>
      </c>
      <c r="D66" s="39">
        <f>+C66*'Información del Programa'!$C$16</f>
        <v>0</v>
      </c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25"/>
      <c r="AP66" s="25"/>
      <c r="AQ66" s="25"/>
      <c r="AR66" s="25"/>
      <c r="AS66" s="25"/>
    </row>
    <row r="67" spans="2:45">
      <c r="C67" s="25"/>
      <c r="D67" s="25"/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5"/>
      <c r="AO67" s="25"/>
      <c r="AP67" s="25"/>
      <c r="AQ67" s="25"/>
      <c r="AR67" s="25"/>
      <c r="AS67" s="25"/>
    </row>
    <row r="68" spans="2:45">
      <c r="B68" s="34" t="s">
        <v>144</v>
      </c>
      <c r="C68" s="35">
        <f>+SUM(C69:C74)</f>
        <v>0</v>
      </c>
      <c r="D68" s="35">
        <f>+SUM(D69:D74)</f>
        <v>0</v>
      </c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25"/>
      <c r="AP68" s="25"/>
      <c r="AQ68" s="25"/>
      <c r="AR68" s="25"/>
      <c r="AS68" s="25"/>
    </row>
    <row r="69" spans="2:45">
      <c r="B69" s="38" t="s">
        <v>145</v>
      </c>
      <c r="C69" s="39">
        <f>SUMIFS(TGastosGenerales[[#All],[Valor del gasto por semestre]],TGastosGenerales[[#All],[Tipo de erogación]],'ER INST'!$B69)</f>
        <v>0</v>
      </c>
      <c r="D69" s="39">
        <f>+C69*'Información del Programa'!$C$16</f>
        <v>0</v>
      </c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25"/>
      <c r="AL69" s="25"/>
      <c r="AM69" s="25"/>
      <c r="AN69" s="25"/>
      <c r="AO69" s="25"/>
      <c r="AP69" s="25"/>
      <c r="AQ69" s="25"/>
      <c r="AR69" s="25"/>
      <c r="AS69" s="25"/>
    </row>
    <row r="70" spans="2:45">
      <c r="B70" s="38" t="s">
        <v>146</v>
      </c>
      <c r="C70" s="39">
        <f>SUMIFS(TGastosGenerales[[#All],[Valor del gasto por semestre]],TGastosGenerales[[#All],[Tipo de erogación]],'ER INST'!$B70)</f>
        <v>0</v>
      </c>
      <c r="D70" s="39">
        <f>+C70*'Información del Programa'!$C$16</f>
        <v>0</v>
      </c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I70" s="25"/>
      <c r="AJ70" s="25"/>
      <c r="AK70" s="25"/>
      <c r="AL70" s="25"/>
      <c r="AM70" s="25"/>
      <c r="AN70" s="25"/>
      <c r="AO70" s="25"/>
      <c r="AP70" s="25"/>
      <c r="AQ70" s="25"/>
      <c r="AR70" s="25"/>
      <c r="AS70" s="25"/>
    </row>
    <row r="71" spans="2:45">
      <c r="B71" s="38" t="s">
        <v>147</v>
      </c>
      <c r="C71" s="39">
        <f>SUMIFS(TGastosGenerales[[#All],[Valor del gasto por semestre]],TGastosGenerales[[#All],[Tipo de erogación]],'ER INST'!$B71)</f>
        <v>0</v>
      </c>
      <c r="D71" s="39">
        <f>+C71*'Información del Programa'!$C$16</f>
        <v>0</v>
      </c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I71" s="25"/>
      <c r="AJ71" s="25"/>
      <c r="AK71" s="25"/>
      <c r="AL71" s="25"/>
      <c r="AM71" s="25"/>
      <c r="AN71" s="25"/>
      <c r="AO71" s="25"/>
      <c r="AP71" s="25"/>
      <c r="AQ71" s="25"/>
      <c r="AR71" s="25"/>
      <c r="AS71" s="25"/>
    </row>
    <row r="72" spans="2:45">
      <c r="B72" s="38" t="s">
        <v>148</v>
      </c>
      <c r="C72" s="39">
        <f>SUMIFS(TGastosGenerales[[#All],[Valor del gasto por semestre]],TGastosGenerales[[#All],[Tipo de erogación]],'ER INST'!$B72)</f>
        <v>0</v>
      </c>
      <c r="D72" s="39">
        <f>+C72*'Información del Programa'!$C$16</f>
        <v>0</v>
      </c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5"/>
      <c r="AH72" s="25"/>
      <c r="AI72" s="25"/>
      <c r="AJ72" s="25"/>
      <c r="AK72" s="25"/>
      <c r="AL72" s="25"/>
      <c r="AM72" s="25"/>
      <c r="AN72" s="25"/>
      <c r="AO72" s="25"/>
      <c r="AP72" s="25"/>
      <c r="AQ72" s="25"/>
      <c r="AR72" s="25"/>
      <c r="AS72" s="25"/>
    </row>
    <row r="73" spans="2:45">
      <c r="B73" s="38" t="s">
        <v>149</v>
      </c>
      <c r="C73" s="39">
        <f>SUMIFS(TGastosGenerales[[#All],[Valor del gasto por semestre]],TGastosGenerales[[#All],[Tipo de erogación]],'ER INST'!$B73)</f>
        <v>0</v>
      </c>
      <c r="D73" s="39">
        <f>+C73*'Información del Programa'!$C$16</f>
        <v>0</v>
      </c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5"/>
      <c r="AH73" s="25"/>
      <c r="AI73" s="25"/>
      <c r="AJ73" s="25"/>
      <c r="AK73" s="25"/>
      <c r="AL73" s="25"/>
      <c r="AM73" s="25"/>
      <c r="AN73" s="25"/>
      <c r="AO73" s="25"/>
      <c r="AP73" s="25"/>
      <c r="AQ73" s="25"/>
      <c r="AR73" s="25"/>
      <c r="AS73" s="25"/>
    </row>
    <row r="74" spans="2:45">
      <c r="B74" s="38" t="s">
        <v>150</v>
      </c>
      <c r="C74" s="39">
        <f>SUMIFS(TGastosGenerales[[#All],[Valor del gasto por semestre]],TGastosGenerales[[#All],[Tipo de erogación]],'ER INST'!$B74)</f>
        <v>0</v>
      </c>
      <c r="D74" s="39">
        <f>+C74*'Información del Programa'!$C$16</f>
        <v>0</v>
      </c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I74" s="25"/>
      <c r="AJ74" s="25"/>
      <c r="AK74" s="25"/>
      <c r="AL74" s="25"/>
      <c r="AM74" s="25"/>
      <c r="AN74" s="25"/>
      <c r="AO74" s="25"/>
      <c r="AP74" s="25"/>
      <c r="AQ74" s="25"/>
      <c r="AR74" s="25"/>
      <c r="AS74" s="25"/>
    </row>
    <row r="76" spans="2:45">
      <c r="B76" s="34" t="s">
        <v>151</v>
      </c>
      <c r="C76" s="35" t="e">
        <f>+SUM(C77:C85)</f>
        <v>#N/A</v>
      </c>
      <c r="D76" s="35" t="e">
        <f>+SUM(D77:D85)</f>
        <v>#N/A</v>
      </c>
    </row>
    <row r="77" spans="2:45">
      <c r="B77" s="38" t="s">
        <v>152</v>
      </c>
      <c r="C77" s="39" t="e">
        <f>+D77/'Información del Programa'!$C$16</f>
        <v>#N/A</v>
      </c>
      <c r="D77" s="39" t="e">
        <f>IF('Información del Programa'!$C$6="Facultad de Medicina",0,'Información del Programa'!$C$12*VLOOKUP('Información del Programa'!$C$9,TTipoPrograma[#All],2,0)*'Información del Programa'!$C$31)</f>
        <v>#N/A</v>
      </c>
    </row>
    <row r="78" spans="2:45">
      <c r="B78" s="38" t="s">
        <v>153</v>
      </c>
      <c r="C78" s="39" t="e">
        <f>IF(OR('Información del Programa'!$C$6="Facultad de Medicina",$C$77&gt;0),0,IF('Información del Programa'!$C$8="Presencial",((SUMIFS(Balance[Saldo 2023],Balance[Tipo],'ER GPK'!B74,Balance[Código Dependencia],'Información del Programa'!$C$7,Balance[Depuración],"X")/2)/COUNTIFS('Driver(empleados)'!$X$1:$X$4963,'Información del Programa'!$C$7))*Infraestructura!$D$1,((SUMIFS(Balance[Saldo 2023],Balance[Tipo],'ER GPK'!B74,Balance[Código Dependencia],'Información del Programa'!$C$7,Balance[Virtual],"X",Balance[Depuración],"X")/2)/COUNTIFS('Driver(empleados)'!$X$1:$X$4963,'Información del Programa'!$C$7))*Infraestructura!$D$1)*(1-'Información del Programa'!$C$13)/'Información del Programa'!$C$16)</f>
        <v>#N/A</v>
      </c>
      <c r="D78" s="39" t="e">
        <f>+C78*'Información del Programa'!$C$16</f>
        <v>#N/A</v>
      </c>
    </row>
    <row r="79" spans="2:45">
      <c r="B79" s="38" t="s">
        <v>154</v>
      </c>
      <c r="C79" s="39" t="e">
        <f>IF(OR('Información del Programa'!$C$6="Facultad de Medicina",$C$77&gt;0),0,IF('Información del Programa'!$C$8="Presencial",((SUMIFS(Balance[Saldo 2023],Balance[Tipo],'ER GPK'!B75,Balance[Código Dependencia],'Información del Programa'!$C$7,Balance[Depuración],"X")/2)/COUNTIFS('Driver(empleados)'!$X$1:$X$4963,'Información del Programa'!$C$7))*Infraestructura!$D$1,((SUMIFS(Balance[Saldo 2023],Balance[Tipo],'ER GPK'!B75,Balance[Código Dependencia],'Información del Programa'!$C$7,Balance[Virtual],"X",Balance[Depuración],"X")/2)/COUNTIFS('Driver(empleados)'!$X$1:$X$4963,'Información del Programa'!$C$7))*Infraestructura!$D$1)*(1-'Información del Programa'!$C$13)/'Información del Programa'!$C$16)</f>
        <v>#N/A</v>
      </c>
      <c r="D79" s="39" t="e">
        <f>+C79*'Información del Programa'!$C$16</f>
        <v>#N/A</v>
      </c>
    </row>
    <row r="80" spans="2:45">
      <c r="B80" s="38" t="s">
        <v>155</v>
      </c>
      <c r="C80" s="39" t="e">
        <f>IF(OR('Información del Programa'!$C$6="Facultad de Medicina",$C$77&gt;0),0,IF('Información del Programa'!$C$8="Presencial",((SUMIFS(Balance[Saldo 2023],Balance[Tipo],'ER GPK'!B76,Balance[Código Dependencia],'Información del Programa'!$C$7,Balance[Depuración],"X")/2)/COUNTIFS('Driver(empleados)'!$X$1:$X$4963,'Información del Programa'!$C$7))*Infraestructura!$D$1,((SUMIFS(Balance[Saldo 2023],Balance[Tipo],'ER GPK'!B76,Balance[Código Dependencia],'Información del Programa'!$C$7,Balance[Virtual],"X",Balance[Depuración],"X")/2)/COUNTIFS('Driver(empleados)'!$X$1:$X$4963,'Información del Programa'!$C$7))*Infraestructura!$D$1)*(1-'Información del Programa'!$C$13)/'Información del Programa'!$C$16)</f>
        <v>#N/A</v>
      </c>
      <c r="D80" s="39" t="e">
        <f>+C80*'Información del Programa'!$C$16</f>
        <v>#N/A</v>
      </c>
    </row>
    <row r="81" spans="2:4">
      <c r="B81" s="38" t="s">
        <v>156</v>
      </c>
      <c r="C81" s="39" t="e">
        <f>IF(OR('Información del Programa'!$C$6="Facultad de Medicina",$C$77&gt;0),0,IF('Información del Programa'!$C$8="Presencial",((SUMIFS(Balance[Saldo 2023],Balance[Tipo],'ER GPK'!B77,Balance[Código Dependencia],'Información del Programa'!$C$7,Balance[Depuración],"X")/2)/COUNTIFS('Driver(empleados)'!$X$1:$X$4963,'Información del Programa'!$C$7))*Infraestructura!$D$1,((SUMIFS(Balance[Saldo 2023],Balance[Tipo],'ER GPK'!B77,Balance[Código Dependencia],'Información del Programa'!$C$7,Balance[Virtual],"X",Balance[Depuración],"X")/2)/COUNTIFS('Driver(empleados)'!$X$1:$X$4963,'Información del Programa'!$C$7))*Infraestructura!$D$1)*(1-'Información del Programa'!$C$13)/'Información del Programa'!$C$16)</f>
        <v>#N/A</v>
      </c>
      <c r="D81" s="39" t="e">
        <f>+C81*'Información del Programa'!$C$16</f>
        <v>#N/A</v>
      </c>
    </row>
    <row r="82" spans="2:4">
      <c r="B82" s="38" t="s">
        <v>157</v>
      </c>
      <c r="C82" s="39" t="e">
        <f>IF(OR('Información del Programa'!$C$6="Facultad de Medicina",$C$77&gt;0),0,IF('Información del Programa'!$C$8="Presencial",((SUMIFS(Balance[Saldo 2023],Balance[Tipo],'ER GPK'!B78,Balance[Código Dependencia],'Información del Programa'!$C$7,Balance[Depuración],"X")/2)/COUNTIFS('Driver(empleados)'!$X$1:$X$4963,'Información del Programa'!$C$7))*Infraestructura!$D$1,((SUMIFS(Balance[Saldo 2023],Balance[Tipo],'ER GPK'!B78,Balance[Código Dependencia],'Información del Programa'!$C$7,Balance[Virtual],"X",Balance[Depuración],"X")/2)/COUNTIFS('Driver(empleados)'!$X$1:$X$4963,'Información del Programa'!$C$7))*Infraestructura!$D$1)*(1-'Información del Programa'!$C$13)/'Información del Programa'!$C$16)</f>
        <v>#N/A</v>
      </c>
      <c r="D82" s="39" t="e">
        <f>+C82*'Información del Programa'!$C$16</f>
        <v>#N/A</v>
      </c>
    </row>
    <row r="83" spans="2:4">
      <c r="B83" s="38" t="s">
        <v>158</v>
      </c>
      <c r="C83" s="39" t="e">
        <f>IF(OR('Información del Programa'!$C$6="Facultad de Medicina",$C$77&gt;0),0,IF('Información del Programa'!$C$8="Presencial",((SUMIFS(Balance[Saldo 2023],Balance[Tipo],'ER GPK'!B79,Balance[Código Dependencia],'Información del Programa'!$C$7,Balance[Depuración],"X")/2)/COUNTIFS('Driver(empleados)'!$X$1:$X$4963,'Información del Programa'!$C$7))*Infraestructura!$D$1,((SUMIFS(Balance[Saldo 2023],Balance[Tipo],'ER GPK'!B79,Balance[Código Dependencia],'Información del Programa'!$C$7,Balance[Virtual],"X",Balance[Depuración],"X")/2)/COUNTIFS('Driver(empleados)'!$X$1:$X$4963,'Información del Programa'!$C$7))*Infraestructura!$D$1)*(1-'Información del Programa'!$C$13)/'Información del Programa'!$C$16)</f>
        <v>#N/A</v>
      </c>
      <c r="D83" s="39" t="e">
        <f>+C83*'Información del Programa'!$C$16</f>
        <v>#N/A</v>
      </c>
    </row>
    <row r="84" spans="2:4">
      <c r="B84" s="38" t="s">
        <v>147</v>
      </c>
      <c r="C84" s="39" t="e">
        <f>IF(OR('Información del Programa'!$C$6="Facultad de Medicina",$C$77&gt;0),0,IF('Información del Programa'!$C$8="Presencial",((SUMIFS(Balance[Saldo 2023],Balance[Tipo],'ER GPK'!B80,Balance[Código Dependencia],'Información del Programa'!$C$7,Balance[Depuración],"X")/2)/COUNTIFS('Driver(empleados)'!$X$1:$X$4963,'Información del Programa'!$C$7))*Infraestructura!$D$1,((SUMIFS(Balance[Saldo 2023],Balance[Tipo],'ER GPK'!B80,Balance[Código Dependencia],'Información del Programa'!$C$7,Balance[Virtual],"X",Balance[Depuración],"X")/2)/COUNTIFS('Driver(empleados)'!$X$1:$X$4963,'Información del Programa'!$C$7))*Infraestructura!$D$1)*(1-'Información del Programa'!$C$13)/'Información del Programa'!$C$16)</f>
        <v>#N/A</v>
      </c>
      <c r="D84" s="39" t="e">
        <f>+C84*'Información del Programa'!$C$16</f>
        <v>#N/A</v>
      </c>
    </row>
    <row r="85" spans="2:4">
      <c r="B85" s="38" t="s">
        <v>159</v>
      </c>
      <c r="C85" s="39" t="e">
        <f>IF(OR('Información del Programa'!$C$6="Facultad de Medicina",$C$77&gt;0),0,IF('Información del Programa'!$C$8="Presencial",((SUMIFS(Balance[Saldo 2023],Balance[Tipo],'ER GPK'!B81,Balance[Código Dependencia],'Información del Programa'!$C$7,Balance[Depuración],"X")/2)/COUNTIFS('Driver(empleados)'!$X$1:$X$4963,'Información del Programa'!$C$7))*Infraestructura!$D$1,((SUMIFS(Balance[Saldo 2023],Balance[Tipo],'ER GPK'!B81,Balance[Código Dependencia],'Información del Programa'!$C$7,Balance[Virtual],"X",Balance[Depuración],"X")/2)/COUNTIFS('Driver(empleados)'!$X$1:$X$4963,'Información del Programa'!$C$7))*Infraestructura!$D$1)*(1-'Información del Programa'!$C$13)/'Información del Programa'!$C$16)</f>
        <v>#N/A</v>
      </c>
      <c r="D85" s="39" t="e">
        <f>+C85*'Información del Programa'!$C$16</f>
        <v>#N/A</v>
      </c>
    </row>
    <row r="87" spans="2:4">
      <c r="B87" s="32" t="s">
        <v>160</v>
      </c>
      <c r="C87" s="33" t="e">
        <f>+C88+C92</f>
        <v>#DIV/0!</v>
      </c>
      <c r="D87" s="33">
        <f>+D88+D92</f>
        <v>0</v>
      </c>
    </row>
    <row r="88" spans="2:4">
      <c r="B88" s="34" t="s">
        <v>161</v>
      </c>
      <c r="C88" s="35" t="e">
        <f>+SUM(C89:C91)</f>
        <v>#DIV/0!</v>
      </c>
      <c r="D88" s="35">
        <f>+SUM(D89:D91)</f>
        <v>0</v>
      </c>
    </row>
    <row r="89" spans="2:4">
      <c r="B89" s="38" t="s">
        <v>162</v>
      </c>
      <c r="C89" s="39" t="e">
        <f>+D89/'Información del Programa'!$C$16</f>
        <v>#DIV/0!</v>
      </c>
      <c r="D89" s="39">
        <f>+IF(OR('Información del Programa'!$C$9="Especialidad Medicoquirúrgica",'Información del Programa'!$C$9="Cirugía Oral y Maxilofacial"),$D$24,IF('Información del Programa'!$C$10="No aplica",$D$24*'Información del Programa'!$C$32,0))</f>
        <v>0</v>
      </c>
    </row>
    <row r="90" spans="2:4">
      <c r="B90" s="38" t="s">
        <v>35</v>
      </c>
      <c r="C90" s="39" t="e">
        <f>+D90/'Información del Programa'!$C$16</f>
        <v>#DIV/0!</v>
      </c>
      <c r="D90" s="39">
        <f>+IF(OR('Información del Programa'!$C$9="Especialidad Medicoquirúrgica",'Información del Programa'!$C$9="Cirugía Oral y Maxilofacial"),0,$D$24*'Información del Programa'!$C$33)</f>
        <v>0</v>
      </c>
    </row>
    <row r="91" spans="2:4">
      <c r="B91" s="38" t="s">
        <v>36</v>
      </c>
      <c r="C91" s="39" t="e">
        <f>+D91/'Información del Programa'!$C$16</f>
        <v>#DIV/0!</v>
      </c>
      <c r="D91" s="39">
        <f>+IF(OR('Información del Programa'!$C$9="Especialidad Medicoquirúrgica",'Información del Programa'!$C$9="Cirugía Oral y Maxilofacial"),0,$D$24*'Información del Programa'!$C$34)</f>
        <v>0</v>
      </c>
    </row>
    <row r="92" spans="2:4">
      <c r="B92" s="34" t="s">
        <v>163</v>
      </c>
      <c r="C92" s="35" t="e">
        <f>+C93</f>
        <v>#DIV/0!</v>
      </c>
      <c r="D92" s="35">
        <f>+D93</f>
        <v>0</v>
      </c>
    </row>
    <row r="93" spans="2:4">
      <c r="B93" s="38" t="s">
        <v>164</v>
      </c>
      <c r="C93" s="39" t="e">
        <f>+D93/'Información del Programa'!$C$16</f>
        <v>#DIV/0!</v>
      </c>
      <c r="D93" s="39">
        <f>$D$24*'Información del Programa'!$C$36*'Información del Programa'!$C$35</f>
        <v>0</v>
      </c>
    </row>
    <row r="94" spans="2:4" ht="15.75" thickBot="1"/>
    <row r="95" spans="2:4" ht="19.5" thickBot="1">
      <c r="B95" s="85" t="s">
        <v>165</v>
      </c>
      <c r="C95" s="86" t="e">
        <f>C24-C27-C90-C91</f>
        <v>#DIV/0!</v>
      </c>
      <c r="D95" s="86" t="e">
        <f>D24-D27-D90-D91</f>
        <v>#N/A</v>
      </c>
    </row>
    <row r="97" spans="2:4" ht="18.75">
      <c r="B97" s="57" t="s">
        <v>166</v>
      </c>
      <c r="C97" s="58" t="e">
        <f>(C27+C90+C91)/'Información del Programa'!$C$19</f>
        <v>#DIV/0!</v>
      </c>
      <c r="D97" s="58" t="e">
        <f>(D27+D90+D91)/'Información del Programa'!$C$19</f>
        <v>#N/A</v>
      </c>
    </row>
    <row r="99" spans="2:4" ht="18.75">
      <c r="B99" s="203" t="s">
        <v>167</v>
      </c>
      <c r="C99" s="203"/>
      <c r="D99" s="74" t="str">
        <f>ResumenINST!$C$26</f>
        <v>No existe</v>
      </c>
    </row>
  </sheetData>
  <mergeCells count="8">
    <mergeCell ref="B2:D2"/>
    <mergeCell ref="B99:C99"/>
    <mergeCell ref="B10:D10"/>
    <mergeCell ref="B13:D13"/>
    <mergeCell ref="B11:D11"/>
    <mergeCell ref="B15:D15"/>
    <mergeCell ref="B14:D14"/>
    <mergeCell ref="B12:D12"/>
  </mergeCells>
  <pageMargins left="0.7" right="0.7" top="0.75" bottom="0.75" header="0.3" footer="0.3"/>
  <pageSetup orientation="portrait" r:id="rId1"/>
  <ignoredErrors>
    <ignoredError sqref="C18:D18 D37 C46 C50" formula="1"/>
  </ignoredError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Hoja7">
    <tabColor theme="9"/>
  </sheetPr>
  <dimension ref="B2:AS87"/>
  <sheetViews>
    <sheetView showGridLines="0" zoomScale="130" zoomScaleNormal="130" workbookViewId="0">
      <selection activeCell="E25" sqref="E25"/>
    </sheetView>
  </sheetViews>
  <sheetFormatPr baseColWidth="10" defaultColWidth="11.42578125" defaultRowHeight="15"/>
  <cols>
    <col min="1" max="1" width="17.7109375" style="21" customWidth="1"/>
    <col min="2" max="2" width="47.28515625" style="21" customWidth="1"/>
    <col min="3" max="3" width="20.85546875" style="21" customWidth="1"/>
    <col min="4" max="4" width="21.7109375" style="21" customWidth="1"/>
    <col min="5" max="5" width="24.5703125" style="21" bestFit="1" customWidth="1"/>
    <col min="6" max="6" width="49.7109375" style="21" customWidth="1"/>
    <col min="7" max="7" width="22.28515625" style="21" customWidth="1"/>
    <col min="8" max="8" width="15.85546875" style="21" customWidth="1"/>
    <col min="9" max="16384" width="11.42578125" style="21"/>
  </cols>
  <sheetData>
    <row r="2" spans="2:5" ht="30">
      <c r="B2" s="202" t="s">
        <v>107</v>
      </c>
      <c r="C2" s="202"/>
      <c r="D2" s="202"/>
    </row>
    <row r="4" spans="2:5" ht="18.75">
      <c r="C4" s="158" t="s">
        <v>110</v>
      </c>
      <c r="D4" s="158" t="s">
        <v>111</v>
      </c>
    </row>
    <row r="5" spans="2:5" ht="18.75">
      <c r="B5" s="152" t="s">
        <v>168</v>
      </c>
      <c r="C5" s="153" t="str">
        <f>IFERROR((C42+C76+C77)/'Información del Programa'!$C$19,"")</f>
        <v/>
      </c>
      <c r="D5" s="153" t="str">
        <f>IFERROR((D42+D76+D77)/'Información del Programa'!$C$19,"")</f>
        <v/>
      </c>
    </row>
    <row r="7" spans="2:5" ht="18.75">
      <c r="B7" s="152" t="s">
        <v>169</v>
      </c>
      <c r="C7" s="153" t="str">
        <f>IFERROR(('ER GPK'!C23+'ER GPK'!C86)/'Información del Programa'!$C$19,"")</f>
        <v/>
      </c>
      <c r="D7" s="153" t="str">
        <f>IFERROR(('ER GPK'!D23+'ER GPK'!D86)/'Información del Programa'!$C$19,"")</f>
        <v/>
      </c>
    </row>
    <row r="9" spans="2:5" ht="18.75">
      <c r="B9" s="152" t="s">
        <v>170</v>
      </c>
      <c r="C9" s="153" t="str">
        <f>IFERROR(C42+C76+C77,"")</f>
        <v/>
      </c>
      <c r="D9" s="153" t="str">
        <f>IFERROR(D42+D76+D77,"")</f>
        <v/>
      </c>
    </row>
    <row r="10" spans="2:5" ht="15.75">
      <c r="B10" s="154" t="s">
        <v>171</v>
      </c>
      <c r="C10" s="155" t="str">
        <f>IFERROR(C9-C11,"")</f>
        <v/>
      </c>
      <c r="D10" s="155" t="str">
        <f>IFERROR(D9-D11,"")</f>
        <v/>
      </c>
    </row>
    <row r="11" spans="2:5" ht="15.75">
      <c r="B11" s="154" t="s">
        <v>172</v>
      </c>
      <c r="C11" s="155" t="str">
        <f>IFERROR('ER GPK'!C23+'ER GPK'!C89+'ER GPK'!C90,"")</f>
        <v/>
      </c>
      <c r="D11" s="155" t="str">
        <f>IFERROR('ER GPK'!D23+'ER GPK'!D89+'ER GPK'!D90,"")</f>
        <v/>
      </c>
      <c r="E11" s="25" t="e">
        <f>+D45+D59+D63+D52+D67+D71+D76+D77</f>
        <v>#N/A</v>
      </c>
    </row>
    <row r="12" spans="2:5" ht="18.75">
      <c r="B12" s="152" t="s">
        <v>173</v>
      </c>
      <c r="C12" s="153" t="str">
        <f>IFERROR(C45+C79+C80,"")</f>
        <v/>
      </c>
      <c r="D12" s="153">
        <f>IFERROR(D45+D79+D80,"")</f>
        <v>0</v>
      </c>
    </row>
    <row r="13" spans="2:5" ht="15.75">
      <c r="B13" s="154" t="s">
        <v>171</v>
      </c>
      <c r="C13" s="155" t="str">
        <f>IFERROR(C12-C14,"")</f>
        <v/>
      </c>
      <c r="D13" s="155">
        <f>IFERROR(D12-D14,"")</f>
        <v>0</v>
      </c>
    </row>
    <row r="14" spans="2:5" ht="15.75">
      <c r="B14" s="154" t="s">
        <v>172</v>
      </c>
      <c r="C14" s="155" t="str">
        <f>IFERROR('ER GPK'!C26+'ER GPK'!C92+'ER GPK'!C93,"")</f>
        <v/>
      </c>
      <c r="D14" s="155">
        <f>IFERROR('ER GPK'!D26+'ER GPK'!D92+'ER GPK'!D93,"")</f>
        <v>0</v>
      </c>
    </row>
    <row r="15" spans="2:5" ht="18.75">
      <c r="B15" s="152" t="s">
        <v>174</v>
      </c>
      <c r="C15" s="153" t="str">
        <f>IFERROR(C81,"")</f>
        <v/>
      </c>
      <c r="D15" s="153" t="str">
        <f>IFERROR(D81,"")</f>
        <v/>
      </c>
    </row>
    <row r="16" spans="2:5" ht="15.75">
      <c r="B16" s="154" t="s">
        <v>175</v>
      </c>
      <c r="C16" s="155" t="str">
        <f>IFERROR(C75-C10,"")</f>
        <v/>
      </c>
      <c r="D16" s="155" t="str">
        <f>IFERROR(D75-D10,"")</f>
        <v/>
      </c>
    </row>
    <row r="17" spans="2:45" ht="15.75">
      <c r="B17" s="154" t="s">
        <v>176</v>
      </c>
      <c r="C17" s="155" t="str">
        <f>IFERROR(C39-C73-'ER GPK'!C23,"")</f>
        <v/>
      </c>
      <c r="D17" s="155" t="str">
        <f>IFERROR(D39-D73-'ER GPK'!D23,"")</f>
        <v/>
      </c>
    </row>
    <row r="20" spans="2:45" ht="19.5" customHeight="1"/>
    <row r="21" spans="2:45" ht="19.5" customHeight="1"/>
    <row r="22" spans="2:45" ht="19.5" customHeight="1"/>
    <row r="23" spans="2:45" ht="19.5" customHeight="1"/>
    <row r="24" spans="2:45" ht="19.5" customHeight="1"/>
    <row r="25" spans="2:45" ht="22.5">
      <c r="B25" s="204" t="s">
        <v>108</v>
      </c>
      <c r="C25" s="204"/>
      <c r="D25" s="204"/>
    </row>
    <row r="26" spans="2:45" ht="15.75">
      <c r="B26" s="206" t="str">
        <f>'Información del Programa'!$C$4&amp;" Modalidad "&amp;'Información del Programa'!$C$8</f>
        <v xml:space="preserve"> Modalidad </v>
      </c>
      <c r="C26" s="206"/>
      <c r="D26" s="206"/>
    </row>
    <row r="27" spans="2:45" ht="15.75">
      <c r="B27" s="205" t="str">
        <f>"Por el periodo comprendido entre "&amp;'Información del Programa'!$C$14&amp;" a "&amp;'Información del Programa'!$C$15</f>
        <v xml:space="preserve">Por el periodo comprendido entre  a </v>
      </c>
      <c r="C27" s="205"/>
      <c r="D27" s="205"/>
    </row>
    <row r="28" spans="2:45" ht="15.75">
      <c r="B28" s="205">
        <f>'Información del Programa'!$C$6</f>
        <v>0</v>
      </c>
      <c r="C28" s="205"/>
      <c r="D28" s="205"/>
    </row>
    <row r="29" spans="2:45">
      <c r="B29" s="207" t="s">
        <v>109</v>
      </c>
      <c r="C29" s="207"/>
      <c r="D29" s="207"/>
    </row>
    <row r="30" spans="2:45" ht="15.75">
      <c r="B30" s="206"/>
      <c r="C30" s="206"/>
      <c r="D30" s="206"/>
    </row>
    <row r="31" spans="2:45">
      <c r="C31" s="30" t="s">
        <v>110</v>
      </c>
      <c r="D31" s="30" t="s">
        <v>111</v>
      </c>
      <c r="G31" s="30"/>
      <c r="H31" s="30"/>
      <c r="I31" s="30"/>
      <c r="J31" s="30"/>
      <c r="K31" s="30"/>
      <c r="L31" s="30"/>
      <c r="M31" s="30"/>
      <c r="N31" s="30"/>
      <c r="O31" s="30"/>
      <c r="P31" s="30"/>
      <c r="Q31" s="30"/>
      <c r="R31" s="30"/>
      <c r="S31" s="30"/>
      <c r="T31" s="30"/>
      <c r="U31" s="30"/>
      <c r="V31" s="30"/>
      <c r="W31" s="30"/>
      <c r="X31" s="30"/>
      <c r="Y31" s="30"/>
      <c r="Z31" s="30"/>
      <c r="AA31" s="30"/>
      <c r="AB31" s="30"/>
      <c r="AC31" s="30"/>
      <c r="AD31" s="30"/>
      <c r="AE31" s="30"/>
      <c r="AF31" s="30"/>
      <c r="AG31" s="30"/>
      <c r="AH31" s="30"/>
      <c r="AI31" s="30"/>
      <c r="AJ31" s="30"/>
      <c r="AK31" s="30"/>
      <c r="AL31" s="30"/>
      <c r="AM31" s="30"/>
      <c r="AN31" s="30"/>
      <c r="AO31" s="30"/>
      <c r="AP31" s="30"/>
      <c r="AQ31" s="30"/>
      <c r="AR31" s="30"/>
      <c r="AS31" s="30"/>
    </row>
    <row r="32" spans="2:45">
      <c r="B32" s="32" t="s">
        <v>112</v>
      </c>
      <c r="C32" s="33">
        <f>+C33</f>
        <v>0</v>
      </c>
      <c r="D32" s="33">
        <f>+D33</f>
        <v>0</v>
      </c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</row>
    <row r="33" spans="2:45">
      <c r="B33" s="34" t="s">
        <v>113</v>
      </c>
      <c r="C33" s="35">
        <f>+IF(OR('Información del Programa'!$C$9="Especialidad Medicoquirúrgica",'Información del Programa'!$C$9="Cirugía Oral y Maxilofacial"),'Información del Programa'!$C$19*'Información del Programa'!$C$31*'Información del Programa'!$C$30*'Información del Programa'!$C$29,'Información del Programa'!$C$19*'Información del Programa'!$C$31*'Información del Programa'!$C$30)</f>
        <v>0</v>
      </c>
      <c r="D33" s="35">
        <f>+C33*'Información del Programa'!$C$16</f>
        <v>0</v>
      </c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  <c r="AJ33" s="25"/>
      <c r="AK33" s="25"/>
      <c r="AL33" s="25"/>
      <c r="AM33" s="25"/>
      <c r="AN33" s="25"/>
      <c r="AO33" s="25"/>
      <c r="AP33" s="25"/>
      <c r="AQ33" s="25"/>
      <c r="AR33" s="25"/>
      <c r="AS33" s="25"/>
    </row>
    <row r="34" spans="2:45">
      <c r="B34" s="34" t="s">
        <v>114</v>
      </c>
      <c r="C34" s="37">
        <f>+$C$33*'Información del Programa'!$C$20</f>
        <v>0</v>
      </c>
      <c r="D34" s="37">
        <f>+$D$33*'Información del Programa'!$C$20</f>
        <v>0</v>
      </c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25"/>
    </row>
    <row r="35" spans="2:45">
      <c r="B35" s="32" t="s">
        <v>115</v>
      </c>
      <c r="C35" s="33">
        <f>+C33-C34</f>
        <v>0</v>
      </c>
      <c r="D35" s="33">
        <f>+D33-D34</f>
        <v>0</v>
      </c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5"/>
      <c r="AO35" s="25"/>
      <c r="AP35" s="25"/>
      <c r="AQ35" s="25"/>
      <c r="AR35" s="25"/>
      <c r="AS35" s="25"/>
    </row>
    <row r="36" spans="2:45">
      <c r="B36" s="34" t="s">
        <v>116</v>
      </c>
      <c r="C36" s="35">
        <f>+C38+C37</f>
        <v>0</v>
      </c>
      <c r="D36" s="35">
        <f>+D38+D37</f>
        <v>0</v>
      </c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  <c r="AM36" s="25"/>
      <c r="AN36" s="25"/>
      <c r="AO36" s="25"/>
      <c r="AP36" s="25"/>
      <c r="AQ36" s="25"/>
      <c r="AR36" s="25"/>
      <c r="AS36" s="25"/>
    </row>
    <row r="37" spans="2:45">
      <c r="B37" s="36" t="s">
        <v>117</v>
      </c>
      <c r="C37" s="37">
        <f>+C35*'Información del Programa'!$C$28*('Información del Programa'!$C$23*'Información del Programa'!$D$23+'Información del Programa'!$C$24*'Información del Programa'!$D$24+'Información del Programa'!$C$25*'Información del Programa'!$D$25+'Información del Programa'!$C$26*'Información del Programa'!$D$26)</f>
        <v>0</v>
      </c>
      <c r="D37" s="37">
        <f>+D35*'Información del Programa'!$C$28*('Información del Programa'!$C$23*'Información del Programa'!$D$23+'Información del Programa'!$C$24*'Información del Programa'!$D$24+'Información del Programa'!$C$25*'Información del Programa'!$D$25+'Información del Programa'!$C$26*'Información del Programa'!$D$26)</f>
        <v>0</v>
      </c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</row>
    <row r="38" spans="2:45">
      <c r="B38" s="36" t="s">
        <v>118</v>
      </c>
      <c r="C38" s="37">
        <f>(C35-C37)*'Información del Programa'!$C$27</f>
        <v>0</v>
      </c>
      <c r="D38" s="37">
        <f>(D35-D37)*'Información del Programa'!$C$27</f>
        <v>0</v>
      </c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  <c r="AM38" s="25"/>
      <c r="AN38" s="25"/>
      <c r="AO38" s="25"/>
      <c r="AP38" s="25"/>
      <c r="AQ38" s="25"/>
      <c r="AR38" s="25"/>
      <c r="AS38" s="25"/>
    </row>
    <row r="39" spans="2:45">
      <c r="B39" s="32" t="s">
        <v>119</v>
      </c>
      <c r="C39" s="33">
        <f>+C35-C36</f>
        <v>0</v>
      </c>
      <c r="D39" s="33">
        <f>+D35-D36</f>
        <v>0</v>
      </c>
    </row>
    <row r="40" spans="2:45">
      <c r="C40" s="25"/>
      <c r="D40" s="25"/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5"/>
      <c r="AQ40" s="25"/>
      <c r="AR40" s="25"/>
      <c r="AS40" s="25"/>
    </row>
    <row r="41" spans="2:45">
      <c r="C41" s="30" t="s">
        <v>110</v>
      </c>
      <c r="D41" s="30" t="s">
        <v>111</v>
      </c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  <c r="AP41" s="25"/>
      <c r="AQ41" s="25"/>
      <c r="AR41" s="25"/>
      <c r="AS41" s="25"/>
    </row>
    <row r="42" spans="2:45">
      <c r="B42" s="32" t="s">
        <v>120</v>
      </c>
      <c r="C42" s="33" t="e">
        <f>+C43+C50+C57+C61+C65+C69</f>
        <v>#DIV/0!</v>
      </c>
      <c r="D42" s="33" t="e">
        <f>+D43+D50+D57+D61+D65+D69</f>
        <v>#N/A</v>
      </c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5"/>
      <c r="AR42" s="25"/>
      <c r="AS42" s="25"/>
    </row>
    <row r="43" spans="2:45">
      <c r="B43" s="34" t="s">
        <v>121</v>
      </c>
      <c r="C43" s="35" t="e">
        <f>+'ER INST'!C28</f>
        <v>#DIV/0!</v>
      </c>
      <c r="D43" s="35">
        <f>+'ER INST'!D28</f>
        <v>0</v>
      </c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5"/>
      <c r="AR43" s="25"/>
      <c r="AS43" s="25"/>
    </row>
    <row r="44" spans="2:45">
      <c r="B44" s="38" t="s">
        <v>177</v>
      </c>
      <c r="C44" s="39" t="e">
        <f>+C43-C45</f>
        <v>#DIV/0!</v>
      </c>
      <c r="D44" s="39">
        <f>+D43-D45</f>
        <v>0</v>
      </c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  <c r="AP44" s="25"/>
      <c r="AQ44" s="25"/>
      <c r="AR44" s="25"/>
      <c r="AS44" s="25"/>
    </row>
    <row r="45" spans="2:45">
      <c r="B45" s="38" t="s">
        <v>8</v>
      </c>
      <c r="C45" s="39" t="e">
        <f>+'ER GPK'!C24</f>
        <v>#DIV/0!</v>
      </c>
      <c r="D45" s="39">
        <f>+'ER GPK'!D24</f>
        <v>0</v>
      </c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5"/>
      <c r="AR45" s="25"/>
      <c r="AS45" s="25"/>
    </row>
    <row r="46" spans="2:45" hidden="1">
      <c r="B46" s="40" t="s">
        <v>127</v>
      </c>
      <c r="C46" s="41" t="e">
        <f>SUMIFS(TDocentes[[#All],[Valor Total Viáticos durante la cohorte]],TDocentes[[#All],[Tipo de Viaje]],'ER FG Y FE'!$B46)/'Información del Programa'!$C$16</f>
        <v>#DIV/0!</v>
      </c>
      <c r="D46" s="25" t="e">
        <f>+C46*'Información del Programa'!$C$16</f>
        <v>#DIV/0!</v>
      </c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  <c r="AO46" s="25"/>
      <c r="AP46" s="25"/>
      <c r="AQ46" s="25"/>
      <c r="AR46" s="25"/>
      <c r="AS46" s="25"/>
    </row>
    <row r="47" spans="2:45" hidden="1">
      <c r="B47" s="40" t="s">
        <v>128</v>
      </c>
      <c r="C47" s="41" t="e">
        <f>SUMIFS(TDocentes[[#All],[Valor Total Viáticos durante la cohorte]],TDocentes[[#All],[Tipo de Viaje]],'ER FG Y FE'!$B47)/'Información del Programa'!$C$16</f>
        <v>#DIV/0!</v>
      </c>
      <c r="D47" s="25">
        <f>SUMIFS(TDocentes[[#All],[Valor Total Viáticos durante la cohorte]],TDocentes[[#All],[Tipo de Viaje]],'ER FG Y FE'!$B47)</f>
        <v>0</v>
      </c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5"/>
      <c r="AR47" s="25"/>
      <c r="AS47" s="25"/>
    </row>
    <row r="48" spans="2:45" hidden="1">
      <c r="B48" s="40" t="s">
        <v>129</v>
      </c>
      <c r="C48" s="41" t="e">
        <f>SUMIFS(TDocentes[[#All],[Valor Total Viáticos durante la cohorte]],TDocentes[[#All],[Tipo de Viaje]],'ER FG Y FE'!$B48)/'Información del Programa'!$C$16</f>
        <v>#DIV/0!</v>
      </c>
      <c r="D48" s="25" t="e">
        <f>+C48*'Información del Programa'!$C$16</f>
        <v>#DIV/0!</v>
      </c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  <c r="AP48" s="25"/>
      <c r="AQ48" s="25"/>
      <c r="AR48" s="25"/>
      <c r="AS48" s="25"/>
    </row>
    <row r="49" spans="2:45">
      <c r="C49" s="25"/>
      <c r="D49" s="25"/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/>
      <c r="AQ49" s="25"/>
      <c r="AR49" s="25"/>
      <c r="AS49" s="25"/>
    </row>
    <row r="50" spans="2:45">
      <c r="B50" s="34" t="s">
        <v>131</v>
      </c>
      <c r="C50" s="35" t="e">
        <f>+'ER INST'!C42</f>
        <v>#DIV/0!</v>
      </c>
      <c r="D50" s="35">
        <f>+'ER INST'!D42</f>
        <v>0</v>
      </c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  <c r="AO50" s="25"/>
      <c r="AP50" s="25"/>
      <c r="AQ50" s="25"/>
      <c r="AR50" s="25"/>
      <c r="AS50" s="25"/>
    </row>
    <row r="51" spans="2:45">
      <c r="B51" s="38" t="s">
        <v>177</v>
      </c>
      <c r="C51" s="39" t="e">
        <f>+C50-C52</f>
        <v>#DIV/0!</v>
      </c>
      <c r="D51" s="39">
        <f>+D50-D52</f>
        <v>0</v>
      </c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  <c r="AO51" s="25"/>
      <c r="AP51" s="25"/>
      <c r="AQ51" s="25"/>
      <c r="AR51" s="25"/>
      <c r="AS51" s="25"/>
    </row>
    <row r="52" spans="2:45">
      <c r="B52" s="38" t="s">
        <v>8</v>
      </c>
      <c r="C52" s="39" t="e">
        <f>+'ER GPK'!C38</f>
        <v>#DIV/0!</v>
      </c>
      <c r="D52" s="39">
        <f>+'ER GPK'!D38</f>
        <v>0</v>
      </c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5"/>
      <c r="AO52" s="25"/>
      <c r="AP52" s="25"/>
      <c r="AQ52" s="25"/>
      <c r="AR52" s="25"/>
      <c r="AS52" s="25"/>
    </row>
    <row r="53" spans="2:45" hidden="1">
      <c r="B53" s="40" t="s">
        <v>127</v>
      </c>
      <c r="C53" s="41" t="e">
        <f>+D53/'Información del Programa'!$C$16</f>
        <v>#DIV/0!</v>
      </c>
      <c r="D53" s="25">
        <f>SUMIFS(TOtros[[#All],[Valor Total Viáticos durante la cohorte]],TOtros[[#All],[Tipo de Viaje]],'ER FG Y FE'!$B53)</f>
        <v>0</v>
      </c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25"/>
      <c r="AO53" s="25"/>
      <c r="AP53" s="25"/>
      <c r="AQ53" s="25"/>
      <c r="AR53" s="25"/>
      <c r="AS53" s="25"/>
    </row>
    <row r="54" spans="2:45" hidden="1">
      <c r="B54" s="40" t="s">
        <v>128</v>
      </c>
      <c r="C54" s="41" t="e">
        <f>+D54/'Información del Programa'!$C$16</f>
        <v>#DIV/0!</v>
      </c>
      <c r="D54" s="25">
        <f>SUMIFS(TOtros[[#All],[Valor Total Viáticos durante la cohorte]],TOtros[[#All],[Tipo de Viaje]],'ER FG Y FE'!$B54)</f>
        <v>0</v>
      </c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I54" s="25"/>
      <c r="AJ54" s="25"/>
      <c r="AK54" s="25"/>
      <c r="AL54" s="25"/>
      <c r="AM54" s="25"/>
      <c r="AN54" s="25"/>
      <c r="AO54" s="25"/>
      <c r="AP54" s="25"/>
      <c r="AQ54" s="25"/>
      <c r="AR54" s="25"/>
      <c r="AS54" s="25"/>
    </row>
    <row r="55" spans="2:45" hidden="1">
      <c r="B55" s="40" t="s">
        <v>129</v>
      </c>
      <c r="C55" s="41" t="e">
        <f>+D55/'Información del Programa'!$C$16</f>
        <v>#DIV/0!</v>
      </c>
      <c r="D55" s="25">
        <f>SUMIFS(TOtros[[#All],[Valor Total Viáticos durante la cohorte]],TOtros[[#All],[Tipo de Viaje]],'ER FG Y FE'!$B55)</f>
        <v>0</v>
      </c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  <c r="AO55" s="25"/>
      <c r="AP55" s="25"/>
      <c r="AQ55" s="25"/>
      <c r="AR55" s="25"/>
      <c r="AS55" s="25"/>
    </row>
    <row r="56" spans="2:45">
      <c r="C56" s="25"/>
      <c r="D56" s="25"/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5"/>
      <c r="AO56" s="25"/>
      <c r="AP56" s="25"/>
      <c r="AQ56" s="25"/>
      <c r="AR56" s="25"/>
      <c r="AS56" s="25"/>
    </row>
    <row r="57" spans="2:45">
      <c r="B57" s="34" t="s">
        <v>135</v>
      </c>
      <c r="C57" s="35">
        <f>+'ER INST'!C55</f>
        <v>0</v>
      </c>
      <c r="D57" s="35">
        <f>+'ER INST'!D55</f>
        <v>0</v>
      </c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25"/>
      <c r="AO57" s="25"/>
      <c r="AP57" s="25"/>
      <c r="AQ57" s="25"/>
      <c r="AR57" s="25"/>
      <c r="AS57" s="25"/>
    </row>
    <row r="58" spans="2:45">
      <c r="B58" s="38" t="s">
        <v>177</v>
      </c>
      <c r="C58" s="39">
        <f>+C57-C59</f>
        <v>0</v>
      </c>
      <c r="D58" s="39">
        <f>+D57-D59</f>
        <v>0</v>
      </c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5"/>
      <c r="AM58" s="25"/>
      <c r="AN58" s="25"/>
      <c r="AO58" s="25"/>
      <c r="AP58" s="25"/>
      <c r="AQ58" s="25"/>
      <c r="AR58" s="25"/>
      <c r="AS58" s="25"/>
    </row>
    <row r="59" spans="2:45">
      <c r="B59" s="38" t="s">
        <v>8</v>
      </c>
      <c r="C59" s="39">
        <f>+'ER GPK'!C51</f>
        <v>0</v>
      </c>
      <c r="D59" s="39">
        <f>+'ER GPK'!D51</f>
        <v>0</v>
      </c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5"/>
      <c r="AR59" s="25"/>
      <c r="AS59" s="25"/>
    </row>
    <row r="60" spans="2:45">
      <c r="C60" s="25"/>
      <c r="D60" s="25"/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  <c r="AJ60" s="25"/>
      <c r="AK60" s="25"/>
      <c r="AL60" s="25"/>
      <c r="AM60" s="25"/>
      <c r="AN60" s="25"/>
      <c r="AO60" s="25"/>
      <c r="AP60" s="25"/>
      <c r="AQ60" s="25"/>
      <c r="AR60" s="25"/>
      <c r="AS60" s="25"/>
    </row>
    <row r="61" spans="2:45">
      <c r="B61" s="34" t="s">
        <v>141</v>
      </c>
      <c r="C61" s="35">
        <f>+'ER INST'!C62</f>
        <v>0</v>
      </c>
      <c r="D61" s="35">
        <f>+'ER INST'!D62</f>
        <v>0</v>
      </c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25"/>
      <c r="AP61" s="25"/>
      <c r="AQ61" s="25"/>
      <c r="AR61" s="25"/>
      <c r="AS61" s="25"/>
    </row>
    <row r="62" spans="2:45">
      <c r="B62" s="38" t="s">
        <v>177</v>
      </c>
      <c r="C62" s="39">
        <f>+C61-C63</f>
        <v>0</v>
      </c>
      <c r="D62" s="39">
        <f>+D61-D63</f>
        <v>0</v>
      </c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25"/>
      <c r="AH62" s="25"/>
      <c r="AI62" s="25"/>
      <c r="AJ62" s="25"/>
      <c r="AK62" s="25"/>
      <c r="AL62" s="25"/>
      <c r="AM62" s="25"/>
      <c r="AN62" s="25"/>
      <c r="AO62" s="25"/>
      <c r="AP62" s="25"/>
      <c r="AQ62" s="25"/>
      <c r="AR62" s="25"/>
      <c r="AS62" s="25"/>
    </row>
    <row r="63" spans="2:45">
      <c r="B63" s="38" t="s">
        <v>8</v>
      </c>
      <c r="C63" s="39">
        <f>+'ER GPK'!C58</f>
        <v>0</v>
      </c>
      <c r="D63" s="39">
        <f>+'ER GPK'!D58</f>
        <v>0</v>
      </c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/>
      <c r="AO63" s="25"/>
      <c r="AP63" s="25"/>
      <c r="AQ63" s="25"/>
      <c r="AR63" s="25"/>
      <c r="AS63" s="25"/>
    </row>
    <row r="64" spans="2:45"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25"/>
      <c r="AP64" s="25"/>
      <c r="AQ64" s="25"/>
      <c r="AR64" s="25"/>
      <c r="AS64" s="25"/>
    </row>
    <row r="65" spans="2:45">
      <c r="B65" s="34" t="s">
        <v>144</v>
      </c>
      <c r="C65" s="35">
        <f>+'ER INST'!C68</f>
        <v>0</v>
      </c>
      <c r="D65" s="35">
        <f>+'ER INST'!D68</f>
        <v>0</v>
      </c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5"/>
      <c r="AO65" s="25"/>
      <c r="AP65" s="25"/>
      <c r="AQ65" s="25"/>
      <c r="AR65" s="25"/>
      <c r="AS65" s="25"/>
    </row>
    <row r="66" spans="2:45">
      <c r="B66" s="38" t="s">
        <v>177</v>
      </c>
      <c r="C66" s="39">
        <f>+C65-C67</f>
        <v>0</v>
      </c>
      <c r="D66" s="39">
        <f>+D65-D67</f>
        <v>0</v>
      </c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25"/>
      <c r="AP66" s="25"/>
      <c r="AQ66" s="25"/>
      <c r="AR66" s="25"/>
      <c r="AS66" s="25"/>
    </row>
    <row r="67" spans="2:45">
      <c r="B67" s="38" t="s">
        <v>8</v>
      </c>
      <c r="C67" s="39">
        <f>+'ER GPK'!C64</f>
        <v>0</v>
      </c>
      <c r="D67" s="39">
        <f>+'ER GPK'!D64</f>
        <v>0</v>
      </c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5"/>
      <c r="AO67" s="25"/>
      <c r="AP67" s="25"/>
      <c r="AQ67" s="25"/>
      <c r="AR67" s="25"/>
      <c r="AS67" s="25"/>
    </row>
    <row r="69" spans="2:45">
      <c r="B69" s="34" t="s">
        <v>151</v>
      </c>
      <c r="C69" s="35" t="e">
        <f>+'ER INST'!C76</f>
        <v>#N/A</v>
      </c>
      <c r="D69" s="35" t="e">
        <f>+'ER INST'!D76</f>
        <v>#N/A</v>
      </c>
    </row>
    <row r="70" spans="2:45">
      <c r="B70" s="38" t="s">
        <v>177</v>
      </c>
      <c r="C70" s="39" t="e">
        <f>+C69-C71</f>
        <v>#N/A</v>
      </c>
      <c r="D70" s="39" t="e">
        <f>+D69-D71</f>
        <v>#N/A</v>
      </c>
    </row>
    <row r="71" spans="2:45">
      <c r="B71" s="38" t="s">
        <v>8</v>
      </c>
      <c r="C71" s="39" t="e">
        <f>+'ER GPK'!C72</f>
        <v>#N/A</v>
      </c>
      <c r="D71" s="39" t="e">
        <f>+'ER GPK'!D72</f>
        <v>#N/A</v>
      </c>
    </row>
    <row r="73" spans="2:45">
      <c r="B73" s="32" t="s">
        <v>160</v>
      </c>
      <c r="C73" s="33" t="e">
        <f>+C74+C78</f>
        <v>#DIV/0!</v>
      </c>
      <c r="D73" s="33">
        <f>+D74+D78</f>
        <v>0</v>
      </c>
    </row>
    <row r="74" spans="2:45">
      <c r="B74" s="34" t="s">
        <v>161</v>
      </c>
      <c r="C74" s="35" t="e">
        <f>+SUM(C75:C77)</f>
        <v>#DIV/0!</v>
      </c>
      <c r="D74" s="35">
        <f>+SUM(D75:D77)</f>
        <v>0</v>
      </c>
    </row>
    <row r="75" spans="2:45">
      <c r="B75" s="38" t="s">
        <v>162</v>
      </c>
      <c r="C75" s="39" t="e">
        <f>+D75/'Información del Programa'!$C$16</f>
        <v>#DIV/0!</v>
      </c>
      <c r="D75" s="39">
        <f>+IF(OR('Información del Programa'!$C$9="Especialidad Medicoquirúrgica",'Información del Programa'!$C$9="Cirugía Oral y Maxilofacial"),$D$39,IF('Información del Programa'!$C$10="No aplica",$D$39*'Información del Programa'!$C$32,0))</f>
        <v>0</v>
      </c>
    </row>
    <row r="76" spans="2:45">
      <c r="B76" s="38" t="s">
        <v>35</v>
      </c>
      <c r="C76" s="39" t="e">
        <f>+D76/'Información del Programa'!$C$16</f>
        <v>#DIV/0!</v>
      </c>
      <c r="D76" s="39">
        <f>+IF(OR('Información del Programa'!$C$9="Especialidad Medicoquirúrgica",'Información del Programa'!$C$9="Cirugía Oral y Maxilofacial"),0,$D$39*'Información del Programa'!$C$33)</f>
        <v>0</v>
      </c>
    </row>
    <row r="77" spans="2:45">
      <c r="B77" s="38" t="s">
        <v>36</v>
      </c>
      <c r="C77" s="39" t="e">
        <f>+D77/'Información del Programa'!$C$16</f>
        <v>#DIV/0!</v>
      </c>
      <c r="D77" s="39">
        <f>+IF(OR('Información del Programa'!$C$9="Especialidad Medicoquirúrgica",'Información del Programa'!$C$9="Cirugía Oral y Maxilofacial"),0,$D$39*'Información del Programa'!$C$34)</f>
        <v>0</v>
      </c>
    </row>
    <row r="78" spans="2:45">
      <c r="B78" s="34" t="s">
        <v>163</v>
      </c>
      <c r="C78" s="35" t="e">
        <f>+C79</f>
        <v>#DIV/0!</v>
      </c>
      <c r="D78" s="35">
        <f>+D79</f>
        <v>0</v>
      </c>
    </row>
    <row r="79" spans="2:45">
      <c r="B79" s="38" t="s">
        <v>164</v>
      </c>
      <c r="C79" s="39" t="e">
        <f>+D79/'Información del Programa'!$C$16</f>
        <v>#DIV/0!</v>
      </c>
      <c r="D79" s="39">
        <f>$D$39*'Información del Programa'!$C$36</f>
        <v>0</v>
      </c>
    </row>
    <row r="80" spans="2:45" ht="15.75" thickBot="1"/>
    <row r="81" spans="2:4" ht="19.5" thickBot="1">
      <c r="B81" s="85" t="s">
        <v>165</v>
      </c>
      <c r="C81" s="86" t="e">
        <f>C39-C42-C76-C77</f>
        <v>#DIV/0!</v>
      </c>
      <c r="D81" s="86" t="e">
        <f>D39-D42-D76-D77</f>
        <v>#N/A</v>
      </c>
    </row>
    <row r="83" spans="2:4" ht="18.75">
      <c r="B83" s="57" t="s">
        <v>166</v>
      </c>
      <c r="C83" s="58" t="e">
        <f>(C42+C76+C77)/'Información del Programa'!$C$19</f>
        <v>#DIV/0!</v>
      </c>
      <c r="D83" s="58" t="e">
        <f>(D42+D76+D77)/'Información del Programa'!$C$19</f>
        <v>#N/A</v>
      </c>
    </row>
    <row r="85" spans="2:4" ht="18.75">
      <c r="B85" s="203" t="s">
        <v>167</v>
      </c>
      <c r="C85" s="203"/>
      <c r="D85" s="74" t="str">
        <f>ResumenINST!$C$26</f>
        <v>No existe</v>
      </c>
    </row>
    <row r="87" spans="2:4" ht="18.75">
      <c r="B87" s="165" t="s">
        <v>178</v>
      </c>
      <c r="C87" s="166"/>
      <c r="D87" s="166">
        <f>+SUMIFS(TDocentes[Valor Cohorte],TDocentes[Fuente de financiación],"Otras Universidades")+SUMIFS(TDocentes[Valor Total Tiquetes Aéreos por Cohorte],TDocentes[Fuente de financiación],"Otras Universidades")+SUMIFS(TDocentes[Valor Total Viáticos durante la cohorte],TDocentes[Fuente de financiación],"Otras Universidades")</f>
        <v>0</v>
      </c>
    </row>
  </sheetData>
  <mergeCells count="8">
    <mergeCell ref="B30:D30"/>
    <mergeCell ref="B85:C85"/>
    <mergeCell ref="B2:D2"/>
    <mergeCell ref="B25:D25"/>
    <mergeCell ref="B26:D26"/>
    <mergeCell ref="B27:D27"/>
    <mergeCell ref="B28:D28"/>
    <mergeCell ref="B29:D29"/>
  </mergeCells>
  <pageMargins left="0.7" right="0.7" top="0.75" bottom="0.75" header="0.3" footer="0.3"/>
  <pageSetup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Hoja25"/>
  <dimension ref="B3:AS99"/>
  <sheetViews>
    <sheetView showGridLines="0" zoomScale="118" zoomScaleNormal="160" workbookViewId="0"/>
  </sheetViews>
  <sheetFormatPr baseColWidth="10" defaultColWidth="11.42578125" defaultRowHeight="15"/>
  <cols>
    <col min="1" max="1" width="15.42578125" style="21" customWidth="1"/>
    <col min="2" max="2" width="45.85546875" style="21" customWidth="1"/>
    <col min="3" max="3" width="17.7109375" style="21" customWidth="1"/>
    <col min="4" max="4" width="30.42578125" style="21" customWidth="1"/>
    <col min="5" max="5" width="24.5703125" style="21" bestFit="1" customWidth="1"/>
    <col min="6" max="6" width="49.7109375" style="21" customWidth="1"/>
    <col min="7" max="7" width="22.28515625" style="21" customWidth="1"/>
    <col min="8" max="8" width="15.85546875" style="21" customWidth="1"/>
    <col min="9" max="16384" width="11.42578125" style="21"/>
  </cols>
  <sheetData>
    <row r="3" spans="2:45" ht="15.75">
      <c r="B3" s="206"/>
      <c r="C3" s="206"/>
      <c r="D3" s="206"/>
    </row>
    <row r="4" spans="2:45" ht="15.75">
      <c r="B4" s="206"/>
      <c r="C4" s="206"/>
      <c r="D4" s="206"/>
    </row>
    <row r="5" spans="2:45" ht="15.75">
      <c r="B5" s="206"/>
      <c r="C5" s="206"/>
      <c r="D5" s="206"/>
    </row>
    <row r="6" spans="2:45" ht="22.5">
      <c r="B6" s="204" t="s">
        <v>108</v>
      </c>
      <c r="C6" s="204"/>
      <c r="D6" s="204"/>
    </row>
    <row r="7" spans="2:45" ht="20.25">
      <c r="B7" s="208" t="s">
        <v>179</v>
      </c>
      <c r="C7" s="208"/>
      <c r="D7" s="208"/>
    </row>
    <row r="8" spans="2:45" ht="15.75">
      <c r="B8" s="206" t="str">
        <f>'Información del Programa'!$C$4&amp;" Modalidad "&amp;'Información del Programa'!$C$8</f>
        <v xml:space="preserve"> Modalidad </v>
      </c>
      <c r="C8" s="206"/>
      <c r="D8" s="206"/>
      <c r="E8" s="30"/>
      <c r="F8" s="31"/>
    </row>
    <row r="9" spans="2:45" ht="15.75">
      <c r="B9" s="205" t="str">
        <f>"Por el periodo comprendido entre "&amp;'Información del Programa'!$C$14&amp;" a "&amp;'Información del Programa'!$C$15</f>
        <v xml:space="preserve">Por el periodo comprendido entre  a </v>
      </c>
      <c r="C9" s="205"/>
      <c r="D9" s="205"/>
      <c r="E9" s="30"/>
      <c r="F9" s="31"/>
    </row>
    <row r="10" spans="2:45" ht="15.75">
      <c r="B10" s="205">
        <f>'Información del Programa'!$C$6</f>
        <v>0</v>
      </c>
      <c r="C10" s="205"/>
      <c r="D10" s="205"/>
    </row>
    <row r="11" spans="2:45">
      <c r="B11" s="207" t="s">
        <v>109</v>
      </c>
      <c r="C11" s="207"/>
      <c r="D11" s="207"/>
    </row>
    <row r="13" spans="2:45">
      <c r="C13" s="30" t="s">
        <v>110</v>
      </c>
      <c r="D13" s="30" t="s">
        <v>111</v>
      </c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AQ13" s="30"/>
      <c r="AR13" s="30"/>
      <c r="AS13" s="30"/>
    </row>
    <row r="14" spans="2:45">
      <c r="B14" s="32" t="s">
        <v>112</v>
      </c>
      <c r="C14" s="33" t="e">
        <f>+C15</f>
        <v>#VALUE!</v>
      </c>
      <c r="D14" s="33" t="e">
        <f>+D15</f>
        <v>#VALUE!</v>
      </c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</row>
    <row r="15" spans="2:45">
      <c r="B15" s="34" t="s">
        <v>113</v>
      </c>
      <c r="C15" s="35" t="e">
        <f>+IF(OR('Información del Programa'!$C$9="Especialidad Medicoquirúrgica",'Información del Programa'!$C$9="Cirugía Oral y Maxilofacial"),$D$99*'Información del Programa'!$C$31*'Información del Programa'!$C$30*'Información del Programa'!$C$29,$D$99*'Información del Programa'!$C$31*'Información del Programa'!$C$30)</f>
        <v>#VALUE!</v>
      </c>
      <c r="D15" s="35" t="e">
        <f>+C15*'Información del Programa'!$C$16</f>
        <v>#VALUE!</v>
      </c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</row>
    <row r="16" spans="2:45">
      <c r="B16" s="34" t="s">
        <v>114</v>
      </c>
      <c r="C16" s="37" t="e">
        <f>+$C$15*'Información del Programa'!$C$20</f>
        <v>#VALUE!</v>
      </c>
      <c r="D16" s="37" t="e">
        <f>+$D$15*'Información del Programa'!$C$20</f>
        <v>#VALUE!</v>
      </c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25"/>
    </row>
    <row r="17" spans="2:45">
      <c r="B17" s="32" t="s">
        <v>115</v>
      </c>
      <c r="C17" s="33" t="e">
        <f>+C15-C16</f>
        <v>#VALUE!</v>
      </c>
      <c r="D17" s="33" t="e">
        <f>+D15-D16</f>
        <v>#VALUE!</v>
      </c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</row>
    <row r="18" spans="2:45">
      <c r="B18" s="34" t="s">
        <v>116</v>
      </c>
      <c r="C18" s="35" t="e">
        <f>+C20+C19</f>
        <v>#VALUE!</v>
      </c>
      <c r="D18" s="35" t="e">
        <f>+D20+D19</f>
        <v>#VALUE!</v>
      </c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</row>
    <row r="19" spans="2:45">
      <c r="B19" s="36" t="s">
        <v>117</v>
      </c>
      <c r="C19" s="37" t="e">
        <f>+C17*'Información del Programa'!$C$28*('Información del Programa'!$C$23*'Información del Programa'!$D$23+'Información del Programa'!$C$24*'Información del Programa'!$D$24+'Información del Programa'!$C$25*'Información del Programa'!$D$25+'Información del Programa'!$C$26*'Información del Programa'!$D$26)</f>
        <v>#VALUE!</v>
      </c>
      <c r="D19" s="37" t="e">
        <f>+D17*'Información del Programa'!$C$28*('Información del Programa'!$C$23*'Información del Programa'!$D$23+'Información del Programa'!$C$24*'Información del Programa'!$D$24+'Información del Programa'!$C$25*'Información del Programa'!$D$25+'Información del Programa'!$C$26*'Información del Programa'!$D$26)</f>
        <v>#VALUE!</v>
      </c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</row>
    <row r="20" spans="2:45">
      <c r="B20" s="36" t="s">
        <v>118</v>
      </c>
      <c r="C20" s="37" t="e">
        <f>(C17-C19)*'Información del Programa'!$C$27</f>
        <v>#VALUE!</v>
      </c>
      <c r="D20" s="37" t="e">
        <f>(D17-D19)*'Información del Programa'!$C$27</f>
        <v>#VALUE!</v>
      </c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</row>
    <row r="21" spans="2:45">
      <c r="B21" s="32" t="s">
        <v>119</v>
      </c>
      <c r="C21" s="33" t="e">
        <f>+C17-C18</f>
        <v>#VALUE!</v>
      </c>
      <c r="D21" s="33" t="e">
        <f>+D17-D18</f>
        <v>#VALUE!</v>
      </c>
    </row>
    <row r="22" spans="2:45"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</row>
    <row r="23" spans="2:45">
      <c r="C23" s="30" t="s">
        <v>110</v>
      </c>
      <c r="D23" s="30" t="s">
        <v>111</v>
      </c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</row>
    <row r="24" spans="2:45">
      <c r="B24" s="32" t="s">
        <v>120</v>
      </c>
      <c r="C24" s="33" t="e">
        <f>+C25+C39+C52+C59+C65+C73</f>
        <v>#DIV/0!</v>
      </c>
      <c r="D24" s="33" t="e">
        <f>+D25+D39+D52+D59+D65+D73</f>
        <v>#N/A</v>
      </c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</row>
    <row r="25" spans="2:45">
      <c r="B25" s="34" t="s">
        <v>121</v>
      </c>
      <c r="C25" s="35" t="e">
        <f>+SUM(C26:C30,C34)</f>
        <v>#DIV/0!</v>
      </c>
      <c r="D25" s="35">
        <f>+SUM(D26:D30,D34)</f>
        <v>0</v>
      </c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P25" s="25"/>
      <c r="AQ25" s="25"/>
      <c r="AR25" s="25"/>
      <c r="AS25" s="25"/>
    </row>
    <row r="26" spans="2:45">
      <c r="B26" s="38" t="s">
        <v>122</v>
      </c>
      <c r="C26" s="39" t="e">
        <f>+D26/'Información del Programa'!$C$16</f>
        <v>#DIV/0!</v>
      </c>
      <c r="D26" s="39">
        <f>SUMIFS(TDocentes[[#All],[Valor Cohorte]],TDocentes[[#All],[Forma de pago del Docente]],'ER INST PE'!$B26)</f>
        <v>0</v>
      </c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</row>
    <row r="27" spans="2:45">
      <c r="B27" s="38" t="s">
        <v>123</v>
      </c>
      <c r="C27" s="39" t="e">
        <f>+D27/'Información del Programa'!$C$16</f>
        <v>#DIV/0!</v>
      </c>
      <c r="D27" s="39">
        <f>SUMIFS(TDocentes[[#All],[Valor Cohorte]],TDocentes[[#All],[Forma de pago del Docente]],'ER INST PE'!$B27)</f>
        <v>0</v>
      </c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AO27" s="25"/>
      <c r="AP27" s="25"/>
      <c r="AQ27" s="25"/>
      <c r="AR27" s="25"/>
      <c r="AS27" s="25"/>
    </row>
    <row r="28" spans="2:45">
      <c r="B28" s="38" t="s">
        <v>124</v>
      </c>
      <c r="C28" s="39" t="e">
        <f>+D28/'Información del Programa'!$C$16</f>
        <v>#DIV/0!</v>
      </c>
      <c r="D28" s="39">
        <f>SUMIFS(TDocentes[[#All],[Valor Cohorte]],TDocentes[[#All],[Forma de pago del Docente]],'ER INST PE'!$B28)</f>
        <v>0</v>
      </c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</row>
    <row r="29" spans="2:45">
      <c r="B29" s="38" t="s">
        <v>125</v>
      </c>
      <c r="C29" s="39" t="e">
        <f>+D29/'Información del Programa'!$C$16</f>
        <v>#DIV/0!</v>
      </c>
      <c r="D29" s="39">
        <f>SUMIFS(TDocentes[[#All],[Valor Cohorte]],TDocentes[[#All],[Forma de pago del Docente]],'ER INST PE'!$B29)</f>
        <v>0</v>
      </c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25"/>
      <c r="AO29" s="25"/>
      <c r="AP29" s="25"/>
      <c r="AQ29" s="25"/>
      <c r="AR29" s="25"/>
      <c r="AS29" s="25"/>
    </row>
    <row r="30" spans="2:45">
      <c r="B30" s="38" t="s">
        <v>126</v>
      </c>
      <c r="C30" s="39" t="e">
        <f>+SUM(C31:C33)</f>
        <v>#DIV/0!</v>
      </c>
      <c r="D30" s="39">
        <f>+SUM(D31:D33)</f>
        <v>0</v>
      </c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5"/>
      <c r="AK30" s="25"/>
      <c r="AL30" s="25"/>
      <c r="AM30" s="25"/>
      <c r="AN30" s="25"/>
      <c r="AO30" s="25"/>
      <c r="AP30" s="25"/>
      <c r="AQ30" s="25"/>
      <c r="AR30" s="25"/>
      <c r="AS30" s="25"/>
    </row>
    <row r="31" spans="2:45">
      <c r="B31" s="40" t="s">
        <v>127</v>
      </c>
      <c r="C31" s="41" t="e">
        <f>+D31/'Información del Programa'!$C$16</f>
        <v>#DIV/0!</v>
      </c>
      <c r="D31" s="25">
        <f>SUMIFS(TDocentes[[#All],[Valor Total Tiquetes Aéreos por Cohorte]],TDocentes[[#All],[Tipo de Viaje]],'ER INST PE'!$B31,TDocentes[[#All],[Fuente de financiación]],"&lt;&gt;Otras Universidades")</f>
        <v>0</v>
      </c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O31" s="25"/>
      <c r="AP31" s="25"/>
      <c r="AQ31" s="25"/>
      <c r="AR31" s="25"/>
      <c r="AS31" s="25"/>
    </row>
    <row r="32" spans="2:45">
      <c r="B32" s="40" t="s">
        <v>128</v>
      </c>
      <c r="C32" s="41" t="e">
        <f>+D32/'Información del Programa'!$C$16</f>
        <v>#DIV/0!</v>
      </c>
      <c r="D32" s="25">
        <f>SUMIFS(TDocentes[[#All],[Valor Total Tiquetes Aéreos por Cohorte]],TDocentes[[#All],[Tipo de Viaje]],'ER INST PE'!$B32,TDocentes[[#All],[Fuente de financiación]],"&lt;&gt;Otras Universidades")</f>
        <v>0</v>
      </c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</row>
    <row r="33" spans="2:45">
      <c r="B33" s="40" t="s">
        <v>129</v>
      </c>
      <c r="C33" s="41" t="e">
        <f>+D33/'Información del Programa'!$C$16</f>
        <v>#DIV/0!</v>
      </c>
      <c r="D33" s="25">
        <f>SUMIFS(TDocentes[[#All],[Valor Total Tiquetes Aéreos por Cohorte]],TDocentes[[#All],[Tipo de Viaje]],'ER INST PE'!$B33,TDocentes[[#All],[Fuente de financiación]],"&lt;&gt;Otras Universidades")</f>
        <v>0</v>
      </c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  <c r="AJ33" s="25"/>
      <c r="AK33" s="25"/>
      <c r="AL33" s="25"/>
      <c r="AM33" s="25"/>
      <c r="AN33" s="25"/>
      <c r="AO33" s="25"/>
      <c r="AP33" s="25"/>
      <c r="AQ33" s="25"/>
      <c r="AR33" s="25"/>
      <c r="AS33" s="25"/>
    </row>
    <row r="34" spans="2:45">
      <c r="B34" s="38" t="s">
        <v>130</v>
      </c>
      <c r="C34" s="39" t="e">
        <f>+SUM(C35:C37)</f>
        <v>#DIV/0!</v>
      </c>
      <c r="D34" s="39">
        <f>+SUM(D35:D37)</f>
        <v>0</v>
      </c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25"/>
    </row>
    <row r="35" spans="2:45">
      <c r="B35" s="40" t="s">
        <v>127</v>
      </c>
      <c r="C35" s="41" t="e">
        <f>+D35/'Información del Programa'!$C$16</f>
        <v>#DIV/0!</v>
      </c>
      <c r="D35" s="25">
        <f>SUMIFS(TDocentes[[#All],[Valor Total Viáticos durante la cohorte]],TDocentes[[#All],[Tipo de Viaje]],'ER INST PE'!$B35,TDocentes[[#All],[Fuente de financiación]],"&lt;&gt;Otras Universidades")</f>
        <v>0</v>
      </c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5"/>
      <c r="AO35" s="25"/>
      <c r="AP35" s="25"/>
      <c r="AQ35" s="25"/>
      <c r="AR35" s="25"/>
      <c r="AS35" s="25"/>
    </row>
    <row r="36" spans="2:45">
      <c r="B36" s="40" t="s">
        <v>128</v>
      </c>
      <c r="C36" s="41" t="e">
        <f>+D36/'Información del Programa'!$C$16</f>
        <v>#DIV/0!</v>
      </c>
      <c r="D36" s="25">
        <f>SUMIFS(TDocentes[[#All],[Valor Total Viáticos durante la cohorte]],TDocentes[[#All],[Tipo de Viaje]],'ER INST PE'!$B36,TDocentes[[#All],[Fuente de financiación]],"&lt;&gt;Otras Universidades")</f>
        <v>0</v>
      </c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  <c r="AM36" s="25"/>
      <c r="AN36" s="25"/>
      <c r="AO36" s="25"/>
      <c r="AP36" s="25"/>
      <c r="AQ36" s="25"/>
      <c r="AR36" s="25"/>
      <c r="AS36" s="25"/>
    </row>
    <row r="37" spans="2:45">
      <c r="B37" s="40" t="s">
        <v>129</v>
      </c>
      <c r="C37" s="41" t="e">
        <f>+D37/'Información del Programa'!$C$16</f>
        <v>#DIV/0!</v>
      </c>
      <c r="D37" s="25">
        <f>SUMIFS(TDocentes[[#All],[Valor Total Viáticos durante la cohorte]],TDocentes[[#All],[Tipo de Viaje]],'ER INST PE'!$B37,TDocentes[[#All],[Fuente de financiación]],"&lt;&gt;Otras Universidades")</f>
        <v>0</v>
      </c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</row>
    <row r="38" spans="2:45"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  <c r="AM38" s="25"/>
      <c r="AN38" s="25"/>
      <c r="AO38" s="25"/>
      <c r="AP38" s="25"/>
      <c r="AQ38" s="25"/>
      <c r="AR38" s="25"/>
      <c r="AS38" s="25"/>
    </row>
    <row r="39" spans="2:45">
      <c r="B39" s="34" t="s">
        <v>180</v>
      </c>
      <c r="C39" s="35" t="e">
        <f>+SUM(C40:C43)+C47</f>
        <v>#DIV/0!</v>
      </c>
      <c r="D39" s="35">
        <f>+SUM(D40:D43)+D47</f>
        <v>0</v>
      </c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25"/>
      <c r="AR39" s="25"/>
      <c r="AS39" s="25"/>
    </row>
    <row r="40" spans="2:45">
      <c r="B40" s="38" t="s">
        <v>132</v>
      </c>
      <c r="C40" s="39" t="e">
        <f>+D40/'Información del Programa'!$C$16</f>
        <v>#DIV/0!</v>
      </c>
      <c r="D40" s="39">
        <f>+SUMIFS(TOtros[[#All],[Valor Total Cohorte]],TOtros[[#All],[Tipo]],'ER INST PE'!$B40)</f>
        <v>0</v>
      </c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5"/>
      <c r="AQ40" s="25"/>
      <c r="AR40" s="25"/>
      <c r="AS40" s="25"/>
    </row>
    <row r="41" spans="2:45">
      <c r="B41" s="38" t="s">
        <v>133</v>
      </c>
      <c r="C41" s="39" t="e">
        <f>+D41/'Información del Programa'!$C$16</f>
        <v>#DIV/0!</v>
      </c>
      <c r="D41" s="39">
        <f>+SUMIFS(TOtros[[#All],[Valor Total Cohorte]],TOtros[[#All],[Tipo]],'ER INST PE'!$B41)</f>
        <v>0</v>
      </c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  <c r="AP41" s="25"/>
      <c r="AQ41" s="25"/>
      <c r="AR41" s="25"/>
      <c r="AS41" s="25"/>
    </row>
    <row r="42" spans="2:45">
      <c r="B42" s="38" t="s">
        <v>134</v>
      </c>
      <c r="C42" s="39" t="e">
        <f>+D42/'Información del Programa'!$C$16</f>
        <v>#DIV/0!</v>
      </c>
      <c r="D42" s="39">
        <f>+SUMIFS(TOtros[[#All],[Valor Total Cohorte]],TOtros[[#All],[Tipo]],'ER INST PE'!$B42)</f>
        <v>0</v>
      </c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5"/>
      <c r="AR42" s="25"/>
      <c r="AS42" s="25"/>
    </row>
    <row r="43" spans="2:45">
      <c r="B43" s="38" t="s">
        <v>126</v>
      </c>
      <c r="C43" s="39" t="e">
        <f>+SUM(C44:C46)</f>
        <v>#DIV/0!</v>
      </c>
      <c r="D43" s="39">
        <f>+SUM(D44:D46)</f>
        <v>0</v>
      </c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5"/>
      <c r="AR43" s="25"/>
      <c r="AS43" s="25"/>
    </row>
    <row r="44" spans="2:45">
      <c r="B44" s="40" t="s">
        <v>127</v>
      </c>
      <c r="C44" s="41" t="e">
        <f>+D44/'Información del Programa'!$C$16</f>
        <v>#DIV/0!</v>
      </c>
      <c r="D44" s="25">
        <f>SUMIFS(TOtros[[#All],[Valor Total Tiquetes Aéreos por Cohorte]],TOtros[[#All],[Tipo de Viaje]],'ER INST PE'!$B44,TOtros[[#All],[Fuente de financiación]],"&lt;&gt;Otras Universidades")</f>
        <v>0</v>
      </c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  <c r="AP44" s="25"/>
      <c r="AQ44" s="25"/>
      <c r="AR44" s="25"/>
      <c r="AS44" s="25"/>
    </row>
    <row r="45" spans="2:45">
      <c r="B45" s="40" t="s">
        <v>128</v>
      </c>
      <c r="C45" s="41" t="e">
        <f>+D45/'Información del Programa'!$C$16</f>
        <v>#DIV/0!</v>
      </c>
      <c r="D45" s="25">
        <f>SUMIFS(TOtros[[#All],[Valor Total Tiquetes Aéreos por Cohorte]],TOtros[[#All],[Tipo de Viaje]],'ER INST PE'!$B45,TOtros[[#All],[Fuente de financiación]],"&lt;&gt;Otras Universidades")</f>
        <v>0</v>
      </c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5"/>
      <c r="AR45" s="25"/>
      <c r="AS45" s="25"/>
    </row>
    <row r="46" spans="2:45">
      <c r="B46" s="40" t="s">
        <v>129</v>
      </c>
      <c r="C46" s="41" t="e">
        <f>+D46/'Información del Programa'!$C$16</f>
        <v>#DIV/0!</v>
      </c>
      <c r="D46" s="25">
        <f>SUMIFS(TOtros[[#All],[Valor Total Tiquetes Aéreos por Cohorte]],TOtros[[#All],[Tipo de Viaje]],'ER INST PE'!$B46,TOtros[[#All],[Fuente de financiación]],"&lt;&gt;Otras Universidades")</f>
        <v>0</v>
      </c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  <c r="AO46" s="25"/>
      <c r="AP46" s="25"/>
      <c r="AQ46" s="25"/>
      <c r="AR46" s="25"/>
      <c r="AS46" s="25"/>
    </row>
    <row r="47" spans="2:45">
      <c r="B47" s="38" t="s">
        <v>130</v>
      </c>
      <c r="C47" s="39" t="e">
        <f>+SUM(C48:C50)</f>
        <v>#DIV/0!</v>
      </c>
      <c r="D47" s="39">
        <f>+SUM(D48:D50)</f>
        <v>0</v>
      </c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5"/>
      <c r="AR47" s="25"/>
      <c r="AS47" s="25"/>
    </row>
    <row r="48" spans="2:45">
      <c r="B48" s="40" t="s">
        <v>127</v>
      </c>
      <c r="C48" s="41" t="e">
        <f>+D48/'Información del Programa'!$C$16</f>
        <v>#DIV/0!</v>
      </c>
      <c r="D48" s="25">
        <f>SUMIFS(TOtros[[#All],[Valor Total Viáticos durante la cohorte]],TOtros[[#All],[Tipo de Viaje]],'ER INST PE'!$B48,TOtros[[#All],[Fuente de financiación]],"&lt;&gt;Otras Universidades")</f>
        <v>0</v>
      </c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  <c r="AP48" s="25"/>
      <c r="AQ48" s="25"/>
      <c r="AR48" s="25"/>
      <c r="AS48" s="25"/>
    </row>
    <row r="49" spans="2:45">
      <c r="B49" s="40" t="s">
        <v>128</v>
      </c>
      <c r="C49" s="41" t="e">
        <f>+D49/'Información del Programa'!$C$16</f>
        <v>#DIV/0!</v>
      </c>
      <c r="D49" s="25">
        <f>SUMIFS(TOtros[[#All],[Valor Total Viáticos durante la cohorte]],TOtros[[#All],[Tipo de Viaje]],'ER INST PE'!$B49,TOtros[[#All],[Fuente de financiación]],"&lt;&gt;Otras Universidades")</f>
        <v>0</v>
      </c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/>
      <c r="AQ49" s="25"/>
      <c r="AR49" s="25"/>
      <c r="AS49" s="25"/>
    </row>
    <row r="50" spans="2:45">
      <c r="B50" s="40" t="s">
        <v>129</v>
      </c>
      <c r="C50" s="41" t="e">
        <f>+D50/'Información del Programa'!$C$16</f>
        <v>#DIV/0!</v>
      </c>
      <c r="D50" s="25">
        <f>SUMIFS(TOtros[[#All],[Valor Total Viáticos durante la cohorte]],TOtros[[#All],[Tipo de Viaje]],'ER INST PE'!$B50,TOtros[[#All],[Fuente de financiación]],"&lt;&gt;Otras Universidades")</f>
        <v>0</v>
      </c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  <c r="AO50" s="25"/>
      <c r="AP50" s="25"/>
      <c r="AQ50" s="25"/>
      <c r="AR50" s="25"/>
      <c r="AS50" s="25"/>
    </row>
    <row r="51" spans="2:45"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  <c r="AO51" s="25"/>
      <c r="AP51" s="25"/>
      <c r="AQ51" s="25"/>
      <c r="AR51" s="25"/>
      <c r="AS51" s="25"/>
    </row>
    <row r="52" spans="2:45">
      <c r="B52" s="34" t="s">
        <v>135</v>
      </c>
      <c r="C52" s="35">
        <f>+SUM(C53:C57)</f>
        <v>0</v>
      </c>
      <c r="D52" s="35">
        <f>+SUM(D53:D57)</f>
        <v>0</v>
      </c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5"/>
      <c r="AO52" s="25"/>
      <c r="AP52" s="25"/>
      <c r="AQ52" s="25"/>
      <c r="AR52" s="25"/>
      <c r="AS52" s="25"/>
    </row>
    <row r="53" spans="2:45">
      <c r="B53" s="38" t="s">
        <v>136</v>
      </c>
      <c r="C53" s="39">
        <f>SUMIFS(TSEA[[#All],[Valor Semestre]],TSEA[[#All],[Forma de pago]],$B53)</f>
        <v>0</v>
      </c>
      <c r="D53" s="39">
        <f>+C53*'Información del Programa'!$C$16</f>
        <v>0</v>
      </c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25"/>
      <c r="AO53" s="25"/>
      <c r="AP53" s="25"/>
      <c r="AQ53" s="25"/>
      <c r="AR53" s="25"/>
      <c r="AS53" s="25"/>
    </row>
    <row r="54" spans="2:45">
      <c r="B54" s="38" t="s">
        <v>137</v>
      </c>
      <c r="C54" s="39">
        <f>SUMIFS(TSEA[[#All],[Valor Semestre]],TSEA[[#All],[Forma de pago]],$B54)</f>
        <v>0</v>
      </c>
      <c r="D54" s="39">
        <f>+C54*'Información del Programa'!$C$16</f>
        <v>0</v>
      </c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I54" s="25"/>
      <c r="AJ54" s="25"/>
      <c r="AK54" s="25"/>
      <c r="AL54" s="25"/>
      <c r="AM54" s="25"/>
      <c r="AN54" s="25"/>
      <c r="AO54" s="25"/>
      <c r="AP54" s="25"/>
      <c r="AQ54" s="25"/>
      <c r="AR54" s="25"/>
      <c r="AS54" s="25"/>
    </row>
    <row r="55" spans="2:45">
      <c r="B55" s="38" t="s">
        <v>138</v>
      </c>
      <c r="C55" s="39">
        <f>SUMIFS(TSEA[[#All],[Valor Semestre]],TSEA[[#All],[Forma de pago]],$B55)</f>
        <v>0</v>
      </c>
      <c r="D55" s="39">
        <f>+C55*'Información del Programa'!$C$16</f>
        <v>0</v>
      </c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  <c r="AO55" s="25"/>
      <c r="AP55" s="25"/>
      <c r="AQ55" s="25"/>
      <c r="AR55" s="25"/>
      <c r="AS55" s="25"/>
    </row>
    <row r="56" spans="2:45">
      <c r="B56" s="38" t="s">
        <v>139</v>
      </c>
      <c r="C56" s="39">
        <f>SUMIFS(TSEA[[#All],[Valor Semestre]],TSEA[[#All],[Forma de pago]],$B56)</f>
        <v>0</v>
      </c>
      <c r="D56" s="39">
        <f>+C56*'Información del Programa'!$C$16</f>
        <v>0</v>
      </c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5"/>
      <c r="AO56" s="25"/>
      <c r="AP56" s="25"/>
      <c r="AQ56" s="25"/>
      <c r="AR56" s="25"/>
      <c r="AS56" s="25"/>
    </row>
    <row r="57" spans="2:45">
      <c r="B57" s="38" t="s">
        <v>140</v>
      </c>
      <c r="C57" s="39">
        <f>SUMIFS(TSEA[[#All],[Valor Semestre]],TSEA[[#All],[Forma de pago]],$B57)</f>
        <v>0</v>
      </c>
      <c r="D57" s="39">
        <f>+C57*'Información del Programa'!$C$16</f>
        <v>0</v>
      </c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25"/>
      <c r="AO57" s="25"/>
      <c r="AP57" s="25"/>
      <c r="AQ57" s="25"/>
      <c r="AR57" s="25"/>
      <c r="AS57" s="25"/>
    </row>
    <row r="58" spans="2:45"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5"/>
      <c r="AM58" s="25"/>
      <c r="AN58" s="25"/>
      <c r="AO58" s="25"/>
      <c r="AP58" s="25"/>
      <c r="AQ58" s="25"/>
      <c r="AR58" s="25"/>
      <c r="AS58" s="25"/>
    </row>
    <row r="59" spans="2:45">
      <c r="B59" s="34" t="s">
        <v>141</v>
      </c>
      <c r="C59" s="35">
        <f>+SUM(C60:C63)</f>
        <v>0</v>
      </c>
      <c r="D59" s="35">
        <f>+SUM(D60:D63)</f>
        <v>0</v>
      </c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5"/>
      <c r="AR59" s="25"/>
      <c r="AS59" s="25"/>
    </row>
    <row r="60" spans="2:45">
      <c r="B60" s="38" t="s">
        <v>123</v>
      </c>
      <c r="C60" s="39">
        <f>SUMIFS(Tadministrativos[[#All],[Valor Semestre]],Tadministrativos[[#All],[Forma de pago del Administrativo]],'ER INST PE'!$B60)</f>
        <v>0</v>
      </c>
      <c r="D60" s="39">
        <f>+C60*'Información del Programa'!$C$16</f>
        <v>0</v>
      </c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  <c r="AJ60" s="25"/>
      <c r="AK60" s="25"/>
      <c r="AL60" s="25"/>
      <c r="AM60" s="25"/>
      <c r="AN60" s="25"/>
      <c r="AO60" s="25"/>
      <c r="AP60" s="25"/>
      <c r="AQ60" s="25"/>
      <c r="AR60" s="25"/>
      <c r="AS60" s="25"/>
    </row>
    <row r="61" spans="2:45">
      <c r="B61" s="38" t="s">
        <v>142</v>
      </c>
      <c r="C61" s="39">
        <f>SUMIFS(Tadministrativos[[#All],[Valor Semestre]],Tadministrativos[[#All],[Forma de pago del Administrativo]],'ER INST PE'!$B61)</f>
        <v>0</v>
      </c>
      <c r="D61" s="39">
        <f>+C61*'Información del Programa'!$C$16</f>
        <v>0</v>
      </c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25"/>
      <c r="AP61" s="25"/>
      <c r="AQ61" s="25"/>
      <c r="AR61" s="25"/>
      <c r="AS61" s="25"/>
    </row>
    <row r="62" spans="2:45">
      <c r="B62" s="38" t="s">
        <v>143</v>
      </c>
      <c r="C62" s="39">
        <f>SUMIFS(Tadministrativos[[#All],[Valor Semestre]],Tadministrativos[[#All],[Forma de pago del Administrativo]],'ER INST PE'!$B62)</f>
        <v>0</v>
      </c>
      <c r="D62" s="39">
        <f>+C62*'Información del Programa'!$C$16</f>
        <v>0</v>
      </c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25"/>
      <c r="AH62" s="25"/>
      <c r="AI62" s="25"/>
      <c r="AJ62" s="25"/>
      <c r="AK62" s="25"/>
      <c r="AL62" s="25"/>
      <c r="AM62" s="25"/>
      <c r="AN62" s="25"/>
      <c r="AO62" s="25"/>
      <c r="AP62" s="25"/>
      <c r="AQ62" s="25"/>
      <c r="AR62" s="25"/>
      <c r="AS62" s="25"/>
    </row>
    <row r="63" spans="2:45">
      <c r="B63" s="38" t="s">
        <v>125</v>
      </c>
      <c r="C63" s="39">
        <f>SUMIFS(Tadministrativos[[#All],[Valor Semestre]],Tadministrativos[[#All],[Forma de pago del Administrativo]],'ER INST PE'!$B63)</f>
        <v>0</v>
      </c>
      <c r="D63" s="39">
        <f>+C63*'Información del Programa'!$C$16</f>
        <v>0</v>
      </c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/>
      <c r="AO63" s="25"/>
      <c r="AP63" s="25"/>
      <c r="AQ63" s="25"/>
      <c r="AR63" s="25"/>
      <c r="AS63" s="25"/>
    </row>
    <row r="64" spans="2:45"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25"/>
      <c r="AP64" s="25"/>
      <c r="AQ64" s="25"/>
      <c r="AR64" s="25"/>
      <c r="AS64" s="25"/>
    </row>
    <row r="65" spans="2:45">
      <c r="B65" s="34" t="s">
        <v>144</v>
      </c>
      <c r="C65" s="35">
        <f>+SUM(C66:C71)</f>
        <v>0</v>
      </c>
      <c r="D65" s="35">
        <f>+SUM(D66:D71)</f>
        <v>0</v>
      </c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5"/>
      <c r="AO65" s="25"/>
      <c r="AP65" s="25"/>
      <c r="AQ65" s="25"/>
      <c r="AR65" s="25"/>
      <c r="AS65" s="25"/>
    </row>
    <row r="66" spans="2:45">
      <c r="B66" s="38" t="s">
        <v>145</v>
      </c>
      <c r="C66" s="39">
        <f>SUMIFS(TGastosGenerales[[#All],[Valor del gasto por semestre]],TGastosGenerales[[#All],[Tipo de erogación]],'ER INST PE'!$B66)</f>
        <v>0</v>
      </c>
      <c r="D66" s="39">
        <f>+C66*'Información del Programa'!$C$16</f>
        <v>0</v>
      </c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25"/>
      <c r="AP66" s="25"/>
      <c r="AQ66" s="25"/>
      <c r="AR66" s="25"/>
      <c r="AS66" s="25"/>
    </row>
    <row r="67" spans="2:45">
      <c r="B67" s="38" t="s">
        <v>146</v>
      </c>
      <c r="C67" s="39">
        <f>SUMIFS(TGastosGenerales[[#All],[Valor del gasto por semestre]],TGastosGenerales[[#All],[Tipo de erogación]],'ER INST PE'!$B67)</f>
        <v>0</v>
      </c>
      <c r="D67" s="39">
        <f>+C67*'Información del Programa'!$C$16</f>
        <v>0</v>
      </c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5"/>
      <c r="AO67" s="25"/>
      <c r="AP67" s="25"/>
      <c r="AQ67" s="25"/>
      <c r="AR67" s="25"/>
      <c r="AS67" s="25"/>
    </row>
    <row r="68" spans="2:45">
      <c r="B68" s="38" t="s">
        <v>147</v>
      </c>
      <c r="C68" s="39">
        <f>SUMIFS(TGastosGenerales[[#All],[Valor del gasto por semestre]],TGastosGenerales[[#All],[Tipo de erogación]],'ER INST PE'!$B68)</f>
        <v>0</v>
      </c>
      <c r="D68" s="39">
        <f>+C68*'Información del Programa'!$C$16</f>
        <v>0</v>
      </c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25"/>
      <c r="AP68" s="25"/>
      <c r="AQ68" s="25"/>
      <c r="AR68" s="25"/>
      <c r="AS68" s="25"/>
    </row>
    <row r="69" spans="2:45">
      <c r="B69" s="38" t="s">
        <v>148</v>
      </c>
      <c r="C69" s="39">
        <f>SUMIFS(TGastosGenerales[[#All],[Valor del gasto por semestre]],TGastosGenerales[[#All],[Tipo de erogación]],'ER INST PE'!$B69)</f>
        <v>0</v>
      </c>
      <c r="D69" s="39">
        <f>+C69*'Información del Programa'!$C$16</f>
        <v>0</v>
      </c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25"/>
      <c r="AL69" s="25"/>
      <c r="AM69" s="25"/>
      <c r="AN69" s="25"/>
      <c r="AO69" s="25"/>
      <c r="AP69" s="25"/>
      <c r="AQ69" s="25"/>
      <c r="AR69" s="25"/>
      <c r="AS69" s="25"/>
    </row>
    <row r="70" spans="2:45">
      <c r="B70" s="38" t="s">
        <v>149</v>
      </c>
      <c r="C70" s="39">
        <f>SUMIFS(TGastosGenerales[[#All],[Valor del gasto por semestre]],TGastosGenerales[[#All],[Tipo de erogación]],'ER INST PE'!$B70)</f>
        <v>0</v>
      </c>
      <c r="D70" s="39">
        <f>+C70*'Información del Programa'!$C$16</f>
        <v>0</v>
      </c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I70" s="25"/>
      <c r="AJ70" s="25"/>
      <c r="AK70" s="25"/>
      <c r="AL70" s="25"/>
      <c r="AM70" s="25"/>
      <c r="AN70" s="25"/>
      <c r="AO70" s="25"/>
      <c r="AP70" s="25"/>
      <c r="AQ70" s="25"/>
      <c r="AR70" s="25"/>
      <c r="AS70" s="25"/>
    </row>
    <row r="71" spans="2:45">
      <c r="B71" s="38" t="s">
        <v>150</v>
      </c>
      <c r="C71" s="39">
        <f>SUMIFS(TGastosGenerales[[#All],[Valor del gasto por semestre]],TGastosGenerales[[#All],[Tipo de erogación]],'ER INST PE'!$B71)</f>
        <v>0</v>
      </c>
      <c r="D71" s="39">
        <f>+C71*'Información del Programa'!$C$16</f>
        <v>0</v>
      </c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I71" s="25"/>
      <c r="AJ71" s="25"/>
      <c r="AK71" s="25"/>
      <c r="AL71" s="25"/>
      <c r="AM71" s="25"/>
      <c r="AN71" s="25"/>
      <c r="AO71" s="25"/>
      <c r="AP71" s="25"/>
      <c r="AQ71" s="25"/>
      <c r="AR71" s="25"/>
      <c r="AS71" s="25"/>
    </row>
    <row r="73" spans="2:45">
      <c r="B73" s="34" t="s">
        <v>151</v>
      </c>
      <c r="C73" s="35" t="e">
        <f>+SUM(C74:C82)</f>
        <v>#N/A</v>
      </c>
      <c r="D73" s="35" t="e">
        <f>+SUM(D74:D82)</f>
        <v>#N/A</v>
      </c>
    </row>
    <row r="74" spans="2:45">
      <c r="B74" s="38" t="s">
        <v>152</v>
      </c>
      <c r="C74" s="39" t="e">
        <f>+D74/'Información del Programa'!$C$16</f>
        <v>#N/A</v>
      </c>
      <c r="D74" s="39" t="e">
        <f>'Información del Programa'!$C$12*VLOOKUP('Información del Programa'!$C$9,TTipoPrograma[#All],2,0)*'Información del Programa'!$C$31</f>
        <v>#N/A</v>
      </c>
    </row>
    <row r="75" spans="2:45">
      <c r="B75" s="38" t="s">
        <v>153</v>
      </c>
      <c r="C75" s="39" t="e">
        <f>IF('Información del Programa'!$C$8="Presencial",((SUMIFS(Balance[Saldo 2023],Balance[Tipo],'ER INST PE'!B75,Balance[Código Dependencia],'Información del Programa'!$C$7)/2)/COUNTIFS('Driver(empleados)'!$X$1:$X$4963,'Información del Programa'!$C$7))*Infraestructura!$D$1,((SUMIFS(Balance[Saldo 2023],Balance[Tipo],'ER INST PE'!B75,Balance[Código Dependencia],'Información del Programa'!$C$7,Balance[Virtual],"X")/2)/COUNTIFS('Driver(empleados)'!$X$1:$X$4963,'Información del Programa'!$C$7))*Infraestructura!$D$1)*(1-'Información del Programa'!$C$13)/'Información del Programa'!$C$16</f>
        <v>#DIV/0!</v>
      </c>
      <c r="D75" s="39" t="e">
        <f>+C75*'Información del Programa'!$C$16</f>
        <v>#DIV/0!</v>
      </c>
    </row>
    <row r="76" spans="2:45">
      <c r="B76" s="38" t="s">
        <v>154</v>
      </c>
      <c r="C76" s="39" t="e">
        <f>IF('Información del Programa'!$C$8="Presencial",((SUMIFS(Balance[Saldo 2023],Balance[Tipo],'ER INST PE'!B76,Balance[Código Dependencia],'Información del Programa'!$C$7)/2)/COUNTIFS('Driver(empleados)'!$X$1:$X$4963,'Información del Programa'!$C$7))*Infraestructura!$D$1,((SUMIFS(Balance[Saldo 2023],Balance[Tipo],'ER INST PE'!B76,Balance[Código Dependencia],'Información del Programa'!$C$7,Balance[Virtual],"X")/2)/COUNTIFS('Driver(empleados)'!$X$1:$X$4963,'Información del Programa'!$C$7))*Infraestructura!$D$1)*(1-'Información del Programa'!$C$13)/'Información del Programa'!$C$16</f>
        <v>#DIV/0!</v>
      </c>
      <c r="D76" s="39" t="e">
        <f>+C76*'Información del Programa'!$C$16</f>
        <v>#DIV/0!</v>
      </c>
    </row>
    <row r="77" spans="2:45">
      <c r="B77" s="38" t="s">
        <v>155</v>
      </c>
      <c r="C77" s="39" t="e">
        <f>IF('Información del Programa'!$C$8="Presencial",((SUMIFS(Balance[Saldo 2023],Balance[Tipo],'ER INST PE'!B77,Balance[Código Dependencia],'Información del Programa'!$C$7)/2)/COUNTIFS('Driver(empleados)'!$X$1:$X$4963,'Información del Programa'!$C$7))*Infraestructura!$D$1,((SUMIFS(Balance[Saldo 2023],Balance[Tipo],'ER INST PE'!B77,Balance[Código Dependencia],'Información del Programa'!$C$7,Balance[Virtual],"X")/2)/COUNTIFS('Driver(empleados)'!$X$1:$X$4963,'Información del Programa'!$C$7))*Infraestructura!$D$1)*(1-'Información del Programa'!$C$13)/'Información del Programa'!$C$16</f>
        <v>#DIV/0!</v>
      </c>
      <c r="D77" s="39" t="e">
        <f>+C77*'Información del Programa'!$C$16</f>
        <v>#DIV/0!</v>
      </c>
    </row>
    <row r="78" spans="2:45">
      <c r="B78" s="38" t="s">
        <v>156</v>
      </c>
      <c r="C78" s="39" t="e">
        <f>IF('Información del Programa'!$C$8="Presencial",((SUMIFS(Balance[Saldo 2023],Balance[Tipo],'ER INST PE'!B78,Balance[Código Dependencia],'Información del Programa'!$C$7)/2)/COUNTIFS('Driver(empleados)'!$X$1:$X$4963,'Información del Programa'!$C$7))*Infraestructura!$D$1,((SUMIFS(Balance[Saldo 2023],Balance[Tipo],'ER INST PE'!B78,Balance[Código Dependencia],'Información del Programa'!$C$7,Balance[Virtual],"X")/2)/COUNTIFS('Driver(empleados)'!$X$1:$X$4963,'Información del Programa'!$C$7))*Infraestructura!$D$1)*(1-'Información del Programa'!$C$13)/'Información del Programa'!$C$16</f>
        <v>#DIV/0!</v>
      </c>
      <c r="D78" s="39" t="e">
        <f>+C78*'Información del Programa'!$C$16</f>
        <v>#DIV/0!</v>
      </c>
    </row>
    <row r="79" spans="2:45">
      <c r="B79" s="38" t="s">
        <v>157</v>
      </c>
      <c r="C79" s="39" t="e">
        <f>IF('Información del Programa'!$C$8="Presencial",((SUMIFS(Balance[Saldo 2023],Balance[Tipo],'ER INST PE'!B79,Balance[Código Dependencia],'Información del Programa'!$C$7)/2)/COUNTIFS('Driver(empleados)'!$X$1:$X$4963,'Información del Programa'!$C$7))*Infraestructura!$D$1,((SUMIFS(Balance[Saldo 2023],Balance[Tipo],'ER INST PE'!B79,Balance[Código Dependencia],'Información del Programa'!$C$7,Balance[Virtual],"X")/2)/COUNTIFS('Driver(empleados)'!$X$1:$X$4963,'Información del Programa'!$C$7))*Infraestructura!$D$1)*(1-'Información del Programa'!$C$13)/'Información del Programa'!$C$16</f>
        <v>#DIV/0!</v>
      </c>
      <c r="D79" s="39" t="e">
        <f>+C79*'Información del Programa'!$C$16</f>
        <v>#DIV/0!</v>
      </c>
    </row>
    <row r="80" spans="2:45">
      <c r="B80" s="38" t="s">
        <v>158</v>
      </c>
      <c r="C80" s="39" t="e">
        <f>IF('Información del Programa'!$C$8="Presencial",((SUMIFS(Balance[Saldo 2023],Balance[Tipo],'ER INST'!B83,Balance[Código Dependencia],'Información del Programa'!$C$7)/2)/COUNTIFS('Driver(empleados)'!$X$1:$X$4963,'Información del Programa'!$C$7))*Infraestructura!$D$1,((SUMIFS(Balance[Saldo 2023],Balance[Tipo],'ER INST'!B83,Balance[Código Dependencia],'Información del Programa'!$C$7,Balance[Virtual],"X")/2)/COUNTIFS('Driver(empleados)'!$X$1:$X$4963,'Información del Programa'!$C$7))*Infraestructura!$D$1)*(1-'Información del Programa'!$C$13)/'Información del Programa'!$C$16</f>
        <v>#DIV/0!</v>
      </c>
      <c r="D80" s="39" t="e">
        <f>+C80*'Información del Programa'!$C$16</f>
        <v>#DIV/0!</v>
      </c>
    </row>
    <row r="81" spans="2:6">
      <c r="B81" s="38" t="s">
        <v>147</v>
      </c>
      <c r="C81" s="39" t="e">
        <f>IF('Información del Programa'!$C$8="Presencial",((SUMIFS(Balance[Saldo 2023],Balance[Tipo],'ER INST PE'!B81,Balance[Código Dependencia],'Información del Programa'!$C$7)/2)/COUNTIFS('Driver(empleados)'!$X$1:$X$4963,'Información del Programa'!$C$7))*Infraestructura!$D$1,((SUMIFS(Balance[Saldo 2023],Balance[Tipo],'ER INST PE'!B81,Balance[Código Dependencia],'Información del Programa'!$C$7,Balance[Virtual],"X")/2)/COUNTIFS('Driver(empleados)'!$X$1:$X$4963,'Información del Programa'!$C$7))*Infraestructura!$D$1)*(1-'Información del Programa'!$C$13)/'Información del Programa'!$C$16</f>
        <v>#DIV/0!</v>
      </c>
      <c r="D81" s="39" t="e">
        <f>+C81*'Información del Programa'!$C$16</f>
        <v>#DIV/0!</v>
      </c>
    </row>
    <row r="82" spans="2:6">
      <c r="B82" s="38" t="s">
        <v>159</v>
      </c>
      <c r="C82" s="39" t="e">
        <f>IF('Información del Programa'!$C$8="Presencial",((SUMIFS(Balance[Saldo 2023],Balance[Tipo],'ER INST PE'!B82,Balance[Código Dependencia],'Información del Programa'!$C$7)/2)/COUNTIFS('Driver(empleados)'!$X$1:$X$4963,'Información del Programa'!$C$7))*Infraestructura!$D$1,((SUMIFS(Balance[Saldo 2023],Balance[Tipo],'ER INST PE'!B82,Balance[Código Dependencia],'Información del Programa'!$C$7,Balance[Virtual],"X")/2)/COUNTIFS('Driver(empleados)'!$X$1:$X$4963,'Información del Programa'!$C$7))*Infraestructura!$D$1)*(1-'Información del Programa'!$C$13)/'Información del Programa'!$C$16</f>
        <v>#DIV/0!</v>
      </c>
      <c r="D82" s="39" t="e">
        <f>+C82*'Información del Programa'!$C$16</f>
        <v>#DIV/0!</v>
      </c>
    </row>
    <row r="83" spans="2:6" ht="15.75" thickBot="1"/>
    <row r="84" spans="2:6" ht="19.5" thickBot="1">
      <c r="B84" s="85" t="s">
        <v>181</v>
      </c>
      <c r="C84" s="86" t="e">
        <f>+C21-C24</f>
        <v>#VALUE!</v>
      </c>
      <c r="D84" s="88" t="e">
        <f>+D21-D24</f>
        <v>#VALUE!</v>
      </c>
      <c r="E84" s="25"/>
    </row>
    <row r="86" spans="2:6">
      <c r="C86" s="30" t="s">
        <v>110</v>
      </c>
      <c r="D86" s="30" t="s">
        <v>111</v>
      </c>
    </row>
    <row r="87" spans="2:6" hidden="1">
      <c r="B87" s="32" t="s">
        <v>173</v>
      </c>
      <c r="C87" s="33" t="e">
        <f>+C88+C92</f>
        <v>#DIV/0!</v>
      </c>
      <c r="D87" s="33" t="e">
        <f>+D88+D92</f>
        <v>#VALUE!</v>
      </c>
    </row>
    <row r="88" spans="2:6" hidden="1">
      <c r="B88" s="34" t="s">
        <v>161</v>
      </c>
      <c r="C88" s="35" t="e">
        <f>+SUM(C89:C91)</f>
        <v>#DIV/0!</v>
      </c>
      <c r="D88" s="35" t="e">
        <f>+SUM(D89:D91)</f>
        <v>#VALUE!</v>
      </c>
      <c r="E88" s="25"/>
    </row>
    <row r="89" spans="2:6" hidden="1">
      <c r="B89" s="38" t="s">
        <v>162</v>
      </c>
      <c r="C89" s="39" t="e">
        <f>+D89/'Información del Programa'!$C$16</f>
        <v>#DIV/0!</v>
      </c>
      <c r="D89" s="39">
        <f>+IF(OR('Información del Programa'!$C$9="Especialidad Medicoquirúrgica",'Información del Programa'!$C$9="Cirugía Oral y Maxilofacial"),$D$21,IF('Información del Programa'!$C$10="No aplica",$D$21*'Información del Programa'!$C$32,0))</f>
        <v>0</v>
      </c>
      <c r="F89" s="25"/>
    </row>
    <row r="90" spans="2:6">
      <c r="B90" s="38" t="s">
        <v>35</v>
      </c>
      <c r="C90" s="39" t="e">
        <f>+D90/'Información del Programa'!$C$16</f>
        <v>#VALUE!</v>
      </c>
      <c r="D90" s="39" t="e">
        <f>+IF(OR('Información del Programa'!$C$9="Especialidad Medicoquirúrgica",'Información del Programa'!$C$9="Cirugía Oral y Maxilofacial"),0,$D$21*'Información del Programa'!$C$33)</f>
        <v>#VALUE!</v>
      </c>
    </row>
    <row r="91" spans="2:6">
      <c r="B91" s="38" t="s">
        <v>36</v>
      </c>
      <c r="C91" s="39" t="e">
        <f>+D91/'Información del Programa'!$C$16</f>
        <v>#VALUE!</v>
      </c>
      <c r="D91" s="39" t="e">
        <f>+IF(OR('Información del Programa'!$C$9="Especialidad Medicoquirúrgica",'Información del Programa'!$C$9="Cirugía Oral y Maxilofacial"),0,$D$21*'Información del Programa'!$C$34)</f>
        <v>#VALUE!</v>
      </c>
    </row>
    <row r="92" spans="2:6" hidden="1">
      <c r="B92" s="34" t="s">
        <v>182</v>
      </c>
      <c r="C92" s="35" t="e">
        <f>+C93</f>
        <v>#VALUE!</v>
      </c>
      <c r="D92" s="35" t="e">
        <f>+D93</f>
        <v>#VALUE!</v>
      </c>
    </row>
    <row r="93" spans="2:6" hidden="1">
      <c r="B93" s="38" t="s">
        <v>164</v>
      </c>
      <c r="C93" s="39" t="e">
        <f>+D93/'Información del Programa'!$C$16</f>
        <v>#VALUE!</v>
      </c>
      <c r="D93" s="39" t="e">
        <f>$D$21*'Información del Programa'!$C$36</f>
        <v>#VALUE!</v>
      </c>
    </row>
    <row r="94" spans="2:6" ht="15.75" thickBot="1"/>
    <row r="95" spans="2:6" ht="19.5" thickBot="1">
      <c r="B95" s="85" t="s">
        <v>165</v>
      </c>
      <c r="C95" s="86" t="e">
        <f>+C84-C90-C91</f>
        <v>#VALUE!</v>
      </c>
      <c r="D95" s="86" t="e">
        <f>+D84-D90-D91</f>
        <v>#VALUE!</v>
      </c>
    </row>
    <row r="97" spans="2:4" ht="18.75">
      <c r="B97" s="57" t="s">
        <v>166</v>
      </c>
      <c r="C97" s="58" t="e">
        <f>(C24+C90+C91)/$D$99</f>
        <v>#DIV/0!</v>
      </c>
      <c r="D97" s="58" t="e">
        <f>(D24+D90+D91)/$D$99</f>
        <v>#N/A</v>
      </c>
    </row>
    <row r="99" spans="2:4" ht="18.75">
      <c r="B99" s="203" t="s">
        <v>183</v>
      </c>
      <c r="C99" s="203"/>
      <c r="D99" s="74" t="str">
        <f>ResumenINST!$C$26</f>
        <v>No existe</v>
      </c>
    </row>
  </sheetData>
  <sheetProtection algorithmName="SHA-512" hashValue="YRd1wSN9lTtQWznRgT3QUQokCVIFuYYNgkwKCDKAOzFqfZEXYSFWKgKBApl6pHAWauzmS+H2KEpPkfrc9wNSCA==" saltValue="JtNYk4b2uTR+qvefplr7jg==" spinCount="100000" sheet="1" objects="1" scenarios="1"/>
  <mergeCells count="10">
    <mergeCell ref="B99:C99"/>
    <mergeCell ref="B9:D9"/>
    <mergeCell ref="B10:D10"/>
    <mergeCell ref="B11:D11"/>
    <mergeCell ref="B7:D7"/>
    <mergeCell ref="B3:D3"/>
    <mergeCell ref="B4:D4"/>
    <mergeCell ref="B5:D5"/>
    <mergeCell ref="B6:D6"/>
    <mergeCell ref="B8:D8"/>
  </mergeCells>
  <pageMargins left="0.7" right="0.7" top="0.75" bottom="0.75" header="0.3" footer="0.3"/>
  <pageSetup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Hoja8">
    <tabColor theme="9"/>
  </sheetPr>
  <dimension ref="B2:AL106"/>
  <sheetViews>
    <sheetView showGridLines="0" zoomScale="130" zoomScaleNormal="130" workbookViewId="0">
      <selection activeCell="D59" sqref="D59"/>
    </sheetView>
  </sheetViews>
  <sheetFormatPr baseColWidth="10" defaultColWidth="11.42578125" defaultRowHeight="15"/>
  <cols>
    <col min="1" max="1" width="17.7109375" style="21" customWidth="1"/>
    <col min="2" max="2" width="65" style="21" bestFit="1" customWidth="1"/>
    <col min="3" max="3" width="20.85546875" style="21" customWidth="1"/>
    <col min="4" max="4" width="21.7109375" style="21" customWidth="1"/>
    <col min="5" max="5" width="12.42578125" style="21" bestFit="1" customWidth="1"/>
    <col min="6" max="16384" width="11.42578125" style="21"/>
  </cols>
  <sheetData>
    <row r="2" spans="2:5" ht="30">
      <c r="B2" s="202" t="s">
        <v>107</v>
      </c>
      <c r="C2" s="202"/>
      <c r="D2" s="202"/>
    </row>
    <row r="5" spans="2:5" ht="18.75">
      <c r="C5" s="167" t="s">
        <v>184</v>
      </c>
      <c r="D5" s="167" t="s">
        <v>185</v>
      </c>
    </row>
    <row r="6" spans="2:5" ht="15.75">
      <c r="B6" s="175" t="s">
        <v>186</v>
      </c>
      <c r="C6" s="176" t="e">
        <f>+C8+C9+C7</f>
        <v>#N/A</v>
      </c>
      <c r="D6" s="176" t="e">
        <f>+D8+D9+D7</f>
        <v>#N/A</v>
      </c>
    </row>
    <row r="7" spans="2:5" ht="15.75">
      <c r="B7" s="154" t="s">
        <v>187</v>
      </c>
      <c r="C7" s="155" t="e">
        <f>+D7/'Información del Programa'!$C$16</f>
        <v>#DIV/0!</v>
      </c>
      <c r="D7" s="155" t="e">
        <f>+(D32)/'Información del Programa'!$C$19</f>
        <v>#DIV/0!</v>
      </c>
    </row>
    <row r="8" spans="2:5" ht="15.75">
      <c r="B8" s="154" t="s">
        <v>188</v>
      </c>
      <c r="C8" s="155" t="e">
        <f>+D8/'Información del Programa'!$C$16</f>
        <v>#N/A</v>
      </c>
      <c r="D8" s="155" t="e">
        <f>+D29/'Información del Programa'!$C$19</f>
        <v>#N/A</v>
      </c>
      <c r="E8" s="25"/>
    </row>
    <row r="9" spans="2:5" ht="16.5" customHeight="1">
      <c r="B9" s="154" t="s">
        <v>189</v>
      </c>
      <c r="C9" s="155" t="e">
        <f>+C10+C11</f>
        <v>#N/A</v>
      </c>
      <c r="D9" s="155" t="e">
        <f>+D10+D11</f>
        <v>#N/A</v>
      </c>
    </row>
    <row r="10" spans="2:5">
      <c r="B10" s="170" t="s">
        <v>190</v>
      </c>
      <c r="C10" s="169" t="e">
        <f>+D10/'Información del Programa'!$C$16</f>
        <v>#N/A</v>
      </c>
      <c r="D10" s="169" t="e">
        <f>+D28/'Información del Programa'!$C$19</f>
        <v>#N/A</v>
      </c>
    </row>
    <row r="11" spans="2:5">
      <c r="B11" s="170" t="s">
        <v>191</v>
      </c>
      <c r="C11" s="169" t="e">
        <f>D11/'Información del Programa'!$C$16</f>
        <v>#DIV/0!</v>
      </c>
      <c r="D11" s="169" t="e">
        <f>-D33/'Información del Programa'!$C$19</f>
        <v>#DIV/0!</v>
      </c>
    </row>
    <row r="13" spans="2:5" ht="18.75">
      <c r="C13" s="167" t="s">
        <v>184</v>
      </c>
      <c r="D13" s="167" t="s">
        <v>185</v>
      </c>
    </row>
    <row r="14" spans="2:5" ht="15.75">
      <c r="B14" s="175" t="s">
        <v>192</v>
      </c>
      <c r="C14" s="176" t="e">
        <f>+SUM(C15:C17)</f>
        <v>#DIV/0!</v>
      </c>
      <c r="D14" s="176" t="e">
        <f>+SUM(D15:D17)</f>
        <v>#N/A</v>
      </c>
    </row>
    <row r="15" spans="2:5" ht="15.75">
      <c r="B15" s="154" t="s">
        <v>193</v>
      </c>
      <c r="C15" s="155" t="e">
        <f>+D15/'Información del Programa'!$C$16</f>
        <v>#DIV/0!</v>
      </c>
      <c r="D15" s="155">
        <f>+D32</f>
        <v>0</v>
      </c>
    </row>
    <row r="16" spans="2:5" ht="15.75">
      <c r="B16" s="154" t="s">
        <v>194</v>
      </c>
      <c r="C16" s="155" t="e">
        <f>+D16/'Información del Programa'!$C$16</f>
        <v>#N/A</v>
      </c>
      <c r="D16" s="155" t="e">
        <f>+D29</f>
        <v>#N/A</v>
      </c>
    </row>
    <row r="17" spans="2:4" ht="15.75">
      <c r="B17" s="154" t="s">
        <v>195</v>
      </c>
      <c r="C17" s="155" t="e">
        <f>+SUM(C18:C19)</f>
        <v>#N/A</v>
      </c>
      <c r="D17" s="155" t="e">
        <f>+SUM(D18:D19)</f>
        <v>#N/A</v>
      </c>
    </row>
    <row r="18" spans="2:4">
      <c r="B18" s="170" t="s">
        <v>196</v>
      </c>
      <c r="C18" s="169" t="e">
        <f>+D18/'Información del Programa'!$C$16</f>
        <v>#N/A</v>
      </c>
      <c r="D18" s="169" t="e">
        <f>+D28</f>
        <v>#N/A</v>
      </c>
    </row>
    <row r="19" spans="2:4">
      <c r="B19" s="170" t="s">
        <v>197</v>
      </c>
      <c r="C19" s="169" t="e">
        <f>+D19/'Información del Programa'!$C$16</f>
        <v>#DIV/0!</v>
      </c>
      <c r="D19" s="169">
        <f>-D33</f>
        <v>0</v>
      </c>
    </row>
    <row r="20" spans="2:4">
      <c r="B20" s="171"/>
      <c r="C20" s="171"/>
      <c r="D20" s="171"/>
    </row>
    <row r="21" spans="2:4" ht="18.75">
      <c r="B21" s="171"/>
      <c r="C21" s="167" t="s">
        <v>184</v>
      </c>
      <c r="D21" s="167" t="s">
        <v>185</v>
      </c>
    </row>
    <row r="22" spans="2:4" ht="15.75">
      <c r="B22" s="175" t="s">
        <v>198</v>
      </c>
      <c r="C22" s="176" t="e">
        <f>+SUM(C23:C24)</f>
        <v>#DIV/0!</v>
      </c>
      <c r="D22" s="176" t="e">
        <f>+SUM(D23:D24)</f>
        <v>#N/A</v>
      </c>
    </row>
    <row r="23" spans="2:4" ht="15.75">
      <c r="B23" s="154" t="s">
        <v>199</v>
      </c>
      <c r="C23" s="155" t="e">
        <f>+C14</f>
        <v>#DIV/0!</v>
      </c>
      <c r="D23" s="155" t="e">
        <f>+D14</f>
        <v>#N/A</v>
      </c>
    </row>
    <row r="24" spans="2:4" ht="15.75">
      <c r="B24" s="154" t="s">
        <v>200</v>
      </c>
      <c r="C24" s="155" t="e">
        <f>+SUMIFS('ER INST'!$C$27:$C$85,'ER INST'!$B$27:$B$85,"Otro")</f>
        <v>#DIV/0!</v>
      </c>
      <c r="D24" s="155">
        <f>+SUMIFS('ER INST'!$D$27:$D$85,'ER INST'!$B$27:$B$85,"Otro")</f>
        <v>0</v>
      </c>
    </row>
    <row r="25" spans="2:4">
      <c r="B25" s="171"/>
      <c r="C25" s="171"/>
      <c r="D25" s="171"/>
    </row>
    <row r="26" spans="2:4" ht="18.75">
      <c r="C26" s="167" t="s">
        <v>184</v>
      </c>
      <c r="D26" s="167" t="s">
        <v>185</v>
      </c>
    </row>
    <row r="27" spans="2:4" ht="15.75">
      <c r="B27" s="175" t="s">
        <v>170</v>
      </c>
      <c r="C27" s="176" t="e">
        <f>+SUM(C28:C29)</f>
        <v>#N/A</v>
      </c>
      <c r="D27" s="176" t="e">
        <f>+SUM(D28:D29)</f>
        <v>#N/A</v>
      </c>
    </row>
    <row r="28" spans="2:4" ht="15.75">
      <c r="B28" s="154" t="s">
        <v>171</v>
      </c>
      <c r="C28" s="155" t="e">
        <f>+D28/'Información del Programa'!$C$16</f>
        <v>#N/A</v>
      </c>
      <c r="D28" s="155" t="e">
        <f>+D68+D72+D76+D80+D84+D88</f>
        <v>#N/A</v>
      </c>
    </row>
    <row r="29" spans="2:4" ht="15.75">
      <c r="B29" s="154" t="s">
        <v>201</v>
      </c>
      <c r="C29" s="155" t="e">
        <f>+D29/'Información del Programa'!$C$16</f>
        <v>#N/A</v>
      </c>
      <c r="D29" s="155" t="e">
        <f>+D69+D73+D77+D81+D85+D89</f>
        <v>#N/A</v>
      </c>
    </row>
    <row r="31" spans="2:4" ht="18.75">
      <c r="C31" s="167" t="s">
        <v>184</v>
      </c>
      <c r="D31" s="167" t="s">
        <v>185</v>
      </c>
    </row>
    <row r="32" spans="2:4" ht="15.75">
      <c r="B32" s="175" t="s">
        <v>202</v>
      </c>
      <c r="C32" s="176" t="e">
        <f>+SUM(C33:C36)</f>
        <v>#DIV/0!</v>
      </c>
      <c r="D32" s="176">
        <f>+SUM(D33:D36)</f>
        <v>0</v>
      </c>
    </row>
    <row r="33" spans="2:4" ht="15.75">
      <c r="B33" s="154" t="s">
        <v>203</v>
      </c>
      <c r="C33" s="155" t="e">
        <f>+D33/'Información del Programa'!$C$16</f>
        <v>#DIV/0!</v>
      </c>
      <c r="D33" s="155">
        <f>+D93</f>
        <v>0</v>
      </c>
    </row>
    <row r="34" spans="2:4" ht="15.75">
      <c r="B34" s="154" t="s">
        <v>204</v>
      </c>
      <c r="C34" s="155" t="e">
        <f>+D34/'Información del Programa'!$C$16</f>
        <v>#DIV/0!</v>
      </c>
      <c r="D34" s="155">
        <f>+D95</f>
        <v>0</v>
      </c>
    </row>
    <row r="35" spans="2:4" ht="15.75">
      <c r="B35" s="154" t="s">
        <v>205</v>
      </c>
      <c r="C35" s="155" t="e">
        <f>+D35/'Información del Programa'!$C$16</f>
        <v>#DIV/0!</v>
      </c>
      <c r="D35" s="155">
        <f>+D94</f>
        <v>0</v>
      </c>
    </row>
    <row r="36" spans="2:4" ht="15.75">
      <c r="B36" s="154" t="s">
        <v>206</v>
      </c>
      <c r="C36" s="155" t="e">
        <f>+D36/'Información del Programa'!$C$16</f>
        <v>#DIV/0!</v>
      </c>
      <c r="D36" s="155">
        <f>+D97</f>
        <v>0</v>
      </c>
    </row>
    <row r="37" spans="2:4" ht="18.75">
      <c r="C37" s="167" t="s">
        <v>184</v>
      </c>
      <c r="D37" s="167" t="s">
        <v>185</v>
      </c>
    </row>
    <row r="38" spans="2:4" ht="15.75">
      <c r="B38" s="175" t="s">
        <v>207</v>
      </c>
      <c r="C38" s="176" t="e">
        <f>+SUM(C39:C42)</f>
        <v>#DIV/0!</v>
      </c>
      <c r="D38" s="176" t="e">
        <f>+SUM(D39:D42)</f>
        <v>#DIV/0!</v>
      </c>
    </row>
    <row r="39" spans="2:4" ht="15.75">
      <c r="B39" s="154" t="s">
        <v>203</v>
      </c>
      <c r="C39" s="155" t="e">
        <f>+C33/'Información del Programa'!$C$19</f>
        <v>#DIV/0!</v>
      </c>
      <c r="D39" s="155" t="e">
        <f>+D33/'Información del Programa'!$C$19</f>
        <v>#DIV/0!</v>
      </c>
    </row>
    <row r="40" spans="2:4" ht="15.75">
      <c r="B40" s="154" t="s">
        <v>204</v>
      </c>
      <c r="C40" s="155" t="e">
        <f>+C34/'Información del Programa'!$C$19</f>
        <v>#DIV/0!</v>
      </c>
      <c r="D40" s="155" t="e">
        <f>+D34/'Información del Programa'!$C$19</f>
        <v>#DIV/0!</v>
      </c>
    </row>
    <row r="41" spans="2:4" ht="15.75">
      <c r="B41" s="154" t="s">
        <v>205</v>
      </c>
      <c r="C41" s="155" t="e">
        <f>+C35/'Información del Programa'!$C$19</f>
        <v>#DIV/0!</v>
      </c>
      <c r="D41" s="155" t="e">
        <f>+D35/'Información del Programa'!$C$19</f>
        <v>#DIV/0!</v>
      </c>
    </row>
    <row r="42" spans="2:4" ht="15.75">
      <c r="B42" s="154" t="s">
        <v>206</v>
      </c>
      <c r="C42" s="155" t="e">
        <f>+C36/'Información del Programa'!$C$19</f>
        <v>#DIV/0!</v>
      </c>
      <c r="D42" s="155" t="e">
        <f>+D36/'Información del Programa'!$C$19</f>
        <v>#DIV/0!</v>
      </c>
    </row>
    <row r="44" spans="2:4" ht="19.5" customHeight="1"/>
    <row r="45" spans="2:4" ht="19.5" customHeight="1"/>
    <row r="46" spans="2:4" ht="19.5" customHeight="1"/>
    <row r="47" spans="2:4" ht="19.5" customHeight="1"/>
    <row r="48" spans="2:4" ht="22.5">
      <c r="B48" s="204" t="s">
        <v>108</v>
      </c>
      <c r="C48" s="204"/>
      <c r="D48" s="204"/>
    </row>
    <row r="49" spans="2:38" ht="15.75">
      <c r="B49" s="206" t="str">
        <f>'Información del Programa'!$C$4&amp;" Modalidad "&amp;'Información del Programa'!$C$8</f>
        <v xml:space="preserve"> Modalidad </v>
      </c>
      <c r="C49" s="206"/>
      <c r="D49" s="206"/>
    </row>
    <row r="50" spans="2:38" ht="15.75">
      <c r="B50" s="205" t="str">
        <f>"Por el periodo comprendido entre "&amp;'Información del Programa'!$C$14&amp;" a "&amp;'Información del Programa'!$C$15</f>
        <v xml:space="preserve">Por el periodo comprendido entre  a </v>
      </c>
      <c r="C50" s="205"/>
      <c r="D50" s="205"/>
    </row>
    <row r="51" spans="2:38" ht="15.75">
      <c r="B51" s="205">
        <f>'Información del Programa'!$C$6</f>
        <v>0</v>
      </c>
      <c r="C51" s="205"/>
      <c r="D51" s="205"/>
    </row>
    <row r="52" spans="2:38">
      <c r="B52" s="207" t="s">
        <v>109</v>
      </c>
      <c r="C52" s="207"/>
      <c r="D52" s="207"/>
    </row>
    <row r="53" spans="2:38" ht="15.75">
      <c r="B53" s="206"/>
      <c r="C53" s="206"/>
      <c r="D53" s="206"/>
    </row>
    <row r="54" spans="2:38">
      <c r="C54" s="30" t="s">
        <v>110</v>
      </c>
      <c r="D54" s="30" t="s">
        <v>111</v>
      </c>
      <c r="E54" s="30"/>
      <c r="F54" s="30"/>
      <c r="G54" s="30"/>
      <c r="H54" s="30"/>
      <c r="I54" s="30"/>
      <c r="J54" s="30"/>
      <c r="K54" s="30"/>
      <c r="L54" s="30"/>
      <c r="M54" s="30"/>
      <c r="N54" s="30"/>
      <c r="O54" s="30"/>
      <c r="P54" s="30"/>
      <c r="Q54" s="30"/>
      <c r="R54" s="30"/>
      <c r="S54" s="30"/>
      <c r="T54" s="30"/>
      <c r="U54" s="30"/>
      <c r="V54" s="30"/>
      <c r="W54" s="30"/>
      <c r="X54" s="30"/>
      <c r="Y54" s="30"/>
      <c r="Z54" s="30"/>
      <c r="AA54" s="30"/>
      <c r="AB54" s="30"/>
      <c r="AC54" s="30"/>
      <c r="AD54" s="30"/>
      <c r="AE54" s="30"/>
      <c r="AF54" s="30"/>
      <c r="AG54" s="30"/>
      <c r="AH54" s="30"/>
      <c r="AI54" s="30"/>
      <c r="AJ54" s="30"/>
      <c r="AK54" s="30"/>
      <c r="AL54" s="30"/>
    </row>
    <row r="55" spans="2:38">
      <c r="B55" s="32" t="s">
        <v>112</v>
      </c>
      <c r="C55" s="33">
        <f>+C56</f>
        <v>0</v>
      </c>
      <c r="D55" s="33">
        <f>+D56</f>
        <v>0</v>
      </c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  <c r="AJ55" s="25"/>
      <c r="AK55" s="25"/>
      <c r="AL55" s="25"/>
    </row>
    <row r="56" spans="2:38">
      <c r="B56" s="34" t="s">
        <v>113</v>
      </c>
      <c r="C56" s="35">
        <f>+IF(OR('Información del Programa'!$C$9="Especialidad Medicoquirúrgica",'Información del Programa'!$C$9="Cirugía Oral y Maxilofacial"),'Información del Programa'!$C$19*'Información del Programa'!$C$31*'Información del Programa'!$C$30*'Información del Programa'!$C$29,'Información del Programa'!$C$19*'Información del Programa'!$C$31*'Información del Programa'!$C$30)</f>
        <v>0</v>
      </c>
      <c r="D56" s="35">
        <f>+C56*'Información del Programa'!$C$16</f>
        <v>0</v>
      </c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I56" s="25"/>
      <c r="AJ56" s="25"/>
      <c r="AK56" s="25"/>
      <c r="AL56" s="25"/>
    </row>
    <row r="57" spans="2:38">
      <c r="B57" s="34" t="s">
        <v>114</v>
      </c>
      <c r="C57" s="37">
        <f>+$C$56*'Información del Programa'!$C$20</f>
        <v>0</v>
      </c>
      <c r="D57" s="37">
        <f>+$D$56*'Información del Programa'!$C$20</f>
        <v>0</v>
      </c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25"/>
      <c r="AI57" s="25"/>
      <c r="AJ57" s="25"/>
      <c r="AK57" s="25"/>
      <c r="AL57" s="25"/>
    </row>
    <row r="58" spans="2:38">
      <c r="B58" s="32" t="s">
        <v>115</v>
      </c>
      <c r="C58" s="33">
        <f>+C56-C57</f>
        <v>0</v>
      </c>
      <c r="D58" s="33">
        <f>+D56-D57</f>
        <v>0</v>
      </c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5"/>
    </row>
    <row r="59" spans="2:38">
      <c r="B59" s="34" t="s">
        <v>116</v>
      </c>
      <c r="C59" s="35">
        <f>+C61+C60+C62</f>
        <v>0</v>
      </c>
      <c r="D59" s="35">
        <f>+D61+D60+D62</f>
        <v>0</v>
      </c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</row>
    <row r="60" spans="2:38">
      <c r="B60" s="36" t="s">
        <v>117</v>
      </c>
      <c r="C60" s="37">
        <f>+C58*'Información del Programa'!$C$28*('Información del Programa'!$C$23*'Información del Programa'!$D$23+'Información del Programa'!$C$24*'Información del Programa'!$D$24+'Información del Programa'!$C$25*'Información del Programa'!$D$25+'Información del Programa'!$C$26*'Información del Programa'!$D$26)</f>
        <v>0</v>
      </c>
      <c r="D60" s="37">
        <f>+D58*'Información del Programa'!$C$28*('Información del Programa'!$C$23*'Información del Programa'!$D$23+'Información del Programa'!$C$24*'Información del Programa'!$D$24+'Información del Programa'!$C$25*'Información del Programa'!$D$25+'Información del Programa'!$C$26*'Información del Programa'!$D$26)</f>
        <v>0</v>
      </c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  <c r="AJ60" s="25"/>
      <c r="AK60" s="25"/>
      <c r="AL60" s="25"/>
    </row>
    <row r="61" spans="2:38">
      <c r="B61" s="36" t="s">
        <v>118</v>
      </c>
      <c r="C61" s="37">
        <f>(C58-C60)*'Información del Programa'!$C$27</f>
        <v>0</v>
      </c>
      <c r="D61" s="37">
        <f>(D58-D60)*'Información del Programa'!$C$27</f>
        <v>0</v>
      </c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  <c r="AJ61" s="25"/>
      <c r="AK61" s="25"/>
      <c r="AL61" s="25"/>
    </row>
    <row r="62" spans="2:38">
      <c r="B62" s="36" t="s">
        <v>4681</v>
      </c>
      <c r="C62" s="37">
        <f>+IFERROR(((C58-C61)*('Información del Programa'!C43/'Información del Programa'!C19)*'Información del Programa'!C42),0)</f>
        <v>0</v>
      </c>
      <c r="D62" s="37">
        <f>+IFERROR(((D58-D61)*('Información del Programa'!C43/'Información del Programa'!C19)*'Información del Programa'!C42),0)</f>
        <v>0</v>
      </c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25"/>
      <c r="AH62" s="25"/>
      <c r="AI62" s="25"/>
      <c r="AJ62" s="25"/>
      <c r="AK62" s="25"/>
      <c r="AL62" s="25"/>
    </row>
    <row r="63" spans="2:38">
      <c r="B63" s="32" t="s">
        <v>119</v>
      </c>
      <c r="C63" s="33">
        <f>+C58-C59</f>
        <v>0</v>
      </c>
      <c r="D63" s="33">
        <f>+D58-D59</f>
        <v>0</v>
      </c>
    </row>
    <row r="64" spans="2:38"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</row>
    <row r="65" spans="2:38">
      <c r="C65" s="30" t="s">
        <v>110</v>
      </c>
      <c r="D65" s="30" t="s">
        <v>111</v>
      </c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I65" s="25"/>
      <c r="AJ65" s="25"/>
      <c r="AK65" s="25"/>
      <c r="AL65" s="25"/>
    </row>
    <row r="66" spans="2:38">
      <c r="B66" s="32" t="s">
        <v>120</v>
      </c>
      <c r="C66" s="33" t="e">
        <f>+C67+C71+C75+C79+C83+C87</f>
        <v>#DIV/0!</v>
      </c>
      <c r="D66" s="33" t="e">
        <f>+D67+D71+D75+D79+D83+D87</f>
        <v>#N/A</v>
      </c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</row>
    <row r="67" spans="2:38">
      <c r="B67" s="34" t="s">
        <v>121</v>
      </c>
      <c r="C67" s="35" t="e">
        <f>+SUM(C68:C69)</f>
        <v>#DIV/0!</v>
      </c>
      <c r="D67" s="35">
        <f>+SUM(D68:D69)</f>
        <v>0</v>
      </c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I67" s="25"/>
      <c r="AJ67" s="25"/>
      <c r="AK67" s="25"/>
      <c r="AL67" s="25"/>
    </row>
    <row r="68" spans="2:38">
      <c r="B68" s="38" t="s">
        <v>177</v>
      </c>
      <c r="C68" s="39" t="e">
        <f>+D68/'Información del Programa'!$C$16</f>
        <v>#DIV/0!</v>
      </c>
      <c r="D68" s="39">
        <f>+SUMIFS(TDocentes[Valor Cohorte],TDocentes[Fuente de financiación],'ER FG Y FE T'!$B$68)+SUMIFS(TDocentes[Valor Total Tiquetes Aéreos por Cohorte],TDocentes[Fuente de financiación],'ER FG Y FE T'!$B$68)+SUMIFS(TDocentes[Valor Total Viáticos durante la cohorte],TDocentes[Fuente de financiación],'ER FG Y FE T'!$B$68)</f>
        <v>0</v>
      </c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25"/>
    </row>
    <row r="69" spans="2:38">
      <c r="B69" s="38" t="s">
        <v>8</v>
      </c>
      <c r="C69" s="39" t="e">
        <f>+D69/'Información del Programa'!$C$16</f>
        <v>#DIV/0!</v>
      </c>
      <c r="D69" s="39">
        <f>+SUMIFS(TDocentes[Valor Cohorte],TDocentes[Fuente de financiación],'ER FG Y FE T'!$B$69)+SUMIFS(TDocentes[Valor Total Tiquetes Aéreos por Cohorte],TDocentes[Fuente de financiación],'ER FG Y FE T'!$B$69)+SUMIFS(TDocentes[Valor Total Viáticos durante la cohorte],TDocentes[Fuente de financiación],'ER FG Y FE T'!$B$69)</f>
        <v>0</v>
      </c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25"/>
      <c r="AL69" s="25"/>
    </row>
    <row r="70" spans="2:38">
      <c r="C70" s="25"/>
      <c r="D70" s="25"/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I70" s="25"/>
      <c r="AJ70" s="25"/>
      <c r="AK70" s="25"/>
      <c r="AL70" s="25"/>
    </row>
    <row r="71" spans="2:38">
      <c r="B71" s="34" t="s">
        <v>131</v>
      </c>
      <c r="C71" s="35" t="e">
        <f>+SUM(C72:C73)</f>
        <v>#DIV/0!</v>
      </c>
      <c r="D71" s="35">
        <f>+SUM(D72:D73)</f>
        <v>0</v>
      </c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I71" s="25"/>
      <c r="AJ71" s="25"/>
      <c r="AK71" s="25"/>
      <c r="AL71" s="25"/>
    </row>
    <row r="72" spans="2:38">
      <c r="B72" s="38" t="s">
        <v>177</v>
      </c>
      <c r="C72" s="39" t="e">
        <f>+D72/'Información del Programa'!$C$16</f>
        <v>#DIV/0!</v>
      </c>
      <c r="D72" s="39">
        <f>+SUMIFS(TOtros[Valor Total Cohorte],TOtros[Fuente de financiación],'ER FG Y FE T'!$B$72)+SUMIFS(TOtros[Valor Total Tiquetes Aéreos por Cohorte],TOtros[Fuente de financiación],'ER FG Y FE T'!$B$72)+SUMIFS(TOtros[Valor Total Viáticos durante la cohorte],TOtros[Fuente de financiación],'ER FG Y FE T'!$B$72)</f>
        <v>0</v>
      </c>
      <c r="E72" s="25"/>
      <c r="F72" s="25"/>
      <c r="G72" s="25"/>
      <c r="H72" s="25"/>
      <c r="I72" s="25"/>
      <c r="J72" s="25"/>
      <c r="K72" s="25"/>
      <c r="L72" s="25"/>
      <c r="M72" s="25"/>
      <c r="N72" s="25"/>
      <c r="O72" s="25"/>
      <c r="P72" s="25"/>
      <c r="Q72" s="25"/>
      <c r="R72" s="25"/>
      <c r="S72" s="25"/>
      <c r="T72" s="25"/>
      <c r="U72" s="25"/>
      <c r="V72" s="25"/>
      <c r="W72" s="25"/>
      <c r="X72" s="25"/>
      <c r="Y72" s="25"/>
      <c r="Z72" s="25"/>
      <c r="AA72" s="25"/>
      <c r="AB72" s="25"/>
      <c r="AC72" s="25"/>
      <c r="AD72" s="25"/>
      <c r="AE72" s="25"/>
      <c r="AF72" s="25"/>
      <c r="AG72" s="25"/>
      <c r="AH72" s="25"/>
      <c r="AI72" s="25"/>
      <c r="AJ72" s="25"/>
      <c r="AK72" s="25"/>
      <c r="AL72" s="25"/>
    </row>
    <row r="73" spans="2:38">
      <c r="B73" s="38" t="s">
        <v>8</v>
      </c>
      <c r="C73" s="39" t="e">
        <f>+D73/'Información del Programa'!$C$16</f>
        <v>#DIV/0!</v>
      </c>
      <c r="D73" s="39">
        <f>+SUMIFS(TOtros[Valor Total Cohorte],TOtros[Fuente de financiación],'ER FG Y FE T'!$B$73)+SUMIFS(TOtros[Valor Total Tiquetes Aéreos por Cohorte],TOtros[Fuente de financiación],'ER FG Y FE T'!$B$73)+SUMIFS(TOtros[Valor Total Viáticos durante la cohorte],TOtros[Fuente de financiación],'ER FG Y FE T'!$B$73)</f>
        <v>0</v>
      </c>
      <c r="E73" s="25"/>
      <c r="F73" s="25"/>
      <c r="G73" s="25"/>
      <c r="H73" s="25"/>
      <c r="I73" s="25"/>
      <c r="J73" s="25"/>
      <c r="K73" s="25"/>
      <c r="L73" s="25"/>
      <c r="M73" s="25"/>
      <c r="N73" s="25"/>
      <c r="O73" s="25"/>
      <c r="P73" s="25"/>
      <c r="Q73" s="25"/>
      <c r="R73" s="25"/>
      <c r="S73" s="25"/>
      <c r="T73" s="25"/>
      <c r="U73" s="25"/>
      <c r="V73" s="25"/>
      <c r="W73" s="25"/>
      <c r="X73" s="25"/>
      <c r="Y73" s="25"/>
      <c r="Z73" s="25"/>
      <c r="AA73" s="25"/>
      <c r="AB73" s="25"/>
      <c r="AC73" s="25"/>
      <c r="AD73" s="25"/>
      <c r="AE73" s="25"/>
      <c r="AF73" s="25"/>
      <c r="AG73" s="25"/>
      <c r="AH73" s="25"/>
      <c r="AI73" s="25"/>
      <c r="AJ73" s="25"/>
      <c r="AK73" s="25"/>
      <c r="AL73" s="25"/>
    </row>
    <row r="74" spans="2:38">
      <c r="C74" s="25"/>
      <c r="D74" s="25"/>
      <c r="E74" s="25"/>
      <c r="F74" s="25"/>
      <c r="G74" s="25"/>
      <c r="H74" s="25"/>
      <c r="I74" s="25"/>
      <c r="J74" s="25"/>
      <c r="K74" s="25"/>
      <c r="L74" s="25"/>
      <c r="M74" s="25"/>
      <c r="N74" s="25"/>
      <c r="O74" s="25"/>
      <c r="P74" s="25"/>
      <c r="Q74" s="25"/>
      <c r="R74" s="25"/>
      <c r="S74" s="25"/>
      <c r="T74" s="25"/>
      <c r="U74" s="25"/>
      <c r="V74" s="25"/>
      <c r="W74" s="25"/>
      <c r="X74" s="25"/>
      <c r="Y74" s="25"/>
      <c r="Z74" s="25"/>
      <c r="AA74" s="25"/>
      <c r="AB74" s="25"/>
      <c r="AC74" s="25"/>
      <c r="AD74" s="25"/>
      <c r="AE74" s="25"/>
      <c r="AF74" s="25"/>
      <c r="AG74" s="25"/>
      <c r="AH74" s="25"/>
      <c r="AI74" s="25"/>
      <c r="AJ74" s="25"/>
      <c r="AK74" s="25"/>
      <c r="AL74" s="25"/>
    </row>
    <row r="75" spans="2:38">
      <c r="B75" s="34" t="s">
        <v>135</v>
      </c>
      <c r="C75" s="35">
        <f>+SUM(C76:C77)</f>
        <v>0</v>
      </c>
      <c r="D75" s="35">
        <f>+SUM(D76:D77)</f>
        <v>0</v>
      </c>
      <c r="E75" s="25"/>
      <c r="F75" s="25"/>
      <c r="G75" s="25"/>
      <c r="H75" s="25"/>
      <c r="I75" s="25"/>
      <c r="J75" s="25"/>
      <c r="K75" s="25"/>
      <c r="L75" s="25"/>
      <c r="M75" s="25"/>
      <c r="N75" s="25"/>
      <c r="O75" s="25"/>
      <c r="P75" s="25"/>
      <c r="Q75" s="25"/>
      <c r="R75" s="25"/>
      <c r="S75" s="25"/>
      <c r="T75" s="25"/>
      <c r="U75" s="25"/>
      <c r="V75" s="25"/>
      <c r="W75" s="25"/>
      <c r="X75" s="25"/>
      <c r="Y75" s="25"/>
      <c r="Z75" s="25"/>
      <c r="AA75" s="25"/>
      <c r="AB75" s="25"/>
      <c r="AC75" s="25"/>
      <c r="AD75" s="25"/>
      <c r="AE75" s="25"/>
      <c r="AF75" s="25"/>
      <c r="AG75" s="25"/>
      <c r="AH75" s="25"/>
      <c r="AI75" s="25"/>
      <c r="AJ75" s="25"/>
      <c r="AK75" s="25"/>
      <c r="AL75" s="25"/>
    </row>
    <row r="76" spans="2:38">
      <c r="B76" s="38" t="s">
        <v>177</v>
      </c>
      <c r="C76" s="39">
        <f>+SUMIFS(TSEA[Valor Semestre],TSEA[Fuente de Financiación],'ER FG Y FE T'!$B$76)</f>
        <v>0</v>
      </c>
      <c r="D76" s="39">
        <f>+C76*'Información del Programa'!$C$16</f>
        <v>0</v>
      </c>
      <c r="E76" s="25"/>
      <c r="F76" s="25"/>
      <c r="G76" s="25"/>
      <c r="H76" s="25"/>
      <c r="I76" s="25"/>
      <c r="J76" s="25"/>
      <c r="K76" s="25"/>
      <c r="L76" s="25"/>
      <c r="M76" s="25"/>
      <c r="N76" s="25"/>
      <c r="O76" s="25"/>
      <c r="P76" s="25"/>
      <c r="Q76" s="25"/>
      <c r="R76" s="25"/>
      <c r="S76" s="25"/>
      <c r="T76" s="25"/>
      <c r="U76" s="25"/>
      <c r="V76" s="25"/>
      <c r="W76" s="25"/>
      <c r="X76" s="25"/>
      <c r="Y76" s="25"/>
      <c r="Z76" s="25"/>
      <c r="AA76" s="25"/>
      <c r="AB76" s="25"/>
      <c r="AC76" s="25"/>
      <c r="AD76" s="25"/>
      <c r="AE76" s="25"/>
      <c r="AF76" s="25"/>
      <c r="AG76" s="25"/>
      <c r="AH76" s="25"/>
      <c r="AI76" s="25"/>
      <c r="AJ76" s="25"/>
      <c r="AK76" s="25"/>
      <c r="AL76" s="25"/>
    </row>
    <row r="77" spans="2:38">
      <c r="B77" s="38" t="s">
        <v>8</v>
      </c>
      <c r="C77" s="39">
        <f>+SUMIFS(TSEA[Valor Semestre],TSEA[Fuente de Financiación],'ER FG Y FE T'!$B$77)</f>
        <v>0</v>
      </c>
      <c r="D77" s="39">
        <f>+C77*'Información del Programa'!$C$16</f>
        <v>0</v>
      </c>
      <c r="E77" s="25"/>
      <c r="F77" s="25"/>
      <c r="G77" s="25"/>
      <c r="H77" s="25"/>
      <c r="I77" s="25"/>
      <c r="J77" s="25"/>
      <c r="K77" s="25"/>
      <c r="L77" s="25"/>
      <c r="M77" s="25"/>
      <c r="N77" s="25"/>
      <c r="O77" s="25"/>
      <c r="P77" s="25"/>
      <c r="Q77" s="25"/>
      <c r="R77" s="25"/>
      <c r="S77" s="25"/>
      <c r="T77" s="25"/>
      <c r="U77" s="25"/>
      <c r="V77" s="25"/>
      <c r="W77" s="25"/>
      <c r="X77" s="25"/>
      <c r="Y77" s="25"/>
      <c r="Z77" s="25"/>
      <c r="AA77" s="25"/>
      <c r="AB77" s="25"/>
      <c r="AC77" s="25"/>
      <c r="AD77" s="25"/>
      <c r="AE77" s="25"/>
      <c r="AF77" s="25"/>
      <c r="AG77" s="25"/>
      <c r="AH77" s="25"/>
      <c r="AI77" s="25"/>
      <c r="AJ77" s="25"/>
      <c r="AK77" s="25"/>
      <c r="AL77" s="25"/>
    </row>
    <row r="78" spans="2:38">
      <c r="C78" s="25"/>
      <c r="D78" s="25"/>
      <c r="E78" s="25"/>
      <c r="F78" s="25"/>
      <c r="G78" s="25"/>
      <c r="H78" s="25"/>
      <c r="I78" s="25"/>
      <c r="J78" s="25"/>
      <c r="K78" s="25"/>
      <c r="L78" s="25"/>
      <c r="M78" s="25"/>
      <c r="N78" s="25"/>
      <c r="O78" s="25"/>
      <c r="P78" s="25"/>
      <c r="Q78" s="25"/>
      <c r="R78" s="25"/>
      <c r="S78" s="25"/>
      <c r="T78" s="25"/>
      <c r="U78" s="25"/>
      <c r="V78" s="25"/>
      <c r="W78" s="25"/>
      <c r="X78" s="25"/>
      <c r="Y78" s="25"/>
      <c r="Z78" s="25"/>
      <c r="AA78" s="25"/>
      <c r="AB78" s="25"/>
      <c r="AC78" s="25"/>
      <c r="AD78" s="25"/>
      <c r="AE78" s="25"/>
      <c r="AF78" s="25"/>
      <c r="AG78" s="25"/>
      <c r="AH78" s="25"/>
      <c r="AI78" s="25"/>
      <c r="AJ78" s="25"/>
      <c r="AK78" s="25"/>
      <c r="AL78" s="25"/>
    </row>
    <row r="79" spans="2:38">
      <c r="B79" s="34" t="s">
        <v>141</v>
      </c>
      <c r="C79" s="35">
        <f>+SUM(C80:C81)</f>
        <v>0</v>
      </c>
      <c r="D79" s="35">
        <f>+SUM(D80:D81)</f>
        <v>0</v>
      </c>
      <c r="E79" s="25"/>
      <c r="F79" s="25"/>
      <c r="G79" s="25"/>
      <c r="H79" s="25"/>
      <c r="I79" s="25"/>
      <c r="J79" s="25"/>
      <c r="K79" s="25"/>
      <c r="L79" s="25"/>
      <c r="M79" s="25"/>
      <c r="N79" s="25"/>
      <c r="O79" s="25"/>
      <c r="P79" s="25"/>
      <c r="Q79" s="25"/>
      <c r="R79" s="25"/>
      <c r="S79" s="25"/>
      <c r="T79" s="25"/>
      <c r="U79" s="25"/>
      <c r="V79" s="25"/>
      <c r="W79" s="25"/>
      <c r="X79" s="25"/>
      <c r="Y79" s="25"/>
      <c r="Z79" s="25"/>
      <c r="AA79" s="25"/>
      <c r="AB79" s="25"/>
      <c r="AC79" s="25"/>
      <c r="AD79" s="25"/>
      <c r="AE79" s="25"/>
      <c r="AF79" s="25"/>
      <c r="AG79" s="25"/>
      <c r="AH79" s="25"/>
      <c r="AI79" s="25"/>
      <c r="AJ79" s="25"/>
      <c r="AK79" s="25"/>
      <c r="AL79" s="25"/>
    </row>
    <row r="80" spans="2:38">
      <c r="B80" s="38" t="s">
        <v>177</v>
      </c>
      <c r="C80" s="39">
        <f>+SUMIFS(Tadministrativos[Valor Semestre],Tadministrativos[Fuente de financiación],'ER FG Y FE T'!$B$80)</f>
        <v>0</v>
      </c>
      <c r="D80" s="39">
        <f>+C80*'Información del Programa'!$C$16</f>
        <v>0</v>
      </c>
      <c r="E80" s="25"/>
      <c r="F80" s="25"/>
      <c r="G80" s="25"/>
      <c r="H80" s="25"/>
      <c r="I80" s="25"/>
      <c r="J80" s="25"/>
      <c r="K80" s="25"/>
      <c r="L80" s="25"/>
      <c r="M80" s="25"/>
      <c r="N80" s="25"/>
      <c r="O80" s="25"/>
      <c r="P80" s="25"/>
      <c r="Q80" s="25"/>
      <c r="R80" s="25"/>
      <c r="S80" s="25"/>
      <c r="T80" s="25"/>
      <c r="U80" s="25"/>
      <c r="V80" s="25"/>
      <c r="W80" s="25"/>
      <c r="X80" s="25"/>
      <c r="Y80" s="25"/>
      <c r="Z80" s="25"/>
      <c r="AA80" s="25"/>
      <c r="AB80" s="25"/>
      <c r="AC80" s="25"/>
      <c r="AD80" s="25"/>
      <c r="AE80" s="25"/>
      <c r="AF80" s="25"/>
      <c r="AG80" s="25"/>
      <c r="AH80" s="25"/>
      <c r="AI80" s="25"/>
      <c r="AJ80" s="25"/>
      <c r="AK80" s="25"/>
      <c r="AL80" s="25"/>
    </row>
    <row r="81" spans="2:38">
      <c r="B81" s="38" t="s">
        <v>8</v>
      </c>
      <c r="C81" s="39">
        <f>+SUMIFS(Tadministrativos[Valor Semestre],Tadministrativos[Fuente de financiación],'ER FG Y FE T'!$B$81)</f>
        <v>0</v>
      </c>
      <c r="D81" s="39">
        <f>+C81*'Información del Programa'!$C$16</f>
        <v>0</v>
      </c>
      <c r="E81" s="25"/>
      <c r="F81" s="25"/>
      <c r="G81" s="25"/>
      <c r="H81" s="25"/>
      <c r="I81" s="25"/>
      <c r="J81" s="25"/>
      <c r="K81" s="25"/>
      <c r="L81" s="25"/>
      <c r="M81" s="25"/>
      <c r="N81" s="25"/>
      <c r="O81" s="25"/>
      <c r="P81" s="25"/>
      <c r="Q81" s="25"/>
      <c r="R81" s="25"/>
      <c r="S81" s="25"/>
      <c r="T81" s="25"/>
      <c r="U81" s="25"/>
      <c r="V81" s="25"/>
      <c r="W81" s="25"/>
      <c r="X81" s="25"/>
      <c r="Y81" s="25"/>
      <c r="Z81" s="25"/>
      <c r="AA81" s="25"/>
      <c r="AB81" s="25"/>
      <c r="AC81" s="25"/>
      <c r="AD81" s="25"/>
      <c r="AE81" s="25"/>
      <c r="AF81" s="25"/>
      <c r="AG81" s="25"/>
      <c r="AH81" s="25"/>
      <c r="AI81" s="25"/>
      <c r="AJ81" s="25"/>
      <c r="AK81" s="25"/>
      <c r="AL81" s="25"/>
    </row>
    <row r="82" spans="2:38">
      <c r="C82" s="25"/>
      <c r="D82" s="25"/>
      <c r="E82" s="25"/>
      <c r="F82" s="25"/>
      <c r="G82" s="25"/>
      <c r="H82" s="25"/>
      <c r="I82" s="25"/>
      <c r="J82" s="25"/>
      <c r="K82" s="25"/>
      <c r="L82" s="25"/>
      <c r="M82" s="25"/>
      <c r="N82" s="25"/>
      <c r="O82" s="25"/>
      <c r="P82" s="25"/>
      <c r="Q82" s="25"/>
      <c r="R82" s="25"/>
      <c r="S82" s="25"/>
      <c r="T82" s="25"/>
      <c r="U82" s="25"/>
      <c r="V82" s="25"/>
      <c r="W82" s="25"/>
      <c r="X82" s="25"/>
      <c r="Y82" s="25"/>
      <c r="Z82" s="25"/>
      <c r="AA82" s="25"/>
      <c r="AB82" s="25"/>
      <c r="AC82" s="25"/>
      <c r="AD82" s="25"/>
      <c r="AE82" s="25"/>
      <c r="AF82" s="25"/>
      <c r="AG82" s="25"/>
      <c r="AH82" s="25"/>
      <c r="AI82" s="25"/>
      <c r="AJ82" s="25"/>
      <c r="AK82" s="25"/>
      <c r="AL82" s="25"/>
    </row>
    <row r="83" spans="2:38">
      <c r="B83" s="34" t="s">
        <v>144</v>
      </c>
      <c r="C83" s="35">
        <f>+SUM(C84:C85)</f>
        <v>0</v>
      </c>
      <c r="D83" s="35">
        <f>+SUM(D84:D85)</f>
        <v>0</v>
      </c>
      <c r="E83" s="25"/>
      <c r="F83" s="25"/>
      <c r="G83" s="25"/>
      <c r="H83" s="25"/>
      <c r="I83" s="25"/>
      <c r="J83" s="25"/>
      <c r="K83" s="25"/>
      <c r="L83" s="25"/>
      <c r="M83" s="25"/>
      <c r="N83" s="25"/>
      <c r="O83" s="25"/>
      <c r="P83" s="25"/>
      <c r="Q83" s="25"/>
      <c r="R83" s="25"/>
      <c r="S83" s="25"/>
      <c r="T83" s="25"/>
      <c r="U83" s="25"/>
      <c r="V83" s="25"/>
      <c r="W83" s="25"/>
      <c r="X83" s="25"/>
      <c r="Y83" s="25"/>
      <c r="Z83" s="25"/>
      <c r="AA83" s="25"/>
      <c r="AB83" s="25"/>
      <c r="AC83" s="25"/>
      <c r="AD83" s="25"/>
      <c r="AE83" s="25"/>
      <c r="AF83" s="25"/>
      <c r="AG83" s="25"/>
      <c r="AH83" s="25"/>
      <c r="AI83" s="25"/>
      <c r="AJ83" s="25"/>
      <c r="AK83" s="25"/>
      <c r="AL83" s="25"/>
    </row>
    <row r="84" spans="2:38">
      <c r="B84" s="38" t="s">
        <v>177</v>
      </c>
      <c r="C84" s="39">
        <f>+SUMIFS(TGastosGenerales[Valor del gasto por semestre],TGastosGenerales[Fuente de financiación],'ER FG Y FE T'!$B$84)</f>
        <v>0</v>
      </c>
      <c r="D84" s="39">
        <f>+C84*'Información del Programa'!$C$16</f>
        <v>0</v>
      </c>
      <c r="E84" s="25"/>
      <c r="F84" s="25"/>
      <c r="G84" s="25"/>
      <c r="H84" s="25"/>
      <c r="I84" s="25"/>
      <c r="J84" s="25"/>
      <c r="K84" s="25"/>
      <c r="L84" s="25"/>
      <c r="M84" s="25"/>
      <c r="N84" s="25"/>
      <c r="O84" s="25"/>
      <c r="P84" s="25"/>
      <c r="Q84" s="25"/>
      <c r="R84" s="25"/>
      <c r="S84" s="25"/>
      <c r="T84" s="25"/>
      <c r="U84" s="25"/>
      <c r="V84" s="25"/>
      <c r="W84" s="25"/>
      <c r="X84" s="25"/>
      <c r="Y84" s="25"/>
      <c r="Z84" s="25"/>
      <c r="AA84" s="25"/>
      <c r="AB84" s="25"/>
      <c r="AC84" s="25"/>
      <c r="AD84" s="25"/>
      <c r="AE84" s="25"/>
      <c r="AF84" s="25"/>
      <c r="AG84" s="25"/>
      <c r="AH84" s="25"/>
      <c r="AI84" s="25"/>
      <c r="AJ84" s="25"/>
      <c r="AK84" s="25"/>
      <c r="AL84" s="25"/>
    </row>
    <row r="85" spans="2:38">
      <c r="B85" s="38" t="s">
        <v>8</v>
      </c>
      <c r="C85" s="39">
        <f>+SUMIFS(TGastosGenerales[Valor del gasto por semestre],TGastosGenerales[Fuente de financiación],'ER FG Y FE T'!$B$85)</f>
        <v>0</v>
      </c>
      <c r="D85" s="39">
        <f>+C85*'Información del Programa'!$C$16</f>
        <v>0</v>
      </c>
      <c r="E85" s="25"/>
      <c r="F85" s="25"/>
      <c r="G85" s="25"/>
      <c r="H85" s="25"/>
      <c r="I85" s="25"/>
      <c r="J85" s="25"/>
      <c r="K85" s="25"/>
      <c r="L85" s="25"/>
      <c r="M85" s="25"/>
      <c r="N85" s="25"/>
      <c r="O85" s="25"/>
      <c r="P85" s="25"/>
      <c r="Q85" s="25"/>
      <c r="R85" s="25"/>
      <c r="S85" s="25"/>
      <c r="T85" s="25"/>
      <c r="U85" s="25"/>
      <c r="V85" s="25"/>
      <c r="W85" s="25"/>
      <c r="X85" s="25"/>
      <c r="Y85" s="25"/>
      <c r="Z85" s="25"/>
      <c r="AA85" s="25"/>
      <c r="AB85" s="25"/>
      <c r="AC85" s="25"/>
      <c r="AD85" s="25"/>
      <c r="AE85" s="25"/>
      <c r="AF85" s="25"/>
      <c r="AG85" s="25"/>
      <c r="AH85" s="25"/>
      <c r="AI85" s="25"/>
      <c r="AJ85" s="25"/>
      <c r="AK85" s="25"/>
      <c r="AL85" s="25"/>
    </row>
    <row r="87" spans="2:38">
      <c r="B87" s="34" t="s">
        <v>151</v>
      </c>
      <c r="C87" s="35" t="e">
        <f>+'ER INST'!C76</f>
        <v>#N/A</v>
      </c>
      <c r="D87" s="35" t="e">
        <f>+'ER INST'!D76</f>
        <v>#N/A</v>
      </c>
    </row>
    <row r="88" spans="2:38">
      <c r="B88" s="38" t="s">
        <v>177</v>
      </c>
      <c r="C88" s="39" t="e">
        <f>+C87-C89</f>
        <v>#N/A</v>
      </c>
      <c r="D88" s="39" t="e">
        <f>+D87-D89</f>
        <v>#N/A</v>
      </c>
    </row>
    <row r="89" spans="2:38">
      <c r="B89" s="38" t="s">
        <v>8</v>
      </c>
      <c r="C89" s="39" t="e">
        <f>+'ER GPK'!C72</f>
        <v>#N/A</v>
      </c>
      <c r="D89" s="39" t="e">
        <f>+'ER GPK'!D72</f>
        <v>#N/A</v>
      </c>
    </row>
    <row r="91" spans="2:38">
      <c r="B91" s="32" t="s">
        <v>160</v>
      </c>
      <c r="C91" s="33" t="e">
        <f>+C92+C96</f>
        <v>#DIV/0!</v>
      </c>
      <c r="D91" s="33">
        <f>+D92+D96</f>
        <v>0</v>
      </c>
    </row>
    <row r="92" spans="2:38">
      <c r="B92" s="34" t="s">
        <v>161</v>
      </c>
      <c r="C92" s="35" t="e">
        <f>+SUM(C93:C95)</f>
        <v>#DIV/0!</v>
      </c>
      <c r="D92" s="35">
        <f>+SUM(D93:D95)</f>
        <v>0</v>
      </c>
    </row>
    <row r="93" spans="2:38">
      <c r="B93" s="38" t="s">
        <v>162</v>
      </c>
      <c r="C93" s="39" t="e">
        <f>+D93/'Información del Programa'!$C$16</f>
        <v>#DIV/0!</v>
      </c>
      <c r="D93" s="39">
        <f>+IF(OR('Información del Programa'!$C$9="Especialidad Medicoquirúrgica",'Información del Programa'!$C$9="Cirugía Oral y Maxilofacial"),$D$63,IF('Información del Programa'!$C$10="No aplica",$D$63*'Información del Programa'!$C$32,0))</f>
        <v>0</v>
      </c>
    </row>
    <row r="94" spans="2:38">
      <c r="B94" s="38" t="s">
        <v>35</v>
      </c>
      <c r="C94" s="39" t="e">
        <f>+D94/'Información del Programa'!$C$16</f>
        <v>#DIV/0!</v>
      </c>
      <c r="D94" s="39">
        <f>+IF(OR('Información del Programa'!$C$9="Especialidad Medicoquirúrgica",'Información del Programa'!$C$9="Cirugía Oral y Maxilofacial"),0,$D$63*'Información del Programa'!$C$33)</f>
        <v>0</v>
      </c>
    </row>
    <row r="95" spans="2:38">
      <c r="B95" s="38" t="s">
        <v>36</v>
      </c>
      <c r="C95" s="39" t="e">
        <f>+D95/'Información del Programa'!$C$16</f>
        <v>#DIV/0!</v>
      </c>
      <c r="D95" s="39">
        <f>+IF(OR('Información del Programa'!$C$9="Especialidad Medicoquirúrgica",'Información del Programa'!$C$9="Cirugía Oral y Maxilofacial"),0,$D$63*'Información del Programa'!$C$34)</f>
        <v>0</v>
      </c>
    </row>
    <row r="96" spans="2:38">
      <c r="B96" s="34" t="s">
        <v>163</v>
      </c>
      <c r="C96" s="35" t="e">
        <f>+C97</f>
        <v>#DIV/0!</v>
      </c>
      <c r="D96" s="35">
        <f>+D97</f>
        <v>0</v>
      </c>
    </row>
    <row r="97" spans="2:4">
      <c r="B97" s="38" t="s">
        <v>164</v>
      </c>
      <c r="C97" s="39" t="e">
        <f>+D97/'Información del Programa'!$C$16</f>
        <v>#DIV/0!</v>
      </c>
      <c r="D97" s="39">
        <f>$D$63*'Información del Programa'!$C$36*'Información del Programa'!$C$35</f>
        <v>0</v>
      </c>
    </row>
    <row r="98" spans="2:4" ht="15.75" thickBot="1"/>
    <row r="99" spans="2:4" ht="19.5" thickBot="1">
      <c r="B99" s="85" t="s">
        <v>208</v>
      </c>
      <c r="C99" s="86" t="e">
        <f>+C63-C66</f>
        <v>#DIV/0!</v>
      </c>
      <c r="D99" s="86" t="e">
        <f>+D63-D66</f>
        <v>#N/A</v>
      </c>
    </row>
    <row r="100" spans="2:4" ht="19.5" thickBot="1">
      <c r="B100" s="85" t="s">
        <v>209</v>
      </c>
      <c r="C100" s="86" t="e">
        <f>C63-C66-C94-C95-C97</f>
        <v>#DIV/0!</v>
      </c>
      <c r="D100" s="86" t="e">
        <f>D63-D66-D94-D95-D97</f>
        <v>#N/A</v>
      </c>
    </row>
    <row r="102" spans="2:4" ht="18.75">
      <c r="B102" s="57" t="s">
        <v>166</v>
      </c>
      <c r="C102" s="58" t="e">
        <f>(C66+C94+C95+C97)/'Información del Programa'!$C$19</f>
        <v>#DIV/0!</v>
      </c>
      <c r="D102" s="58" t="e">
        <f>(D66+D94+D95+D97)/'Información del Programa'!$C$19</f>
        <v>#N/A</v>
      </c>
    </row>
    <row r="104" spans="2:4" ht="18.75">
      <c r="B104" s="203" t="s">
        <v>167</v>
      </c>
      <c r="C104" s="203"/>
      <c r="D104" s="74" t="str">
        <f>ResumenINST!$C$26</f>
        <v>No existe</v>
      </c>
    </row>
    <row r="106" spans="2:4" ht="18.75">
      <c r="B106" s="165" t="s">
        <v>178</v>
      </c>
      <c r="C106" s="166"/>
      <c r="D106" s="166">
        <f>+SUMIFS(TDocentes[Valor Cohorte],TDocentes[Fuente de financiación],"Otras Universidades")+SUMIFS(TDocentes[Valor Total Tiquetes Aéreos por Cohorte],TDocentes[Fuente de financiación],"Otras Universidades")+SUMIFS(TDocentes[Valor Total Viáticos durante la cohorte],TDocentes[Fuente de financiación],"Otras Universidades")+SUMIFS(TOtros[Valor Total Cohorte],TOtros[Fuente de financiación],"Otras Universidades")</f>
        <v>0</v>
      </c>
    </row>
  </sheetData>
  <sheetProtection algorithmName="SHA-512" hashValue="3yWrqXCPq8YvZMLNEAgPlwMMfUYxNXI1gLgrh6ZWmTJXXnisSjo2G0gw3hPWVoKc0atCn3cGv4Rd/c7Qjxoj5w==" saltValue="INFrV7nbwz8A4ji5hqw7Ow==" spinCount="100000" sheet="1" objects="1" scenarios="1"/>
  <mergeCells count="8">
    <mergeCell ref="B53:D53"/>
    <mergeCell ref="B104:C104"/>
    <mergeCell ref="B2:D2"/>
    <mergeCell ref="B48:D48"/>
    <mergeCell ref="B49:D49"/>
    <mergeCell ref="B50:D50"/>
    <mergeCell ref="B51:D51"/>
    <mergeCell ref="B52:D52"/>
  </mergeCells>
  <pageMargins left="0.7" right="0.7" top="0.75" bottom="0.75" header="0.3" footer="0.3"/>
  <pageSetup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Hoja19"/>
  <dimension ref="B6:AS98"/>
  <sheetViews>
    <sheetView showGridLines="0" topLeftCell="A63" zoomScale="118" zoomScaleNormal="160" workbookViewId="0">
      <selection activeCell="C74" sqref="C74"/>
    </sheetView>
  </sheetViews>
  <sheetFormatPr baseColWidth="10" defaultColWidth="11.42578125" defaultRowHeight="15"/>
  <cols>
    <col min="1" max="1" width="18" style="21" customWidth="1"/>
    <col min="2" max="2" width="52.42578125" style="21" customWidth="1"/>
    <col min="3" max="3" width="17.7109375" style="21" customWidth="1"/>
    <col min="4" max="4" width="30.42578125" style="21" customWidth="1"/>
    <col min="5" max="5" width="24.5703125" style="21" bestFit="1" customWidth="1"/>
    <col min="6" max="6" width="49.7109375" style="21" customWidth="1"/>
    <col min="7" max="7" width="22.28515625" style="21" customWidth="1"/>
    <col min="8" max="8" width="15.85546875" style="21" customWidth="1"/>
    <col min="9" max="16384" width="11.42578125" style="21"/>
  </cols>
  <sheetData>
    <row r="6" spans="2:45" ht="22.5">
      <c r="B6" s="204" t="s">
        <v>210</v>
      </c>
      <c r="C6" s="204"/>
      <c r="D6" s="204"/>
    </row>
    <row r="7" spans="2:45" ht="15.75">
      <c r="B7" s="206" t="str">
        <f>'Información del Programa'!$C$4&amp;" Modalidad "&amp;'Información del Programa'!$C$8</f>
        <v xml:space="preserve"> Modalidad </v>
      </c>
      <c r="C7" s="206"/>
      <c r="D7" s="206"/>
    </row>
    <row r="8" spans="2:45" ht="15.75">
      <c r="B8" s="205" t="str">
        <f>"Por el periodo comprendido entre "&amp;'Información del Programa'!$C$14&amp;" a "&amp;'Información del Programa'!$C$15</f>
        <v xml:space="preserve">Por el periodo comprendido entre  a </v>
      </c>
      <c r="C8" s="205"/>
      <c r="D8" s="205"/>
    </row>
    <row r="9" spans="2:45" ht="15.75">
      <c r="B9" s="205">
        <f>'Información del Programa'!$C$6</f>
        <v>0</v>
      </c>
      <c r="C9" s="205"/>
      <c r="D9" s="205"/>
    </row>
    <row r="10" spans="2:45">
      <c r="B10" s="207" t="s">
        <v>211</v>
      </c>
      <c r="C10" s="207"/>
      <c r="D10" s="207"/>
    </row>
    <row r="11" spans="2:45" ht="15.75">
      <c r="B11" s="20"/>
      <c r="E11" s="30"/>
      <c r="F11" s="31"/>
    </row>
    <row r="12" spans="2:45">
      <c r="C12" s="30" t="s">
        <v>110</v>
      </c>
      <c r="D12" s="30" t="s">
        <v>111</v>
      </c>
      <c r="G12" s="30"/>
      <c r="H12" s="30"/>
      <c r="I12" s="30"/>
      <c r="J12" s="30"/>
      <c r="K12" s="30"/>
      <c r="L12" s="30"/>
      <c r="M12" s="30"/>
      <c r="N12" s="30"/>
      <c r="O12" s="30"/>
      <c r="P12" s="30"/>
      <c r="Q12" s="30"/>
      <c r="R12" s="30"/>
      <c r="S12" s="30"/>
      <c r="T12" s="30"/>
      <c r="U12" s="30"/>
      <c r="V12" s="30"/>
      <c r="W12" s="30"/>
      <c r="X12" s="30"/>
      <c r="Y12" s="30"/>
      <c r="Z12" s="30"/>
      <c r="AA12" s="30"/>
      <c r="AB12" s="30"/>
      <c r="AC12" s="30"/>
      <c r="AD12" s="30"/>
      <c r="AE12" s="30"/>
      <c r="AF12" s="30"/>
      <c r="AG12" s="30"/>
      <c r="AH12" s="30"/>
      <c r="AI12" s="30"/>
      <c r="AJ12" s="30"/>
      <c r="AK12" s="30"/>
      <c r="AL12" s="30"/>
      <c r="AM12" s="30"/>
      <c r="AN12" s="30"/>
      <c r="AO12" s="30"/>
      <c r="AP12" s="30"/>
      <c r="AQ12" s="30"/>
      <c r="AR12" s="30"/>
      <c r="AS12" s="30"/>
    </row>
    <row r="13" spans="2:45">
      <c r="B13" s="32" t="s">
        <v>112</v>
      </c>
      <c r="C13" s="33">
        <f>+C14</f>
        <v>0</v>
      </c>
      <c r="D13" s="33">
        <f>+D14</f>
        <v>0</v>
      </c>
      <c r="E13" s="25"/>
      <c r="F13" s="25"/>
      <c r="G13" s="25"/>
      <c r="H13" s="25"/>
      <c r="I13" s="25"/>
      <c r="J13" s="25"/>
      <c r="K13" s="25"/>
      <c r="L13" s="25"/>
      <c r="M13" s="25"/>
      <c r="N13" s="25"/>
      <c r="O13" s="25"/>
      <c r="P13" s="25"/>
      <c r="Q13" s="25"/>
      <c r="R13" s="25"/>
      <c r="S13" s="25"/>
      <c r="T13" s="25"/>
      <c r="U13" s="25"/>
      <c r="V13" s="25"/>
      <c r="W13" s="25"/>
      <c r="X13" s="25"/>
      <c r="Y13" s="25"/>
      <c r="Z13" s="25"/>
      <c r="AA13" s="25"/>
      <c r="AB13" s="25"/>
      <c r="AC13" s="25"/>
      <c r="AD13" s="25"/>
      <c r="AE13" s="25"/>
      <c r="AF13" s="25"/>
      <c r="AG13" s="25"/>
      <c r="AH13" s="25"/>
      <c r="AI13" s="25"/>
      <c r="AJ13" s="25"/>
      <c r="AK13" s="25"/>
      <c r="AL13" s="25"/>
      <c r="AM13" s="25"/>
      <c r="AN13" s="25"/>
      <c r="AO13" s="25"/>
      <c r="AP13" s="25"/>
      <c r="AQ13" s="25"/>
      <c r="AR13" s="25"/>
      <c r="AS13" s="25"/>
    </row>
    <row r="14" spans="2:45">
      <c r="B14" s="34" t="s">
        <v>113</v>
      </c>
      <c r="C14" s="35">
        <f>+IF(OR('Información del Programa'!$C$9="Especialidad Medicoquirúrgica",'Información del Programa'!$C$9="Cirugía Oral y Maxilofacial"),'Información del Programa'!$C$19*'Información del Programa'!$C$31*'Información del Programa'!$C$30*'Información del Programa'!$C$29,'Información del Programa'!$C$19*'Información del Programa'!$C$31*'Información del Programa'!$C$30)</f>
        <v>0</v>
      </c>
      <c r="D14" s="35">
        <f>+C14*'Información del Programa'!$C$16</f>
        <v>0</v>
      </c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</row>
    <row r="15" spans="2:45">
      <c r="B15" s="34" t="s">
        <v>114</v>
      </c>
      <c r="C15" s="37">
        <f>+$C$14*'Información del Programa'!$C$20</f>
        <v>0</v>
      </c>
      <c r="D15" s="37">
        <f>+$D$14*'Información del Programa'!$C$20</f>
        <v>0</v>
      </c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</row>
    <row r="16" spans="2:45">
      <c r="B16" s="32" t="s">
        <v>115</v>
      </c>
      <c r="C16" s="33">
        <f>+C14-C15</f>
        <v>0</v>
      </c>
      <c r="D16" s="33">
        <f>+D14-D15</f>
        <v>0</v>
      </c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25"/>
    </row>
    <row r="17" spans="2:45">
      <c r="B17" s="34" t="s">
        <v>116</v>
      </c>
      <c r="C17" s="35">
        <f>+C19+C18</f>
        <v>0</v>
      </c>
      <c r="D17" s="35">
        <f>+D19+D18</f>
        <v>0</v>
      </c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</row>
    <row r="18" spans="2:45">
      <c r="B18" s="36" t="s">
        <v>117</v>
      </c>
      <c r="C18" s="37">
        <f>+C16*'Información del Programa'!$C$28*('Información del Programa'!$C$23*'Información del Programa'!$D$23+'Información del Programa'!$C$24*'Información del Programa'!$D$24+'Información del Programa'!$C$25*'Información del Programa'!$D$25+'Información del Programa'!$C$26*'Información del Programa'!$D$26)</f>
        <v>0</v>
      </c>
      <c r="D18" s="37">
        <f>+D16*'Información del Programa'!$C$28*('Información del Programa'!$C$23*'Información del Programa'!$D$23+'Información del Programa'!$C$24*'Información del Programa'!$D$24+'Información del Programa'!$C$25*'Información del Programa'!$D$25+'Información del Programa'!$C$26*'Información del Programa'!$D$26)</f>
        <v>0</v>
      </c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</row>
    <row r="19" spans="2:45">
      <c r="B19" s="36" t="s">
        <v>118</v>
      </c>
      <c r="C19" s="37">
        <f>(C16-C18)*'Información del Programa'!$C$27</f>
        <v>0</v>
      </c>
      <c r="D19" s="37">
        <f>(D16-D18)*'Información del Programa'!$C$27</f>
        <v>0</v>
      </c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</row>
    <row r="20" spans="2:45">
      <c r="B20" s="32" t="s">
        <v>119</v>
      </c>
      <c r="C20" s="33">
        <f>+C16-C17</f>
        <v>0</v>
      </c>
      <c r="D20" s="33">
        <f>+D16-D17</f>
        <v>0</v>
      </c>
    </row>
    <row r="21" spans="2:45">
      <c r="C21" s="25"/>
      <c r="D21" s="25"/>
      <c r="E21" s="25"/>
      <c r="F21" s="25"/>
      <c r="G21" s="25"/>
      <c r="H21" s="25"/>
      <c r="I21" s="25"/>
      <c r="J21" s="25"/>
      <c r="K21" s="25"/>
      <c r="L21" s="25"/>
      <c r="M21" s="25"/>
      <c r="N21" s="25"/>
      <c r="O21" s="25"/>
      <c r="P21" s="25"/>
      <c r="Q21" s="25"/>
      <c r="R21" s="25"/>
      <c r="S21" s="25"/>
      <c r="T21" s="25"/>
      <c r="U21" s="25"/>
      <c r="V21" s="25"/>
      <c r="W21" s="25"/>
      <c r="X21" s="25"/>
      <c r="Y21" s="25"/>
      <c r="Z21" s="25"/>
      <c r="AA21" s="25"/>
      <c r="AB21" s="25"/>
      <c r="AC21" s="25"/>
      <c r="AD21" s="25"/>
      <c r="AE21" s="25"/>
      <c r="AF21" s="25"/>
      <c r="AG21" s="25"/>
      <c r="AH21" s="25"/>
      <c r="AI21" s="25"/>
      <c r="AJ21" s="25"/>
      <c r="AK21" s="25"/>
      <c r="AL21" s="25"/>
      <c r="AM21" s="25"/>
      <c r="AN21" s="25"/>
      <c r="AO21" s="25"/>
      <c r="AP21" s="25"/>
      <c r="AQ21" s="25"/>
      <c r="AR21" s="25"/>
      <c r="AS21" s="25"/>
    </row>
    <row r="22" spans="2:45">
      <c r="C22" s="30" t="s">
        <v>110</v>
      </c>
      <c r="D22" s="30" t="s">
        <v>111</v>
      </c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</row>
    <row r="23" spans="2:45">
      <c r="B23" s="32" t="s">
        <v>120</v>
      </c>
      <c r="C23" s="33" t="e">
        <f>+C24+C38+C51+C58+C64+C72</f>
        <v>#DIV/0!</v>
      </c>
      <c r="D23" s="33" t="e">
        <f>+D24+D38+D51+D58+D64+D72</f>
        <v>#N/A</v>
      </c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</row>
    <row r="24" spans="2:45">
      <c r="B24" s="34" t="s">
        <v>121</v>
      </c>
      <c r="C24" s="35" t="e">
        <f>+SUM(C25:C29,C33)</f>
        <v>#DIV/0!</v>
      </c>
      <c r="D24" s="35">
        <f>+SUM(D25:D29,D33)</f>
        <v>0</v>
      </c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</row>
    <row r="25" spans="2:45">
      <c r="B25" s="38" t="s">
        <v>122</v>
      </c>
      <c r="C25" s="39" t="e">
        <f>+D25/'Información del Programa'!$C$16</f>
        <v>#DIV/0!</v>
      </c>
      <c r="D25" s="39">
        <f>SUMIFS(TDocentes[[#All],[Valor Cohorte]],TDocentes[[#All],[Forma de pago del Docente]],'ER GPK'!$B25,TDocentes[[#All],[Fuente de financiación]],"Unidad Académica")</f>
        <v>0</v>
      </c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P25" s="25"/>
      <c r="AQ25" s="25"/>
      <c r="AR25" s="25"/>
      <c r="AS25" s="25"/>
    </row>
    <row r="26" spans="2:45">
      <c r="B26" s="38" t="s">
        <v>123</v>
      </c>
      <c r="C26" s="39" t="e">
        <f>+D26/'Información del Programa'!$C$16</f>
        <v>#DIV/0!</v>
      </c>
      <c r="D26" s="39">
        <f>SUMIFS(TDocentes[[#All],[Valor Cohorte]],TDocentes[[#All],[Forma de pago del Docente]],'ER GPK'!$B26,TDocentes[[#All],[Fuente de financiación]],"Unidad Académica")</f>
        <v>0</v>
      </c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</row>
    <row r="27" spans="2:45">
      <c r="B27" s="38" t="s">
        <v>124</v>
      </c>
      <c r="C27" s="39" t="e">
        <f>+D27/'Información del Programa'!$C$16</f>
        <v>#DIV/0!</v>
      </c>
      <c r="D27" s="39">
        <f>SUMIFS(TDocentes[[#All],[Valor Cohorte]],TDocentes[[#All],[Forma de pago del Docente]],'ER GPK'!$B27,TDocentes[[#All],[Fuente de financiación]],"Unidad Académica")</f>
        <v>0</v>
      </c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AO27" s="25"/>
      <c r="AP27" s="25"/>
      <c r="AQ27" s="25"/>
      <c r="AR27" s="25"/>
      <c r="AS27" s="25"/>
    </row>
    <row r="28" spans="2:45">
      <c r="B28" s="38" t="s">
        <v>125</v>
      </c>
      <c r="C28" s="39" t="e">
        <f>+D28/'Información del Programa'!$C$16</f>
        <v>#DIV/0!</v>
      </c>
      <c r="D28" s="39">
        <f>SUMIFS(TDocentes[[#All],[Valor Cohorte]],TDocentes[[#All],[Forma de pago del Docente]],'ER GPK'!$B28,TDocentes[[#All],[Fuente de financiación]],"Unidad Académica")</f>
        <v>0</v>
      </c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</row>
    <row r="29" spans="2:45">
      <c r="B29" s="38" t="s">
        <v>126</v>
      </c>
      <c r="C29" s="39" t="e">
        <f>+SUM(C30:C32)</f>
        <v>#DIV/0!</v>
      </c>
      <c r="D29" s="39">
        <f>+SUM(D30:D32)</f>
        <v>0</v>
      </c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25"/>
      <c r="AO29" s="25"/>
      <c r="AP29" s="25"/>
      <c r="AQ29" s="25"/>
      <c r="AR29" s="25"/>
      <c r="AS29" s="25"/>
    </row>
    <row r="30" spans="2:45">
      <c r="B30" s="40" t="s">
        <v>127</v>
      </c>
      <c r="C30" s="41" t="e">
        <f>+D30/'Información del Programa'!$C$16</f>
        <v>#DIV/0!</v>
      </c>
      <c r="D30" s="25">
        <f>SUMIFS(TDocentes[[#All],[Valor Total Tiquetes Aéreos por Cohorte]],TDocentes[[#All],[Tipo de Viaje]],'ER GPK'!$B30,TDocentes[[#All],[Fuente de financiación]],"Unidad Académica")</f>
        <v>0</v>
      </c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5"/>
      <c r="AK30" s="25"/>
      <c r="AL30" s="25"/>
      <c r="AM30" s="25"/>
      <c r="AN30" s="25"/>
      <c r="AO30" s="25"/>
      <c r="AP30" s="25"/>
      <c r="AQ30" s="25"/>
      <c r="AR30" s="25"/>
      <c r="AS30" s="25"/>
    </row>
    <row r="31" spans="2:45">
      <c r="B31" s="40" t="s">
        <v>128</v>
      </c>
      <c r="C31" s="41" t="e">
        <f>+D31/'Información del Programa'!$C$16</f>
        <v>#DIV/0!</v>
      </c>
      <c r="D31" s="25">
        <f>SUMIFS(TDocentes[[#All],[Valor Total Tiquetes Aéreos por Cohorte]],TDocentes[[#All],[Tipo de Viaje]],'ER GPK'!$B31,TDocentes[[#All],[Fuente de financiación]],"Unidad Académica")</f>
        <v>0</v>
      </c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O31" s="25"/>
      <c r="AP31" s="25"/>
      <c r="AQ31" s="25"/>
      <c r="AR31" s="25"/>
      <c r="AS31" s="25"/>
    </row>
    <row r="32" spans="2:45">
      <c r="B32" s="40" t="s">
        <v>129</v>
      </c>
      <c r="C32" s="41" t="e">
        <f>+D32/'Información del Programa'!$C$16</f>
        <v>#DIV/0!</v>
      </c>
      <c r="D32" s="25">
        <f>SUMIFS(TDocentes[[#All],[Valor Total Tiquetes Aéreos por Cohorte]],TDocentes[[#All],[Tipo de Viaje]],'ER GPK'!$B32,TDocentes[[#All],[Fuente de financiación]],"Unidad Académica")</f>
        <v>0</v>
      </c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</row>
    <row r="33" spans="2:45">
      <c r="B33" s="38" t="s">
        <v>130</v>
      </c>
      <c r="C33" s="39" t="e">
        <f>+SUM(C34:C36)</f>
        <v>#DIV/0!</v>
      </c>
      <c r="D33" s="39">
        <f>+SUM(D34:D36)</f>
        <v>0</v>
      </c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  <c r="AJ33" s="25"/>
      <c r="AK33" s="25"/>
      <c r="AL33" s="25"/>
      <c r="AM33" s="25"/>
      <c r="AN33" s="25"/>
      <c r="AO33" s="25"/>
      <c r="AP33" s="25"/>
      <c r="AQ33" s="25"/>
      <c r="AR33" s="25"/>
      <c r="AS33" s="25"/>
    </row>
    <row r="34" spans="2:45">
      <c r="B34" s="40" t="s">
        <v>127</v>
      </c>
      <c r="C34" s="41" t="e">
        <f>+D34/'Información del Programa'!$C$16</f>
        <v>#DIV/0!</v>
      </c>
      <c r="D34" s="25">
        <f>SUMIFS(TDocentes[[#All],[Valor Total Viáticos durante la cohorte]],TDocentes[[#All],[Tipo de Viaje]],'ER GPK'!$B34,TDocentes[[#All],[Fuente de financiación]],"Unidad Académica")</f>
        <v>0</v>
      </c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25"/>
    </row>
    <row r="35" spans="2:45">
      <c r="B35" s="40" t="s">
        <v>128</v>
      </c>
      <c r="C35" s="41" t="e">
        <f>+D35/'Información del Programa'!$C$16</f>
        <v>#DIV/0!</v>
      </c>
      <c r="D35" s="25">
        <f>SUMIFS(TDocentes[[#All],[Valor Total Viáticos durante la cohorte]],TDocentes[[#All],[Tipo de Viaje]],'ER GPK'!$B35,TDocentes[[#All],[Fuente de financiación]],"Unidad Académica")</f>
        <v>0</v>
      </c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5"/>
      <c r="AO35" s="25"/>
      <c r="AP35" s="25"/>
      <c r="AQ35" s="25"/>
      <c r="AR35" s="25"/>
      <c r="AS35" s="25"/>
    </row>
    <row r="36" spans="2:45">
      <c r="B36" s="40" t="s">
        <v>129</v>
      </c>
      <c r="C36" s="41" t="e">
        <f>+D36/'Información del Programa'!$C$16</f>
        <v>#DIV/0!</v>
      </c>
      <c r="D36" s="25">
        <f>SUMIFS(TDocentes[[#All],[Valor Total Viáticos durante la cohorte]],TDocentes[[#All],[Tipo de Viaje]],'ER GPK'!$B36,TDocentes[[#All],[Fuente de financiación]],"Unidad Académica")</f>
        <v>0</v>
      </c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  <c r="AM36" s="25"/>
      <c r="AN36" s="25"/>
      <c r="AO36" s="25"/>
      <c r="AP36" s="25"/>
      <c r="AQ36" s="25"/>
      <c r="AR36" s="25"/>
      <c r="AS36" s="25"/>
    </row>
    <row r="37" spans="2:45">
      <c r="C37" s="25"/>
      <c r="D37" s="25"/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</row>
    <row r="38" spans="2:45">
      <c r="B38" s="34" t="s">
        <v>180</v>
      </c>
      <c r="C38" s="35" t="e">
        <f>+SUM(C39:C42)+C46</f>
        <v>#DIV/0!</v>
      </c>
      <c r="D38" s="35">
        <f>+SUM(D39:D42)+D46</f>
        <v>0</v>
      </c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  <c r="AM38" s="25"/>
      <c r="AN38" s="25"/>
      <c r="AO38" s="25"/>
      <c r="AP38" s="25"/>
      <c r="AQ38" s="25"/>
      <c r="AR38" s="25"/>
      <c r="AS38" s="25"/>
    </row>
    <row r="39" spans="2:45">
      <c r="B39" s="38" t="s">
        <v>132</v>
      </c>
      <c r="C39" s="39" t="e">
        <f>+D39/'Información del Programa'!$C$16</f>
        <v>#DIV/0!</v>
      </c>
      <c r="D39" s="39">
        <f>+SUMIFS(TOtros[[#All],[Valor Total Cohorte]],TOtros[[#All],[Tipo]],'ER GPK'!$B39,TOtros[[#All],[Fuente de financiación]],"Unidad Académica")</f>
        <v>0</v>
      </c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25"/>
      <c r="AR39" s="25"/>
      <c r="AS39" s="25"/>
    </row>
    <row r="40" spans="2:45">
      <c r="B40" s="38" t="s">
        <v>133</v>
      </c>
      <c r="C40" s="39" t="e">
        <f>+D40/'Información del Programa'!$C$16</f>
        <v>#DIV/0!</v>
      </c>
      <c r="D40" s="39">
        <f>+SUMIFS(TOtros[[#All],[Valor Total Cohorte]],TOtros[[#All],[Tipo]],'ER GPK'!$B40,TOtros[[#All],[Fuente de financiación]],"Unidad Académica")</f>
        <v>0</v>
      </c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5"/>
      <c r="AQ40" s="25"/>
      <c r="AR40" s="25"/>
      <c r="AS40" s="25"/>
    </row>
    <row r="41" spans="2:45">
      <c r="B41" s="38" t="s">
        <v>134</v>
      </c>
      <c r="C41" s="39" t="e">
        <f>+D41/'Información del Programa'!$C$16</f>
        <v>#DIV/0!</v>
      </c>
      <c r="D41" s="39">
        <f>+SUMIFS(TOtros[[#All],[Valor Total Cohorte]],TOtros[[#All],[Tipo]],'ER GPK'!$B41,TOtros[[#All],[Fuente de financiación]],"Unidad Académica")</f>
        <v>0</v>
      </c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  <c r="AP41" s="25"/>
      <c r="AQ41" s="25"/>
      <c r="AR41" s="25"/>
      <c r="AS41" s="25"/>
    </row>
    <row r="42" spans="2:45">
      <c r="B42" s="38" t="s">
        <v>126</v>
      </c>
      <c r="C42" s="39" t="e">
        <f>+SUM(C43:C45)</f>
        <v>#DIV/0!</v>
      </c>
      <c r="D42" s="39">
        <f>+SUM(D43:D45)</f>
        <v>0</v>
      </c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5"/>
      <c r="AR42" s="25"/>
      <c r="AS42" s="25"/>
    </row>
    <row r="43" spans="2:45">
      <c r="B43" s="40" t="s">
        <v>127</v>
      </c>
      <c r="C43" s="41" t="e">
        <f>+D43/'Información del Programa'!$C$16</f>
        <v>#DIV/0!</v>
      </c>
      <c r="D43" s="25">
        <f>SUMIFS(TOtros[[#All],[Valor Total Tiquetes Aéreos por Cohorte]],TOtros[[#All],[Tipo de Viaje]],'ER GPK'!$B43,TOtros[[#All],[Fuente de financiación]],"Unidad Académica")</f>
        <v>0</v>
      </c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5"/>
      <c r="AR43" s="25"/>
      <c r="AS43" s="25"/>
    </row>
    <row r="44" spans="2:45">
      <c r="B44" s="40" t="s">
        <v>128</v>
      </c>
      <c r="C44" s="41" t="e">
        <f>+D44/'Información del Programa'!$C$16</f>
        <v>#DIV/0!</v>
      </c>
      <c r="D44" s="25">
        <f>SUMIFS(TOtros[[#All],[Valor Total Tiquetes Aéreos por Cohorte]],TOtros[[#All],[Tipo de Viaje]],'ER GPK'!$B44,TOtros[[#All],[Fuente de financiación]],"Unidad Académica")</f>
        <v>0</v>
      </c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  <c r="AP44" s="25"/>
      <c r="AQ44" s="25"/>
      <c r="AR44" s="25"/>
      <c r="AS44" s="25"/>
    </row>
    <row r="45" spans="2:45">
      <c r="B45" s="40" t="s">
        <v>129</v>
      </c>
      <c r="C45" s="41" t="e">
        <f>+D45/'Información del Programa'!$C$16</f>
        <v>#DIV/0!</v>
      </c>
      <c r="D45" s="25">
        <f>SUMIFS(TOtros[[#All],[Valor Total Tiquetes Aéreos por Cohorte]],TOtros[[#All],[Tipo de Viaje]],'ER GPK'!$B45,TOtros[[#All],[Fuente de financiación]],"Unidad Académica")</f>
        <v>0</v>
      </c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5"/>
      <c r="AR45" s="25"/>
      <c r="AS45" s="25"/>
    </row>
    <row r="46" spans="2:45">
      <c r="B46" s="38" t="s">
        <v>130</v>
      </c>
      <c r="C46" s="39" t="e">
        <f>+SUM(C47:C49)</f>
        <v>#DIV/0!</v>
      </c>
      <c r="D46" s="39">
        <f>+SUM(D47:D49)</f>
        <v>0</v>
      </c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  <c r="AO46" s="25"/>
      <c r="AP46" s="25"/>
      <c r="AQ46" s="25"/>
      <c r="AR46" s="25"/>
      <c r="AS46" s="25"/>
    </row>
    <row r="47" spans="2:45">
      <c r="B47" s="40" t="s">
        <v>127</v>
      </c>
      <c r="C47" s="41" t="e">
        <f>+D47/'Información del Programa'!$C$16</f>
        <v>#DIV/0!</v>
      </c>
      <c r="D47" s="25">
        <f>SUMIFS(TOtros[[#All],[Valor Total Viáticos durante la cohorte]],TOtros[[#All],[Tipo de Viaje]],'ER GPK'!$B47,TOtros[[#All],[Fuente de financiación]],"Unidad Académica")</f>
        <v>0</v>
      </c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5"/>
      <c r="AR47" s="25"/>
      <c r="AS47" s="25"/>
    </row>
    <row r="48" spans="2:45">
      <c r="B48" s="40" t="s">
        <v>128</v>
      </c>
      <c r="C48" s="41" t="e">
        <f>+D48/'Información del Programa'!$C$16</f>
        <v>#DIV/0!</v>
      </c>
      <c r="D48" s="25">
        <f>SUMIFS(TOtros[[#All],[Valor Total Viáticos durante la cohorte]],TOtros[[#All],[Tipo de Viaje]],'ER GPK'!$B48,TOtros[[#All],[Fuente de financiación]],"Unidad Académica")</f>
        <v>0</v>
      </c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  <c r="AP48" s="25"/>
      <c r="AQ48" s="25"/>
      <c r="AR48" s="25"/>
      <c r="AS48" s="25"/>
    </row>
    <row r="49" spans="2:45">
      <c r="B49" s="40" t="s">
        <v>129</v>
      </c>
      <c r="C49" s="41" t="e">
        <f>+D49/'Información del Programa'!$C$16</f>
        <v>#DIV/0!</v>
      </c>
      <c r="D49" s="25">
        <f>SUMIFS(TOtros[[#All],[Valor Total Viáticos durante la cohorte]],TOtros[[#All],[Tipo de Viaje]],'ER GPK'!$B49,TOtros[[#All],[Fuente de financiación]],"Unidad Académica")</f>
        <v>0</v>
      </c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/>
      <c r="AQ49" s="25"/>
      <c r="AR49" s="25"/>
      <c r="AS49" s="25"/>
    </row>
    <row r="50" spans="2:45">
      <c r="B50" s="40"/>
      <c r="C50" s="41"/>
      <c r="D50" s="25"/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  <c r="AO50" s="25"/>
      <c r="AP50" s="25"/>
      <c r="AQ50" s="25"/>
      <c r="AR50" s="25"/>
      <c r="AS50" s="25"/>
    </row>
    <row r="51" spans="2:45">
      <c r="B51" s="34" t="s">
        <v>135</v>
      </c>
      <c r="C51" s="35">
        <f>+SUM(C52:C56)</f>
        <v>0</v>
      </c>
      <c r="D51" s="35">
        <f>+SUM(D52:D56)</f>
        <v>0</v>
      </c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  <c r="AO51" s="25"/>
      <c r="AP51" s="25"/>
      <c r="AQ51" s="25"/>
      <c r="AR51" s="25"/>
      <c r="AS51" s="25"/>
    </row>
    <row r="52" spans="2:45">
      <c r="B52" s="38" t="s">
        <v>136</v>
      </c>
      <c r="C52" s="39">
        <f>SUMIFS(TSEA[[#All],[Valor Semestre]],TSEA[[#All],[Forma de pago]],$B52,TSEA[[#All],[Fuente de Financiación]],"Unidad Académica")</f>
        <v>0</v>
      </c>
      <c r="D52" s="39">
        <f>+C52*'Información del Programa'!$C$16</f>
        <v>0</v>
      </c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5"/>
      <c r="AO52" s="25"/>
      <c r="AP52" s="25"/>
      <c r="AQ52" s="25"/>
      <c r="AR52" s="25"/>
      <c r="AS52" s="25"/>
    </row>
    <row r="53" spans="2:45">
      <c r="B53" s="38" t="s">
        <v>137</v>
      </c>
      <c r="C53" s="39">
        <f>SUMIFS(TSEA[[#All],[Valor Semestre]],TSEA[[#All],[Forma de pago]],$B53,TSEA[[#All],[Fuente de Financiación]],"Unidad Académica")</f>
        <v>0</v>
      </c>
      <c r="D53" s="39">
        <f>+C53*'Información del Programa'!$C$16</f>
        <v>0</v>
      </c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25"/>
      <c r="AO53" s="25"/>
      <c r="AP53" s="25"/>
      <c r="AQ53" s="25"/>
      <c r="AR53" s="25"/>
      <c r="AS53" s="25"/>
    </row>
    <row r="54" spans="2:45">
      <c r="B54" s="38" t="s">
        <v>138</v>
      </c>
      <c r="C54" s="39">
        <f>SUMIFS(TSEA[[#All],[Valor Semestre]],TSEA[[#All],[Forma de pago]],$B54,TSEA[[#All],[Fuente de Financiación]],"Unidad Académica")</f>
        <v>0</v>
      </c>
      <c r="D54" s="39">
        <f>+C54*'Información del Programa'!$C$16</f>
        <v>0</v>
      </c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I54" s="25"/>
      <c r="AJ54" s="25"/>
      <c r="AK54" s="25"/>
      <c r="AL54" s="25"/>
      <c r="AM54" s="25"/>
      <c r="AN54" s="25"/>
      <c r="AO54" s="25"/>
      <c r="AP54" s="25"/>
      <c r="AQ54" s="25"/>
      <c r="AR54" s="25"/>
      <c r="AS54" s="25"/>
    </row>
    <row r="55" spans="2:45">
      <c r="B55" s="38" t="s">
        <v>139</v>
      </c>
      <c r="C55" s="39">
        <f>SUMIFS(TSEA[[#All],[Valor Semestre]],TSEA[[#All],[Forma de pago]],$B55,TSEA[[#All],[Fuente de Financiación]],"Unidad Académica")</f>
        <v>0</v>
      </c>
      <c r="D55" s="39">
        <f>+C55*'Información del Programa'!$C$16</f>
        <v>0</v>
      </c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  <c r="AO55" s="25"/>
      <c r="AP55" s="25"/>
      <c r="AQ55" s="25"/>
      <c r="AR55" s="25"/>
      <c r="AS55" s="25"/>
    </row>
    <row r="56" spans="2:45">
      <c r="B56" s="38" t="s">
        <v>140</v>
      </c>
      <c r="C56" s="39">
        <f>SUMIFS(TSEA[[#All],[Valor Semestre]],TSEA[[#All],[Forma de pago]],$B56,TSEA[[#All],[Fuente de Financiación]],"Unidad Académica")</f>
        <v>0</v>
      </c>
      <c r="D56" s="39">
        <f>+C56*'Información del Programa'!$C$16</f>
        <v>0</v>
      </c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5"/>
      <c r="AO56" s="25"/>
      <c r="AP56" s="25"/>
      <c r="AQ56" s="25"/>
      <c r="AR56" s="25"/>
      <c r="AS56" s="25"/>
    </row>
    <row r="57" spans="2:45">
      <c r="C57" s="25"/>
      <c r="D57" s="25"/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25"/>
      <c r="AO57" s="25"/>
      <c r="AP57" s="25"/>
      <c r="AQ57" s="25"/>
      <c r="AR57" s="25"/>
      <c r="AS57" s="25"/>
    </row>
    <row r="58" spans="2:45">
      <c r="B58" s="34" t="s">
        <v>141</v>
      </c>
      <c r="C58" s="35">
        <f>+SUM(C59:C62)</f>
        <v>0</v>
      </c>
      <c r="D58" s="35">
        <f>+SUM(D59:D62)</f>
        <v>0</v>
      </c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5"/>
      <c r="AM58" s="25"/>
      <c r="AN58" s="25"/>
      <c r="AO58" s="25"/>
      <c r="AP58" s="25"/>
      <c r="AQ58" s="25"/>
      <c r="AR58" s="25"/>
      <c r="AS58" s="25"/>
    </row>
    <row r="59" spans="2:45">
      <c r="B59" s="38" t="s">
        <v>123</v>
      </c>
      <c r="C59" s="39">
        <f>SUMIFS(Tadministrativos[[#All],[Valor Semestre]],Tadministrativos[[#All],[Forma de pago del Administrativo]],'ER GPK'!$B59,Tadministrativos[[#All],[Fuente de financiación]],"Unidad Académica")</f>
        <v>0</v>
      </c>
      <c r="D59" s="39">
        <f>+C59*'Información del Programa'!$C$16</f>
        <v>0</v>
      </c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5"/>
      <c r="AR59" s="25"/>
      <c r="AS59" s="25"/>
    </row>
    <row r="60" spans="2:45">
      <c r="B60" s="38" t="s">
        <v>142</v>
      </c>
      <c r="C60" s="39">
        <f>SUMIFS(Tadministrativos[[#All],[Valor Semestre]],Tadministrativos[[#All],[Forma de pago del Administrativo]],'ER GPK'!$B60,Tadministrativos[[#All],[Fuente de financiación]],"Unidad Académica")</f>
        <v>0</v>
      </c>
      <c r="D60" s="39">
        <f>+C60*'Información del Programa'!$C$16</f>
        <v>0</v>
      </c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  <c r="AJ60" s="25"/>
      <c r="AK60" s="25"/>
      <c r="AL60" s="25"/>
      <c r="AM60" s="25"/>
      <c r="AN60" s="25"/>
      <c r="AO60" s="25"/>
      <c r="AP60" s="25"/>
      <c r="AQ60" s="25"/>
      <c r="AR60" s="25"/>
      <c r="AS60" s="25"/>
    </row>
    <row r="61" spans="2:45">
      <c r="B61" s="38" t="s">
        <v>143</v>
      </c>
      <c r="C61" s="39">
        <f>SUMIFS(Tadministrativos[[#All],[Valor Semestre]],Tadministrativos[[#All],[Forma de pago del Administrativo]],'ER GPK'!$B61,Tadministrativos[[#All],[Fuente de financiación]],"Unidad Académica")</f>
        <v>0</v>
      </c>
      <c r="D61" s="39">
        <f>+C61*'Información del Programa'!$C$16</f>
        <v>0</v>
      </c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25"/>
      <c r="AP61" s="25"/>
      <c r="AQ61" s="25"/>
      <c r="AR61" s="25"/>
      <c r="AS61" s="25"/>
    </row>
    <row r="62" spans="2:45">
      <c r="B62" s="38" t="s">
        <v>125</v>
      </c>
      <c r="C62" s="39">
        <f>SUMIFS(Tadministrativos[[#All],[Valor Semestre]],Tadministrativos[[#All],[Forma de pago del Administrativo]],'ER GPK'!$B62,Tadministrativos[[#All],[Fuente de financiación]],"Unidad Académica")</f>
        <v>0</v>
      </c>
      <c r="D62" s="39">
        <f>+C62*'Información del Programa'!$C$16</f>
        <v>0</v>
      </c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25"/>
      <c r="AH62" s="25"/>
      <c r="AI62" s="25"/>
      <c r="AJ62" s="25"/>
      <c r="AK62" s="25"/>
      <c r="AL62" s="25"/>
      <c r="AM62" s="25"/>
      <c r="AN62" s="25"/>
      <c r="AO62" s="25"/>
      <c r="AP62" s="25"/>
      <c r="AQ62" s="25"/>
      <c r="AR62" s="25"/>
      <c r="AS62" s="25"/>
    </row>
    <row r="63" spans="2:45">
      <c r="C63" s="25"/>
      <c r="D63" s="25"/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/>
      <c r="AO63" s="25"/>
      <c r="AP63" s="25"/>
      <c r="AQ63" s="25"/>
      <c r="AR63" s="25"/>
      <c r="AS63" s="25"/>
    </row>
    <row r="64" spans="2:45">
      <c r="B64" s="34" t="s">
        <v>144</v>
      </c>
      <c r="C64" s="35">
        <f>+SUM(C65:C70)</f>
        <v>0</v>
      </c>
      <c r="D64" s="35">
        <f>+SUM(D65:D70)</f>
        <v>0</v>
      </c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25"/>
      <c r="AP64" s="25"/>
      <c r="AQ64" s="25"/>
      <c r="AR64" s="25"/>
      <c r="AS64" s="25"/>
    </row>
    <row r="65" spans="2:45">
      <c r="B65" s="38" t="s">
        <v>145</v>
      </c>
      <c r="C65" s="39">
        <f>SUMIFS(TGastosGenerales[[#All],[Valor del gasto por semestre]],TGastosGenerales[[#All],[Tipo de erogación]],'ER GPK'!$B65,TGastosGenerales[[#All],[Fuente de financiación]],"Unidad Académica")</f>
        <v>0</v>
      </c>
      <c r="D65" s="39">
        <f>+C65*'Información del Programa'!$C$16</f>
        <v>0</v>
      </c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5"/>
      <c r="AO65" s="25"/>
      <c r="AP65" s="25"/>
      <c r="AQ65" s="25"/>
      <c r="AR65" s="25"/>
      <c r="AS65" s="25"/>
    </row>
    <row r="66" spans="2:45">
      <c r="B66" s="38" t="s">
        <v>146</v>
      </c>
      <c r="C66" s="39">
        <f>SUMIFS(TGastosGenerales[[#All],[Valor del gasto por semestre]],TGastosGenerales[[#All],[Tipo de erogación]],'ER GPK'!$B66,TGastosGenerales[[#All],[Fuente de financiación]],"Unidad Académica")</f>
        <v>0</v>
      </c>
      <c r="D66" s="39">
        <f>+C66*'Información del Programa'!$C$16</f>
        <v>0</v>
      </c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25"/>
      <c r="AP66" s="25"/>
      <c r="AQ66" s="25"/>
      <c r="AR66" s="25"/>
      <c r="AS66" s="25"/>
    </row>
    <row r="67" spans="2:45">
      <c r="B67" s="38" t="s">
        <v>147</v>
      </c>
      <c r="C67" s="39">
        <f>SUMIFS(TGastosGenerales[[#All],[Valor del gasto por semestre]],TGastosGenerales[[#All],[Tipo de erogación]],'ER GPK'!$B67,TGastosGenerales[[#All],[Fuente de financiación]],"Unidad Académica")</f>
        <v>0</v>
      </c>
      <c r="D67" s="39">
        <f>+C67*'Información del Programa'!$C$16</f>
        <v>0</v>
      </c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5"/>
      <c r="AO67" s="25"/>
      <c r="AP67" s="25"/>
      <c r="AQ67" s="25"/>
      <c r="AR67" s="25"/>
      <c r="AS67" s="25"/>
    </row>
    <row r="68" spans="2:45">
      <c r="B68" s="38" t="s">
        <v>148</v>
      </c>
      <c r="C68" s="39">
        <f>SUMIFS(TGastosGenerales[[#All],[Valor del gasto por semestre]],TGastosGenerales[[#All],[Tipo de erogación]],'ER GPK'!$B68,TGastosGenerales[[#All],[Fuente de financiación]],"Unidad Académica")</f>
        <v>0</v>
      </c>
      <c r="D68" s="39">
        <f>+C68*'Información del Programa'!$C$16</f>
        <v>0</v>
      </c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25"/>
      <c r="AP68" s="25"/>
      <c r="AQ68" s="25"/>
      <c r="AR68" s="25"/>
      <c r="AS68" s="25"/>
    </row>
    <row r="69" spans="2:45">
      <c r="B69" s="38" t="s">
        <v>149</v>
      </c>
      <c r="C69" s="39">
        <f>SUMIFS(TGastosGenerales[[#All],[Valor del gasto por semestre]],TGastosGenerales[[#All],[Tipo de erogación]],'ER GPK'!$B69,TGastosGenerales[[#All],[Fuente de financiación]],"Unidad Académica")</f>
        <v>0</v>
      </c>
      <c r="D69" s="39">
        <f>+C69*'Información del Programa'!$C$16</f>
        <v>0</v>
      </c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25"/>
      <c r="AL69" s="25"/>
      <c r="AM69" s="25"/>
      <c r="AN69" s="25"/>
      <c r="AO69" s="25"/>
      <c r="AP69" s="25"/>
      <c r="AQ69" s="25"/>
      <c r="AR69" s="25"/>
      <c r="AS69" s="25"/>
    </row>
    <row r="70" spans="2:45">
      <c r="B70" s="38" t="s">
        <v>150</v>
      </c>
      <c r="C70" s="39">
        <f>SUMIFS(TGastosGenerales[[#All],[Valor del gasto por semestre]],TGastosGenerales[[#All],[Tipo de erogación]],'ER GPK'!$B70,TGastosGenerales[[#All],[Fuente de financiación]],"Unidad Académica")</f>
        <v>0</v>
      </c>
      <c r="D70" s="39">
        <f>+C70*'Información del Programa'!$C$16</f>
        <v>0</v>
      </c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I70" s="25"/>
      <c r="AJ70" s="25"/>
      <c r="AK70" s="25"/>
      <c r="AL70" s="25"/>
      <c r="AM70" s="25"/>
      <c r="AN70" s="25"/>
      <c r="AO70" s="25"/>
      <c r="AP70" s="25"/>
      <c r="AQ70" s="25"/>
      <c r="AR70" s="25"/>
      <c r="AS70" s="25"/>
    </row>
    <row r="72" spans="2:45">
      <c r="B72" s="34" t="s">
        <v>151</v>
      </c>
      <c r="C72" s="35" t="e">
        <f>+SUM(C73:C81)</f>
        <v>#N/A</v>
      </c>
      <c r="D72" s="35" t="e">
        <f>+SUM(D73:D81)</f>
        <v>#N/A</v>
      </c>
    </row>
    <row r="73" spans="2:45">
      <c r="B73" s="38" t="s">
        <v>152</v>
      </c>
      <c r="C73" s="39" t="e">
        <f>+D73/'Información del Programa'!$C$16</f>
        <v>#N/A</v>
      </c>
      <c r="D73" s="39" t="e">
        <f>IF('Información del Programa'!$C$6="Facultad de Medicina",0,'Información del Programa'!$C$12*VLOOKUP('Información del Programa'!$C$9,TTipoPrograma[#All],2,0)*'Información del Programa'!$C$31)</f>
        <v>#N/A</v>
      </c>
    </row>
    <row r="74" spans="2:45">
      <c r="B74" s="38" t="s">
        <v>153</v>
      </c>
      <c r="C74" s="39" t="e">
        <f>IF(OR('Información del Programa'!$C$6="Facultad de Medicina",$C$73&gt;0),0,IF('Información del Programa'!$C$8="Presencial",((SUMIFS(Balance[Saldo 2023],Balance[Tipo],'ER GPK'!B74,Balance[Código Dependencia],'Información del Programa'!$C$7,Balance[Depuración],"X")/2)/COUNTIFS('Driver(empleados)'!$X$1:$X$4963,'Información del Programa'!$C$7))*Infraestructura!$D$1,((SUMIFS(Balance[Saldo 2023],Balance[Tipo],'ER GPK'!B74,Balance[Código Dependencia],'Información del Programa'!$C$7,Balance[Virtual],"X",Balance[Depuración],"X")/2)/COUNTIFS('Driver(empleados)'!$X$1:$X$4963,'Información del Programa'!$C$7))*Infraestructura!$D$1)*(1-'Información del Programa'!$C$13)/'Información del Programa'!$C$16)</f>
        <v>#N/A</v>
      </c>
      <c r="D74" s="39" t="e">
        <f>+C74*'Información del Programa'!$C$16</f>
        <v>#N/A</v>
      </c>
      <c r="E74" s="117"/>
    </row>
    <row r="75" spans="2:45">
      <c r="B75" s="38" t="s">
        <v>154</v>
      </c>
      <c r="C75" s="39" t="e">
        <f>IF(OR('Información del Programa'!$C$6="Facultad de Medicina",$C$73&gt;0),0,IF('Información del Programa'!$C$8="Presencial",((SUMIFS(Balance[Saldo 2023],Balance[Tipo],'ER GPK'!B75,Balance[Código Dependencia],'Información del Programa'!$C$7,Balance[Depuración],"X")/2)/COUNTIFS('Driver(empleados)'!$X$1:$X$4963,'Información del Programa'!$C$7))*Infraestructura!$D$1,((SUMIFS(Balance[Saldo 2023],Balance[Tipo],'ER GPK'!B75,Balance[Código Dependencia],'Información del Programa'!$C$7,Balance[Virtual],"X",Balance[Depuración],"X")/2)/COUNTIFS('Driver(empleados)'!$X$1:$X$4963,'Información del Programa'!$C$7))*Infraestructura!$D$1)*(1-'Información del Programa'!$C$13)/'Información del Programa'!$C$16)</f>
        <v>#N/A</v>
      </c>
      <c r="D75" s="39" t="e">
        <f>+C75*'Información del Programa'!$C$16</f>
        <v>#N/A</v>
      </c>
      <c r="E75" s="117"/>
    </row>
    <row r="76" spans="2:45">
      <c r="B76" s="38" t="s">
        <v>155</v>
      </c>
      <c r="C76" s="39" t="e">
        <f>IF(OR('Información del Programa'!$C$6="Facultad de Medicina",$C$73&gt;0),0,IF('Información del Programa'!$C$8="Presencial",((SUMIFS(Balance[Saldo 2023],Balance[Tipo],'ER GPK'!B76,Balance[Código Dependencia],'Información del Programa'!$C$7,Balance[Depuración],"X")/2)/COUNTIFS('Driver(empleados)'!$X$1:$X$4963,'Información del Programa'!$C$7))*Infraestructura!$D$1,((SUMIFS(Balance[Saldo 2023],Balance[Tipo],'ER GPK'!B76,Balance[Código Dependencia],'Información del Programa'!$C$7,Balance[Virtual],"X",Balance[Depuración],"X")/2)/COUNTIFS('Driver(empleados)'!$X$1:$X$4963,'Información del Programa'!$C$7))*Infraestructura!$D$1)*(1-'Información del Programa'!$C$13)/'Información del Programa'!$C$16)</f>
        <v>#N/A</v>
      </c>
      <c r="D76" s="39" t="e">
        <f>+C76*'Información del Programa'!$C$16</f>
        <v>#N/A</v>
      </c>
      <c r="E76" s="117"/>
    </row>
    <row r="77" spans="2:45">
      <c r="B77" s="38" t="s">
        <v>156</v>
      </c>
      <c r="C77" s="39" t="e">
        <f>IF(OR('Información del Programa'!$C$6="Facultad de Medicina",$C$73&gt;0),0,IF('Información del Programa'!$C$8="Presencial",((SUMIFS(Balance[Saldo 2023],Balance[Tipo],'ER GPK'!B77,Balance[Código Dependencia],'Información del Programa'!$C$7,Balance[Depuración],"X")/2)/COUNTIFS('Driver(empleados)'!$X$1:$X$4963,'Información del Programa'!$C$7))*Infraestructura!$D$1,((SUMIFS(Balance[Saldo 2023],Balance[Tipo],'ER GPK'!B77,Balance[Código Dependencia],'Información del Programa'!$C$7,Balance[Virtual],"X",Balance[Depuración],"X")/2)/COUNTIFS('Driver(empleados)'!$X$1:$X$4963,'Información del Programa'!$C$7))*Infraestructura!$D$1)*(1-'Información del Programa'!$C$13)/'Información del Programa'!$C$16)</f>
        <v>#N/A</v>
      </c>
      <c r="D77" s="39" t="e">
        <f>+C77*'Información del Programa'!$C$16</f>
        <v>#N/A</v>
      </c>
      <c r="E77" s="117"/>
      <c r="F77" s="25"/>
    </row>
    <row r="78" spans="2:45">
      <c r="B78" s="38" t="s">
        <v>157</v>
      </c>
      <c r="C78" s="39" t="e">
        <f>IF(OR('Información del Programa'!$C$6="Facultad de Medicina",$C$73&gt;0),0,IF('Información del Programa'!$C$8="Presencial",((SUMIFS(Balance[Saldo 2023],Balance[Tipo],'ER GPK'!B78,Balance[Código Dependencia],'Información del Programa'!$C$7,Balance[Depuración],"X")/2)/COUNTIFS('Driver(empleados)'!$X$1:$X$4963,'Información del Programa'!$C$7))*Infraestructura!$D$1,((SUMIFS(Balance[Saldo 2023],Balance[Tipo],'ER GPK'!B78,Balance[Código Dependencia],'Información del Programa'!$C$7,Balance[Virtual],"X",Balance[Depuración],"X")/2)/COUNTIFS('Driver(empleados)'!$X$1:$X$4963,'Información del Programa'!$C$7))*Infraestructura!$D$1)*(1-'Información del Programa'!$C$13)/'Información del Programa'!$C$16)</f>
        <v>#N/A</v>
      </c>
      <c r="D78" s="39" t="e">
        <f>+C78*'Información del Programa'!$C$16</f>
        <v>#N/A</v>
      </c>
      <c r="E78" s="117"/>
    </row>
    <row r="79" spans="2:45">
      <c r="B79" s="38" t="s">
        <v>158</v>
      </c>
      <c r="C79" s="39" t="e">
        <f>IF(OR('Información del Programa'!$C$6="Facultad de Medicina",$C$73&gt;0),0,IF('Información del Programa'!$C$8="Presencial",((SUMIFS(Balance[Saldo 2023],Balance[Tipo],'ER GPK'!B79,Balance[Código Dependencia],'Información del Programa'!$C$7,Balance[Depuración],"X")/2)/COUNTIFS('Driver(empleados)'!$X$1:$X$4963,'Información del Programa'!$C$7))*Infraestructura!$D$1,((SUMIFS(Balance[Saldo 2023],Balance[Tipo],'ER GPK'!B79,Balance[Código Dependencia],'Información del Programa'!$C$7,Balance[Virtual],"X",Balance[Depuración],"X")/2)/COUNTIFS('Driver(empleados)'!$X$1:$X$4963,'Información del Programa'!$C$7))*Infraestructura!$D$1)*(1-'Información del Programa'!$C$13)/'Información del Programa'!$C$16)</f>
        <v>#N/A</v>
      </c>
      <c r="D79" s="39" t="e">
        <f>+C79*'Información del Programa'!$C$16</f>
        <v>#N/A</v>
      </c>
      <c r="E79" s="117"/>
    </row>
    <row r="80" spans="2:45">
      <c r="B80" s="38" t="s">
        <v>147</v>
      </c>
      <c r="C80" s="39" t="e">
        <f>IF(OR('Información del Programa'!$C$6="Facultad de Medicina",$C$73&gt;0),0,IF('Información del Programa'!$C$8="Presencial",((SUMIFS(Balance[Saldo 2023],Balance[Tipo],'ER GPK'!B80,Balance[Código Dependencia],'Información del Programa'!$C$7,Balance[Depuración],"X")/2)/COUNTIFS('Driver(empleados)'!$X$1:$X$4963,'Información del Programa'!$C$7))*Infraestructura!$D$1,((SUMIFS(Balance[Saldo 2023],Balance[Tipo],'ER GPK'!B80,Balance[Código Dependencia],'Información del Programa'!$C$7,Balance[Virtual],"X",Balance[Depuración],"X")/2)/COUNTIFS('Driver(empleados)'!$X$1:$X$4963,'Información del Programa'!$C$7))*Infraestructura!$D$1)*(1-'Información del Programa'!$C$13)/'Información del Programa'!$C$16)</f>
        <v>#N/A</v>
      </c>
      <c r="D80" s="39" t="e">
        <f>+C80*'Información del Programa'!$C$16</f>
        <v>#N/A</v>
      </c>
      <c r="E80" s="117"/>
    </row>
    <row r="81" spans="2:5">
      <c r="B81" s="38" t="s">
        <v>159</v>
      </c>
      <c r="C81" s="39" t="e">
        <f>IF(OR('Información del Programa'!$C$6="Facultad de Medicina",$C$73&gt;0),0,IF('Información del Programa'!$C$8="Presencial",((SUMIFS(Balance[Saldo 2023],Balance[Tipo],'ER GPK'!B81,Balance[Código Dependencia],'Información del Programa'!$C$7,Balance[Depuración],"X")/2)/COUNTIFS('Driver(empleados)'!$X$1:$X$4963,'Información del Programa'!$C$7))*Infraestructura!$D$1,((SUMIFS(Balance[Saldo 2023],Balance[Tipo],'ER GPK'!B81,Balance[Código Dependencia],'Información del Programa'!$C$7,Balance[Virtual],"X",Balance[Depuración],"X")/2)/COUNTIFS('Driver(empleados)'!$X$1:$X$4963,'Información del Programa'!$C$7))*Infraestructura!$D$1)*(1-'Información del Programa'!$C$13)/'Información del Programa'!$C$16)</f>
        <v>#N/A</v>
      </c>
      <c r="D81" s="39" t="e">
        <f>+C81*'Información del Programa'!$C$16</f>
        <v>#N/A</v>
      </c>
      <c r="E81" s="117"/>
    </row>
    <row r="82" spans="2:5" ht="15.75" thickBot="1"/>
    <row r="83" spans="2:5" ht="19.5" thickBot="1">
      <c r="B83" s="85" t="s">
        <v>181</v>
      </c>
      <c r="C83" s="86" t="e">
        <f>+C20-C23</f>
        <v>#DIV/0!</v>
      </c>
      <c r="D83" s="87" t="e">
        <f>+D20-D23</f>
        <v>#N/A</v>
      </c>
      <c r="E83" s="25"/>
    </row>
    <row r="85" spans="2:5">
      <c r="C85" s="30" t="s">
        <v>110</v>
      </c>
      <c r="D85" s="30" t="s">
        <v>111</v>
      </c>
    </row>
    <row r="86" spans="2:5">
      <c r="B86" s="32" t="s">
        <v>173</v>
      </c>
      <c r="C86" s="33" t="e">
        <f>+C87+C91</f>
        <v>#DIV/0!</v>
      </c>
      <c r="D86" s="33">
        <f>+D87+D91</f>
        <v>0</v>
      </c>
    </row>
    <row r="87" spans="2:5">
      <c r="B87" s="34" t="s">
        <v>161</v>
      </c>
      <c r="C87" s="35" t="e">
        <f>+SUM(C88:C90)</f>
        <v>#DIV/0!</v>
      </c>
      <c r="D87" s="35">
        <f>+SUM(D88:D90)</f>
        <v>0</v>
      </c>
    </row>
    <row r="88" spans="2:5">
      <c r="B88" s="38" t="s">
        <v>162</v>
      </c>
      <c r="C88" s="39" t="e">
        <f>+D88/'Información del Programa'!$C$16</f>
        <v>#DIV/0!</v>
      </c>
      <c r="D88" s="39">
        <f>+IF(OR('Información del Programa'!$C$9="Especialidad Medicoquirúrgica",'Información del Programa'!$C$9="Cirugía Oral y Maxilofacial"),$D$20,IF('Información del Programa'!$C$10="No aplica",$D$20*'Información del Programa'!$C$32,0))</f>
        <v>0</v>
      </c>
    </row>
    <row r="89" spans="2:5">
      <c r="B89" s="38" t="s">
        <v>35</v>
      </c>
      <c r="C89" s="39" t="e">
        <f>+D89/'Información del Programa'!$C$16</f>
        <v>#DIV/0!</v>
      </c>
      <c r="D89" s="39">
        <f>+IF(OR('Información del Programa'!$C$9="Especialidad Medicoquirúrgica",'Información del Programa'!$C$9="Cirugía Oral y Maxilofacial"),0,$D$20*'Información del Programa'!$C$33)</f>
        <v>0</v>
      </c>
    </row>
    <row r="90" spans="2:5">
      <c r="B90" s="38" t="s">
        <v>36</v>
      </c>
      <c r="C90" s="39" t="e">
        <f>+D90/'Información del Programa'!$C$16</f>
        <v>#DIV/0!</v>
      </c>
      <c r="D90" s="39">
        <f>+IF(OR('Información del Programa'!$C$9="Especialidad Medicoquirúrgica",'Información del Programa'!$C$9="Cirugía Oral y Maxilofacial"),0,$D$20*'Información del Programa'!$C$34)</f>
        <v>0</v>
      </c>
    </row>
    <row r="91" spans="2:5">
      <c r="B91" s="34" t="s">
        <v>163</v>
      </c>
      <c r="C91" s="35" t="e">
        <f>+C92</f>
        <v>#DIV/0!</v>
      </c>
      <c r="D91" s="35">
        <f>+D92</f>
        <v>0</v>
      </c>
      <c r="E91" s="25"/>
    </row>
    <row r="92" spans="2:5">
      <c r="B92" s="38" t="s">
        <v>164</v>
      </c>
      <c r="C92" s="39" t="e">
        <f>+D92/'Información del Programa'!$C$16</f>
        <v>#DIV/0!</v>
      </c>
      <c r="D92" s="39">
        <f>$D$20*'Información del Programa'!$C$36*'Información del Programa'!$C$35</f>
        <v>0</v>
      </c>
    </row>
    <row r="93" spans="2:5" ht="15.75" thickBot="1"/>
    <row r="94" spans="2:5" ht="19.5" thickBot="1">
      <c r="B94" s="85" t="s">
        <v>165</v>
      </c>
      <c r="C94" s="86" t="e">
        <f>+C83-C86</f>
        <v>#DIV/0!</v>
      </c>
      <c r="D94" s="88" t="e">
        <f>+D83-D86</f>
        <v>#N/A</v>
      </c>
    </row>
    <row r="96" spans="2:5" ht="18.75">
      <c r="B96" s="57" t="s">
        <v>166</v>
      </c>
      <c r="C96" s="58" t="e">
        <f>(C23+C86)/'Información del Programa'!$C$19</f>
        <v>#DIV/0!</v>
      </c>
      <c r="D96" s="58" t="e">
        <f>(D23+D86)/'Información del Programa'!$C$19</f>
        <v>#N/A</v>
      </c>
    </row>
    <row r="98" spans="2:4" ht="18.75">
      <c r="B98" s="203" t="s">
        <v>183</v>
      </c>
      <c r="C98" s="203"/>
      <c r="D98" s="74" t="str">
        <f>ResumenGPK!C27</f>
        <v>No existe</v>
      </c>
    </row>
  </sheetData>
  <mergeCells count="6">
    <mergeCell ref="B98:C98"/>
    <mergeCell ref="B6:D6"/>
    <mergeCell ref="B7:D7"/>
    <mergeCell ref="B8:D8"/>
    <mergeCell ref="B9:D9"/>
    <mergeCell ref="B10:D10"/>
  </mergeCells>
  <pageMargins left="0.7" right="0.7" top="0.75" bottom="0.75" header="0.3" footer="0.3"/>
  <pageSetup orientation="portrait" r:id="rId1"/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Hoja20"/>
  <dimension ref="B2:AS99"/>
  <sheetViews>
    <sheetView showGridLines="0" zoomScale="120" zoomScaleNormal="120" workbookViewId="0">
      <selection activeCell="C76" sqref="C76"/>
    </sheetView>
  </sheetViews>
  <sheetFormatPr baseColWidth="10" defaultColWidth="11.42578125" defaultRowHeight="15"/>
  <cols>
    <col min="1" max="1" width="16.7109375" style="21" customWidth="1"/>
    <col min="2" max="2" width="45.85546875" style="21" customWidth="1"/>
    <col min="3" max="3" width="17.7109375" style="21" customWidth="1"/>
    <col min="4" max="4" width="30.42578125" style="21" customWidth="1"/>
    <col min="5" max="5" width="24.5703125" style="21" bestFit="1" customWidth="1"/>
    <col min="6" max="6" width="49.7109375" style="21" customWidth="1"/>
    <col min="7" max="7" width="22.28515625" style="21" customWidth="1"/>
    <col min="8" max="8" width="15.85546875" style="21" customWidth="1"/>
    <col min="9" max="16384" width="11.42578125" style="21"/>
  </cols>
  <sheetData>
    <row r="2" spans="2:45" ht="15.75">
      <c r="B2" s="206"/>
      <c r="C2" s="206"/>
      <c r="D2" s="206"/>
    </row>
    <row r="3" spans="2:45" ht="15.75">
      <c r="B3" s="206"/>
      <c r="C3" s="206"/>
      <c r="D3" s="206"/>
    </row>
    <row r="4" spans="2:45" ht="15.75">
      <c r="B4" s="72"/>
      <c r="C4" s="72"/>
      <c r="D4" s="72"/>
    </row>
    <row r="5" spans="2:45" ht="15.75">
      <c r="B5" s="59"/>
      <c r="C5" s="59"/>
      <c r="D5" s="59"/>
    </row>
    <row r="6" spans="2:45" ht="22.5">
      <c r="B6" s="204" t="s">
        <v>210</v>
      </c>
      <c r="C6" s="204"/>
      <c r="D6" s="204"/>
    </row>
    <row r="7" spans="2:45" ht="20.25">
      <c r="B7" s="208" t="s">
        <v>179</v>
      </c>
      <c r="C7" s="208"/>
      <c r="D7" s="208"/>
    </row>
    <row r="8" spans="2:45" ht="15.75">
      <c r="B8" s="206" t="str">
        <f>'Información del Programa'!$C$4&amp;" Modalidad "&amp;'Información del Programa'!$C$8</f>
        <v xml:space="preserve"> Modalidad </v>
      </c>
      <c r="C8" s="206"/>
      <c r="D8" s="206"/>
    </row>
    <row r="9" spans="2:45" ht="15.75">
      <c r="B9" s="205" t="str">
        <f>"Por el periodo comprendido entre "&amp;'Información del Programa'!$C$14&amp;" a "&amp;'Información del Programa'!$C$15</f>
        <v xml:space="preserve">Por el periodo comprendido entre  a </v>
      </c>
      <c r="C9" s="205"/>
      <c r="D9" s="205"/>
      <c r="E9" s="30"/>
      <c r="F9" s="31"/>
    </row>
    <row r="10" spans="2:45" ht="15.75">
      <c r="B10" s="205">
        <f>'Información del Programa'!$C$6</f>
        <v>0</v>
      </c>
      <c r="C10" s="205"/>
      <c r="D10" s="205"/>
      <c r="E10" s="30"/>
      <c r="F10" s="31"/>
    </row>
    <row r="11" spans="2:45">
      <c r="B11" s="207" t="s">
        <v>211</v>
      </c>
      <c r="C11" s="207"/>
      <c r="D11" s="207"/>
    </row>
    <row r="13" spans="2:45">
      <c r="C13" s="30" t="s">
        <v>110</v>
      </c>
      <c r="D13" s="30" t="s">
        <v>111</v>
      </c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  <c r="V13" s="30"/>
      <c r="W13" s="30"/>
      <c r="X13" s="30"/>
      <c r="Y13" s="30"/>
      <c r="Z13" s="30"/>
      <c r="AA13" s="30"/>
      <c r="AB13" s="30"/>
      <c r="AC13" s="30"/>
      <c r="AD13" s="30"/>
      <c r="AE13" s="30"/>
      <c r="AF13" s="30"/>
      <c r="AG13" s="30"/>
      <c r="AH13" s="30"/>
      <c r="AI13" s="30"/>
      <c r="AJ13" s="30"/>
      <c r="AK13" s="30"/>
      <c r="AL13" s="30"/>
      <c r="AM13" s="30"/>
      <c r="AN13" s="30"/>
      <c r="AO13" s="30"/>
      <c r="AP13" s="30"/>
      <c r="AQ13" s="30"/>
      <c r="AR13" s="30"/>
      <c r="AS13" s="30"/>
    </row>
    <row r="14" spans="2:45">
      <c r="B14" s="32" t="s">
        <v>112</v>
      </c>
      <c r="C14" s="33" t="e">
        <f>+C15</f>
        <v>#VALUE!</v>
      </c>
      <c r="D14" s="33" t="e">
        <f>+D15</f>
        <v>#VALUE!</v>
      </c>
      <c r="E14" s="25"/>
      <c r="F14" s="25"/>
      <c r="G14" s="25"/>
      <c r="H14" s="25"/>
      <c r="I14" s="25"/>
      <c r="J14" s="25"/>
      <c r="K14" s="25"/>
      <c r="L14" s="25"/>
      <c r="M14" s="25"/>
      <c r="N14" s="25"/>
      <c r="O14" s="25"/>
      <c r="P14" s="25"/>
      <c r="Q14" s="25"/>
      <c r="R14" s="25"/>
      <c r="S14" s="25"/>
      <c r="T14" s="25"/>
      <c r="U14" s="25"/>
      <c r="V14" s="25"/>
      <c r="W14" s="25"/>
      <c r="X14" s="25"/>
      <c r="Y14" s="25"/>
      <c r="Z14" s="25"/>
      <c r="AA14" s="25"/>
      <c r="AB14" s="25"/>
      <c r="AC14" s="25"/>
      <c r="AD14" s="25"/>
      <c r="AE14" s="25"/>
      <c r="AF14" s="25"/>
      <c r="AG14" s="25"/>
      <c r="AH14" s="25"/>
      <c r="AI14" s="25"/>
      <c r="AJ14" s="25"/>
      <c r="AK14" s="25"/>
      <c r="AL14" s="25"/>
      <c r="AM14" s="25"/>
      <c r="AN14" s="25"/>
      <c r="AO14" s="25"/>
      <c r="AP14" s="25"/>
      <c r="AQ14" s="25"/>
      <c r="AR14" s="25"/>
      <c r="AS14" s="25"/>
    </row>
    <row r="15" spans="2:45">
      <c r="B15" s="34" t="s">
        <v>113</v>
      </c>
      <c r="C15" s="35" t="e">
        <f>+IF(OR('Información del Programa'!$C$9="Especialidad Medicoquirúrgica",'Información del Programa'!$C$9="Cirugía Oral y Maxilofacial"),$D$99*'Información del Programa'!$C$31*'Información del Programa'!$C$30*'Información del Programa'!$C$29,$D$99*'Información del Programa'!$C$31*'Información del Programa'!$C$30)</f>
        <v>#VALUE!</v>
      </c>
      <c r="D15" s="35" t="e">
        <f>+C15*'Información del Programa'!$C$16</f>
        <v>#VALUE!</v>
      </c>
      <c r="E15" s="25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5"/>
      <c r="AD15" s="25"/>
      <c r="AE15" s="25"/>
      <c r="AF15" s="25"/>
      <c r="AG15" s="25"/>
      <c r="AH15" s="25"/>
      <c r="AI15" s="25"/>
      <c r="AJ15" s="25"/>
      <c r="AK15" s="25"/>
      <c r="AL15" s="25"/>
      <c r="AM15" s="25"/>
      <c r="AN15" s="25"/>
      <c r="AO15" s="25"/>
      <c r="AP15" s="25"/>
      <c r="AQ15" s="25"/>
      <c r="AR15" s="25"/>
      <c r="AS15" s="25"/>
    </row>
    <row r="16" spans="2:45">
      <c r="B16" s="34" t="s">
        <v>114</v>
      </c>
      <c r="C16" s="37" t="e">
        <f>+$C$15*'Información del Programa'!$C$20</f>
        <v>#VALUE!</v>
      </c>
      <c r="D16" s="37" t="e">
        <f>+$D$15*'Información del Programa'!$C$20</f>
        <v>#VALUE!</v>
      </c>
      <c r="E16" s="25"/>
      <c r="F16" s="25"/>
      <c r="G16" s="25"/>
      <c r="H16" s="25"/>
      <c r="I16" s="25"/>
      <c r="J16" s="25"/>
      <c r="K16" s="25"/>
      <c r="L16" s="25"/>
      <c r="M16" s="25"/>
      <c r="N16" s="25"/>
      <c r="O16" s="25"/>
      <c r="P16" s="25"/>
      <c r="Q16" s="25"/>
      <c r="R16" s="25"/>
      <c r="S16" s="25"/>
      <c r="T16" s="25"/>
      <c r="U16" s="25"/>
      <c r="V16" s="25"/>
      <c r="W16" s="25"/>
      <c r="X16" s="25"/>
      <c r="Y16" s="25"/>
      <c r="Z16" s="25"/>
      <c r="AA16" s="25"/>
      <c r="AB16" s="25"/>
      <c r="AC16" s="25"/>
      <c r="AD16" s="25"/>
      <c r="AE16" s="25"/>
      <c r="AF16" s="25"/>
      <c r="AG16" s="25"/>
      <c r="AH16" s="25"/>
      <c r="AI16" s="25"/>
      <c r="AJ16" s="25"/>
      <c r="AK16" s="25"/>
      <c r="AL16" s="25"/>
      <c r="AM16" s="25"/>
      <c r="AN16" s="25"/>
      <c r="AO16" s="25"/>
      <c r="AP16" s="25"/>
      <c r="AQ16" s="25"/>
      <c r="AR16" s="25"/>
      <c r="AS16" s="25"/>
    </row>
    <row r="17" spans="2:45">
      <c r="B17" s="32" t="s">
        <v>115</v>
      </c>
      <c r="C17" s="33" t="e">
        <f>+C15-C16</f>
        <v>#VALUE!</v>
      </c>
      <c r="D17" s="33" t="e">
        <f>+D15-D16</f>
        <v>#VALUE!</v>
      </c>
      <c r="E17" s="25"/>
      <c r="F17" s="25"/>
      <c r="G17" s="25"/>
      <c r="H17" s="25"/>
      <c r="I17" s="25"/>
      <c r="J17" s="25"/>
      <c r="K17" s="25"/>
      <c r="L17" s="25"/>
      <c r="M17" s="25"/>
      <c r="N17" s="25"/>
      <c r="O17" s="25"/>
      <c r="P17" s="25"/>
      <c r="Q17" s="25"/>
      <c r="R17" s="25"/>
      <c r="S17" s="25"/>
      <c r="T17" s="25"/>
      <c r="U17" s="25"/>
      <c r="V17" s="25"/>
      <c r="W17" s="25"/>
      <c r="X17" s="25"/>
      <c r="Y17" s="25"/>
      <c r="Z17" s="25"/>
      <c r="AA17" s="25"/>
      <c r="AB17" s="25"/>
      <c r="AC17" s="25"/>
      <c r="AD17" s="25"/>
      <c r="AE17" s="25"/>
      <c r="AF17" s="25"/>
      <c r="AG17" s="25"/>
      <c r="AH17" s="25"/>
      <c r="AI17" s="25"/>
      <c r="AJ17" s="25"/>
      <c r="AK17" s="25"/>
      <c r="AL17" s="25"/>
      <c r="AM17" s="25"/>
      <c r="AN17" s="25"/>
      <c r="AO17" s="25"/>
      <c r="AP17" s="25"/>
      <c r="AQ17" s="25"/>
      <c r="AR17" s="25"/>
      <c r="AS17" s="25"/>
    </row>
    <row r="18" spans="2:45">
      <c r="B18" s="34" t="s">
        <v>116</v>
      </c>
      <c r="C18" s="35" t="e">
        <f>+C20+C19</f>
        <v>#VALUE!</v>
      </c>
      <c r="D18" s="35" t="e">
        <f>+D20+D19</f>
        <v>#VALUE!</v>
      </c>
      <c r="E18" s="25"/>
      <c r="F18" s="25"/>
      <c r="G18" s="25"/>
      <c r="H18" s="25"/>
      <c r="I18" s="25"/>
      <c r="J18" s="25"/>
      <c r="K18" s="25"/>
      <c r="L18" s="25"/>
      <c r="M18" s="25"/>
      <c r="N18" s="25"/>
      <c r="O18" s="25"/>
      <c r="P18" s="25"/>
      <c r="Q18" s="25"/>
      <c r="R18" s="25"/>
      <c r="S18" s="25"/>
      <c r="T18" s="25"/>
      <c r="U18" s="25"/>
      <c r="V18" s="25"/>
      <c r="W18" s="25"/>
      <c r="X18" s="25"/>
      <c r="Y18" s="25"/>
      <c r="Z18" s="25"/>
      <c r="AA18" s="25"/>
      <c r="AB18" s="25"/>
      <c r="AC18" s="25"/>
      <c r="AD18" s="25"/>
      <c r="AE18" s="25"/>
      <c r="AF18" s="25"/>
      <c r="AG18" s="25"/>
      <c r="AH18" s="25"/>
      <c r="AI18" s="25"/>
      <c r="AJ18" s="25"/>
      <c r="AK18" s="25"/>
      <c r="AL18" s="25"/>
      <c r="AM18" s="25"/>
      <c r="AN18" s="25"/>
      <c r="AO18" s="25"/>
      <c r="AP18" s="25"/>
      <c r="AQ18" s="25"/>
      <c r="AR18" s="25"/>
      <c r="AS18" s="25"/>
    </row>
    <row r="19" spans="2:45">
      <c r="B19" s="36" t="s">
        <v>117</v>
      </c>
      <c r="C19" s="37" t="e">
        <f>+C17*'Información del Programa'!$C$28*('Información del Programa'!$C$23*'Información del Programa'!$D$23+'Información del Programa'!$C$24*'Información del Programa'!$D$24+'Información del Programa'!$C$25*'Información del Programa'!$D$25+'Información del Programa'!$C$26*'Información del Programa'!$D$26)</f>
        <v>#VALUE!</v>
      </c>
      <c r="D19" s="37" t="e">
        <f>+D17*'Información del Programa'!$C$28*('Información del Programa'!$C$23*'Información del Programa'!$D$23+'Información del Programa'!$C$24*'Información del Programa'!$D$24+'Información del Programa'!$C$25*'Información del Programa'!$D$25+'Información del Programa'!$C$26*'Información del Programa'!$D$26)</f>
        <v>#VALUE!</v>
      </c>
      <c r="E19" s="25"/>
      <c r="F19" s="25"/>
      <c r="G19" s="25"/>
      <c r="H19" s="25"/>
      <c r="I19" s="25"/>
      <c r="J19" s="25"/>
      <c r="K19" s="25"/>
      <c r="L19" s="25"/>
      <c r="M19" s="25"/>
      <c r="N19" s="25"/>
      <c r="O19" s="25"/>
      <c r="P19" s="25"/>
      <c r="Q19" s="25"/>
      <c r="R19" s="25"/>
      <c r="S19" s="25"/>
      <c r="T19" s="25"/>
      <c r="U19" s="25"/>
      <c r="V19" s="25"/>
      <c r="W19" s="25"/>
      <c r="X19" s="25"/>
      <c r="Y19" s="25"/>
      <c r="Z19" s="25"/>
      <c r="AA19" s="25"/>
      <c r="AB19" s="25"/>
      <c r="AC19" s="25"/>
      <c r="AD19" s="25"/>
      <c r="AE19" s="25"/>
      <c r="AF19" s="25"/>
      <c r="AG19" s="25"/>
      <c r="AH19" s="25"/>
      <c r="AI19" s="25"/>
      <c r="AJ19" s="25"/>
      <c r="AK19" s="25"/>
      <c r="AL19" s="25"/>
      <c r="AM19" s="25"/>
      <c r="AN19" s="25"/>
      <c r="AO19" s="25"/>
      <c r="AP19" s="25"/>
      <c r="AQ19" s="25"/>
      <c r="AR19" s="25"/>
      <c r="AS19" s="25"/>
    </row>
    <row r="20" spans="2:45">
      <c r="B20" s="36" t="s">
        <v>118</v>
      </c>
      <c r="C20" s="37" t="e">
        <f>(C17-C19)*'Información del Programa'!$C$27</f>
        <v>#VALUE!</v>
      </c>
      <c r="D20" s="37" t="e">
        <f>(D17-D19)*'Información del Programa'!$C$27</f>
        <v>#VALUE!</v>
      </c>
      <c r="E20" s="25"/>
      <c r="F20" s="25"/>
      <c r="G20" s="25"/>
      <c r="H20" s="25"/>
      <c r="I20" s="25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25"/>
      <c r="AI20" s="25"/>
      <c r="AJ20" s="25"/>
      <c r="AK20" s="25"/>
      <c r="AL20" s="25"/>
      <c r="AM20" s="25"/>
      <c r="AN20" s="25"/>
      <c r="AO20" s="25"/>
      <c r="AP20" s="25"/>
      <c r="AQ20" s="25"/>
      <c r="AR20" s="25"/>
      <c r="AS20" s="25"/>
    </row>
    <row r="21" spans="2:45">
      <c r="B21" s="32" t="s">
        <v>119</v>
      </c>
      <c r="C21" s="33" t="e">
        <f>+C17-C18</f>
        <v>#VALUE!</v>
      </c>
      <c r="D21" s="33" t="e">
        <f>+D17-D18</f>
        <v>#VALUE!</v>
      </c>
    </row>
    <row r="22" spans="2:45">
      <c r="C22" s="25"/>
      <c r="D22" s="25"/>
      <c r="E22" s="25"/>
      <c r="F22" s="25"/>
      <c r="G22" s="25"/>
      <c r="H22" s="25"/>
      <c r="I22" s="25"/>
      <c r="J22" s="25"/>
      <c r="K22" s="25"/>
      <c r="L22" s="25"/>
      <c r="M22" s="25"/>
      <c r="N22" s="25"/>
      <c r="O22" s="25"/>
      <c r="P22" s="25"/>
      <c r="Q22" s="25"/>
      <c r="R22" s="25"/>
      <c r="S22" s="25"/>
      <c r="T22" s="25"/>
      <c r="U22" s="25"/>
      <c r="V22" s="25"/>
      <c r="W22" s="25"/>
      <c r="X22" s="25"/>
      <c r="Y22" s="25"/>
      <c r="Z22" s="25"/>
      <c r="AA22" s="25"/>
      <c r="AB22" s="25"/>
      <c r="AC22" s="25"/>
      <c r="AD22" s="25"/>
      <c r="AE22" s="25"/>
      <c r="AF22" s="25"/>
      <c r="AG22" s="25"/>
      <c r="AH22" s="25"/>
      <c r="AI22" s="25"/>
      <c r="AJ22" s="25"/>
      <c r="AK22" s="25"/>
      <c r="AL22" s="25"/>
      <c r="AM22" s="25"/>
      <c r="AN22" s="25"/>
      <c r="AO22" s="25"/>
      <c r="AP22" s="25"/>
      <c r="AQ22" s="25"/>
      <c r="AR22" s="25"/>
      <c r="AS22" s="25"/>
    </row>
    <row r="23" spans="2:45">
      <c r="C23" s="30" t="s">
        <v>110</v>
      </c>
      <c r="D23" s="30" t="s">
        <v>111</v>
      </c>
      <c r="E23" s="25"/>
      <c r="F23" s="25"/>
      <c r="G23" s="25"/>
      <c r="H23" s="25"/>
      <c r="I23" s="25"/>
      <c r="J23" s="25"/>
      <c r="K23" s="25"/>
      <c r="L23" s="25"/>
      <c r="M23" s="25"/>
      <c r="N23" s="25"/>
      <c r="O23" s="25"/>
      <c r="P23" s="25"/>
      <c r="Q23" s="25"/>
      <c r="R23" s="25"/>
      <c r="S23" s="25"/>
      <c r="T23" s="25"/>
      <c r="U23" s="25"/>
      <c r="V23" s="25"/>
      <c r="W23" s="25"/>
      <c r="X23" s="25"/>
      <c r="Y23" s="25"/>
      <c r="Z23" s="25"/>
      <c r="AA23" s="25"/>
      <c r="AB23" s="25"/>
      <c r="AC23" s="25"/>
      <c r="AD23" s="25"/>
      <c r="AE23" s="25"/>
      <c r="AF23" s="25"/>
      <c r="AG23" s="25"/>
      <c r="AH23" s="25"/>
      <c r="AI23" s="25"/>
      <c r="AJ23" s="25"/>
      <c r="AK23" s="25"/>
      <c r="AL23" s="25"/>
      <c r="AM23" s="25"/>
      <c r="AN23" s="25"/>
      <c r="AO23" s="25"/>
      <c r="AP23" s="25"/>
      <c r="AQ23" s="25"/>
      <c r="AR23" s="25"/>
      <c r="AS23" s="25"/>
    </row>
    <row r="24" spans="2:45">
      <c r="B24" s="32" t="s">
        <v>120</v>
      </c>
      <c r="C24" s="33" t="e">
        <f>+C25+C39+C52+C59+C65+C73</f>
        <v>#DIV/0!</v>
      </c>
      <c r="D24" s="33" t="e">
        <f>+D25+D39+D52+D59+D65+D73</f>
        <v>#N/A</v>
      </c>
      <c r="E24" s="25"/>
      <c r="F24" s="25"/>
      <c r="G24" s="25"/>
      <c r="H24" s="25"/>
      <c r="I24" s="25"/>
      <c r="J24" s="25"/>
      <c r="K24" s="25"/>
      <c r="L24" s="25"/>
      <c r="M24" s="25"/>
      <c r="N24" s="25"/>
      <c r="O24" s="25"/>
      <c r="P24" s="25"/>
      <c r="Q24" s="25"/>
      <c r="R24" s="25"/>
      <c r="S24" s="25"/>
      <c r="T24" s="25"/>
      <c r="U24" s="25"/>
      <c r="V24" s="25"/>
      <c r="W24" s="25"/>
      <c r="X24" s="25"/>
      <c r="Y24" s="25"/>
      <c r="Z24" s="25"/>
      <c r="AA24" s="25"/>
      <c r="AB24" s="25"/>
      <c r="AC24" s="25"/>
      <c r="AD24" s="25"/>
      <c r="AE24" s="25"/>
      <c r="AF24" s="25"/>
      <c r="AG24" s="25"/>
      <c r="AH24" s="25"/>
      <c r="AI24" s="25"/>
      <c r="AJ24" s="25"/>
      <c r="AK24" s="25"/>
      <c r="AL24" s="25"/>
      <c r="AM24" s="25"/>
      <c r="AN24" s="25"/>
      <c r="AO24" s="25"/>
      <c r="AP24" s="25"/>
      <c r="AQ24" s="25"/>
      <c r="AR24" s="25"/>
      <c r="AS24" s="25"/>
    </row>
    <row r="25" spans="2:45">
      <c r="B25" s="34" t="s">
        <v>121</v>
      </c>
      <c r="C25" s="35" t="e">
        <f>+SUM(C26:C30,C34)</f>
        <v>#DIV/0!</v>
      </c>
      <c r="D25" s="35">
        <f>+SUM(D26:D30,D34)</f>
        <v>0</v>
      </c>
      <c r="E25" s="25"/>
      <c r="F25" s="25"/>
      <c r="G25" s="25"/>
      <c r="H25" s="25"/>
      <c r="I25" s="25"/>
      <c r="J25" s="25"/>
      <c r="K25" s="25"/>
      <c r="L25" s="25"/>
      <c r="M25" s="25"/>
      <c r="N25" s="25"/>
      <c r="O25" s="25"/>
      <c r="P25" s="25"/>
      <c r="Q25" s="25"/>
      <c r="R25" s="25"/>
      <c r="S25" s="25"/>
      <c r="T25" s="25"/>
      <c r="U25" s="25"/>
      <c r="V25" s="25"/>
      <c r="W25" s="25"/>
      <c r="X25" s="25"/>
      <c r="Y25" s="25"/>
      <c r="Z25" s="25"/>
      <c r="AA25" s="25"/>
      <c r="AB25" s="25"/>
      <c r="AC25" s="25"/>
      <c r="AD25" s="25"/>
      <c r="AE25" s="25"/>
      <c r="AF25" s="25"/>
      <c r="AG25" s="25"/>
      <c r="AH25" s="25"/>
      <c r="AI25" s="25"/>
      <c r="AJ25" s="25"/>
      <c r="AK25" s="25"/>
      <c r="AL25" s="25"/>
      <c r="AM25" s="25"/>
      <c r="AN25" s="25"/>
      <c r="AO25" s="25"/>
      <c r="AP25" s="25"/>
      <c r="AQ25" s="25"/>
      <c r="AR25" s="25"/>
      <c r="AS25" s="25"/>
    </row>
    <row r="26" spans="2:45">
      <c r="B26" s="38" t="s">
        <v>122</v>
      </c>
      <c r="C26" s="39" t="e">
        <f>+D26/'Información del Programa'!$C$16</f>
        <v>#DIV/0!</v>
      </c>
      <c r="D26" s="39">
        <f>SUMIFS(TDocentes[[#All],[Valor Cohorte]],TDocentes[[#All],[Forma de pago del Docente]],'ER GPK PE'!$B26,TDocentes[[#All],[Fuente de financiación]],"Unidad Académica")</f>
        <v>0</v>
      </c>
      <c r="E26" s="25"/>
      <c r="F26" s="25"/>
      <c r="G26" s="25"/>
      <c r="H26" s="25"/>
      <c r="I26" s="25"/>
      <c r="J26" s="25"/>
      <c r="K26" s="25"/>
      <c r="L26" s="25"/>
      <c r="M26" s="25"/>
      <c r="N26" s="25"/>
      <c r="O26" s="25"/>
      <c r="P26" s="25"/>
      <c r="Q26" s="25"/>
      <c r="R26" s="25"/>
      <c r="S26" s="25"/>
      <c r="T26" s="25"/>
      <c r="U26" s="25"/>
      <c r="V26" s="25"/>
      <c r="W26" s="25"/>
      <c r="X26" s="25"/>
      <c r="Y26" s="25"/>
      <c r="Z26" s="25"/>
      <c r="AA26" s="25"/>
      <c r="AB26" s="25"/>
      <c r="AC26" s="25"/>
      <c r="AD26" s="25"/>
      <c r="AE26" s="25"/>
      <c r="AF26" s="25"/>
      <c r="AG26" s="25"/>
      <c r="AH26" s="25"/>
      <c r="AI26" s="25"/>
      <c r="AJ26" s="25"/>
      <c r="AK26" s="25"/>
      <c r="AL26" s="25"/>
      <c r="AM26" s="25"/>
      <c r="AN26" s="25"/>
      <c r="AO26" s="25"/>
      <c r="AP26" s="25"/>
      <c r="AQ26" s="25"/>
      <c r="AR26" s="25"/>
      <c r="AS26" s="25"/>
    </row>
    <row r="27" spans="2:45">
      <c r="B27" s="38" t="s">
        <v>123</v>
      </c>
      <c r="C27" s="39" t="e">
        <f>+D27/'Información del Programa'!$C$16</f>
        <v>#DIV/0!</v>
      </c>
      <c r="D27" s="39">
        <f>SUMIFS(TDocentes[[#All],[Valor Cohorte]],TDocentes[[#All],[Forma de pago del Docente]],'ER GPK PE'!$B27,TDocentes[[#All],[Fuente de financiación]],"Unidad Académica")</f>
        <v>0</v>
      </c>
      <c r="E27" s="25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25"/>
      <c r="AB27" s="25"/>
      <c r="AC27" s="25"/>
      <c r="AD27" s="25"/>
      <c r="AE27" s="25"/>
      <c r="AF27" s="25"/>
      <c r="AG27" s="25"/>
      <c r="AH27" s="25"/>
      <c r="AI27" s="25"/>
      <c r="AJ27" s="25"/>
      <c r="AK27" s="25"/>
      <c r="AL27" s="25"/>
      <c r="AM27" s="25"/>
      <c r="AN27" s="25"/>
      <c r="AO27" s="25"/>
      <c r="AP27" s="25"/>
      <c r="AQ27" s="25"/>
      <c r="AR27" s="25"/>
      <c r="AS27" s="25"/>
    </row>
    <row r="28" spans="2:45">
      <c r="B28" s="38" t="s">
        <v>124</v>
      </c>
      <c r="C28" s="39" t="e">
        <f>+D28/'Información del Programa'!$C$16</f>
        <v>#DIV/0!</v>
      </c>
      <c r="D28" s="39">
        <f>SUMIFS(TDocentes[[#All],[Valor Cohorte]],TDocentes[[#All],[Forma de pago del Docente]],'ER GPK PE'!$B28,TDocentes[[#All],[Fuente de financiación]],"Unidad Académica")</f>
        <v>0</v>
      </c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25"/>
      <c r="R28" s="25"/>
      <c r="S28" s="25"/>
      <c r="T28" s="25"/>
      <c r="U28" s="25"/>
      <c r="V28" s="25"/>
      <c r="W28" s="25"/>
      <c r="X28" s="25"/>
      <c r="Y28" s="25"/>
      <c r="Z28" s="25"/>
      <c r="AA28" s="25"/>
      <c r="AB28" s="25"/>
      <c r="AC28" s="25"/>
      <c r="AD28" s="25"/>
      <c r="AE28" s="25"/>
      <c r="AF28" s="25"/>
      <c r="AG28" s="25"/>
      <c r="AH28" s="25"/>
      <c r="AI28" s="25"/>
      <c r="AJ28" s="25"/>
      <c r="AK28" s="25"/>
      <c r="AL28" s="25"/>
      <c r="AM28" s="25"/>
      <c r="AN28" s="25"/>
      <c r="AO28" s="25"/>
      <c r="AP28" s="25"/>
      <c r="AQ28" s="25"/>
      <c r="AR28" s="25"/>
      <c r="AS28" s="25"/>
    </row>
    <row r="29" spans="2:45">
      <c r="B29" s="38" t="s">
        <v>125</v>
      </c>
      <c r="C29" s="39" t="e">
        <f>+D29/'Información del Programa'!$C$16</f>
        <v>#DIV/0!</v>
      </c>
      <c r="D29" s="39">
        <f>SUMIFS(TDocentes[[#All],[Valor Cohorte]],TDocentes[[#All],[Forma de pago del Docente]],'ER GPK PE'!$B29,TDocentes[[#All],[Fuente de financiación]],"Unidad Académica")</f>
        <v>0</v>
      </c>
      <c r="E29" s="25"/>
      <c r="F29" s="25"/>
      <c r="G29" s="25"/>
      <c r="H29" s="25"/>
      <c r="I29" s="25"/>
      <c r="J29" s="25"/>
      <c r="K29" s="25"/>
      <c r="L29" s="25"/>
      <c r="M29" s="25"/>
      <c r="N29" s="25"/>
      <c r="O29" s="25"/>
      <c r="P29" s="25"/>
      <c r="Q29" s="25"/>
      <c r="R29" s="25"/>
      <c r="S29" s="25"/>
      <c r="T29" s="25"/>
      <c r="U29" s="25"/>
      <c r="V29" s="25"/>
      <c r="W29" s="25"/>
      <c r="X29" s="25"/>
      <c r="Y29" s="25"/>
      <c r="Z29" s="25"/>
      <c r="AA29" s="25"/>
      <c r="AB29" s="25"/>
      <c r="AC29" s="25"/>
      <c r="AD29" s="25"/>
      <c r="AE29" s="25"/>
      <c r="AF29" s="25"/>
      <c r="AG29" s="25"/>
      <c r="AH29" s="25"/>
      <c r="AI29" s="25"/>
      <c r="AJ29" s="25"/>
      <c r="AK29" s="25"/>
      <c r="AL29" s="25"/>
      <c r="AM29" s="25"/>
      <c r="AN29" s="25"/>
      <c r="AO29" s="25"/>
      <c r="AP29" s="25"/>
      <c r="AQ29" s="25"/>
      <c r="AR29" s="25"/>
      <c r="AS29" s="25"/>
    </row>
    <row r="30" spans="2:45">
      <c r="B30" s="38" t="s">
        <v>126</v>
      </c>
      <c r="C30" s="39" t="e">
        <f>+SUM(C31:C33)</f>
        <v>#DIV/0!</v>
      </c>
      <c r="D30" s="39">
        <f>+SUM(D31:D33)</f>
        <v>0</v>
      </c>
      <c r="E30" s="25"/>
      <c r="F30" s="25"/>
      <c r="G30" s="25"/>
      <c r="H30" s="25"/>
      <c r="I30" s="25"/>
      <c r="J30" s="25"/>
      <c r="K30" s="25"/>
      <c r="L30" s="25"/>
      <c r="M30" s="25"/>
      <c r="N30" s="25"/>
      <c r="O30" s="25"/>
      <c r="P30" s="25"/>
      <c r="Q30" s="25"/>
      <c r="R30" s="25"/>
      <c r="S30" s="25"/>
      <c r="T30" s="25"/>
      <c r="U30" s="25"/>
      <c r="V30" s="25"/>
      <c r="W30" s="25"/>
      <c r="X30" s="25"/>
      <c r="Y30" s="25"/>
      <c r="Z30" s="25"/>
      <c r="AA30" s="25"/>
      <c r="AB30" s="25"/>
      <c r="AC30" s="25"/>
      <c r="AD30" s="25"/>
      <c r="AE30" s="25"/>
      <c r="AF30" s="25"/>
      <c r="AG30" s="25"/>
      <c r="AH30" s="25"/>
      <c r="AI30" s="25"/>
      <c r="AJ30" s="25"/>
      <c r="AK30" s="25"/>
      <c r="AL30" s="25"/>
      <c r="AM30" s="25"/>
      <c r="AN30" s="25"/>
      <c r="AO30" s="25"/>
      <c r="AP30" s="25"/>
      <c r="AQ30" s="25"/>
      <c r="AR30" s="25"/>
      <c r="AS30" s="25"/>
    </row>
    <row r="31" spans="2:45">
      <c r="B31" s="40" t="s">
        <v>127</v>
      </c>
      <c r="C31" s="41" t="e">
        <f>+D31/'Información del Programa'!$C$16</f>
        <v>#DIV/0!</v>
      </c>
      <c r="D31" s="25">
        <f>SUMIFS(TDocentes[[#All],[Valor Total Tiquetes Aéreos por Cohorte]],TDocentes[[#All],[Tipo de Viaje]],'ER GPK PE'!$B31,TDocentes[[#All],[Fuente de financiación]],"Unidad Académica")</f>
        <v>0</v>
      </c>
      <c r="E31" s="25"/>
      <c r="F31" s="25"/>
      <c r="G31" s="25"/>
      <c r="H31" s="25"/>
      <c r="I31" s="25"/>
      <c r="J31" s="25"/>
      <c r="K31" s="25"/>
      <c r="L31" s="25"/>
      <c r="M31" s="25"/>
      <c r="N31" s="25"/>
      <c r="O31" s="25"/>
      <c r="P31" s="25"/>
      <c r="Q31" s="25"/>
      <c r="R31" s="25"/>
      <c r="S31" s="25"/>
      <c r="T31" s="25"/>
      <c r="U31" s="25"/>
      <c r="V31" s="25"/>
      <c r="W31" s="25"/>
      <c r="X31" s="25"/>
      <c r="Y31" s="25"/>
      <c r="Z31" s="25"/>
      <c r="AA31" s="25"/>
      <c r="AB31" s="25"/>
      <c r="AC31" s="25"/>
      <c r="AD31" s="25"/>
      <c r="AE31" s="25"/>
      <c r="AF31" s="25"/>
      <c r="AG31" s="25"/>
      <c r="AH31" s="25"/>
      <c r="AI31" s="25"/>
      <c r="AJ31" s="25"/>
      <c r="AK31" s="25"/>
      <c r="AL31" s="25"/>
      <c r="AM31" s="25"/>
      <c r="AN31" s="25"/>
      <c r="AO31" s="25"/>
      <c r="AP31" s="25"/>
      <c r="AQ31" s="25"/>
      <c r="AR31" s="25"/>
      <c r="AS31" s="25"/>
    </row>
    <row r="32" spans="2:45">
      <c r="B32" s="40" t="s">
        <v>128</v>
      </c>
      <c r="C32" s="41" t="e">
        <f>+D32/'Información del Programa'!$C$16</f>
        <v>#DIV/0!</v>
      </c>
      <c r="D32" s="25">
        <f>SUMIFS(TDocentes[[#All],[Valor Total Tiquetes Aéreos por Cohorte]],TDocentes[[#All],[Tipo de Viaje]],'ER GPK PE'!$B32,TDocentes[[#All],[Fuente de financiación]],"Unidad Académica")</f>
        <v>0</v>
      </c>
      <c r="E32" s="25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25"/>
      <c r="AB32" s="25"/>
      <c r="AC32" s="25"/>
      <c r="AD32" s="25"/>
      <c r="AE32" s="25"/>
      <c r="AF32" s="25"/>
      <c r="AG32" s="25"/>
      <c r="AH32" s="25"/>
      <c r="AI32" s="25"/>
      <c r="AJ32" s="25"/>
      <c r="AK32" s="25"/>
      <c r="AL32" s="25"/>
      <c r="AM32" s="25"/>
      <c r="AN32" s="25"/>
      <c r="AO32" s="25"/>
      <c r="AP32" s="25"/>
      <c r="AQ32" s="25"/>
      <c r="AR32" s="25"/>
      <c r="AS32" s="25"/>
    </row>
    <row r="33" spans="2:45">
      <c r="B33" s="40" t="s">
        <v>129</v>
      </c>
      <c r="C33" s="41" t="e">
        <f>+D33/'Información del Programa'!$C$16</f>
        <v>#DIV/0!</v>
      </c>
      <c r="D33" s="25">
        <f>SUMIFS(TDocentes[[#All],[Valor Total Tiquetes Aéreos por Cohorte]],TDocentes[[#All],[Tipo de Viaje]],'ER GPK PE'!$B33,TDocentes[[#All],[Fuente de financiación]],"Unidad Académica")</f>
        <v>0</v>
      </c>
      <c r="E33" s="25"/>
      <c r="F33" s="25"/>
      <c r="G33" s="25"/>
      <c r="H33" s="25"/>
      <c r="I33" s="25"/>
      <c r="J33" s="25"/>
      <c r="K33" s="25"/>
      <c r="L33" s="25"/>
      <c r="M33" s="25"/>
      <c r="N33" s="25"/>
      <c r="O33" s="25"/>
      <c r="P33" s="25"/>
      <c r="Q33" s="25"/>
      <c r="R33" s="25"/>
      <c r="S33" s="25"/>
      <c r="T33" s="25"/>
      <c r="U33" s="25"/>
      <c r="V33" s="25"/>
      <c r="W33" s="25"/>
      <c r="X33" s="25"/>
      <c r="Y33" s="25"/>
      <c r="Z33" s="25"/>
      <c r="AA33" s="25"/>
      <c r="AB33" s="25"/>
      <c r="AC33" s="25"/>
      <c r="AD33" s="25"/>
      <c r="AE33" s="25"/>
      <c r="AF33" s="25"/>
      <c r="AG33" s="25"/>
      <c r="AH33" s="25"/>
      <c r="AI33" s="25"/>
      <c r="AJ33" s="25"/>
      <c r="AK33" s="25"/>
      <c r="AL33" s="25"/>
      <c r="AM33" s="25"/>
      <c r="AN33" s="25"/>
      <c r="AO33" s="25"/>
      <c r="AP33" s="25"/>
      <c r="AQ33" s="25"/>
      <c r="AR33" s="25"/>
      <c r="AS33" s="25"/>
    </row>
    <row r="34" spans="2:45">
      <c r="B34" s="38" t="s">
        <v>130</v>
      </c>
      <c r="C34" s="39" t="e">
        <f>+SUM(C35:C37)</f>
        <v>#DIV/0!</v>
      </c>
      <c r="D34" s="39">
        <f>+SUM(D35:D37)</f>
        <v>0</v>
      </c>
      <c r="E34" s="25"/>
      <c r="F34" s="25"/>
      <c r="G34" s="25"/>
      <c r="H34" s="25"/>
      <c r="I34" s="25"/>
      <c r="J34" s="25"/>
      <c r="K34" s="25"/>
      <c r="L34" s="25"/>
      <c r="M34" s="25"/>
      <c r="N34" s="25"/>
      <c r="O34" s="25"/>
      <c r="P34" s="25"/>
      <c r="Q34" s="25"/>
      <c r="R34" s="25"/>
      <c r="S34" s="25"/>
      <c r="T34" s="25"/>
      <c r="U34" s="25"/>
      <c r="V34" s="25"/>
      <c r="W34" s="25"/>
      <c r="X34" s="25"/>
      <c r="Y34" s="25"/>
      <c r="Z34" s="25"/>
      <c r="AA34" s="25"/>
      <c r="AB34" s="25"/>
      <c r="AC34" s="25"/>
      <c r="AD34" s="25"/>
      <c r="AE34" s="25"/>
      <c r="AF34" s="25"/>
      <c r="AG34" s="25"/>
      <c r="AH34" s="25"/>
      <c r="AI34" s="25"/>
      <c r="AJ34" s="25"/>
      <c r="AK34" s="25"/>
      <c r="AL34" s="25"/>
      <c r="AM34" s="25"/>
      <c r="AN34" s="25"/>
      <c r="AO34" s="25"/>
      <c r="AP34" s="25"/>
      <c r="AQ34" s="25"/>
      <c r="AR34" s="25"/>
      <c r="AS34" s="25"/>
    </row>
    <row r="35" spans="2:45">
      <c r="B35" s="40" t="s">
        <v>127</v>
      </c>
      <c r="C35" s="41" t="e">
        <f>+D35/'Información del Programa'!$C$16</f>
        <v>#DIV/0!</v>
      </c>
      <c r="D35" s="25">
        <f>SUMIFS(TDocentes[[#All],[Valor Total Viáticos durante la cohorte]],TDocentes[[#All],[Tipo de Viaje]],'ER GPK PE'!$B35,TDocentes[[#All],[Fuente de financiación]],"Unidad Académica")</f>
        <v>0</v>
      </c>
      <c r="E35" s="25"/>
      <c r="F35" s="25"/>
      <c r="G35" s="25"/>
      <c r="H35" s="25"/>
      <c r="I35" s="25"/>
      <c r="J35" s="25"/>
      <c r="K35" s="25"/>
      <c r="L35" s="25"/>
      <c r="M35" s="25"/>
      <c r="N35" s="25"/>
      <c r="O35" s="25"/>
      <c r="P35" s="25"/>
      <c r="Q35" s="25"/>
      <c r="R35" s="25"/>
      <c r="S35" s="25"/>
      <c r="T35" s="25"/>
      <c r="U35" s="25"/>
      <c r="V35" s="25"/>
      <c r="W35" s="25"/>
      <c r="X35" s="25"/>
      <c r="Y35" s="25"/>
      <c r="Z35" s="25"/>
      <c r="AA35" s="25"/>
      <c r="AB35" s="25"/>
      <c r="AC35" s="25"/>
      <c r="AD35" s="25"/>
      <c r="AE35" s="25"/>
      <c r="AF35" s="25"/>
      <c r="AG35" s="25"/>
      <c r="AH35" s="25"/>
      <c r="AI35" s="25"/>
      <c r="AJ35" s="25"/>
      <c r="AK35" s="25"/>
      <c r="AL35" s="25"/>
      <c r="AM35" s="25"/>
      <c r="AN35" s="25"/>
      <c r="AO35" s="25"/>
      <c r="AP35" s="25"/>
      <c r="AQ35" s="25"/>
      <c r="AR35" s="25"/>
      <c r="AS35" s="25"/>
    </row>
    <row r="36" spans="2:45">
      <c r="B36" s="40" t="s">
        <v>128</v>
      </c>
      <c r="C36" s="41" t="e">
        <f>+D36/'Información del Programa'!$C$16</f>
        <v>#DIV/0!</v>
      </c>
      <c r="D36" s="25">
        <f>SUMIFS(TDocentes[[#All],[Valor Total Viáticos durante la cohorte]],TDocentes[[#All],[Tipo de Viaje]],'ER GPK PE'!$B36,TDocentes[[#All],[Fuente de financiación]],"Unidad Académica")</f>
        <v>0</v>
      </c>
      <c r="E36" s="25"/>
      <c r="F36" s="25"/>
      <c r="G36" s="25"/>
      <c r="H36" s="25"/>
      <c r="I36" s="25"/>
      <c r="J36" s="25"/>
      <c r="K36" s="25"/>
      <c r="L36" s="25"/>
      <c r="M36" s="25"/>
      <c r="N36" s="25"/>
      <c r="O36" s="25"/>
      <c r="P36" s="25"/>
      <c r="Q36" s="25"/>
      <c r="R36" s="25"/>
      <c r="S36" s="25"/>
      <c r="T36" s="25"/>
      <c r="U36" s="25"/>
      <c r="V36" s="25"/>
      <c r="W36" s="25"/>
      <c r="X36" s="25"/>
      <c r="Y36" s="25"/>
      <c r="Z36" s="25"/>
      <c r="AA36" s="25"/>
      <c r="AB36" s="25"/>
      <c r="AC36" s="25"/>
      <c r="AD36" s="25"/>
      <c r="AE36" s="25"/>
      <c r="AF36" s="25"/>
      <c r="AG36" s="25"/>
      <c r="AH36" s="25"/>
      <c r="AI36" s="25"/>
      <c r="AJ36" s="25"/>
      <c r="AK36" s="25"/>
      <c r="AL36" s="25"/>
      <c r="AM36" s="25"/>
      <c r="AN36" s="25"/>
      <c r="AO36" s="25"/>
      <c r="AP36" s="25"/>
      <c r="AQ36" s="25"/>
      <c r="AR36" s="25"/>
      <c r="AS36" s="25"/>
    </row>
    <row r="37" spans="2:45">
      <c r="B37" s="40" t="s">
        <v>129</v>
      </c>
      <c r="C37" s="41" t="e">
        <f>+D37/'Información del Programa'!$C$16</f>
        <v>#DIV/0!</v>
      </c>
      <c r="D37" s="25">
        <f>SUMIFS(TDocentes[[#All],[Valor Total Viáticos durante la cohorte]],TDocentes[[#All],[Tipo de Viaje]],'ER GPK PE'!$B37,TDocentes[[#All],[Fuente de financiación]],"Unidad Académica")</f>
        <v>0</v>
      </c>
      <c r="E37" s="25"/>
      <c r="F37" s="25"/>
      <c r="G37" s="25"/>
      <c r="H37" s="25"/>
      <c r="I37" s="25"/>
      <c r="J37" s="25"/>
      <c r="K37" s="25"/>
      <c r="L37" s="25"/>
      <c r="M37" s="25"/>
      <c r="N37" s="25"/>
      <c r="O37" s="25"/>
      <c r="P37" s="25"/>
      <c r="Q37" s="25"/>
      <c r="R37" s="25"/>
      <c r="S37" s="25"/>
      <c r="T37" s="25"/>
      <c r="U37" s="25"/>
      <c r="V37" s="25"/>
      <c r="W37" s="25"/>
      <c r="X37" s="25"/>
      <c r="Y37" s="25"/>
      <c r="Z37" s="25"/>
      <c r="AA37" s="25"/>
      <c r="AB37" s="25"/>
      <c r="AC37" s="25"/>
      <c r="AD37" s="25"/>
      <c r="AE37" s="25"/>
      <c r="AF37" s="25"/>
      <c r="AG37" s="25"/>
      <c r="AH37" s="25"/>
      <c r="AI37" s="25"/>
      <c r="AJ37" s="25"/>
      <c r="AK37" s="25"/>
      <c r="AL37" s="25"/>
      <c r="AM37" s="25"/>
      <c r="AN37" s="25"/>
      <c r="AO37" s="25"/>
      <c r="AP37" s="25"/>
      <c r="AQ37" s="25"/>
      <c r="AR37" s="25"/>
      <c r="AS37" s="25"/>
    </row>
    <row r="38" spans="2:45">
      <c r="C38" s="25"/>
      <c r="D38" s="25"/>
      <c r="E38" s="25"/>
      <c r="F38" s="25"/>
      <c r="G38" s="25"/>
      <c r="H38" s="25"/>
      <c r="I38" s="25"/>
      <c r="J38" s="25"/>
      <c r="K38" s="25"/>
      <c r="L38" s="25"/>
      <c r="M38" s="25"/>
      <c r="N38" s="25"/>
      <c r="O38" s="25"/>
      <c r="P38" s="25"/>
      <c r="Q38" s="25"/>
      <c r="R38" s="25"/>
      <c r="S38" s="25"/>
      <c r="T38" s="25"/>
      <c r="U38" s="25"/>
      <c r="V38" s="25"/>
      <c r="W38" s="25"/>
      <c r="X38" s="25"/>
      <c r="Y38" s="25"/>
      <c r="Z38" s="25"/>
      <c r="AA38" s="25"/>
      <c r="AB38" s="25"/>
      <c r="AC38" s="25"/>
      <c r="AD38" s="25"/>
      <c r="AE38" s="25"/>
      <c r="AF38" s="25"/>
      <c r="AG38" s="25"/>
      <c r="AH38" s="25"/>
      <c r="AI38" s="25"/>
      <c r="AJ38" s="25"/>
      <c r="AK38" s="25"/>
      <c r="AL38" s="25"/>
      <c r="AM38" s="25"/>
      <c r="AN38" s="25"/>
      <c r="AO38" s="25"/>
      <c r="AP38" s="25"/>
      <c r="AQ38" s="25"/>
      <c r="AR38" s="25"/>
      <c r="AS38" s="25"/>
    </row>
    <row r="39" spans="2:45">
      <c r="B39" s="34" t="s">
        <v>180</v>
      </c>
      <c r="C39" s="35" t="e">
        <f>+SUM(C40:C43)+C47</f>
        <v>#DIV/0!</v>
      </c>
      <c r="D39" s="35">
        <f>+SUM(D40:D43)+D47</f>
        <v>0</v>
      </c>
      <c r="E39" s="25"/>
      <c r="F39" s="25"/>
      <c r="G39" s="25"/>
      <c r="H39" s="25"/>
      <c r="I39" s="25"/>
      <c r="J39" s="25"/>
      <c r="K39" s="25"/>
      <c r="L39" s="25"/>
      <c r="M39" s="25"/>
      <c r="N39" s="25"/>
      <c r="O39" s="25"/>
      <c r="P39" s="25"/>
      <c r="Q39" s="25"/>
      <c r="R39" s="25"/>
      <c r="S39" s="25"/>
      <c r="T39" s="25"/>
      <c r="U39" s="25"/>
      <c r="V39" s="25"/>
      <c r="W39" s="25"/>
      <c r="X39" s="25"/>
      <c r="Y39" s="25"/>
      <c r="Z39" s="25"/>
      <c r="AA39" s="25"/>
      <c r="AB39" s="25"/>
      <c r="AC39" s="25"/>
      <c r="AD39" s="25"/>
      <c r="AE39" s="25"/>
      <c r="AF39" s="25"/>
      <c r="AG39" s="25"/>
      <c r="AH39" s="25"/>
      <c r="AI39" s="25"/>
      <c r="AJ39" s="25"/>
      <c r="AK39" s="25"/>
      <c r="AL39" s="25"/>
      <c r="AM39" s="25"/>
      <c r="AN39" s="25"/>
      <c r="AO39" s="25"/>
      <c r="AP39" s="25"/>
      <c r="AQ39" s="25"/>
      <c r="AR39" s="25"/>
      <c r="AS39" s="25"/>
    </row>
    <row r="40" spans="2:45">
      <c r="B40" s="38" t="s">
        <v>132</v>
      </c>
      <c r="C40" s="39" t="e">
        <f>+D40/'Información del Programa'!$C$16</f>
        <v>#DIV/0!</v>
      </c>
      <c r="D40" s="39">
        <f>+SUMIFS(TOtros[[#All],[Valor Total Cohorte]],TOtros[[#All],[Tipo]],$B40,TOtros[[#All],[Fuente de financiación]],"Unidad Académica")</f>
        <v>0</v>
      </c>
      <c r="E40" s="25"/>
      <c r="F40" s="25"/>
      <c r="G40" s="25"/>
      <c r="H40" s="25"/>
      <c r="I40" s="25"/>
      <c r="J40" s="25"/>
      <c r="K40" s="25"/>
      <c r="L40" s="25"/>
      <c r="M40" s="25"/>
      <c r="N40" s="25"/>
      <c r="O40" s="25"/>
      <c r="P40" s="25"/>
      <c r="Q40" s="25"/>
      <c r="R40" s="25"/>
      <c r="S40" s="25"/>
      <c r="T40" s="25"/>
      <c r="U40" s="25"/>
      <c r="V40" s="25"/>
      <c r="W40" s="25"/>
      <c r="X40" s="25"/>
      <c r="Y40" s="25"/>
      <c r="Z40" s="25"/>
      <c r="AA40" s="25"/>
      <c r="AB40" s="25"/>
      <c r="AC40" s="25"/>
      <c r="AD40" s="25"/>
      <c r="AE40" s="25"/>
      <c r="AF40" s="25"/>
      <c r="AG40" s="25"/>
      <c r="AH40" s="25"/>
      <c r="AI40" s="25"/>
      <c r="AJ40" s="25"/>
      <c r="AK40" s="25"/>
      <c r="AL40" s="25"/>
      <c r="AM40" s="25"/>
      <c r="AN40" s="25"/>
      <c r="AO40" s="25"/>
      <c r="AP40" s="25"/>
      <c r="AQ40" s="25"/>
      <c r="AR40" s="25"/>
      <c r="AS40" s="25"/>
    </row>
    <row r="41" spans="2:45">
      <c r="B41" s="38" t="s">
        <v>133</v>
      </c>
      <c r="C41" s="39" t="e">
        <f>+D41/'Información del Programa'!$C$16</f>
        <v>#DIV/0!</v>
      </c>
      <c r="D41" s="39">
        <f>+SUMIFS(TOtros[[#All],[Valor Total Cohorte]],TOtros[[#All],[Tipo]],$B41,TOtros[[#All],[Fuente de financiación]],"Unidad Académica")</f>
        <v>0</v>
      </c>
      <c r="E41" s="25"/>
      <c r="F41" s="25"/>
      <c r="G41" s="25"/>
      <c r="H41" s="25"/>
      <c r="I41" s="25"/>
      <c r="J41" s="25"/>
      <c r="K41" s="25"/>
      <c r="L41" s="25"/>
      <c r="M41" s="25"/>
      <c r="N41" s="25"/>
      <c r="O41" s="25"/>
      <c r="P41" s="25"/>
      <c r="Q41" s="25"/>
      <c r="R41" s="25"/>
      <c r="S41" s="25"/>
      <c r="T41" s="25"/>
      <c r="U41" s="25"/>
      <c r="V41" s="25"/>
      <c r="W41" s="25"/>
      <c r="X41" s="25"/>
      <c r="Y41" s="25"/>
      <c r="Z41" s="25"/>
      <c r="AA41" s="25"/>
      <c r="AB41" s="25"/>
      <c r="AC41" s="25"/>
      <c r="AD41" s="25"/>
      <c r="AE41" s="25"/>
      <c r="AF41" s="25"/>
      <c r="AG41" s="25"/>
      <c r="AH41" s="25"/>
      <c r="AI41" s="25"/>
      <c r="AJ41" s="25"/>
      <c r="AK41" s="25"/>
      <c r="AL41" s="25"/>
      <c r="AM41" s="25"/>
      <c r="AN41" s="25"/>
      <c r="AO41" s="25"/>
      <c r="AP41" s="25"/>
      <c r="AQ41" s="25"/>
      <c r="AR41" s="25"/>
      <c r="AS41" s="25"/>
    </row>
    <row r="42" spans="2:45">
      <c r="B42" s="38" t="s">
        <v>134</v>
      </c>
      <c r="C42" s="39" t="e">
        <f>+D42/'Información del Programa'!$C$16</f>
        <v>#DIV/0!</v>
      </c>
      <c r="D42" s="39">
        <f>+SUMIFS(TOtros[[#All],[Valor Total Cohorte]],TOtros[[#All],[Tipo]],'ER GPK PE'!$B42,TOtros[[#All],[Fuente de financiación]],"Unidad Académica")</f>
        <v>0</v>
      </c>
      <c r="E42" s="25"/>
      <c r="F42" s="25"/>
      <c r="G42" s="25"/>
      <c r="H42" s="25"/>
      <c r="I42" s="25"/>
      <c r="J42" s="25"/>
      <c r="K42" s="25"/>
      <c r="L42" s="25"/>
      <c r="M42" s="25"/>
      <c r="N42" s="25"/>
      <c r="O42" s="25"/>
      <c r="P42" s="25"/>
      <c r="Q42" s="25"/>
      <c r="R42" s="25"/>
      <c r="S42" s="25"/>
      <c r="T42" s="25"/>
      <c r="U42" s="25"/>
      <c r="V42" s="25"/>
      <c r="W42" s="25"/>
      <c r="X42" s="25"/>
      <c r="Y42" s="25"/>
      <c r="Z42" s="25"/>
      <c r="AA42" s="25"/>
      <c r="AB42" s="25"/>
      <c r="AC42" s="25"/>
      <c r="AD42" s="25"/>
      <c r="AE42" s="25"/>
      <c r="AF42" s="25"/>
      <c r="AG42" s="25"/>
      <c r="AH42" s="25"/>
      <c r="AI42" s="25"/>
      <c r="AJ42" s="25"/>
      <c r="AK42" s="25"/>
      <c r="AL42" s="25"/>
      <c r="AM42" s="25"/>
      <c r="AN42" s="25"/>
      <c r="AO42" s="25"/>
      <c r="AP42" s="25"/>
      <c r="AQ42" s="25"/>
      <c r="AR42" s="25"/>
      <c r="AS42" s="25"/>
    </row>
    <row r="43" spans="2:45">
      <c r="B43" s="38" t="s">
        <v>126</v>
      </c>
      <c r="C43" s="39" t="e">
        <f>+SUM(C44:C46)</f>
        <v>#DIV/0!</v>
      </c>
      <c r="D43" s="39">
        <f>+SUM(D44:D46)</f>
        <v>0</v>
      </c>
      <c r="E43" s="25"/>
      <c r="F43" s="25"/>
      <c r="G43" s="25"/>
      <c r="H43" s="25"/>
      <c r="I43" s="25"/>
      <c r="J43" s="25"/>
      <c r="K43" s="25"/>
      <c r="L43" s="25"/>
      <c r="M43" s="25"/>
      <c r="N43" s="25"/>
      <c r="O43" s="25"/>
      <c r="P43" s="25"/>
      <c r="Q43" s="25"/>
      <c r="R43" s="25"/>
      <c r="S43" s="25"/>
      <c r="T43" s="25"/>
      <c r="U43" s="25"/>
      <c r="V43" s="25"/>
      <c r="W43" s="25"/>
      <c r="X43" s="25"/>
      <c r="Y43" s="25"/>
      <c r="Z43" s="25"/>
      <c r="AA43" s="25"/>
      <c r="AB43" s="25"/>
      <c r="AC43" s="25"/>
      <c r="AD43" s="25"/>
      <c r="AE43" s="25"/>
      <c r="AF43" s="25"/>
      <c r="AG43" s="25"/>
      <c r="AH43" s="25"/>
      <c r="AI43" s="25"/>
      <c r="AJ43" s="25"/>
      <c r="AK43" s="25"/>
      <c r="AL43" s="25"/>
      <c r="AM43" s="25"/>
      <c r="AN43" s="25"/>
      <c r="AO43" s="25"/>
      <c r="AP43" s="25"/>
      <c r="AQ43" s="25"/>
      <c r="AR43" s="25"/>
      <c r="AS43" s="25"/>
    </row>
    <row r="44" spans="2:45">
      <c r="B44" s="40" t="s">
        <v>127</v>
      </c>
      <c r="C44" s="41" t="e">
        <f>+D44/'Información del Programa'!$C$16</f>
        <v>#DIV/0!</v>
      </c>
      <c r="D44" s="25">
        <f>SUMIFS(TOtros[[#All],[Valor Total Tiquetes Aéreos por Cohorte]],TOtros[[#All],[Tipo de Viaje]],'ER GPK PE'!$B44,TOtros[[#All],[Fuente de financiación]],"Unidad Académica")</f>
        <v>0</v>
      </c>
      <c r="E44" s="25"/>
      <c r="F44" s="25"/>
      <c r="G44" s="25"/>
      <c r="H44" s="25"/>
      <c r="I44" s="25"/>
      <c r="J44" s="25"/>
      <c r="K44" s="25"/>
      <c r="L44" s="25"/>
      <c r="M44" s="25"/>
      <c r="N44" s="25"/>
      <c r="O44" s="25"/>
      <c r="P44" s="25"/>
      <c r="Q44" s="25"/>
      <c r="R44" s="25"/>
      <c r="S44" s="25"/>
      <c r="T44" s="25"/>
      <c r="U44" s="25"/>
      <c r="V44" s="25"/>
      <c r="W44" s="25"/>
      <c r="X44" s="25"/>
      <c r="Y44" s="25"/>
      <c r="Z44" s="25"/>
      <c r="AA44" s="25"/>
      <c r="AB44" s="25"/>
      <c r="AC44" s="25"/>
      <c r="AD44" s="25"/>
      <c r="AE44" s="25"/>
      <c r="AF44" s="25"/>
      <c r="AG44" s="25"/>
      <c r="AH44" s="25"/>
      <c r="AI44" s="25"/>
      <c r="AJ44" s="25"/>
      <c r="AK44" s="25"/>
      <c r="AL44" s="25"/>
      <c r="AM44" s="25"/>
      <c r="AN44" s="25"/>
      <c r="AO44" s="25"/>
      <c r="AP44" s="25"/>
      <c r="AQ44" s="25"/>
      <c r="AR44" s="25"/>
      <c r="AS44" s="25"/>
    </row>
    <row r="45" spans="2:45">
      <c r="B45" s="40" t="s">
        <v>128</v>
      </c>
      <c r="C45" s="41" t="e">
        <f>+D45/'Información del Programa'!$C$16</f>
        <v>#DIV/0!</v>
      </c>
      <c r="D45" s="25">
        <f>SUMIFS(TOtros[[#All],[Valor Total Tiquetes Aéreos por Cohorte]],TOtros[[#All],[Tipo de Viaje]],'ER GPK PE'!$B45,TOtros[[#All],[Fuente de financiación]],"Unidad Académica")</f>
        <v>0</v>
      </c>
      <c r="E45" s="25"/>
      <c r="F45" s="25"/>
      <c r="G45" s="25"/>
      <c r="H45" s="25"/>
      <c r="I45" s="25"/>
      <c r="J45" s="25"/>
      <c r="K45" s="25"/>
      <c r="L45" s="25"/>
      <c r="M45" s="25"/>
      <c r="N45" s="25"/>
      <c r="O45" s="25"/>
      <c r="P45" s="25"/>
      <c r="Q45" s="25"/>
      <c r="R45" s="25"/>
      <c r="S45" s="25"/>
      <c r="T45" s="25"/>
      <c r="U45" s="25"/>
      <c r="V45" s="25"/>
      <c r="W45" s="25"/>
      <c r="X45" s="25"/>
      <c r="Y45" s="25"/>
      <c r="Z45" s="25"/>
      <c r="AA45" s="25"/>
      <c r="AB45" s="25"/>
      <c r="AC45" s="25"/>
      <c r="AD45" s="25"/>
      <c r="AE45" s="25"/>
      <c r="AF45" s="25"/>
      <c r="AG45" s="25"/>
      <c r="AH45" s="25"/>
      <c r="AI45" s="25"/>
      <c r="AJ45" s="25"/>
      <c r="AK45" s="25"/>
      <c r="AL45" s="25"/>
      <c r="AM45" s="25"/>
      <c r="AN45" s="25"/>
      <c r="AO45" s="25"/>
      <c r="AP45" s="25"/>
      <c r="AQ45" s="25"/>
      <c r="AR45" s="25"/>
      <c r="AS45" s="25"/>
    </row>
    <row r="46" spans="2:45">
      <c r="B46" s="40" t="s">
        <v>129</v>
      </c>
      <c r="C46" s="41" t="e">
        <f>+D46/'Información del Programa'!$C$16</f>
        <v>#DIV/0!</v>
      </c>
      <c r="D46" s="25">
        <f>SUMIFS(TOtros[[#All],[Valor Total Tiquetes Aéreos por Cohorte]],TOtros[[#All],[Tipo de Viaje]],'ER GPK PE'!$B46,TOtros[[#All],[Fuente de financiación]],"Unidad Académica")</f>
        <v>0</v>
      </c>
      <c r="E46" s="25"/>
      <c r="F46" s="25"/>
      <c r="G46" s="25"/>
      <c r="H46" s="25"/>
      <c r="I46" s="25"/>
      <c r="J46" s="25"/>
      <c r="K46" s="25"/>
      <c r="L46" s="25"/>
      <c r="M46" s="25"/>
      <c r="N46" s="25"/>
      <c r="O46" s="25"/>
      <c r="P46" s="25"/>
      <c r="Q46" s="25"/>
      <c r="R46" s="25"/>
      <c r="S46" s="25"/>
      <c r="T46" s="25"/>
      <c r="U46" s="25"/>
      <c r="V46" s="25"/>
      <c r="W46" s="25"/>
      <c r="X46" s="25"/>
      <c r="Y46" s="25"/>
      <c r="Z46" s="25"/>
      <c r="AA46" s="25"/>
      <c r="AB46" s="25"/>
      <c r="AC46" s="25"/>
      <c r="AD46" s="25"/>
      <c r="AE46" s="25"/>
      <c r="AF46" s="25"/>
      <c r="AG46" s="25"/>
      <c r="AH46" s="25"/>
      <c r="AI46" s="25"/>
      <c r="AJ46" s="25"/>
      <c r="AK46" s="25"/>
      <c r="AL46" s="25"/>
      <c r="AM46" s="25"/>
      <c r="AN46" s="25"/>
      <c r="AO46" s="25"/>
      <c r="AP46" s="25"/>
      <c r="AQ46" s="25"/>
      <c r="AR46" s="25"/>
      <c r="AS46" s="25"/>
    </row>
    <row r="47" spans="2:45">
      <c r="B47" s="38" t="s">
        <v>130</v>
      </c>
      <c r="C47" s="39" t="e">
        <f>+SUM(C48:C50)</f>
        <v>#DIV/0!</v>
      </c>
      <c r="D47" s="39">
        <f>+SUM(D48:D50)</f>
        <v>0</v>
      </c>
      <c r="E47" s="25"/>
      <c r="F47" s="25"/>
      <c r="G47" s="25"/>
      <c r="H47" s="25"/>
      <c r="I47" s="25"/>
      <c r="J47" s="25"/>
      <c r="K47" s="25"/>
      <c r="L47" s="25"/>
      <c r="M47" s="25"/>
      <c r="N47" s="25"/>
      <c r="O47" s="25"/>
      <c r="P47" s="25"/>
      <c r="Q47" s="25"/>
      <c r="R47" s="25"/>
      <c r="S47" s="25"/>
      <c r="T47" s="25"/>
      <c r="U47" s="25"/>
      <c r="V47" s="25"/>
      <c r="W47" s="25"/>
      <c r="X47" s="25"/>
      <c r="Y47" s="25"/>
      <c r="Z47" s="25"/>
      <c r="AA47" s="25"/>
      <c r="AB47" s="25"/>
      <c r="AC47" s="25"/>
      <c r="AD47" s="25"/>
      <c r="AE47" s="25"/>
      <c r="AF47" s="25"/>
      <c r="AG47" s="25"/>
      <c r="AH47" s="25"/>
      <c r="AI47" s="25"/>
      <c r="AJ47" s="25"/>
      <c r="AK47" s="25"/>
      <c r="AL47" s="25"/>
      <c r="AM47" s="25"/>
      <c r="AN47" s="25"/>
      <c r="AO47" s="25"/>
      <c r="AP47" s="25"/>
      <c r="AQ47" s="25"/>
      <c r="AR47" s="25"/>
      <c r="AS47" s="25"/>
    </row>
    <row r="48" spans="2:45">
      <c r="B48" s="40" t="s">
        <v>127</v>
      </c>
      <c r="C48" s="41" t="e">
        <f>+D48/'Información del Programa'!$C$16</f>
        <v>#DIV/0!</v>
      </c>
      <c r="D48" s="25">
        <f>SUMIFS(TOtros[[#All],[Valor Total Viáticos durante la cohorte]],TOtros[[#All],[Tipo de Viaje]],'ER GPK PE'!$B48,TOtros[[#All],[Fuente de financiación]],"Unidad Académica")</f>
        <v>0</v>
      </c>
      <c r="E48" s="25"/>
      <c r="F48" s="25"/>
      <c r="G48" s="25"/>
      <c r="H48" s="25"/>
      <c r="I48" s="25"/>
      <c r="J48" s="25"/>
      <c r="K48" s="25"/>
      <c r="L48" s="25"/>
      <c r="M48" s="25"/>
      <c r="N48" s="25"/>
      <c r="O48" s="25"/>
      <c r="P48" s="25"/>
      <c r="Q48" s="25"/>
      <c r="R48" s="25"/>
      <c r="S48" s="25"/>
      <c r="T48" s="25"/>
      <c r="U48" s="25"/>
      <c r="V48" s="25"/>
      <c r="W48" s="25"/>
      <c r="X48" s="25"/>
      <c r="Y48" s="25"/>
      <c r="Z48" s="25"/>
      <c r="AA48" s="25"/>
      <c r="AB48" s="25"/>
      <c r="AC48" s="25"/>
      <c r="AD48" s="25"/>
      <c r="AE48" s="25"/>
      <c r="AF48" s="25"/>
      <c r="AG48" s="25"/>
      <c r="AH48" s="25"/>
      <c r="AI48" s="25"/>
      <c r="AJ48" s="25"/>
      <c r="AK48" s="25"/>
      <c r="AL48" s="25"/>
      <c r="AM48" s="25"/>
      <c r="AN48" s="25"/>
      <c r="AO48" s="25"/>
      <c r="AP48" s="25"/>
      <c r="AQ48" s="25"/>
      <c r="AR48" s="25"/>
      <c r="AS48" s="25"/>
    </row>
    <row r="49" spans="2:45">
      <c r="B49" s="40" t="s">
        <v>128</v>
      </c>
      <c r="C49" s="41" t="e">
        <f>+D49/'Información del Programa'!$C$16</f>
        <v>#DIV/0!</v>
      </c>
      <c r="D49" s="25">
        <f>SUMIFS(TOtros[[#All],[Valor Total Viáticos durante la cohorte]],TOtros[[#All],[Tipo de Viaje]],'ER GPK PE'!$B49,TOtros[[#All],[Fuente de financiación]],"Unidad Académica")</f>
        <v>0</v>
      </c>
      <c r="E49" s="25"/>
      <c r="F49" s="25"/>
      <c r="G49" s="25"/>
      <c r="H49" s="25"/>
      <c r="I49" s="25"/>
      <c r="J49" s="25"/>
      <c r="K49" s="25"/>
      <c r="L49" s="25"/>
      <c r="M49" s="25"/>
      <c r="N49" s="25"/>
      <c r="O49" s="25"/>
      <c r="P49" s="25"/>
      <c r="Q49" s="25"/>
      <c r="R49" s="25"/>
      <c r="S49" s="25"/>
      <c r="T49" s="25"/>
      <c r="U49" s="25"/>
      <c r="V49" s="25"/>
      <c r="W49" s="25"/>
      <c r="X49" s="25"/>
      <c r="Y49" s="25"/>
      <c r="Z49" s="25"/>
      <c r="AA49" s="25"/>
      <c r="AB49" s="25"/>
      <c r="AC49" s="25"/>
      <c r="AD49" s="25"/>
      <c r="AE49" s="25"/>
      <c r="AF49" s="25"/>
      <c r="AG49" s="25"/>
      <c r="AH49" s="25"/>
      <c r="AI49" s="25"/>
      <c r="AJ49" s="25"/>
      <c r="AK49" s="25"/>
      <c r="AL49" s="25"/>
      <c r="AM49" s="25"/>
      <c r="AN49" s="25"/>
      <c r="AO49" s="25"/>
      <c r="AP49" s="25"/>
      <c r="AQ49" s="25"/>
      <c r="AR49" s="25"/>
      <c r="AS49" s="25"/>
    </row>
    <row r="50" spans="2:45">
      <c r="B50" s="40" t="s">
        <v>129</v>
      </c>
      <c r="C50" s="41" t="e">
        <f>+D50/'Información del Programa'!$C$16</f>
        <v>#DIV/0!</v>
      </c>
      <c r="D50" s="25">
        <f>SUMIFS(TOtros[[#All],[Valor Total Viáticos durante la cohorte]],TOtros[[#All],[Tipo de Viaje]],'ER GPK PE'!$B50,TOtros[[#All],[Fuente de financiación]],"Unidad Académica")</f>
        <v>0</v>
      </c>
      <c r="E50" s="25"/>
      <c r="F50" s="25"/>
      <c r="G50" s="25"/>
      <c r="H50" s="25"/>
      <c r="I50" s="25"/>
      <c r="J50" s="25"/>
      <c r="K50" s="25"/>
      <c r="L50" s="25"/>
      <c r="M50" s="25"/>
      <c r="N50" s="25"/>
      <c r="O50" s="25"/>
      <c r="P50" s="25"/>
      <c r="Q50" s="25"/>
      <c r="R50" s="25"/>
      <c r="S50" s="25"/>
      <c r="T50" s="25"/>
      <c r="U50" s="25"/>
      <c r="V50" s="25"/>
      <c r="W50" s="25"/>
      <c r="X50" s="25"/>
      <c r="Y50" s="25"/>
      <c r="Z50" s="25"/>
      <c r="AA50" s="25"/>
      <c r="AB50" s="25"/>
      <c r="AC50" s="25"/>
      <c r="AD50" s="25"/>
      <c r="AE50" s="25"/>
      <c r="AF50" s="25"/>
      <c r="AG50" s="25"/>
      <c r="AH50" s="25"/>
      <c r="AI50" s="25"/>
      <c r="AJ50" s="25"/>
      <c r="AK50" s="25"/>
      <c r="AL50" s="25"/>
      <c r="AM50" s="25"/>
      <c r="AN50" s="25"/>
      <c r="AO50" s="25"/>
      <c r="AP50" s="25"/>
      <c r="AQ50" s="25"/>
      <c r="AR50" s="25"/>
      <c r="AS50" s="25"/>
    </row>
    <row r="51" spans="2:45">
      <c r="C51" s="25"/>
      <c r="D51" s="25"/>
      <c r="E51" s="25"/>
      <c r="F51" s="25"/>
      <c r="G51" s="25"/>
      <c r="H51" s="25"/>
      <c r="I51" s="25"/>
      <c r="J51" s="25"/>
      <c r="K51" s="25"/>
      <c r="L51" s="25"/>
      <c r="M51" s="25"/>
      <c r="N51" s="25"/>
      <c r="O51" s="25"/>
      <c r="P51" s="25"/>
      <c r="Q51" s="25"/>
      <c r="R51" s="25"/>
      <c r="S51" s="25"/>
      <c r="T51" s="25"/>
      <c r="U51" s="25"/>
      <c r="V51" s="25"/>
      <c r="W51" s="25"/>
      <c r="X51" s="25"/>
      <c r="Y51" s="25"/>
      <c r="Z51" s="25"/>
      <c r="AA51" s="25"/>
      <c r="AB51" s="25"/>
      <c r="AC51" s="25"/>
      <c r="AD51" s="25"/>
      <c r="AE51" s="25"/>
      <c r="AF51" s="25"/>
      <c r="AG51" s="25"/>
      <c r="AH51" s="25"/>
      <c r="AI51" s="25"/>
      <c r="AJ51" s="25"/>
      <c r="AK51" s="25"/>
      <c r="AL51" s="25"/>
      <c r="AM51" s="25"/>
      <c r="AN51" s="25"/>
      <c r="AO51" s="25"/>
      <c r="AP51" s="25"/>
      <c r="AQ51" s="25"/>
      <c r="AR51" s="25"/>
      <c r="AS51" s="25"/>
    </row>
    <row r="52" spans="2:45">
      <c r="B52" s="34" t="s">
        <v>135</v>
      </c>
      <c r="C52" s="35">
        <f>+SUM(C53:C57)</f>
        <v>0</v>
      </c>
      <c r="D52" s="35">
        <f>+SUM(D53:D57)</f>
        <v>0</v>
      </c>
      <c r="E52" s="25"/>
      <c r="F52" s="25"/>
      <c r="G52" s="25"/>
      <c r="H52" s="25"/>
      <c r="I52" s="25"/>
      <c r="J52" s="25"/>
      <c r="K52" s="25"/>
      <c r="L52" s="25"/>
      <c r="M52" s="25"/>
      <c r="N52" s="25"/>
      <c r="O52" s="25"/>
      <c r="P52" s="25"/>
      <c r="Q52" s="25"/>
      <c r="R52" s="25"/>
      <c r="S52" s="25"/>
      <c r="T52" s="25"/>
      <c r="U52" s="25"/>
      <c r="V52" s="25"/>
      <c r="W52" s="25"/>
      <c r="X52" s="25"/>
      <c r="Y52" s="25"/>
      <c r="Z52" s="25"/>
      <c r="AA52" s="25"/>
      <c r="AB52" s="25"/>
      <c r="AC52" s="25"/>
      <c r="AD52" s="25"/>
      <c r="AE52" s="25"/>
      <c r="AF52" s="25"/>
      <c r="AG52" s="25"/>
      <c r="AH52" s="25"/>
      <c r="AI52" s="25"/>
      <c r="AJ52" s="25"/>
      <c r="AK52" s="25"/>
      <c r="AL52" s="25"/>
      <c r="AM52" s="25"/>
      <c r="AN52" s="25"/>
      <c r="AO52" s="25"/>
      <c r="AP52" s="25"/>
      <c r="AQ52" s="25"/>
      <c r="AR52" s="25"/>
      <c r="AS52" s="25"/>
    </row>
    <row r="53" spans="2:45">
      <c r="B53" s="38" t="s">
        <v>136</v>
      </c>
      <c r="C53" s="39">
        <f>SUMIFS(TSEA[[#All],[Valor Semestre]],TSEA[[#All],[Forma de pago]],$B53,TSEA[[#All],[Fuente de Financiación]],"Unidad Académica")</f>
        <v>0</v>
      </c>
      <c r="D53" s="39">
        <f>+C53*'Información del Programa'!$C$16</f>
        <v>0</v>
      </c>
      <c r="E53" s="25"/>
      <c r="F53" s="25"/>
      <c r="G53" s="25"/>
      <c r="H53" s="25"/>
      <c r="I53" s="25"/>
      <c r="J53" s="25"/>
      <c r="K53" s="25"/>
      <c r="L53" s="25"/>
      <c r="M53" s="25"/>
      <c r="N53" s="25"/>
      <c r="O53" s="25"/>
      <c r="P53" s="25"/>
      <c r="Q53" s="25"/>
      <c r="R53" s="25"/>
      <c r="S53" s="25"/>
      <c r="T53" s="25"/>
      <c r="U53" s="25"/>
      <c r="V53" s="25"/>
      <c r="W53" s="25"/>
      <c r="X53" s="25"/>
      <c r="Y53" s="25"/>
      <c r="Z53" s="25"/>
      <c r="AA53" s="25"/>
      <c r="AB53" s="25"/>
      <c r="AC53" s="25"/>
      <c r="AD53" s="25"/>
      <c r="AE53" s="25"/>
      <c r="AF53" s="25"/>
      <c r="AG53" s="25"/>
      <c r="AH53" s="25"/>
      <c r="AI53" s="25"/>
      <c r="AJ53" s="25"/>
      <c r="AK53" s="25"/>
      <c r="AL53" s="25"/>
      <c r="AM53" s="25"/>
      <c r="AN53" s="25"/>
      <c r="AO53" s="25"/>
      <c r="AP53" s="25"/>
      <c r="AQ53" s="25"/>
      <c r="AR53" s="25"/>
      <c r="AS53" s="25"/>
    </row>
    <row r="54" spans="2:45">
      <c r="B54" s="38" t="s">
        <v>137</v>
      </c>
      <c r="C54" s="39">
        <f>SUMIFS(TSEA[[#All],[Valor Semestre]],TSEA[[#All],[Forma de pago]],$B54,TSEA[[#All],[Fuente de Financiación]],"Unidad Académica")</f>
        <v>0</v>
      </c>
      <c r="D54" s="39">
        <f>+C54*'Información del Programa'!$C$16</f>
        <v>0</v>
      </c>
      <c r="E54" s="25"/>
      <c r="F54" s="25"/>
      <c r="G54" s="25"/>
      <c r="H54" s="25"/>
      <c r="I54" s="25"/>
      <c r="J54" s="25"/>
      <c r="K54" s="25"/>
      <c r="L54" s="25"/>
      <c r="M54" s="25"/>
      <c r="N54" s="25"/>
      <c r="O54" s="25"/>
      <c r="P54" s="25"/>
      <c r="Q54" s="25"/>
      <c r="R54" s="25"/>
      <c r="S54" s="25"/>
      <c r="T54" s="25"/>
      <c r="U54" s="25"/>
      <c r="V54" s="25"/>
      <c r="W54" s="25"/>
      <c r="X54" s="25"/>
      <c r="Y54" s="25"/>
      <c r="Z54" s="25"/>
      <c r="AA54" s="25"/>
      <c r="AB54" s="25"/>
      <c r="AC54" s="25"/>
      <c r="AD54" s="25"/>
      <c r="AE54" s="25"/>
      <c r="AF54" s="25"/>
      <c r="AG54" s="25"/>
      <c r="AH54" s="25"/>
      <c r="AI54" s="25"/>
      <c r="AJ54" s="25"/>
      <c r="AK54" s="25"/>
      <c r="AL54" s="25"/>
      <c r="AM54" s="25"/>
      <c r="AN54" s="25"/>
      <c r="AO54" s="25"/>
      <c r="AP54" s="25"/>
      <c r="AQ54" s="25"/>
      <c r="AR54" s="25"/>
      <c r="AS54" s="25"/>
    </row>
    <row r="55" spans="2:45">
      <c r="B55" s="38" t="s">
        <v>138</v>
      </c>
      <c r="C55" s="39">
        <f>SUMIFS(TSEA[[#All],[Valor Semestre]],TSEA[[#All],[Forma de pago]],$B55,TSEA[[#All],[Fuente de Financiación]],"Unidad Académica")</f>
        <v>0</v>
      </c>
      <c r="D55" s="39">
        <f>+C55*'Información del Programa'!$C$16</f>
        <v>0</v>
      </c>
      <c r="E55" s="25"/>
      <c r="F55" s="25"/>
      <c r="G55" s="25"/>
      <c r="H55" s="25"/>
      <c r="I55" s="25"/>
      <c r="J55" s="25"/>
      <c r="K55" s="25"/>
      <c r="L55" s="25"/>
      <c r="M55" s="25"/>
      <c r="N55" s="25"/>
      <c r="O55" s="25"/>
      <c r="P55" s="25"/>
      <c r="Q55" s="25"/>
      <c r="R55" s="25"/>
      <c r="S55" s="25"/>
      <c r="T55" s="25"/>
      <c r="U55" s="25"/>
      <c r="V55" s="25"/>
      <c r="W55" s="25"/>
      <c r="X55" s="25"/>
      <c r="Y55" s="25"/>
      <c r="Z55" s="25"/>
      <c r="AA55" s="25"/>
      <c r="AB55" s="25"/>
      <c r="AC55" s="25"/>
      <c r="AD55" s="25"/>
      <c r="AE55" s="25"/>
      <c r="AF55" s="25"/>
      <c r="AG55" s="25"/>
      <c r="AH55" s="25"/>
      <c r="AI55" s="25"/>
      <c r="AJ55" s="25"/>
      <c r="AK55" s="25"/>
      <c r="AL55" s="25"/>
      <c r="AM55" s="25"/>
      <c r="AN55" s="25"/>
      <c r="AO55" s="25"/>
      <c r="AP55" s="25"/>
      <c r="AQ55" s="25"/>
      <c r="AR55" s="25"/>
      <c r="AS55" s="25"/>
    </row>
    <row r="56" spans="2:45">
      <c r="B56" s="38" t="s">
        <v>139</v>
      </c>
      <c r="C56" s="39">
        <f>SUMIFS(TSEA[[#All],[Valor Semestre]],TSEA[[#All],[Forma de pago]],$B56,TSEA[[#All],[Fuente de Financiación]],"Unidad Académica")</f>
        <v>0</v>
      </c>
      <c r="D56" s="39">
        <f>+C56*'Información del Programa'!$C$16</f>
        <v>0</v>
      </c>
      <c r="E56" s="25"/>
      <c r="F56" s="25"/>
      <c r="G56" s="25"/>
      <c r="H56" s="25"/>
      <c r="I56" s="25"/>
      <c r="J56" s="25"/>
      <c r="K56" s="25"/>
      <c r="L56" s="25"/>
      <c r="M56" s="25"/>
      <c r="N56" s="25"/>
      <c r="O56" s="25"/>
      <c r="P56" s="25"/>
      <c r="Q56" s="25"/>
      <c r="R56" s="25"/>
      <c r="S56" s="25"/>
      <c r="T56" s="25"/>
      <c r="U56" s="25"/>
      <c r="V56" s="25"/>
      <c r="W56" s="25"/>
      <c r="X56" s="25"/>
      <c r="Y56" s="25"/>
      <c r="Z56" s="25"/>
      <c r="AA56" s="25"/>
      <c r="AB56" s="25"/>
      <c r="AC56" s="25"/>
      <c r="AD56" s="25"/>
      <c r="AE56" s="25"/>
      <c r="AF56" s="25"/>
      <c r="AG56" s="25"/>
      <c r="AH56" s="25"/>
      <c r="AI56" s="25"/>
      <c r="AJ56" s="25"/>
      <c r="AK56" s="25"/>
      <c r="AL56" s="25"/>
      <c r="AM56" s="25"/>
      <c r="AN56" s="25"/>
      <c r="AO56" s="25"/>
      <c r="AP56" s="25"/>
      <c r="AQ56" s="25"/>
      <c r="AR56" s="25"/>
      <c r="AS56" s="25"/>
    </row>
    <row r="57" spans="2:45">
      <c r="B57" s="38" t="s">
        <v>140</v>
      </c>
      <c r="C57" s="39">
        <f>SUMIFS(TSEA[[#All],[Valor Semestre]],TSEA[[#All],[Forma de pago]],$B57,TSEA[[#All],[Fuente de Financiación]],"Unidad Académica")</f>
        <v>0</v>
      </c>
      <c r="D57" s="39">
        <f>+C57*'Información del Programa'!$C$16</f>
        <v>0</v>
      </c>
      <c r="E57" s="25"/>
      <c r="F57" s="25"/>
      <c r="G57" s="25"/>
      <c r="H57" s="25"/>
      <c r="I57" s="25"/>
      <c r="J57" s="25"/>
      <c r="K57" s="25"/>
      <c r="L57" s="25"/>
      <c r="M57" s="25"/>
      <c r="N57" s="25"/>
      <c r="O57" s="25"/>
      <c r="P57" s="25"/>
      <c r="Q57" s="25"/>
      <c r="R57" s="25"/>
      <c r="S57" s="25"/>
      <c r="T57" s="25"/>
      <c r="U57" s="25"/>
      <c r="V57" s="25"/>
      <c r="W57" s="25"/>
      <c r="X57" s="25"/>
      <c r="Y57" s="25"/>
      <c r="Z57" s="25"/>
      <c r="AA57" s="25"/>
      <c r="AB57" s="25"/>
      <c r="AC57" s="25"/>
      <c r="AD57" s="25"/>
      <c r="AE57" s="25"/>
      <c r="AF57" s="25"/>
      <c r="AG57" s="25"/>
      <c r="AH57" s="25"/>
      <c r="AI57" s="25"/>
      <c r="AJ57" s="25"/>
      <c r="AK57" s="25"/>
      <c r="AL57" s="25"/>
      <c r="AM57" s="25"/>
      <c r="AN57" s="25"/>
      <c r="AO57" s="25"/>
      <c r="AP57" s="25"/>
      <c r="AQ57" s="25"/>
      <c r="AR57" s="25"/>
      <c r="AS57" s="25"/>
    </row>
    <row r="58" spans="2:45">
      <c r="C58" s="25"/>
      <c r="D58" s="25"/>
      <c r="E58" s="25"/>
      <c r="F58" s="25"/>
      <c r="G58" s="25"/>
      <c r="H58" s="25"/>
      <c r="I58" s="25"/>
      <c r="J58" s="25"/>
      <c r="K58" s="25"/>
      <c r="L58" s="25"/>
      <c r="M58" s="25"/>
      <c r="N58" s="25"/>
      <c r="O58" s="25"/>
      <c r="P58" s="25"/>
      <c r="Q58" s="25"/>
      <c r="R58" s="25"/>
      <c r="S58" s="25"/>
      <c r="T58" s="25"/>
      <c r="U58" s="25"/>
      <c r="V58" s="25"/>
      <c r="W58" s="25"/>
      <c r="X58" s="25"/>
      <c r="Y58" s="25"/>
      <c r="Z58" s="25"/>
      <c r="AA58" s="25"/>
      <c r="AB58" s="25"/>
      <c r="AC58" s="25"/>
      <c r="AD58" s="25"/>
      <c r="AE58" s="25"/>
      <c r="AF58" s="25"/>
      <c r="AG58" s="25"/>
      <c r="AH58" s="25"/>
      <c r="AI58" s="25"/>
      <c r="AJ58" s="25"/>
      <c r="AK58" s="25"/>
      <c r="AL58" s="25"/>
      <c r="AM58" s="25"/>
      <c r="AN58" s="25"/>
      <c r="AO58" s="25"/>
      <c r="AP58" s="25"/>
      <c r="AQ58" s="25"/>
      <c r="AR58" s="25"/>
      <c r="AS58" s="25"/>
    </row>
    <row r="59" spans="2:45">
      <c r="B59" s="34" t="s">
        <v>141</v>
      </c>
      <c r="C59" s="35">
        <f>+SUM(C60:C63)</f>
        <v>0</v>
      </c>
      <c r="D59" s="35">
        <f>+SUM(D60:D63)</f>
        <v>0</v>
      </c>
      <c r="E59" s="25"/>
      <c r="F59" s="25"/>
      <c r="G59" s="25"/>
      <c r="H59" s="25"/>
      <c r="I59" s="25"/>
      <c r="J59" s="25"/>
      <c r="K59" s="25"/>
      <c r="L59" s="25"/>
      <c r="M59" s="25"/>
      <c r="N59" s="25"/>
      <c r="O59" s="25"/>
      <c r="P59" s="25"/>
      <c r="Q59" s="25"/>
      <c r="R59" s="25"/>
      <c r="S59" s="25"/>
      <c r="T59" s="25"/>
      <c r="U59" s="25"/>
      <c r="V59" s="25"/>
      <c r="W59" s="25"/>
      <c r="X59" s="25"/>
      <c r="Y59" s="25"/>
      <c r="Z59" s="25"/>
      <c r="AA59" s="25"/>
      <c r="AB59" s="25"/>
      <c r="AC59" s="25"/>
      <c r="AD59" s="25"/>
      <c r="AE59" s="25"/>
      <c r="AF59" s="25"/>
      <c r="AG59" s="25"/>
      <c r="AH59" s="25"/>
      <c r="AI59" s="25"/>
      <c r="AJ59" s="25"/>
      <c r="AK59" s="25"/>
      <c r="AL59" s="25"/>
      <c r="AM59" s="25"/>
      <c r="AN59" s="25"/>
      <c r="AO59" s="25"/>
      <c r="AP59" s="25"/>
      <c r="AQ59" s="25"/>
      <c r="AR59" s="25"/>
      <c r="AS59" s="25"/>
    </row>
    <row r="60" spans="2:45">
      <c r="B60" s="38" t="s">
        <v>123</v>
      </c>
      <c r="C60" s="39">
        <f>SUMIFS(Tadministrativos[[#All],[Valor Semestre]],Tadministrativos[[#All],[Forma de pago del Administrativo]],'ER GPK PE'!$B60,Tadministrativos[[#All],[Fuente de financiación]],"Unidad Académica")</f>
        <v>0</v>
      </c>
      <c r="D60" s="39">
        <f>+C60*'Información del Programa'!$C$16</f>
        <v>0</v>
      </c>
      <c r="E60" s="25"/>
      <c r="F60" s="25"/>
      <c r="G60" s="25"/>
      <c r="H60" s="25"/>
      <c r="I60" s="25"/>
      <c r="J60" s="25"/>
      <c r="K60" s="25"/>
      <c r="L60" s="25"/>
      <c r="M60" s="25"/>
      <c r="N60" s="25"/>
      <c r="O60" s="25"/>
      <c r="P60" s="25"/>
      <c r="Q60" s="25"/>
      <c r="R60" s="25"/>
      <c r="S60" s="25"/>
      <c r="T60" s="25"/>
      <c r="U60" s="25"/>
      <c r="V60" s="25"/>
      <c r="W60" s="25"/>
      <c r="X60" s="25"/>
      <c r="Y60" s="25"/>
      <c r="Z60" s="25"/>
      <c r="AA60" s="25"/>
      <c r="AB60" s="25"/>
      <c r="AC60" s="25"/>
      <c r="AD60" s="25"/>
      <c r="AE60" s="25"/>
      <c r="AF60" s="25"/>
      <c r="AG60" s="25"/>
      <c r="AH60" s="25"/>
      <c r="AI60" s="25"/>
      <c r="AJ60" s="25"/>
      <c r="AK60" s="25"/>
      <c r="AL60" s="25"/>
      <c r="AM60" s="25"/>
      <c r="AN60" s="25"/>
      <c r="AO60" s="25"/>
      <c r="AP60" s="25"/>
      <c r="AQ60" s="25"/>
      <c r="AR60" s="25"/>
      <c r="AS60" s="25"/>
    </row>
    <row r="61" spans="2:45">
      <c r="B61" s="38" t="s">
        <v>142</v>
      </c>
      <c r="C61" s="39">
        <f>SUMIFS(Tadministrativos[[#All],[Valor Semestre]],Tadministrativos[[#All],[Forma de pago del Administrativo]],'ER GPK PE'!$B61,Tadministrativos[[#All],[Fuente de financiación]],"Unidad Académica")</f>
        <v>0</v>
      </c>
      <c r="D61" s="39">
        <f>+C61*'Información del Programa'!$C$16</f>
        <v>0</v>
      </c>
      <c r="E61" s="25"/>
      <c r="F61" s="25"/>
      <c r="G61" s="25"/>
      <c r="H61" s="25"/>
      <c r="I61" s="25"/>
      <c r="J61" s="25"/>
      <c r="K61" s="25"/>
      <c r="L61" s="25"/>
      <c r="M61" s="25"/>
      <c r="N61" s="25"/>
      <c r="O61" s="25"/>
      <c r="P61" s="25"/>
      <c r="Q61" s="25"/>
      <c r="R61" s="25"/>
      <c r="S61" s="25"/>
      <c r="T61" s="25"/>
      <c r="U61" s="25"/>
      <c r="V61" s="25"/>
      <c r="W61" s="25"/>
      <c r="X61" s="25"/>
      <c r="Y61" s="25"/>
      <c r="Z61" s="25"/>
      <c r="AA61" s="25"/>
      <c r="AB61" s="25"/>
      <c r="AC61" s="25"/>
      <c r="AD61" s="25"/>
      <c r="AE61" s="25"/>
      <c r="AF61" s="25"/>
      <c r="AG61" s="25"/>
      <c r="AH61" s="25"/>
      <c r="AI61" s="25"/>
      <c r="AJ61" s="25"/>
      <c r="AK61" s="25"/>
      <c r="AL61" s="25"/>
      <c r="AM61" s="25"/>
      <c r="AN61" s="25"/>
      <c r="AO61" s="25"/>
      <c r="AP61" s="25"/>
      <c r="AQ61" s="25"/>
      <c r="AR61" s="25"/>
      <c r="AS61" s="25"/>
    </row>
    <row r="62" spans="2:45">
      <c r="B62" s="38" t="s">
        <v>143</v>
      </c>
      <c r="C62" s="39">
        <f>SUMIFS(Tadministrativos[[#All],[Valor Semestre]],Tadministrativos[[#All],[Forma de pago del Administrativo]],'ER GPK PE'!$B62,Tadministrativos[[#All],[Fuente de financiación]],"Unidad Académica")</f>
        <v>0</v>
      </c>
      <c r="D62" s="39">
        <f>+C62*'Información del Programa'!$C$16</f>
        <v>0</v>
      </c>
      <c r="E62" s="25"/>
      <c r="F62" s="25"/>
      <c r="G62" s="25"/>
      <c r="H62" s="25"/>
      <c r="I62" s="25"/>
      <c r="J62" s="25"/>
      <c r="K62" s="25"/>
      <c r="L62" s="25"/>
      <c r="M62" s="25"/>
      <c r="N62" s="25"/>
      <c r="O62" s="25"/>
      <c r="P62" s="25"/>
      <c r="Q62" s="25"/>
      <c r="R62" s="25"/>
      <c r="S62" s="25"/>
      <c r="T62" s="25"/>
      <c r="U62" s="25"/>
      <c r="V62" s="25"/>
      <c r="W62" s="25"/>
      <c r="X62" s="25"/>
      <c r="Y62" s="25"/>
      <c r="Z62" s="25"/>
      <c r="AA62" s="25"/>
      <c r="AB62" s="25"/>
      <c r="AC62" s="25"/>
      <c r="AD62" s="25"/>
      <c r="AE62" s="25"/>
      <c r="AF62" s="25"/>
      <c r="AG62" s="25"/>
      <c r="AH62" s="25"/>
      <c r="AI62" s="25"/>
      <c r="AJ62" s="25"/>
      <c r="AK62" s="25"/>
      <c r="AL62" s="25"/>
      <c r="AM62" s="25"/>
      <c r="AN62" s="25"/>
      <c r="AO62" s="25"/>
      <c r="AP62" s="25"/>
      <c r="AQ62" s="25"/>
      <c r="AR62" s="25"/>
      <c r="AS62" s="25"/>
    </row>
    <row r="63" spans="2:45">
      <c r="B63" s="38" t="s">
        <v>125</v>
      </c>
      <c r="C63" s="39">
        <f>SUMIFS(Tadministrativos[[#All],[Valor Semestre]],Tadministrativos[[#All],[Forma de pago del Administrativo]],'ER GPK PE'!$B63,Tadministrativos[[#All],[Fuente de financiación]],"Unidad Académica")</f>
        <v>0</v>
      </c>
      <c r="D63" s="39">
        <f>+C63*'Información del Programa'!$C$16</f>
        <v>0</v>
      </c>
      <c r="E63" s="25"/>
      <c r="F63" s="25"/>
      <c r="G63" s="25"/>
      <c r="H63" s="25"/>
      <c r="I63" s="25"/>
      <c r="J63" s="25"/>
      <c r="K63" s="25"/>
      <c r="L63" s="25"/>
      <c r="M63" s="25"/>
      <c r="N63" s="25"/>
      <c r="O63" s="25"/>
      <c r="P63" s="25"/>
      <c r="Q63" s="25"/>
      <c r="R63" s="25"/>
      <c r="S63" s="25"/>
      <c r="T63" s="25"/>
      <c r="U63" s="25"/>
      <c r="V63" s="25"/>
      <c r="W63" s="25"/>
      <c r="X63" s="25"/>
      <c r="Y63" s="25"/>
      <c r="Z63" s="25"/>
      <c r="AA63" s="25"/>
      <c r="AB63" s="25"/>
      <c r="AC63" s="25"/>
      <c r="AD63" s="25"/>
      <c r="AE63" s="25"/>
      <c r="AF63" s="25"/>
      <c r="AG63" s="25"/>
      <c r="AH63" s="25"/>
      <c r="AI63" s="25"/>
      <c r="AJ63" s="25"/>
      <c r="AK63" s="25"/>
      <c r="AL63" s="25"/>
      <c r="AM63" s="25"/>
      <c r="AN63" s="25"/>
      <c r="AO63" s="25"/>
      <c r="AP63" s="25"/>
      <c r="AQ63" s="25"/>
      <c r="AR63" s="25"/>
      <c r="AS63" s="25"/>
    </row>
    <row r="64" spans="2:45">
      <c r="C64" s="25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5"/>
      <c r="AG64" s="25"/>
      <c r="AH64" s="25"/>
      <c r="AI64" s="25"/>
      <c r="AJ64" s="25"/>
      <c r="AK64" s="25"/>
      <c r="AL64" s="25"/>
      <c r="AM64" s="25"/>
      <c r="AN64" s="25"/>
      <c r="AO64" s="25"/>
      <c r="AP64" s="25"/>
      <c r="AQ64" s="25"/>
      <c r="AR64" s="25"/>
      <c r="AS64" s="25"/>
    </row>
    <row r="65" spans="2:45">
      <c r="B65" s="34" t="s">
        <v>144</v>
      </c>
      <c r="C65" s="35">
        <f>+SUM(C66:C71)</f>
        <v>0</v>
      </c>
      <c r="D65" s="35">
        <f>+SUM(D66:D71)</f>
        <v>0</v>
      </c>
      <c r="E65" s="25"/>
      <c r="F65" s="25"/>
      <c r="G65" s="25"/>
      <c r="H65" s="25"/>
      <c r="I65" s="25"/>
      <c r="J65" s="25"/>
      <c r="K65" s="25"/>
      <c r="L65" s="25"/>
      <c r="M65" s="25"/>
      <c r="N65" s="25"/>
      <c r="O65" s="25"/>
      <c r="P65" s="25"/>
      <c r="Q65" s="25"/>
      <c r="R65" s="25"/>
      <c r="S65" s="25"/>
      <c r="T65" s="25"/>
      <c r="U65" s="25"/>
      <c r="V65" s="25"/>
      <c r="W65" s="25"/>
      <c r="X65" s="25"/>
      <c r="Y65" s="25"/>
      <c r="Z65" s="25"/>
      <c r="AA65" s="25"/>
      <c r="AB65" s="25"/>
      <c r="AC65" s="25"/>
      <c r="AD65" s="25"/>
      <c r="AE65" s="25"/>
      <c r="AF65" s="25"/>
      <c r="AG65" s="25"/>
      <c r="AH65" s="25"/>
      <c r="AI65" s="25"/>
      <c r="AJ65" s="25"/>
      <c r="AK65" s="25"/>
      <c r="AL65" s="25"/>
      <c r="AM65" s="25"/>
      <c r="AN65" s="25"/>
      <c r="AO65" s="25"/>
      <c r="AP65" s="25"/>
      <c r="AQ65" s="25"/>
      <c r="AR65" s="25"/>
      <c r="AS65" s="25"/>
    </row>
    <row r="66" spans="2:45">
      <c r="B66" s="38" t="s">
        <v>145</v>
      </c>
      <c r="C66" s="39">
        <f>SUMIFS(TGastosGenerales[[#All],[Valor del gasto por semestre]],TGastosGenerales[[#All],[Tipo de erogación]],'ER GPK PE'!$B66,TGastosGenerales[[#All],[Fuente de financiación]],"Unidad Académica")</f>
        <v>0</v>
      </c>
      <c r="D66" s="39">
        <f>+C66*'Información del Programa'!$C$16</f>
        <v>0</v>
      </c>
      <c r="E66" s="25"/>
      <c r="F66" s="25"/>
      <c r="G66" s="25"/>
      <c r="H66" s="25"/>
      <c r="I66" s="25"/>
      <c r="J66" s="25"/>
      <c r="K66" s="25"/>
      <c r="L66" s="25"/>
      <c r="M66" s="25"/>
      <c r="N66" s="25"/>
      <c r="O66" s="25"/>
      <c r="P66" s="25"/>
      <c r="Q66" s="25"/>
      <c r="R66" s="25"/>
      <c r="S66" s="25"/>
      <c r="T66" s="25"/>
      <c r="U66" s="25"/>
      <c r="V66" s="25"/>
      <c r="W66" s="25"/>
      <c r="X66" s="25"/>
      <c r="Y66" s="25"/>
      <c r="Z66" s="25"/>
      <c r="AA66" s="25"/>
      <c r="AB66" s="25"/>
      <c r="AC66" s="25"/>
      <c r="AD66" s="25"/>
      <c r="AE66" s="25"/>
      <c r="AF66" s="25"/>
      <c r="AG66" s="25"/>
      <c r="AH66" s="25"/>
      <c r="AI66" s="25"/>
      <c r="AJ66" s="25"/>
      <c r="AK66" s="25"/>
      <c r="AL66" s="25"/>
      <c r="AM66" s="25"/>
      <c r="AN66" s="25"/>
      <c r="AO66" s="25"/>
      <c r="AP66" s="25"/>
      <c r="AQ66" s="25"/>
      <c r="AR66" s="25"/>
      <c r="AS66" s="25"/>
    </row>
    <row r="67" spans="2:45">
      <c r="B67" s="38" t="s">
        <v>146</v>
      </c>
      <c r="C67" s="39">
        <f>SUMIFS(TGastosGenerales[[#All],[Valor del gasto por semestre]],TGastosGenerales[[#All],[Tipo de erogación]],'ER GPK PE'!$B67,TGastosGenerales[[#All],[Fuente de financiación]],"Unidad Académica")</f>
        <v>0</v>
      </c>
      <c r="D67" s="39">
        <f>+C67*'Información del Programa'!$C$16</f>
        <v>0</v>
      </c>
      <c r="E67" s="25"/>
      <c r="F67" s="25"/>
      <c r="G67" s="25"/>
      <c r="H67" s="25"/>
      <c r="I67" s="25"/>
      <c r="J67" s="25"/>
      <c r="K67" s="25"/>
      <c r="L67" s="25"/>
      <c r="M67" s="25"/>
      <c r="N67" s="25"/>
      <c r="O67" s="25"/>
      <c r="P67" s="25"/>
      <c r="Q67" s="25"/>
      <c r="R67" s="25"/>
      <c r="S67" s="25"/>
      <c r="T67" s="25"/>
      <c r="U67" s="25"/>
      <c r="V67" s="25"/>
      <c r="W67" s="25"/>
      <c r="X67" s="25"/>
      <c r="Y67" s="25"/>
      <c r="Z67" s="25"/>
      <c r="AA67" s="25"/>
      <c r="AB67" s="25"/>
      <c r="AC67" s="25"/>
      <c r="AD67" s="25"/>
      <c r="AE67" s="25"/>
      <c r="AF67" s="25"/>
      <c r="AG67" s="25"/>
      <c r="AH67" s="25"/>
      <c r="AI67" s="25"/>
      <c r="AJ67" s="25"/>
      <c r="AK67" s="25"/>
      <c r="AL67" s="25"/>
      <c r="AM67" s="25"/>
      <c r="AN67" s="25"/>
      <c r="AO67" s="25"/>
      <c r="AP67" s="25"/>
      <c r="AQ67" s="25"/>
      <c r="AR67" s="25"/>
      <c r="AS67" s="25"/>
    </row>
    <row r="68" spans="2:45">
      <c r="B68" s="38" t="s">
        <v>147</v>
      </c>
      <c r="C68" s="39">
        <f>SUMIFS(TGastosGenerales[[#All],[Valor del gasto por semestre]],TGastosGenerales[[#All],[Tipo de erogación]],'ER GPK PE'!$B68,TGastosGenerales[[#All],[Fuente de financiación]],"Unidad Académica")</f>
        <v>0</v>
      </c>
      <c r="D68" s="39">
        <f>+C68*'Información del Programa'!$C$16</f>
        <v>0</v>
      </c>
      <c r="E68" s="25"/>
      <c r="F68" s="25"/>
      <c r="G68" s="25"/>
      <c r="H68" s="25"/>
      <c r="I68" s="25"/>
      <c r="J68" s="25"/>
      <c r="K68" s="25"/>
      <c r="L68" s="25"/>
      <c r="M68" s="25"/>
      <c r="N68" s="25"/>
      <c r="O68" s="25"/>
      <c r="P68" s="25"/>
      <c r="Q68" s="25"/>
      <c r="R68" s="25"/>
      <c r="S68" s="25"/>
      <c r="T68" s="25"/>
      <c r="U68" s="25"/>
      <c r="V68" s="25"/>
      <c r="W68" s="25"/>
      <c r="X68" s="25"/>
      <c r="Y68" s="25"/>
      <c r="Z68" s="25"/>
      <c r="AA68" s="25"/>
      <c r="AB68" s="25"/>
      <c r="AC68" s="25"/>
      <c r="AD68" s="25"/>
      <c r="AE68" s="25"/>
      <c r="AF68" s="25"/>
      <c r="AG68" s="25"/>
      <c r="AH68" s="25"/>
      <c r="AI68" s="25"/>
      <c r="AJ68" s="25"/>
      <c r="AK68" s="25"/>
      <c r="AL68" s="25"/>
      <c r="AM68" s="25"/>
      <c r="AN68" s="25"/>
      <c r="AO68" s="25"/>
      <c r="AP68" s="25"/>
      <c r="AQ68" s="25"/>
      <c r="AR68" s="25"/>
      <c r="AS68" s="25"/>
    </row>
    <row r="69" spans="2:45">
      <c r="B69" s="38" t="s">
        <v>148</v>
      </c>
      <c r="C69" s="39">
        <f>SUMIFS(TGastosGenerales[[#All],[Valor del gasto por semestre]],TGastosGenerales[[#All],[Tipo de erogación]],'ER GPK PE'!$B69,TGastosGenerales[[#All],[Fuente de financiación]],"Unidad Académica")</f>
        <v>0</v>
      </c>
      <c r="D69" s="39">
        <f>+C69*'Información del Programa'!$C$16</f>
        <v>0</v>
      </c>
      <c r="E69" s="25"/>
      <c r="F69" s="25"/>
      <c r="G69" s="25"/>
      <c r="H69" s="25"/>
      <c r="I69" s="25"/>
      <c r="J69" s="25"/>
      <c r="K69" s="25"/>
      <c r="L69" s="25"/>
      <c r="M69" s="25"/>
      <c r="N69" s="25"/>
      <c r="O69" s="25"/>
      <c r="P69" s="25"/>
      <c r="Q69" s="25"/>
      <c r="R69" s="25"/>
      <c r="S69" s="25"/>
      <c r="T69" s="25"/>
      <c r="U69" s="25"/>
      <c r="V69" s="25"/>
      <c r="W69" s="25"/>
      <c r="X69" s="25"/>
      <c r="Y69" s="25"/>
      <c r="Z69" s="25"/>
      <c r="AA69" s="25"/>
      <c r="AB69" s="25"/>
      <c r="AC69" s="25"/>
      <c r="AD69" s="25"/>
      <c r="AE69" s="25"/>
      <c r="AF69" s="25"/>
      <c r="AG69" s="25"/>
      <c r="AH69" s="25"/>
      <c r="AI69" s="25"/>
      <c r="AJ69" s="25"/>
      <c r="AK69" s="25"/>
      <c r="AL69" s="25"/>
      <c r="AM69" s="25"/>
      <c r="AN69" s="25"/>
      <c r="AO69" s="25"/>
      <c r="AP69" s="25"/>
      <c r="AQ69" s="25"/>
      <c r="AR69" s="25"/>
      <c r="AS69" s="25"/>
    </row>
    <row r="70" spans="2:45">
      <c r="B70" s="38" t="s">
        <v>149</v>
      </c>
      <c r="C70" s="39">
        <f>SUMIFS(TGastosGenerales[[#All],[Valor del gasto por semestre]],TGastosGenerales[[#All],[Tipo de erogación]],'ER GPK PE'!$B70,TGastosGenerales[[#All],[Fuente de financiación]],"Unidad Académica")</f>
        <v>0</v>
      </c>
      <c r="D70" s="39">
        <f>+C70*'Información del Programa'!$C$16</f>
        <v>0</v>
      </c>
      <c r="E70" s="25"/>
      <c r="F70" s="25"/>
      <c r="G70" s="25"/>
      <c r="H70" s="25"/>
      <c r="I70" s="25"/>
      <c r="J70" s="25"/>
      <c r="K70" s="25"/>
      <c r="L70" s="25"/>
      <c r="M70" s="25"/>
      <c r="N70" s="25"/>
      <c r="O70" s="25"/>
      <c r="P70" s="25"/>
      <c r="Q70" s="25"/>
      <c r="R70" s="25"/>
      <c r="S70" s="25"/>
      <c r="T70" s="25"/>
      <c r="U70" s="25"/>
      <c r="V70" s="25"/>
      <c r="W70" s="25"/>
      <c r="X70" s="25"/>
      <c r="Y70" s="25"/>
      <c r="Z70" s="25"/>
      <c r="AA70" s="25"/>
      <c r="AB70" s="25"/>
      <c r="AC70" s="25"/>
      <c r="AD70" s="25"/>
      <c r="AE70" s="25"/>
      <c r="AF70" s="25"/>
      <c r="AG70" s="25"/>
      <c r="AH70" s="25"/>
      <c r="AI70" s="25"/>
      <c r="AJ70" s="25"/>
      <c r="AK70" s="25"/>
      <c r="AL70" s="25"/>
      <c r="AM70" s="25"/>
      <c r="AN70" s="25"/>
      <c r="AO70" s="25"/>
      <c r="AP70" s="25"/>
      <c r="AQ70" s="25"/>
      <c r="AR70" s="25"/>
      <c r="AS70" s="25"/>
    </row>
    <row r="71" spans="2:45">
      <c r="B71" s="38" t="s">
        <v>150</v>
      </c>
      <c r="C71" s="39">
        <f>SUMIFS(TGastosGenerales[[#All],[Valor del gasto por semestre]],TGastosGenerales[[#All],[Tipo de erogación]],'ER GPK PE'!$B71,TGastosGenerales[[#All],[Fuente de financiación]],"Unidad Académica")</f>
        <v>0</v>
      </c>
      <c r="D71" s="39">
        <f>+C71*'Información del Programa'!$C$16</f>
        <v>0</v>
      </c>
      <c r="E71" s="25"/>
      <c r="F71" s="25"/>
      <c r="G71" s="25"/>
      <c r="H71" s="25"/>
      <c r="I71" s="25"/>
      <c r="J71" s="25"/>
      <c r="K71" s="25"/>
      <c r="L71" s="25"/>
      <c r="M71" s="25"/>
      <c r="N71" s="25"/>
      <c r="O71" s="25"/>
      <c r="P71" s="25"/>
      <c r="Q71" s="25"/>
      <c r="R71" s="25"/>
      <c r="S71" s="25"/>
      <c r="T71" s="25"/>
      <c r="U71" s="25"/>
      <c r="V71" s="25"/>
      <c r="W71" s="25"/>
      <c r="X71" s="25"/>
      <c r="Y71" s="25"/>
      <c r="Z71" s="25"/>
      <c r="AA71" s="25"/>
      <c r="AB71" s="25"/>
      <c r="AC71" s="25"/>
      <c r="AD71" s="25"/>
      <c r="AE71" s="25"/>
      <c r="AF71" s="25"/>
      <c r="AG71" s="25"/>
      <c r="AH71" s="25"/>
      <c r="AI71" s="25"/>
      <c r="AJ71" s="25"/>
      <c r="AK71" s="25"/>
      <c r="AL71" s="25"/>
      <c r="AM71" s="25"/>
      <c r="AN71" s="25"/>
      <c r="AO71" s="25"/>
      <c r="AP71" s="25"/>
      <c r="AQ71" s="25"/>
      <c r="AR71" s="25"/>
      <c r="AS71" s="25"/>
    </row>
    <row r="73" spans="2:45">
      <c r="B73" s="34" t="s">
        <v>151</v>
      </c>
      <c r="C73" s="35" t="e">
        <f>+SUM(C74:C82)</f>
        <v>#N/A</v>
      </c>
      <c r="D73" s="35" t="e">
        <f>+SUM(D74:D82)</f>
        <v>#N/A</v>
      </c>
    </row>
    <row r="74" spans="2:45">
      <c r="B74" s="38" t="s">
        <v>152</v>
      </c>
      <c r="C74" s="39" t="e">
        <f>+D74/'Información del Programa'!$C$16</f>
        <v>#N/A</v>
      </c>
      <c r="D74" s="39" t="e">
        <f>'Información del Programa'!$C$12*VLOOKUP('Información del Programa'!$C$9,TTipoPrograma[#All],2,0)*'Información del Programa'!$C$31</f>
        <v>#N/A</v>
      </c>
    </row>
    <row r="75" spans="2:45">
      <c r="B75" s="38" t="s">
        <v>153</v>
      </c>
      <c r="C75" s="39" t="e">
        <f>IF('Información del Programa'!$C$8="Presencial",((SUMIFS(Balance[Saldo 2023],Balance[Tipo],'ER GPK PE'!B75,Balance[Código Dependencia],'Información del Programa'!$C$7)/2)/COUNTIFS('Driver(empleados)'!$X$1:$X$4963,'Información del Programa'!$C$7))*Infraestructura!$D$1,((SUMIFS(Balance[Saldo 2023],Balance[Tipo],'ER GPK PE'!B75,Balance[Código Dependencia],'Información del Programa'!$C$7,Balance[Virtual],"X")/2)/COUNTIFS('Driver(empleados)'!$X$1:$X$4963,'Información del Programa'!$C$7))*Infraestructura!$D$1)*(1-'Información del Programa'!$C$13)/'Información del Programa'!$C$16</f>
        <v>#DIV/0!</v>
      </c>
      <c r="D75" s="39" t="e">
        <f>+C75*'Información del Programa'!$C$16</f>
        <v>#DIV/0!</v>
      </c>
    </row>
    <row r="76" spans="2:45">
      <c r="B76" s="38" t="s">
        <v>154</v>
      </c>
      <c r="C76" s="39" t="e">
        <f>IF('Información del Programa'!$C$8="Presencial",((SUMIFS(Balance[Saldo 2023],Balance[Tipo],'ER GPK PE'!B76,Balance[Código Dependencia],'Información del Programa'!$C$7)/2)/COUNTIFS('Driver(empleados)'!$X$1:$X$4963,'Información del Programa'!$C$7))*Infraestructura!$D$1,((SUMIFS(Balance[Saldo 2023],Balance[Tipo],'ER GPK PE'!B76,Balance[Código Dependencia],'Información del Programa'!$C$7,Balance[Virtual],"X")/2)/COUNTIFS('Driver(empleados)'!$X$1:$X$4963,'Información del Programa'!$C$7))*Infraestructura!$D$1)*(1-'Información del Programa'!$C$13)/'Información del Programa'!$C$16</f>
        <v>#DIV/0!</v>
      </c>
      <c r="D76" s="39" t="e">
        <f>+C76*'Información del Programa'!$C$16</f>
        <v>#DIV/0!</v>
      </c>
    </row>
    <row r="77" spans="2:45">
      <c r="B77" s="38" t="s">
        <v>155</v>
      </c>
      <c r="C77" s="39" t="e">
        <f>IF('Información del Programa'!$C$8="Presencial",((SUMIFS(Balance[Saldo 2023],Balance[Tipo],'ER GPK PE'!B77,Balance[Código Dependencia],'Información del Programa'!$C$7)/2)/COUNTIFS('Driver(empleados)'!$X$1:$X$4963,'Información del Programa'!$C$7))*Infraestructura!$D$1,((SUMIFS(Balance[Saldo 2023],Balance[Tipo],'ER GPK PE'!B77,Balance[Código Dependencia],'Información del Programa'!$C$7,Balance[Virtual],"X")/2)/COUNTIFS('Driver(empleados)'!$X$1:$X$4963,'Información del Programa'!$C$7))*Infraestructura!$D$1)*(1-'Información del Programa'!$C$13)/'Información del Programa'!$C$16</f>
        <v>#DIV/0!</v>
      </c>
      <c r="D77" s="39" t="e">
        <f>+C77*'Información del Programa'!$C$16</f>
        <v>#DIV/0!</v>
      </c>
    </row>
    <row r="78" spans="2:45">
      <c r="B78" s="38" t="s">
        <v>156</v>
      </c>
      <c r="C78" s="39" t="e">
        <f>IF('Información del Programa'!$C$8="Presencial",((SUMIFS(Balance[Saldo 2023],Balance[Tipo],'ER GPK PE'!B78,Balance[Código Dependencia],'Información del Programa'!$C$7)/2)/COUNTIFS('Driver(empleados)'!$X$1:$X$4963,'Información del Programa'!$C$7))*Infraestructura!$D$1,((SUMIFS(Balance[Saldo 2023],Balance[Tipo],'ER GPK PE'!B78,Balance[Código Dependencia],'Información del Programa'!$C$7,Balance[Virtual],"X")/2)/COUNTIFS('Driver(empleados)'!$X$1:$X$4963,'Información del Programa'!$C$7))*Infraestructura!$D$1)*(1-'Información del Programa'!$C$13)/'Información del Programa'!$C$16</f>
        <v>#DIV/0!</v>
      </c>
      <c r="D78" s="39" t="e">
        <f>+C78*'Información del Programa'!$C$16</f>
        <v>#DIV/0!</v>
      </c>
    </row>
    <row r="79" spans="2:45">
      <c r="B79" s="38" t="s">
        <v>157</v>
      </c>
      <c r="C79" s="39" t="e">
        <f>IF('Información del Programa'!$C$8="Presencial",((SUMIFS(Balance[Saldo 2023],Balance[Tipo],'ER GPK PE'!B79,Balance[Código Dependencia],'Información del Programa'!$C$7)/2)/COUNTIFS('Driver(empleados)'!$X$1:$X$4963,'Información del Programa'!$C$7))*Infraestructura!$D$1,((SUMIFS(Balance[Saldo 2023],Balance[Tipo],'ER GPK PE'!B79,Balance[Código Dependencia],'Información del Programa'!$C$7,Balance[Virtual],"X")/2)/COUNTIFS('Driver(empleados)'!$X$1:$X$4963,'Información del Programa'!$C$7))*Infraestructura!$D$1)*(1-'Información del Programa'!$C$13)/'Información del Programa'!$C$16</f>
        <v>#DIV/0!</v>
      </c>
      <c r="D79" s="39" t="e">
        <f>+C79*'Información del Programa'!$C$16</f>
        <v>#DIV/0!</v>
      </c>
    </row>
    <row r="80" spans="2:45">
      <c r="B80" s="38" t="s">
        <v>158</v>
      </c>
      <c r="C80" s="39" t="e">
        <f>IF('Información del Programa'!$C$8="Presencial",((SUMIFS(Balance[Saldo 2023],Balance[Tipo],'ER GPK PE'!B80,Balance[Código Dependencia],'Información del Programa'!$C$7)/2)/COUNTIFS('Driver(empleados)'!$X$1:$X$4963,'Información del Programa'!$C$7))*Infraestructura!$D$1,((SUMIFS(Balance[Saldo 2023],Balance[Tipo],'ER GPK PE'!B80,Balance[Código Dependencia],'Información del Programa'!$C$7,Balance[Virtual],"X")/2)/COUNTIFS('Driver(empleados)'!$X$1:$X$4963,'Información del Programa'!$C$7))*Infraestructura!$D$1)*(1-'Información del Programa'!$C$13)/'Información del Programa'!$C$16</f>
        <v>#DIV/0!</v>
      </c>
      <c r="D80" s="39" t="e">
        <f>+C80*'Información del Programa'!$C$16</f>
        <v>#DIV/0!</v>
      </c>
    </row>
    <row r="81" spans="2:5">
      <c r="B81" s="38" t="s">
        <v>147</v>
      </c>
      <c r="C81" s="39" t="e">
        <f>IF('Información del Programa'!$C$8="Presencial",((SUMIFS(Balance[Saldo 2023],Balance[Tipo],'ER GPK PE'!B81,Balance[Código Dependencia],'Información del Programa'!$C$7)/2)/COUNTIFS('Driver(empleados)'!$X$1:$X$4963,'Información del Programa'!$C$7))*Infraestructura!$D$1,((SUMIFS(Balance[Saldo 2023],Balance[Tipo],'ER GPK PE'!B81,Balance[Código Dependencia],'Información del Programa'!$C$7,Balance[Virtual],"X")/2)/COUNTIFS('Driver(empleados)'!$X$1:$X$4963,'Información del Programa'!$C$7))*Infraestructura!$D$1)*(1-'Información del Programa'!$C$13)/'Información del Programa'!$C$16</f>
        <v>#DIV/0!</v>
      </c>
      <c r="D81" s="39" t="e">
        <f>+C81*'Información del Programa'!$C$16</f>
        <v>#DIV/0!</v>
      </c>
    </row>
    <row r="82" spans="2:5">
      <c r="B82" s="38" t="s">
        <v>159</v>
      </c>
      <c r="C82" s="39" t="e">
        <f>IF('Información del Programa'!$C$8="Presencial",((SUMIFS(Balance[Saldo 2023],Balance[Tipo],'ER GPK PE'!B82,Balance[Código Dependencia],'Información del Programa'!$C$7)/2)/COUNTIFS('Driver(empleados)'!$X$1:$X$4963,'Información del Programa'!$C$7))*Infraestructura!$D$1,((SUMIFS(Balance[Saldo 2023],Balance[Tipo],'ER GPK PE'!B82,Balance[Código Dependencia],'Información del Programa'!$C$7,Balance[Virtual],"X")/2)/COUNTIFS('Driver(empleados)'!$X$1:$X$4963,'Información del Programa'!$C$7))*Infraestructura!$D$1)*(1-'Información del Programa'!$C$13)/'Información del Programa'!$C$16</f>
        <v>#DIV/0!</v>
      </c>
      <c r="D82" s="39" t="e">
        <f>+C82*'Información del Programa'!$C$16</f>
        <v>#DIV/0!</v>
      </c>
    </row>
    <row r="83" spans="2:5" ht="15.75" thickBot="1"/>
    <row r="84" spans="2:5" ht="19.5" thickBot="1">
      <c r="B84" s="85" t="s">
        <v>181</v>
      </c>
      <c r="C84" s="86" t="e">
        <f>+C21-C24</f>
        <v>#VALUE!</v>
      </c>
      <c r="D84" s="88" t="e">
        <f>+D21-D24</f>
        <v>#VALUE!</v>
      </c>
      <c r="E84" s="25"/>
    </row>
    <row r="86" spans="2:5">
      <c r="C86" s="30" t="s">
        <v>110</v>
      </c>
      <c r="D86" s="30" t="s">
        <v>111</v>
      </c>
    </row>
    <row r="87" spans="2:5">
      <c r="B87" s="32" t="s">
        <v>173</v>
      </c>
      <c r="C87" s="33" t="e">
        <f>+C88+C92</f>
        <v>#DIV/0!</v>
      </c>
      <c r="D87" s="33" t="e">
        <f>+D88+D92</f>
        <v>#VALUE!</v>
      </c>
    </row>
    <row r="88" spans="2:5">
      <c r="B88" s="34" t="s">
        <v>161</v>
      </c>
      <c r="C88" s="35" t="e">
        <f>+SUM(C89:C91)</f>
        <v>#DIV/0!</v>
      </c>
      <c r="D88" s="35" t="e">
        <f>+SUM(D89:D91)</f>
        <v>#VALUE!</v>
      </c>
    </row>
    <row r="89" spans="2:5">
      <c r="B89" s="38" t="s">
        <v>162</v>
      </c>
      <c r="C89" s="39" t="e">
        <f>+D89/'Información del Programa'!$C$16</f>
        <v>#DIV/0!</v>
      </c>
      <c r="D89" s="39">
        <f>+IF(OR('Información del Programa'!$C$9="Especialidad Medicoquirúrgica",'Información del Programa'!$C$9="Cirugía Oral y Maxilofacial"),$D$21,IF('Información del Programa'!$C$10="No aplica",$D$21*'Información del Programa'!$C$32,0))</f>
        <v>0</v>
      </c>
    </row>
    <row r="90" spans="2:5">
      <c r="B90" s="38" t="s">
        <v>35</v>
      </c>
      <c r="C90" s="39" t="e">
        <f>+D90/'Información del Programa'!$C$16</f>
        <v>#VALUE!</v>
      </c>
      <c r="D90" s="39" t="e">
        <f>+IF(OR('Información del Programa'!$C$9="Especialidad Medicoquirúrgica",'Información del Programa'!$C$9="Cirugía Oral y Maxilofacial"),0,$D$21*'Información del Programa'!$C$33)</f>
        <v>#VALUE!</v>
      </c>
    </row>
    <row r="91" spans="2:5">
      <c r="B91" s="38" t="s">
        <v>36</v>
      </c>
      <c r="C91" s="39" t="e">
        <f>+D91/'Información del Programa'!$C$16</f>
        <v>#VALUE!</v>
      </c>
      <c r="D91" s="39" t="e">
        <f>+IF(OR('Información del Programa'!$C$9="Especialidad Medicoquirúrgica",'Información del Programa'!$C$9="Cirugía Oral y Maxilofacial"),0,$D$21*'Información del Programa'!$C$34)</f>
        <v>#VALUE!</v>
      </c>
    </row>
    <row r="92" spans="2:5">
      <c r="B92" s="34" t="s">
        <v>163</v>
      </c>
      <c r="C92" s="35" t="e">
        <f>+C93</f>
        <v>#VALUE!</v>
      </c>
      <c r="D92" s="35" t="e">
        <f>+D93</f>
        <v>#VALUE!</v>
      </c>
      <c r="E92" s="25"/>
    </row>
    <row r="93" spans="2:5">
      <c r="B93" s="38" t="s">
        <v>164</v>
      </c>
      <c r="C93" s="39" t="e">
        <f>+D93/'Información del Programa'!$C$16</f>
        <v>#VALUE!</v>
      </c>
      <c r="D93" s="39" t="e">
        <f>$D$21*'Información del Programa'!$C$36</f>
        <v>#VALUE!</v>
      </c>
    </row>
    <row r="94" spans="2:5" ht="15.75" thickBot="1"/>
    <row r="95" spans="2:5" ht="19.5" thickBot="1">
      <c r="B95" s="85" t="s">
        <v>165</v>
      </c>
      <c r="C95" s="86" t="e">
        <f>+C84-C87</f>
        <v>#VALUE!</v>
      </c>
      <c r="D95" s="88" t="e">
        <f>+D84-D87</f>
        <v>#VALUE!</v>
      </c>
    </row>
    <row r="97" spans="2:4" ht="18.75">
      <c r="B97" s="57" t="s">
        <v>166</v>
      </c>
      <c r="C97" s="58" t="e">
        <f>(C24+C87)/$D$99</f>
        <v>#DIV/0!</v>
      </c>
      <c r="D97" s="58" t="e">
        <f>(D24+D87)/$D$99</f>
        <v>#N/A</v>
      </c>
    </row>
    <row r="99" spans="2:4" ht="18.75">
      <c r="B99" s="203" t="s">
        <v>183</v>
      </c>
      <c r="C99" s="203"/>
      <c r="D99" s="74" t="str">
        <f>ResumenGPK!C27</f>
        <v>No existe</v>
      </c>
    </row>
  </sheetData>
  <mergeCells count="9">
    <mergeCell ref="B2:D2"/>
    <mergeCell ref="B3:D3"/>
    <mergeCell ref="B8:D8"/>
    <mergeCell ref="B6:D6"/>
    <mergeCell ref="B99:C99"/>
    <mergeCell ref="B9:D9"/>
    <mergeCell ref="B10:D10"/>
    <mergeCell ref="B11:D11"/>
    <mergeCell ref="B7:D7"/>
  </mergeCells>
  <pageMargins left="0.7" right="0.7" top="0.75" bottom="0.75" header="0.3" footer="0.3"/>
  <pageSetup orientation="portrait" r:id="rId1"/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Hoja15">
    <tabColor theme="9" tint="0.59999389629810485"/>
  </sheetPr>
  <dimension ref="A1:AV59"/>
  <sheetViews>
    <sheetView showGridLines="0" topLeftCell="A13" zoomScale="120" zoomScaleNormal="120" workbookViewId="0">
      <selection activeCell="D29" sqref="D29"/>
    </sheetView>
  </sheetViews>
  <sheetFormatPr baseColWidth="10" defaultColWidth="0" defaultRowHeight="13.9" customHeight="1" zeroHeight="1"/>
  <cols>
    <col min="1" max="1" width="16.28515625" style="42" customWidth="1"/>
    <col min="2" max="2" width="45.28515625" style="89" bestFit="1" customWidth="1"/>
    <col min="3" max="3" width="26.85546875" style="89" bestFit="1" customWidth="1"/>
    <col min="4" max="4" width="21.7109375" style="89" customWidth="1"/>
    <col min="5" max="5" width="20.85546875" style="89" bestFit="1" customWidth="1"/>
    <col min="6" max="6" width="8.5703125" style="42" customWidth="1"/>
    <col min="7" max="7" width="1.5703125" style="42" customWidth="1"/>
    <col min="8" max="8" width="49.7109375" style="42" hidden="1" customWidth="1"/>
    <col min="9" max="9" width="22.28515625" style="42" hidden="1" customWidth="1"/>
    <col min="10" max="10" width="15.85546875" style="42" hidden="1" customWidth="1"/>
    <col min="11" max="11" width="11.42578125" style="42" hidden="1" customWidth="1"/>
    <col min="12" max="48" width="0" style="42" hidden="1" customWidth="1"/>
    <col min="49" max="16384" width="11.42578125" style="42" hidden="1"/>
  </cols>
  <sheetData>
    <row r="1" spans="2:47" ht="14.25"/>
    <row r="2" spans="2:47" ht="14.25"/>
    <row r="3" spans="2:47" ht="14.25"/>
    <row r="4" spans="2:47" ht="14.25"/>
    <row r="5" spans="2:47" ht="14.25"/>
    <row r="6" spans="2:47" ht="14.25"/>
    <row r="7" spans="2:47" ht="23.25">
      <c r="B7" s="210" t="s">
        <v>108</v>
      </c>
      <c r="C7" s="210"/>
      <c r="D7" s="210"/>
      <c r="E7" s="210"/>
    </row>
    <row r="8" spans="2:47" ht="15.75">
      <c r="B8" s="211" t="str">
        <f>'Información del Programa'!$C$4&amp;" Modalidad "&amp;'Información del Programa'!$C$8</f>
        <v xml:space="preserve"> Modalidad </v>
      </c>
      <c r="C8" s="211"/>
      <c r="D8" s="211"/>
      <c r="E8" s="211"/>
      <c r="F8" s="71"/>
      <c r="H8" s="48"/>
    </row>
    <row r="9" spans="2:47" ht="15.75">
      <c r="B9" s="212" t="str">
        <f>"Por el periodo comprendido entre "&amp;'Información del Programa'!$C$14&amp;" a "&amp;'Información del Programa'!$C$15</f>
        <v xml:space="preserve">Por el periodo comprendido entre  a </v>
      </c>
      <c r="C9" s="212"/>
      <c r="D9" s="212"/>
      <c r="E9" s="212"/>
      <c r="F9" s="71"/>
      <c r="H9" s="48"/>
    </row>
    <row r="10" spans="2:47" ht="15.75">
      <c r="B10" s="212">
        <f>'Información del Programa'!$C$6</f>
        <v>0</v>
      </c>
      <c r="C10" s="212"/>
      <c r="D10" s="212"/>
      <c r="E10" s="212"/>
      <c r="F10" s="71"/>
      <c r="H10" s="48"/>
    </row>
    <row r="11" spans="2:47" ht="14.25">
      <c r="B11" s="213" t="s">
        <v>109</v>
      </c>
      <c r="C11" s="213"/>
      <c r="D11" s="213"/>
      <c r="E11" s="213"/>
      <c r="H11" s="48"/>
    </row>
    <row r="12" spans="2:47" ht="14.25">
      <c r="H12" s="48"/>
    </row>
    <row r="13" spans="2:47" ht="36">
      <c r="B13" s="90"/>
      <c r="C13" s="91" t="s">
        <v>212</v>
      </c>
      <c r="D13" s="92" t="s">
        <v>213</v>
      </c>
      <c r="E13" s="92" t="s">
        <v>214</v>
      </c>
      <c r="F13" s="43"/>
      <c r="G13" s="43"/>
      <c r="H13" s="49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44"/>
      <c r="AJ13" s="44"/>
      <c r="AK13" s="44"/>
      <c r="AL13" s="44"/>
      <c r="AM13" s="44"/>
      <c r="AN13" s="44"/>
      <c r="AO13" s="44"/>
      <c r="AP13" s="44"/>
      <c r="AQ13" s="44"/>
      <c r="AR13" s="44"/>
      <c r="AS13" s="44"/>
      <c r="AT13" s="44"/>
      <c r="AU13" s="44"/>
    </row>
    <row r="14" spans="2:47" ht="15.75">
      <c r="B14" s="93" t="s">
        <v>215</v>
      </c>
      <c r="C14" s="94">
        <f>+'Información del Programa'!$C$19</f>
        <v>0</v>
      </c>
      <c r="D14" s="95">
        <f>IF(OR('Información del Programa'!$C$9="Especialidad Medicoquirúrgica",'Información del Programa'!$C$9="Cirugía Oral y Maxilofacial"),('Información del Programa'!$C$31*'Información del Programa'!$C$30*'Información del Programa'!$C$16)*'Información del Programa'!$C$29,'Información del Programa'!$C$31*'Información del Programa'!$C$30*'Información del Programa'!$C$16)</f>
        <v>0</v>
      </c>
      <c r="E14" s="95">
        <f>+D14*C14</f>
        <v>0</v>
      </c>
      <c r="F14" s="45"/>
      <c r="G14" s="45"/>
      <c r="H14" s="48"/>
    </row>
    <row r="15" spans="2:47" ht="15">
      <c r="B15" s="96" t="s">
        <v>216</v>
      </c>
      <c r="C15" s="97">
        <f>+'Información del Programa'!$C$19</f>
        <v>0</v>
      </c>
      <c r="D15" s="98">
        <f>D14*'Información del Programa'!$C$20</f>
        <v>0</v>
      </c>
      <c r="E15" s="98">
        <f>C15*D15</f>
        <v>0</v>
      </c>
      <c r="F15" s="45"/>
      <c r="G15" s="45"/>
      <c r="H15" s="48"/>
    </row>
    <row r="16" spans="2:47" ht="15">
      <c r="B16" s="96" t="s">
        <v>217</v>
      </c>
      <c r="C16" s="97">
        <f>+'Información del Programa'!$C$19</f>
        <v>0</v>
      </c>
      <c r="D16" s="98">
        <f>(D14-D15)*'Información del Programa'!$C$28*('Información del Programa'!$C$23*'Información del Programa'!$D$23+'Información del Programa'!$C$24*'Información del Programa'!$D$24+'Información del Programa'!$C$25*'Información del Programa'!$D$25+'Información del Programa'!$C$26*'Información del Programa'!$D$26)</f>
        <v>0</v>
      </c>
      <c r="E16" s="98">
        <f>C16*D16</f>
        <v>0</v>
      </c>
      <c r="F16" s="45"/>
      <c r="G16" s="45"/>
      <c r="H16" s="48"/>
    </row>
    <row r="17" spans="2:8" ht="15">
      <c r="B17" s="96" t="s">
        <v>218</v>
      </c>
      <c r="C17" s="97">
        <f>+'Información del Programa'!$C$19</f>
        <v>0</v>
      </c>
      <c r="D17" s="98">
        <f>(D14-D15-D16)*'Información del Programa'!$C$27</f>
        <v>0</v>
      </c>
      <c r="E17" s="98">
        <f>C17*D17</f>
        <v>0</v>
      </c>
      <c r="F17" s="45"/>
      <c r="G17" s="45"/>
      <c r="H17" s="48"/>
    </row>
    <row r="18" spans="2:8" ht="15.75">
      <c r="B18" s="93" t="s">
        <v>219</v>
      </c>
      <c r="C18" s="99">
        <f>+'Información del Programa'!$C$19</f>
        <v>0</v>
      </c>
      <c r="D18" s="95">
        <f>D14-D15-D16-D17</f>
        <v>0</v>
      </c>
      <c r="E18" s="95">
        <f>E14-E15-E16-E17</f>
        <v>0</v>
      </c>
      <c r="F18" s="45"/>
      <c r="G18" s="45"/>
      <c r="H18" s="48"/>
    </row>
    <row r="19" spans="2:8" ht="15">
      <c r="B19" s="96" t="s">
        <v>220</v>
      </c>
      <c r="C19" s="97">
        <f>+'Información del Programa'!$C$19</f>
        <v>0</v>
      </c>
      <c r="D19" s="98">
        <f>+IF(OR('Información del Programa'!$C$9="Especialidad Medicoquirúrgica",'Información del Programa'!$C$9="Cirugía Oral y Maxilofacial"),$D$18,IF('Información del Programa'!$C$10="No aplica",D18*(SUM('Información del Programa'!$C$33:$C$34)),D18*SUM('Información del Programa'!$C$33:$C$34)))+D18*'Información del Programa'!$C$36*'Información del Programa'!$C$35</f>
        <v>0</v>
      </c>
      <c r="E19" s="98">
        <f>C19*D19</f>
        <v>0</v>
      </c>
      <c r="F19" s="45"/>
      <c r="G19" s="45"/>
      <c r="H19" s="48"/>
    </row>
    <row r="20" spans="2:8" ht="15.75">
      <c r="B20" s="110" t="s">
        <v>221</v>
      </c>
      <c r="C20" s="111">
        <f>+'Información del Programa'!$C$19</f>
        <v>0</v>
      </c>
      <c r="D20" s="112">
        <f>D18-D19</f>
        <v>0</v>
      </c>
      <c r="E20" s="112">
        <f>+E18-E19</f>
        <v>0</v>
      </c>
      <c r="F20" s="109" t="e">
        <f>D20/D18</f>
        <v>#DIV/0!</v>
      </c>
      <c r="G20" s="46"/>
      <c r="H20" s="48"/>
    </row>
    <row r="21" spans="2:8" ht="15">
      <c r="B21" s="96" t="s">
        <v>222</v>
      </c>
      <c r="C21" s="97"/>
      <c r="D21" s="98"/>
      <c r="E21" s="98">
        <f>'ER INST'!$D$28+'ER INST'!$D$42+'ER INST'!$D$55+'ER INST'!$D$62</f>
        <v>0</v>
      </c>
      <c r="F21" s="45"/>
      <c r="G21" s="45"/>
      <c r="H21" s="48"/>
    </row>
    <row r="22" spans="2:8" ht="15">
      <c r="B22" s="96" t="s">
        <v>223</v>
      </c>
      <c r="C22" s="97"/>
      <c r="D22" s="98"/>
      <c r="E22" s="98" t="e">
        <f>'ER INST'!$D$68+'ER INST'!$D$76</f>
        <v>#N/A</v>
      </c>
      <c r="F22" s="45"/>
      <c r="G22" s="45"/>
      <c r="H22" s="48"/>
    </row>
    <row r="23" spans="2:8" ht="18">
      <c r="B23" s="100" t="s">
        <v>224</v>
      </c>
      <c r="C23" s="101"/>
      <c r="D23" s="102"/>
      <c r="E23" s="102" t="e">
        <f>+E20-E21-E22</f>
        <v>#N/A</v>
      </c>
      <c r="F23" s="46"/>
      <c r="G23" s="46"/>
      <c r="H23" s="48"/>
    </row>
    <row r="24" spans="2:8" ht="14.25">
      <c r="B24" s="103"/>
      <c r="C24" s="103"/>
      <c r="D24" s="103"/>
      <c r="E24" s="103"/>
      <c r="F24" s="47"/>
      <c r="G24" s="47"/>
      <c r="H24" s="48"/>
    </row>
    <row r="25" spans="2:8" ht="14.25">
      <c r="B25" s="103"/>
      <c r="C25" s="103"/>
      <c r="D25" s="103"/>
      <c r="E25" s="103"/>
      <c r="F25" s="47"/>
      <c r="G25" s="47"/>
      <c r="H25" s="48"/>
    </row>
    <row r="26" spans="2:8" ht="20.25">
      <c r="B26" s="174" t="s">
        <v>183</v>
      </c>
      <c r="C26" s="177" t="str">
        <f>IFERROR(ROUNDUP((E22+E21)/D20,0),"No existe")</f>
        <v>No existe</v>
      </c>
      <c r="E26" s="119"/>
      <c r="F26" s="47"/>
      <c r="G26" s="47"/>
      <c r="H26" s="48"/>
    </row>
    <row r="27" spans="2:8" ht="15">
      <c r="B27" s="104" t="s">
        <v>225</v>
      </c>
      <c r="C27" s="108" t="str">
        <f>IFERROR(D27,"No existe")</f>
        <v>No existe</v>
      </c>
      <c r="D27" s="105" t="e">
        <f>ROUND($C$26*'Información del Programa'!C22,0)</f>
        <v>#VALUE!</v>
      </c>
      <c r="F27" s="47"/>
      <c r="G27" s="47"/>
      <c r="H27" s="48"/>
    </row>
    <row r="28" spans="2:8" ht="30">
      <c r="B28" s="104" t="s">
        <v>226</v>
      </c>
      <c r="C28" s="108" t="str">
        <f>IFERROR(IF(SUM(D27:D31)&lt;C26,D28+1,IF(SUM(D27:D31)&gt;C26,D28-1,D28)),"No existe")</f>
        <v>No existe</v>
      </c>
      <c r="D28" s="105" t="e">
        <f>ROUND($C$26*'Información del Programa'!C23,0)</f>
        <v>#VALUE!</v>
      </c>
      <c r="F28" s="47"/>
      <c r="G28" s="47"/>
      <c r="H28" s="48"/>
    </row>
    <row r="29" spans="2:8" ht="30">
      <c r="B29" s="104" t="s">
        <v>227</v>
      </c>
      <c r="C29" s="108" t="str">
        <f t="shared" ref="C29:C31" si="0">IFERROR(D29,"No existe")</f>
        <v>No existe</v>
      </c>
      <c r="D29" s="105" t="e">
        <f>ROUND($C$26*'Información del Programa'!C24,0)</f>
        <v>#VALUE!</v>
      </c>
      <c r="F29" s="47"/>
      <c r="G29" s="47"/>
      <c r="H29" s="48"/>
    </row>
    <row r="30" spans="2:8" ht="30">
      <c r="B30" s="104" t="s">
        <v>228</v>
      </c>
      <c r="C30" s="108" t="str">
        <f t="shared" si="0"/>
        <v>No existe</v>
      </c>
      <c r="D30" s="105" t="e">
        <f>ROUND($C$26*'Información del Programa'!C25,0)</f>
        <v>#VALUE!</v>
      </c>
      <c r="F30" s="47"/>
      <c r="G30" s="47"/>
      <c r="H30" s="48"/>
    </row>
    <row r="31" spans="2:8" ht="30">
      <c r="B31" s="104" t="s">
        <v>229</v>
      </c>
      <c r="C31" s="108" t="str">
        <f t="shared" si="0"/>
        <v>No existe</v>
      </c>
      <c r="D31" s="105" t="e">
        <f>ROUND($C$26*'Información del Programa'!C26,0)</f>
        <v>#VALUE!</v>
      </c>
      <c r="F31" s="47"/>
      <c r="G31" s="47"/>
    </row>
    <row r="32" spans="2:8" ht="14.25"/>
    <row r="33" spans="2:6" ht="14.25">
      <c r="D33" s="106"/>
    </row>
    <row r="34" spans="2:6" ht="23.25">
      <c r="B34" s="210" t="s">
        <v>108</v>
      </c>
      <c r="C34" s="210"/>
      <c r="D34" s="210"/>
      <c r="E34" s="210"/>
    </row>
    <row r="35" spans="2:6" ht="23.25">
      <c r="B35" s="210" t="s">
        <v>183</v>
      </c>
      <c r="C35" s="210"/>
      <c r="D35" s="210"/>
      <c r="E35" s="210"/>
    </row>
    <row r="36" spans="2:6" ht="15.75">
      <c r="B36" s="211" t="str">
        <f>'Información del Programa'!$C$4&amp;" Modalidad "&amp;'Información del Programa'!$C$8</f>
        <v xml:space="preserve"> Modalidad </v>
      </c>
      <c r="C36" s="211"/>
      <c r="D36" s="211"/>
      <c r="E36" s="211"/>
    </row>
    <row r="37" spans="2:6" ht="15">
      <c r="B37" s="212" t="str">
        <f>"Por el periodo comprendido entre "&amp;'Información del Programa'!$C$14&amp;" a "&amp;'Información del Programa'!$C$15</f>
        <v xml:space="preserve">Por el periodo comprendido entre  a </v>
      </c>
      <c r="C37" s="212"/>
      <c r="D37" s="212"/>
      <c r="E37" s="212"/>
    </row>
    <row r="38" spans="2:6" ht="15">
      <c r="B38" s="212">
        <f>'Información del Programa'!$C$6</f>
        <v>0</v>
      </c>
      <c r="C38" s="212"/>
      <c r="D38" s="212"/>
      <c r="E38" s="212"/>
    </row>
    <row r="39" spans="2:6" ht="14.25">
      <c r="B39" s="213" t="s">
        <v>109</v>
      </c>
      <c r="C39" s="213"/>
      <c r="D39" s="213"/>
      <c r="E39" s="213"/>
    </row>
    <row r="40" spans="2:6" ht="14.25"/>
    <row r="41" spans="2:6" ht="36">
      <c r="B41" s="90"/>
      <c r="C41" s="91" t="s">
        <v>212</v>
      </c>
      <c r="D41" s="92" t="s">
        <v>213</v>
      </c>
      <c r="E41" s="92" t="s">
        <v>214</v>
      </c>
    </row>
    <row r="42" spans="2:6" ht="15.75">
      <c r="B42" s="93" t="s">
        <v>215</v>
      </c>
      <c r="C42" s="94" t="str">
        <f>$C$26</f>
        <v>No existe</v>
      </c>
      <c r="D42" s="95">
        <f>IF(OR('Información del Programa'!$C$9="Especialidad Medicoquirúrgica",'Información del Programa'!$C$9="Cirugía Oral y Maxilofacial"),('Información del Programa'!$C$31*'Información del Programa'!$C$30*'Información del Programa'!$C$16)*'Información del Programa'!$C$29,'Información del Programa'!$C$31*'Información del Programa'!$C$30*'Información del Programa'!$C$16)</f>
        <v>0</v>
      </c>
      <c r="E42" s="95" t="e">
        <f>+D42*C42</f>
        <v>#VALUE!</v>
      </c>
    </row>
    <row r="43" spans="2:6" ht="15">
      <c r="B43" s="96" t="s">
        <v>216</v>
      </c>
      <c r="C43" s="97" t="str">
        <f t="shared" ref="C43:C48" si="1">$C$26</f>
        <v>No existe</v>
      </c>
      <c r="D43" s="98">
        <f>D42*'Información del Programa'!$C$20</f>
        <v>0</v>
      </c>
      <c r="E43" s="98" t="e">
        <f>C43*D43</f>
        <v>#VALUE!</v>
      </c>
    </row>
    <row r="44" spans="2:6" ht="15">
      <c r="B44" s="96" t="s">
        <v>217</v>
      </c>
      <c r="C44" s="97" t="str">
        <f t="shared" si="1"/>
        <v>No existe</v>
      </c>
      <c r="D44" s="98">
        <f>(D42-D43)*'Información del Programa'!$C$28*('Información del Programa'!$C$23*'Información del Programa'!$D$23+'Información del Programa'!$C$24*'Información del Programa'!$D$24+'Información del Programa'!$C$25*'Información del Programa'!$D$25+'Información del Programa'!$C$26*'Información del Programa'!$D$26)</f>
        <v>0</v>
      </c>
      <c r="E44" s="98" t="e">
        <f>C44*D44</f>
        <v>#VALUE!</v>
      </c>
    </row>
    <row r="45" spans="2:6" ht="15">
      <c r="B45" s="96" t="s">
        <v>218</v>
      </c>
      <c r="C45" s="97" t="str">
        <f t="shared" si="1"/>
        <v>No existe</v>
      </c>
      <c r="D45" s="98">
        <f>(D42-D43-D44)*'Información del Programa'!$C$27</f>
        <v>0</v>
      </c>
      <c r="E45" s="98" t="e">
        <f>C45*D45</f>
        <v>#VALUE!</v>
      </c>
    </row>
    <row r="46" spans="2:6" ht="15.75">
      <c r="B46" s="93" t="s">
        <v>219</v>
      </c>
      <c r="C46" s="99" t="str">
        <f t="shared" si="1"/>
        <v>No existe</v>
      </c>
      <c r="D46" s="95">
        <f>D42-D43-D44-D45</f>
        <v>0</v>
      </c>
      <c r="E46" s="95" t="e">
        <f>E42-E43-E44-E45</f>
        <v>#VALUE!</v>
      </c>
    </row>
    <row r="47" spans="2:6" ht="15">
      <c r="B47" s="96" t="s">
        <v>220</v>
      </c>
      <c r="C47" s="97" t="str">
        <f t="shared" si="1"/>
        <v>No existe</v>
      </c>
      <c r="D47" s="98">
        <f>+IF(OR('Información del Programa'!$C$9="Especialidad Medicoquirúrgica",'Información del Programa'!$C$9="Cirugía Oral y Maxilofacial"),$D$18,IF('Información del Programa'!$C$10="No aplica",D18*(SUM('Información del Programa'!$C$33:$C$34)),D18*SUM('Información del Programa'!$C$33:$C$34)))+D18*'Información del Programa'!$C$36*'Información del Programa'!$C$35</f>
        <v>0</v>
      </c>
      <c r="E47" s="98" t="e">
        <f>C47*D47</f>
        <v>#VALUE!</v>
      </c>
    </row>
    <row r="48" spans="2:6" ht="15.75">
      <c r="B48" s="110" t="s">
        <v>221</v>
      </c>
      <c r="C48" s="111" t="str">
        <f t="shared" si="1"/>
        <v>No existe</v>
      </c>
      <c r="D48" s="112">
        <f>D46-D47</f>
        <v>0</v>
      </c>
      <c r="E48" s="112" t="e">
        <f>+E46-E47</f>
        <v>#VALUE!</v>
      </c>
      <c r="F48" s="109" t="e">
        <f>D48/D46</f>
        <v>#DIV/0!</v>
      </c>
    </row>
    <row r="49" spans="2:5" ht="15">
      <c r="B49" s="96" t="s">
        <v>222</v>
      </c>
      <c r="C49" s="97"/>
      <c r="D49" s="98"/>
      <c r="E49" s="98">
        <f>'ER INST'!$D$28+'ER INST'!$D$42+'ER INST'!$D$55+'ER INST'!$D$62</f>
        <v>0</v>
      </c>
    </row>
    <row r="50" spans="2:5" ht="15">
      <c r="B50" s="96" t="s">
        <v>223</v>
      </c>
      <c r="C50" s="97"/>
      <c r="D50" s="98"/>
      <c r="E50" s="98" t="e">
        <f>'ER INST'!$D$68+'ER INST'!$D$76</f>
        <v>#N/A</v>
      </c>
    </row>
    <row r="51" spans="2:5" ht="18">
      <c r="B51" s="100" t="s">
        <v>224</v>
      </c>
      <c r="C51" s="101"/>
      <c r="D51" s="102"/>
      <c r="E51" s="102" t="e">
        <f>+E48-E49-E50</f>
        <v>#VALUE!</v>
      </c>
    </row>
    <row r="52" spans="2:5" ht="14.25">
      <c r="B52" s="103"/>
      <c r="C52" s="103"/>
      <c r="D52" s="103"/>
      <c r="E52" s="103"/>
    </row>
    <row r="53" spans="2:5" ht="14.25">
      <c r="B53" s="103"/>
      <c r="C53" s="103"/>
      <c r="D53" s="103"/>
      <c r="E53" s="103"/>
    </row>
    <row r="54" spans="2:5" ht="18">
      <c r="B54" s="107" t="s">
        <v>183</v>
      </c>
      <c r="C54" s="209" t="e">
        <f>ROUNDUP((E50+E49)/D48,0)</f>
        <v>#N/A</v>
      </c>
      <c r="D54" s="209"/>
      <c r="E54" s="209"/>
    </row>
    <row r="55" spans="2:5" ht="14.25"/>
    <row r="56" spans="2:5" ht="14.25"/>
    <row r="57" spans="2:5" ht="14.25"/>
    <row r="58" spans="2:5" ht="14.25"/>
    <row r="59" spans="2:5" ht="14.25"/>
  </sheetData>
  <mergeCells count="12">
    <mergeCell ref="C54:E54"/>
    <mergeCell ref="B7:E7"/>
    <mergeCell ref="B8:E8"/>
    <mergeCell ref="B9:E9"/>
    <mergeCell ref="B10:E10"/>
    <mergeCell ref="B11:E11"/>
    <mergeCell ref="B34:E34"/>
    <mergeCell ref="B35:E35"/>
    <mergeCell ref="B36:E36"/>
    <mergeCell ref="B37:E37"/>
    <mergeCell ref="B38:E38"/>
    <mergeCell ref="B39:E39"/>
  </mergeCells>
  <pageMargins left="0.7" right="0.7" top="0.75" bottom="0.75" header="0.3" footer="0.3"/>
  <pageSetup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Hoja14">
    <tabColor rgb="FF92D050"/>
    <pageSetUpPr fitToPage="1"/>
  </sheetPr>
  <dimension ref="A1:AV1048562"/>
  <sheetViews>
    <sheetView showGridLines="0" tabSelected="1" zoomScale="140" zoomScaleNormal="140" workbookViewId="0"/>
  </sheetViews>
  <sheetFormatPr baseColWidth="10" defaultColWidth="0" defaultRowHeight="14.25" zeroHeight="1"/>
  <cols>
    <col min="1" max="1" width="16.28515625" style="42" customWidth="1"/>
    <col min="2" max="2" width="46.85546875" style="89" customWidth="1"/>
    <col min="3" max="3" width="26.85546875" style="89" bestFit="1" customWidth="1"/>
    <col min="4" max="4" width="21.7109375" style="89" customWidth="1"/>
    <col min="5" max="5" width="20.85546875" style="89" bestFit="1" customWidth="1"/>
    <col min="6" max="6" width="9.28515625" style="42" customWidth="1"/>
    <col min="7" max="7" width="1.5703125" style="42" hidden="1" customWidth="1"/>
    <col min="8" max="8" width="49.7109375" style="42" hidden="1" customWidth="1"/>
    <col min="9" max="9" width="22.28515625" style="42" hidden="1" customWidth="1"/>
    <col min="10" max="10" width="15.85546875" style="42" hidden="1" customWidth="1"/>
    <col min="11" max="11" width="11.42578125" style="42" hidden="1" customWidth="1"/>
    <col min="12" max="48" width="0" style="42" hidden="1" customWidth="1"/>
    <col min="49" max="16384" width="11.42578125" style="42" hidden="1"/>
  </cols>
  <sheetData>
    <row r="1" spans="2:47"/>
    <row r="2" spans="2:47"/>
    <row r="3" spans="2:47"/>
    <row r="4" spans="2:47"/>
    <row r="5" spans="2:47"/>
    <row r="6" spans="2:47"/>
    <row r="7" spans="2:47" ht="23.25">
      <c r="B7" s="210" t="s">
        <v>210</v>
      </c>
      <c r="C7" s="210"/>
      <c r="D7" s="210"/>
      <c r="E7" s="210"/>
    </row>
    <row r="8" spans="2:47" ht="15.75">
      <c r="B8" s="211" t="str">
        <f>'Información del Programa'!$C$4&amp;" Modalidad "&amp;'Información del Programa'!$C$8</f>
        <v xml:space="preserve"> Modalidad </v>
      </c>
      <c r="C8" s="211"/>
      <c r="D8" s="211"/>
      <c r="E8" s="211"/>
      <c r="F8" s="71"/>
      <c r="H8" s="48"/>
    </row>
    <row r="9" spans="2:47" ht="15.75">
      <c r="B9" s="212" t="str">
        <f>"Por el periodo comprendido entre "&amp;'Información del Programa'!$C$14&amp;" a "&amp;'Información del Programa'!$C$15</f>
        <v xml:space="preserve">Por el periodo comprendido entre  a </v>
      </c>
      <c r="C9" s="212"/>
      <c r="D9" s="212"/>
      <c r="E9" s="212"/>
      <c r="F9" s="71"/>
      <c r="H9" s="48"/>
    </row>
    <row r="10" spans="2:47" ht="15.75">
      <c r="B10" s="212">
        <f>'Información del Programa'!$C$6</f>
        <v>0</v>
      </c>
      <c r="C10" s="212"/>
      <c r="D10" s="212"/>
      <c r="E10" s="212"/>
      <c r="F10" s="71"/>
      <c r="H10" s="48"/>
    </row>
    <row r="11" spans="2:47">
      <c r="B11" s="213" t="s">
        <v>211</v>
      </c>
      <c r="C11" s="213"/>
      <c r="D11" s="213"/>
      <c r="E11" s="213"/>
      <c r="H11" s="48"/>
    </row>
    <row r="12" spans="2:47">
      <c r="H12" s="48"/>
    </row>
    <row r="13" spans="2:47" ht="36">
      <c r="B13" s="90"/>
      <c r="C13" s="91" t="s">
        <v>212</v>
      </c>
      <c r="D13" s="92" t="s">
        <v>213</v>
      </c>
      <c r="E13" s="92" t="s">
        <v>214</v>
      </c>
      <c r="F13" s="43"/>
      <c r="G13" s="43"/>
      <c r="H13" s="49"/>
      <c r="I13" s="44"/>
      <c r="J13" s="44"/>
      <c r="K13" s="44"/>
      <c r="L13" s="44"/>
      <c r="M13" s="44"/>
      <c r="N13" s="44"/>
      <c r="O13" s="44"/>
      <c r="P13" s="44"/>
      <c r="Q13" s="44"/>
      <c r="R13" s="44"/>
      <c r="S13" s="44"/>
      <c r="T13" s="44"/>
      <c r="U13" s="44"/>
      <c r="V13" s="44"/>
      <c r="W13" s="44"/>
      <c r="X13" s="44"/>
      <c r="Y13" s="44"/>
      <c r="Z13" s="44"/>
      <c r="AA13" s="44"/>
      <c r="AB13" s="44"/>
      <c r="AC13" s="44"/>
      <c r="AD13" s="44"/>
      <c r="AE13" s="44"/>
      <c r="AF13" s="44"/>
      <c r="AG13" s="44"/>
      <c r="AH13" s="44"/>
      <c r="AI13" s="44"/>
      <c r="AJ13" s="44"/>
      <c r="AK13" s="44"/>
      <c r="AL13" s="44"/>
      <c r="AM13" s="44"/>
      <c r="AN13" s="44"/>
      <c r="AO13" s="44"/>
      <c r="AP13" s="44"/>
      <c r="AQ13" s="44"/>
      <c r="AR13" s="44"/>
      <c r="AS13" s="44"/>
      <c r="AT13" s="44"/>
      <c r="AU13" s="44"/>
    </row>
    <row r="14" spans="2:47" ht="15.75">
      <c r="B14" s="93" t="s">
        <v>215</v>
      </c>
      <c r="C14" s="94">
        <f>+'Información del Programa'!$C$19</f>
        <v>0</v>
      </c>
      <c r="D14" s="95">
        <f>IF(OR('Información del Programa'!$C$9="Especialidad Medicoquirúrgica",'Información del Programa'!$C$9="Cirugía Oral y Maxilofacial"),('Información del Programa'!$C$31*'Información del Programa'!$C$30*'Información del Programa'!$C$16)*'Información del Programa'!$C$29,'Información del Programa'!$C$31*'Información del Programa'!$C$30*'Información del Programa'!$C$16)</f>
        <v>0</v>
      </c>
      <c r="E14" s="95">
        <f>+D14*C14</f>
        <v>0</v>
      </c>
      <c r="F14" s="45"/>
      <c r="G14" s="45"/>
      <c r="H14" s="48"/>
    </row>
    <row r="15" spans="2:47" ht="15">
      <c r="B15" s="96" t="s">
        <v>216</v>
      </c>
      <c r="C15" s="97">
        <f>+'Información del Programa'!$C$19</f>
        <v>0</v>
      </c>
      <c r="D15" s="98">
        <f>D14*'Información del Programa'!$C$20</f>
        <v>0</v>
      </c>
      <c r="E15" s="98">
        <f>C15*D15</f>
        <v>0</v>
      </c>
      <c r="F15" s="45"/>
      <c r="G15" s="45"/>
      <c r="H15" s="48"/>
    </row>
    <row r="16" spans="2:47" ht="15">
      <c r="B16" s="96" t="s">
        <v>230</v>
      </c>
      <c r="C16" s="97">
        <f>+'Información del Programa'!$C$19</f>
        <v>0</v>
      </c>
      <c r="D16" s="98">
        <f>(D14-D15)*'Información del Programa'!$C$28*('Información del Programa'!$C$23*'Información del Programa'!$D$23+'Información del Programa'!$C$24*'Información del Programa'!$D$24+'Información del Programa'!$C$25*'Información del Programa'!$D$25*(1-'Información del Programa'!$C$41)+'Información del Programa'!$C$26*'Información del Programa'!$D$26*(1-'Información del Programa'!$C$41))</f>
        <v>0</v>
      </c>
      <c r="E16" s="98">
        <f>C16*D16</f>
        <v>0</v>
      </c>
      <c r="F16" s="45"/>
      <c r="G16" s="45"/>
      <c r="H16" s="48"/>
    </row>
    <row r="17" spans="2:8" ht="15">
      <c r="B17" s="96" t="s">
        <v>218</v>
      </c>
      <c r="C17" s="97">
        <f>+'Información del Programa'!$C$19</f>
        <v>0</v>
      </c>
      <c r="D17" s="98">
        <f>(D14-D15-D16)*'Información del Programa'!$C$27</f>
        <v>0</v>
      </c>
      <c r="E17" s="98">
        <f>C17*D17</f>
        <v>0</v>
      </c>
      <c r="F17" s="45"/>
      <c r="G17" s="45"/>
      <c r="H17" s="48"/>
    </row>
    <row r="18" spans="2:8" ht="15">
      <c r="B18" s="96" t="s">
        <v>4683</v>
      </c>
      <c r="C18" s="97">
        <f>+'Información del Programa'!C43</f>
        <v>0</v>
      </c>
      <c r="D18" s="98">
        <f>(D14-D15-D17)*'Información del Programa'!$C$42</f>
        <v>0</v>
      </c>
      <c r="E18" s="98">
        <f>C18*D18</f>
        <v>0</v>
      </c>
      <c r="F18" s="45"/>
      <c r="G18" s="45"/>
      <c r="H18" s="48"/>
    </row>
    <row r="19" spans="2:8" ht="15.75">
      <c r="B19" s="93" t="s">
        <v>219</v>
      </c>
      <c r="C19" s="99">
        <f>+'Información del Programa'!$C$19</f>
        <v>0</v>
      </c>
      <c r="D19" s="95" t="e">
        <f>+E19/C19</f>
        <v>#DIV/0!</v>
      </c>
      <c r="E19" s="95">
        <f>E14-E15-E16-E17-E18</f>
        <v>0</v>
      </c>
      <c r="F19" s="45"/>
      <c r="G19" s="45"/>
      <c r="H19" s="48"/>
    </row>
    <row r="20" spans="2:8" ht="15">
      <c r="B20" s="96" t="s">
        <v>220</v>
      </c>
      <c r="C20" s="97">
        <f>+'Información del Programa'!$C$19</f>
        <v>0</v>
      </c>
      <c r="D20" s="98" t="e">
        <f>+IF(OR('Información del Programa'!$C$9="Especialidad Medicoquirúrgica",'Información del Programa'!$C$9="Cirugía Oral y Maxilofacial"),$D$19,IF('Información del Programa'!$C$10="No aplica",D19*(SUM('Información del Programa'!$C$32:$C$34)),D19*SUM('Información del Programa'!$C$33:$C$34)))+D19*'Información del Programa'!$C$36*'Información del Programa'!$C$35</f>
        <v>#DIV/0!</v>
      </c>
      <c r="E20" s="98" t="e">
        <f>C20*D20</f>
        <v>#DIV/0!</v>
      </c>
      <c r="F20" s="45"/>
      <c r="G20" s="45"/>
      <c r="H20" s="48"/>
    </row>
    <row r="21" spans="2:8" ht="15.75">
      <c r="B21" s="110" t="s">
        <v>221</v>
      </c>
      <c r="C21" s="111">
        <f>+'Información del Programa'!$C$19</f>
        <v>0</v>
      </c>
      <c r="D21" s="112" t="e">
        <f>D19-D20</f>
        <v>#DIV/0!</v>
      </c>
      <c r="E21" s="112" t="e">
        <f>+E19-E20</f>
        <v>#DIV/0!</v>
      </c>
      <c r="F21" s="151" t="e">
        <f>D21/D19</f>
        <v>#DIV/0!</v>
      </c>
      <c r="G21" s="46"/>
      <c r="H21" s="48"/>
    </row>
    <row r="22" spans="2:8" ht="15">
      <c r="B22" s="96" t="s">
        <v>222</v>
      </c>
      <c r="C22" s="97"/>
      <c r="D22" s="98"/>
      <c r="E22" s="98">
        <f>'ER GPK'!$D$24+'ER GPK'!$D$38+'ER GPK'!$D$51+'ER GPK'!$D$58</f>
        <v>0</v>
      </c>
      <c r="F22" s="45"/>
      <c r="G22" s="45"/>
      <c r="H22" s="48"/>
    </row>
    <row r="23" spans="2:8" ht="15">
      <c r="B23" s="96" t="s">
        <v>223</v>
      </c>
      <c r="C23" s="97"/>
      <c r="D23" s="98"/>
      <c r="E23" s="98" t="e">
        <f>'ER GPK'!$D$64+'ER GPK'!$D$72</f>
        <v>#N/A</v>
      </c>
      <c r="F23" s="45"/>
      <c r="G23" s="45"/>
      <c r="H23" s="48"/>
    </row>
    <row r="24" spans="2:8" ht="18">
      <c r="B24" s="100" t="s">
        <v>224</v>
      </c>
      <c r="C24" s="101"/>
      <c r="D24" s="102"/>
      <c r="E24" s="102" t="e">
        <f>+E21-E22-E23</f>
        <v>#DIV/0!</v>
      </c>
      <c r="F24" s="46"/>
      <c r="G24" s="46"/>
      <c r="H24" s="48"/>
    </row>
    <row r="25" spans="2:8">
      <c r="B25" s="103"/>
      <c r="C25" s="103"/>
      <c r="D25" s="103"/>
      <c r="E25" s="168"/>
      <c r="F25" s="47"/>
      <c r="G25" s="47"/>
      <c r="H25" s="48"/>
    </row>
    <row r="26" spans="2:8">
      <c r="B26" s="103"/>
      <c r="C26" s="103"/>
      <c r="D26" s="103"/>
      <c r="E26" s="168"/>
      <c r="F26" s="47"/>
      <c r="G26" s="47"/>
      <c r="H26" s="48"/>
    </row>
    <row r="27" spans="2:8" ht="20.25">
      <c r="B27" s="174" t="s">
        <v>183</v>
      </c>
      <c r="C27" s="177" t="str">
        <f>IFERROR(ROUNDUP((E23+E22)/D21,0),"No existe")</f>
        <v>No existe</v>
      </c>
      <c r="E27" s="179"/>
      <c r="F27" s="47"/>
      <c r="G27" s="47"/>
      <c r="H27" s="48"/>
    </row>
    <row r="28" spans="2:8" ht="15">
      <c r="B28" s="156" t="s">
        <v>225</v>
      </c>
      <c r="C28" s="157" t="str">
        <f>IFERROR(D28,"No existe")</f>
        <v>No existe</v>
      </c>
      <c r="D28" s="105" t="e">
        <f>ROUND($C$27*'Información del Programa'!C22,0)</f>
        <v>#VALUE!</v>
      </c>
      <c r="F28" s="47"/>
      <c r="G28" s="47"/>
      <c r="H28" s="48"/>
    </row>
    <row r="29" spans="2:8" ht="30">
      <c r="B29" s="156" t="s">
        <v>226</v>
      </c>
      <c r="C29" s="157" t="str">
        <f>IFERROR(IF(SUM(D28:D32)&lt;C27,D29+1,IF(SUM(D28:D32)&gt;C27,D29-1,D29)),"No existe")</f>
        <v>No existe</v>
      </c>
      <c r="D29" s="105" t="e">
        <f>ROUND($C$27*'Información del Programa'!C23,0)</f>
        <v>#VALUE!</v>
      </c>
      <c r="F29" s="47"/>
      <c r="G29" s="47"/>
      <c r="H29" s="48"/>
    </row>
    <row r="30" spans="2:8" ht="30">
      <c r="B30" s="104" t="s">
        <v>227</v>
      </c>
      <c r="C30" s="108" t="str">
        <f>IFERROR(D30,"No existe")</f>
        <v>No existe</v>
      </c>
      <c r="D30" s="105" t="e">
        <f>ROUND($C$27*'Información del Programa'!C24,0)</f>
        <v>#VALUE!</v>
      </c>
      <c r="F30" s="47"/>
      <c r="G30" s="47"/>
      <c r="H30" s="48"/>
    </row>
    <row r="31" spans="2:8" ht="30">
      <c r="B31" s="104" t="s">
        <v>228</v>
      </c>
      <c r="C31" s="108" t="str">
        <f>IFERROR(D31,"No existe")</f>
        <v>No existe</v>
      </c>
      <c r="D31" s="105" t="e">
        <f>ROUND($C$27*'Información del Programa'!C25,0)</f>
        <v>#VALUE!</v>
      </c>
      <c r="F31" s="47"/>
      <c r="G31" s="47"/>
      <c r="H31" s="48"/>
    </row>
    <row r="32" spans="2:8" ht="30">
      <c r="B32" s="104" t="s">
        <v>229</v>
      </c>
      <c r="C32" s="108" t="str">
        <f>IFERROR(D32,"No existe")</f>
        <v>No existe</v>
      </c>
      <c r="D32" s="105" t="e">
        <f>ROUND($C$27*'Información del Programa'!C26,0)</f>
        <v>#VALUE!</v>
      </c>
      <c r="F32" s="47"/>
      <c r="G32" s="47"/>
    </row>
    <row r="33" spans="2:5"/>
    <row r="34" spans="2:5">
      <c r="D34" s="106"/>
    </row>
    <row r="35" spans="2:5" ht="23.25">
      <c r="B35" s="210" t="s">
        <v>210</v>
      </c>
      <c r="C35" s="210"/>
      <c r="D35" s="210"/>
      <c r="E35" s="210"/>
    </row>
    <row r="36" spans="2:5" ht="23.25">
      <c r="B36" s="210" t="s">
        <v>183</v>
      </c>
      <c r="C36" s="210"/>
      <c r="D36" s="210"/>
      <c r="E36" s="210"/>
    </row>
    <row r="37" spans="2:5" ht="15.75">
      <c r="B37" s="211" t="str">
        <f>'Información del Programa'!$C$4&amp;" Modalidad "&amp;'Información del Programa'!$C$8</f>
        <v xml:space="preserve"> Modalidad </v>
      </c>
      <c r="C37" s="211"/>
      <c r="D37" s="211"/>
      <c r="E37" s="211"/>
    </row>
    <row r="38" spans="2:5" ht="15">
      <c r="B38" s="212" t="str">
        <f>"Por el periodo comprendido entre "&amp;'Información del Programa'!$C$14&amp;" a "&amp;'Información del Programa'!$C$15</f>
        <v xml:space="preserve">Por el periodo comprendido entre  a </v>
      </c>
      <c r="C38" s="212"/>
      <c r="D38" s="212"/>
      <c r="E38" s="212"/>
    </row>
    <row r="39" spans="2:5" ht="15">
      <c r="B39" s="212">
        <f>'Información del Programa'!$C$6</f>
        <v>0</v>
      </c>
      <c r="C39" s="212"/>
      <c r="D39" s="212"/>
      <c r="E39" s="212"/>
    </row>
    <row r="40" spans="2:5">
      <c r="B40" s="213" t="s">
        <v>211</v>
      </c>
      <c r="C40" s="213"/>
      <c r="D40" s="213"/>
      <c r="E40" s="213"/>
    </row>
    <row r="41" spans="2:5"/>
    <row r="42" spans="2:5" ht="36">
      <c r="B42" s="90"/>
      <c r="C42" s="91" t="s">
        <v>212</v>
      </c>
      <c r="D42" s="92" t="s">
        <v>213</v>
      </c>
      <c r="E42" s="92" t="s">
        <v>214</v>
      </c>
    </row>
    <row r="43" spans="2:5" ht="15.75">
      <c r="B43" s="93" t="s">
        <v>215</v>
      </c>
      <c r="C43" s="94" t="str">
        <f>$C$27</f>
        <v>No existe</v>
      </c>
      <c r="D43" s="95">
        <f>IF(OR('Información del Programa'!$C$9="Especialidad Medicoquirúrgica",'Información del Programa'!$C$9="Cirugía Oral y Maxilofacial"),('Información del Programa'!$C$31*'Información del Programa'!$C$30*'Información del Programa'!$C$16)*'Información del Programa'!$C$29,'Información del Programa'!$C$31*'Información del Programa'!$C$30*'Información del Programa'!$C$16)</f>
        <v>0</v>
      </c>
      <c r="E43" s="95" t="e">
        <f>+D43*C43</f>
        <v>#VALUE!</v>
      </c>
    </row>
    <row r="44" spans="2:5" ht="15">
      <c r="B44" s="96" t="s">
        <v>216</v>
      </c>
      <c r="C44" s="97" t="str">
        <f t="shared" ref="C44:C50" si="0">$C$27</f>
        <v>No existe</v>
      </c>
      <c r="D44" s="98">
        <f>D43*'Información del Programa'!$C$20</f>
        <v>0</v>
      </c>
      <c r="E44" s="98" t="e">
        <f>C44*D44</f>
        <v>#VALUE!</v>
      </c>
    </row>
    <row r="45" spans="2:5" ht="15">
      <c r="B45" s="96" t="s">
        <v>230</v>
      </c>
      <c r="C45" s="97" t="str">
        <f t="shared" si="0"/>
        <v>No existe</v>
      </c>
      <c r="D45" s="98">
        <f>(D43-D44)*'Información del Programa'!$C$28*('Información del Programa'!$C$23*'Información del Programa'!$D$23+'Información del Programa'!$C$24*'Información del Programa'!$D$24+'Información del Programa'!$C$25*'Información del Programa'!$D$25*(1-'Información del Programa'!$C$41)+'Información del Programa'!$C$26*'Información del Programa'!$D$26*(1-'Información del Programa'!$C$41))</f>
        <v>0</v>
      </c>
      <c r="E45" s="98" t="e">
        <f>C45*D45</f>
        <v>#VALUE!</v>
      </c>
    </row>
    <row r="46" spans="2:5" ht="15">
      <c r="B46" s="96" t="s">
        <v>218</v>
      </c>
      <c r="C46" s="97" t="str">
        <f t="shared" si="0"/>
        <v>No existe</v>
      </c>
      <c r="D46" s="98">
        <f>(D43-D44-D45)*'Información del Programa'!$C$27</f>
        <v>0</v>
      </c>
      <c r="E46" s="98" t="e">
        <f>C46*D46</f>
        <v>#VALUE!</v>
      </c>
    </row>
    <row r="47" spans="2:5" ht="15">
      <c r="B47" s="96" t="s">
        <v>4683</v>
      </c>
      <c r="C47" s="97">
        <f>+C18</f>
        <v>0</v>
      </c>
      <c r="D47" s="98">
        <f>(D43-D44-D46)*'Información del Programa'!$C$42</f>
        <v>0</v>
      </c>
      <c r="E47" s="98">
        <f>C47*D47</f>
        <v>0</v>
      </c>
    </row>
    <row r="48" spans="2:5" ht="15.75">
      <c r="B48" s="93" t="s">
        <v>219</v>
      </c>
      <c r="C48" s="99" t="str">
        <f t="shared" si="0"/>
        <v>No existe</v>
      </c>
      <c r="D48" s="194" t="e">
        <f>+E48/C48</f>
        <v>#VALUE!</v>
      </c>
      <c r="E48" s="95" t="e">
        <f>E43-E44-E45-E46-E47</f>
        <v>#VALUE!</v>
      </c>
    </row>
    <row r="49" spans="2:6" ht="15">
      <c r="B49" s="96" t="s">
        <v>220</v>
      </c>
      <c r="C49" s="97" t="str">
        <f t="shared" si="0"/>
        <v>No existe</v>
      </c>
      <c r="D49" s="98" t="e">
        <f>+IF(OR('Información del Programa'!$C$9="Especialidad Medicoquirúrgica",'Información del Programa'!$C$9="Cirugía Oral y Maxilofacial"),$D$19,IF('Información del Programa'!$C$10="No aplica",D48*(SUM('Información del Programa'!$C$32:$C$34)),D48*SUM('Información del Programa'!$C$33:$C$34)))+D19*'Información del Programa'!$C$36*'Información del Programa'!$C$35</f>
        <v>#VALUE!</v>
      </c>
      <c r="E49" s="98" t="e">
        <f>C49*D49</f>
        <v>#VALUE!</v>
      </c>
    </row>
    <row r="50" spans="2:6" ht="15.75">
      <c r="B50" s="110" t="s">
        <v>221</v>
      </c>
      <c r="C50" s="111" t="str">
        <f t="shared" si="0"/>
        <v>No existe</v>
      </c>
      <c r="D50" s="112" t="e">
        <f>D48-D49</f>
        <v>#VALUE!</v>
      </c>
      <c r="E50" s="112" t="e">
        <f>+E48-E49</f>
        <v>#VALUE!</v>
      </c>
      <c r="F50" s="151" t="e">
        <f>D50/D48</f>
        <v>#VALUE!</v>
      </c>
    </row>
    <row r="51" spans="2:6" ht="15">
      <c r="B51" s="96" t="s">
        <v>222</v>
      </c>
      <c r="C51" s="97"/>
      <c r="D51" s="98"/>
      <c r="E51" s="98">
        <f>'ER GPK'!$D$24+'ER GPK'!$D$38+'ER GPK'!$D$51+'ER GPK'!$D$58</f>
        <v>0</v>
      </c>
    </row>
    <row r="52" spans="2:6" ht="15">
      <c r="B52" s="96" t="s">
        <v>223</v>
      </c>
      <c r="C52" s="97"/>
      <c r="D52" s="98"/>
      <c r="E52" s="98" t="e">
        <f>'ER GPK'!$D$64+'ER GPK'!$D$72</f>
        <v>#N/A</v>
      </c>
    </row>
    <row r="53" spans="2:6" ht="18">
      <c r="B53" s="100" t="s">
        <v>224</v>
      </c>
      <c r="C53" s="101"/>
      <c r="D53" s="102"/>
      <c r="E53" s="102" t="e">
        <f>+E50-E51-E52</f>
        <v>#VALUE!</v>
      </c>
    </row>
    <row r="54" spans="2:6">
      <c r="B54" s="103"/>
      <c r="C54" s="103"/>
      <c r="D54" s="103"/>
      <c r="E54" s="103"/>
    </row>
    <row r="55" spans="2:6">
      <c r="B55" s="103"/>
      <c r="C55" s="103"/>
      <c r="D55" s="103"/>
      <c r="E55" s="103"/>
    </row>
    <row r="59" spans="2:6" ht="13.9" hidden="1" customHeight="1"/>
    <row r="1048561"/>
    <row r="1048562"/>
  </sheetData>
  <sheetProtection algorithmName="SHA-512" hashValue="4IBdnlB2TRJOQQtInKXGylstEG1XkUeeFeHeqTYjW9Qk0N+aZ3yQhgOtbitjy1HftUS0aizc8242R1+0LHjUFQ==" saltValue="vmPO3KiMAh5NnszbnxeiMw==" spinCount="100000" sheet="1" formatCells="0"/>
  <mergeCells count="11">
    <mergeCell ref="B40:E40"/>
    <mergeCell ref="B7:E7"/>
    <mergeCell ref="B8:E8"/>
    <mergeCell ref="B9:E9"/>
    <mergeCell ref="B10:E10"/>
    <mergeCell ref="B11:E11"/>
    <mergeCell ref="B36:E36"/>
    <mergeCell ref="B35:E35"/>
    <mergeCell ref="B37:E37"/>
    <mergeCell ref="B38:E38"/>
    <mergeCell ref="B39:E39"/>
  </mergeCells>
  <pageMargins left="0.70866141732283472" right="0.70866141732283472" top="0.74803149606299213" bottom="0.74803149606299213" header="0.31496062992125984" footer="0.31496062992125984"/>
  <pageSetup scale="63" orientation="portrait" r:id="rId1"/>
  <headerFooter>
    <oddFooter>&amp;LVA-GF-FO-011, Versión 03</oddFooter>
  </headerFooter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Hoja9"/>
  <dimension ref="A2:O189"/>
  <sheetViews>
    <sheetView showGridLines="0" topLeftCell="A10" workbookViewId="0">
      <selection activeCell="F10" sqref="F10"/>
    </sheetView>
  </sheetViews>
  <sheetFormatPr baseColWidth="10" defaultColWidth="11.42578125" defaultRowHeight="15"/>
  <cols>
    <col min="2" max="2" width="43.7109375" customWidth="1"/>
    <col min="3" max="3" width="12.5703125" customWidth="1"/>
  </cols>
  <sheetData>
    <row r="2" spans="2:15">
      <c r="B2" t="s">
        <v>84</v>
      </c>
      <c r="C2" t="s">
        <v>122</v>
      </c>
      <c r="D2" t="s">
        <v>123</v>
      </c>
      <c r="F2" t="s">
        <v>231</v>
      </c>
    </row>
    <row r="3" spans="2:15">
      <c r="B3" t="s">
        <v>232</v>
      </c>
      <c r="C3" s="1">
        <v>26962</v>
      </c>
      <c r="D3" s="1">
        <f>+TCategoría[[#This Row],[Cátedra]]</f>
        <v>26962</v>
      </c>
      <c r="F3" s="12" t="s">
        <v>233</v>
      </c>
    </row>
    <row r="4" spans="2:15">
      <c r="B4" t="s">
        <v>234</v>
      </c>
      <c r="C4" s="1">
        <v>30827</v>
      </c>
      <c r="D4" s="1">
        <f>+TCategoría[[#This Row],[Cátedra]]</f>
        <v>30827</v>
      </c>
      <c r="F4" s="12" t="s">
        <v>4685</v>
      </c>
    </row>
    <row r="5" spans="2:15">
      <c r="B5" t="s">
        <v>235</v>
      </c>
      <c r="C5" s="1">
        <v>35185</v>
      </c>
      <c r="D5" s="1">
        <f>+TCategoría[[#This Row],[Cátedra]]</f>
        <v>35185</v>
      </c>
    </row>
    <row r="6" spans="2:15">
      <c r="B6" t="s">
        <v>236</v>
      </c>
      <c r="C6" s="1">
        <v>40213</v>
      </c>
      <c r="D6" s="1">
        <f>+TCategoría[[#This Row],[Cátedra]]</f>
        <v>40213</v>
      </c>
      <c r="K6">
        <f>0.0928+0.016</f>
        <v>0.10879999999999999</v>
      </c>
    </row>
    <row r="7" spans="2:15">
      <c r="B7" t="s">
        <v>237</v>
      </c>
      <c r="C7" s="1">
        <v>45974</v>
      </c>
      <c r="D7" s="1">
        <f>+TCategoría[[#This Row],[Cátedra]]</f>
        <v>45974</v>
      </c>
    </row>
    <row r="8" spans="2:15">
      <c r="B8" t="s">
        <v>238</v>
      </c>
      <c r="C8" s="1">
        <v>52492</v>
      </c>
      <c r="D8" s="1">
        <f>+TCategoría[[#This Row],[Cátedra]]</f>
        <v>52492</v>
      </c>
      <c r="I8" s="195">
        <v>24321.851000000002</v>
      </c>
      <c r="J8" s="195">
        <v>37925.073500000006</v>
      </c>
      <c r="K8" s="195">
        <f>+I8*(1+0.1088)</f>
        <v>26968.068388800002</v>
      </c>
      <c r="L8" s="195">
        <f>+J8*(1+0.1088)</f>
        <v>42051.32149680001</v>
      </c>
    </row>
    <row r="9" spans="2:15">
      <c r="B9" t="s">
        <v>239</v>
      </c>
      <c r="C9" s="1">
        <v>59975</v>
      </c>
      <c r="D9" s="1">
        <f>+TCategoría[[#This Row],[Cátedra]]</f>
        <v>59975</v>
      </c>
      <c r="I9" s="195">
        <v>27808.357500000002</v>
      </c>
      <c r="J9" s="195">
        <v>43342.286</v>
      </c>
      <c r="K9" s="195">
        <f t="shared" ref="K9:K17" si="0">+I9*(1+0.1088)</f>
        <v>30833.906796000003</v>
      </c>
      <c r="L9" s="195">
        <f t="shared" ref="L9:L17" si="1">+J9*(1+0.1088)</f>
        <v>48057.926716800001</v>
      </c>
    </row>
    <row r="10" spans="2:15">
      <c r="B10" t="s">
        <v>240</v>
      </c>
      <c r="C10" s="1">
        <v>68713</v>
      </c>
      <c r="D10" s="1">
        <f>+TCategoría[[#This Row],[Cátedra]]</f>
        <v>68713</v>
      </c>
      <c r="I10" s="195">
        <v>31739.706000000002</v>
      </c>
      <c r="J10" s="195">
        <v>49439.373</v>
      </c>
      <c r="K10" s="195">
        <f t="shared" si="0"/>
        <v>35192.9860128</v>
      </c>
      <c r="L10" s="195">
        <f t="shared" si="1"/>
        <v>54818.376782400002</v>
      </c>
      <c r="O10" s="196"/>
    </row>
    <row r="11" spans="2:15">
      <c r="B11" t="s">
        <v>241</v>
      </c>
      <c r="C11" s="1">
        <v>78695</v>
      </c>
      <c r="D11" s="1">
        <f>+TCategoría[[#This Row],[Cátedra]]</f>
        <v>78695</v>
      </c>
      <c r="I11" s="195">
        <v>36276.406500000005</v>
      </c>
      <c r="J11" s="195">
        <v>56533.915000000001</v>
      </c>
      <c r="K11" s="195">
        <f t="shared" si="0"/>
        <v>40223.279527200008</v>
      </c>
      <c r="L11" s="195">
        <f t="shared" si="1"/>
        <v>62684.804951999999</v>
      </c>
      <c r="O11" s="196"/>
    </row>
    <row r="12" spans="2:15">
      <c r="B12" t="s">
        <v>242</v>
      </c>
      <c r="C12" s="1">
        <v>90302</v>
      </c>
      <c r="D12" s="1">
        <f>+TCategoría[[#This Row],[Cátedra]]</f>
        <v>90302</v>
      </c>
      <c r="I12" s="195">
        <v>41472.344499999999</v>
      </c>
      <c r="J12" s="195">
        <v>64651.135000000002</v>
      </c>
      <c r="K12" s="195">
        <f t="shared" si="0"/>
        <v>45984.535581600001</v>
      </c>
      <c r="L12" s="195">
        <f t="shared" si="1"/>
        <v>71685.178488000005</v>
      </c>
      <c r="O12" s="196"/>
    </row>
    <row r="13" spans="2:15">
      <c r="I13" s="195">
        <v>47352.743000000002</v>
      </c>
      <c r="J13" s="195">
        <v>73975.619500000001</v>
      </c>
      <c r="K13" s="195">
        <f t="shared" si="0"/>
        <v>52504.721438400004</v>
      </c>
      <c r="L13" s="195">
        <f t="shared" si="1"/>
        <v>82024.166901599994</v>
      </c>
    </row>
    <row r="14" spans="2:15">
      <c r="B14" t="s">
        <v>243</v>
      </c>
      <c r="C14" t="s">
        <v>244</v>
      </c>
      <c r="D14" t="s">
        <v>245</v>
      </c>
      <c r="I14" s="195">
        <v>54103.335000000006</v>
      </c>
      <c r="J14" s="195">
        <v>84622.018500000006</v>
      </c>
      <c r="K14" s="195">
        <f t="shared" si="0"/>
        <v>59989.777848000005</v>
      </c>
      <c r="L14" s="195">
        <f t="shared" si="1"/>
        <v>93828.894112800001</v>
      </c>
    </row>
    <row r="15" spans="2:15">
      <c r="B15" t="s">
        <v>246</v>
      </c>
      <c r="C15" s="13">
        <v>0.70708858422825405</v>
      </c>
      <c r="D15" s="13">
        <f>1+TFactorPrestacional[[#This Row],[%]]</f>
        <v>1.7070885842282539</v>
      </c>
      <c r="I15" s="195">
        <v>61985.522500000006</v>
      </c>
      <c r="J15" s="195">
        <v>97066.12950000001</v>
      </c>
      <c r="K15" s="195">
        <f t="shared" si="0"/>
        <v>68729.547348000007</v>
      </c>
      <c r="L15" s="195">
        <f t="shared" si="1"/>
        <v>107626.92438960001</v>
      </c>
    </row>
    <row r="16" spans="2:15">
      <c r="B16" t="s">
        <v>247</v>
      </c>
      <c r="C16" s="13">
        <v>0.70708858422825405</v>
      </c>
      <c r="D16" s="13">
        <f>1+TFactorPrestacional[[#This Row],[%]]</f>
        <v>1.7070885842282539</v>
      </c>
      <c r="I16" s="195">
        <v>70991.28</v>
      </c>
      <c r="J16" s="195">
        <v>111361.838</v>
      </c>
      <c r="K16" s="195">
        <f t="shared" si="0"/>
        <v>78715.131263999996</v>
      </c>
      <c r="L16" s="195">
        <f t="shared" si="1"/>
        <v>123478.0059744</v>
      </c>
    </row>
    <row r="17" spans="2:12">
      <c r="B17" t="s">
        <v>248</v>
      </c>
      <c r="C17" s="13">
        <v>0.65768125063419591</v>
      </c>
      <c r="D17" s="13">
        <f>1+TFactorPrestacional[[#This Row],[%]]</f>
        <v>1.6576812506341958</v>
      </c>
      <c r="I17" s="195">
        <v>81462.264500000005</v>
      </c>
      <c r="J17" s="195">
        <v>127867.9985</v>
      </c>
      <c r="K17" s="195">
        <f t="shared" si="0"/>
        <v>90325.358877600011</v>
      </c>
      <c r="L17" s="195">
        <f t="shared" si="1"/>
        <v>141780.03673680002</v>
      </c>
    </row>
    <row r="18" spans="2:12">
      <c r="B18" t="s">
        <v>122</v>
      </c>
      <c r="C18" s="13">
        <v>0.64184535365226336</v>
      </c>
      <c r="D18" s="13">
        <f>1+TFactorPrestacional[[#This Row],[%]]</f>
        <v>1.6418453536522635</v>
      </c>
    </row>
    <row r="19" spans="2:12">
      <c r="B19" t="s">
        <v>249</v>
      </c>
      <c r="C19" s="13">
        <v>0.66966756202188404</v>
      </c>
      <c r="D19" s="13">
        <f>1+TFactorPrestacional[[#This Row],[%]]</f>
        <v>1.6696675620218842</v>
      </c>
    </row>
    <row r="20" spans="2:12">
      <c r="B20" t="s">
        <v>250</v>
      </c>
      <c r="C20" s="13">
        <v>0.66885613381285292</v>
      </c>
      <c r="D20" s="13">
        <f>1+TFactorPrestacional[[#This Row],[%]]</f>
        <v>1.6688561338128529</v>
      </c>
    </row>
    <row r="21" spans="2:12">
      <c r="B21" t="s">
        <v>251</v>
      </c>
      <c r="C21" s="13">
        <v>0.63518242389649915</v>
      </c>
      <c r="D21" s="13">
        <f>1+TFactorPrestacional[[#This Row],[%]]</f>
        <v>1.6351824238964991</v>
      </c>
    </row>
    <row r="22" spans="2:12">
      <c r="B22" t="s">
        <v>142</v>
      </c>
      <c r="C22" s="13">
        <v>0.53520000000000001</v>
      </c>
      <c r="D22" s="13">
        <f>1+TFactorPrestacional[[#This Row],[%]]</f>
        <v>1.5352000000000001</v>
      </c>
    </row>
    <row r="23" spans="2:12">
      <c r="B23" t="s">
        <v>252</v>
      </c>
      <c r="C23" s="13">
        <v>0</v>
      </c>
      <c r="D23" s="13">
        <f>1+TFactorPrestacional[[#This Row],[%]]</f>
        <v>1</v>
      </c>
    </row>
    <row r="24" spans="2:12">
      <c r="B24" t="s">
        <v>253</v>
      </c>
      <c r="C24" s="13">
        <v>0.64335197387429743</v>
      </c>
      <c r="D24" s="13">
        <f>1+TFactorPrestacional[[#This Row],[%]]</f>
        <v>1.6433519738742974</v>
      </c>
    </row>
    <row r="25" spans="2:12">
      <c r="B25" t="s">
        <v>254</v>
      </c>
      <c r="C25" s="13">
        <v>0.81314072269611792</v>
      </c>
      <c r="D25" s="13">
        <f>1+TFactorPrestacional[[#This Row],[%]]</f>
        <v>1.8131407226961178</v>
      </c>
    </row>
    <row r="26" spans="2:12">
      <c r="B26" t="s">
        <v>123</v>
      </c>
      <c r="C26" s="13">
        <f>+C15</f>
        <v>0.70708858422825405</v>
      </c>
      <c r="D26" s="13">
        <f>1+TFactorPrestacional[[#This Row],[%]]</f>
        <v>1.7070885842282539</v>
      </c>
    </row>
    <row r="27" spans="2:12">
      <c r="B27" t="s">
        <v>124</v>
      </c>
      <c r="C27" s="13">
        <f>+C15</f>
        <v>0.70708858422825405</v>
      </c>
      <c r="D27" s="13">
        <f>1+TFactorPrestacional[[#This Row],[%]]</f>
        <v>1.7070885842282539</v>
      </c>
    </row>
    <row r="28" spans="2:12">
      <c r="B28" t="s">
        <v>143</v>
      </c>
      <c r="C28" s="13">
        <f>+C27</f>
        <v>0.70708858422825405</v>
      </c>
      <c r="D28" s="13">
        <f>1+TFactorPrestacional[[#This Row],[%]]</f>
        <v>1.7070885842282539</v>
      </c>
    </row>
    <row r="29" spans="2:12">
      <c r="B29" t="s">
        <v>255</v>
      </c>
      <c r="C29" s="13">
        <v>0</v>
      </c>
      <c r="D29" s="13">
        <f>1+TFactorPrestacional[[#This Row],[%]]</f>
        <v>1</v>
      </c>
    </row>
    <row r="30" spans="2:12">
      <c r="B30" t="s">
        <v>125</v>
      </c>
      <c r="C30" s="13">
        <v>0</v>
      </c>
      <c r="D30" s="13">
        <f>1+TFactorPrestacional[[#This Row],[%]]</f>
        <v>1</v>
      </c>
    </row>
    <row r="31" spans="2:12">
      <c r="B31" t="s">
        <v>256</v>
      </c>
      <c r="C31" s="13">
        <v>0.66966756202188404</v>
      </c>
      <c r="D31" s="13">
        <f>1+TFactorPrestacional[[#This Row],[%]]</f>
        <v>1.6696675620218842</v>
      </c>
    </row>
    <row r="32" spans="2:12">
      <c r="B32" t="s">
        <v>257</v>
      </c>
      <c r="C32" s="13">
        <v>0.66885613381285292</v>
      </c>
      <c r="D32" s="13">
        <f>1+TFactorPrestacional[[#This Row],[%]]</f>
        <v>1.6688561338128529</v>
      </c>
    </row>
    <row r="34" spans="2:10">
      <c r="B34" t="s">
        <v>77</v>
      </c>
      <c r="C34" t="s">
        <v>258</v>
      </c>
    </row>
    <row r="35" spans="2:10">
      <c r="B35" t="s">
        <v>246</v>
      </c>
      <c r="C35" s="2">
        <v>900</v>
      </c>
    </row>
    <row r="36" spans="2:10">
      <c r="B36" t="s">
        <v>247</v>
      </c>
      <c r="C36" s="2">
        <v>450</v>
      </c>
    </row>
    <row r="37" spans="2:10">
      <c r="B37" t="s">
        <v>256</v>
      </c>
      <c r="C37" s="2">
        <v>832</v>
      </c>
    </row>
    <row r="38" spans="2:10">
      <c r="B38" t="s">
        <v>257</v>
      </c>
      <c r="C38" s="2">
        <v>416</v>
      </c>
    </row>
    <row r="39" spans="2:10">
      <c r="B39" t="s">
        <v>142</v>
      </c>
      <c r="C39" s="2">
        <v>832</v>
      </c>
    </row>
    <row r="40" spans="2:10">
      <c r="B40" t="s">
        <v>125</v>
      </c>
      <c r="C40" s="2">
        <v>832</v>
      </c>
    </row>
    <row r="42" spans="2:10">
      <c r="B42" t="s">
        <v>259</v>
      </c>
      <c r="C42" t="s">
        <v>260</v>
      </c>
      <c r="D42" t="s">
        <v>261</v>
      </c>
      <c r="E42" t="s">
        <v>262</v>
      </c>
      <c r="F42" t="s">
        <v>263</v>
      </c>
      <c r="G42" t="s">
        <v>264</v>
      </c>
      <c r="H42" t="s">
        <v>265</v>
      </c>
      <c r="I42" t="s">
        <v>266</v>
      </c>
      <c r="J42" t="s">
        <v>267</v>
      </c>
    </row>
    <row r="43" spans="2:10">
      <c r="B43" t="s">
        <v>268</v>
      </c>
      <c r="C43" t="s">
        <v>269</v>
      </c>
      <c r="D43" s="1">
        <v>38813.104056437383</v>
      </c>
      <c r="E43" s="1">
        <v>0</v>
      </c>
      <c r="F43" s="1">
        <v>8000</v>
      </c>
      <c r="G43" s="1">
        <v>8000</v>
      </c>
      <c r="H43" s="1">
        <v>18600</v>
      </c>
      <c r="I43" s="1">
        <v>18600</v>
      </c>
      <c r="J43" s="1">
        <v>89000</v>
      </c>
    </row>
    <row r="44" spans="2:10">
      <c r="B44" t="s">
        <v>270</v>
      </c>
      <c r="C44" t="s">
        <v>269</v>
      </c>
      <c r="D44" s="1">
        <v>25813.104056437387</v>
      </c>
      <c r="E44" s="1">
        <v>0</v>
      </c>
      <c r="F44" s="1">
        <v>10000</v>
      </c>
      <c r="G44" s="1">
        <v>12000</v>
      </c>
      <c r="H44" s="1">
        <v>24500</v>
      </c>
      <c r="I44" s="1">
        <v>24500</v>
      </c>
      <c r="J44" s="1">
        <v>81250</v>
      </c>
    </row>
    <row r="45" spans="2:10">
      <c r="B45" t="s">
        <v>271</v>
      </c>
      <c r="C45" t="s">
        <v>269</v>
      </c>
      <c r="D45" s="1">
        <v>13813.104056437387</v>
      </c>
      <c r="E45" s="1">
        <v>50000</v>
      </c>
      <c r="F45" s="1">
        <v>15000</v>
      </c>
      <c r="G45" s="1">
        <v>10250</v>
      </c>
      <c r="H45" s="1">
        <v>18000</v>
      </c>
      <c r="I45" s="1">
        <v>18000</v>
      </c>
      <c r="J45" s="1">
        <v>85000</v>
      </c>
    </row>
    <row r="46" spans="2:10">
      <c r="B46" t="s">
        <v>272</v>
      </c>
      <c r="C46" t="s">
        <v>269</v>
      </c>
      <c r="D46" s="1">
        <v>13813.104056437387</v>
      </c>
      <c r="E46" s="1">
        <v>22666.666666666668</v>
      </c>
      <c r="F46" s="1">
        <v>5000</v>
      </c>
      <c r="G46" s="1">
        <v>8900</v>
      </c>
      <c r="H46" s="1">
        <v>19000</v>
      </c>
      <c r="I46" s="1">
        <v>19000</v>
      </c>
      <c r="J46" s="1">
        <v>56666.666666666664</v>
      </c>
    </row>
    <row r="47" spans="2:10">
      <c r="B47" t="s">
        <v>273</v>
      </c>
      <c r="C47" t="s">
        <v>269</v>
      </c>
      <c r="D47" s="1">
        <v>13813.104056437387</v>
      </c>
      <c r="E47" s="1">
        <v>25000</v>
      </c>
      <c r="F47" s="1">
        <v>8000</v>
      </c>
      <c r="G47" s="1">
        <v>11140</v>
      </c>
      <c r="H47" s="1">
        <v>17800</v>
      </c>
      <c r="I47" s="1">
        <v>17800</v>
      </c>
      <c r="J47" s="1">
        <v>113333.33333333333</v>
      </c>
    </row>
    <row r="48" spans="2:10">
      <c r="B48" t="s">
        <v>274</v>
      </c>
      <c r="C48" t="s">
        <v>269</v>
      </c>
      <c r="D48" s="1">
        <v>13813.104056437387</v>
      </c>
      <c r="E48" s="1">
        <v>28333.333333333332</v>
      </c>
      <c r="F48" s="1">
        <v>8000</v>
      </c>
      <c r="G48" s="1">
        <v>9700</v>
      </c>
      <c r="H48" s="1">
        <v>13800</v>
      </c>
      <c r="I48" s="1">
        <v>13800</v>
      </c>
      <c r="J48" s="1">
        <v>73333.333333333328</v>
      </c>
    </row>
    <row r="49" spans="1:10">
      <c r="B49" t="s">
        <v>275</v>
      </c>
      <c r="C49" t="s">
        <v>269</v>
      </c>
      <c r="D49" s="1">
        <v>13813.104056437387</v>
      </c>
      <c r="E49" s="1">
        <v>10000</v>
      </c>
      <c r="F49" s="1">
        <v>7000</v>
      </c>
      <c r="G49" s="1">
        <v>10500</v>
      </c>
      <c r="H49" s="1">
        <v>17000</v>
      </c>
      <c r="I49" s="1">
        <v>17000</v>
      </c>
      <c r="J49" s="1">
        <v>98266.666666666672</v>
      </c>
    </row>
    <row r="50" spans="1:10">
      <c r="B50" t="s">
        <v>276</v>
      </c>
      <c r="C50" t="s">
        <v>269</v>
      </c>
      <c r="D50" s="1">
        <v>13813.104056437387</v>
      </c>
      <c r="E50" s="1">
        <v>25500</v>
      </c>
      <c r="F50" s="1">
        <v>10000</v>
      </c>
      <c r="G50" s="1">
        <v>9200</v>
      </c>
      <c r="H50" s="1">
        <v>14200</v>
      </c>
      <c r="I50" s="1">
        <v>14200</v>
      </c>
      <c r="J50" s="1">
        <v>42833.333333333336</v>
      </c>
    </row>
    <row r="51" spans="1:10">
      <c r="B51" t="s">
        <v>277</v>
      </c>
      <c r="C51" t="s">
        <v>269</v>
      </c>
      <c r="D51" s="1">
        <v>63813.104056437383</v>
      </c>
      <c r="E51" s="1">
        <v>0</v>
      </c>
      <c r="F51" s="1">
        <v>16000</v>
      </c>
      <c r="G51" s="1">
        <v>11000</v>
      </c>
      <c r="H51" s="1">
        <v>15000</v>
      </c>
      <c r="I51" s="1">
        <v>15000</v>
      </c>
      <c r="J51" s="1">
        <v>96000</v>
      </c>
    </row>
    <row r="52" spans="1:10">
      <c r="B52" t="s">
        <v>278</v>
      </c>
      <c r="C52" t="s">
        <v>269</v>
      </c>
      <c r="D52" s="1">
        <v>129575</v>
      </c>
      <c r="E52" s="1">
        <v>0</v>
      </c>
      <c r="F52" s="1">
        <v>10500</v>
      </c>
      <c r="G52" s="1">
        <v>0</v>
      </c>
      <c r="H52" s="1">
        <v>23250</v>
      </c>
      <c r="I52" s="1">
        <v>23250</v>
      </c>
      <c r="J52" s="1">
        <v>147298.76250000001</v>
      </c>
    </row>
    <row r="53" spans="1:10">
      <c r="B53" t="s">
        <v>279</v>
      </c>
      <c r="C53" t="s">
        <v>269</v>
      </c>
      <c r="D53" s="1">
        <v>96400</v>
      </c>
      <c r="E53" s="1">
        <v>0</v>
      </c>
      <c r="F53" s="1">
        <v>10500</v>
      </c>
      <c r="G53" s="1">
        <v>0</v>
      </c>
      <c r="H53" s="1">
        <v>22000</v>
      </c>
      <c r="I53" s="1">
        <v>22000</v>
      </c>
      <c r="J53" s="1">
        <v>141222</v>
      </c>
    </row>
    <row r="54" spans="1:10">
      <c r="B54" t="s">
        <v>280</v>
      </c>
      <c r="C54" t="s">
        <v>269</v>
      </c>
      <c r="D54" s="1">
        <v>179363</v>
      </c>
      <c r="E54" s="1">
        <v>0</v>
      </c>
      <c r="F54" s="1">
        <v>10500</v>
      </c>
      <c r="G54" s="1">
        <v>0</v>
      </c>
      <c r="H54" s="1">
        <v>22000</v>
      </c>
      <c r="I54" s="1">
        <v>22000</v>
      </c>
      <c r="J54" s="1">
        <v>141222</v>
      </c>
    </row>
    <row r="55" spans="1:10">
      <c r="B55" t="s">
        <v>281</v>
      </c>
      <c r="D55" s="1"/>
      <c r="E55" s="1"/>
      <c r="F55" s="1"/>
      <c r="G55" s="1"/>
      <c r="H55" s="1"/>
      <c r="I55" s="1"/>
      <c r="J55" s="1"/>
    </row>
    <row r="57" spans="1:10" ht="15.75">
      <c r="B57" s="14" t="s">
        <v>282</v>
      </c>
    </row>
    <row r="59" spans="1:10">
      <c r="B59" t="s">
        <v>283</v>
      </c>
    </row>
    <row r="60" spans="1:10">
      <c r="B60" s="12" t="s">
        <v>284</v>
      </c>
    </row>
    <row r="63" spans="1:10">
      <c r="A63" s="15" t="s">
        <v>285</v>
      </c>
      <c r="B63">
        <v>2</v>
      </c>
    </row>
    <row r="64" spans="1:10">
      <c r="A64" s="15" t="s">
        <v>286</v>
      </c>
      <c r="B64" s="16">
        <f>2*Listas!D43+2*Listas!E43+2*B63*Listas!F43+B63*Listas!G43+B63*Listas!H43+(B63-1)*Listas!I43+(B63-1)*Listas!J43</f>
        <v>270426.20811287477</v>
      </c>
    </row>
    <row r="65" spans="1:5">
      <c r="A65" s="15" t="s">
        <v>286</v>
      </c>
      <c r="B65" s="17">
        <f>2*(Listas!D43+Listas!E43)+B63*(2*Listas!F43+Listas!G43+Listas!H43)+(B63-1)*(Listas!I43+Listas!J43)</f>
        <v>270426.20811287477</v>
      </c>
    </row>
    <row r="67" spans="1:5">
      <c r="B67" t="s">
        <v>287</v>
      </c>
    </row>
    <row r="68" spans="1:5">
      <c r="B68" t="s">
        <v>132</v>
      </c>
    </row>
    <row r="69" spans="1:5">
      <c r="B69" t="s">
        <v>133</v>
      </c>
    </row>
    <row r="70" spans="1:5">
      <c r="B70" t="s">
        <v>134</v>
      </c>
    </row>
    <row r="72" spans="1:5">
      <c r="B72" t="s">
        <v>288</v>
      </c>
      <c r="C72" t="s">
        <v>289</v>
      </c>
    </row>
    <row r="73" spans="1:5">
      <c r="B73" t="s">
        <v>123</v>
      </c>
      <c r="C73" s="1"/>
    </row>
    <row r="74" spans="1:5">
      <c r="B74" t="s">
        <v>142</v>
      </c>
      <c r="C74" s="1"/>
    </row>
    <row r="75" spans="1:5">
      <c r="B75" t="s">
        <v>143</v>
      </c>
      <c r="C75" s="1"/>
    </row>
    <row r="76" spans="1:5">
      <c r="B76" t="s">
        <v>125</v>
      </c>
      <c r="C76" s="1"/>
    </row>
    <row r="78" spans="1:5">
      <c r="B78" s="56" t="s">
        <v>288</v>
      </c>
      <c r="C78" s="56" t="s">
        <v>289</v>
      </c>
      <c r="E78" t="s">
        <v>290</v>
      </c>
    </row>
    <row r="79" spans="1:5">
      <c r="B79" s="52" t="s">
        <v>136</v>
      </c>
      <c r="C79" s="53">
        <v>8850.1504000000004</v>
      </c>
      <c r="E79" s="12" t="s">
        <v>291</v>
      </c>
    </row>
    <row r="80" spans="1:5">
      <c r="B80" s="54" t="s">
        <v>137</v>
      </c>
      <c r="C80" s="55">
        <v>7188.4736000000003</v>
      </c>
      <c r="E80" s="12" t="s">
        <v>4684</v>
      </c>
    </row>
    <row r="81" spans="2:10">
      <c r="B81" s="52" t="s">
        <v>138</v>
      </c>
      <c r="C81" s="53">
        <v>12723.0656</v>
      </c>
      <c r="I81" s="2">
        <v>7901.9199999999992</v>
      </c>
      <c r="J81" s="2">
        <f>+I81*(1+0.12)</f>
        <v>8850.1504000000004</v>
      </c>
    </row>
    <row r="82" spans="2:10">
      <c r="B82" s="54" t="s">
        <v>139</v>
      </c>
      <c r="C82" s="55">
        <v>34218.329600000005</v>
      </c>
      <c r="I82" s="2">
        <v>6418.28</v>
      </c>
      <c r="J82" s="2">
        <f t="shared" ref="J82:J85" si="2">+I82*(1+0.12)</f>
        <v>7188.4736000000003</v>
      </c>
    </row>
    <row r="83" spans="2:10">
      <c r="B83" s="52" t="s">
        <v>140</v>
      </c>
      <c r="C83" s="53">
        <v>27015.5648</v>
      </c>
      <c r="I83" s="2">
        <v>11359.88</v>
      </c>
      <c r="J83" s="2">
        <f t="shared" si="2"/>
        <v>12723.0656</v>
      </c>
    </row>
    <row r="84" spans="2:10">
      <c r="I84" s="2">
        <v>30552.079999999998</v>
      </c>
      <c r="J84" s="2">
        <f t="shared" si="2"/>
        <v>34218.329600000005</v>
      </c>
    </row>
    <row r="85" spans="2:10">
      <c r="B85" t="s">
        <v>292</v>
      </c>
      <c r="C85" t="s">
        <v>293</v>
      </c>
      <c r="I85" s="2">
        <v>24121.039999999997</v>
      </c>
      <c r="J85" s="2">
        <f t="shared" si="2"/>
        <v>27015.5648</v>
      </c>
    </row>
    <row r="86" spans="2:10">
      <c r="B86" t="s">
        <v>294</v>
      </c>
      <c r="C86">
        <v>216</v>
      </c>
    </row>
    <row r="87" spans="2:10">
      <c r="B87" t="s">
        <v>295</v>
      </c>
      <c r="C87">
        <v>212</v>
      </c>
    </row>
    <row r="88" spans="2:10">
      <c r="B88" t="s">
        <v>296</v>
      </c>
      <c r="C88">
        <v>215</v>
      </c>
    </row>
    <row r="89" spans="2:10">
      <c r="B89" t="s">
        <v>297</v>
      </c>
      <c r="C89">
        <v>214</v>
      </c>
    </row>
    <row r="90" spans="2:10">
      <c r="B90" t="s">
        <v>298</v>
      </c>
      <c r="C90">
        <v>211</v>
      </c>
    </row>
    <row r="91" spans="2:10">
      <c r="B91" t="s">
        <v>299</v>
      </c>
      <c r="C91">
        <v>217</v>
      </c>
    </row>
    <row r="92" spans="2:10">
      <c r="B92" t="s">
        <v>300</v>
      </c>
      <c r="C92">
        <v>219</v>
      </c>
    </row>
    <row r="93" spans="2:10">
      <c r="B93" t="s">
        <v>301</v>
      </c>
      <c r="C93">
        <v>218</v>
      </c>
    </row>
    <row r="94" spans="2:10">
      <c r="B94" t="s">
        <v>302</v>
      </c>
      <c r="C94">
        <v>220</v>
      </c>
    </row>
    <row r="95" spans="2:10">
      <c r="B95" t="s">
        <v>303</v>
      </c>
      <c r="C95">
        <v>209</v>
      </c>
    </row>
    <row r="96" spans="2:10">
      <c r="B96" t="s">
        <v>304</v>
      </c>
      <c r="C96">
        <v>213</v>
      </c>
    </row>
    <row r="97" spans="2:4">
      <c r="B97" t="s">
        <v>305</v>
      </c>
      <c r="C97">
        <v>207</v>
      </c>
    </row>
    <row r="98" spans="2:4">
      <c r="B98" t="s">
        <v>306</v>
      </c>
      <c r="C98">
        <v>208</v>
      </c>
    </row>
    <row r="99" spans="2:4">
      <c r="B99" t="s">
        <v>307</v>
      </c>
      <c r="C99">
        <v>210</v>
      </c>
    </row>
    <row r="100" spans="2:4">
      <c r="B100" t="s">
        <v>308</v>
      </c>
      <c r="C100">
        <v>223</v>
      </c>
    </row>
    <row r="101" spans="2:4">
      <c r="B101" t="s">
        <v>309</v>
      </c>
      <c r="C101">
        <v>224</v>
      </c>
    </row>
    <row r="102" spans="2:4">
      <c r="B102" t="s">
        <v>310</v>
      </c>
      <c r="C102">
        <v>221</v>
      </c>
    </row>
    <row r="103" spans="2:4">
      <c r="B103" t="s">
        <v>311</v>
      </c>
      <c r="C103">
        <v>222</v>
      </c>
    </row>
    <row r="104" spans="2:4">
      <c r="B104" t="s">
        <v>312</v>
      </c>
      <c r="C104">
        <v>226</v>
      </c>
    </row>
    <row r="105" spans="2:4">
      <c r="B105" t="s">
        <v>313</v>
      </c>
      <c r="C105">
        <v>225</v>
      </c>
    </row>
    <row r="106" spans="2:4">
      <c r="B106" t="s">
        <v>314</v>
      </c>
      <c r="C106">
        <v>227</v>
      </c>
    </row>
    <row r="107" spans="2:4">
      <c r="B107" t="s">
        <v>315</v>
      </c>
      <c r="C107">
        <v>228</v>
      </c>
    </row>
    <row r="108" spans="2:4">
      <c r="B108" t="s">
        <v>316</v>
      </c>
      <c r="C108">
        <v>229</v>
      </c>
    </row>
    <row r="109" spans="2:4">
      <c r="B109" t="s">
        <v>317</v>
      </c>
      <c r="C109">
        <v>231</v>
      </c>
    </row>
    <row r="110" spans="2:4">
      <c r="B110" t="s">
        <v>318</v>
      </c>
      <c r="C110">
        <v>230</v>
      </c>
    </row>
    <row r="112" spans="2:4">
      <c r="B112" t="s">
        <v>319</v>
      </c>
      <c r="D112" t="s">
        <v>320</v>
      </c>
    </row>
    <row r="113" spans="2:4">
      <c r="B113" t="s">
        <v>321</v>
      </c>
      <c r="D113" t="s">
        <v>322</v>
      </c>
    </row>
    <row r="114" spans="2:4">
      <c r="B114" t="s">
        <v>323</v>
      </c>
      <c r="D114" t="s">
        <v>324</v>
      </c>
    </row>
    <row r="115" spans="2:4">
      <c r="B115" t="s">
        <v>325</v>
      </c>
      <c r="D115" t="s">
        <v>326</v>
      </c>
    </row>
    <row r="117" spans="2:4">
      <c r="B117" t="s">
        <v>327</v>
      </c>
      <c r="C117" t="s">
        <v>328</v>
      </c>
    </row>
    <row r="118" spans="2:4">
      <c r="B118" t="s">
        <v>329</v>
      </c>
      <c r="C118">
        <v>2.0799999999999999E-2</v>
      </c>
    </row>
    <row r="119" spans="2:4">
      <c r="B119" t="s">
        <v>330</v>
      </c>
      <c r="C119">
        <v>2.0799999999999999E-2</v>
      </c>
    </row>
    <row r="120" spans="2:4">
      <c r="B120" t="s">
        <v>331</v>
      </c>
      <c r="C120">
        <v>2.0799999999999999E-2</v>
      </c>
    </row>
    <row r="121" spans="2:4">
      <c r="B121" t="s">
        <v>332</v>
      </c>
      <c r="C121">
        <v>1.2500000000000001E-2</v>
      </c>
    </row>
    <row r="122" spans="2:4">
      <c r="B122" t="s">
        <v>333</v>
      </c>
      <c r="C122">
        <v>1.2500000000000001E-2</v>
      </c>
    </row>
    <row r="123" spans="2:4">
      <c r="B123" t="s">
        <v>334</v>
      </c>
      <c r="C123">
        <v>2.0799999999999999E-2</v>
      </c>
    </row>
    <row r="125" spans="2:4">
      <c r="B125" t="s">
        <v>335</v>
      </c>
    </row>
    <row r="126" spans="2:4">
      <c r="B126" t="s">
        <v>336</v>
      </c>
    </row>
    <row r="127" spans="2:4">
      <c r="B127" t="s">
        <v>337</v>
      </c>
    </row>
    <row r="128" spans="2:4">
      <c r="B128" t="s">
        <v>338</v>
      </c>
    </row>
    <row r="129" spans="2:2">
      <c r="B129" t="s">
        <v>339</v>
      </c>
    </row>
    <row r="130" spans="2:2">
      <c r="B130" t="s">
        <v>340</v>
      </c>
    </row>
    <row r="131" spans="2:2">
      <c r="B131" t="s">
        <v>341</v>
      </c>
    </row>
    <row r="132" spans="2:2">
      <c r="B132" t="s">
        <v>342</v>
      </c>
    </row>
    <row r="133" spans="2:2">
      <c r="B133" t="s">
        <v>343</v>
      </c>
    </row>
    <row r="134" spans="2:2">
      <c r="B134" t="s">
        <v>344</v>
      </c>
    </row>
    <row r="135" spans="2:2">
      <c r="B135" t="s">
        <v>345</v>
      </c>
    </row>
    <row r="136" spans="2:2">
      <c r="B136" t="s">
        <v>346</v>
      </c>
    </row>
    <row r="137" spans="2:2">
      <c r="B137" t="s">
        <v>281</v>
      </c>
    </row>
    <row r="139" spans="2:2">
      <c r="B139" s="116" t="s">
        <v>347</v>
      </c>
    </row>
    <row r="140" spans="2:2">
      <c r="B140" s="115" t="s">
        <v>348</v>
      </c>
    </row>
    <row r="141" spans="2:2">
      <c r="B141" s="115" t="s">
        <v>349</v>
      </c>
    </row>
    <row r="142" spans="2:2">
      <c r="B142" s="115" t="s">
        <v>350</v>
      </c>
    </row>
    <row r="143" spans="2:2">
      <c r="B143" s="115" t="s">
        <v>305</v>
      </c>
    </row>
    <row r="144" spans="2:2">
      <c r="B144" s="115" t="s">
        <v>303</v>
      </c>
    </row>
    <row r="145" spans="2:2">
      <c r="B145" s="115" t="s">
        <v>306</v>
      </c>
    </row>
    <row r="146" spans="2:2">
      <c r="B146" s="115" t="s">
        <v>307</v>
      </c>
    </row>
    <row r="147" spans="2:2">
      <c r="B147" s="115" t="s">
        <v>351</v>
      </c>
    </row>
    <row r="148" spans="2:2">
      <c r="B148" s="115" t="s">
        <v>352</v>
      </c>
    </row>
    <row r="149" spans="2:2">
      <c r="B149" s="115" t="s">
        <v>353</v>
      </c>
    </row>
    <row r="150" spans="2:2">
      <c r="B150" s="115" t="s">
        <v>354</v>
      </c>
    </row>
    <row r="151" spans="2:2">
      <c r="B151" s="115" t="s">
        <v>355</v>
      </c>
    </row>
    <row r="152" spans="2:2">
      <c r="B152" s="115" t="s">
        <v>281</v>
      </c>
    </row>
    <row r="155" spans="2:2">
      <c r="B155" t="s">
        <v>356</v>
      </c>
    </row>
    <row r="156" spans="2:2">
      <c r="B156" t="s">
        <v>247</v>
      </c>
    </row>
    <row r="157" spans="2:2">
      <c r="B157" t="s">
        <v>246</v>
      </c>
    </row>
    <row r="158" spans="2:2">
      <c r="B158" t="s">
        <v>257</v>
      </c>
    </row>
    <row r="159" spans="2:2">
      <c r="B159" t="s">
        <v>256</v>
      </c>
    </row>
    <row r="160" spans="2:2">
      <c r="B160" t="s">
        <v>357</v>
      </c>
    </row>
    <row r="162" spans="2:2">
      <c r="B162" t="s">
        <v>48</v>
      </c>
    </row>
    <row r="163" spans="2:2">
      <c r="B163" t="s">
        <v>358</v>
      </c>
    </row>
    <row r="164" spans="2:2">
      <c r="B164" t="s">
        <v>359</v>
      </c>
    </row>
    <row r="165" spans="2:2">
      <c r="B165" t="s">
        <v>360</v>
      </c>
    </row>
    <row r="166" spans="2:2">
      <c r="B166" t="s">
        <v>361</v>
      </c>
    </row>
    <row r="167" spans="2:2">
      <c r="B167" t="s">
        <v>362</v>
      </c>
    </row>
    <row r="168" spans="2:2">
      <c r="B168" t="s">
        <v>363</v>
      </c>
    </row>
    <row r="169" spans="2:2">
      <c r="B169" t="s">
        <v>364</v>
      </c>
    </row>
    <row r="171" spans="2:2">
      <c r="B171" t="s">
        <v>365</v>
      </c>
    </row>
    <row r="172" spans="2:2">
      <c r="B172" t="s">
        <v>123</v>
      </c>
    </row>
    <row r="173" spans="2:2">
      <c r="B173" t="s">
        <v>122</v>
      </c>
    </row>
    <row r="174" spans="2:2">
      <c r="B174" t="s">
        <v>124</v>
      </c>
    </row>
    <row r="175" spans="2:2">
      <c r="B175" t="s">
        <v>366</v>
      </c>
    </row>
    <row r="176" spans="2:2">
      <c r="B176" t="s">
        <v>125</v>
      </c>
    </row>
    <row r="178" spans="2:2">
      <c r="B178" t="s">
        <v>367</v>
      </c>
    </row>
    <row r="179" spans="2:2">
      <c r="B179" t="s">
        <v>127</v>
      </c>
    </row>
    <row r="180" spans="2:2">
      <c r="B180" t="s">
        <v>128</v>
      </c>
    </row>
    <row r="181" spans="2:2">
      <c r="B181" t="s">
        <v>129</v>
      </c>
    </row>
    <row r="183" spans="2:2">
      <c r="B183" t="s">
        <v>144</v>
      </c>
    </row>
    <row r="184" spans="2:2">
      <c r="B184" t="s">
        <v>146</v>
      </c>
    </row>
    <row r="185" spans="2:2">
      <c r="B185" t="s">
        <v>147</v>
      </c>
    </row>
    <row r="186" spans="2:2">
      <c r="B186" t="s">
        <v>148</v>
      </c>
    </row>
    <row r="187" spans="2:2">
      <c r="B187" t="s">
        <v>149</v>
      </c>
    </row>
    <row r="188" spans="2:2">
      <c r="B188" t="s">
        <v>145</v>
      </c>
    </row>
    <row r="189" spans="2:2">
      <c r="B189" t="s">
        <v>150</v>
      </c>
    </row>
  </sheetData>
  <pageMargins left="0.7" right="0.7" top="0.75" bottom="0.75" header="0.3" footer="0.3"/>
  <tableParts count="17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  <tablePart r:id="rId13"/>
    <tablePart r:id="rId14"/>
    <tablePart r:id="rId15"/>
    <tablePart r:id="rId16"/>
    <tablePart r:id="rId17"/>
  </tablePart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Hoja10"/>
  <dimension ref="A1"/>
  <sheetViews>
    <sheetView workbookViewId="0">
      <selection activeCell="B4" sqref="B4"/>
    </sheetView>
  </sheetViews>
  <sheetFormatPr baseColWidth="10" defaultColWidth="11.42578125" defaultRowHeight="15"/>
  <sheetData/>
  <sheetProtection algorithmName="SHA-512" hashValue="+AuyqLp2erQ5wjiHE+IqvQ60ni05pj8avS2c2urE+LcxHBu7xVN04V0kvJ3Waqnbjw+uRN0V+W0o95/gKQpcGg==" saltValue="2lb1vUVy5QNqepCTvMvbPA==" spinCount="100000" sheet="1" objects="1" scenarios="1"/>
  <pageMargins left="0.7" right="0.7" top="0.75" bottom="0.75" header="0.3" footer="0.3"/>
  <drawing r:id="rId1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Hoja11"/>
  <dimension ref="A1:Z3570"/>
  <sheetViews>
    <sheetView topLeftCell="L1" workbookViewId="0">
      <selection activeCell="Z1" sqref="Z1"/>
    </sheetView>
  </sheetViews>
  <sheetFormatPr baseColWidth="10" defaultColWidth="11.5703125" defaultRowHeight="15"/>
  <cols>
    <col min="4" max="4" width="11.42578125" customWidth="1"/>
    <col min="5" max="5" width="62.85546875" customWidth="1"/>
    <col min="20" max="20" width="38.5703125" customWidth="1"/>
    <col min="21" max="21" width="11.42578125"/>
    <col min="23" max="24" width="17.28515625" customWidth="1"/>
  </cols>
  <sheetData>
    <row r="1" spans="1:26">
      <c r="A1" t="s">
        <v>368</v>
      </c>
      <c r="B1" t="s">
        <v>369</v>
      </c>
      <c r="C1" t="s">
        <v>370</v>
      </c>
      <c r="D1" t="s">
        <v>371</v>
      </c>
      <c r="E1" s="60" t="s">
        <v>372</v>
      </c>
      <c r="F1" t="s">
        <v>373</v>
      </c>
      <c r="G1" t="s">
        <v>374</v>
      </c>
      <c r="H1" t="s">
        <v>375</v>
      </c>
      <c r="I1" t="s">
        <v>376</v>
      </c>
      <c r="J1" t="s">
        <v>377</v>
      </c>
      <c r="K1" t="s">
        <v>378</v>
      </c>
      <c r="L1" t="s">
        <v>379</v>
      </c>
      <c r="M1" t="s">
        <v>380</v>
      </c>
      <c r="N1" t="s">
        <v>110</v>
      </c>
      <c r="O1" t="s">
        <v>381</v>
      </c>
      <c r="P1" t="s">
        <v>382</v>
      </c>
      <c r="Q1" t="s">
        <v>383</v>
      </c>
      <c r="R1" t="s">
        <v>384</v>
      </c>
      <c r="S1" t="s">
        <v>385</v>
      </c>
      <c r="T1" t="s">
        <v>386</v>
      </c>
      <c r="U1" s="60" t="s">
        <v>387</v>
      </c>
      <c r="V1" t="s">
        <v>388</v>
      </c>
      <c r="W1" s="60" t="s">
        <v>389</v>
      </c>
      <c r="X1" s="60" t="s">
        <v>390</v>
      </c>
      <c r="Y1" t="s">
        <v>391</v>
      </c>
      <c r="Z1" s="181" t="s">
        <v>5054</v>
      </c>
    </row>
    <row r="2" spans="1:26">
      <c r="B2">
        <v>17093713</v>
      </c>
      <c r="C2" t="s">
        <v>444</v>
      </c>
      <c r="D2" t="s">
        <v>393</v>
      </c>
      <c r="E2" s="60" t="s">
        <v>394</v>
      </c>
      <c r="G2" t="s">
        <v>395</v>
      </c>
      <c r="H2" s="61">
        <v>27631</v>
      </c>
      <c r="J2" t="s">
        <v>396</v>
      </c>
      <c r="M2" t="s">
        <v>397</v>
      </c>
      <c r="Q2" t="s">
        <v>398</v>
      </c>
      <c r="S2">
        <v>10209</v>
      </c>
      <c r="T2" t="s">
        <v>442</v>
      </c>
      <c r="U2" s="60">
        <v>1020901</v>
      </c>
      <c r="V2" t="s">
        <v>445</v>
      </c>
      <c r="W2" s="60">
        <v>21720002</v>
      </c>
      <c r="X2" s="60" t="str">
        <f>LEFT(W2,3)</f>
        <v>217</v>
      </c>
    </row>
    <row r="3" spans="1:26">
      <c r="B3">
        <v>70056642</v>
      </c>
      <c r="C3" t="s">
        <v>547</v>
      </c>
      <c r="D3" t="s">
        <v>426</v>
      </c>
      <c r="E3" s="60" t="s">
        <v>427</v>
      </c>
      <c r="G3" t="s">
        <v>428</v>
      </c>
      <c r="H3" s="61">
        <v>30481</v>
      </c>
      <c r="J3" t="s">
        <v>4943</v>
      </c>
      <c r="M3" t="s">
        <v>397</v>
      </c>
      <c r="Q3" t="s">
        <v>429</v>
      </c>
      <c r="S3">
        <v>10202</v>
      </c>
      <c r="T3" t="s">
        <v>430</v>
      </c>
      <c r="U3" s="60">
        <v>1020203</v>
      </c>
      <c r="V3" t="s">
        <v>431</v>
      </c>
      <c r="W3" s="60">
        <v>21620004</v>
      </c>
      <c r="X3" s="60" t="str">
        <f t="shared" ref="X3:X66" si="0">LEFT(W3,3)</f>
        <v>216</v>
      </c>
    </row>
    <row r="4" spans="1:26">
      <c r="B4">
        <v>70058575</v>
      </c>
      <c r="C4" t="s">
        <v>534</v>
      </c>
      <c r="D4" t="s">
        <v>426</v>
      </c>
      <c r="E4" s="60" t="s">
        <v>427</v>
      </c>
      <c r="G4" t="s">
        <v>428</v>
      </c>
      <c r="H4" s="61">
        <v>30033</v>
      </c>
      <c r="J4" t="s">
        <v>4943</v>
      </c>
      <c r="M4" t="s">
        <v>397</v>
      </c>
      <c r="Q4" t="s">
        <v>429</v>
      </c>
      <c r="S4">
        <v>10202</v>
      </c>
      <c r="T4" t="s">
        <v>430</v>
      </c>
      <c r="U4" s="60">
        <v>1020203</v>
      </c>
      <c r="V4" t="s">
        <v>431</v>
      </c>
      <c r="W4" s="60">
        <v>21620004</v>
      </c>
      <c r="X4" s="60" t="str">
        <f t="shared" si="0"/>
        <v>216</v>
      </c>
    </row>
    <row r="5" spans="1:26">
      <c r="B5">
        <v>6743987</v>
      </c>
      <c r="C5" t="s">
        <v>403</v>
      </c>
      <c r="D5" t="s">
        <v>393</v>
      </c>
      <c r="E5" s="60" t="s">
        <v>394</v>
      </c>
      <c r="G5" t="s">
        <v>395</v>
      </c>
      <c r="H5" s="61">
        <v>25965</v>
      </c>
      <c r="J5" t="s">
        <v>396</v>
      </c>
      <c r="M5" t="s">
        <v>397</v>
      </c>
      <c r="Q5" t="s">
        <v>398</v>
      </c>
      <c r="S5">
        <v>10225</v>
      </c>
      <c r="T5" t="s">
        <v>402</v>
      </c>
      <c r="U5" s="60">
        <v>1022508</v>
      </c>
      <c r="V5" t="s">
        <v>5040</v>
      </c>
      <c r="W5" s="60">
        <v>21320010</v>
      </c>
      <c r="X5" s="60" t="str">
        <f t="shared" si="0"/>
        <v>213</v>
      </c>
    </row>
    <row r="6" spans="1:26">
      <c r="B6">
        <v>70070157</v>
      </c>
      <c r="C6" t="s">
        <v>449</v>
      </c>
      <c r="D6" t="s">
        <v>410</v>
      </c>
      <c r="E6" s="60" t="s">
        <v>411</v>
      </c>
      <c r="G6" t="s">
        <v>412</v>
      </c>
      <c r="H6" s="61">
        <v>27716</v>
      </c>
      <c r="J6" t="s">
        <v>450</v>
      </c>
      <c r="M6" t="s">
        <v>397</v>
      </c>
      <c r="Q6" t="s">
        <v>414</v>
      </c>
      <c r="S6">
        <v>10292</v>
      </c>
      <c r="T6" t="s">
        <v>451</v>
      </c>
      <c r="U6" s="60">
        <v>1029203</v>
      </c>
      <c r="V6" t="s">
        <v>452</v>
      </c>
      <c r="W6" s="60">
        <v>20160002</v>
      </c>
      <c r="X6" s="60" t="str">
        <f t="shared" si="0"/>
        <v>201</v>
      </c>
    </row>
    <row r="7" spans="1:26">
      <c r="B7">
        <v>70086224</v>
      </c>
      <c r="C7" t="s">
        <v>469</v>
      </c>
      <c r="D7" t="s">
        <v>410</v>
      </c>
      <c r="E7" s="60" t="s">
        <v>411</v>
      </c>
      <c r="G7" t="s">
        <v>412</v>
      </c>
      <c r="H7" s="61">
        <v>28332</v>
      </c>
      <c r="J7" t="s">
        <v>470</v>
      </c>
      <c r="M7" t="s">
        <v>471</v>
      </c>
      <c r="Q7" t="s">
        <v>414</v>
      </c>
      <c r="S7">
        <v>10294</v>
      </c>
      <c r="T7" t="s">
        <v>472</v>
      </c>
      <c r="U7" s="60">
        <v>1029403</v>
      </c>
      <c r="V7" t="s">
        <v>473</v>
      </c>
      <c r="W7" s="60">
        <v>10850006</v>
      </c>
      <c r="X7" s="60" t="str">
        <f t="shared" si="0"/>
        <v>108</v>
      </c>
    </row>
    <row r="8" spans="1:26">
      <c r="B8">
        <v>70102551</v>
      </c>
      <c r="C8" t="s">
        <v>480</v>
      </c>
      <c r="D8" t="s">
        <v>426</v>
      </c>
      <c r="E8" s="60" t="s">
        <v>427</v>
      </c>
      <c r="G8" t="s">
        <v>428</v>
      </c>
      <c r="H8" s="61">
        <v>28675</v>
      </c>
      <c r="J8" t="s">
        <v>4943</v>
      </c>
      <c r="M8" t="s">
        <v>397</v>
      </c>
      <c r="Q8" t="s">
        <v>429</v>
      </c>
      <c r="S8">
        <v>10202</v>
      </c>
      <c r="T8" t="s">
        <v>430</v>
      </c>
      <c r="U8" s="60">
        <v>1020203</v>
      </c>
      <c r="V8" t="s">
        <v>431</v>
      </c>
      <c r="W8" s="60">
        <v>21620004</v>
      </c>
      <c r="X8" s="60" t="str">
        <f t="shared" si="0"/>
        <v>216</v>
      </c>
    </row>
    <row r="9" spans="1:26">
      <c r="B9">
        <v>6875222</v>
      </c>
      <c r="C9" t="s">
        <v>697</v>
      </c>
      <c r="D9" t="s">
        <v>410</v>
      </c>
      <c r="E9" s="60" t="s">
        <v>411</v>
      </c>
      <c r="G9" t="s">
        <v>412</v>
      </c>
      <c r="H9" s="61">
        <v>33295</v>
      </c>
      <c r="J9" t="s">
        <v>518</v>
      </c>
      <c r="M9" t="s">
        <v>397</v>
      </c>
      <c r="Q9" t="s">
        <v>482</v>
      </c>
      <c r="S9">
        <v>10291</v>
      </c>
      <c r="T9" t="s">
        <v>439</v>
      </c>
      <c r="U9" s="60">
        <v>1029106</v>
      </c>
      <c r="V9" t="s">
        <v>505</v>
      </c>
      <c r="W9" s="60">
        <v>10410050</v>
      </c>
      <c r="X9" s="60" t="str">
        <f t="shared" si="0"/>
        <v>104</v>
      </c>
    </row>
    <row r="10" spans="1:26">
      <c r="B10">
        <v>8263335</v>
      </c>
      <c r="C10" t="s">
        <v>404</v>
      </c>
      <c r="D10" t="s">
        <v>393</v>
      </c>
      <c r="E10" s="60" t="s">
        <v>394</v>
      </c>
      <c r="G10" t="s">
        <v>395</v>
      </c>
      <c r="H10" s="61">
        <v>26000</v>
      </c>
      <c r="J10" t="s">
        <v>396</v>
      </c>
      <c r="M10" t="s">
        <v>397</v>
      </c>
      <c r="Q10" t="s">
        <v>398</v>
      </c>
      <c r="S10">
        <v>10203</v>
      </c>
      <c r="T10" t="s">
        <v>399</v>
      </c>
      <c r="U10" s="60">
        <v>1020301</v>
      </c>
      <c r="V10" t="s">
        <v>405</v>
      </c>
      <c r="W10" s="60">
        <v>21420004</v>
      </c>
      <c r="X10" s="60" t="str">
        <f t="shared" si="0"/>
        <v>214</v>
      </c>
    </row>
    <row r="11" spans="1:26">
      <c r="B11">
        <v>8280575</v>
      </c>
      <c r="C11" t="s">
        <v>432</v>
      </c>
      <c r="D11" t="s">
        <v>393</v>
      </c>
      <c r="E11" s="60" t="s">
        <v>394</v>
      </c>
      <c r="G11" t="s">
        <v>395</v>
      </c>
      <c r="H11" s="61">
        <v>27457</v>
      </c>
      <c r="J11" t="s">
        <v>396</v>
      </c>
      <c r="M11" t="s">
        <v>397</v>
      </c>
      <c r="Q11" t="s">
        <v>398</v>
      </c>
      <c r="S11">
        <v>10203</v>
      </c>
      <c r="T11" t="s">
        <v>399</v>
      </c>
      <c r="U11" s="60">
        <v>1020301</v>
      </c>
      <c r="V11" t="s">
        <v>405</v>
      </c>
      <c r="W11" s="60">
        <v>21420004</v>
      </c>
      <c r="X11" s="60" t="str">
        <f t="shared" si="0"/>
        <v>214</v>
      </c>
    </row>
    <row r="12" spans="1:26">
      <c r="B12">
        <v>70109110</v>
      </c>
      <c r="C12" t="s">
        <v>425</v>
      </c>
      <c r="D12" t="s">
        <v>426</v>
      </c>
      <c r="E12" s="60" t="s">
        <v>427</v>
      </c>
      <c r="G12" t="s">
        <v>428</v>
      </c>
      <c r="H12" s="61">
        <v>27454</v>
      </c>
      <c r="J12" t="s">
        <v>4943</v>
      </c>
      <c r="M12" t="s">
        <v>397</v>
      </c>
      <c r="Q12" t="s">
        <v>429</v>
      </c>
      <c r="S12">
        <v>10202</v>
      </c>
      <c r="T12" t="s">
        <v>430</v>
      </c>
      <c r="U12" s="60">
        <v>1020203</v>
      </c>
      <c r="V12" t="s">
        <v>431</v>
      </c>
      <c r="W12" s="60">
        <v>21620004</v>
      </c>
      <c r="X12" s="60" t="str">
        <f t="shared" si="0"/>
        <v>216</v>
      </c>
    </row>
    <row r="13" spans="1:26">
      <c r="B13">
        <v>70116240</v>
      </c>
      <c r="C13" t="s">
        <v>590</v>
      </c>
      <c r="D13" t="s">
        <v>410</v>
      </c>
      <c r="E13" s="60" t="s">
        <v>411</v>
      </c>
      <c r="G13" t="s">
        <v>412</v>
      </c>
      <c r="H13" s="61">
        <v>31926</v>
      </c>
      <c r="J13" t="s">
        <v>520</v>
      </c>
      <c r="M13" t="s">
        <v>397</v>
      </c>
      <c r="Q13" t="s">
        <v>414</v>
      </c>
      <c r="S13">
        <v>10282</v>
      </c>
      <c r="T13" t="s">
        <v>543</v>
      </c>
      <c r="U13" s="60">
        <v>1028203</v>
      </c>
      <c r="V13" t="s">
        <v>544</v>
      </c>
      <c r="W13" s="60">
        <v>10910004</v>
      </c>
      <c r="X13" s="60" t="str">
        <f t="shared" si="0"/>
        <v>109</v>
      </c>
    </row>
    <row r="14" spans="1:26">
      <c r="B14">
        <v>10237947</v>
      </c>
      <c r="C14" t="s">
        <v>555</v>
      </c>
      <c r="D14" t="s">
        <v>410</v>
      </c>
      <c r="E14" s="60" t="s">
        <v>411</v>
      </c>
      <c r="G14" t="s">
        <v>412</v>
      </c>
      <c r="H14" s="61">
        <v>30921</v>
      </c>
      <c r="J14" t="s">
        <v>518</v>
      </c>
      <c r="M14" t="s">
        <v>397</v>
      </c>
      <c r="Q14" t="s">
        <v>414</v>
      </c>
      <c r="S14">
        <v>10291</v>
      </c>
      <c r="T14" t="s">
        <v>439</v>
      </c>
      <c r="U14" s="60">
        <v>1029106</v>
      </c>
      <c r="V14" t="s">
        <v>505</v>
      </c>
      <c r="W14" s="60">
        <v>10410050</v>
      </c>
      <c r="X14" s="60" t="str">
        <f t="shared" si="0"/>
        <v>104</v>
      </c>
    </row>
    <row r="15" spans="1:26">
      <c r="B15">
        <v>15333668</v>
      </c>
      <c r="C15" t="s">
        <v>525</v>
      </c>
      <c r="D15" t="s">
        <v>410</v>
      </c>
      <c r="E15" s="60" t="s">
        <v>411</v>
      </c>
      <c r="G15" t="s">
        <v>412</v>
      </c>
      <c r="H15" s="61">
        <v>29782</v>
      </c>
      <c r="J15" t="s">
        <v>508</v>
      </c>
      <c r="M15" t="s">
        <v>397</v>
      </c>
      <c r="Q15" t="s">
        <v>414</v>
      </c>
      <c r="S15">
        <v>10291</v>
      </c>
      <c r="T15" t="s">
        <v>439</v>
      </c>
      <c r="U15" s="60">
        <v>1029105</v>
      </c>
      <c r="V15" t="s">
        <v>440</v>
      </c>
      <c r="W15" s="60">
        <v>10410038</v>
      </c>
      <c r="X15" s="60" t="str">
        <f t="shared" si="0"/>
        <v>104</v>
      </c>
    </row>
    <row r="16" spans="1:26">
      <c r="B16">
        <v>70076526</v>
      </c>
      <c r="C16" t="s">
        <v>589</v>
      </c>
      <c r="D16" t="s">
        <v>410</v>
      </c>
      <c r="E16" s="60" t="s">
        <v>411</v>
      </c>
      <c r="G16" t="s">
        <v>412</v>
      </c>
      <c r="H16" s="61">
        <v>31839</v>
      </c>
      <c r="J16" t="s">
        <v>514</v>
      </c>
      <c r="M16" t="s">
        <v>397</v>
      </c>
      <c r="Q16" t="s">
        <v>414</v>
      </c>
      <c r="S16">
        <v>10291</v>
      </c>
      <c r="T16" t="s">
        <v>439</v>
      </c>
      <c r="U16" s="60">
        <v>1029106</v>
      </c>
      <c r="V16" t="s">
        <v>505</v>
      </c>
      <c r="W16" s="60">
        <v>10410050</v>
      </c>
      <c r="X16" s="60" t="str">
        <f t="shared" si="0"/>
        <v>104</v>
      </c>
    </row>
    <row r="17" spans="2:24">
      <c r="B17">
        <v>7506183</v>
      </c>
      <c r="C17" t="s">
        <v>465</v>
      </c>
      <c r="D17" t="s">
        <v>393</v>
      </c>
      <c r="E17" s="60" t="s">
        <v>394</v>
      </c>
      <c r="G17" t="s">
        <v>395</v>
      </c>
      <c r="H17" s="61">
        <v>27967</v>
      </c>
      <c r="J17" t="s">
        <v>396</v>
      </c>
      <c r="M17" t="s">
        <v>397</v>
      </c>
      <c r="Q17" t="s">
        <v>398</v>
      </c>
      <c r="S17">
        <v>10215</v>
      </c>
      <c r="T17" t="s">
        <v>5034</v>
      </c>
      <c r="U17" s="60">
        <v>1021501</v>
      </c>
      <c r="V17" t="s">
        <v>466</v>
      </c>
      <c r="W17" s="60">
        <v>21520003</v>
      </c>
      <c r="X17" s="60" t="str">
        <f t="shared" si="0"/>
        <v>215</v>
      </c>
    </row>
    <row r="18" spans="2:24">
      <c r="B18">
        <v>8264591</v>
      </c>
      <c r="C18" t="s">
        <v>406</v>
      </c>
      <c r="D18" t="s">
        <v>393</v>
      </c>
      <c r="E18" s="60" t="s">
        <v>394</v>
      </c>
      <c r="G18" t="s">
        <v>395</v>
      </c>
      <c r="H18" s="61">
        <v>26401</v>
      </c>
      <c r="J18" t="s">
        <v>396</v>
      </c>
      <c r="M18" t="s">
        <v>397</v>
      </c>
      <c r="Q18" t="s">
        <v>398</v>
      </c>
      <c r="S18">
        <v>10203</v>
      </c>
      <c r="T18" t="s">
        <v>399</v>
      </c>
      <c r="U18" s="60">
        <v>1020302</v>
      </c>
      <c r="V18" t="s">
        <v>400</v>
      </c>
      <c r="W18" s="60">
        <v>21420002</v>
      </c>
      <c r="X18" s="60" t="str">
        <f t="shared" si="0"/>
        <v>214</v>
      </c>
    </row>
    <row r="19" spans="2:24">
      <c r="B19">
        <v>8269573</v>
      </c>
      <c r="C19" t="s">
        <v>456</v>
      </c>
      <c r="D19" t="s">
        <v>393</v>
      </c>
      <c r="E19" s="60" t="s">
        <v>394</v>
      </c>
      <c r="G19" t="s">
        <v>395</v>
      </c>
      <c r="H19" s="61">
        <v>27876</v>
      </c>
      <c r="J19" t="s">
        <v>396</v>
      </c>
      <c r="M19" t="s">
        <v>397</v>
      </c>
      <c r="Q19" t="s">
        <v>398</v>
      </c>
      <c r="S19">
        <v>10230</v>
      </c>
      <c r="T19" t="s">
        <v>454</v>
      </c>
      <c r="U19" s="60">
        <v>1023001</v>
      </c>
      <c r="V19" t="s">
        <v>457</v>
      </c>
      <c r="W19" s="60">
        <v>20720001</v>
      </c>
      <c r="X19" s="60" t="str">
        <f t="shared" si="0"/>
        <v>207</v>
      </c>
    </row>
    <row r="20" spans="2:24">
      <c r="B20">
        <v>8271513</v>
      </c>
      <c r="C20" t="s">
        <v>401</v>
      </c>
      <c r="D20" t="s">
        <v>393</v>
      </c>
      <c r="E20" s="60" t="s">
        <v>394</v>
      </c>
      <c r="G20" t="s">
        <v>395</v>
      </c>
      <c r="H20" s="61">
        <v>25795</v>
      </c>
      <c r="J20" t="s">
        <v>396</v>
      </c>
      <c r="M20" t="s">
        <v>397</v>
      </c>
      <c r="Q20" t="s">
        <v>398</v>
      </c>
      <c r="S20">
        <v>10225</v>
      </c>
      <c r="T20" t="s">
        <v>402</v>
      </c>
      <c r="U20" s="60">
        <v>1022508</v>
      </c>
      <c r="V20" t="s">
        <v>5040</v>
      </c>
      <c r="W20" s="60">
        <v>21320010</v>
      </c>
      <c r="X20" s="60" t="str">
        <f t="shared" si="0"/>
        <v>213</v>
      </c>
    </row>
    <row r="21" spans="2:24">
      <c r="B21">
        <v>32315535</v>
      </c>
      <c r="C21" t="s">
        <v>424</v>
      </c>
      <c r="D21" t="s">
        <v>410</v>
      </c>
      <c r="E21" s="60" t="s">
        <v>411</v>
      </c>
      <c r="G21" t="s">
        <v>412</v>
      </c>
      <c r="H21" s="61">
        <v>27422</v>
      </c>
      <c r="J21" t="s">
        <v>413</v>
      </c>
      <c r="M21" t="s">
        <v>397</v>
      </c>
      <c r="Q21" t="s">
        <v>414</v>
      </c>
      <c r="S21">
        <v>10225</v>
      </c>
      <c r="T21" t="s">
        <v>402</v>
      </c>
      <c r="U21" s="60">
        <v>10225</v>
      </c>
      <c r="V21" t="s">
        <v>402</v>
      </c>
      <c r="W21" s="60">
        <v>21360001</v>
      </c>
      <c r="X21" s="60" t="str">
        <f t="shared" si="0"/>
        <v>213</v>
      </c>
    </row>
    <row r="22" spans="2:24">
      <c r="B22">
        <v>43096106</v>
      </c>
      <c r="C22" t="s">
        <v>409</v>
      </c>
      <c r="D22" t="s">
        <v>410</v>
      </c>
      <c r="E22" s="60" t="s">
        <v>411</v>
      </c>
      <c r="G22" t="s">
        <v>412</v>
      </c>
      <c r="H22" s="61">
        <v>27003</v>
      </c>
      <c r="J22" t="s">
        <v>413</v>
      </c>
      <c r="M22" t="s">
        <v>397</v>
      </c>
      <c r="Q22" t="s">
        <v>414</v>
      </c>
      <c r="S22">
        <v>10235</v>
      </c>
      <c r="T22" t="s">
        <v>415</v>
      </c>
      <c r="U22" s="60">
        <v>1023502</v>
      </c>
      <c r="V22" t="s">
        <v>416</v>
      </c>
      <c r="W22" s="60">
        <v>20820001</v>
      </c>
      <c r="X22" s="60" t="str">
        <f t="shared" si="0"/>
        <v>208</v>
      </c>
    </row>
    <row r="23" spans="2:24">
      <c r="B23">
        <v>3513336</v>
      </c>
      <c r="C23" t="s">
        <v>2035</v>
      </c>
      <c r="D23" t="s">
        <v>410</v>
      </c>
      <c r="E23" s="60" t="s">
        <v>411</v>
      </c>
      <c r="G23" t="s">
        <v>412</v>
      </c>
      <c r="H23" s="61">
        <v>41108</v>
      </c>
      <c r="J23" t="s">
        <v>578</v>
      </c>
      <c r="M23" t="s">
        <v>397</v>
      </c>
      <c r="Q23" t="s">
        <v>719</v>
      </c>
      <c r="S23">
        <v>10291</v>
      </c>
      <c r="T23" t="s">
        <v>439</v>
      </c>
      <c r="U23" s="60">
        <v>1029106</v>
      </c>
      <c r="V23" t="s">
        <v>505</v>
      </c>
      <c r="W23" s="60">
        <v>10410050</v>
      </c>
      <c r="X23" s="60" t="str">
        <f t="shared" si="0"/>
        <v>104</v>
      </c>
    </row>
    <row r="24" spans="2:24">
      <c r="B24">
        <v>70285857</v>
      </c>
      <c r="C24" t="s">
        <v>556</v>
      </c>
      <c r="D24" t="s">
        <v>410</v>
      </c>
      <c r="E24" s="60" t="s">
        <v>411</v>
      </c>
      <c r="G24" t="s">
        <v>412</v>
      </c>
      <c r="H24" s="61">
        <v>30988</v>
      </c>
      <c r="J24" t="s">
        <v>518</v>
      </c>
      <c r="M24" t="s">
        <v>397</v>
      </c>
      <c r="Q24" t="s">
        <v>414</v>
      </c>
      <c r="S24">
        <v>10291</v>
      </c>
      <c r="T24" t="s">
        <v>439</v>
      </c>
      <c r="U24" s="60">
        <v>1029106</v>
      </c>
      <c r="V24" t="s">
        <v>505</v>
      </c>
      <c r="W24" s="60">
        <v>10410050</v>
      </c>
      <c r="X24" s="60" t="str">
        <f t="shared" si="0"/>
        <v>104</v>
      </c>
    </row>
    <row r="25" spans="2:24">
      <c r="B25">
        <v>71576847</v>
      </c>
      <c r="C25" t="s">
        <v>602</v>
      </c>
      <c r="D25" t="s">
        <v>410</v>
      </c>
      <c r="E25" s="60" t="s">
        <v>411</v>
      </c>
      <c r="G25" t="s">
        <v>412</v>
      </c>
      <c r="H25" s="61">
        <v>32139</v>
      </c>
      <c r="J25" t="s">
        <v>518</v>
      </c>
      <c r="M25" t="s">
        <v>397</v>
      </c>
      <c r="Q25" t="s">
        <v>414</v>
      </c>
      <c r="S25">
        <v>10291</v>
      </c>
      <c r="T25" t="s">
        <v>439</v>
      </c>
      <c r="U25" s="60">
        <v>1029106</v>
      </c>
      <c r="V25" t="s">
        <v>505</v>
      </c>
      <c r="W25" s="60">
        <v>10410050</v>
      </c>
      <c r="X25" s="60" t="str">
        <f t="shared" si="0"/>
        <v>104</v>
      </c>
    </row>
    <row r="26" spans="2:24">
      <c r="B26">
        <v>71579746</v>
      </c>
      <c r="C26" t="s">
        <v>570</v>
      </c>
      <c r="D26" t="s">
        <v>410</v>
      </c>
      <c r="E26" s="60" t="s">
        <v>411</v>
      </c>
      <c r="G26" t="s">
        <v>412</v>
      </c>
      <c r="H26" s="61">
        <v>31216</v>
      </c>
      <c r="J26" t="s">
        <v>518</v>
      </c>
      <c r="M26" t="s">
        <v>397</v>
      </c>
      <c r="Q26" t="s">
        <v>414</v>
      </c>
      <c r="S26">
        <v>10291</v>
      </c>
      <c r="T26" t="s">
        <v>439</v>
      </c>
      <c r="U26" s="60">
        <v>1029106</v>
      </c>
      <c r="V26" t="s">
        <v>505</v>
      </c>
      <c r="W26" s="60">
        <v>10410050</v>
      </c>
      <c r="X26" s="60" t="str">
        <f t="shared" si="0"/>
        <v>104</v>
      </c>
    </row>
    <row r="27" spans="2:24">
      <c r="B27">
        <v>8278725</v>
      </c>
      <c r="C27" t="s">
        <v>419</v>
      </c>
      <c r="D27" t="s">
        <v>393</v>
      </c>
      <c r="E27" s="60" t="s">
        <v>394</v>
      </c>
      <c r="G27" t="s">
        <v>395</v>
      </c>
      <c r="H27" s="61">
        <v>27267</v>
      </c>
      <c r="J27" t="s">
        <v>396</v>
      </c>
      <c r="M27" t="s">
        <v>397</v>
      </c>
      <c r="Q27" t="s">
        <v>398</v>
      </c>
      <c r="S27">
        <v>10214</v>
      </c>
      <c r="T27" t="s">
        <v>420</v>
      </c>
      <c r="U27" s="60">
        <v>1021401</v>
      </c>
      <c r="V27" t="s">
        <v>421</v>
      </c>
      <c r="W27" s="60">
        <v>22620001</v>
      </c>
      <c r="X27" s="60" t="str">
        <f t="shared" si="0"/>
        <v>226</v>
      </c>
    </row>
    <row r="28" spans="2:24">
      <c r="B28">
        <v>8284200</v>
      </c>
      <c r="C28" t="s">
        <v>453</v>
      </c>
      <c r="D28" t="s">
        <v>393</v>
      </c>
      <c r="E28" s="60" t="s">
        <v>394</v>
      </c>
      <c r="G28" t="s">
        <v>395</v>
      </c>
      <c r="H28" s="61">
        <v>27778</v>
      </c>
      <c r="J28" t="s">
        <v>396</v>
      </c>
      <c r="M28" t="s">
        <v>397</v>
      </c>
      <c r="Q28" t="s">
        <v>398</v>
      </c>
      <c r="S28">
        <v>10230</v>
      </c>
      <c r="T28" t="s">
        <v>454</v>
      </c>
      <c r="U28" s="60">
        <v>1023006</v>
      </c>
      <c r="V28" t="s">
        <v>455</v>
      </c>
      <c r="W28" s="60">
        <v>20720006</v>
      </c>
      <c r="X28" s="60" t="str">
        <f t="shared" si="0"/>
        <v>207</v>
      </c>
    </row>
    <row r="29" spans="2:24">
      <c r="B29">
        <v>8345048</v>
      </c>
      <c r="C29" t="s">
        <v>485</v>
      </c>
      <c r="D29" t="s">
        <v>393</v>
      </c>
      <c r="E29" s="60" t="s">
        <v>394</v>
      </c>
      <c r="G29" t="s">
        <v>395</v>
      </c>
      <c r="H29" s="61">
        <v>29024</v>
      </c>
      <c r="J29" t="s">
        <v>396</v>
      </c>
      <c r="M29" t="s">
        <v>397</v>
      </c>
      <c r="Q29" t="s">
        <v>398</v>
      </c>
      <c r="S29">
        <v>10270</v>
      </c>
      <c r="T29" t="s">
        <v>5035</v>
      </c>
      <c r="U29" s="60">
        <v>1027002</v>
      </c>
      <c r="V29" t="s">
        <v>5041</v>
      </c>
      <c r="W29" s="60">
        <v>21020002</v>
      </c>
      <c r="X29" s="60" t="str">
        <f t="shared" si="0"/>
        <v>210</v>
      </c>
    </row>
    <row r="30" spans="2:24">
      <c r="B30">
        <v>43006842</v>
      </c>
      <c r="C30" t="s">
        <v>745</v>
      </c>
      <c r="D30" t="s">
        <v>410</v>
      </c>
      <c r="E30" s="60" t="s">
        <v>411</v>
      </c>
      <c r="G30" t="s">
        <v>412</v>
      </c>
      <c r="H30" s="61">
        <v>33896</v>
      </c>
      <c r="J30" t="s">
        <v>530</v>
      </c>
      <c r="M30" t="s">
        <v>397</v>
      </c>
      <c r="Q30" t="s">
        <v>414</v>
      </c>
      <c r="S30">
        <v>10220</v>
      </c>
      <c r="T30" t="s">
        <v>434</v>
      </c>
      <c r="U30" s="60">
        <v>10220</v>
      </c>
      <c r="V30" t="s">
        <v>434</v>
      </c>
      <c r="W30" s="60">
        <v>22060001</v>
      </c>
      <c r="X30" s="60" t="str">
        <f t="shared" si="0"/>
        <v>220</v>
      </c>
    </row>
    <row r="31" spans="2:24">
      <c r="B31">
        <v>3353112</v>
      </c>
      <c r="C31" t="s">
        <v>729</v>
      </c>
      <c r="D31" t="s">
        <v>410</v>
      </c>
      <c r="E31" s="60" t="s">
        <v>411</v>
      </c>
      <c r="G31" t="s">
        <v>412</v>
      </c>
      <c r="H31" s="61">
        <v>33484</v>
      </c>
      <c r="J31" t="s">
        <v>514</v>
      </c>
      <c r="M31" t="s">
        <v>397</v>
      </c>
      <c r="Q31" t="s">
        <v>414</v>
      </c>
      <c r="S31">
        <v>10291</v>
      </c>
      <c r="T31" t="s">
        <v>439</v>
      </c>
      <c r="U31" s="60">
        <v>1029106</v>
      </c>
      <c r="V31" t="s">
        <v>505</v>
      </c>
      <c r="W31" s="60">
        <v>10410050</v>
      </c>
      <c r="X31" s="60" t="str">
        <f t="shared" si="0"/>
        <v>104</v>
      </c>
    </row>
    <row r="32" spans="2:24">
      <c r="B32">
        <v>8287418</v>
      </c>
      <c r="C32" t="s">
        <v>392</v>
      </c>
      <c r="D32" t="s">
        <v>393</v>
      </c>
      <c r="E32" s="60" t="s">
        <v>394</v>
      </c>
      <c r="G32" t="s">
        <v>395</v>
      </c>
      <c r="H32" s="61">
        <v>25659</v>
      </c>
      <c r="J32" t="s">
        <v>396</v>
      </c>
      <c r="M32" t="s">
        <v>397</v>
      </c>
      <c r="Q32" t="s">
        <v>398</v>
      </c>
      <c r="S32">
        <v>10203</v>
      </c>
      <c r="T32" t="s">
        <v>399</v>
      </c>
      <c r="U32" s="60">
        <v>1020302</v>
      </c>
      <c r="V32" t="s">
        <v>400</v>
      </c>
      <c r="W32" s="60">
        <v>21420002</v>
      </c>
      <c r="X32" s="60" t="str">
        <f t="shared" si="0"/>
        <v>214</v>
      </c>
    </row>
    <row r="33" spans="2:24">
      <c r="B33">
        <v>8292512</v>
      </c>
      <c r="C33" t="s">
        <v>433</v>
      </c>
      <c r="D33" t="s">
        <v>393</v>
      </c>
      <c r="E33" s="60" t="s">
        <v>394</v>
      </c>
      <c r="G33" t="s">
        <v>395</v>
      </c>
      <c r="H33" s="61">
        <v>27464</v>
      </c>
      <c r="J33" t="s">
        <v>396</v>
      </c>
      <c r="M33" t="s">
        <v>397</v>
      </c>
      <c r="Q33" t="s">
        <v>398</v>
      </c>
      <c r="S33">
        <v>10220</v>
      </c>
      <c r="T33" t="s">
        <v>434</v>
      </c>
      <c r="U33" s="60">
        <v>1022003</v>
      </c>
      <c r="V33" t="s">
        <v>435</v>
      </c>
      <c r="W33" s="60">
        <v>22020004</v>
      </c>
      <c r="X33" s="60" t="str">
        <f t="shared" si="0"/>
        <v>220</v>
      </c>
    </row>
    <row r="34" spans="2:24">
      <c r="B34">
        <v>8292531</v>
      </c>
      <c r="C34" t="s">
        <v>903</v>
      </c>
      <c r="D34" t="s">
        <v>393</v>
      </c>
      <c r="E34" s="60" t="s">
        <v>394</v>
      </c>
      <c r="G34" t="s">
        <v>395</v>
      </c>
      <c r="H34" s="61">
        <v>35170</v>
      </c>
      <c r="J34" t="s">
        <v>396</v>
      </c>
      <c r="M34" t="s">
        <v>397</v>
      </c>
      <c r="Q34" t="s">
        <v>398</v>
      </c>
      <c r="S34">
        <v>10270</v>
      </c>
      <c r="T34" t="s">
        <v>5035</v>
      </c>
      <c r="U34" s="60">
        <v>1027001</v>
      </c>
      <c r="V34" t="s">
        <v>5042</v>
      </c>
      <c r="W34" s="60">
        <v>21020001</v>
      </c>
      <c r="X34" s="60" t="str">
        <f t="shared" si="0"/>
        <v>210</v>
      </c>
    </row>
    <row r="35" spans="2:24">
      <c r="B35">
        <v>8298535</v>
      </c>
      <c r="C35" t="s">
        <v>408</v>
      </c>
      <c r="D35" t="s">
        <v>393</v>
      </c>
      <c r="E35" s="60" t="s">
        <v>394</v>
      </c>
      <c r="G35" t="s">
        <v>395</v>
      </c>
      <c r="H35" s="61">
        <v>26765</v>
      </c>
      <c r="J35" t="s">
        <v>396</v>
      </c>
      <c r="M35" t="s">
        <v>397</v>
      </c>
      <c r="Q35" t="s">
        <v>398</v>
      </c>
      <c r="S35">
        <v>10203</v>
      </c>
      <c r="T35" t="s">
        <v>399</v>
      </c>
      <c r="U35" s="60">
        <v>1020302</v>
      </c>
      <c r="V35" t="s">
        <v>400</v>
      </c>
      <c r="W35" s="60">
        <v>21420002</v>
      </c>
      <c r="X35" s="60" t="str">
        <f t="shared" si="0"/>
        <v>214</v>
      </c>
    </row>
    <row r="36" spans="2:24">
      <c r="B36">
        <v>13841675</v>
      </c>
      <c r="C36" t="s">
        <v>551</v>
      </c>
      <c r="D36" t="s">
        <v>410</v>
      </c>
      <c r="E36" s="60" t="s">
        <v>411</v>
      </c>
      <c r="G36" t="s">
        <v>412</v>
      </c>
      <c r="H36" s="61">
        <v>30564</v>
      </c>
      <c r="J36" t="s">
        <v>4944</v>
      </c>
      <c r="M36" t="s">
        <v>397</v>
      </c>
      <c r="Q36" t="s">
        <v>414</v>
      </c>
      <c r="S36">
        <v>10291</v>
      </c>
      <c r="T36" t="s">
        <v>439</v>
      </c>
      <c r="U36" s="60">
        <v>1029103</v>
      </c>
      <c r="V36" t="s">
        <v>552</v>
      </c>
      <c r="W36" s="60">
        <v>10410042</v>
      </c>
      <c r="X36" s="60" t="str">
        <f t="shared" si="0"/>
        <v>104</v>
      </c>
    </row>
    <row r="37" spans="2:24">
      <c r="B37">
        <v>8399642</v>
      </c>
      <c r="C37" t="s">
        <v>492</v>
      </c>
      <c r="D37" t="s">
        <v>410</v>
      </c>
      <c r="E37" s="60" t="s">
        <v>411</v>
      </c>
      <c r="G37" t="s">
        <v>412</v>
      </c>
      <c r="H37" s="61">
        <v>29369</v>
      </c>
      <c r="J37" t="s">
        <v>4945</v>
      </c>
      <c r="M37" t="s">
        <v>397</v>
      </c>
      <c r="Q37" t="s">
        <v>414</v>
      </c>
      <c r="S37">
        <v>10281</v>
      </c>
      <c r="T37" t="s">
        <v>493</v>
      </c>
      <c r="U37" s="60">
        <v>1028102</v>
      </c>
      <c r="V37" t="s">
        <v>494</v>
      </c>
      <c r="W37" s="60">
        <v>11010003</v>
      </c>
      <c r="X37" s="60" t="str">
        <f t="shared" si="0"/>
        <v>110</v>
      </c>
    </row>
    <row r="38" spans="2:24">
      <c r="B38">
        <v>42997822</v>
      </c>
      <c r="C38" t="s">
        <v>2194</v>
      </c>
      <c r="D38" t="s">
        <v>410</v>
      </c>
      <c r="E38" s="60" t="s">
        <v>411</v>
      </c>
      <c r="G38" t="s">
        <v>412</v>
      </c>
      <c r="H38" s="61">
        <v>41702</v>
      </c>
      <c r="J38" t="s">
        <v>4946</v>
      </c>
      <c r="M38" t="s">
        <v>397</v>
      </c>
      <c r="Q38" t="s">
        <v>719</v>
      </c>
      <c r="S38">
        <v>10291</v>
      </c>
      <c r="T38" t="s">
        <v>439</v>
      </c>
      <c r="U38" s="60">
        <v>1029104</v>
      </c>
      <c r="V38" t="s">
        <v>528</v>
      </c>
      <c r="W38" s="60">
        <v>10410046</v>
      </c>
      <c r="X38" s="60" t="str">
        <f t="shared" si="0"/>
        <v>104</v>
      </c>
    </row>
    <row r="39" spans="2:24">
      <c r="B39">
        <v>70430587</v>
      </c>
      <c r="C39" t="s">
        <v>509</v>
      </c>
      <c r="D39" t="s">
        <v>410</v>
      </c>
      <c r="E39" s="60" t="s">
        <v>411</v>
      </c>
      <c r="G39" t="s">
        <v>412</v>
      </c>
      <c r="H39" s="61">
        <v>29647</v>
      </c>
      <c r="J39" t="s">
        <v>481</v>
      </c>
      <c r="M39" t="s">
        <v>397</v>
      </c>
      <c r="Q39" t="s">
        <v>414</v>
      </c>
      <c r="S39">
        <v>10291</v>
      </c>
      <c r="T39" t="s">
        <v>439</v>
      </c>
      <c r="U39" s="60">
        <v>1029106</v>
      </c>
      <c r="V39" t="s">
        <v>505</v>
      </c>
      <c r="W39" s="60">
        <v>10410050</v>
      </c>
      <c r="X39" s="60" t="str">
        <f t="shared" si="0"/>
        <v>104</v>
      </c>
    </row>
    <row r="40" spans="2:24">
      <c r="B40">
        <v>32448015</v>
      </c>
      <c r="C40" t="s">
        <v>407</v>
      </c>
      <c r="D40" t="s">
        <v>393</v>
      </c>
      <c r="E40" s="60" t="s">
        <v>394</v>
      </c>
      <c r="G40" t="s">
        <v>395</v>
      </c>
      <c r="H40" s="61">
        <v>26743</v>
      </c>
      <c r="J40" t="s">
        <v>396</v>
      </c>
      <c r="M40" t="s">
        <v>397</v>
      </c>
      <c r="Q40" t="s">
        <v>398</v>
      </c>
      <c r="S40">
        <v>10203</v>
      </c>
      <c r="T40" t="s">
        <v>399</v>
      </c>
      <c r="U40" s="60">
        <v>1020301</v>
      </c>
      <c r="V40" t="s">
        <v>405</v>
      </c>
      <c r="W40" s="60">
        <v>21420004</v>
      </c>
      <c r="X40" s="60" t="str">
        <f t="shared" si="0"/>
        <v>214</v>
      </c>
    </row>
    <row r="41" spans="2:24">
      <c r="B41">
        <v>42989898</v>
      </c>
      <c r="C41" t="s">
        <v>913</v>
      </c>
      <c r="D41" t="s">
        <v>410</v>
      </c>
      <c r="E41" s="60" t="s">
        <v>411</v>
      </c>
      <c r="G41" t="s">
        <v>412</v>
      </c>
      <c r="H41" s="61">
        <v>35187</v>
      </c>
      <c r="J41" t="s">
        <v>598</v>
      </c>
      <c r="M41" t="s">
        <v>397</v>
      </c>
      <c r="Q41" t="s">
        <v>414</v>
      </c>
      <c r="S41">
        <v>10245</v>
      </c>
      <c r="T41" t="s">
        <v>914</v>
      </c>
      <c r="U41" s="60">
        <v>1024501</v>
      </c>
      <c r="V41" t="s">
        <v>421</v>
      </c>
      <c r="W41" s="60">
        <v>22120001</v>
      </c>
      <c r="X41" s="60" t="str">
        <f t="shared" si="0"/>
        <v>221</v>
      </c>
    </row>
    <row r="42" spans="2:24">
      <c r="B42">
        <v>42990601</v>
      </c>
      <c r="C42" t="s">
        <v>546</v>
      </c>
      <c r="D42" t="s">
        <v>426</v>
      </c>
      <c r="E42" s="60" t="s">
        <v>427</v>
      </c>
      <c r="G42" t="s">
        <v>428</v>
      </c>
      <c r="H42" s="61">
        <v>30473</v>
      </c>
      <c r="J42" t="s">
        <v>4943</v>
      </c>
      <c r="M42" t="s">
        <v>397</v>
      </c>
      <c r="Q42" t="s">
        <v>429</v>
      </c>
      <c r="S42">
        <v>10202</v>
      </c>
      <c r="T42" t="s">
        <v>430</v>
      </c>
      <c r="U42" s="60">
        <v>1020203</v>
      </c>
      <c r="V42" t="s">
        <v>431</v>
      </c>
      <c r="W42" s="60">
        <v>21620004</v>
      </c>
      <c r="X42" s="60" t="str">
        <f t="shared" si="0"/>
        <v>216</v>
      </c>
    </row>
    <row r="43" spans="2:24">
      <c r="B43">
        <v>43002936</v>
      </c>
      <c r="C43" t="s">
        <v>933</v>
      </c>
      <c r="D43" t="s">
        <v>410</v>
      </c>
      <c r="E43" s="60" t="s">
        <v>411</v>
      </c>
      <c r="G43" t="s">
        <v>412</v>
      </c>
      <c r="H43" s="61">
        <v>35388</v>
      </c>
      <c r="J43" t="s">
        <v>4947</v>
      </c>
      <c r="M43" t="s">
        <v>397</v>
      </c>
      <c r="Q43" t="s">
        <v>414</v>
      </c>
      <c r="S43">
        <v>10235</v>
      </c>
      <c r="T43" t="s">
        <v>415</v>
      </c>
      <c r="U43" s="60">
        <v>10235</v>
      </c>
      <c r="V43" t="s">
        <v>415</v>
      </c>
      <c r="W43" s="60">
        <v>20860001</v>
      </c>
      <c r="X43" s="60" t="str">
        <f t="shared" si="0"/>
        <v>208</v>
      </c>
    </row>
    <row r="44" spans="2:24">
      <c r="B44">
        <v>70110915</v>
      </c>
      <c r="C44" t="s">
        <v>553</v>
      </c>
      <c r="D44" t="s">
        <v>410</v>
      </c>
      <c r="E44" s="60" t="s">
        <v>411</v>
      </c>
      <c r="G44" t="s">
        <v>412</v>
      </c>
      <c r="H44" s="61">
        <v>30910</v>
      </c>
      <c r="J44" t="s">
        <v>481</v>
      </c>
      <c r="M44" t="s">
        <v>397</v>
      </c>
      <c r="Q44" t="s">
        <v>482</v>
      </c>
      <c r="S44">
        <v>10235</v>
      </c>
      <c r="T44" t="s">
        <v>415</v>
      </c>
      <c r="U44" s="60">
        <v>10235</v>
      </c>
      <c r="V44" t="s">
        <v>415</v>
      </c>
      <c r="W44" s="60">
        <v>20860001</v>
      </c>
      <c r="X44" s="60" t="str">
        <f t="shared" si="0"/>
        <v>208</v>
      </c>
    </row>
    <row r="45" spans="2:24">
      <c r="B45">
        <v>2774076</v>
      </c>
      <c r="C45" t="s">
        <v>758</v>
      </c>
      <c r="D45" t="s">
        <v>393</v>
      </c>
      <c r="E45" s="60" t="s">
        <v>394</v>
      </c>
      <c r="G45" t="s">
        <v>395</v>
      </c>
      <c r="H45" s="61">
        <v>34043</v>
      </c>
      <c r="J45" t="s">
        <v>396</v>
      </c>
      <c r="M45" t="s">
        <v>397</v>
      </c>
      <c r="Q45" t="s">
        <v>398</v>
      </c>
      <c r="S45">
        <v>10203</v>
      </c>
      <c r="T45" t="s">
        <v>399</v>
      </c>
      <c r="U45" s="60">
        <v>1020303</v>
      </c>
      <c r="V45" t="s">
        <v>418</v>
      </c>
      <c r="W45" s="60">
        <v>21420003</v>
      </c>
      <c r="X45" s="60" t="str">
        <f t="shared" si="0"/>
        <v>214</v>
      </c>
    </row>
    <row r="46" spans="2:24">
      <c r="B46">
        <v>8293861</v>
      </c>
      <c r="C46" t="s">
        <v>675</v>
      </c>
      <c r="D46" t="s">
        <v>393</v>
      </c>
      <c r="E46" s="60" t="s">
        <v>394</v>
      </c>
      <c r="G46" t="s">
        <v>395</v>
      </c>
      <c r="H46" s="61">
        <v>33101</v>
      </c>
      <c r="J46" t="s">
        <v>396</v>
      </c>
      <c r="M46" t="s">
        <v>397</v>
      </c>
      <c r="Q46" t="s">
        <v>398</v>
      </c>
      <c r="S46">
        <v>10225</v>
      </c>
      <c r="T46" t="s">
        <v>402</v>
      </c>
      <c r="U46" s="60">
        <v>1022501</v>
      </c>
      <c r="V46" t="s">
        <v>676</v>
      </c>
      <c r="W46" s="60">
        <v>21320003</v>
      </c>
      <c r="X46" s="60" t="str">
        <f t="shared" si="0"/>
        <v>213</v>
      </c>
    </row>
    <row r="47" spans="2:24">
      <c r="B47">
        <v>8294167</v>
      </c>
      <c r="C47" t="s">
        <v>475</v>
      </c>
      <c r="D47" t="s">
        <v>393</v>
      </c>
      <c r="E47" s="60" t="s">
        <v>394</v>
      </c>
      <c r="G47" t="s">
        <v>395</v>
      </c>
      <c r="H47" s="61">
        <v>28536</v>
      </c>
      <c r="J47" t="s">
        <v>396</v>
      </c>
      <c r="M47" t="s">
        <v>397</v>
      </c>
      <c r="Q47" t="s">
        <v>398</v>
      </c>
      <c r="S47">
        <v>10240</v>
      </c>
      <c r="T47" t="s">
        <v>5036</v>
      </c>
      <c r="U47" s="60">
        <v>1024001</v>
      </c>
      <c r="V47" t="s">
        <v>477</v>
      </c>
      <c r="W47" s="60">
        <v>21120001</v>
      </c>
      <c r="X47" s="60" t="str">
        <f t="shared" si="0"/>
        <v>211</v>
      </c>
    </row>
    <row r="48" spans="2:24">
      <c r="B48">
        <v>8400344</v>
      </c>
      <c r="C48" t="s">
        <v>526</v>
      </c>
      <c r="D48" t="s">
        <v>410</v>
      </c>
      <c r="E48" s="60" t="s">
        <v>411</v>
      </c>
      <c r="G48" t="s">
        <v>412</v>
      </c>
      <c r="H48" s="61">
        <v>29789</v>
      </c>
      <c r="J48" t="s">
        <v>527</v>
      </c>
      <c r="M48" t="s">
        <v>397</v>
      </c>
      <c r="Q48" t="s">
        <v>414</v>
      </c>
      <c r="S48">
        <v>10291</v>
      </c>
      <c r="T48" t="s">
        <v>439</v>
      </c>
      <c r="U48" s="60">
        <v>1029104</v>
      </c>
      <c r="V48" t="s">
        <v>528</v>
      </c>
      <c r="W48" s="60">
        <v>10410046</v>
      </c>
      <c r="X48" s="60" t="str">
        <f t="shared" si="0"/>
        <v>104</v>
      </c>
    </row>
    <row r="49" spans="2:24">
      <c r="B49">
        <v>10100467</v>
      </c>
      <c r="C49" t="s">
        <v>621</v>
      </c>
      <c r="D49" t="s">
        <v>410</v>
      </c>
      <c r="E49" s="60" t="s">
        <v>411</v>
      </c>
      <c r="G49" t="s">
        <v>412</v>
      </c>
      <c r="H49" s="61">
        <v>32555</v>
      </c>
      <c r="J49" t="s">
        <v>518</v>
      </c>
      <c r="M49" t="s">
        <v>397</v>
      </c>
      <c r="Q49" t="s">
        <v>482</v>
      </c>
      <c r="S49">
        <v>10291</v>
      </c>
      <c r="T49" t="s">
        <v>439</v>
      </c>
      <c r="U49" s="60">
        <v>1029106</v>
      </c>
      <c r="V49" t="s">
        <v>505</v>
      </c>
      <c r="W49" s="60">
        <v>10410050</v>
      </c>
      <c r="X49" s="60" t="str">
        <f t="shared" si="0"/>
        <v>104</v>
      </c>
    </row>
    <row r="50" spans="2:24">
      <c r="B50">
        <v>42993583</v>
      </c>
      <c r="C50" t="s">
        <v>981</v>
      </c>
      <c r="D50" t="s">
        <v>410</v>
      </c>
      <c r="E50" s="60" t="s">
        <v>411</v>
      </c>
      <c r="G50" t="s">
        <v>753</v>
      </c>
      <c r="H50" s="61">
        <v>35814</v>
      </c>
      <c r="J50" t="s">
        <v>413</v>
      </c>
      <c r="M50" t="s">
        <v>397</v>
      </c>
      <c r="Q50" t="s">
        <v>753</v>
      </c>
      <c r="S50">
        <v>10291</v>
      </c>
      <c r="T50" t="s">
        <v>439</v>
      </c>
      <c r="U50" s="60">
        <v>1029106</v>
      </c>
      <c r="V50" t="s">
        <v>505</v>
      </c>
      <c r="W50" s="60">
        <v>10410050</v>
      </c>
      <c r="X50" s="60" t="str">
        <f t="shared" si="0"/>
        <v>104</v>
      </c>
    </row>
    <row r="51" spans="2:24">
      <c r="B51">
        <v>70121580</v>
      </c>
      <c r="C51" t="s">
        <v>573</v>
      </c>
      <c r="D51" t="s">
        <v>410</v>
      </c>
      <c r="E51" s="60" t="s">
        <v>411</v>
      </c>
      <c r="G51" t="s">
        <v>412</v>
      </c>
      <c r="H51" s="61">
        <v>31267</v>
      </c>
      <c r="J51" t="s">
        <v>516</v>
      </c>
      <c r="M51" t="s">
        <v>397</v>
      </c>
      <c r="Q51" t="s">
        <v>414</v>
      </c>
      <c r="S51">
        <v>10291</v>
      </c>
      <c r="T51" t="s">
        <v>439</v>
      </c>
      <c r="U51" s="60">
        <v>1029107</v>
      </c>
      <c r="V51" t="s">
        <v>512</v>
      </c>
      <c r="W51" s="60">
        <v>10410054</v>
      </c>
      <c r="X51" s="60" t="str">
        <f t="shared" si="0"/>
        <v>104</v>
      </c>
    </row>
    <row r="52" spans="2:24">
      <c r="B52">
        <v>71601041</v>
      </c>
      <c r="C52" t="s">
        <v>669</v>
      </c>
      <c r="D52" t="s">
        <v>410</v>
      </c>
      <c r="E52" s="60" t="s">
        <v>411</v>
      </c>
      <c r="G52" t="s">
        <v>412</v>
      </c>
      <c r="H52" s="61">
        <v>33086</v>
      </c>
      <c r="J52" t="s">
        <v>518</v>
      </c>
      <c r="M52" t="s">
        <v>397</v>
      </c>
      <c r="Q52" t="s">
        <v>414</v>
      </c>
      <c r="S52">
        <v>10291</v>
      </c>
      <c r="T52" t="s">
        <v>439</v>
      </c>
      <c r="U52" s="60">
        <v>1029106</v>
      </c>
      <c r="V52" t="s">
        <v>505</v>
      </c>
      <c r="W52" s="60">
        <v>10410050</v>
      </c>
      <c r="X52" s="60" t="str">
        <f t="shared" si="0"/>
        <v>104</v>
      </c>
    </row>
    <row r="53" spans="2:24">
      <c r="B53">
        <v>17802282</v>
      </c>
      <c r="C53" t="s">
        <v>559</v>
      </c>
      <c r="D53" t="s">
        <v>393</v>
      </c>
      <c r="E53" s="60" t="s">
        <v>394</v>
      </c>
      <c r="G53" t="s">
        <v>395</v>
      </c>
      <c r="H53" s="61">
        <v>31096</v>
      </c>
      <c r="J53" t="s">
        <v>396</v>
      </c>
      <c r="M53" t="s">
        <v>397</v>
      </c>
      <c r="Q53" t="s">
        <v>398</v>
      </c>
      <c r="S53">
        <v>10240</v>
      </c>
      <c r="T53" t="s">
        <v>5036</v>
      </c>
      <c r="U53" s="60">
        <v>1024001</v>
      </c>
      <c r="V53" t="s">
        <v>477</v>
      </c>
      <c r="W53" s="60">
        <v>21120001</v>
      </c>
      <c r="X53" s="60" t="str">
        <f t="shared" si="0"/>
        <v>211</v>
      </c>
    </row>
    <row r="54" spans="2:24">
      <c r="B54">
        <v>21743196</v>
      </c>
      <c r="C54" t="s">
        <v>637</v>
      </c>
      <c r="D54" t="s">
        <v>410</v>
      </c>
      <c r="E54" s="60" t="s">
        <v>411</v>
      </c>
      <c r="G54" t="s">
        <v>412</v>
      </c>
      <c r="H54" s="61">
        <v>32682</v>
      </c>
      <c r="J54" t="s">
        <v>4948</v>
      </c>
      <c r="M54" t="s">
        <v>397</v>
      </c>
      <c r="Q54" t="s">
        <v>414</v>
      </c>
      <c r="S54">
        <v>10292</v>
      </c>
      <c r="T54" t="s">
        <v>451</v>
      </c>
      <c r="U54" s="60">
        <v>1029203</v>
      </c>
      <c r="V54" t="s">
        <v>452</v>
      </c>
      <c r="W54" s="60">
        <v>20160002</v>
      </c>
      <c r="X54" s="60" t="str">
        <f t="shared" si="0"/>
        <v>201</v>
      </c>
    </row>
    <row r="55" spans="2:24">
      <c r="B55">
        <v>32450553</v>
      </c>
      <c r="C55" t="s">
        <v>417</v>
      </c>
      <c r="D55" t="s">
        <v>393</v>
      </c>
      <c r="E55" s="60" t="s">
        <v>394</v>
      </c>
      <c r="G55" t="s">
        <v>395</v>
      </c>
      <c r="H55" s="61">
        <v>27191</v>
      </c>
      <c r="J55" t="s">
        <v>396</v>
      </c>
      <c r="M55" t="s">
        <v>397</v>
      </c>
      <c r="Q55" t="s">
        <v>398</v>
      </c>
      <c r="S55">
        <v>10203</v>
      </c>
      <c r="T55" t="s">
        <v>399</v>
      </c>
      <c r="U55" s="60">
        <v>1020303</v>
      </c>
      <c r="V55" t="s">
        <v>418</v>
      </c>
      <c r="W55" s="60">
        <v>21420003</v>
      </c>
      <c r="X55" s="60" t="str">
        <f t="shared" si="0"/>
        <v>214</v>
      </c>
    </row>
    <row r="56" spans="2:24">
      <c r="B56">
        <v>42875736</v>
      </c>
      <c r="C56" t="s">
        <v>486</v>
      </c>
      <c r="D56" t="s">
        <v>410</v>
      </c>
      <c r="E56" s="60" t="s">
        <v>411</v>
      </c>
      <c r="G56" t="s">
        <v>412</v>
      </c>
      <c r="H56" s="61">
        <v>29273</v>
      </c>
      <c r="J56" t="s">
        <v>487</v>
      </c>
      <c r="M56" t="s">
        <v>397</v>
      </c>
      <c r="Q56" t="s">
        <v>414</v>
      </c>
      <c r="S56">
        <v>10292</v>
      </c>
      <c r="T56" t="s">
        <v>451</v>
      </c>
      <c r="U56" s="60">
        <v>1029203</v>
      </c>
      <c r="V56" t="s">
        <v>452</v>
      </c>
      <c r="W56" s="60">
        <v>20160002</v>
      </c>
      <c r="X56" s="60" t="str">
        <f t="shared" si="0"/>
        <v>201</v>
      </c>
    </row>
    <row r="57" spans="2:24">
      <c r="B57">
        <v>42976327</v>
      </c>
      <c r="C57" t="s">
        <v>496</v>
      </c>
      <c r="D57" t="s">
        <v>410</v>
      </c>
      <c r="E57" s="60" t="s">
        <v>411</v>
      </c>
      <c r="G57" t="s">
        <v>412</v>
      </c>
      <c r="H57" s="61">
        <v>29465</v>
      </c>
      <c r="J57" t="s">
        <v>4949</v>
      </c>
      <c r="M57" t="s">
        <v>397</v>
      </c>
      <c r="Q57" t="s">
        <v>414</v>
      </c>
      <c r="S57">
        <v>102</v>
      </c>
      <c r="T57" t="s">
        <v>497</v>
      </c>
      <c r="U57" s="60">
        <v>102</v>
      </c>
      <c r="V57" t="s">
        <v>497</v>
      </c>
      <c r="W57" s="60">
        <v>10110001</v>
      </c>
      <c r="X57" s="60" t="str">
        <f t="shared" si="0"/>
        <v>101</v>
      </c>
    </row>
    <row r="58" spans="2:24">
      <c r="B58">
        <v>43005717</v>
      </c>
      <c r="C58" t="s">
        <v>1249</v>
      </c>
      <c r="D58" t="s">
        <v>410</v>
      </c>
      <c r="E58" s="60" t="s">
        <v>411</v>
      </c>
      <c r="G58" t="s">
        <v>753</v>
      </c>
      <c r="H58" s="61">
        <v>37595</v>
      </c>
      <c r="J58" t="s">
        <v>4950</v>
      </c>
      <c r="M58" t="s">
        <v>397</v>
      </c>
      <c r="Q58" t="s">
        <v>753</v>
      </c>
      <c r="S58">
        <v>10215</v>
      </c>
      <c r="T58" t="s">
        <v>5034</v>
      </c>
      <c r="U58" s="60">
        <v>10215</v>
      </c>
      <c r="V58" t="s">
        <v>5034</v>
      </c>
      <c r="W58" s="60">
        <v>21560001</v>
      </c>
      <c r="X58" s="60" t="str">
        <f t="shared" si="0"/>
        <v>215</v>
      </c>
    </row>
    <row r="59" spans="2:24">
      <c r="B59">
        <v>70121157</v>
      </c>
      <c r="C59" t="s">
        <v>532</v>
      </c>
      <c r="D59" t="s">
        <v>393</v>
      </c>
      <c r="E59" s="60" t="s">
        <v>394</v>
      </c>
      <c r="G59" t="s">
        <v>395</v>
      </c>
      <c r="H59" s="61">
        <v>29872</v>
      </c>
      <c r="J59" t="s">
        <v>396</v>
      </c>
      <c r="M59" t="s">
        <v>397</v>
      </c>
      <c r="Q59" t="s">
        <v>398</v>
      </c>
      <c r="S59">
        <v>10203</v>
      </c>
      <c r="T59" t="s">
        <v>399</v>
      </c>
      <c r="U59" s="60">
        <v>1020302</v>
      </c>
      <c r="V59" t="s">
        <v>400</v>
      </c>
      <c r="W59" s="60">
        <v>21420002</v>
      </c>
      <c r="X59" s="60" t="str">
        <f t="shared" si="0"/>
        <v>214</v>
      </c>
    </row>
    <row r="60" spans="2:24">
      <c r="B60">
        <v>70123327</v>
      </c>
      <c r="C60" t="s">
        <v>531</v>
      </c>
      <c r="D60" t="s">
        <v>410</v>
      </c>
      <c r="E60" s="60" t="s">
        <v>411</v>
      </c>
      <c r="G60" t="s">
        <v>412</v>
      </c>
      <c r="H60" s="61">
        <v>29866</v>
      </c>
      <c r="J60" t="s">
        <v>4945</v>
      </c>
      <c r="M60" t="s">
        <v>397</v>
      </c>
      <c r="Q60" t="s">
        <v>414</v>
      </c>
      <c r="S60">
        <v>10281</v>
      </c>
      <c r="T60" t="s">
        <v>493</v>
      </c>
      <c r="U60" s="60">
        <v>1028102</v>
      </c>
      <c r="V60" t="s">
        <v>494</v>
      </c>
      <c r="W60" s="60">
        <v>11010003</v>
      </c>
      <c r="X60" s="60" t="str">
        <f t="shared" si="0"/>
        <v>110</v>
      </c>
    </row>
    <row r="61" spans="2:24">
      <c r="B61">
        <v>70126721</v>
      </c>
      <c r="C61" t="s">
        <v>777</v>
      </c>
      <c r="D61" t="s">
        <v>410</v>
      </c>
      <c r="E61" s="60" t="s">
        <v>411</v>
      </c>
      <c r="G61" t="s">
        <v>412</v>
      </c>
      <c r="H61" s="61">
        <v>34445</v>
      </c>
      <c r="J61" t="s">
        <v>778</v>
      </c>
      <c r="M61" t="s">
        <v>397</v>
      </c>
      <c r="Q61" t="s">
        <v>719</v>
      </c>
      <c r="S61">
        <v>10225</v>
      </c>
      <c r="T61" t="s">
        <v>402</v>
      </c>
      <c r="U61" s="60">
        <v>10225</v>
      </c>
      <c r="V61" t="s">
        <v>402</v>
      </c>
      <c r="W61" s="60">
        <v>21360001</v>
      </c>
      <c r="X61" s="60" t="str">
        <f t="shared" si="0"/>
        <v>213</v>
      </c>
    </row>
    <row r="62" spans="2:24">
      <c r="B62">
        <v>71589085</v>
      </c>
      <c r="C62" t="s">
        <v>818</v>
      </c>
      <c r="D62" t="s">
        <v>410</v>
      </c>
      <c r="E62" s="60" t="s">
        <v>411</v>
      </c>
      <c r="G62" t="s">
        <v>412</v>
      </c>
      <c r="H62" s="61">
        <v>34774</v>
      </c>
      <c r="J62" t="s">
        <v>4951</v>
      </c>
      <c r="M62" t="s">
        <v>471</v>
      </c>
      <c r="Q62" t="s">
        <v>414</v>
      </c>
      <c r="S62">
        <v>10235</v>
      </c>
      <c r="T62" t="s">
        <v>415</v>
      </c>
      <c r="U62" s="60">
        <v>1023503</v>
      </c>
      <c r="V62" t="s">
        <v>5043</v>
      </c>
      <c r="W62" s="60">
        <v>20820002</v>
      </c>
      <c r="X62" s="60" t="str">
        <f t="shared" si="0"/>
        <v>208</v>
      </c>
    </row>
    <row r="63" spans="2:24">
      <c r="B63">
        <v>8311314</v>
      </c>
      <c r="C63" t="s">
        <v>446</v>
      </c>
      <c r="D63" t="s">
        <v>393</v>
      </c>
      <c r="E63" s="60" t="s">
        <v>394</v>
      </c>
      <c r="G63" t="s">
        <v>395</v>
      </c>
      <c r="H63" s="61">
        <v>27638</v>
      </c>
      <c r="J63" t="s">
        <v>396</v>
      </c>
      <c r="M63" t="s">
        <v>397</v>
      </c>
      <c r="Q63" t="s">
        <v>398</v>
      </c>
      <c r="S63">
        <v>10203</v>
      </c>
      <c r="T63" t="s">
        <v>399</v>
      </c>
      <c r="U63" s="60">
        <v>1020305</v>
      </c>
      <c r="V63" t="s">
        <v>436</v>
      </c>
      <c r="W63" s="60">
        <v>21420001</v>
      </c>
      <c r="X63" s="60" t="str">
        <f t="shared" si="0"/>
        <v>214</v>
      </c>
    </row>
    <row r="64" spans="2:24">
      <c r="B64">
        <v>8391287</v>
      </c>
      <c r="C64" t="s">
        <v>468</v>
      </c>
      <c r="D64" t="s">
        <v>393</v>
      </c>
      <c r="E64" s="60" t="s">
        <v>394</v>
      </c>
      <c r="G64" t="s">
        <v>395</v>
      </c>
      <c r="H64" s="61">
        <v>28259</v>
      </c>
      <c r="J64" t="s">
        <v>396</v>
      </c>
      <c r="M64" t="s">
        <v>397</v>
      </c>
      <c r="Q64" t="s">
        <v>398</v>
      </c>
      <c r="S64">
        <v>10215</v>
      </c>
      <c r="T64" t="s">
        <v>5034</v>
      </c>
      <c r="U64" s="60">
        <v>1021501</v>
      </c>
      <c r="V64" t="s">
        <v>466</v>
      </c>
      <c r="W64" s="60">
        <v>21520003</v>
      </c>
      <c r="X64" s="60" t="str">
        <f t="shared" si="0"/>
        <v>215</v>
      </c>
    </row>
    <row r="65" spans="2:24">
      <c r="B65">
        <v>8401153</v>
      </c>
      <c r="C65" t="s">
        <v>2433</v>
      </c>
      <c r="D65" t="s">
        <v>410</v>
      </c>
      <c r="E65" s="60" t="s">
        <v>411</v>
      </c>
      <c r="G65" t="s">
        <v>412</v>
      </c>
      <c r="H65" s="61">
        <v>42950</v>
      </c>
      <c r="J65" t="s">
        <v>2434</v>
      </c>
      <c r="M65" t="s">
        <v>397</v>
      </c>
      <c r="Q65" t="s">
        <v>719</v>
      </c>
      <c r="S65">
        <v>10292</v>
      </c>
      <c r="T65" t="s">
        <v>451</v>
      </c>
      <c r="U65" s="60">
        <v>1029203</v>
      </c>
      <c r="V65" t="s">
        <v>452</v>
      </c>
      <c r="W65" s="60">
        <v>20160002</v>
      </c>
      <c r="X65" s="60" t="str">
        <f t="shared" si="0"/>
        <v>201</v>
      </c>
    </row>
    <row r="66" spans="2:24">
      <c r="B66">
        <v>8407157</v>
      </c>
      <c r="C66" t="s">
        <v>4686</v>
      </c>
      <c r="D66" t="s">
        <v>410</v>
      </c>
      <c r="E66" s="60" t="s">
        <v>411</v>
      </c>
      <c r="G66" t="s">
        <v>753</v>
      </c>
      <c r="H66" s="61">
        <v>35814</v>
      </c>
      <c r="J66" t="s">
        <v>470</v>
      </c>
      <c r="M66" t="s">
        <v>397</v>
      </c>
      <c r="Q66" t="s">
        <v>753</v>
      </c>
      <c r="S66">
        <v>10294</v>
      </c>
      <c r="T66" t="s">
        <v>472</v>
      </c>
      <c r="U66" s="60">
        <v>1029403</v>
      </c>
      <c r="V66" t="s">
        <v>473</v>
      </c>
      <c r="W66" s="60">
        <v>10850006</v>
      </c>
      <c r="X66" s="60" t="str">
        <f t="shared" si="0"/>
        <v>108</v>
      </c>
    </row>
    <row r="67" spans="2:24">
      <c r="B67">
        <v>3393774</v>
      </c>
      <c r="C67" t="s">
        <v>571</v>
      </c>
      <c r="D67" t="s">
        <v>410</v>
      </c>
      <c r="E67" s="60" t="s">
        <v>411</v>
      </c>
      <c r="G67" t="s">
        <v>412</v>
      </c>
      <c r="H67" s="61">
        <v>31223</v>
      </c>
      <c r="J67" t="s">
        <v>518</v>
      </c>
      <c r="M67" t="s">
        <v>397</v>
      </c>
      <c r="Q67" t="s">
        <v>414</v>
      </c>
      <c r="S67">
        <v>10291</v>
      </c>
      <c r="T67" t="s">
        <v>439</v>
      </c>
      <c r="U67" s="60">
        <v>1029106</v>
      </c>
      <c r="V67" t="s">
        <v>505</v>
      </c>
      <c r="W67" s="60">
        <v>10410050</v>
      </c>
      <c r="X67" s="60" t="str">
        <f t="shared" ref="X67:X130" si="1">LEFT(W67,3)</f>
        <v>104</v>
      </c>
    </row>
    <row r="68" spans="2:24">
      <c r="B68">
        <v>8403242</v>
      </c>
      <c r="C68" t="s">
        <v>554</v>
      </c>
      <c r="D68" t="s">
        <v>410</v>
      </c>
      <c r="E68" s="60" t="s">
        <v>411</v>
      </c>
      <c r="G68" t="s">
        <v>412</v>
      </c>
      <c r="H68" s="61">
        <v>30918</v>
      </c>
      <c r="J68" t="s">
        <v>518</v>
      </c>
      <c r="M68" t="s">
        <v>397</v>
      </c>
      <c r="Q68" t="s">
        <v>414</v>
      </c>
      <c r="S68">
        <v>10291</v>
      </c>
      <c r="T68" t="s">
        <v>439</v>
      </c>
      <c r="U68" s="60">
        <v>1029106</v>
      </c>
      <c r="V68" t="s">
        <v>505</v>
      </c>
      <c r="W68" s="60">
        <v>10410050</v>
      </c>
      <c r="X68" s="60" t="str">
        <f t="shared" si="1"/>
        <v>104</v>
      </c>
    </row>
    <row r="69" spans="2:24">
      <c r="B69">
        <v>8413158</v>
      </c>
      <c r="C69" t="s">
        <v>698</v>
      </c>
      <c r="D69" t="s">
        <v>410</v>
      </c>
      <c r="E69" s="60" t="s">
        <v>411</v>
      </c>
      <c r="G69" t="s">
        <v>412</v>
      </c>
      <c r="H69" s="61">
        <v>33298</v>
      </c>
      <c r="J69" t="s">
        <v>518</v>
      </c>
      <c r="M69" t="s">
        <v>397</v>
      </c>
      <c r="Q69" t="s">
        <v>414</v>
      </c>
      <c r="S69">
        <v>10291</v>
      </c>
      <c r="T69" t="s">
        <v>439</v>
      </c>
      <c r="U69" s="60">
        <v>1029106</v>
      </c>
      <c r="V69" t="s">
        <v>505</v>
      </c>
      <c r="W69" s="60">
        <v>10410050</v>
      </c>
      <c r="X69" s="60" t="str">
        <f t="shared" si="1"/>
        <v>104</v>
      </c>
    </row>
    <row r="70" spans="2:24">
      <c r="B70">
        <v>10194147</v>
      </c>
      <c r="C70" t="s">
        <v>548</v>
      </c>
      <c r="D70" t="s">
        <v>410</v>
      </c>
      <c r="E70" s="60" t="s">
        <v>411</v>
      </c>
      <c r="G70" t="s">
        <v>412</v>
      </c>
      <c r="H70" s="61">
        <v>30494</v>
      </c>
      <c r="J70" t="s">
        <v>518</v>
      </c>
      <c r="M70" t="s">
        <v>397</v>
      </c>
      <c r="Q70" t="s">
        <v>482</v>
      </c>
      <c r="S70">
        <v>10291</v>
      </c>
      <c r="T70" t="s">
        <v>439</v>
      </c>
      <c r="U70" s="60">
        <v>1029106</v>
      </c>
      <c r="V70" t="s">
        <v>505</v>
      </c>
      <c r="W70" s="60">
        <v>10410050</v>
      </c>
      <c r="X70" s="60" t="str">
        <f t="shared" si="1"/>
        <v>104</v>
      </c>
    </row>
    <row r="71" spans="2:24">
      <c r="B71">
        <v>71587082</v>
      </c>
      <c r="C71" t="s">
        <v>515</v>
      </c>
      <c r="D71" t="s">
        <v>410</v>
      </c>
      <c r="E71" s="60" t="s">
        <v>411</v>
      </c>
      <c r="G71" t="s">
        <v>412</v>
      </c>
      <c r="H71" s="61">
        <v>29704</v>
      </c>
      <c r="J71" t="s">
        <v>516</v>
      </c>
      <c r="M71" t="s">
        <v>397</v>
      </c>
      <c r="Q71" t="s">
        <v>414</v>
      </c>
      <c r="S71">
        <v>10291</v>
      </c>
      <c r="T71" t="s">
        <v>439</v>
      </c>
      <c r="U71" s="60">
        <v>1029107</v>
      </c>
      <c r="V71" t="s">
        <v>512</v>
      </c>
      <c r="W71" s="60">
        <v>10410054</v>
      </c>
      <c r="X71" s="60" t="str">
        <f t="shared" si="1"/>
        <v>104</v>
      </c>
    </row>
    <row r="72" spans="2:24">
      <c r="B72">
        <v>32461975</v>
      </c>
      <c r="C72" t="s">
        <v>537</v>
      </c>
      <c r="D72" t="s">
        <v>393</v>
      </c>
      <c r="E72" s="60" t="s">
        <v>394</v>
      </c>
      <c r="G72" t="s">
        <v>395</v>
      </c>
      <c r="H72" s="61">
        <v>30146</v>
      </c>
      <c r="J72" t="s">
        <v>396</v>
      </c>
      <c r="M72" t="s">
        <v>397</v>
      </c>
      <c r="Q72" t="s">
        <v>398</v>
      </c>
      <c r="S72">
        <v>10260</v>
      </c>
      <c r="T72" t="s">
        <v>5037</v>
      </c>
      <c r="U72" s="60">
        <v>1026001</v>
      </c>
      <c r="V72" t="s">
        <v>538</v>
      </c>
      <c r="W72" s="60">
        <v>20920001</v>
      </c>
      <c r="X72" s="60" t="str">
        <f t="shared" si="1"/>
        <v>209</v>
      </c>
    </row>
    <row r="73" spans="2:24">
      <c r="B73">
        <v>43018491</v>
      </c>
      <c r="C73" t="s">
        <v>920</v>
      </c>
      <c r="D73" t="s">
        <v>410</v>
      </c>
      <c r="E73" s="60" t="s">
        <v>411</v>
      </c>
      <c r="G73" t="s">
        <v>412</v>
      </c>
      <c r="H73" s="61">
        <v>35228</v>
      </c>
      <c r="J73" t="s">
        <v>4952</v>
      </c>
      <c r="M73" t="s">
        <v>397</v>
      </c>
      <c r="Q73" t="s">
        <v>414</v>
      </c>
      <c r="S73">
        <v>10230</v>
      </c>
      <c r="T73" t="s">
        <v>454</v>
      </c>
      <c r="U73" s="60">
        <v>1023013</v>
      </c>
      <c r="V73" t="s">
        <v>840</v>
      </c>
      <c r="W73" s="60">
        <v>20720014</v>
      </c>
      <c r="X73" s="60" t="str">
        <f t="shared" si="1"/>
        <v>207</v>
      </c>
    </row>
    <row r="74" spans="2:24">
      <c r="B74">
        <v>43032098</v>
      </c>
      <c r="C74" t="s">
        <v>909</v>
      </c>
      <c r="D74" t="s">
        <v>410</v>
      </c>
      <c r="E74" s="60" t="s">
        <v>411</v>
      </c>
      <c r="G74" t="s">
        <v>412</v>
      </c>
      <c r="H74" s="61">
        <v>35178</v>
      </c>
      <c r="J74" t="s">
        <v>910</v>
      </c>
      <c r="M74" t="s">
        <v>397</v>
      </c>
      <c r="Q74" t="s">
        <v>414</v>
      </c>
      <c r="S74">
        <v>10294</v>
      </c>
      <c r="T74" t="s">
        <v>472</v>
      </c>
      <c r="U74" s="60">
        <v>1029401</v>
      </c>
      <c r="V74" t="s">
        <v>830</v>
      </c>
      <c r="W74" s="60">
        <v>10850002</v>
      </c>
      <c r="X74" s="60" t="str">
        <f t="shared" si="1"/>
        <v>108</v>
      </c>
    </row>
    <row r="75" spans="2:24">
      <c r="B75">
        <v>70132397</v>
      </c>
      <c r="C75" t="s">
        <v>671</v>
      </c>
      <c r="D75" t="s">
        <v>410</v>
      </c>
      <c r="E75" s="60" t="s">
        <v>411</v>
      </c>
      <c r="G75" t="s">
        <v>412</v>
      </c>
      <c r="H75" s="61">
        <v>33093</v>
      </c>
      <c r="J75" t="s">
        <v>514</v>
      </c>
      <c r="M75" t="s">
        <v>397</v>
      </c>
      <c r="Q75" t="s">
        <v>414</v>
      </c>
      <c r="S75">
        <v>10225</v>
      </c>
      <c r="T75" t="s">
        <v>402</v>
      </c>
      <c r="U75" s="60">
        <v>10225</v>
      </c>
      <c r="V75" t="s">
        <v>402</v>
      </c>
      <c r="W75" s="60">
        <v>21360001</v>
      </c>
      <c r="X75" s="60" t="str">
        <f t="shared" si="1"/>
        <v>213</v>
      </c>
    </row>
    <row r="76" spans="2:24">
      <c r="B76">
        <v>70750628</v>
      </c>
      <c r="C76" t="s">
        <v>569</v>
      </c>
      <c r="D76" t="s">
        <v>410</v>
      </c>
      <c r="E76" s="60" t="s">
        <v>411</v>
      </c>
      <c r="G76" t="s">
        <v>412</v>
      </c>
      <c r="H76" s="61">
        <v>31211</v>
      </c>
      <c r="J76" t="s">
        <v>4948</v>
      </c>
      <c r="M76" t="s">
        <v>397</v>
      </c>
      <c r="Q76" t="s">
        <v>414</v>
      </c>
      <c r="S76">
        <v>10292</v>
      </c>
      <c r="T76" t="s">
        <v>451</v>
      </c>
      <c r="U76" s="60">
        <v>1029203</v>
      </c>
      <c r="V76" t="s">
        <v>452</v>
      </c>
      <c r="W76" s="60">
        <v>20160002</v>
      </c>
      <c r="X76" s="60" t="str">
        <f t="shared" si="1"/>
        <v>201</v>
      </c>
    </row>
    <row r="77" spans="2:24">
      <c r="B77">
        <v>71530289</v>
      </c>
      <c r="C77" t="s">
        <v>488</v>
      </c>
      <c r="D77" t="s">
        <v>410</v>
      </c>
      <c r="E77" s="60" t="s">
        <v>411</v>
      </c>
      <c r="G77" t="s">
        <v>412</v>
      </c>
      <c r="H77" s="61">
        <v>29343</v>
      </c>
      <c r="J77" t="s">
        <v>489</v>
      </c>
      <c r="M77" t="s">
        <v>397</v>
      </c>
      <c r="Q77" t="s">
        <v>414</v>
      </c>
      <c r="S77">
        <v>10292</v>
      </c>
      <c r="T77" t="s">
        <v>451</v>
      </c>
      <c r="U77" s="60">
        <v>1029203</v>
      </c>
      <c r="V77" t="s">
        <v>452</v>
      </c>
      <c r="W77" s="60">
        <v>20160002</v>
      </c>
      <c r="X77" s="60" t="str">
        <f t="shared" si="1"/>
        <v>201</v>
      </c>
    </row>
    <row r="78" spans="2:24">
      <c r="B78">
        <v>71598516</v>
      </c>
      <c r="C78" t="s">
        <v>718</v>
      </c>
      <c r="D78" t="s">
        <v>410</v>
      </c>
      <c r="E78" s="60" t="s">
        <v>411</v>
      </c>
      <c r="G78" t="s">
        <v>412</v>
      </c>
      <c r="H78" s="61">
        <v>33437</v>
      </c>
      <c r="J78" t="s">
        <v>4953</v>
      </c>
      <c r="M78" t="s">
        <v>397</v>
      </c>
      <c r="Q78" t="s">
        <v>719</v>
      </c>
      <c r="S78">
        <v>10281</v>
      </c>
      <c r="T78" t="s">
        <v>493</v>
      </c>
      <c r="U78" s="60">
        <v>1028103</v>
      </c>
      <c r="V78" t="s">
        <v>720</v>
      </c>
      <c r="W78" s="60">
        <v>11010004</v>
      </c>
      <c r="X78" s="60" t="str">
        <f t="shared" si="1"/>
        <v>110</v>
      </c>
    </row>
    <row r="79" spans="2:24">
      <c r="B79">
        <v>3351751</v>
      </c>
      <c r="C79" t="s">
        <v>479</v>
      </c>
      <c r="D79" t="s">
        <v>393</v>
      </c>
      <c r="E79" s="60" t="s">
        <v>394</v>
      </c>
      <c r="G79" t="s">
        <v>395</v>
      </c>
      <c r="H79" s="61">
        <v>28674</v>
      </c>
      <c r="J79" t="s">
        <v>396</v>
      </c>
      <c r="M79" t="s">
        <v>397</v>
      </c>
      <c r="Q79" t="s">
        <v>398</v>
      </c>
      <c r="S79">
        <v>10270</v>
      </c>
      <c r="T79" t="s">
        <v>5035</v>
      </c>
      <c r="U79" s="60">
        <v>1027002</v>
      </c>
      <c r="V79" t="s">
        <v>5041</v>
      </c>
      <c r="W79" s="60">
        <v>21020002</v>
      </c>
      <c r="X79" s="60" t="str">
        <f t="shared" si="1"/>
        <v>210</v>
      </c>
    </row>
    <row r="80" spans="2:24">
      <c r="B80">
        <v>8319939</v>
      </c>
      <c r="C80" t="s">
        <v>510</v>
      </c>
      <c r="D80" t="s">
        <v>393</v>
      </c>
      <c r="E80" s="60" t="s">
        <v>394</v>
      </c>
      <c r="G80" t="s">
        <v>395</v>
      </c>
      <c r="H80" s="61">
        <v>29661</v>
      </c>
      <c r="J80" t="s">
        <v>396</v>
      </c>
      <c r="M80" t="s">
        <v>397</v>
      </c>
      <c r="Q80" t="s">
        <v>398</v>
      </c>
      <c r="S80">
        <v>10214</v>
      </c>
      <c r="T80" t="s">
        <v>420</v>
      </c>
      <c r="U80" s="60">
        <v>1021401</v>
      </c>
      <c r="V80" t="s">
        <v>421</v>
      </c>
      <c r="W80" s="60">
        <v>22620001</v>
      </c>
      <c r="X80" s="60" t="str">
        <f t="shared" si="1"/>
        <v>226</v>
      </c>
    </row>
    <row r="81" spans="2:24">
      <c r="B81">
        <v>8353260</v>
      </c>
      <c r="C81" t="s">
        <v>549</v>
      </c>
      <c r="D81" t="s">
        <v>393</v>
      </c>
      <c r="E81" s="60" t="s">
        <v>394</v>
      </c>
      <c r="G81" t="s">
        <v>499</v>
      </c>
      <c r="H81" s="61">
        <v>30544</v>
      </c>
      <c r="J81" t="s">
        <v>500</v>
      </c>
      <c r="M81" t="s">
        <v>550</v>
      </c>
      <c r="Q81" t="s">
        <v>502</v>
      </c>
      <c r="S81">
        <v>10292</v>
      </c>
      <c r="T81" t="s">
        <v>451</v>
      </c>
      <c r="U81" s="60">
        <v>1029204</v>
      </c>
      <c r="V81" t="s">
        <v>503</v>
      </c>
      <c r="W81" s="60">
        <v>20120004</v>
      </c>
      <c r="X81" s="60" t="str">
        <f t="shared" si="1"/>
        <v>201</v>
      </c>
    </row>
    <row r="82" spans="2:24">
      <c r="B82">
        <v>8354683</v>
      </c>
      <c r="C82" t="s">
        <v>461</v>
      </c>
      <c r="D82" t="s">
        <v>393</v>
      </c>
      <c r="E82" s="60" t="s">
        <v>394</v>
      </c>
      <c r="G82" t="s">
        <v>395</v>
      </c>
      <c r="H82" s="61">
        <v>27953</v>
      </c>
      <c r="J82" t="s">
        <v>462</v>
      </c>
      <c r="M82" t="s">
        <v>397</v>
      </c>
      <c r="Q82" t="s">
        <v>398</v>
      </c>
      <c r="S82">
        <v>10283</v>
      </c>
      <c r="T82" t="s">
        <v>463</v>
      </c>
      <c r="U82" s="60">
        <v>10283</v>
      </c>
      <c r="V82" t="s">
        <v>463</v>
      </c>
      <c r="W82" s="60">
        <v>20510001</v>
      </c>
      <c r="X82" s="60" t="str">
        <f t="shared" si="1"/>
        <v>205</v>
      </c>
    </row>
    <row r="83" spans="2:24">
      <c r="B83">
        <v>3452381</v>
      </c>
      <c r="C83" t="s">
        <v>622</v>
      </c>
      <c r="D83" t="s">
        <v>410</v>
      </c>
      <c r="E83" s="60" t="s">
        <v>411</v>
      </c>
      <c r="G83" t="s">
        <v>412</v>
      </c>
      <c r="H83" s="61">
        <v>32559</v>
      </c>
      <c r="J83" t="s">
        <v>514</v>
      </c>
      <c r="M83" t="s">
        <v>397</v>
      </c>
      <c r="Q83" t="s">
        <v>414</v>
      </c>
      <c r="S83">
        <v>10291</v>
      </c>
      <c r="T83" t="s">
        <v>439</v>
      </c>
      <c r="U83" s="60">
        <v>1029106</v>
      </c>
      <c r="V83" t="s">
        <v>505</v>
      </c>
      <c r="W83" s="60">
        <v>10410050</v>
      </c>
      <c r="X83" s="60" t="str">
        <f t="shared" si="1"/>
        <v>104</v>
      </c>
    </row>
    <row r="84" spans="2:24">
      <c r="B84">
        <v>15316872</v>
      </c>
      <c r="C84" t="s">
        <v>581</v>
      </c>
      <c r="D84" t="s">
        <v>393</v>
      </c>
      <c r="E84" s="60" t="s">
        <v>394</v>
      </c>
      <c r="G84" t="s">
        <v>395</v>
      </c>
      <c r="H84" s="61">
        <v>31512</v>
      </c>
      <c r="J84" t="s">
        <v>396</v>
      </c>
      <c r="M84" t="s">
        <v>397</v>
      </c>
      <c r="Q84" t="s">
        <v>398</v>
      </c>
      <c r="S84">
        <v>10230</v>
      </c>
      <c r="T84" t="s">
        <v>454</v>
      </c>
      <c r="U84" s="60">
        <v>1023007</v>
      </c>
      <c r="V84" t="s">
        <v>582</v>
      </c>
      <c r="W84" s="60">
        <v>20720007</v>
      </c>
      <c r="X84" s="60" t="str">
        <f t="shared" si="1"/>
        <v>207</v>
      </c>
    </row>
    <row r="85" spans="2:24">
      <c r="B85">
        <v>4346247</v>
      </c>
      <c r="C85" t="s">
        <v>643</v>
      </c>
      <c r="D85" t="s">
        <v>410</v>
      </c>
      <c r="E85" s="60" t="s">
        <v>411</v>
      </c>
      <c r="G85" t="s">
        <v>412</v>
      </c>
      <c r="H85" s="61">
        <v>32743</v>
      </c>
      <c r="J85" t="s">
        <v>518</v>
      </c>
      <c r="M85" t="s">
        <v>397</v>
      </c>
      <c r="Q85" t="s">
        <v>414</v>
      </c>
      <c r="S85">
        <v>10291</v>
      </c>
      <c r="T85" t="s">
        <v>439</v>
      </c>
      <c r="U85" s="60">
        <v>1029106</v>
      </c>
      <c r="V85" t="s">
        <v>505</v>
      </c>
      <c r="W85" s="60">
        <v>10410050</v>
      </c>
      <c r="X85" s="60" t="str">
        <f t="shared" si="1"/>
        <v>104</v>
      </c>
    </row>
    <row r="86" spans="2:24">
      <c r="B86">
        <v>8404605</v>
      </c>
      <c r="C86" t="s">
        <v>568</v>
      </c>
      <c r="D86" t="s">
        <v>410</v>
      </c>
      <c r="E86" s="60" t="s">
        <v>411</v>
      </c>
      <c r="G86" t="s">
        <v>412</v>
      </c>
      <c r="H86" s="61">
        <v>31205</v>
      </c>
      <c r="J86" t="s">
        <v>518</v>
      </c>
      <c r="M86" t="s">
        <v>397</v>
      </c>
      <c r="Q86" t="s">
        <v>414</v>
      </c>
      <c r="S86">
        <v>10291</v>
      </c>
      <c r="T86" t="s">
        <v>439</v>
      </c>
      <c r="U86" s="60">
        <v>1029106</v>
      </c>
      <c r="V86" t="s">
        <v>505</v>
      </c>
      <c r="W86" s="60">
        <v>10410050</v>
      </c>
      <c r="X86" s="60" t="str">
        <f t="shared" si="1"/>
        <v>104</v>
      </c>
    </row>
    <row r="87" spans="2:24">
      <c r="B87">
        <v>10112840</v>
      </c>
      <c r="C87" t="s">
        <v>535</v>
      </c>
      <c r="D87" t="s">
        <v>410</v>
      </c>
      <c r="E87" s="60" t="s">
        <v>411</v>
      </c>
      <c r="G87" t="s">
        <v>412</v>
      </c>
      <c r="H87" s="61">
        <v>30053</v>
      </c>
      <c r="J87" t="s">
        <v>536</v>
      </c>
      <c r="M87" t="s">
        <v>397</v>
      </c>
      <c r="Q87" t="s">
        <v>414</v>
      </c>
      <c r="S87">
        <v>10291</v>
      </c>
      <c r="T87" t="s">
        <v>439</v>
      </c>
      <c r="U87" s="60">
        <v>1029107</v>
      </c>
      <c r="V87" t="s">
        <v>512</v>
      </c>
      <c r="W87" s="60">
        <v>10410054</v>
      </c>
      <c r="X87" s="60" t="str">
        <f t="shared" si="1"/>
        <v>104</v>
      </c>
    </row>
    <row r="88" spans="2:24">
      <c r="B88">
        <v>42757505</v>
      </c>
      <c r="C88" t="s">
        <v>504</v>
      </c>
      <c r="D88" t="s">
        <v>410</v>
      </c>
      <c r="E88" s="60" t="s">
        <v>411</v>
      </c>
      <c r="G88" t="s">
        <v>412</v>
      </c>
      <c r="H88" s="61">
        <v>29621</v>
      </c>
      <c r="J88" t="s">
        <v>413</v>
      </c>
      <c r="M88" t="s">
        <v>397</v>
      </c>
      <c r="Q88" t="s">
        <v>414</v>
      </c>
      <c r="S88">
        <v>10291</v>
      </c>
      <c r="T88" t="s">
        <v>439</v>
      </c>
      <c r="U88" s="60">
        <v>1029106</v>
      </c>
      <c r="V88" t="s">
        <v>505</v>
      </c>
      <c r="W88" s="60">
        <v>10410050</v>
      </c>
      <c r="X88" s="60" t="str">
        <f t="shared" si="1"/>
        <v>104</v>
      </c>
    </row>
    <row r="89" spans="2:24">
      <c r="B89">
        <v>43039270</v>
      </c>
      <c r="C89" t="s">
        <v>680</v>
      </c>
      <c r="D89" t="s">
        <v>426</v>
      </c>
      <c r="E89" s="60" t="s">
        <v>427</v>
      </c>
      <c r="G89" t="s">
        <v>428</v>
      </c>
      <c r="H89" s="61">
        <v>33157</v>
      </c>
      <c r="J89" t="s">
        <v>610</v>
      </c>
      <c r="M89" t="s">
        <v>397</v>
      </c>
      <c r="Q89" t="s">
        <v>429</v>
      </c>
      <c r="S89">
        <v>10291</v>
      </c>
      <c r="T89" t="s">
        <v>439</v>
      </c>
      <c r="U89" s="60">
        <v>1029107</v>
      </c>
      <c r="V89" t="s">
        <v>512</v>
      </c>
      <c r="W89" s="60">
        <v>10410054</v>
      </c>
      <c r="X89" s="60" t="str">
        <f t="shared" si="1"/>
        <v>104</v>
      </c>
    </row>
    <row r="90" spans="2:24">
      <c r="B90">
        <v>70133238</v>
      </c>
      <c r="C90" t="s">
        <v>545</v>
      </c>
      <c r="D90" t="s">
        <v>410</v>
      </c>
      <c r="E90" s="60" t="s">
        <v>411</v>
      </c>
      <c r="G90" t="s">
        <v>412</v>
      </c>
      <c r="H90" s="61">
        <v>30368</v>
      </c>
      <c r="J90" t="s">
        <v>518</v>
      </c>
      <c r="M90" t="s">
        <v>397</v>
      </c>
      <c r="Q90" t="s">
        <v>414</v>
      </c>
      <c r="S90">
        <v>10291</v>
      </c>
      <c r="T90" t="s">
        <v>439</v>
      </c>
      <c r="U90" s="60">
        <v>1029106</v>
      </c>
      <c r="V90" t="s">
        <v>505</v>
      </c>
      <c r="W90" s="60">
        <v>10410050</v>
      </c>
      <c r="X90" s="60" t="str">
        <f t="shared" si="1"/>
        <v>104</v>
      </c>
    </row>
    <row r="91" spans="2:24">
      <c r="B91">
        <v>70134030</v>
      </c>
      <c r="C91" t="s">
        <v>558</v>
      </c>
      <c r="D91" t="s">
        <v>410</v>
      </c>
      <c r="E91" s="60" t="s">
        <v>411</v>
      </c>
      <c r="G91" t="s">
        <v>412</v>
      </c>
      <c r="H91" s="61">
        <v>31075</v>
      </c>
      <c r="J91" t="s">
        <v>518</v>
      </c>
      <c r="M91" t="s">
        <v>397</v>
      </c>
      <c r="Q91" t="s">
        <v>414</v>
      </c>
      <c r="S91">
        <v>10291</v>
      </c>
      <c r="T91" t="s">
        <v>439</v>
      </c>
      <c r="U91" s="60">
        <v>1029106</v>
      </c>
      <c r="V91" t="s">
        <v>505</v>
      </c>
      <c r="W91" s="60">
        <v>10410050</v>
      </c>
      <c r="X91" s="60" t="str">
        <f t="shared" si="1"/>
        <v>104</v>
      </c>
    </row>
    <row r="92" spans="2:24">
      <c r="B92">
        <v>70511942</v>
      </c>
      <c r="C92" t="s">
        <v>523</v>
      </c>
      <c r="D92" t="s">
        <v>410</v>
      </c>
      <c r="E92" s="60" t="s">
        <v>411</v>
      </c>
      <c r="G92" t="s">
        <v>412</v>
      </c>
      <c r="H92" s="61">
        <v>29782</v>
      </c>
      <c r="J92" t="s">
        <v>524</v>
      </c>
      <c r="M92" t="s">
        <v>397</v>
      </c>
      <c r="Q92" t="s">
        <v>414</v>
      </c>
      <c r="S92">
        <v>10291</v>
      </c>
      <c r="T92" t="s">
        <v>439</v>
      </c>
      <c r="U92" s="60">
        <v>1029106</v>
      </c>
      <c r="V92" t="s">
        <v>505</v>
      </c>
      <c r="W92" s="60">
        <v>10410050</v>
      </c>
      <c r="X92" s="60" t="str">
        <f t="shared" si="1"/>
        <v>104</v>
      </c>
    </row>
    <row r="93" spans="2:24">
      <c r="B93">
        <v>71490290</v>
      </c>
      <c r="C93" t="s">
        <v>690</v>
      </c>
      <c r="D93" t="s">
        <v>410</v>
      </c>
      <c r="E93" s="60" t="s">
        <v>411</v>
      </c>
      <c r="G93" t="s">
        <v>412</v>
      </c>
      <c r="H93" s="61">
        <v>33206</v>
      </c>
      <c r="J93" t="s">
        <v>518</v>
      </c>
      <c r="M93" t="s">
        <v>397</v>
      </c>
      <c r="Q93" t="s">
        <v>482</v>
      </c>
      <c r="S93">
        <v>10291</v>
      </c>
      <c r="T93" t="s">
        <v>439</v>
      </c>
      <c r="U93" s="60">
        <v>1029106</v>
      </c>
      <c r="V93" t="s">
        <v>505</v>
      </c>
      <c r="W93" s="60">
        <v>10410050</v>
      </c>
      <c r="X93" s="60" t="str">
        <f t="shared" si="1"/>
        <v>104</v>
      </c>
    </row>
    <row r="94" spans="2:24">
      <c r="B94">
        <v>71600482</v>
      </c>
      <c r="C94" t="s">
        <v>507</v>
      </c>
      <c r="D94" t="s">
        <v>410</v>
      </c>
      <c r="E94" s="60" t="s">
        <v>411</v>
      </c>
      <c r="G94" t="s">
        <v>412</v>
      </c>
      <c r="H94" s="61">
        <v>29640</v>
      </c>
      <c r="J94" t="s">
        <v>508</v>
      </c>
      <c r="M94" t="s">
        <v>397</v>
      </c>
      <c r="Q94" t="s">
        <v>414</v>
      </c>
      <c r="S94">
        <v>10291</v>
      </c>
      <c r="T94" t="s">
        <v>439</v>
      </c>
      <c r="U94" s="60">
        <v>1029105</v>
      </c>
      <c r="V94" t="s">
        <v>440</v>
      </c>
      <c r="W94" s="60">
        <v>10410038</v>
      </c>
      <c r="X94" s="60" t="str">
        <f t="shared" si="1"/>
        <v>104</v>
      </c>
    </row>
    <row r="95" spans="2:24">
      <c r="B95">
        <v>71603460</v>
      </c>
      <c r="C95" t="s">
        <v>804</v>
      </c>
      <c r="D95" t="s">
        <v>410</v>
      </c>
      <c r="E95" s="60" t="s">
        <v>411</v>
      </c>
      <c r="G95" t="s">
        <v>412</v>
      </c>
      <c r="H95" s="61">
        <v>34753</v>
      </c>
      <c r="J95" t="s">
        <v>618</v>
      </c>
      <c r="M95" t="s">
        <v>397</v>
      </c>
      <c r="Q95" t="s">
        <v>414</v>
      </c>
      <c r="S95">
        <v>10291</v>
      </c>
      <c r="T95" t="s">
        <v>439</v>
      </c>
      <c r="U95" s="60">
        <v>1029106</v>
      </c>
      <c r="V95" t="s">
        <v>505</v>
      </c>
      <c r="W95" s="60">
        <v>10410050</v>
      </c>
      <c r="X95" s="60" t="str">
        <f t="shared" si="1"/>
        <v>104</v>
      </c>
    </row>
    <row r="96" spans="2:24">
      <c r="B96">
        <v>71609599</v>
      </c>
      <c r="C96" t="s">
        <v>687</v>
      </c>
      <c r="D96" t="s">
        <v>426</v>
      </c>
      <c r="E96" s="60" t="s">
        <v>427</v>
      </c>
      <c r="G96" t="s">
        <v>428</v>
      </c>
      <c r="H96" s="61">
        <v>33192</v>
      </c>
      <c r="J96" t="s">
        <v>610</v>
      </c>
      <c r="M96" t="s">
        <v>397</v>
      </c>
      <c r="Q96" t="s">
        <v>429</v>
      </c>
      <c r="S96">
        <v>10291</v>
      </c>
      <c r="T96" t="s">
        <v>439</v>
      </c>
      <c r="U96" s="60">
        <v>1029107</v>
      </c>
      <c r="V96" t="s">
        <v>512</v>
      </c>
      <c r="W96" s="60">
        <v>10410054</v>
      </c>
      <c r="X96" s="60" t="str">
        <f t="shared" si="1"/>
        <v>104</v>
      </c>
    </row>
    <row r="97" spans="2:24">
      <c r="B97">
        <v>27353326</v>
      </c>
      <c r="C97" t="s">
        <v>664</v>
      </c>
      <c r="D97" t="s">
        <v>393</v>
      </c>
      <c r="E97" s="60" t="s">
        <v>394</v>
      </c>
      <c r="G97" t="s">
        <v>395</v>
      </c>
      <c r="H97" s="61">
        <v>33044</v>
      </c>
      <c r="J97" t="s">
        <v>396</v>
      </c>
      <c r="M97" t="s">
        <v>397</v>
      </c>
      <c r="Q97" t="s">
        <v>398</v>
      </c>
      <c r="S97">
        <v>10270</v>
      </c>
      <c r="T97" t="s">
        <v>5035</v>
      </c>
      <c r="U97" s="60">
        <v>1027002</v>
      </c>
      <c r="V97" t="s">
        <v>5041</v>
      </c>
      <c r="W97" s="60">
        <v>21020002</v>
      </c>
      <c r="X97" s="60" t="str">
        <f t="shared" si="1"/>
        <v>210</v>
      </c>
    </row>
    <row r="98" spans="2:24">
      <c r="B98">
        <v>71610954</v>
      </c>
      <c r="C98" t="s">
        <v>517</v>
      </c>
      <c r="D98" t="s">
        <v>410</v>
      </c>
      <c r="E98" s="60" t="s">
        <v>411</v>
      </c>
      <c r="G98" t="s">
        <v>412</v>
      </c>
      <c r="H98" s="61">
        <v>29748</v>
      </c>
      <c r="J98" t="s">
        <v>518</v>
      </c>
      <c r="M98" t="s">
        <v>397</v>
      </c>
      <c r="Q98" t="s">
        <v>414</v>
      </c>
      <c r="S98">
        <v>10291</v>
      </c>
      <c r="T98" t="s">
        <v>439</v>
      </c>
      <c r="U98" s="60">
        <v>1029106</v>
      </c>
      <c r="V98" t="s">
        <v>505</v>
      </c>
      <c r="W98" s="60">
        <v>10410050</v>
      </c>
      <c r="X98" s="60" t="str">
        <f t="shared" si="1"/>
        <v>104</v>
      </c>
    </row>
    <row r="99" spans="2:24">
      <c r="B99">
        <v>71614874</v>
      </c>
      <c r="C99" t="s">
        <v>541</v>
      </c>
      <c r="D99" t="s">
        <v>410</v>
      </c>
      <c r="E99" s="60" t="s">
        <v>411</v>
      </c>
      <c r="G99" t="s">
        <v>412</v>
      </c>
      <c r="H99" s="61">
        <v>30207</v>
      </c>
      <c r="J99" t="s">
        <v>542</v>
      </c>
      <c r="M99" t="s">
        <v>397</v>
      </c>
      <c r="Q99" t="s">
        <v>414</v>
      </c>
      <c r="S99">
        <v>10291</v>
      </c>
      <c r="T99" t="s">
        <v>439</v>
      </c>
      <c r="U99" s="60">
        <v>1029107</v>
      </c>
      <c r="V99" t="s">
        <v>512</v>
      </c>
      <c r="W99" s="60">
        <v>10410054</v>
      </c>
      <c r="X99" s="60" t="str">
        <f t="shared" si="1"/>
        <v>104</v>
      </c>
    </row>
    <row r="100" spans="2:24">
      <c r="B100">
        <v>32473172</v>
      </c>
      <c r="C100" t="s">
        <v>467</v>
      </c>
      <c r="D100" t="s">
        <v>393</v>
      </c>
      <c r="E100" s="60" t="s">
        <v>394</v>
      </c>
      <c r="G100" t="s">
        <v>395</v>
      </c>
      <c r="H100" s="61">
        <v>28255</v>
      </c>
      <c r="J100" t="s">
        <v>396</v>
      </c>
      <c r="M100" t="s">
        <v>397</v>
      </c>
      <c r="Q100" t="s">
        <v>398</v>
      </c>
      <c r="S100">
        <v>10235</v>
      </c>
      <c r="T100" t="s">
        <v>415</v>
      </c>
      <c r="U100" s="60">
        <v>1023502</v>
      </c>
      <c r="V100" t="s">
        <v>416</v>
      </c>
      <c r="W100" s="60">
        <v>20820001</v>
      </c>
      <c r="X100" s="60" t="str">
        <f t="shared" si="1"/>
        <v>208</v>
      </c>
    </row>
    <row r="101" spans="2:24">
      <c r="B101">
        <v>32473804</v>
      </c>
      <c r="C101" t="s">
        <v>458</v>
      </c>
      <c r="D101" t="s">
        <v>393</v>
      </c>
      <c r="E101" s="60" t="s">
        <v>394</v>
      </c>
      <c r="G101" t="s">
        <v>395</v>
      </c>
      <c r="H101" s="61">
        <v>27887</v>
      </c>
      <c r="J101" t="s">
        <v>396</v>
      </c>
      <c r="M101" t="s">
        <v>397</v>
      </c>
      <c r="Q101" t="s">
        <v>398</v>
      </c>
      <c r="S101">
        <v>10211</v>
      </c>
      <c r="T101" t="s">
        <v>422</v>
      </c>
      <c r="U101" s="60">
        <v>1021101</v>
      </c>
      <c r="V101" t="s">
        <v>423</v>
      </c>
      <c r="W101" s="60">
        <v>21920004</v>
      </c>
      <c r="X101" s="60" t="str">
        <f t="shared" si="1"/>
        <v>219</v>
      </c>
    </row>
    <row r="102" spans="2:24">
      <c r="B102">
        <v>71616689</v>
      </c>
      <c r="C102" t="s">
        <v>577</v>
      </c>
      <c r="D102" t="s">
        <v>410</v>
      </c>
      <c r="E102" s="60" t="s">
        <v>411</v>
      </c>
      <c r="G102" t="s">
        <v>412</v>
      </c>
      <c r="H102" s="61">
        <v>31280</v>
      </c>
      <c r="J102" t="s">
        <v>578</v>
      </c>
      <c r="M102" t="s">
        <v>397</v>
      </c>
      <c r="Q102" t="s">
        <v>414</v>
      </c>
      <c r="S102">
        <v>10291</v>
      </c>
      <c r="T102" t="s">
        <v>439</v>
      </c>
      <c r="U102" s="60">
        <v>1029106</v>
      </c>
      <c r="V102" t="s">
        <v>505</v>
      </c>
      <c r="W102" s="60">
        <v>10410050</v>
      </c>
      <c r="X102" s="60" t="str">
        <f t="shared" si="1"/>
        <v>104</v>
      </c>
    </row>
    <row r="103" spans="2:24">
      <c r="B103">
        <v>71618177</v>
      </c>
      <c r="C103" t="s">
        <v>513</v>
      </c>
      <c r="D103" t="s">
        <v>410</v>
      </c>
      <c r="E103" s="60" t="s">
        <v>411</v>
      </c>
      <c r="G103" t="s">
        <v>412</v>
      </c>
      <c r="H103" s="61">
        <v>29668</v>
      </c>
      <c r="J103" t="s">
        <v>514</v>
      </c>
      <c r="M103" t="s">
        <v>397</v>
      </c>
      <c r="Q103" t="s">
        <v>414</v>
      </c>
      <c r="S103">
        <v>10291</v>
      </c>
      <c r="T103" t="s">
        <v>439</v>
      </c>
      <c r="U103" s="60">
        <v>1029106</v>
      </c>
      <c r="V103" t="s">
        <v>505</v>
      </c>
      <c r="W103" s="60">
        <v>10410050</v>
      </c>
      <c r="X103" s="60" t="str">
        <f t="shared" si="1"/>
        <v>104</v>
      </c>
    </row>
    <row r="104" spans="2:24">
      <c r="B104">
        <v>43034186</v>
      </c>
      <c r="C104" t="s">
        <v>613</v>
      </c>
      <c r="D104" t="s">
        <v>410</v>
      </c>
      <c r="E104" s="60" t="s">
        <v>411</v>
      </c>
      <c r="G104" t="s">
        <v>412</v>
      </c>
      <c r="H104" s="61">
        <v>32381</v>
      </c>
      <c r="J104" t="s">
        <v>413</v>
      </c>
      <c r="M104" t="s">
        <v>397</v>
      </c>
      <c r="Q104" t="s">
        <v>414</v>
      </c>
      <c r="S104">
        <v>10203</v>
      </c>
      <c r="T104" t="s">
        <v>399</v>
      </c>
      <c r="U104" s="60">
        <v>1020303</v>
      </c>
      <c r="V104" t="s">
        <v>418</v>
      </c>
      <c r="W104" s="60">
        <v>21420003</v>
      </c>
      <c r="X104" s="60" t="str">
        <f t="shared" si="1"/>
        <v>214</v>
      </c>
    </row>
    <row r="105" spans="2:24">
      <c r="B105">
        <v>60298970</v>
      </c>
      <c r="C105" t="s">
        <v>824</v>
      </c>
      <c r="D105" t="s">
        <v>410</v>
      </c>
      <c r="E105" s="60" t="s">
        <v>411</v>
      </c>
      <c r="G105" t="s">
        <v>412</v>
      </c>
      <c r="H105" s="61">
        <v>34794</v>
      </c>
      <c r="J105" t="s">
        <v>4947</v>
      </c>
      <c r="M105" t="s">
        <v>397</v>
      </c>
      <c r="Q105" t="s">
        <v>414</v>
      </c>
      <c r="S105">
        <v>10235</v>
      </c>
      <c r="T105" t="s">
        <v>415</v>
      </c>
      <c r="U105" s="60">
        <v>10235</v>
      </c>
      <c r="V105" t="s">
        <v>415</v>
      </c>
      <c r="W105" s="60">
        <v>20860001</v>
      </c>
      <c r="X105" s="60" t="str">
        <f t="shared" si="1"/>
        <v>208</v>
      </c>
    </row>
    <row r="106" spans="2:24">
      <c r="B106">
        <v>70038688</v>
      </c>
      <c r="C106" t="s">
        <v>701</v>
      </c>
      <c r="D106" t="s">
        <v>393</v>
      </c>
      <c r="E106" s="60" t="s">
        <v>394</v>
      </c>
      <c r="G106" t="s">
        <v>395</v>
      </c>
      <c r="H106" s="61">
        <v>33308</v>
      </c>
      <c r="J106" t="s">
        <v>396</v>
      </c>
      <c r="M106" t="s">
        <v>397</v>
      </c>
      <c r="Q106" t="s">
        <v>398</v>
      </c>
      <c r="S106">
        <v>10270</v>
      </c>
      <c r="T106" t="s">
        <v>5035</v>
      </c>
      <c r="U106" s="60">
        <v>1027001</v>
      </c>
      <c r="V106" t="s">
        <v>5042</v>
      </c>
      <c r="W106" s="60">
        <v>21020001</v>
      </c>
      <c r="X106" s="60" t="str">
        <f t="shared" si="1"/>
        <v>210</v>
      </c>
    </row>
    <row r="107" spans="2:24">
      <c r="B107">
        <v>71603170</v>
      </c>
      <c r="C107" t="s">
        <v>964</v>
      </c>
      <c r="D107" t="s">
        <v>410</v>
      </c>
      <c r="E107" s="60" t="s">
        <v>411</v>
      </c>
      <c r="G107" t="s">
        <v>753</v>
      </c>
      <c r="H107" s="61">
        <v>35814</v>
      </c>
      <c r="J107" t="s">
        <v>630</v>
      </c>
      <c r="M107" t="s">
        <v>397</v>
      </c>
      <c r="Q107" t="s">
        <v>753</v>
      </c>
      <c r="S107">
        <v>10281</v>
      </c>
      <c r="T107" t="s">
        <v>493</v>
      </c>
      <c r="U107" s="60">
        <v>1028102</v>
      </c>
      <c r="V107" t="s">
        <v>494</v>
      </c>
      <c r="W107" s="60">
        <v>11010003</v>
      </c>
      <c r="X107" s="60" t="str">
        <f t="shared" si="1"/>
        <v>110</v>
      </c>
    </row>
    <row r="108" spans="2:24">
      <c r="B108">
        <v>71607094</v>
      </c>
      <c r="C108" t="s">
        <v>985</v>
      </c>
      <c r="D108" t="s">
        <v>410</v>
      </c>
      <c r="E108" s="60" t="s">
        <v>411</v>
      </c>
      <c r="G108" t="s">
        <v>753</v>
      </c>
      <c r="H108" s="61">
        <v>35814</v>
      </c>
      <c r="J108" t="s">
        <v>598</v>
      </c>
      <c r="M108" t="s">
        <v>397</v>
      </c>
      <c r="Q108" t="s">
        <v>753</v>
      </c>
      <c r="S108">
        <v>10270</v>
      </c>
      <c r="T108" t="s">
        <v>5035</v>
      </c>
      <c r="U108" s="60">
        <v>1027003</v>
      </c>
      <c r="V108" t="s">
        <v>986</v>
      </c>
      <c r="W108" s="60">
        <v>21020003</v>
      </c>
      <c r="X108" s="60" t="str">
        <f t="shared" si="1"/>
        <v>210</v>
      </c>
    </row>
    <row r="109" spans="2:24">
      <c r="B109">
        <v>71610143</v>
      </c>
      <c r="C109" t="s">
        <v>973</v>
      </c>
      <c r="D109" t="s">
        <v>410</v>
      </c>
      <c r="E109" s="60" t="s">
        <v>411</v>
      </c>
      <c r="G109" t="s">
        <v>753</v>
      </c>
      <c r="H109" s="61">
        <v>35814</v>
      </c>
      <c r="J109" t="s">
        <v>470</v>
      </c>
      <c r="M109" t="s">
        <v>471</v>
      </c>
      <c r="Q109" t="s">
        <v>753</v>
      </c>
      <c r="S109">
        <v>10294</v>
      </c>
      <c r="T109" t="s">
        <v>472</v>
      </c>
      <c r="U109" s="60">
        <v>1029403</v>
      </c>
      <c r="V109" t="s">
        <v>473</v>
      </c>
      <c r="W109" s="60">
        <v>10850006</v>
      </c>
      <c r="X109" s="60" t="str">
        <f t="shared" si="1"/>
        <v>108</v>
      </c>
    </row>
    <row r="110" spans="2:24">
      <c r="B110">
        <v>71611150</v>
      </c>
      <c r="C110" t="s">
        <v>847</v>
      </c>
      <c r="D110" t="s">
        <v>410</v>
      </c>
      <c r="E110" s="60" t="s">
        <v>411</v>
      </c>
      <c r="G110" t="s">
        <v>412</v>
      </c>
      <c r="H110" s="61">
        <v>34928</v>
      </c>
      <c r="J110" t="s">
        <v>481</v>
      </c>
      <c r="M110" t="s">
        <v>397</v>
      </c>
      <c r="Q110" t="s">
        <v>414</v>
      </c>
      <c r="S110">
        <v>10290</v>
      </c>
      <c r="T110" t="s">
        <v>706</v>
      </c>
      <c r="U110" s="60">
        <v>10290</v>
      </c>
      <c r="V110" t="s">
        <v>706</v>
      </c>
      <c r="W110" s="60">
        <v>20460001</v>
      </c>
      <c r="X110" s="60" t="str">
        <f t="shared" si="1"/>
        <v>204</v>
      </c>
    </row>
    <row r="111" spans="2:24">
      <c r="B111">
        <v>8406415</v>
      </c>
      <c r="C111" t="s">
        <v>566</v>
      </c>
      <c r="D111" t="s">
        <v>410</v>
      </c>
      <c r="E111" s="60" t="s">
        <v>411</v>
      </c>
      <c r="G111" t="s">
        <v>412</v>
      </c>
      <c r="H111" s="61">
        <v>31159</v>
      </c>
      <c r="J111" t="s">
        <v>4954</v>
      </c>
      <c r="M111" t="s">
        <v>397</v>
      </c>
      <c r="Q111" t="s">
        <v>414</v>
      </c>
      <c r="S111">
        <v>10292</v>
      </c>
      <c r="T111" t="s">
        <v>451</v>
      </c>
      <c r="U111" s="60">
        <v>1029203</v>
      </c>
      <c r="V111" t="s">
        <v>452</v>
      </c>
      <c r="W111" s="60">
        <v>20160002</v>
      </c>
      <c r="X111" s="60" t="str">
        <f t="shared" si="1"/>
        <v>201</v>
      </c>
    </row>
    <row r="112" spans="2:24">
      <c r="B112">
        <v>9081474</v>
      </c>
      <c r="C112" t="s">
        <v>490</v>
      </c>
      <c r="D112" t="s">
        <v>393</v>
      </c>
      <c r="E112" s="60" t="s">
        <v>394</v>
      </c>
      <c r="G112" t="s">
        <v>395</v>
      </c>
      <c r="H112" s="61">
        <v>29360</v>
      </c>
      <c r="J112" t="s">
        <v>396</v>
      </c>
      <c r="M112" t="s">
        <v>397</v>
      </c>
      <c r="Q112" t="s">
        <v>398</v>
      </c>
      <c r="S112">
        <v>10230</v>
      </c>
      <c r="T112" t="s">
        <v>454</v>
      </c>
      <c r="U112" s="60">
        <v>1023002</v>
      </c>
      <c r="V112" t="s">
        <v>491</v>
      </c>
      <c r="W112" s="60">
        <v>20720002</v>
      </c>
      <c r="X112" s="60" t="str">
        <f t="shared" si="1"/>
        <v>207</v>
      </c>
    </row>
    <row r="113" spans="2:24">
      <c r="B113">
        <v>15504181</v>
      </c>
      <c r="C113" t="s">
        <v>734</v>
      </c>
      <c r="D113" t="s">
        <v>410</v>
      </c>
      <c r="E113" s="60" t="s">
        <v>411</v>
      </c>
      <c r="G113" t="s">
        <v>412</v>
      </c>
      <c r="H113" s="61">
        <v>33700</v>
      </c>
      <c r="J113" t="s">
        <v>735</v>
      </c>
      <c r="M113" t="s">
        <v>397</v>
      </c>
      <c r="Q113" t="s">
        <v>414</v>
      </c>
      <c r="S113">
        <v>10203</v>
      </c>
      <c r="T113" t="s">
        <v>399</v>
      </c>
      <c r="U113" s="60">
        <v>1020305</v>
      </c>
      <c r="V113" t="s">
        <v>436</v>
      </c>
      <c r="W113" s="60">
        <v>21420001</v>
      </c>
      <c r="X113" s="60" t="str">
        <f t="shared" si="1"/>
        <v>214</v>
      </c>
    </row>
    <row r="114" spans="2:24">
      <c r="B114">
        <v>21824100</v>
      </c>
      <c r="C114" t="s">
        <v>627</v>
      </c>
      <c r="D114" t="s">
        <v>410</v>
      </c>
      <c r="E114" s="60" t="s">
        <v>411</v>
      </c>
      <c r="G114" t="s">
        <v>412</v>
      </c>
      <c r="H114" s="61">
        <v>32576</v>
      </c>
      <c r="J114" t="s">
        <v>530</v>
      </c>
      <c r="M114" t="s">
        <v>397</v>
      </c>
      <c r="Q114" t="s">
        <v>414</v>
      </c>
      <c r="S114">
        <v>10297</v>
      </c>
      <c r="T114" t="s">
        <v>628</v>
      </c>
      <c r="U114" s="60">
        <v>1029707</v>
      </c>
      <c r="V114" t="s">
        <v>629</v>
      </c>
      <c r="W114" s="60">
        <v>20340029</v>
      </c>
      <c r="X114" s="60" t="str">
        <f t="shared" si="1"/>
        <v>203</v>
      </c>
    </row>
    <row r="115" spans="2:24">
      <c r="B115">
        <v>31236868</v>
      </c>
      <c r="C115" t="s">
        <v>459</v>
      </c>
      <c r="D115" t="s">
        <v>393</v>
      </c>
      <c r="E115" s="60" t="s">
        <v>394</v>
      </c>
      <c r="G115" t="s">
        <v>395</v>
      </c>
      <c r="H115" s="61">
        <v>27941</v>
      </c>
      <c r="J115" t="s">
        <v>396</v>
      </c>
      <c r="M115" t="s">
        <v>397</v>
      </c>
      <c r="Q115" t="s">
        <v>398</v>
      </c>
      <c r="S115">
        <v>10213</v>
      </c>
      <c r="T115" t="s">
        <v>460</v>
      </c>
      <c r="U115" s="60">
        <v>1021301</v>
      </c>
      <c r="V115" t="s">
        <v>421</v>
      </c>
      <c r="W115" s="60">
        <v>22320001</v>
      </c>
      <c r="X115" s="60" t="str">
        <f t="shared" si="1"/>
        <v>223</v>
      </c>
    </row>
    <row r="116" spans="2:24">
      <c r="B116">
        <v>32515811</v>
      </c>
      <c r="C116" t="s">
        <v>858</v>
      </c>
      <c r="D116" t="s">
        <v>393</v>
      </c>
      <c r="E116" s="60" t="s">
        <v>394</v>
      </c>
      <c r="G116" t="s">
        <v>395</v>
      </c>
      <c r="H116" s="61">
        <v>34949</v>
      </c>
      <c r="J116" t="s">
        <v>396</v>
      </c>
      <c r="M116" t="s">
        <v>471</v>
      </c>
      <c r="Q116" t="s">
        <v>398</v>
      </c>
      <c r="S116">
        <v>10235</v>
      </c>
      <c r="T116" t="s">
        <v>415</v>
      </c>
      <c r="U116" s="60">
        <v>1023502</v>
      </c>
      <c r="V116" t="s">
        <v>416</v>
      </c>
      <c r="W116" s="60">
        <v>20820001</v>
      </c>
      <c r="X116" s="60" t="str">
        <f t="shared" si="1"/>
        <v>208</v>
      </c>
    </row>
    <row r="117" spans="2:24">
      <c r="B117">
        <v>43037387</v>
      </c>
      <c r="C117" t="s">
        <v>529</v>
      </c>
      <c r="D117" t="s">
        <v>410</v>
      </c>
      <c r="E117" s="60" t="s">
        <v>411</v>
      </c>
      <c r="G117" t="s">
        <v>412</v>
      </c>
      <c r="H117" s="61">
        <v>29811</v>
      </c>
      <c r="J117" t="s">
        <v>530</v>
      </c>
      <c r="M117" t="s">
        <v>397</v>
      </c>
      <c r="Q117" t="s">
        <v>414</v>
      </c>
      <c r="S117">
        <v>10291</v>
      </c>
      <c r="T117" t="s">
        <v>439</v>
      </c>
      <c r="U117" s="60">
        <v>1029106</v>
      </c>
      <c r="V117" t="s">
        <v>505</v>
      </c>
      <c r="W117" s="60">
        <v>10410050</v>
      </c>
      <c r="X117" s="60" t="str">
        <f t="shared" si="1"/>
        <v>104</v>
      </c>
    </row>
    <row r="118" spans="2:24">
      <c r="B118">
        <v>70413316</v>
      </c>
      <c r="C118" t="s">
        <v>616</v>
      </c>
      <c r="D118" t="s">
        <v>410</v>
      </c>
      <c r="E118" s="60" t="s">
        <v>411</v>
      </c>
      <c r="G118" t="s">
        <v>412</v>
      </c>
      <c r="H118" s="61">
        <v>32419</v>
      </c>
      <c r="J118" t="s">
        <v>518</v>
      </c>
      <c r="M118" t="s">
        <v>397</v>
      </c>
      <c r="Q118" t="s">
        <v>414</v>
      </c>
      <c r="S118">
        <v>10291</v>
      </c>
      <c r="T118" t="s">
        <v>439</v>
      </c>
      <c r="U118" s="60">
        <v>1029106</v>
      </c>
      <c r="V118" t="s">
        <v>505</v>
      </c>
      <c r="W118" s="60">
        <v>10410050</v>
      </c>
      <c r="X118" s="60" t="str">
        <f t="shared" si="1"/>
        <v>104</v>
      </c>
    </row>
    <row r="119" spans="2:24">
      <c r="B119">
        <v>71623331</v>
      </c>
      <c r="C119" t="s">
        <v>645</v>
      </c>
      <c r="D119" t="s">
        <v>410</v>
      </c>
      <c r="E119" s="60" t="s">
        <v>411</v>
      </c>
      <c r="G119" t="s">
        <v>412</v>
      </c>
      <c r="H119" s="61">
        <v>32806</v>
      </c>
      <c r="J119" t="s">
        <v>516</v>
      </c>
      <c r="M119" t="s">
        <v>397</v>
      </c>
      <c r="Q119" t="s">
        <v>414</v>
      </c>
      <c r="S119">
        <v>10291</v>
      </c>
      <c r="T119" t="s">
        <v>439</v>
      </c>
      <c r="U119" s="60">
        <v>1029107</v>
      </c>
      <c r="V119" t="s">
        <v>512</v>
      </c>
      <c r="W119" s="60">
        <v>10410054</v>
      </c>
      <c r="X119" s="60" t="str">
        <f t="shared" si="1"/>
        <v>104</v>
      </c>
    </row>
    <row r="120" spans="2:24">
      <c r="B120">
        <v>42759910</v>
      </c>
      <c r="C120" t="s">
        <v>834</v>
      </c>
      <c r="D120" t="s">
        <v>410</v>
      </c>
      <c r="E120" s="60" t="s">
        <v>411</v>
      </c>
      <c r="G120" t="s">
        <v>412</v>
      </c>
      <c r="H120" s="61">
        <v>34809</v>
      </c>
      <c r="J120" t="s">
        <v>4955</v>
      </c>
      <c r="M120" t="s">
        <v>397</v>
      </c>
      <c r="Q120" t="s">
        <v>414</v>
      </c>
      <c r="S120">
        <v>10230</v>
      </c>
      <c r="T120" t="s">
        <v>454</v>
      </c>
      <c r="U120" s="60">
        <v>1023016</v>
      </c>
      <c r="V120" t="s">
        <v>588</v>
      </c>
      <c r="W120" s="60">
        <v>20730001</v>
      </c>
      <c r="X120" s="60" t="str">
        <f t="shared" si="1"/>
        <v>207</v>
      </c>
    </row>
    <row r="121" spans="2:24">
      <c r="B121">
        <v>42760506</v>
      </c>
      <c r="C121" t="s">
        <v>813</v>
      </c>
      <c r="D121" t="s">
        <v>410</v>
      </c>
      <c r="E121" s="60" t="s">
        <v>411</v>
      </c>
      <c r="G121" t="s">
        <v>412</v>
      </c>
      <c r="H121" s="61">
        <v>34764</v>
      </c>
      <c r="J121" t="s">
        <v>413</v>
      </c>
      <c r="M121" t="s">
        <v>397</v>
      </c>
      <c r="Q121" t="s">
        <v>414</v>
      </c>
      <c r="S121">
        <v>10211</v>
      </c>
      <c r="T121" t="s">
        <v>422</v>
      </c>
      <c r="U121" s="60">
        <v>10211</v>
      </c>
      <c r="V121" t="s">
        <v>422</v>
      </c>
      <c r="W121" s="60">
        <v>21960004</v>
      </c>
      <c r="X121" s="60" t="str">
        <f t="shared" si="1"/>
        <v>219</v>
      </c>
    </row>
    <row r="122" spans="2:24">
      <c r="B122">
        <v>71625348</v>
      </c>
      <c r="C122" t="s">
        <v>842</v>
      </c>
      <c r="D122" t="s">
        <v>410</v>
      </c>
      <c r="E122" s="60" t="s">
        <v>411</v>
      </c>
      <c r="G122" t="s">
        <v>412</v>
      </c>
      <c r="H122" s="61">
        <v>34884</v>
      </c>
      <c r="J122" t="s">
        <v>618</v>
      </c>
      <c r="M122" t="s">
        <v>397</v>
      </c>
      <c r="Q122" t="s">
        <v>414</v>
      </c>
      <c r="S122">
        <v>10291</v>
      </c>
      <c r="T122" t="s">
        <v>439</v>
      </c>
      <c r="U122" s="60">
        <v>1029106</v>
      </c>
      <c r="V122" t="s">
        <v>505</v>
      </c>
      <c r="W122" s="60">
        <v>10410050</v>
      </c>
      <c r="X122" s="60" t="str">
        <f t="shared" si="1"/>
        <v>104</v>
      </c>
    </row>
    <row r="123" spans="2:24">
      <c r="B123">
        <v>71653651</v>
      </c>
      <c r="C123" t="s">
        <v>693</v>
      </c>
      <c r="D123" t="s">
        <v>410</v>
      </c>
      <c r="E123" s="60" t="s">
        <v>411</v>
      </c>
      <c r="G123" t="s">
        <v>412</v>
      </c>
      <c r="H123" s="61">
        <v>33231</v>
      </c>
      <c r="J123" t="s">
        <v>518</v>
      </c>
      <c r="M123" t="s">
        <v>397</v>
      </c>
      <c r="Q123" t="s">
        <v>482</v>
      </c>
      <c r="S123">
        <v>10291</v>
      </c>
      <c r="T123" t="s">
        <v>439</v>
      </c>
      <c r="U123" s="60">
        <v>1029106</v>
      </c>
      <c r="V123" t="s">
        <v>505</v>
      </c>
      <c r="W123" s="60">
        <v>10410050</v>
      </c>
      <c r="X123" s="60" t="str">
        <f t="shared" si="1"/>
        <v>104</v>
      </c>
    </row>
    <row r="124" spans="2:24">
      <c r="B124">
        <v>43047353</v>
      </c>
      <c r="C124" t="s">
        <v>766</v>
      </c>
      <c r="D124" t="s">
        <v>426</v>
      </c>
      <c r="E124" s="60" t="s">
        <v>427</v>
      </c>
      <c r="G124" t="s">
        <v>428</v>
      </c>
      <c r="H124" s="61">
        <v>34191</v>
      </c>
      <c r="J124" t="s">
        <v>767</v>
      </c>
      <c r="M124" t="s">
        <v>397</v>
      </c>
      <c r="Q124" t="s">
        <v>429</v>
      </c>
      <c r="S124">
        <v>10202</v>
      </c>
      <c r="T124" t="s">
        <v>430</v>
      </c>
      <c r="U124" s="60">
        <v>1020203</v>
      </c>
      <c r="V124" t="s">
        <v>431</v>
      </c>
      <c r="W124" s="60">
        <v>21620004</v>
      </c>
      <c r="X124" s="60" t="str">
        <f t="shared" si="1"/>
        <v>216</v>
      </c>
    </row>
    <row r="125" spans="2:24">
      <c r="B125">
        <v>43047885</v>
      </c>
      <c r="C125" t="s">
        <v>843</v>
      </c>
      <c r="D125" t="s">
        <v>410</v>
      </c>
      <c r="E125" s="60" t="s">
        <v>411</v>
      </c>
      <c r="G125" t="s">
        <v>412</v>
      </c>
      <c r="H125" s="61">
        <v>34885</v>
      </c>
      <c r="J125" t="s">
        <v>508</v>
      </c>
      <c r="M125" t="s">
        <v>397</v>
      </c>
      <c r="Q125" t="s">
        <v>414</v>
      </c>
      <c r="S125">
        <v>10289</v>
      </c>
      <c r="T125" t="s">
        <v>521</v>
      </c>
      <c r="U125" s="60">
        <v>1028904</v>
      </c>
      <c r="V125" t="s">
        <v>844</v>
      </c>
      <c r="W125" s="60">
        <v>10210004</v>
      </c>
      <c r="X125" s="60" t="str">
        <f t="shared" si="1"/>
        <v>102</v>
      </c>
    </row>
    <row r="126" spans="2:24">
      <c r="B126">
        <v>43494799</v>
      </c>
      <c r="C126" t="s">
        <v>585</v>
      </c>
      <c r="D126" t="s">
        <v>410</v>
      </c>
      <c r="E126" s="60" t="s">
        <v>411</v>
      </c>
      <c r="G126" t="s">
        <v>412</v>
      </c>
      <c r="H126" s="61">
        <v>31632</v>
      </c>
      <c r="J126" t="s">
        <v>413</v>
      </c>
      <c r="M126" t="s">
        <v>397</v>
      </c>
      <c r="Q126" t="s">
        <v>414</v>
      </c>
      <c r="S126">
        <v>10230</v>
      </c>
      <c r="T126" t="s">
        <v>454</v>
      </c>
      <c r="U126" s="60">
        <v>10230</v>
      </c>
      <c r="V126" t="s">
        <v>454</v>
      </c>
      <c r="W126" s="60">
        <v>20760001</v>
      </c>
      <c r="X126" s="60" t="str">
        <f t="shared" si="1"/>
        <v>207</v>
      </c>
    </row>
    <row r="127" spans="2:24">
      <c r="B127">
        <v>51669037</v>
      </c>
      <c r="C127" t="s">
        <v>792</v>
      </c>
      <c r="D127" t="s">
        <v>410</v>
      </c>
      <c r="E127" s="60" t="s">
        <v>411</v>
      </c>
      <c r="G127" t="s">
        <v>412</v>
      </c>
      <c r="H127" s="61">
        <v>34716</v>
      </c>
      <c r="J127" t="s">
        <v>4956</v>
      </c>
      <c r="M127" t="s">
        <v>397</v>
      </c>
      <c r="Q127" t="s">
        <v>414</v>
      </c>
      <c r="S127">
        <v>10230</v>
      </c>
      <c r="T127" t="s">
        <v>454</v>
      </c>
      <c r="U127" s="60">
        <v>1023011</v>
      </c>
      <c r="V127" t="s">
        <v>793</v>
      </c>
      <c r="W127" s="60">
        <v>20720011</v>
      </c>
      <c r="X127" s="60" t="str">
        <f t="shared" si="1"/>
        <v>207</v>
      </c>
    </row>
    <row r="128" spans="2:24">
      <c r="B128">
        <v>70037170</v>
      </c>
      <c r="C128" t="s">
        <v>591</v>
      </c>
      <c r="D128" t="s">
        <v>393</v>
      </c>
      <c r="E128" s="60" t="s">
        <v>394</v>
      </c>
      <c r="G128" t="s">
        <v>395</v>
      </c>
      <c r="H128" s="61">
        <v>31987</v>
      </c>
      <c r="J128" t="s">
        <v>396</v>
      </c>
      <c r="M128" t="s">
        <v>471</v>
      </c>
      <c r="Q128" t="s">
        <v>398</v>
      </c>
      <c r="S128">
        <v>10235</v>
      </c>
      <c r="T128" t="s">
        <v>415</v>
      </c>
      <c r="U128" s="60">
        <v>1023502</v>
      </c>
      <c r="V128" t="s">
        <v>416</v>
      </c>
      <c r="W128" s="60">
        <v>20820001</v>
      </c>
      <c r="X128" s="60" t="str">
        <f t="shared" si="1"/>
        <v>208</v>
      </c>
    </row>
    <row r="129" spans="2:24">
      <c r="B129">
        <v>70037333</v>
      </c>
      <c r="C129" t="s">
        <v>441</v>
      </c>
      <c r="D129" t="s">
        <v>393</v>
      </c>
      <c r="E129" s="60" t="s">
        <v>394</v>
      </c>
      <c r="G129" t="s">
        <v>395</v>
      </c>
      <c r="H129" s="61">
        <v>27607</v>
      </c>
      <c r="J129" t="s">
        <v>396</v>
      </c>
      <c r="M129" t="s">
        <v>397</v>
      </c>
      <c r="Q129" t="s">
        <v>398</v>
      </c>
      <c r="S129">
        <v>10209</v>
      </c>
      <c r="T129" t="s">
        <v>442</v>
      </c>
      <c r="U129" s="60">
        <v>1020906</v>
      </c>
      <c r="V129" t="s">
        <v>5044</v>
      </c>
      <c r="W129" s="60">
        <v>21720007</v>
      </c>
      <c r="X129" s="60" t="str">
        <f t="shared" si="1"/>
        <v>217</v>
      </c>
    </row>
    <row r="130" spans="2:24">
      <c r="B130">
        <v>70038736</v>
      </c>
      <c r="C130" t="s">
        <v>478</v>
      </c>
      <c r="D130" t="s">
        <v>393</v>
      </c>
      <c r="E130" s="60" t="s">
        <v>394</v>
      </c>
      <c r="G130" t="s">
        <v>395</v>
      </c>
      <c r="H130" s="61">
        <v>28583</v>
      </c>
      <c r="J130" t="s">
        <v>396</v>
      </c>
      <c r="M130" t="s">
        <v>397</v>
      </c>
      <c r="Q130" t="s">
        <v>398</v>
      </c>
      <c r="S130">
        <v>10225</v>
      </c>
      <c r="T130" t="s">
        <v>402</v>
      </c>
      <c r="U130" s="60">
        <v>1022502</v>
      </c>
      <c r="V130" t="s">
        <v>5045</v>
      </c>
      <c r="W130" s="60">
        <v>21320004</v>
      </c>
      <c r="X130" s="60" t="str">
        <f t="shared" si="1"/>
        <v>213</v>
      </c>
    </row>
    <row r="131" spans="2:24">
      <c r="B131">
        <v>70039233</v>
      </c>
      <c r="C131" t="s">
        <v>437</v>
      </c>
      <c r="D131" t="s">
        <v>393</v>
      </c>
      <c r="E131" s="60" t="s">
        <v>394</v>
      </c>
      <c r="G131" t="s">
        <v>395</v>
      </c>
      <c r="H131" s="61">
        <v>27485</v>
      </c>
      <c r="J131" t="s">
        <v>396</v>
      </c>
      <c r="M131" t="s">
        <v>397</v>
      </c>
      <c r="Q131" t="s">
        <v>398</v>
      </c>
      <c r="S131">
        <v>10225</v>
      </c>
      <c r="T131" t="s">
        <v>402</v>
      </c>
      <c r="U131" s="60">
        <v>1022503</v>
      </c>
      <c r="V131" t="s">
        <v>438</v>
      </c>
      <c r="W131" s="60">
        <v>21320005</v>
      </c>
      <c r="X131" s="60" t="str">
        <f t="shared" ref="X131:X194" si="2">LEFT(W131,3)</f>
        <v>213</v>
      </c>
    </row>
    <row r="132" spans="2:24">
      <c r="B132">
        <v>70039911</v>
      </c>
      <c r="C132" t="s">
        <v>498</v>
      </c>
      <c r="D132" t="s">
        <v>393</v>
      </c>
      <c r="E132" s="60" t="s">
        <v>394</v>
      </c>
      <c r="G132" t="s">
        <v>499</v>
      </c>
      <c r="H132" s="61">
        <v>29605</v>
      </c>
      <c r="J132" t="s">
        <v>500</v>
      </c>
      <c r="M132" t="s">
        <v>501</v>
      </c>
      <c r="Q132" t="s">
        <v>502</v>
      </c>
      <c r="S132">
        <v>10292</v>
      </c>
      <c r="T132" t="s">
        <v>451</v>
      </c>
      <c r="U132" s="60">
        <v>1029204</v>
      </c>
      <c r="V132" t="s">
        <v>503</v>
      </c>
      <c r="W132" s="60">
        <v>20120004</v>
      </c>
      <c r="X132" s="60" t="str">
        <f t="shared" si="2"/>
        <v>201</v>
      </c>
    </row>
    <row r="133" spans="2:24">
      <c r="B133">
        <v>70044472</v>
      </c>
      <c r="C133" t="s">
        <v>464</v>
      </c>
      <c r="D133" t="s">
        <v>393</v>
      </c>
      <c r="E133" s="60" t="s">
        <v>394</v>
      </c>
      <c r="G133" t="s">
        <v>395</v>
      </c>
      <c r="H133" s="61">
        <v>27954</v>
      </c>
      <c r="J133" t="s">
        <v>396</v>
      </c>
      <c r="M133" t="s">
        <v>397</v>
      </c>
      <c r="Q133" t="s">
        <v>398</v>
      </c>
      <c r="S133">
        <v>10203</v>
      </c>
      <c r="T133" t="s">
        <v>399</v>
      </c>
      <c r="U133" s="60">
        <v>1020301</v>
      </c>
      <c r="V133" t="s">
        <v>405</v>
      </c>
      <c r="W133" s="60">
        <v>21420004</v>
      </c>
      <c r="X133" s="60" t="str">
        <f t="shared" si="2"/>
        <v>214</v>
      </c>
    </row>
    <row r="134" spans="2:24">
      <c r="B134">
        <v>70047342</v>
      </c>
      <c r="C134" t="s">
        <v>579</v>
      </c>
      <c r="D134" t="s">
        <v>393</v>
      </c>
      <c r="E134" s="60" t="s">
        <v>394</v>
      </c>
      <c r="G134" t="s">
        <v>395</v>
      </c>
      <c r="H134" s="61">
        <v>31390</v>
      </c>
      <c r="J134" t="s">
        <v>396</v>
      </c>
      <c r="M134" t="s">
        <v>397</v>
      </c>
      <c r="Q134" t="s">
        <v>398</v>
      </c>
      <c r="S134">
        <v>10230</v>
      </c>
      <c r="T134" t="s">
        <v>454</v>
      </c>
      <c r="U134" s="60">
        <v>1023003</v>
      </c>
      <c r="V134" t="s">
        <v>5046</v>
      </c>
      <c r="W134" s="60">
        <v>20720003</v>
      </c>
      <c r="X134" s="60" t="str">
        <f t="shared" si="2"/>
        <v>207</v>
      </c>
    </row>
    <row r="135" spans="2:24">
      <c r="B135">
        <v>71624672</v>
      </c>
      <c r="C135" t="s">
        <v>849</v>
      </c>
      <c r="D135" t="s">
        <v>410</v>
      </c>
      <c r="E135" s="60" t="s">
        <v>411</v>
      </c>
      <c r="G135" t="s">
        <v>412</v>
      </c>
      <c r="H135" s="61">
        <v>34934</v>
      </c>
      <c r="J135" t="s">
        <v>4951</v>
      </c>
      <c r="M135" t="s">
        <v>471</v>
      </c>
      <c r="Q135" t="s">
        <v>414</v>
      </c>
      <c r="S135">
        <v>10294</v>
      </c>
      <c r="T135" t="s">
        <v>472</v>
      </c>
      <c r="U135" s="60">
        <v>1029402</v>
      </c>
      <c r="V135" t="s">
        <v>641</v>
      </c>
      <c r="W135" s="60">
        <v>10850003</v>
      </c>
      <c r="X135" s="60" t="str">
        <f t="shared" si="2"/>
        <v>108</v>
      </c>
    </row>
    <row r="136" spans="2:24">
      <c r="B136">
        <v>71625294</v>
      </c>
      <c r="C136" t="s">
        <v>580</v>
      </c>
      <c r="D136" t="s">
        <v>410</v>
      </c>
      <c r="E136" s="60" t="s">
        <v>411</v>
      </c>
      <c r="G136" t="s">
        <v>412</v>
      </c>
      <c r="H136" s="61">
        <v>31432</v>
      </c>
      <c r="J136" t="s">
        <v>533</v>
      </c>
      <c r="M136" t="s">
        <v>397</v>
      </c>
      <c r="Q136" t="s">
        <v>414</v>
      </c>
      <c r="S136">
        <v>10292</v>
      </c>
      <c r="T136" t="s">
        <v>451</v>
      </c>
      <c r="U136" s="60">
        <v>1029203</v>
      </c>
      <c r="V136" t="s">
        <v>452</v>
      </c>
      <c r="W136" s="60">
        <v>20160002</v>
      </c>
      <c r="X136" s="60" t="str">
        <f t="shared" si="2"/>
        <v>201</v>
      </c>
    </row>
    <row r="137" spans="2:24">
      <c r="B137">
        <v>71625688</v>
      </c>
      <c r="C137" t="s">
        <v>519</v>
      </c>
      <c r="D137" t="s">
        <v>410</v>
      </c>
      <c r="E137" s="60" t="s">
        <v>411</v>
      </c>
      <c r="G137" t="s">
        <v>412</v>
      </c>
      <c r="H137" s="61">
        <v>29768</v>
      </c>
      <c r="J137" t="s">
        <v>520</v>
      </c>
      <c r="M137" t="s">
        <v>397</v>
      </c>
      <c r="Q137" t="s">
        <v>414</v>
      </c>
      <c r="S137">
        <v>10289</v>
      </c>
      <c r="T137" t="s">
        <v>521</v>
      </c>
      <c r="U137" s="60">
        <v>102890401</v>
      </c>
      <c r="V137" t="s">
        <v>522</v>
      </c>
      <c r="W137" s="60">
        <v>10210005</v>
      </c>
      <c r="X137" s="60" t="str">
        <f t="shared" si="2"/>
        <v>102</v>
      </c>
    </row>
    <row r="138" spans="2:24">
      <c r="B138">
        <v>71627031</v>
      </c>
      <c r="C138" t="s">
        <v>896</v>
      </c>
      <c r="D138" t="s">
        <v>410</v>
      </c>
      <c r="E138" s="60" t="s">
        <v>411</v>
      </c>
      <c r="G138" t="s">
        <v>412</v>
      </c>
      <c r="H138" s="61">
        <v>35152</v>
      </c>
      <c r="J138" t="s">
        <v>520</v>
      </c>
      <c r="M138" t="s">
        <v>397</v>
      </c>
      <c r="Q138" t="s">
        <v>414</v>
      </c>
      <c r="S138">
        <v>10289</v>
      </c>
      <c r="T138" t="s">
        <v>521</v>
      </c>
      <c r="U138" s="60">
        <v>102890401</v>
      </c>
      <c r="V138" t="s">
        <v>522</v>
      </c>
      <c r="W138" s="60">
        <v>10210005</v>
      </c>
      <c r="X138" s="60" t="str">
        <f t="shared" si="2"/>
        <v>102</v>
      </c>
    </row>
    <row r="139" spans="2:24">
      <c r="B139">
        <v>13348991</v>
      </c>
      <c r="C139" t="s">
        <v>506</v>
      </c>
      <c r="D139" t="s">
        <v>393</v>
      </c>
      <c r="E139" s="60" t="s">
        <v>394</v>
      </c>
      <c r="G139" t="s">
        <v>395</v>
      </c>
      <c r="H139" s="61">
        <v>29626</v>
      </c>
      <c r="J139" t="s">
        <v>396</v>
      </c>
      <c r="M139" t="s">
        <v>397</v>
      </c>
      <c r="Q139" t="s">
        <v>398</v>
      </c>
      <c r="S139">
        <v>10230</v>
      </c>
      <c r="T139" t="s">
        <v>454</v>
      </c>
      <c r="U139" s="60">
        <v>1023001</v>
      </c>
      <c r="V139" t="s">
        <v>457</v>
      </c>
      <c r="W139" s="60">
        <v>20720001</v>
      </c>
      <c r="X139" s="60" t="str">
        <f t="shared" si="2"/>
        <v>207</v>
      </c>
    </row>
    <row r="140" spans="2:24">
      <c r="B140">
        <v>39162120</v>
      </c>
      <c r="C140" t="s">
        <v>447</v>
      </c>
      <c r="D140" t="s">
        <v>393</v>
      </c>
      <c r="E140" s="60" t="s">
        <v>394</v>
      </c>
      <c r="G140" t="s">
        <v>395</v>
      </c>
      <c r="H140" s="61">
        <v>27638</v>
      </c>
      <c r="J140" t="s">
        <v>396</v>
      </c>
      <c r="M140" t="s">
        <v>397</v>
      </c>
      <c r="Q140" t="s">
        <v>398</v>
      </c>
      <c r="S140">
        <v>10210</v>
      </c>
      <c r="T140" t="s">
        <v>5038</v>
      </c>
      <c r="U140" s="60">
        <v>102100101</v>
      </c>
      <c r="V140" t="s">
        <v>448</v>
      </c>
      <c r="W140" s="60">
        <v>21820003</v>
      </c>
      <c r="X140" s="60" t="str">
        <f t="shared" si="2"/>
        <v>218</v>
      </c>
    </row>
    <row r="141" spans="2:24">
      <c r="B141">
        <v>8409684</v>
      </c>
      <c r="C141" t="s">
        <v>574</v>
      </c>
      <c r="D141" t="s">
        <v>410</v>
      </c>
      <c r="E141" s="60" t="s">
        <v>411</v>
      </c>
      <c r="G141" t="s">
        <v>412</v>
      </c>
      <c r="H141" s="61">
        <v>31268</v>
      </c>
      <c r="J141" t="s">
        <v>575</v>
      </c>
      <c r="M141" t="s">
        <v>397</v>
      </c>
      <c r="Q141" t="s">
        <v>414</v>
      </c>
      <c r="S141">
        <v>10291</v>
      </c>
      <c r="T141" t="s">
        <v>439</v>
      </c>
      <c r="U141" s="60">
        <v>1029106</v>
      </c>
      <c r="V141" t="s">
        <v>505</v>
      </c>
      <c r="W141" s="60">
        <v>10410050</v>
      </c>
      <c r="X141" s="60" t="str">
        <f t="shared" si="2"/>
        <v>104</v>
      </c>
    </row>
    <row r="142" spans="2:24">
      <c r="B142">
        <v>15334447</v>
      </c>
      <c r="C142" t="s">
        <v>771</v>
      </c>
      <c r="D142" t="s">
        <v>426</v>
      </c>
      <c r="E142" s="60" t="s">
        <v>427</v>
      </c>
      <c r="G142" t="s">
        <v>428</v>
      </c>
      <c r="H142" s="61">
        <v>34255</v>
      </c>
      <c r="J142" t="s">
        <v>610</v>
      </c>
      <c r="M142" t="s">
        <v>397</v>
      </c>
      <c r="Q142" t="s">
        <v>429</v>
      </c>
      <c r="S142">
        <v>10291</v>
      </c>
      <c r="T142" t="s">
        <v>439</v>
      </c>
      <c r="U142" s="60">
        <v>1029107</v>
      </c>
      <c r="V142" t="s">
        <v>512</v>
      </c>
      <c r="W142" s="60">
        <v>10410054</v>
      </c>
      <c r="X142" s="60" t="str">
        <f t="shared" si="2"/>
        <v>104</v>
      </c>
    </row>
    <row r="143" spans="2:24">
      <c r="B143">
        <v>15504613</v>
      </c>
      <c r="C143" t="s">
        <v>807</v>
      </c>
      <c r="D143" t="s">
        <v>410</v>
      </c>
      <c r="E143" s="60" t="s">
        <v>411</v>
      </c>
      <c r="G143" t="s">
        <v>412</v>
      </c>
      <c r="H143" s="61">
        <v>34759</v>
      </c>
      <c r="J143" t="s">
        <v>578</v>
      </c>
      <c r="M143" t="s">
        <v>397</v>
      </c>
      <c r="Q143" t="s">
        <v>414</v>
      </c>
      <c r="S143">
        <v>10291</v>
      </c>
      <c r="T143" t="s">
        <v>439</v>
      </c>
      <c r="U143" s="60">
        <v>1029106</v>
      </c>
      <c r="V143" t="s">
        <v>505</v>
      </c>
      <c r="W143" s="60">
        <v>10410050</v>
      </c>
      <c r="X143" s="60" t="str">
        <f t="shared" si="2"/>
        <v>104</v>
      </c>
    </row>
    <row r="144" spans="2:24">
      <c r="B144">
        <v>43058960</v>
      </c>
      <c r="C144" t="s">
        <v>603</v>
      </c>
      <c r="D144" t="s">
        <v>410</v>
      </c>
      <c r="E144" s="60" t="s">
        <v>411</v>
      </c>
      <c r="G144" t="s">
        <v>412</v>
      </c>
      <c r="H144" s="61">
        <v>32203</v>
      </c>
      <c r="J144" t="s">
        <v>413</v>
      </c>
      <c r="M144" t="s">
        <v>397</v>
      </c>
      <c r="Q144" t="s">
        <v>414</v>
      </c>
      <c r="S144">
        <v>10291</v>
      </c>
      <c r="T144" t="s">
        <v>439</v>
      </c>
      <c r="U144" s="60">
        <v>1029106</v>
      </c>
      <c r="V144" t="s">
        <v>505</v>
      </c>
      <c r="W144" s="60">
        <v>10410050</v>
      </c>
      <c r="X144" s="60" t="str">
        <f t="shared" si="2"/>
        <v>104</v>
      </c>
    </row>
    <row r="145" spans="2:24">
      <c r="B145">
        <v>43063923</v>
      </c>
      <c r="C145" t="s">
        <v>674</v>
      </c>
      <c r="D145" t="s">
        <v>426</v>
      </c>
      <c r="E145" s="60" t="s">
        <v>427</v>
      </c>
      <c r="G145" t="s">
        <v>428</v>
      </c>
      <c r="H145" s="61">
        <v>33098</v>
      </c>
      <c r="J145" t="s">
        <v>610</v>
      </c>
      <c r="M145" t="s">
        <v>397</v>
      </c>
      <c r="Q145" t="s">
        <v>429</v>
      </c>
      <c r="S145">
        <v>10291</v>
      </c>
      <c r="T145" t="s">
        <v>439</v>
      </c>
      <c r="U145" s="60">
        <v>1029107</v>
      </c>
      <c r="V145" t="s">
        <v>512</v>
      </c>
      <c r="W145" s="60">
        <v>10410054</v>
      </c>
      <c r="X145" s="60" t="str">
        <f t="shared" si="2"/>
        <v>104</v>
      </c>
    </row>
    <row r="146" spans="2:24">
      <c r="B146">
        <v>70133393</v>
      </c>
      <c r="C146" t="s">
        <v>557</v>
      </c>
      <c r="D146" t="s">
        <v>410</v>
      </c>
      <c r="E146" s="60" t="s">
        <v>411</v>
      </c>
      <c r="G146" t="s">
        <v>412</v>
      </c>
      <c r="H146" s="61">
        <v>30999</v>
      </c>
      <c r="J146" t="s">
        <v>518</v>
      </c>
      <c r="M146" t="s">
        <v>397</v>
      </c>
      <c r="Q146" t="s">
        <v>414</v>
      </c>
      <c r="S146">
        <v>10291</v>
      </c>
      <c r="T146" t="s">
        <v>439</v>
      </c>
      <c r="U146" s="60">
        <v>1029106</v>
      </c>
      <c r="V146" t="s">
        <v>505</v>
      </c>
      <c r="W146" s="60">
        <v>10410050</v>
      </c>
      <c r="X146" s="60" t="str">
        <f t="shared" si="2"/>
        <v>104</v>
      </c>
    </row>
    <row r="147" spans="2:24">
      <c r="B147">
        <v>70559329</v>
      </c>
      <c r="C147" t="s">
        <v>584</v>
      </c>
      <c r="D147" t="s">
        <v>410</v>
      </c>
      <c r="E147" s="60" t="s">
        <v>411</v>
      </c>
      <c r="G147" t="s">
        <v>412</v>
      </c>
      <c r="H147" s="61">
        <v>31630</v>
      </c>
      <c r="J147" t="s">
        <v>508</v>
      </c>
      <c r="M147" t="s">
        <v>397</v>
      </c>
      <c r="Q147" t="s">
        <v>414</v>
      </c>
      <c r="S147">
        <v>10291</v>
      </c>
      <c r="T147" t="s">
        <v>439</v>
      </c>
      <c r="U147" s="60">
        <v>1029105</v>
      </c>
      <c r="V147" t="s">
        <v>440</v>
      </c>
      <c r="W147" s="60">
        <v>10410038</v>
      </c>
      <c r="X147" s="60" t="str">
        <f t="shared" si="2"/>
        <v>104</v>
      </c>
    </row>
    <row r="148" spans="2:24">
      <c r="B148">
        <v>79344384</v>
      </c>
      <c r="C148" t="s">
        <v>576</v>
      </c>
      <c r="D148" t="s">
        <v>410</v>
      </c>
      <c r="E148" s="60" t="s">
        <v>411</v>
      </c>
      <c r="G148" t="s">
        <v>412</v>
      </c>
      <c r="H148" s="61">
        <v>31272</v>
      </c>
      <c r="J148" t="s">
        <v>518</v>
      </c>
      <c r="M148" t="s">
        <v>397</v>
      </c>
      <c r="Q148" t="s">
        <v>414</v>
      </c>
      <c r="S148">
        <v>10291</v>
      </c>
      <c r="T148" t="s">
        <v>439</v>
      </c>
      <c r="U148" s="60">
        <v>1029106</v>
      </c>
      <c r="V148" t="s">
        <v>505</v>
      </c>
      <c r="W148" s="60">
        <v>10410050</v>
      </c>
      <c r="X148" s="60" t="str">
        <f t="shared" si="2"/>
        <v>104</v>
      </c>
    </row>
    <row r="149" spans="2:24">
      <c r="B149">
        <v>70052901</v>
      </c>
      <c r="C149" t="s">
        <v>540</v>
      </c>
      <c r="D149" t="s">
        <v>393</v>
      </c>
      <c r="E149" s="60" t="s">
        <v>394</v>
      </c>
      <c r="G149" t="s">
        <v>395</v>
      </c>
      <c r="H149" s="61">
        <v>30190</v>
      </c>
      <c r="J149" t="s">
        <v>396</v>
      </c>
      <c r="M149" t="s">
        <v>397</v>
      </c>
      <c r="Q149" t="s">
        <v>398</v>
      </c>
      <c r="S149">
        <v>10203</v>
      </c>
      <c r="T149" t="s">
        <v>399</v>
      </c>
      <c r="U149" s="60">
        <v>1020301</v>
      </c>
      <c r="V149" t="s">
        <v>405</v>
      </c>
      <c r="W149" s="60">
        <v>21420004</v>
      </c>
      <c r="X149" s="60" t="str">
        <f t="shared" si="2"/>
        <v>214</v>
      </c>
    </row>
    <row r="150" spans="2:24">
      <c r="B150">
        <v>70054171</v>
      </c>
      <c r="C150" t="s">
        <v>474</v>
      </c>
      <c r="D150" t="s">
        <v>393</v>
      </c>
      <c r="E150" s="60" t="s">
        <v>394</v>
      </c>
      <c r="G150" t="s">
        <v>395</v>
      </c>
      <c r="H150" s="61">
        <v>28353</v>
      </c>
      <c r="J150" t="s">
        <v>396</v>
      </c>
      <c r="M150" t="s">
        <v>397</v>
      </c>
      <c r="Q150" t="s">
        <v>398</v>
      </c>
      <c r="S150">
        <v>10215</v>
      </c>
      <c r="T150" t="s">
        <v>5034</v>
      </c>
      <c r="U150" s="60">
        <v>1021501</v>
      </c>
      <c r="V150" t="s">
        <v>466</v>
      </c>
      <c r="W150" s="60">
        <v>21520003</v>
      </c>
      <c r="X150" s="60" t="str">
        <f t="shared" si="2"/>
        <v>215</v>
      </c>
    </row>
    <row r="151" spans="2:24">
      <c r="B151">
        <v>70063959</v>
      </c>
      <c r="C151" t="s">
        <v>916</v>
      </c>
      <c r="D151" t="s">
        <v>393</v>
      </c>
      <c r="E151" s="60" t="s">
        <v>394</v>
      </c>
      <c r="G151" t="s">
        <v>395</v>
      </c>
      <c r="H151" s="61">
        <v>35199</v>
      </c>
      <c r="J151" t="s">
        <v>396</v>
      </c>
      <c r="M151" t="s">
        <v>397</v>
      </c>
      <c r="Q151" t="s">
        <v>398</v>
      </c>
      <c r="S151">
        <v>10230</v>
      </c>
      <c r="T151" t="s">
        <v>454</v>
      </c>
      <c r="U151" s="60">
        <v>1023001</v>
      </c>
      <c r="V151" t="s">
        <v>457</v>
      </c>
      <c r="W151" s="60">
        <v>20720001</v>
      </c>
      <c r="X151" s="60" t="str">
        <f t="shared" si="2"/>
        <v>207</v>
      </c>
    </row>
    <row r="152" spans="2:24">
      <c r="B152">
        <v>70515882</v>
      </c>
      <c r="C152" t="s">
        <v>972</v>
      </c>
      <c r="D152" t="s">
        <v>410</v>
      </c>
      <c r="E152" s="60" t="s">
        <v>411</v>
      </c>
      <c r="G152" t="s">
        <v>753</v>
      </c>
      <c r="H152" s="61">
        <v>35814</v>
      </c>
      <c r="J152" t="s">
        <v>470</v>
      </c>
      <c r="M152" t="s">
        <v>397</v>
      </c>
      <c r="Q152" t="s">
        <v>753</v>
      </c>
      <c r="S152">
        <v>10294</v>
      </c>
      <c r="T152" t="s">
        <v>472</v>
      </c>
      <c r="U152" s="60">
        <v>1029403</v>
      </c>
      <c r="V152" t="s">
        <v>473</v>
      </c>
      <c r="W152" s="60">
        <v>10850006</v>
      </c>
      <c r="X152" s="60" t="str">
        <f t="shared" si="2"/>
        <v>108</v>
      </c>
    </row>
    <row r="153" spans="2:24">
      <c r="B153">
        <v>71633325</v>
      </c>
      <c r="C153" t="s">
        <v>567</v>
      </c>
      <c r="D153" t="s">
        <v>426</v>
      </c>
      <c r="E153" s="60" t="s">
        <v>427</v>
      </c>
      <c r="G153" t="s">
        <v>428</v>
      </c>
      <c r="H153" s="61">
        <v>31205</v>
      </c>
      <c r="J153" t="s">
        <v>4943</v>
      </c>
      <c r="M153" t="s">
        <v>397</v>
      </c>
      <c r="Q153" t="s">
        <v>429</v>
      </c>
      <c r="S153">
        <v>10202</v>
      </c>
      <c r="T153" t="s">
        <v>430</v>
      </c>
      <c r="U153" s="60">
        <v>1020203</v>
      </c>
      <c r="V153" t="s">
        <v>431</v>
      </c>
      <c r="W153" s="60">
        <v>21620004</v>
      </c>
      <c r="X153" s="60" t="str">
        <f t="shared" si="2"/>
        <v>216</v>
      </c>
    </row>
    <row r="154" spans="2:24">
      <c r="B154">
        <v>98487483</v>
      </c>
      <c r="C154" t="s">
        <v>619</v>
      </c>
      <c r="D154" t="s">
        <v>426</v>
      </c>
      <c r="E154" s="60" t="s">
        <v>427</v>
      </c>
      <c r="G154" t="s">
        <v>428</v>
      </c>
      <c r="H154" s="61">
        <v>32476</v>
      </c>
      <c r="J154" t="s">
        <v>4957</v>
      </c>
      <c r="M154" t="s">
        <v>397</v>
      </c>
      <c r="Q154" t="s">
        <v>429</v>
      </c>
      <c r="S154">
        <v>10202</v>
      </c>
      <c r="T154" t="s">
        <v>430</v>
      </c>
      <c r="U154" s="60">
        <v>1020203</v>
      </c>
      <c r="V154" t="s">
        <v>431</v>
      </c>
      <c r="W154" s="60">
        <v>21620004</v>
      </c>
      <c r="X154" s="60" t="str">
        <f t="shared" si="2"/>
        <v>216</v>
      </c>
    </row>
    <row r="155" spans="2:24">
      <c r="B155">
        <v>12962050</v>
      </c>
      <c r="C155" t="s">
        <v>774</v>
      </c>
      <c r="D155" t="s">
        <v>393</v>
      </c>
      <c r="E155" s="60" t="s">
        <v>394</v>
      </c>
      <c r="G155" t="s">
        <v>395</v>
      </c>
      <c r="H155" s="61">
        <v>34387</v>
      </c>
      <c r="J155" t="s">
        <v>396</v>
      </c>
      <c r="M155" t="s">
        <v>397</v>
      </c>
      <c r="Q155" t="s">
        <v>398</v>
      </c>
      <c r="S155">
        <v>10209</v>
      </c>
      <c r="T155" t="s">
        <v>442</v>
      </c>
      <c r="U155" s="60">
        <v>1020903</v>
      </c>
      <c r="V155" t="s">
        <v>443</v>
      </c>
      <c r="W155" s="60">
        <v>21720004</v>
      </c>
      <c r="X155" s="60" t="str">
        <f t="shared" si="2"/>
        <v>217</v>
      </c>
    </row>
    <row r="156" spans="2:24">
      <c r="B156">
        <v>14217490</v>
      </c>
      <c r="C156" t="s">
        <v>865</v>
      </c>
      <c r="D156" t="s">
        <v>393</v>
      </c>
      <c r="E156" s="60" t="s">
        <v>394</v>
      </c>
      <c r="G156" t="s">
        <v>395</v>
      </c>
      <c r="H156" s="61">
        <v>34991</v>
      </c>
      <c r="J156" t="s">
        <v>396</v>
      </c>
      <c r="M156" t="s">
        <v>397</v>
      </c>
      <c r="Q156" t="s">
        <v>398</v>
      </c>
      <c r="S156">
        <v>10250</v>
      </c>
      <c r="T156" t="s">
        <v>483</v>
      </c>
      <c r="U156" s="60">
        <v>1025001</v>
      </c>
      <c r="V156" t="s">
        <v>864</v>
      </c>
      <c r="W156" s="60">
        <v>21220001</v>
      </c>
      <c r="X156" s="60" t="str">
        <f t="shared" si="2"/>
        <v>212</v>
      </c>
    </row>
    <row r="157" spans="2:24">
      <c r="B157">
        <v>32516838</v>
      </c>
      <c r="C157" t="s">
        <v>634</v>
      </c>
      <c r="D157" t="s">
        <v>393</v>
      </c>
      <c r="E157" s="60" t="s">
        <v>394</v>
      </c>
      <c r="G157" t="s">
        <v>395</v>
      </c>
      <c r="H157" s="61">
        <v>32658</v>
      </c>
      <c r="J157" t="s">
        <v>396</v>
      </c>
      <c r="M157" t="s">
        <v>397</v>
      </c>
      <c r="Q157" t="s">
        <v>398</v>
      </c>
      <c r="S157">
        <v>10240</v>
      </c>
      <c r="T157" t="s">
        <v>5036</v>
      </c>
      <c r="U157" s="60">
        <v>1024001</v>
      </c>
      <c r="V157" t="s">
        <v>477</v>
      </c>
      <c r="W157" s="60">
        <v>21120001</v>
      </c>
      <c r="X157" s="60" t="str">
        <f t="shared" si="2"/>
        <v>211</v>
      </c>
    </row>
    <row r="158" spans="2:24">
      <c r="B158">
        <v>42679801</v>
      </c>
      <c r="C158" t="s">
        <v>970</v>
      </c>
      <c r="D158" t="s">
        <v>410</v>
      </c>
      <c r="E158" s="60" t="s">
        <v>411</v>
      </c>
      <c r="G158" t="s">
        <v>753</v>
      </c>
      <c r="H158" s="61">
        <v>35814</v>
      </c>
      <c r="J158" t="s">
        <v>971</v>
      </c>
      <c r="M158" t="s">
        <v>397</v>
      </c>
      <c r="Q158" t="s">
        <v>753</v>
      </c>
      <c r="S158">
        <v>10230</v>
      </c>
      <c r="T158" t="s">
        <v>454</v>
      </c>
      <c r="U158" s="60">
        <v>1023016</v>
      </c>
      <c r="V158" t="s">
        <v>588</v>
      </c>
      <c r="W158" s="60">
        <v>20730001</v>
      </c>
      <c r="X158" s="60" t="str">
        <f t="shared" si="2"/>
        <v>207</v>
      </c>
    </row>
    <row r="159" spans="2:24">
      <c r="B159">
        <v>42680201</v>
      </c>
      <c r="C159" t="s">
        <v>911</v>
      </c>
      <c r="D159" t="s">
        <v>410</v>
      </c>
      <c r="E159" s="60" t="s">
        <v>411</v>
      </c>
      <c r="G159" t="s">
        <v>412</v>
      </c>
      <c r="H159" s="61">
        <v>35187</v>
      </c>
      <c r="J159" t="s">
        <v>530</v>
      </c>
      <c r="M159" t="s">
        <v>397</v>
      </c>
      <c r="Q159" t="s">
        <v>414</v>
      </c>
      <c r="S159">
        <v>10203</v>
      </c>
      <c r="T159" t="s">
        <v>399</v>
      </c>
      <c r="U159" s="60">
        <v>102030301</v>
      </c>
      <c r="V159" t="s">
        <v>912</v>
      </c>
      <c r="W159" s="60">
        <v>21420005</v>
      </c>
      <c r="X159" s="60" t="str">
        <f t="shared" si="2"/>
        <v>214</v>
      </c>
    </row>
    <row r="160" spans="2:24">
      <c r="B160">
        <v>43089045</v>
      </c>
      <c r="C160" t="s">
        <v>731</v>
      </c>
      <c r="D160" t="s">
        <v>426</v>
      </c>
      <c r="E160" s="60" t="s">
        <v>427</v>
      </c>
      <c r="G160" t="s">
        <v>428</v>
      </c>
      <c r="H160" s="61">
        <v>33562</v>
      </c>
      <c r="J160" t="s">
        <v>610</v>
      </c>
      <c r="M160" t="s">
        <v>397</v>
      </c>
      <c r="Q160" t="s">
        <v>429</v>
      </c>
      <c r="S160">
        <v>10291</v>
      </c>
      <c r="T160" t="s">
        <v>439</v>
      </c>
      <c r="U160" s="60">
        <v>1029107</v>
      </c>
      <c r="V160" t="s">
        <v>512</v>
      </c>
      <c r="W160" s="60">
        <v>10410054</v>
      </c>
      <c r="X160" s="60" t="str">
        <f t="shared" si="2"/>
        <v>104</v>
      </c>
    </row>
    <row r="161" spans="2:24">
      <c r="B161">
        <v>70563084</v>
      </c>
      <c r="C161" t="s">
        <v>638</v>
      </c>
      <c r="D161" t="s">
        <v>410</v>
      </c>
      <c r="E161" s="60" t="s">
        <v>411</v>
      </c>
      <c r="G161" t="s">
        <v>412</v>
      </c>
      <c r="H161" s="61">
        <v>32689</v>
      </c>
      <c r="J161" t="s">
        <v>514</v>
      </c>
      <c r="M161" t="s">
        <v>397</v>
      </c>
      <c r="Q161" t="s">
        <v>414</v>
      </c>
      <c r="S161">
        <v>10291</v>
      </c>
      <c r="T161" t="s">
        <v>439</v>
      </c>
      <c r="U161" s="60">
        <v>1029106</v>
      </c>
      <c r="V161" t="s">
        <v>505</v>
      </c>
      <c r="W161" s="60">
        <v>10410050</v>
      </c>
      <c r="X161" s="60" t="str">
        <f t="shared" si="2"/>
        <v>104</v>
      </c>
    </row>
    <row r="162" spans="2:24">
      <c r="B162">
        <v>71642181</v>
      </c>
      <c r="C162" t="s">
        <v>820</v>
      </c>
      <c r="D162" t="s">
        <v>410</v>
      </c>
      <c r="E162" s="60" t="s">
        <v>411</v>
      </c>
      <c r="G162" t="s">
        <v>412</v>
      </c>
      <c r="H162" s="61">
        <v>34785</v>
      </c>
      <c r="J162" t="s">
        <v>578</v>
      </c>
      <c r="M162" t="s">
        <v>397</v>
      </c>
      <c r="Q162" t="s">
        <v>414</v>
      </c>
      <c r="S162">
        <v>10291</v>
      </c>
      <c r="T162" t="s">
        <v>439</v>
      </c>
      <c r="U162" s="60">
        <v>1029106</v>
      </c>
      <c r="V162" t="s">
        <v>505</v>
      </c>
      <c r="W162" s="60">
        <v>10410050</v>
      </c>
      <c r="X162" s="60" t="str">
        <f t="shared" si="2"/>
        <v>104</v>
      </c>
    </row>
    <row r="163" spans="2:24">
      <c r="B163">
        <v>71644710</v>
      </c>
      <c r="C163" t="s">
        <v>639</v>
      </c>
      <c r="D163" t="s">
        <v>410</v>
      </c>
      <c r="E163" s="60" t="s">
        <v>411</v>
      </c>
      <c r="G163" t="s">
        <v>412</v>
      </c>
      <c r="H163" s="61">
        <v>32695</v>
      </c>
      <c r="J163" t="s">
        <v>518</v>
      </c>
      <c r="M163" t="s">
        <v>397</v>
      </c>
      <c r="Q163" t="s">
        <v>414</v>
      </c>
      <c r="S163">
        <v>10291</v>
      </c>
      <c r="T163" t="s">
        <v>439</v>
      </c>
      <c r="U163" s="60">
        <v>1029106</v>
      </c>
      <c r="V163" t="s">
        <v>505</v>
      </c>
      <c r="W163" s="60">
        <v>10410050</v>
      </c>
      <c r="X163" s="60" t="str">
        <f t="shared" si="2"/>
        <v>104</v>
      </c>
    </row>
    <row r="164" spans="2:24">
      <c r="B164">
        <v>71649258</v>
      </c>
      <c r="C164" t="s">
        <v>572</v>
      </c>
      <c r="D164" t="s">
        <v>410</v>
      </c>
      <c r="E164" s="60" t="s">
        <v>411</v>
      </c>
      <c r="G164" t="s">
        <v>412</v>
      </c>
      <c r="H164" s="61">
        <v>31265</v>
      </c>
      <c r="J164" t="s">
        <v>518</v>
      </c>
      <c r="M164" t="s">
        <v>397</v>
      </c>
      <c r="Q164" t="s">
        <v>414</v>
      </c>
      <c r="S164">
        <v>10291</v>
      </c>
      <c r="T164" t="s">
        <v>439</v>
      </c>
      <c r="U164" s="60">
        <v>1029106</v>
      </c>
      <c r="V164" t="s">
        <v>505</v>
      </c>
      <c r="W164" s="60">
        <v>10410050</v>
      </c>
      <c r="X164" s="60" t="str">
        <f t="shared" si="2"/>
        <v>104</v>
      </c>
    </row>
    <row r="165" spans="2:24">
      <c r="B165">
        <v>71674749</v>
      </c>
      <c r="C165" t="s">
        <v>723</v>
      </c>
      <c r="D165" t="s">
        <v>410</v>
      </c>
      <c r="E165" s="60" t="s">
        <v>411</v>
      </c>
      <c r="G165" t="s">
        <v>412</v>
      </c>
      <c r="H165" s="61">
        <v>33441</v>
      </c>
      <c r="J165" t="s">
        <v>518</v>
      </c>
      <c r="M165" t="s">
        <v>397</v>
      </c>
      <c r="Q165" t="s">
        <v>414</v>
      </c>
      <c r="S165">
        <v>10291</v>
      </c>
      <c r="T165" t="s">
        <v>439</v>
      </c>
      <c r="U165" s="60">
        <v>1029106</v>
      </c>
      <c r="V165" t="s">
        <v>505</v>
      </c>
      <c r="W165" s="60">
        <v>10410050</v>
      </c>
      <c r="X165" s="60" t="str">
        <f t="shared" si="2"/>
        <v>104</v>
      </c>
    </row>
    <row r="166" spans="2:24">
      <c r="B166">
        <v>71676345</v>
      </c>
      <c r="C166" t="s">
        <v>601</v>
      </c>
      <c r="D166" t="s">
        <v>410</v>
      </c>
      <c r="E166" s="60" t="s">
        <v>411</v>
      </c>
      <c r="G166" t="s">
        <v>412</v>
      </c>
      <c r="H166" s="61">
        <v>32127</v>
      </c>
      <c r="J166" t="s">
        <v>518</v>
      </c>
      <c r="M166" t="s">
        <v>397</v>
      </c>
      <c r="Q166" t="s">
        <v>414</v>
      </c>
      <c r="S166">
        <v>10291</v>
      </c>
      <c r="T166" t="s">
        <v>439</v>
      </c>
      <c r="U166" s="60">
        <v>1029106</v>
      </c>
      <c r="V166" t="s">
        <v>505</v>
      </c>
      <c r="W166" s="60">
        <v>10410050</v>
      </c>
      <c r="X166" s="60" t="str">
        <f t="shared" si="2"/>
        <v>104</v>
      </c>
    </row>
    <row r="167" spans="2:24">
      <c r="B167">
        <v>43430133</v>
      </c>
      <c r="C167" t="s">
        <v>888</v>
      </c>
      <c r="D167" t="s">
        <v>410</v>
      </c>
      <c r="E167" s="60" t="s">
        <v>411</v>
      </c>
      <c r="G167" t="s">
        <v>412</v>
      </c>
      <c r="H167" s="61">
        <v>35109</v>
      </c>
      <c r="J167" t="s">
        <v>413</v>
      </c>
      <c r="M167" t="s">
        <v>397</v>
      </c>
      <c r="Q167" t="s">
        <v>414</v>
      </c>
      <c r="S167">
        <v>10235</v>
      </c>
      <c r="T167" t="s">
        <v>415</v>
      </c>
      <c r="U167" s="60">
        <v>10235</v>
      </c>
      <c r="V167" t="s">
        <v>415</v>
      </c>
      <c r="W167" s="60">
        <v>20860001</v>
      </c>
      <c r="X167" s="60" t="str">
        <f t="shared" si="2"/>
        <v>208</v>
      </c>
    </row>
    <row r="168" spans="2:24">
      <c r="B168">
        <v>70504533</v>
      </c>
      <c r="C168" t="s">
        <v>710</v>
      </c>
      <c r="D168" t="s">
        <v>393</v>
      </c>
      <c r="E168" s="60" t="s">
        <v>394</v>
      </c>
      <c r="G168" t="s">
        <v>395</v>
      </c>
      <c r="H168" s="61">
        <v>33343</v>
      </c>
      <c r="J168" t="s">
        <v>396</v>
      </c>
      <c r="M168" t="s">
        <v>397</v>
      </c>
      <c r="Q168" t="s">
        <v>398</v>
      </c>
      <c r="S168">
        <v>10225</v>
      </c>
      <c r="T168" t="s">
        <v>402</v>
      </c>
      <c r="U168" s="60">
        <v>1022502</v>
      </c>
      <c r="V168" t="s">
        <v>5045</v>
      </c>
      <c r="W168" s="60">
        <v>21320004</v>
      </c>
      <c r="X168" s="60" t="str">
        <f t="shared" si="2"/>
        <v>213</v>
      </c>
    </row>
    <row r="169" spans="2:24">
      <c r="B169">
        <v>71641674</v>
      </c>
      <c r="C169" t="s">
        <v>856</v>
      </c>
      <c r="D169" t="s">
        <v>410</v>
      </c>
      <c r="E169" s="60" t="s">
        <v>411</v>
      </c>
      <c r="G169" t="s">
        <v>412</v>
      </c>
      <c r="H169" s="61">
        <v>34946</v>
      </c>
      <c r="J169" t="s">
        <v>4951</v>
      </c>
      <c r="M169" t="s">
        <v>471</v>
      </c>
      <c r="Q169" t="s">
        <v>414</v>
      </c>
      <c r="S169">
        <v>10235</v>
      </c>
      <c r="T169" t="s">
        <v>415</v>
      </c>
      <c r="U169" s="60">
        <v>10235</v>
      </c>
      <c r="V169" t="s">
        <v>415</v>
      </c>
      <c r="W169" s="60">
        <v>20860001</v>
      </c>
      <c r="X169" s="60" t="str">
        <f t="shared" si="2"/>
        <v>208</v>
      </c>
    </row>
    <row r="170" spans="2:24">
      <c r="B170">
        <v>71646468</v>
      </c>
      <c r="C170" t="s">
        <v>988</v>
      </c>
      <c r="D170" t="s">
        <v>410</v>
      </c>
      <c r="E170" s="60" t="s">
        <v>411</v>
      </c>
      <c r="G170" t="s">
        <v>753</v>
      </c>
      <c r="H170" s="61">
        <v>35814</v>
      </c>
      <c r="J170" t="s">
        <v>514</v>
      </c>
      <c r="M170" t="s">
        <v>397</v>
      </c>
      <c r="Q170" t="s">
        <v>753</v>
      </c>
      <c r="S170">
        <v>10270</v>
      </c>
      <c r="T170" t="s">
        <v>5035</v>
      </c>
      <c r="U170" s="60">
        <v>1027006</v>
      </c>
      <c r="V170" t="s">
        <v>989</v>
      </c>
      <c r="W170" s="60">
        <v>21010001</v>
      </c>
      <c r="X170" s="60" t="str">
        <f t="shared" si="2"/>
        <v>210</v>
      </c>
    </row>
    <row r="171" spans="2:24">
      <c r="B171">
        <v>71647000</v>
      </c>
      <c r="C171" t="s">
        <v>1634</v>
      </c>
      <c r="D171" t="s">
        <v>410</v>
      </c>
      <c r="E171" s="60" t="s">
        <v>411</v>
      </c>
      <c r="G171" t="s">
        <v>412</v>
      </c>
      <c r="H171" s="61">
        <v>39268</v>
      </c>
      <c r="J171" t="s">
        <v>4958</v>
      </c>
      <c r="M171" t="s">
        <v>397</v>
      </c>
      <c r="Q171" t="s">
        <v>719</v>
      </c>
      <c r="S171">
        <v>10290</v>
      </c>
      <c r="T171" t="s">
        <v>706</v>
      </c>
      <c r="U171" s="60">
        <v>10290</v>
      </c>
      <c r="V171" t="s">
        <v>706</v>
      </c>
      <c r="W171" s="60">
        <v>20460001</v>
      </c>
      <c r="X171" s="60" t="str">
        <f t="shared" si="2"/>
        <v>204</v>
      </c>
    </row>
    <row r="172" spans="2:24">
      <c r="B172">
        <v>71647423</v>
      </c>
      <c r="C172" t="s">
        <v>604</v>
      </c>
      <c r="D172" t="s">
        <v>426</v>
      </c>
      <c r="E172" s="60" t="s">
        <v>427</v>
      </c>
      <c r="G172" t="s">
        <v>428</v>
      </c>
      <c r="H172" s="61">
        <v>32204</v>
      </c>
      <c r="J172" t="s">
        <v>4943</v>
      </c>
      <c r="M172" t="s">
        <v>397</v>
      </c>
      <c r="Q172" t="s">
        <v>429</v>
      </c>
      <c r="S172">
        <v>10202</v>
      </c>
      <c r="T172" t="s">
        <v>430</v>
      </c>
      <c r="U172" s="60">
        <v>1020203</v>
      </c>
      <c r="V172" t="s">
        <v>431</v>
      </c>
      <c r="W172" s="60">
        <v>21620004</v>
      </c>
      <c r="X172" s="60" t="str">
        <f t="shared" si="2"/>
        <v>216</v>
      </c>
    </row>
    <row r="173" spans="2:24">
      <c r="B173">
        <v>71647496</v>
      </c>
      <c r="C173" t="s">
        <v>979</v>
      </c>
      <c r="D173" t="s">
        <v>410</v>
      </c>
      <c r="E173" s="60" t="s">
        <v>411</v>
      </c>
      <c r="G173" t="s">
        <v>753</v>
      </c>
      <c r="H173" s="61">
        <v>35814</v>
      </c>
      <c r="J173" t="s">
        <v>489</v>
      </c>
      <c r="M173" t="s">
        <v>397</v>
      </c>
      <c r="Q173" t="s">
        <v>753</v>
      </c>
      <c r="S173">
        <v>10292</v>
      </c>
      <c r="T173" t="s">
        <v>451</v>
      </c>
      <c r="U173" s="60">
        <v>1029203</v>
      </c>
      <c r="V173" t="s">
        <v>452</v>
      </c>
      <c r="W173" s="60">
        <v>20160002</v>
      </c>
      <c r="X173" s="60" t="str">
        <f t="shared" si="2"/>
        <v>201</v>
      </c>
    </row>
    <row r="174" spans="2:24">
      <c r="B174">
        <v>71656897</v>
      </c>
      <c r="C174" t="s">
        <v>592</v>
      </c>
      <c r="D174" t="s">
        <v>410</v>
      </c>
      <c r="E174" s="60" t="s">
        <v>411</v>
      </c>
      <c r="G174" t="s">
        <v>412</v>
      </c>
      <c r="H174" s="61">
        <v>32027</v>
      </c>
      <c r="J174" t="s">
        <v>587</v>
      </c>
      <c r="M174" t="s">
        <v>397</v>
      </c>
      <c r="Q174" t="s">
        <v>414</v>
      </c>
      <c r="S174">
        <v>10230</v>
      </c>
      <c r="T174" t="s">
        <v>454</v>
      </c>
      <c r="U174" s="60">
        <v>1023016</v>
      </c>
      <c r="V174" t="s">
        <v>588</v>
      </c>
      <c r="W174" s="60">
        <v>20730001</v>
      </c>
      <c r="X174" s="60" t="str">
        <f t="shared" si="2"/>
        <v>207</v>
      </c>
    </row>
    <row r="175" spans="2:24">
      <c r="B175">
        <v>71667892</v>
      </c>
      <c r="C175" t="s">
        <v>597</v>
      </c>
      <c r="D175" t="s">
        <v>410</v>
      </c>
      <c r="E175" s="60" t="s">
        <v>411</v>
      </c>
      <c r="G175" t="s">
        <v>412</v>
      </c>
      <c r="H175" s="61">
        <v>32093</v>
      </c>
      <c r="J175" t="s">
        <v>598</v>
      </c>
      <c r="M175" t="s">
        <v>397</v>
      </c>
      <c r="Q175" t="s">
        <v>414</v>
      </c>
      <c r="S175">
        <v>10285</v>
      </c>
      <c r="T175" t="s">
        <v>599</v>
      </c>
      <c r="U175" s="60">
        <v>1028502</v>
      </c>
      <c r="V175" t="s">
        <v>600</v>
      </c>
      <c r="W175" s="60">
        <v>20210001</v>
      </c>
      <c r="X175" s="60" t="str">
        <f t="shared" si="2"/>
        <v>202</v>
      </c>
    </row>
    <row r="176" spans="2:24">
      <c r="B176">
        <v>98488141</v>
      </c>
      <c r="C176" t="s">
        <v>835</v>
      </c>
      <c r="D176" t="s">
        <v>410</v>
      </c>
      <c r="E176" s="60" t="s">
        <v>411</v>
      </c>
      <c r="G176" t="s">
        <v>412</v>
      </c>
      <c r="H176" s="61">
        <v>34813</v>
      </c>
      <c r="J176" t="s">
        <v>4955</v>
      </c>
      <c r="M176" t="s">
        <v>397</v>
      </c>
      <c r="Q176" t="s">
        <v>414</v>
      </c>
      <c r="S176">
        <v>10230</v>
      </c>
      <c r="T176" t="s">
        <v>454</v>
      </c>
      <c r="U176" s="60">
        <v>1023016</v>
      </c>
      <c r="V176" t="s">
        <v>588</v>
      </c>
      <c r="W176" s="60">
        <v>20730001</v>
      </c>
      <c r="X176" s="60" t="str">
        <f t="shared" si="2"/>
        <v>207</v>
      </c>
    </row>
    <row r="177" spans="2:24">
      <c r="B177">
        <v>98488680</v>
      </c>
      <c r="C177" t="s">
        <v>763</v>
      </c>
      <c r="D177" t="s">
        <v>410</v>
      </c>
      <c r="E177" s="60" t="s">
        <v>411</v>
      </c>
      <c r="G177" t="s">
        <v>412</v>
      </c>
      <c r="H177" s="61">
        <v>34135</v>
      </c>
      <c r="J177" t="s">
        <v>630</v>
      </c>
      <c r="M177" t="s">
        <v>397</v>
      </c>
      <c r="Q177" t="s">
        <v>719</v>
      </c>
      <c r="S177">
        <v>10292</v>
      </c>
      <c r="T177" t="s">
        <v>451</v>
      </c>
      <c r="U177" s="60">
        <v>10292</v>
      </c>
      <c r="V177" t="s">
        <v>451</v>
      </c>
      <c r="W177" s="60">
        <v>20160001</v>
      </c>
      <c r="X177" s="60" t="str">
        <f t="shared" si="2"/>
        <v>201</v>
      </c>
    </row>
    <row r="178" spans="2:24">
      <c r="B178">
        <v>98514095</v>
      </c>
      <c r="C178" t="s">
        <v>1207</v>
      </c>
      <c r="D178" t="s">
        <v>410</v>
      </c>
      <c r="E178" s="60" t="s">
        <v>411</v>
      </c>
      <c r="G178" t="s">
        <v>412</v>
      </c>
      <c r="H178" s="61">
        <v>37279</v>
      </c>
      <c r="J178" t="s">
        <v>4959</v>
      </c>
      <c r="M178" t="s">
        <v>397</v>
      </c>
      <c r="Q178" t="s">
        <v>719</v>
      </c>
      <c r="S178">
        <v>10289</v>
      </c>
      <c r="T178" t="s">
        <v>521</v>
      </c>
      <c r="U178" s="60">
        <v>10289</v>
      </c>
      <c r="V178" t="s">
        <v>521</v>
      </c>
      <c r="W178" s="60">
        <v>10210001</v>
      </c>
      <c r="X178" s="60" t="str">
        <f t="shared" si="2"/>
        <v>102</v>
      </c>
    </row>
    <row r="179" spans="2:24">
      <c r="B179">
        <v>15323292</v>
      </c>
      <c r="C179" t="s">
        <v>949</v>
      </c>
      <c r="D179" t="s">
        <v>410</v>
      </c>
      <c r="E179" s="60" t="s">
        <v>411</v>
      </c>
      <c r="G179" t="s">
        <v>753</v>
      </c>
      <c r="H179" s="61">
        <v>35634</v>
      </c>
      <c r="J179" t="s">
        <v>4960</v>
      </c>
      <c r="M179" t="s">
        <v>397</v>
      </c>
      <c r="Q179" t="s">
        <v>753</v>
      </c>
      <c r="S179">
        <v>10282</v>
      </c>
      <c r="T179" t="s">
        <v>543</v>
      </c>
      <c r="U179" s="60">
        <v>1028203</v>
      </c>
      <c r="V179" t="s">
        <v>544</v>
      </c>
      <c r="W179" s="60">
        <v>10910004</v>
      </c>
      <c r="X179" s="60" t="str">
        <f t="shared" si="2"/>
        <v>109</v>
      </c>
    </row>
    <row r="180" spans="2:24">
      <c r="B180">
        <v>15501653</v>
      </c>
      <c r="C180" t="s">
        <v>631</v>
      </c>
      <c r="D180" t="s">
        <v>393</v>
      </c>
      <c r="E180" s="60" t="s">
        <v>394</v>
      </c>
      <c r="G180" t="s">
        <v>395</v>
      </c>
      <c r="H180" s="61">
        <v>32638</v>
      </c>
      <c r="J180" t="s">
        <v>396</v>
      </c>
      <c r="M180" t="s">
        <v>397</v>
      </c>
      <c r="Q180" t="s">
        <v>398</v>
      </c>
      <c r="S180">
        <v>10215</v>
      </c>
      <c r="T180" t="s">
        <v>5034</v>
      </c>
      <c r="U180" s="60">
        <v>1021504</v>
      </c>
      <c r="V180" t="s">
        <v>632</v>
      </c>
      <c r="W180" s="60">
        <v>21520002</v>
      </c>
      <c r="X180" s="60" t="str">
        <f t="shared" si="2"/>
        <v>215</v>
      </c>
    </row>
    <row r="181" spans="2:24">
      <c r="B181">
        <v>16588684</v>
      </c>
      <c r="C181" t="s">
        <v>685</v>
      </c>
      <c r="D181" t="s">
        <v>393</v>
      </c>
      <c r="E181" s="60" t="s">
        <v>394</v>
      </c>
      <c r="G181" t="s">
        <v>395</v>
      </c>
      <c r="H181" s="61">
        <v>33178</v>
      </c>
      <c r="J181" t="s">
        <v>396</v>
      </c>
      <c r="M181" t="s">
        <v>397</v>
      </c>
      <c r="Q181" t="s">
        <v>398</v>
      </c>
      <c r="S181">
        <v>10202</v>
      </c>
      <c r="T181" t="s">
        <v>430</v>
      </c>
      <c r="U181" s="60">
        <v>1020204</v>
      </c>
      <c r="V181" t="s">
        <v>5047</v>
      </c>
      <c r="W181" s="60">
        <v>21620003</v>
      </c>
      <c r="X181" s="60" t="str">
        <f t="shared" si="2"/>
        <v>216</v>
      </c>
    </row>
    <row r="182" spans="2:24">
      <c r="B182">
        <v>21765635</v>
      </c>
      <c r="C182" t="s">
        <v>642</v>
      </c>
      <c r="D182" t="s">
        <v>393</v>
      </c>
      <c r="E182" s="60" t="s">
        <v>394</v>
      </c>
      <c r="G182" t="s">
        <v>395</v>
      </c>
      <c r="H182" s="61">
        <v>32721</v>
      </c>
      <c r="J182" t="s">
        <v>396</v>
      </c>
      <c r="M182" t="s">
        <v>397</v>
      </c>
      <c r="Q182" t="s">
        <v>398</v>
      </c>
      <c r="S182">
        <v>10220</v>
      </c>
      <c r="T182" t="s">
        <v>434</v>
      </c>
      <c r="U182" s="60">
        <v>1022002</v>
      </c>
      <c r="V182" t="s">
        <v>606</v>
      </c>
      <c r="W182" s="60">
        <v>22020003</v>
      </c>
      <c r="X182" s="60" t="str">
        <f t="shared" si="2"/>
        <v>220</v>
      </c>
    </row>
    <row r="183" spans="2:24">
      <c r="B183">
        <v>39206895</v>
      </c>
      <c r="C183" t="s">
        <v>881</v>
      </c>
      <c r="D183" t="s">
        <v>410</v>
      </c>
      <c r="E183" s="60" t="s">
        <v>411</v>
      </c>
      <c r="G183" t="s">
        <v>412</v>
      </c>
      <c r="H183" s="61">
        <v>35096</v>
      </c>
      <c r="J183" t="s">
        <v>882</v>
      </c>
      <c r="M183" t="s">
        <v>397</v>
      </c>
      <c r="Q183" t="s">
        <v>414</v>
      </c>
      <c r="S183">
        <v>10290</v>
      </c>
      <c r="T183" t="s">
        <v>706</v>
      </c>
      <c r="U183" s="60">
        <v>10290</v>
      </c>
      <c r="V183" t="s">
        <v>706</v>
      </c>
      <c r="W183" s="60">
        <v>20460001</v>
      </c>
      <c r="X183" s="60" t="str">
        <f t="shared" si="2"/>
        <v>204</v>
      </c>
    </row>
    <row r="184" spans="2:24">
      <c r="B184">
        <v>42767367</v>
      </c>
      <c r="C184" t="s">
        <v>2588</v>
      </c>
      <c r="D184" t="s">
        <v>410</v>
      </c>
      <c r="E184" s="60" t="s">
        <v>411</v>
      </c>
      <c r="G184" t="s">
        <v>412</v>
      </c>
      <c r="H184" s="61">
        <v>43487</v>
      </c>
      <c r="J184" t="s">
        <v>4961</v>
      </c>
      <c r="M184" t="s">
        <v>397</v>
      </c>
      <c r="Q184" t="s">
        <v>719</v>
      </c>
      <c r="S184">
        <v>10289</v>
      </c>
      <c r="T184" t="s">
        <v>521</v>
      </c>
      <c r="U184" s="60">
        <v>1028906</v>
      </c>
      <c r="V184" t="s">
        <v>659</v>
      </c>
      <c r="W184" s="60">
        <v>10210012</v>
      </c>
      <c r="X184" s="60" t="str">
        <f t="shared" si="2"/>
        <v>102</v>
      </c>
    </row>
    <row r="185" spans="2:24">
      <c r="B185">
        <v>43088288</v>
      </c>
      <c r="C185" t="s">
        <v>586</v>
      </c>
      <c r="D185" t="s">
        <v>410</v>
      </c>
      <c r="E185" s="60" t="s">
        <v>411</v>
      </c>
      <c r="G185" t="s">
        <v>412</v>
      </c>
      <c r="H185" s="61">
        <v>31839</v>
      </c>
      <c r="J185" t="s">
        <v>587</v>
      </c>
      <c r="M185" t="s">
        <v>397</v>
      </c>
      <c r="Q185" t="s">
        <v>414</v>
      </c>
      <c r="S185">
        <v>10230</v>
      </c>
      <c r="T185" t="s">
        <v>454</v>
      </c>
      <c r="U185" s="60">
        <v>1023016</v>
      </c>
      <c r="V185" t="s">
        <v>588</v>
      </c>
      <c r="W185" s="60">
        <v>20730001</v>
      </c>
      <c r="X185" s="60" t="str">
        <f t="shared" si="2"/>
        <v>207</v>
      </c>
    </row>
    <row r="186" spans="2:24">
      <c r="B186">
        <v>43090647</v>
      </c>
      <c r="C186" t="s">
        <v>935</v>
      </c>
      <c r="D186" t="s">
        <v>410</v>
      </c>
      <c r="E186" s="60" t="s">
        <v>411</v>
      </c>
      <c r="G186" t="s">
        <v>412</v>
      </c>
      <c r="H186" s="61">
        <v>35451</v>
      </c>
      <c r="J186" t="s">
        <v>530</v>
      </c>
      <c r="M186" t="s">
        <v>397</v>
      </c>
      <c r="Q186" t="s">
        <v>414</v>
      </c>
      <c r="S186">
        <v>10230</v>
      </c>
      <c r="T186" t="s">
        <v>454</v>
      </c>
      <c r="U186" s="60">
        <v>10230</v>
      </c>
      <c r="V186" t="s">
        <v>454</v>
      </c>
      <c r="W186" s="60">
        <v>20760001</v>
      </c>
      <c r="X186" s="60" t="str">
        <f t="shared" si="2"/>
        <v>207</v>
      </c>
    </row>
    <row r="187" spans="2:24">
      <c r="B187">
        <v>43092237</v>
      </c>
      <c r="C187" t="s">
        <v>742</v>
      </c>
      <c r="D187" t="s">
        <v>410</v>
      </c>
      <c r="E187" s="60" t="s">
        <v>411</v>
      </c>
      <c r="G187" t="s">
        <v>412</v>
      </c>
      <c r="H187" s="61">
        <v>33814</v>
      </c>
      <c r="J187" t="s">
        <v>530</v>
      </c>
      <c r="M187" t="s">
        <v>397</v>
      </c>
      <c r="Q187" t="s">
        <v>414</v>
      </c>
      <c r="S187">
        <v>10292</v>
      </c>
      <c r="T187" t="s">
        <v>451</v>
      </c>
      <c r="U187" s="60">
        <v>10292</v>
      </c>
      <c r="V187" t="s">
        <v>451</v>
      </c>
      <c r="W187" s="60">
        <v>20160001</v>
      </c>
      <c r="X187" s="60" t="str">
        <f t="shared" si="2"/>
        <v>201</v>
      </c>
    </row>
    <row r="188" spans="2:24">
      <c r="B188">
        <v>43093447</v>
      </c>
      <c r="C188" t="s">
        <v>883</v>
      </c>
      <c r="D188" t="s">
        <v>410</v>
      </c>
      <c r="E188" s="60" t="s">
        <v>411</v>
      </c>
      <c r="G188" t="s">
        <v>412</v>
      </c>
      <c r="H188" s="61">
        <v>35104</v>
      </c>
      <c r="J188" t="s">
        <v>413</v>
      </c>
      <c r="M188" t="s">
        <v>397</v>
      </c>
      <c r="Q188" t="s">
        <v>414</v>
      </c>
      <c r="S188">
        <v>10294</v>
      </c>
      <c r="T188" t="s">
        <v>472</v>
      </c>
      <c r="U188" s="60">
        <v>1029403</v>
      </c>
      <c r="V188" t="s">
        <v>473</v>
      </c>
      <c r="W188" s="60">
        <v>10850006</v>
      </c>
      <c r="X188" s="60" t="str">
        <f t="shared" si="2"/>
        <v>108</v>
      </c>
    </row>
    <row r="189" spans="2:24">
      <c r="B189">
        <v>43534290</v>
      </c>
      <c r="C189" t="s">
        <v>744</v>
      </c>
      <c r="D189" t="s">
        <v>426</v>
      </c>
      <c r="E189" s="60" t="s">
        <v>427</v>
      </c>
      <c r="G189" t="s">
        <v>428</v>
      </c>
      <c r="H189" s="61">
        <v>33896</v>
      </c>
      <c r="J189" t="s">
        <v>610</v>
      </c>
      <c r="M189" t="s">
        <v>397</v>
      </c>
      <c r="Q189" t="s">
        <v>429</v>
      </c>
      <c r="S189">
        <v>10291</v>
      </c>
      <c r="T189" t="s">
        <v>439</v>
      </c>
      <c r="U189" s="60">
        <v>1029107</v>
      </c>
      <c r="V189" t="s">
        <v>512</v>
      </c>
      <c r="W189" s="60">
        <v>10410054</v>
      </c>
      <c r="X189" s="60" t="str">
        <f t="shared" si="2"/>
        <v>104</v>
      </c>
    </row>
    <row r="190" spans="2:24">
      <c r="B190">
        <v>70752169</v>
      </c>
      <c r="C190" t="s">
        <v>699</v>
      </c>
      <c r="D190" t="s">
        <v>426</v>
      </c>
      <c r="E190" s="60" t="s">
        <v>427</v>
      </c>
      <c r="G190" t="s">
        <v>428</v>
      </c>
      <c r="H190" s="61">
        <v>33302</v>
      </c>
      <c r="J190" t="s">
        <v>610</v>
      </c>
      <c r="M190" t="s">
        <v>397</v>
      </c>
      <c r="Q190" t="s">
        <v>429</v>
      </c>
      <c r="S190">
        <v>10291</v>
      </c>
      <c r="T190" t="s">
        <v>439</v>
      </c>
      <c r="U190" s="60">
        <v>1029107</v>
      </c>
      <c r="V190" t="s">
        <v>512</v>
      </c>
      <c r="W190" s="60">
        <v>10410054</v>
      </c>
      <c r="X190" s="60" t="str">
        <f t="shared" si="2"/>
        <v>104</v>
      </c>
    </row>
    <row r="191" spans="2:24">
      <c r="B191">
        <v>71657103</v>
      </c>
      <c r="C191" t="s">
        <v>1136</v>
      </c>
      <c r="D191" t="s">
        <v>410</v>
      </c>
      <c r="E191" s="60" t="s">
        <v>411</v>
      </c>
      <c r="G191" t="s">
        <v>753</v>
      </c>
      <c r="H191" s="61">
        <v>36909</v>
      </c>
      <c r="J191" t="s">
        <v>481</v>
      </c>
      <c r="M191" t="s">
        <v>397</v>
      </c>
      <c r="Q191" t="s">
        <v>753</v>
      </c>
      <c r="S191">
        <v>10291</v>
      </c>
      <c r="T191" t="s">
        <v>439</v>
      </c>
      <c r="U191" s="60">
        <v>1029105</v>
      </c>
      <c r="V191" t="s">
        <v>440</v>
      </c>
      <c r="W191" s="60">
        <v>10410038</v>
      </c>
      <c r="X191" s="60" t="str">
        <f t="shared" si="2"/>
        <v>104</v>
      </c>
    </row>
    <row r="192" spans="2:24">
      <c r="B192">
        <v>71667572</v>
      </c>
      <c r="C192" t="s">
        <v>607</v>
      </c>
      <c r="D192" t="s">
        <v>426</v>
      </c>
      <c r="E192" s="60" t="s">
        <v>427</v>
      </c>
      <c r="G192" t="s">
        <v>428</v>
      </c>
      <c r="H192" s="61">
        <v>32239</v>
      </c>
      <c r="J192" t="s">
        <v>608</v>
      </c>
      <c r="M192" t="s">
        <v>397</v>
      </c>
      <c r="Q192" t="s">
        <v>429</v>
      </c>
      <c r="S192">
        <v>10291</v>
      </c>
      <c r="T192" t="s">
        <v>439</v>
      </c>
      <c r="U192" s="60">
        <v>1029107</v>
      </c>
      <c r="V192" t="s">
        <v>512</v>
      </c>
      <c r="W192" s="60">
        <v>10410054</v>
      </c>
      <c r="X192" s="60" t="str">
        <f t="shared" si="2"/>
        <v>104</v>
      </c>
    </row>
    <row r="193" spans="2:24">
      <c r="B193">
        <v>71668722</v>
      </c>
      <c r="C193" t="s">
        <v>692</v>
      </c>
      <c r="D193" t="s">
        <v>410</v>
      </c>
      <c r="E193" s="60" t="s">
        <v>411</v>
      </c>
      <c r="G193" t="s">
        <v>412</v>
      </c>
      <c r="H193" s="61">
        <v>33218</v>
      </c>
      <c r="J193" t="s">
        <v>518</v>
      </c>
      <c r="M193" t="s">
        <v>397</v>
      </c>
      <c r="Q193" t="s">
        <v>414</v>
      </c>
      <c r="S193">
        <v>10291</v>
      </c>
      <c r="T193" t="s">
        <v>439</v>
      </c>
      <c r="U193" s="60">
        <v>1029106</v>
      </c>
      <c r="V193" t="s">
        <v>505</v>
      </c>
      <c r="W193" s="60">
        <v>10410050</v>
      </c>
      <c r="X193" s="60" t="str">
        <f t="shared" si="2"/>
        <v>104</v>
      </c>
    </row>
    <row r="194" spans="2:24">
      <c r="B194">
        <v>43505598</v>
      </c>
      <c r="C194" t="s">
        <v>714</v>
      </c>
      <c r="D194" t="s">
        <v>410</v>
      </c>
      <c r="E194" s="60" t="s">
        <v>411</v>
      </c>
      <c r="G194" t="s">
        <v>412</v>
      </c>
      <c r="H194" s="61">
        <v>33395</v>
      </c>
      <c r="J194" t="s">
        <v>4947</v>
      </c>
      <c r="M194" t="s">
        <v>397</v>
      </c>
      <c r="Q194" t="s">
        <v>414</v>
      </c>
      <c r="S194">
        <v>10235</v>
      </c>
      <c r="T194" t="s">
        <v>415</v>
      </c>
      <c r="U194" s="60">
        <v>10235</v>
      </c>
      <c r="V194" t="s">
        <v>415</v>
      </c>
      <c r="W194" s="60">
        <v>20860001</v>
      </c>
      <c r="X194" s="60" t="str">
        <f t="shared" si="2"/>
        <v>208</v>
      </c>
    </row>
    <row r="195" spans="2:24">
      <c r="B195">
        <v>71678192</v>
      </c>
      <c r="C195" t="s">
        <v>733</v>
      </c>
      <c r="D195" t="s">
        <v>426</v>
      </c>
      <c r="E195" s="60" t="s">
        <v>427</v>
      </c>
      <c r="G195" t="s">
        <v>428</v>
      </c>
      <c r="H195" s="61">
        <v>33682</v>
      </c>
      <c r="J195" t="s">
        <v>610</v>
      </c>
      <c r="M195" t="s">
        <v>397</v>
      </c>
      <c r="Q195" t="s">
        <v>429</v>
      </c>
      <c r="S195">
        <v>10291</v>
      </c>
      <c r="T195" t="s">
        <v>439</v>
      </c>
      <c r="U195" s="60">
        <v>1029107</v>
      </c>
      <c r="V195" t="s">
        <v>512</v>
      </c>
      <c r="W195" s="60">
        <v>10410054</v>
      </c>
      <c r="X195" s="60" t="str">
        <f t="shared" ref="X195:X258" si="3">LEFT(W195,3)</f>
        <v>104</v>
      </c>
    </row>
    <row r="196" spans="2:24">
      <c r="B196">
        <v>98490837</v>
      </c>
      <c r="C196" t="s">
        <v>593</v>
      </c>
      <c r="D196" t="s">
        <v>410</v>
      </c>
      <c r="E196" s="60" t="s">
        <v>411</v>
      </c>
      <c r="G196" t="s">
        <v>412</v>
      </c>
      <c r="H196" s="61">
        <v>32028</v>
      </c>
      <c r="J196" t="s">
        <v>4962</v>
      </c>
      <c r="M196" t="s">
        <v>397</v>
      </c>
      <c r="Q196" t="s">
        <v>414</v>
      </c>
      <c r="S196">
        <v>10291</v>
      </c>
      <c r="T196" t="s">
        <v>439</v>
      </c>
      <c r="U196" s="60">
        <v>1029106</v>
      </c>
      <c r="V196" t="s">
        <v>505</v>
      </c>
      <c r="W196" s="60">
        <v>10410050</v>
      </c>
      <c r="X196" s="60" t="str">
        <f t="shared" si="3"/>
        <v>104</v>
      </c>
    </row>
    <row r="197" spans="2:24">
      <c r="B197">
        <v>70130603</v>
      </c>
      <c r="C197" t="s">
        <v>660</v>
      </c>
      <c r="D197" t="s">
        <v>393</v>
      </c>
      <c r="E197" s="60" t="s">
        <v>394</v>
      </c>
      <c r="G197" t="s">
        <v>395</v>
      </c>
      <c r="H197" s="61">
        <v>32944</v>
      </c>
      <c r="J197" t="s">
        <v>396</v>
      </c>
      <c r="M197" t="s">
        <v>397</v>
      </c>
      <c r="Q197" t="s">
        <v>398</v>
      </c>
      <c r="S197">
        <v>10225</v>
      </c>
      <c r="T197" t="s">
        <v>402</v>
      </c>
      <c r="U197" s="60">
        <v>1022503</v>
      </c>
      <c r="V197" t="s">
        <v>438</v>
      </c>
      <c r="W197" s="60">
        <v>21320005</v>
      </c>
      <c r="X197" s="60" t="str">
        <f t="shared" si="3"/>
        <v>213</v>
      </c>
    </row>
    <row r="198" spans="2:24">
      <c r="B198">
        <v>70501083</v>
      </c>
      <c r="C198" t="s">
        <v>703</v>
      </c>
      <c r="D198" t="s">
        <v>393</v>
      </c>
      <c r="E198" s="60" t="s">
        <v>394</v>
      </c>
      <c r="G198" t="s">
        <v>395</v>
      </c>
      <c r="H198" s="61">
        <v>33329</v>
      </c>
      <c r="J198" t="s">
        <v>4963</v>
      </c>
      <c r="M198" t="s">
        <v>397</v>
      </c>
      <c r="Q198" t="s">
        <v>398</v>
      </c>
      <c r="S198">
        <v>10225</v>
      </c>
      <c r="T198" t="s">
        <v>402</v>
      </c>
      <c r="U198" s="60">
        <v>1022502</v>
      </c>
      <c r="V198" t="s">
        <v>5045</v>
      </c>
      <c r="W198" s="60">
        <v>21320004</v>
      </c>
      <c r="X198" s="60" t="str">
        <f t="shared" si="3"/>
        <v>213</v>
      </c>
    </row>
    <row r="199" spans="2:24">
      <c r="B199">
        <v>70548474</v>
      </c>
      <c r="C199" t="s">
        <v>770</v>
      </c>
      <c r="D199" t="s">
        <v>393</v>
      </c>
      <c r="E199" s="60" t="s">
        <v>394</v>
      </c>
      <c r="G199" t="s">
        <v>395</v>
      </c>
      <c r="H199" s="61">
        <v>34241</v>
      </c>
      <c r="J199" t="s">
        <v>396</v>
      </c>
      <c r="M199" t="s">
        <v>471</v>
      </c>
      <c r="Q199" t="s">
        <v>398</v>
      </c>
      <c r="S199">
        <v>10235</v>
      </c>
      <c r="T199" t="s">
        <v>415</v>
      </c>
      <c r="U199" s="60">
        <v>1023502</v>
      </c>
      <c r="V199" t="s">
        <v>416</v>
      </c>
      <c r="W199" s="60">
        <v>20820001</v>
      </c>
      <c r="X199" s="60" t="str">
        <f t="shared" si="3"/>
        <v>208</v>
      </c>
    </row>
    <row r="200" spans="2:24">
      <c r="B200">
        <v>70563973</v>
      </c>
      <c r="C200" t="s">
        <v>2418</v>
      </c>
      <c r="D200" t="s">
        <v>410</v>
      </c>
      <c r="E200" s="60" t="s">
        <v>411</v>
      </c>
      <c r="G200" t="s">
        <v>412</v>
      </c>
      <c r="H200" s="61">
        <v>42796</v>
      </c>
      <c r="J200" t="s">
        <v>4963</v>
      </c>
      <c r="M200" t="s">
        <v>397</v>
      </c>
      <c r="Q200" t="s">
        <v>719</v>
      </c>
      <c r="S200">
        <v>10225</v>
      </c>
      <c r="T200" t="s">
        <v>402</v>
      </c>
      <c r="U200" s="60">
        <v>1022501</v>
      </c>
      <c r="V200" t="s">
        <v>676</v>
      </c>
      <c r="W200" s="60">
        <v>21320003</v>
      </c>
      <c r="X200" s="60" t="str">
        <f t="shared" si="3"/>
        <v>213</v>
      </c>
    </row>
    <row r="201" spans="2:24">
      <c r="B201">
        <v>70566997</v>
      </c>
      <c r="C201" t="s">
        <v>790</v>
      </c>
      <c r="D201" t="s">
        <v>410</v>
      </c>
      <c r="E201" s="60" t="s">
        <v>411</v>
      </c>
      <c r="G201" t="s">
        <v>412</v>
      </c>
      <c r="H201" s="61">
        <v>34680</v>
      </c>
      <c r="J201" t="s">
        <v>630</v>
      </c>
      <c r="M201" t="s">
        <v>397</v>
      </c>
      <c r="Q201" t="s">
        <v>414</v>
      </c>
      <c r="S201">
        <v>10281</v>
      </c>
      <c r="T201" t="s">
        <v>493</v>
      </c>
      <c r="U201" s="60">
        <v>1028102</v>
      </c>
      <c r="V201" t="s">
        <v>494</v>
      </c>
      <c r="W201" s="60">
        <v>11010003</v>
      </c>
      <c r="X201" s="60" t="str">
        <f t="shared" si="3"/>
        <v>110</v>
      </c>
    </row>
    <row r="202" spans="2:24">
      <c r="B202">
        <v>71578479</v>
      </c>
      <c r="C202" t="s">
        <v>596</v>
      </c>
      <c r="D202" t="s">
        <v>393</v>
      </c>
      <c r="E202" s="60" t="s">
        <v>394</v>
      </c>
      <c r="G202" t="s">
        <v>395</v>
      </c>
      <c r="H202" s="61">
        <v>32085</v>
      </c>
      <c r="J202" t="s">
        <v>396</v>
      </c>
      <c r="M202" t="s">
        <v>397</v>
      </c>
      <c r="Q202" t="s">
        <v>398</v>
      </c>
      <c r="S202">
        <v>10270</v>
      </c>
      <c r="T202" t="s">
        <v>5035</v>
      </c>
      <c r="U202" s="60">
        <v>1027002</v>
      </c>
      <c r="V202" t="s">
        <v>5041</v>
      </c>
      <c r="W202" s="60">
        <v>21020002</v>
      </c>
      <c r="X202" s="60" t="str">
        <f t="shared" si="3"/>
        <v>210</v>
      </c>
    </row>
    <row r="203" spans="2:24">
      <c r="B203">
        <v>71665099</v>
      </c>
      <c r="C203" t="s">
        <v>736</v>
      </c>
      <c r="D203" t="s">
        <v>410</v>
      </c>
      <c r="E203" s="60" t="s">
        <v>411</v>
      </c>
      <c r="G203" t="s">
        <v>412</v>
      </c>
      <c r="H203" s="61">
        <v>33715</v>
      </c>
      <c r="J203" t="s">
        <v>520</v>
      </c>
      <c r="M203" t="s">
        <v>397</v>
      </c>
      <c r="Q203" t="s">
        <v>414</v>
      </c>
      <c r="S203">
        <v>10235</v>
      </c>
      <c r="T203" t="s">
        <v>415</v>
      </c>
      <c r="U203" s="60">
        <v>10235</v>
      </c>
      <c r="V203" t="s">
        <v>415</v>
      </c>
      <c r="W203" s="60">
        <v>20860001</v>
      </c>
      <c r="X203" s="60" t="str">
        <f t="shared" si="3"/>
        <v>208</v>
      </c>
    </row>
    <row r="204" spans="2:24">
      <c r="B204">
        <v>73116962</v>
      </c>
      <c r="C204" t="s">
        <v>2193</v>
      </c>
      <c r="D204" t="s">
        <v>410</v>
      </c>
      <c r="E204" s="60" t="s">
        <v>411</v>
      </c>
      <c r="G204" t="s">
        <v>412</v>
      </c>
      <c r="H204" s="61">
        <v>41702</v>
      </c>
      <c r="J204" t="s">
        <v>4963</v>
      </c>
      <c r="M204" t="s">
        <v>397</v>
      </c>
      <c r="Q204" t="s">
        <v>719</v>
      </c>
      <c r="S204">
        <v>10225</v>
      </c>
      <c r="T204" t="s">
        <v>402</v>
      </c>
      <c r="U204" s="60">
        <v>1022505</v>
      </c>
      <c r="V204" t="s">
        <v>5048</v>
      </c>
      <c r="W204" s="60">
        <v>21320007</v>
      </c>
      <c r="X204" s="60" t="str">
        <f t="shared" si="3"/>
        <v>213</v>
      </c>
    </row>
    <row r="205" spans="2:24">
      <c r="B205">
        <v>98460631</v>
      </c>
      <c r="C205" t="s">
        <v>4687</v>
      </c>
      <c r="D205" t="s">
        <v>426</v>
      </c>
      <c r="E205" s="60" t="s">
        <v>427</v>
      </c>
      <c r="G205" t="s">
        <v>428</v>
      </c>
      <c r="H205" s="61">
        <v>33885</v>
      </c>
      <c r="J205" t="s">
        <v>610</v>
      </c>
      <c r="M205" t="s">
        <v>397</v>
      </c>
      <c r="Q205" t="s">
        <v>429</v>
      </c>
      <c r="S205">
        <v>10235</v>
      </c>
      <c r="T205" t="s">
        <v>415</v>
      </c>
      <c r="U205" s="60">
        <v>10235</v>
      </c>
      <c r="V205" t="s">
        <v>415</v>
      </c>
      <c r="W205" s="60">
        <v>20860001</v>
      </c>
      <c r="X205" s="60" t="str">
        <f t="shared" si="3"/>
        <v>208</v>
      </c>
    </row>
    <row r="206" spans="2:24">
      <c r="B206">
        <v>98492473</v>
      </c>
      <c r="C206" t="s">
        <v>821</v>
      </c>
      <c r="D206" t="s">
        <v>410</v>
      </c>
      <c r="E206" s="60" t="s">
        <v>411</v>
      </c>
      <c r="G206" t="s">
        <v>412</v>
      </c>
      <c r="H206" s="61">
        <v>34786</v>
      </c>
      <c r="J206" t="s">
        <v>4964</v>
      </c>
      <c r="M206" t="s">
        <v>397</v>
      </c>
      <c r="Q206" t="s">
        <v>414</v>
      </c>
      <c r="S206">
        <v>10292</v>
      </c>
      <c r="T206" t="s">
        <v>451</v>
      </c>
      <c r="U206" s="60">
        <v>1029202</v>
      </c>
      <c r="V206" t="s">
        <v>654</v>
      </c>
      <c r="W206" s="60">
        <v>20110001</v>
      </c>
      <c r="X206" s="60" t="str">
        <f t="shared" si="3"/>
        <v>201</v>
      </c>
    </row>
    <row r="207" spans="2:24">
      <c r="B207">
        <v>98515139</v>
      </c>
      <c r="C207" t="s">
        <v>727</v>
      </c>
      <c r="D207" t="s">
        <v>410</v>
      </c>
      <c r="E207" s="60" t="s">
        <v>411</v>
      </c>
      <c r="G207" t="s">
        <v>412</v>
      </c>
      <c r="H207" s="61">
        <v>33462</v>
      </c>
      <c r="J207" t="s">
        <v>450</v>
      </c>
      <c r="M207" t="s">
        <v>397</v>
      </c>
      <c r="Q207" t="s">
        <v>414</v>
      </c>
      <c r="S207">
        <v>10292</v>
      </c>
      <c r="T207" t="s">
        <v>451</v>
      </c>
      <c r="U207" s="60">
        <v>1029203</v>
      </c>
      <c r="V207" t="s">
        <v>452</v>
      </c>
      <c r="W207" s="60">
        <v>20160002</v>
      </c>
      <c r="X207" s="60" t="str">
        <f t="shared" si="3"/>
        <v>201</v>
      </c>
    </row>
    <row r="208" spans="2:24">
      <c r="B208">
        <v>320164</v>
      </c>
      <c r="C208" t="s">
        <v>1342</v>
      </c>
      <c r="D208" t="s">
        <v>393</v>
      </c>
      <c r="E208" s="60" t="s">
        <v>394</v>
      </c>
      <c r="G208" t="s">
        <v>395</v>
      </c>
      <c r="H208" s="61">
        <v>37959</v>
      </c>
      <c r="J208" t="s">
        <v>396</v>
      </c>
      <c r="M208" t="s">
        <v>397</v>
      </c>
      <c r="Q208" t="s">
        <v>398</v>
      </c>
      <c r="S208">
        <v>10203</v>
      </c>
      <c r="T208" t="s">
        <v>399</v>
      </c>
      <c r="U208" s="60">
        <v>1020303</v>
      </c>
      <c r="V208" t="s">
        <v>418</v>
      </c>
      <c r="W208" s="60">
        <v>21420003</v>
      </c>
      <c r="X208" s="60" t="str">
        <f t="shared" si="3"/>
        <v>214</v>
      </c>
    </row>
    <row r="209" spans="2:24">
      <c r="B209">
        <v>3352862</v>
      </c>
      <c r="C209" t="s">
        <v>4688</v>
      </c>
      <c r="D209" t="s">
        <v>393</v>
      </c>
      <c r="E209" s="60" t="s">
        <v>394</v>
      </c>
      <c r="G209" t="s">
        <v>395</v>
      </c>
      <c r="H209" s="61">
        <v>32427</v>
      </c>
      <c r="J209" t="s">
        <v>396</v>
      </c>
      <c r="M209" t="s">
        <v>397</v>
      </c>
      <c r="Q209" t="s">
        <v>398</v>
      </c>
      <c r="S209">
        <v>10225</v>
      </c>
      <c r="T209" t="s">
        <v>402</v>
      </c>
      <c r="U209" s="60">
        <v>1022504</v>
      </c>
      <c r="V209" t="s">
        <v>617</v>
      </c>
      <c r="W209" s="60">
        <v>21320006</v>
      </c>
      <c r="X209" s="60" t="str">
        <f t="shared" si="3"/>
        <v>213</v>
      </c>
    </row>
    <row r="210" spans="2:24">
      <c r="B210">
        <v>11789413</v>
      </c>
      <c r="C210" t="s">
        <v>726</v>
      </c>
      <c r="D210" t="s">
        <v>393</v>
      </c>
      <c r="E210" s="60" t="s">
        <v>394</v>
      </c>
      <c r="G210" t="s">
        <v>395</v>
      </c>
      <c r="H210" s="61">
        <v>33462</v>
      </c>
      <c r="J210" t="s">
        <v>396</v>
      </c>
      <c r="M210" t="s">
        <v>397</v>
      </c>
      <c r="Q210" t="s">
        <v>398</v>
      </c>
      <c r="S210">
        <v>10230</v>
      </c>
      <c r="T210" t="s">
        <v>454</v>
      </c>
      <c r="U210" s="60">
        <v>1023003</v>
      </c>
      <c r="V210" t="s">
        <v>5046</v>
      </c>
      <c r="W210" s="60">
        <v>20720003</v>
      </c>
      <c r="X210" s="60" t="str">
        <f t="shared" si="3"/>
        <v>207</v>
      </c>
    </row>
    <row r="211" spans="2:24">
      <c r="B211">
        <v>31399457</v>
      </c>
      <c r="C211" t="s">
        <v>1510</v>
      </c>
      <c r="D211" t="s">
        <v>393</v>
      </c>
      <c r="E211" s="60" t="s">
        <v>394</v>
      </c>
      <c r="G211" t="s">
        <v>395</v>
      </c>
      <c r="H211" s="61">
        <v>38673</v>
      </c>
      <c r="J211" t="s">
        <v>396</v>
      </c>
      <c r="M211" t="s">
        <v>397</v>
      </c>
      <c r="Q211" t="s">
        <v>398</v>
      </c>
      <c r="S211">
        <v>10272</v>
      </c>
      <c r="T211" t="s">
        <v>1023</v>
      </c>
      <c r="U211" s="60">
        <v>10272</v>
      </c>
      <c r="V211" t="s">
        <v>1023</v>
      </c>
      <c r="W211" s="60">
        <v>22760001</v>
      </c>
      <c r="X211" s="60" t="str">
        <f t="shared" si="3"/>
        <v>227</v>
      </c>
    </row>
    <row r="212" spans="2:24">
      <c r="B212">
        <v>32527723</v>
      </c>
      <c r="C212" t="s">
        <v>931</v>
      </c>
      <c r="D212" t="s">
        <v>393</v>
      </c>
      <c r="E212" s="60" t="s">
        <v>394</v>
      </c>
      <c r="G212" t="s">
        <v>395</v>
      </c>
      <c r="H212" s="61">
        <v>35376</v>
      </c>
      <c r="J212" t="s">
        <v>932</v>
      </c>
      <c r="M212" t="s">
        <v>397</v>
      </c>
      <c r="Q212" t="s">
        <v>398</v>
      </c>
      <c r="S212">
        <v>10203</v>
      </c>
      <c r="T212" t="s">
        <v>399</v>
      </c>
      <c r="U212" s="60">
        <v>1020303</v>
      </c>
      <c r="V212" t="s">
        <v>418</v>
      </c>
      <c r="W212" s="60">
        <v>21420003</v>
      </c>
      <c r="X212" s="60" t="str">
        <f t="shared" si="3"/>
        <v>214</v>
      </c>
    </row>
    <row r="213" spans="2:24">
      <c r="B213">
        <v>43075025</v>
      </c>
      <c r="C213" t="s">
        <v>712</v>
      </c>
      <c r="D213" t="s">
        <v>393</v>
      </c>
      <c r="E213" s="60" t="s">
        <v>394</v>
      </c>
      <c r="G213" t="s">
        <v>395</v>
      </c>
      <c r="H213" s="61">
        <v>33380</v>
      </c>
      <c r="J213" t="s">
        <v>396</v>
      </c>
      <c r="M213" t="s">
        <v>397</v>
      </c>
      <c r="Q213" t="s">
        <v>398</v>
      </c>
      <c r="S213">
        <v>10230</v>
      </c>
      <c r="T213" t="s">
        <v>454</v>
      </c>
      <c r="U213" s="60">
        <v>1023010</v>
      </c>
      <c r="V213" t="s">
        <v>713</v>
      </c>
      <c r="W213" s="60">
        <v>20720010</v>
      </c>
      <c r="X213" s="60" t="str">
        <f t="shared" si="3"/>
        <v>207</v>
      </c>
    </row>
    <row r="214" spans="2:24">
      <c r="B214">
        <v>43099701</v>
      </c>
      <c r="C214" t="s">
        <v>812</v>
      </c>
      <c r="D214" t="s">
        <v>410</v>
      </c>
      <c r="E214" s="60" t="s">
        <v>411</v>
      </c>
      <c r="G214" t="s">
        <v>412</v>
      </c>
      <c r="H214" s="61">
        <v>34761</v>
      </c>
      <c r="J214" t="s">
        <v>4951</v>
      </c>
      <c r="M214" t="s">
        <v>471</v>
      </c>
      <c r="Q214" t="s">
        <v>414</v>
      </c>
      <c r="S214">
        <v>10235</v>
      </c>
      <c r="T214" t="s">
        <v>415</v>
      </c>
      <c r="U214" s="60">
        <v>1023503</v>
      </c>
      <c r="V214" t="s">
        <v>5043</v>
      </c>
      <c r="W214" s="60">
        <v>20820002</v>
      </c>
      <c r="X214" s="60" t="str">
        <f t="shared" si="3"/>
        <v>208</v>
      </c>
    </row>
    <row r="215" spans="2:24">
      <c r="B215">
        <v>43494626</v>
      </c>
      <c r="C215" t="s">
        <v>816</v>
      </c>
      <c r="D215" t="s">
        <v>410</v>
      </c>
      <c r="E215" s="60" t="s">
        <v>411</v>
      </c>
      <c r="G215" t="s">
        <v>412</v>
      </c>
      <c r="H215" s="61">
        <v>34765</v>
      </c>
      <c r="J215" t="s">
        <v>450</v>
      </c>
      <c r="M215" t="s">
        <v>397</v>
      </c>
      <c r="Q215" t="s">
        <v>414</v>
      </c>
      <c r="S215">
        <v>10292</v>
      </c>
      <c r="T215" t="s">
        <v>451</v>
      </c>
      <c r="U215" s="60">
        <v>1029203</v>
      </c>
      <c r="V215" t="s">
        <v>452</v>
      </c>
      <c r="W215" s="60">
        <v>20160002</v>
      </c>
      <c r="X215" s="60" t="str">
        <f t="shared" si="3"/>
        <v>201</v>
      </c>
    </row>
    <row r="216" spans="2:24">
      <c r="B216">
        <v>43496423</v>
      </c>
      <c r="C216" t="s">
        <v>666</v>
      </c>
      <c r="D216" t="s">
        <v>410</v>
      </c>
      <c r="E216" s="60" t="s">
        <v>411</v>
      </c>
      <c r="G216" t="s">
        <v>412</v>
      </c>
      <c r="H216" s="61">
        <v>33057</v>
      </c>
      <c r="J216" t="s">
        <v>413</v>
      </c>
      <c r="M216" t="s">
        <v>397</v>
      </c>
      <c r="Q216" t="s">
        <v>414</v>
      </c>
      <c r="S216">
        <v>10235</v>
      </c>
      <c r="T216" t="s">
        <v>415</v>
      </c>
      <c r="U216" s="60">
        <v>10235</v>
      </c>
      <c r="V216" t="s">
        <v>415</v>
      </c>
      <c r="W216" s="60">
        <v>20860001</v>
      </c>
      <c r="X216" s="60" t="str">
        <f t="shared" si="3"/>
        <v>208</v>
      </c>
    </row>
    <row r="217" spans="2:24">
      <c r="B217">
        <v>43509921</v>
      </c>
      <c r="C217" t="s">
        <v>665</v>
      </c>
      <c r="D217" t="s">
        <v>410</v>
      </c>
      <c r="E217" s="60" t="s">
        <v>411</v>
      </c>
      <c r="G217" t="s">
        <v>412</v>
      </c>
      <c r="H217" s="61">
        <v>33051</v>
      </c>
      <c r="J217" t="s">
        <v>598</v>
      </c>
      <c r="M217" t="s">
        <v>397</v>
      </c>
      <c r="Q217" t="s">
        <v>414</v>
      </c>
      <c r="S217">
        <v>10230</v>
      </c>
      <c r="T217" t="s">
        <v>454</v>
      </c>
      <c r="U217" s="60">
        <v>1023016</v>
      </c>
      <c r="V217" t="s">
        <v>588</v>
      </c>
      <c r="W217" s="60">
        <v>20730001</v>
      </c>
      <c r="X217" s="60" t="str">
        <f t="shared" si="3"/>
        <v>207</v>
      </c>
    </row>
    <row r="218" spans="2:24">
      <c r="B218">
        <v>43512521</v>
      </c>
      <c r="C218" t="s">
        <v>737</v>
      </c>
      <c r="D218" t="s">
        <v>410</v>
      </c>
      <c r="E218" s="60" t="s">
        <v>411</v>
      </c>
      <c r="G218" t="s">
        <v>412</v>
      </c>
      <c r="H218" s="61">
        <v>33749</v>
      </c>
      <c r="J218" t="s">
        <v>530</v>
      </c>
      <c r="M218" t="s">
        <v>397</v>
      </c>
      <c r="Q218" t="s">
        <v>414</v>
      </c>
      <c r="S218">
        <v>10250</v>
      </c>
      <c r="T218" t="s">
        <v>483</v>
      </c>
      <c r="U218" s="60">
        <v>10250</v>
      </c>
      <c r="V218" t="s">
        <v>483</v>
      </c>
      <c r="W218" s="60">
        <v>21260001</v>
      </c>
      <c r="X218" s="60" t="str">
        <f t="shared" si="3"/>
        <v>212</v>
      </c>
    </row>
    <row r="219" spans="2:24">
      <c r="B219">
        <v>42891649</v>
      </c>
      <c r="C219" t="s">
        <v>3223</v>
      </c>
      <c r="D219" t="s">
        <v>410</v>
      </c>
      <c r="E219" s="60" t="s">
        <v>411</v>
      </c>
      <c r="G219" t="s">
        <v>2844</v>
      </c>
      <c r="H219" s="61">
        <v>45139</v>
      </c>
      <c r="J219" t="s">
        <v>2865</v>
      </c>
      <c r="M219" t="s">
        <v>397</v>
      </c>
      <c r="Q219" t="s">
        <v>2846</v>
      </c>
      <c r="S219">
        <v>10291</v>
      </c>
      <c r="T219" t="s">
        <v>439</v>
      </c>
      <c r="U219" s="60">
        <v>1029105</v>
      </c>
      <c r="V219" t="s">
        <v>440</v>
      </c>
      <c r="W219" s="60">
        <v>10410038</v>
      </c>
      <c r="X219" s="60" t="str">
        <f t="shared" si="3"/>
        <v>104</v>
      </c>
    </row>
    <row r="220" spans="2:24">
      <c r="B220">
        <v>43539805</v>
      </c>
      <c r="C220" t="s">
        <v>748</v>
      </c>
      <c r="D220" t="s">
        <v>426</v>
      </c>
      <c r="E220" s="60" t="s">
        <v>427</v>
      </c>
      <c r="G220" t="s">
        <v>428</v>
      </c>
      <c r="H220" s="61">
        <v>33899</v>
      </c>
      <c r="J220" t="s">
        <v>610</v>
      </c>
      <c r="M220" t="s">
        <v>397</v>
      </c>
      <c r="Q220" t="s">
        <v>429</v>
      </c>
      <c r="S220">
        <v>10260</v>
      </c>
      <c r="T220" t="s">
        <v>5037</v>
      </c>
      <c r="U220" s="60">
        <v>10260</v>
      </c>
      <c r="V220" t="s">
        <v>5037</v>
      </c>
      <c r="W220" s="60">
        <v>20960001</v>
      </c>
      <c r="X220" s="60" t="str">
        <f t="shared" si="3"/>
        <v>209</v>
      </c>
    </row>
    <row r="221" spans="2:24">
      <c r="B221">
        <v>43536007</v>
      </c>
      <c r="C221" t="s">
        <v>688</v>
      </c>
      <c r="D221" t="s">
        <v>426</v>
      </c>
      <c r="E221" s="60" t="s">
        <v>427</v>
      </c>
      <c r="G221" t="s">
        <v>428</v>
      </c>
      <c r="H221" s="61">
        <v>33198</v>
      </c>
      <c r="J221" t="s">
        <v>610</v>
      </c>
      <c r="M221" t="s">
        <v>397</v>
      </c>
      <c r="Q221" t="s">
        <v>429</v>
      </c>
      <c r="S221">
        <v>10291</v>
      </c>
      <c r="T221" t="s">
        <v>439</v>
      </c>
      <c r="U221" s="60">
        <v>1029107</v>
      </c>
      <c r="V221" t="s">
        <v>512</v>
      </c>
      <c r="W221" s="60">
        <v>10410054</v>
      </c>
      <c r="X221" s="60" t="str">
        <f t="shared" si="3"/>
        <v>104</v>
      </c>
    </row>
    <row r="222" spans="2:24">
      <c r="B222">
        <v>70135266</v>
      </c>
      <c r="C222" t="s">
        <v>611</v>
      </c>
      <c r="D222" t="s">
        <v>410</v>
      </c>
      <c r="E222" s="60" t="s">
        <v>411</v>
      </c>
      <c r="G222" t="s">
        <v>412</v>
      </c>
      <c r="H222" s="61">
        <v>32360</v>
      </c>
      <c r="J222" t="s">
        <v>518</v>
      </c>
      <c r="M222" t="s">
        <v>397</v>
      </c>
      <c r="Q222" t="s">
        <v>414</v>
      </c>
      <c r="S222">
        <v>10291</v>
      </c>
      <c r="T222" t="s">
        <v>439</v>
      </c>
      <c r="U222" s="60">
        <v>1029106</v>
      </c>
      <c r="V222" t="s">
        <v>505</v>
      </c>
      <c r="W222" s="60">
        <v>10410050</v>
      </c>
      <c r="X222" s="60" t="str">
        <f t="shared" si="3"/>
        <v>104</v>
      </c>
    </row>
    <row r="223" spans="2:24">
      <c r="B223">
        <v>71673143</v>
      </c>
      <c r="C223" t="s">
        <v>649</v>
      </c>
      <c r="D223" t="s">
        <v>426</v>
      </c>
      <c r="E223" s="60" t="s">
        <v>427</v>
      </c>
      <c r="G223" t="s">
        <v>428</v>
      </c>
      <c r="H223" s="61">
        <v>32819</v>
      </c>
      <c r="J223" t="s">
        <v>610</v>
      </c>
      <c r="M223" t="s">
        <v>397</v>
      </c>
      <c r="Q223" t="s">
        <v>429</v>
      </c>
      <c r="S223">
        <v>10291</v>
      </c>
      <c r="T223" t="s">
        <v>439</v>
      </c>
      <c r="U223" s="60">
        <v>1029107</v>
      </c>
      <c r="V223" t="s">
        <v>512</v>
      </c>
      <c r="W223" s="60">
        <v>10410054</v>
      </c>
      <c r="X223" s="60" t="str">
        <f t="shared" si="3"/>
        <v>104</v>
      </c>
    </row>
    <row r="224" spans="2:24">
      <c r="B224">
        <v>71676820</v>
      </c>
      <c r="C224" t="s">
        <v>1815</v>
      </c>
      <c r="D224" t="s">
        <v>410</v>
      </c>
      <c r="E224" s="60" t="s">
        <v>411</v>
      </c>
      <c r="G224" t="s">
        <v>753</v>
      </c>
      <c r="H224" s="61">
        <v>39899</v>
      </c>
      <c r="J224" t="s">
        <v>1814</v>
      </c>
      <c r="M224" t="s">
        <v>397</v>
      </c>
      <c r="Q224" t="s">
        <v>753</v>
      </c>
      <c r="S224">
        <v>10291</v>
      </c>
      <c r="T224" t="s">
        <v>439</v>
      </c>
      <c r="U224" s="60">
        <v>1029106</v>
      </c>
      <c r="V224" t="s">
        <v>505</v>
      </c>
      <c r="W224" s="60">
        <v>10410050</v>
      </c>
      <c r="X224" s="60" t="str">
        <f t="shared" si="3"/>
        <v>104</v>
      </c>
    </row>
    <row r="225" spans="2:24">
      <c r="B225">
        <v>71684785</v>
      </c>
      <c r="C225" t="s">
        <v>739</v>
      </c>
      <c r="D225" t="s">
        <v>426</v>
      </c>
      <c r="E225" s="60" t="s">
        <v>427</v>
      </c>
      <c r="G225" t="s">
        <v>428</v>
      </c>
      <c r="H225" s="61">
        <v>33757</v>
      </c>
      <c r="J225" t="s">
        <v>717</v>
      </c>
      <c r="M225" t="s">
        <v>397</v>
      </c>
      <c r="Q225" t="s">
        <v>429</v>
      </c>
      <c r="S225">
        <v>10291</v>
      </c>
      <c r="T225" t="s">
        <v>439</v>
      </c>
      <c r="U225" s="60">
        <v>1029107</v>
      </c>
      <c r="V225" t="s">
        <v>512</v>
      </c>
      <c r="W225" s="60">
        <v>10410054</v>
      </c>
      <c r="X225" s="60" t="str">
        <f t="shared" si="3"/>
        <v>104</v>
      </c>
    </row>
    <row r="226" spans="2:24">
      <c r="B226">
        <v>71685359</v>
      </c>
      <c r="C226" t="s">
        <v>803</v>
      </c>
      <c r="D226" t="s">
        <v>410</v>
      </c>
      <c r="E226" s="60" t="s">
        <v>411</v>
      </c>
      <c r="G226" t="s">
        <v>412</v>
      </c>
      <c r="H226" s="61">
        <v>34745</v>
      </c>
      <c r="J226" t="s">
        <v>4965</v>
      </c>
      <c r="M226" t="s">
        <v>397</v>
      </c>
      <c r="Q226" t="s">
        <v>414</v>
      </c>
      <c r="S226">
        <v>10291</v>
      </c>
      <c r="T226" t="s">
        <v>439</v>
      </c>
      <c r="U226" s="60">
        <v>1029106</v>
      </c>
      <c r="V226" t="s">
        <v>505</v>
      </c>
      <c r="W226" s="60">
        <v>10410050</v>
      </c>
      <c r="X226" s="60" t="str">
        <f t="shared" si="3"/>
        <v>104</v>
      </c>
    </row>
    <row r="227" spans="2:24">
      <c r="B227">
        <v>98499081</v>
      </c>
      <c r="C227" t="s">
        <v>815</v>
      </c>
      <c r="D227" t="s">
        <v>410</v>
      </c>
      <c r="E227" s="60" t="s">
        <v>411</v>
      </c>
      <c r="G227" t="s">
        <v>412</v>
      </c>
      <c r="H227" s="61">
        <v>34764</v>
      </c>
      <c r="J227" t="s">
        <v>618</v>
      </c>
      <c r="M227" t="s">
        <v>397</v>
      </c>
      <c r="Q227" t="s">
        <v>414</v>
      </c>
      <c r="S227">
        <v>10291</v>
      </c>
      <c r="T227" t="s">
        <v>439</v>
      </c>
      <c r="U227" s="60">
        <v>1029106</v>
      </c>
      <c r="V227" t="s">
        <v>505</v>
      </c>
      <c r="W227" s="60">
        <v>10410050</v>
      </c>
      <c r="X227" s="60" t="str">
        <f t="shared" si="3"/>
        <v>104</v>
      </c>
    </row>
    <row r="228" spans="2:24">
      <c r="B228">
        <v>70084025</v>
      </c>
      <c r="C228" t="s">
        <v>560</v>
      </c>
      <c r="D228" t="s">
        <v>393</v>
      </c>
      <c r="E228" s="60" t="s">
        <v>394</v>
      </c>
      <c r="G228" t="s">
        <v>561</v>
      </c>
      <c r="H228" s="61">
        <v>31124</v>
      </c>
      <c r="J228" t="s">
        <v>562</v>
      </c>
      <c r="M228" t="s">
        <v>397</v>
      </c>
      <c r="Q228" t="s">
        <v>563</v>
      </c>
      <c r="S228">
        <v>10275</v>
      </c>
      <c r="T228" t="s">
        <v>564</v>
      </c>
      <c r="U228" s="60">
        <v>1027501</v>
      </c>
      <c r="V228" t="s">
        <v>565</v>
      </c>
      <c r="W228" s="60">
        <v>22520001</v>
      </c>
      <c r="X228" s="60" t="str">
        <f t="shared" si="3"/>
        <v>225</v>
      </c>
    </row>
    <row r="229" spans="2:24">
      <c r="B229">
        <v>70091045</v>
      </c>
      <c r="C229" t="s">
        <v>672</v>
      </c>
      <c r="D229" t="s">
        <v>393</v>
      </c>
      <c r="E229" s="60" t="s">
        <v>394</v>
      </c>
      <c r="G229" t="s">
        <v>395</v>
      </c>
      <c r="H229" s="61">
        <v>33095</v>
      </c>
      <c r="J229" t="s">
        <v>396</v>
      </c>
      <c r="M229" t="s">
        <v>397</v>
      </c>
      <c r="Q229" t="s">
        <v>398</v>
      </c>
      <c r="S229">
        <v>10225</v>
      </c>
      <c r="T229" t="s">
        <v>402</v>
      </c>
      <c r="U229" s="60">
        <v>1022507</v>
      </c>
      <c r="V229" t="s">
        <v>673</v>
      </c>
      <c r="W229" s="60">
        <v>21320009</v>
      </c>
      <c r="X229" s="60" t="str">
        <f t="shared" si="3"/>
        <v>213</v>
      </c>
    </row>
    <row r="230" spans="2:24">
      <c r="B230">
        <v>70092000</v>
      </c>
      <c r="C230" t="s">
        <v>927</v>
      </c>
      <c r="D230" t="s">
        <v>393</v>
      </c>
      <c r="E230" s="60" t="s">
        <v>394</v>
      </c>
      <c r="G230" t="s">
        <v>395</v>
      </c>
      <c r="H230" s="61">
        <v>35283</v>
      </c>
      <c r="J230" t="s">
        <v>396</v>
      </c>
      <c r="M230" t="s">
        <v>397</v>
      </c>
      <c r="Q230" t="s">
        <v>398</v>
      </c>
      <c r="S230">
        <v>10230</v>
      </c>
      <c r="T230" t="s">
        <v>454</v>
      </c>
      <c r="U230" s="60">
        <v>1023005</v>
      </c>
      <c r="V230" t="s">
        <v>765</v>
      </c>
      <c r="W230" s="60">
        <v>20720005</v>
      </c>
      <c r="X230" s="60" t="str">
        <f t="shared" si="3"/>
        <v>207</v>
      </c>
    </row>
    <row r="231" spans="2:24">
      <c r="B231">
        <v>70097259</v>
      </c>
      <c r="C231" t="s">
        <v>1088</v>
      </c>
      <c r="D231" t="s">
        <v>393</v>
      </c>
      <c r="E231" s="60" t="s">
        <v>394</v>
      </c>
      <c r="G231" t="s">
        <v>395</v>
      </c>
      <c r="H231" s="61">
        <v>36556</v>
      </c>
      <c r="J231" t="s">
        <v>396</v>
      </c>
      <c r="M231" t="s">
        <v>397</v>
      </c>
      <c r="Q231" t="s">
        <v>398</v>
      </c>
      <c r="S231">
        <v>10270</v>
      </c>
      <c r="T231" t="s">
        <v>5035</v>
      </c>
      <c r="U231" s="60">
        <v>1027001</v>
      </c>
      <c r="V231" t="s">
        <v>5042</v>
      </c>
      <c r="W231" s="60">
        <v>21020001</v>
      </c>
      <c r="X231" s="60" t="str">
        <f t="shared" si="3"/>
        <v>210</v>
      </c>
    </row>
    <row r="232" spans="2:24">
      <c r="B232">
        <v>70103677</v>
      </c>
      <c r="C232" t="s">
        <v>769</v>
      </c>
      <c r="D232" t="s">
        <v>393</v>
      </c>
      <c r="E232" s="60" t="s">
        <v>394</v>
      </c>
      <c r="G232" t="s">
        <v>395</v>
      </c>
      <c r="H232" s="61">
        <v>34235</v>
      </c>
      <c r="J232" t="s">
        <v>396</v>
      </c>
      <c r="M232" t="s">
        <v>471</v>
      </c>
      <c r="Q232" t="s">
        <v>398</v>
      </c>
      <c r="S232">
        <v>10235</v>
      </c>
      <c r="T232" t="s">
        <v>415</v>
      </c>
      <c r="U232" s="60">
        <v>1023502</v>
      </c>
      <c r="V232" t="s">
        <v>416</v>
      </c>
      <c r="W232" s="60">
        <v>20820001</v>
      </c>
      <c r="X232" s="60" t="str">
        <f t="shared" si="3"/>
        <v>208</v>
      </c>
    </row>
    <row r="233" spans="2:24">
      <c r="B233">
        <v>70107766</v>
      </c>
      <c r="C233" t="s">
        <v>841</v>
      </c>
      <c r="D233" t="s">
        <v>393</v>
      </c>
      <c r="E233" s="60" t="s">
        <v>394</v>
      </c>
      <c r="G233" t="s">
        <v>395</v>
      </c>
      <c r="H233" s="61">
        <v>34877</v>
      </c>
      <c r="J233" t="s">
        <v>396</v>
      </c>
      <c r="M233" t="s">
        <v>397</v>
      </c>
      <c r="Q233" t="s">
        <v>398</v>
      </c>
      <c r="S233">
        <v>10230</v>
      </c>
      <c r="T233" t="s">
        <v>454</v>
      </c>
      <c r="U233" s="60">
        <v>1023010</v>
      </c>
      <c r="V233" t="s">
        <v>713</v>
      </c>
      <c r="W233" s="60">
        <v>20720010</v>
      </c>
      <c r="X233" s="60" t="str">
        <f t="shared" si="3"/>
        <v>207</v>
      </c>
    </row>
    <row r="234" spans="2:24">
      <c r="B234">
        <v>70111257</v>
      </c>
      <c r="C234" t="s">
        <v>612</v>
      </c>
      <c r="D234" t="s">
        <v>393</v>
      </c>
      <c r="E234" s="60" t="s">
        <v>394</v>
      </c>
      <c r="G234" t="s">
        <v>395</v>
      </c>
      <c r="H234" s="61">
        <v>32381</v>
      </c>
      <c r="J234" t="s">
        <v>396</v>
      </c>
      <c r="M234" t="s">
        <v>397</v>
      </c>
      <c r="Q234" t="s">
        <v>398</v>
      </c>
      <c r="S234">
        <v>10270</v>
      </c>
      <c r="T234" t="s">
        <v>5035</v>
      </c>
      <c r="U234" s="60">
        <v>1027001</v>
      </c>
      <c r="V234" t="s">
        <v>5042</v>
      </c>
      <c r="W234" s="60">
        <v>21020001</v>
      </c>
      <c r="X234" s="60" t="str">
        <f t="shared" si="3"/>
        <v>210</v>
      </c>
    </row>
    <row r="235" spans="2:24">
      <c r="B235">
        <v>70122124</v>
      </c>
      <c r="C235" t="s">
        <v>626</v>
      </c>
      <c r="D235" t="s">
        <v>393</v>
      </c>
      <c r="E235" s="60" t="s">
        <v>394</v>
      </c>
      <c r="G235" t="s">
        <v>395</v>
      </c>
      <c r="H235" s="61">
        <v>32575</v>
      </c>
      <c r="J235" t="s">
        <v>396</v>
      </c>
      <c r="M235" t="s">
        <v>471</v>
      </c>
      <c r="Q235" t="s">
        <v>398</v>
      </c>
      <c r="S235">
        <v>10235</v>
      </c>
      <c r="T235" t="s">
        <v>415</v>
      </c>
      <c r="U235" s="60">
        <v>1023502</v>
      </c>
      <c r="V235" t="s">
        <v>416</v>
      </c>
      <c r="W235" s="60">
        <v>20820001</v>
      </c>
      <c r="X235" s="60" t="str">
        <f t="shared" si="3"/>
        <v>208</v>
      </c>
    </row>
    <row r="236" spans="2:24">
      <c r="B236">
        <v>70124819</v>
      </c>
      <c r="C236" t="s">
        <v>682</v>
      </c>
      <c r="D236" t="s">
        <v>393</v>
      </c>
      <c r="E236" s="60" t="s">
        <v>394</v>
      </c>
      <c r="G236" t="s">
        <v>395</v>
      </c>
      <c r="H236" s="61">
        <v>33168</v>
      </c>
      <c r="J236" t="s">
        <v>396</v>
      </c>
      <c r="M236" t="s">
        <v>397</v>
      </c>
      <c r="Q236" t="s">
        <v>398</v>
      </c>
      <c r="S236">
        <v>10270</v>
      </c>
      <c r="T236" t="s">
        <v>5035</v>
      </c>
      <c r="U236" s="60">
        <v>1027002</v>
      </c>
      <c r="V236" t="s">
        <v>5041</v>
      </c>
      <c r="W236" s="60">
        <v>21020002</v>
      </c>
      <c r="X236" s="60" t="str">
        <f t="shared" si="3"/>
        <v>210</v>
      </c>
    </row>
    <row r="237" spans="2:24">
      <c r="B237">
        <v>70502357</v>
      </c>
      <c r="C237" t="s">
        <v>755</v>
      </c>
      <c r="D237" t="s">
        <v>393</v>
      </c>
      <c r="E237" s="60" t="s">
        <v>394</v>
      </c>
      <c r="G237" t="s">
        <v>395</v>
      </c>
      <c r="H237" s="61">
        <v>34004</v>
      </c>
      <c r="J237" t="s">
        <v>396</v>
      </c>
      <c r="M237" t="s">
        <v>397</v>
      </c>
      <c r="Q237" t="s">
        <v>398</v>
      </c>
      <c r="S237">
        <v>10209</v>
      </c>
      <c r="T237" t="s">
        <v>442</v>
      </c>
      <c r="U237" s="60">
        <v>1020904</v>
      </c>
      <c r="V237" t="s">
        <v>756</v>
      </c>
      <c r="W237" s="60">
        <v>21720005</v>
      </c>
      <c r="X237" s="60" t="str">
        <f t="shared" si="3"/>
        <v>217</v>
      </c>
    </row>
    <row r="238" spans="2:24">
      <c r="B238">
        <v>70546848</v>
      </c>
      <c r="C238" t="s">
        <v>997</v>
      </c>
      <c r="D238" t="s">
        <v>393</v>
      </c>
      <c r="E238" s="60" t="s">
        <v>394</v>
      </c>
      <c r="G238" t="s">
        <v>395</v>
      </c>
      <c r="H238" s="61">
        <v>35831</v>
      </c>
      <c r="J238" t="s">
        <v>396</v>
      </c>
      <c r="M238" t="s">
        <v>397</v>
      </c>
      <c r="Q238" t="s">
        <v>398</v>
      </c>
      <c r="S238">
        <v>10209</v>
      </c>
      <c r="T238" t="s">
        <v>442</v>
      </c>
      <c r="U238" s="60">
        <v>1020906</v>
      </c>
      <c r="V238" t="s">
        <v>5044</v>
      </c>
      <c r="W238" s="60">
        <v>21720007</v>
      </c>
      <c r="X238" s="60" t="str">
        <f t="shared" si="3"/>
        <v>217</v>
      </c>
    </row>
    <row r="239" spans="2:24">
      <c r="B239">
        <v>70548240</v>
      </c>
      <c r="C239" t="s">
        <v>799</v>
      </c>
      <c r="D239" t="s">
        <v>393</v>
      </c>
      <c r="E239" s="60" t="s">
        <v>394</v>
      </c>
      <c r="G239" t="s">
        <v>395</v>
      </c>
      <c r="H239" s="61">
        <v>34743</v>
      </c>
      <c r="J239" t="s">
        <v>396</v>
      </c>
      <c r="M239" t="s">
        <v>397</v>
      </c>
      <c r="Q239" t="s">
        <v>398</v>
      </c>
      <c r="S239">
        <v>10209</v>
      </c>
      <c r="T239" t="s">
        <v>442</v>
      </c>
      <c r="U239" s="60">
        <v>1020903</v>
      </c>
      <c r="V239" t="s">
        <v>443</v>
      </c>
      <c r="W239" s="60">
        <v>21720004</v>
      </c>
      <c r="X239" s="60" t="str">
        <f t="shared" si="3"/>
        <v>217</v>
      </c>
    </row>
    <row r="240" spans="2:24">
      <c r="B240">
        <v>71670193</v>
      </c>
      <c r="C240" t="s">
        <v>716</v>
      </c>
      <c r="D240" t="s">
        <v>426</v>
      </c>
      <c r="E240" s="60" t="s">
        <v>427</v>
      </c>
      <c r="G240" t="s">
        <v>428</v>
      </c>
      <c r="H240" s="61">
        <v>33423</v>
      </c>
      <c r="J240" t="s">
        <v>717</v>
      </c>
      <c r="M240" t="s">
        <v>397</v>
      </c>
      <c r="Q240" t="s">
        <v>429</v>
      </c>
      <c r="S240">
        <v>10250</v>
      </c>
      <c r="T240" t="s">
        <v>483</v>
      </c>
      <c r="U240" s="60">
        <v>10250</v>
      </c>
      <c r="V240" t="s">
        <v>483</v>
      </c>
      <c r="W240" s="60">
        <v>21260001</v>
      </c>
      <c r="X240" s="60" t="str">
        <f t="shared" si="3"/>
        <v>212</v>
      </c>
    </row>
    <row r="241" spans="2:24">
      <c r="B241">
        <v>71680710</v>
      </c>
      <c r="C241" t="s">
        <v>2593</v>
      </c>
      <c r="D241" t="s">
        <v>410</v>
      </c>
      <c r="E241" s="60" t="s">
        <v>411</v>
      </c>
      <c r="G241" t="s">
        <v>412</v>
      </c>
      <c r="H241" s="61">
        <v>43508</v>
      </c>
      <c r="J241" t="s">
        <v>2594</v>
      </c>
      <c r="M241" t="s">
        <v>397</v>
      </c>
      <c r="Q241" t="s">
        <v>719</v>
      </c>
      <c r="S241">
        <v>102</v>
      </c>
      <c r="T241" t="s">
        <v>497</v>
      </c>
      <c r="U241" s="60">
        <v>102</v>
      </c>
      <c r="V241" t="s">
        <v>497</v>
      </c>
      <c r="W241" s="60">
        <v>10110001</v>
      </c>
      <c r="X241" s="60" t="str">
        <f t="shared" si="3"/>
        <v>101</v>
      </c>
    </row>
    <row r="242" spans="2:24">
      <c r="B242">
        <v>71686212</v>
      </c>
      <c r="C242" t="s">
        <v>974</v>
      </c>
      <c r="D242" t="s">
        <v>410</v>
      </c>
      <c r="E242" s="60" t="s">
        <v>411</v>
      </c>
      <c r="G242" t="s">
        <v>753</v>
      </c>
      <c r="H242" s="61">
        <v>35814</v>
      </c>
      <c r="J242" t="s">
        <v>470</v>
      </c>
      <c r="M242" t="s">
        <v>397</v>
      </c>
      <c r="Q242" t="s">
        <v>753</v>
      </c>
      <c r="S242">
        <v>10294</v>
      </c>
      <c r="T242" t="s">
        <v>472</v>
      </c>
      <c r="U242" s="60">
        <v>1029403</v>
      </c>
      <c r="V242" t="s">
        <v>473</v>
      </c>
      <c r="W242" s="60">
        <v>10850006</v>
      </c>
      <c r="X242" s="60" t="str">
        <f t="shared" si="3"/>
        <v>108</v>
      </c>
    </row>
    <row r="243" spans="2:24">
      <c r="B243">
        <v>98496318</v>
      </c>
      <c r="C243" t="s">
        <v>899</v>
      </c>
      <c r="D243" t="s">
        <v>410</v>
      </c>
      <c r="E243" s="60" t="s">
        <v>411</v>
      </c>
      <c r="G243" t="s">
        <v>412</v>
      </c>
      <c r="H243" s="61">
        <v>35163</v>
      </c>
      <c r="J243" t="s">
        <v>520</v>
      </c>
      <c r="M243" t="s">
        <v>397</v>
      </c>
      <c r="Q243" t="s">
        <v>414</v>
      </c>
      <c r="S243">
        <v>10289</v>
      </c>
      <c r="T243" t="s">
        <v>521</v>
      </c>
      <c r="U243" s="60">
        <v>102890401</v>
      </c>
      <c r="V243" t="s">
        <v>522</v>
      </c>
      <c r="W243" s="60">
        <v>10210005</v>
      </c>
      <c r="X243" s="60" t="str">
        <f t="shared" si="3"/>
        <v>102</v>
      </c>
    </row>
    <row r="244" spans="2:24">
      <c r="B244">
        <v>279739</v>
      </c>
      <c r="C244" t="s">
        <v>961</v>
      </c>
      <c r="D244" t="s">
        <v>393</v>
      </c>
      <c r="E244" s="60" t="s">
        <v>394</v>
      </c>
      <c r="G244" t="s">
        <v>395</v>
      </c>
      <c r="H244" s="61">
        <v>35732</v>
      </c>
      <c r="J244" t="s">
        <v>396</v>
      </c>
      <c r="M244" t="s">
        <v>397</v>
      </c>
      <c r="Q244" t="s">
        <v>398</v>
      </c>
      <c r="S244">
        <v>10203</v>
      </c>
      <c r="T244" t="s">
        <v>399</v>
      </c>
      <c r="U244" s="60">
        <v>1020305</v>
      </c>
      <c r="V244" t="s">
        <v>436</v>
      </c>
      <c r="W244" s="60">
        <v>21420001</v>
      </c>
      <c r="X244" s="60" t="str">
        <f t="shared" si="3"/>
        <v>214</v>
      </c>
    </row>
    <row r="245" spans="2:24">
      <c r="B245">
        <v>8394371</v>
      </c>
      <c r="C245" t="s">
        <v>635</v>
      </c>
      <c r="D245" t="s">
        <v>393</v>
      </c>
      <c r="E245" s="60" t="s">
        <v>394</v>
      </c>
      <c r="G245" t="s">
        <v>395</v>
      </c>
      <c r="H245" s="61">
        <v>32678</v>
      </c>
      <c r="J245" t="s">
        <v>396</v>
      </c>
      <c r="M245" t="s">
        <v>397</v>
      </c>
      <c r="Q245" t="s">
        <v>398</v>
      </c>
      <c r="S245">
        <v>10220</v>
      </c>
      <c r="T245" t="s">
        <v>434</v>
      </c>
      <c r="U245" s="60">
        <v>1022003</v>
      </c>
      <c r="V245" t="s">
        <v>435</v>
      </c>
      <c r="W245" s="60">
        <v>22020004</v>
      </c>
      <c r="X245" s="60" t="str">
        <f t="shared" si="3"/>
        <v>220</v>
      </c>
    </row>
    <row r="246" spans="2:24">
      <c r="B246">
        <v>10093030</v>
      </c>
      <c r="C246" t="s">
        <v>892</v>
      </c>
      <c r="D246" t="s">
        <v>393</v>
      </c>
      <c r="E246" s="60" t="s">
        <v>394</v>
      </c>
      <c r="G246" t="s">
        <v>395</v>
      </c>
      <c r="H246" s="61">
        <v>35131</v>
      </c>
      <c r="J246" t="s">
        <v>396</v>
      </c>
      <c r="M246" t="s">
        <v>397</v>
      </c>
      <c r="Q246" t="s">
        <v>398</v>
      </c>
      <c r="S246">
        <v>10230</v>
      </c>
      <c r="T246" t="s">
        <v>454</v>
      </c>
      <c r="U246" s="60">
        <v>1023001</v>
      </c>
      <c r="V246" t="s">
        <v>457</v>
      </c>
      <c r="W246" s="60">
        <v>20720001</v>
      </c>
      <c r="X246" s="60" t="str">
        <f t="shared" si="3"/>
        <v>207</v>
      </c>
    </row>
    <row r="247" spans="2:24">
      <c r="B247">
        <v>12906428</v>
      </c>
      <c r="C247" t="s">
        <v>620</v>
      </c>
      <c r="D247" t="s">
        <v>393</v>
      </c>
      <c r="E247" s="60" t="s">
        <v>394</v>
      </c>
      <c r="G247" t="s">
        <v>395</v>
      </c>
      <c r="H247" s="61">
        <v>32528</v>
      </c>
      <c r="J247" t="s">
        <v>396</v>
      </c>
      <c r="M247" t="s">
        <v>397</v>
      </c>
      <c r="Q247" t="s">
        <v>398</v>
      </c>
      <c r="S247">
        <v>10203</v>
      </c>
      <c r="T247" t="s">
        <v>399</v>
      </c>
      <c r="U247" s="60">
        <v>1020301</v>
      </c>
      <c r="V247" t="s">
        <v>405</v>
      </c>
      <c r="W247" s="60">
        <v>21420004</v>
      </c>
      <c r="X247" s="60" t="str">
        <f t="shared" si="3"/>
        <v>214</v>
      </c>
    </row>
    <row r="248" spans="2:24">
      <c r="B248">
        <v>15319469</v>
      </c>
      <c r="C248" t="s">
        <v>624</v>
      </c>
      <c r="D248" t="s">
        <v>393</v>
      </c>
      <c r="E248" s="60" t="s">
        <v>394</v>
      </c>
      <c r="G248" t="s">
        <v>395</v>
      </c>
      <c r="H248" s="61">
        <v>32569</v>
      </c>
      <c r="J248" t="s">
        <v>396</v>
      </c>
      <c r="M248" t="s">
        <v>397</v>
      </c>
      <c r="Q248" t="s">
        <v>398</v>
      </c>
      <c r="S248">
        <v>10203</v>
      </c>
      <c r="T248" t="s">
        <v>399</v>
      </c>
      <c r="U248" s="60">
        <v>1020301</v>
      </c>
      <c r="V248" t="s">
        <v>405</v>
      </c>
      <c r="W248" s="60">
        <v>21420004</v>
      </c>
      <c r="X248" s="60" t="str">
        <f t="shared" si="3"/>
        <v>214</v>
      </c>
    </row>
    <row r="249" spans="2:24">
      <c r="B249">
        <v>15485206</v>
      </c>
      <c r="C249" t="s">
        <v>2627</v>
      </c>
      <c r="D249" t="s">
        <v>410</v>
      </c>
      <c r="E249" s="60" t="s">
        <v>411</v>
      </c>
      <c r="G249" t="s">
        <v>412</v>
      </c>
      <c r="H249" s="61">
        <v>43868</v>
      </c>
      <c r="J249" t="s">
        <v>4963</v>
      </c>
      <c r="M249" t="s">
        <v>397</v>
      </c>
      <c r="Q249" t="s">
        <v>719</v>
      </c>
      <c r="S249">
        <v>10202</v>
      </c>
      <c r="T249" t="s">
        <v>430</v>
      </c>
      <c r="U249" s="60">
        <v>1020202</v>
      </c>
      <c r="V249" t="s">
        <v>885</v>
      </c>
      <c r="W249" s="60">
        <v>21620001</v>
      </c>
      <c r="X249" s="60" t="str">
        <f t="shared" si="3"/>
        <v>216</v>
      </c>
    </row>
    <row r="250" spans="2:24">
      <c r="B250">
        <v>19363453</v>
      </c>
      <c r="C250" t="s">
        <v>539</v>
      </c>
      <c r="D250" t="s">
        <v>393</v>
      </c>
      <c r="E250" s="60" t="s">
        <v>394</v>
      </c>
      <c r="G250" t="s">
        <v>395</v>
      </c>
      <c r="H250" s="61">
        <v>30166</v>
      </c>
      <c r="J250" t="s">
        <v>396</v>
      </c>
      <c r="M250" t="s">
        <v>397</v>
      </c>
      <c r="Q250" t="s">
        <v>398</v>
      </c>
      <c r="S250">
        <v>10202</v>
      </c>
      <c r="T250" t="s">
        <v>430</v>
      </c>
      <c r="U250" s="60">
        <v>1020204</v>
      </c>
      <c r="V250" t="s">
        <v>5047</v>
      </c>
      <c r="W250" s="60">
        <v>21620003</v>
      </c>
      <c r="X250" s="60" t="str">
        <f t="shared" si="3"/>
        <v>216</v>
      </c>
    </row>
    <row r="251" spans="2:24">
      <c r="B251">
        <v>21399755</v>
      </c>
      <c r="C251" t="s">
        <v>922</v>
      </c>
      <c r="D251" t="s">
        <v>393</v>
      </c>
      <c r="E251" s="60" t="s">
        <v>394</v>
      </c>
      <c r="G251" t="s">
        <v>395</v>
      </c>
      <c r="H251" s="61">
        <v>35240</v>
      </c>
      <c r="J251" t="s">
        <v>396</v>
      </c>
      <c r="M251" t="s">
        <v>397</v>
      </c>
      <c r="Q251" t="s">
        <v>398</v>
      </c>
      <c r="S251">
        <v>10203</v>
      </c>
      <c r="T251" t="s">
        <v>399</v>
      </c>
      <c r="U251" s="60">
        <v>1020303</v>
      </c>
      <c r="V251" t="s">
        <v>418</v>
      </c>
      <c r="W251" s="60">
        <v>21420003</v>
      </c>
      <c r="X251" s="60" t="str">
        <f t="shared" si="3"/>
        <v>214</v>
      </c>
    </row>
    <row r="252" spans="2:24">
      <c r="B252">
        <v>32528494</v>
      </c>
      <c r="C252" t="s">
        <v>1000</v>
      </c>
      <c r="D252" t="s">
        <v>393</v>
      </c>
      <c r="E252" s="60" t="s">
        <v>394</v>
      </c>
      <c r="G252" t="s">
        <v>395</v>
      </c>
      <c r="H252" s="61">
        <v>35846</v>
      </c>
      <c r="J252" t="s">
        <v>396</v>
      </c>
      <c r="M252" t="s">
        <v>397</v>
      </c>
      <c r="Q252" t="s">
        <v>398</v>
      </c>
      <c r="S252">
        <v>10213</v>
      </c>
      <c r="T252" t="s">
        <v>460</v>
      </c>
      <c r="U252" s="60">
        <v>1021301</v>
      </c>
      <c r="V252" t="s">
        <v>421</v>
      </c>
      <c r="W252" s="60">
        <v>22320001</v>
      </c>
      <c r="X252" s="60" t="str">
        <f t="shared" si="3"/>
        <v>223</v>
      </c>
    </row>
    <row r="253" spans="2:24">
      <c r="B253">
        <v>42682679</v>
      </c>
      <c r="C253" t="s">
        <v>838</v>
      </c>
      <c r="D253" t="s">
        <v>410</v>
      </c>
      <c r="E253" s="60" t="s">
        <v>411</v>
      </c>
      <c r="G253" t="s">
        <v>412</v>
      </c>
      <c r="H253" s="61">
        <v>34857</v>
      </c>
      <c r="J253" t="s">
        <v>511</v>
      </c>
      <c r="M253" t="s">
        <v>397</v>
      </c>
      <c r="Q253" t="s">
        <v>414</v>
      </c>
      <c r="S253">
        <v>10281</v>
      </c>
      <c r="T253" t="s">
        <v>493</v>
      </c>
      <c r="U253" s="60">
        <v>1028102</v>
      </c>
      <c r="V253" t="s">
        <v>494</v>
      </c>
      <c r="W253" s="60">
        <v>11010003</v>
      </c>
      <c r="X253" s="60" t="str">
        <f t="shared" si="3"/>
        <v>110</v>
      </c>
    </row>
    <row r="254" spans="2:24">
      <c r="B254">
        <v>43513762</v>
      </c>
      <c r="C254" t="s">
        <v>653</v>
      </c>
      <c r="D254" t="s">
        <v>410</v>
      </c>
      <c r="E254" s="60" t="s">
        <v>411</v>
      </c>
      <c r="G254" t="s">
        <v>412</v>
      </c>
      <c r="H254" s="61">
        <v>32912</v>
      </c>
      <c r="J254" t="s">
        <v>524</v>
      </c>
      <c r="M254" t="s">
        <v>397</v>
      </c>
      <c r="Q254" t="s">
        <v>414</v>
      </c>
      <c r="S254">
        <v>10292</v>
      </c>
      <c r="T254" t="s">
        <v>451</v>
      </c>
      <c r="U254" s="60">
        <v>1029202</v>
      </c>
      <c r="V254" t="s">
        <v>654</v>
      </c>
      <c r="W254" s="60">
        <v>20110001</v>
      </c>
      <c r="X254" s="60" t="str">
        <f t="shared" si="3"/>
        <v>201</v>
      </c>
    </row>
    <row r="255" spans="2:24">
      <c r="B255">
        <v>43515547</v>
      </c>
      <c r="C255" t="s">
        <v>2686</v>
      </c>
      <c r="D255" t="s">
        <v>410</v>
      </c>
      <c r="E255" s="60" t="s">
        <v>411</v>
      </c>
      <c r="G255" t="s">
        <v>412</v>
      </c>
      <c r="H255" s="61">
        <v>44386</v>
      </c>
      <c r="J255" t="s">
        <v>4966</v>
      </c>
      <c r="M255" t="s">
        <v>397</v>
      </c>
      <c r="Q255" t="s">
        <v>719</v>
      </c>
      <c r="S255">
        <v>10230</v>
      </c>
      <c r="T255" t="s">
        <v>454</v>
      </c>
      <c r="U255" s="60">
        <v>1023018</v>
      </c>
      <c r="V255" t="s">
        <v>2687</v>
      </c>
      <c r="W255" s="60">
        <v>20720012</v>
      </c>
      <c r="X255" s="60" t="str">
        <f t="shared" si="3"/>
        <v>207</v>
      </c>
    </row>
    <row r="256" spans="2:24">
      <c r="B256">
        <v>43521312</v>
      </c>
      <c r="C256" t="s">
        <v>806</v>
      </c>
      <c r="D256" t="s">
        <v>410</v>
      </c>
      <c r="E256" s="60" t="s">
        <v>411</v>
      </c>
      <c r="G256" t="s">
        <v>412</v>
      </c>
      <c r="H256" s="61">
        <v>34758</v>
      </c>
      <c r="J256" t="s">
        <v>587</v>
      </c>
      <c r="M256" t="s">
        <v>397</v>
      </c>
      <c r="Q256" t="s">
        <v>414</v>
      </c>
      <c r="S256">
        <v>10230</v>
      </c>
      <c r="T256" t="s">
        <v>454</v>
      </c>
      <c r="U256" s="60">
        <v>1023016</v>
      </c>
      <c r="V256" t="s">
        <v>588</v>
      </c>
      <c r="W256" s="60">
        <v>20730001</v>
      </c>
      <c r="X256" s="60" t="str">
        <f t="shared" si="3"/>
        <v>207</v>
      </c>
    </row>
    <row r="257" spans="2:24">
      <c r="B257">
        <v>43530960</v>
      </c>
      <c r="C257" t="s">
        <v>934</v>
      </c>
      <c r="D257" t="s">
        <v>410</v>
      </c>
      <c r="E257" s="60" t="s">
        <v>411</v>
      </c>
      <c r="G257" t="s">
        <v>412</v>
      </c>
      <c r="H257" s="61">
        <v>35450</v>
      </c>
      <c r="J257" t="s">
        <v>413</v>
      </c>
      <c r="M257" t="s">
        <v>397</v>
      </c>
      <c r="Q257" t="s">
        <v>414</v>
      </c>
      <c r="S257">
        <v>10245</v>
      </c>
      <c r="T257" t="s">
        <v>914</v>
      </c>
      <c r="U257" s="60">
        <v>10245</v>
      </c>
      <c r="V257" t="s">
        <v>914</v>
      </c>
      <c r="W257" s="60">
        <v>22160001</v>
      </c>
      <c r="X257" s="60" t="str">
        <f t="shared" si="3"/>
        <v>221</v>
      </c>
    </row>
    <row r="258" spans="2:24">
      <c r="B258">
        <v>8471675</v>
      </c>
      <c r="C258" t="s">
        <v>695</v>
      </c>
      <c r="D258" t="s">
        <v>410</v>
      </c>
      <c r="E258" s="60" t="s">
        <v>411</v>
      </c>
      <c r="G258" t="s">
        <v>412</v>
      </c>
      <c r="H258" s="61">
        <v>33260</v>
      </c>
      <c r="J258" t="s">
        <v>518</v>
      </c>
      <c r="M258" t="s">
        <v>397</v>
      </c>
      <c r="Q258" t="s">
        <v>414</v>
      </c>
      <c r="S258">
        <v>10291</v>
      </c>
      <c r="T258" t="s">
        <v>439</v>
      </c>
      <c r="U258" s="60">
        <v>1029106</v>
      </c>
      <c r="V258" t="s">
        <v>505</v>
      </c>
      <c r="W258" s="60">
        <v>10410050</v>
      </c>
      <c r="X258" s="60" t="str">
        <f t="shared" si="3"/>
        <v>104</v>
      </c>
    </row>
    <row r="259" spans="2:24">
      <c r="B259">
        <v>21832088</v>
      </c>
      <c r="C259" t="s">
        <v>984</v>
      </c>
      <c r="D259" t="s">
        <v>410</v>
      </c>
      <c r="E259" s="60" t="s">
        <v>411</v>
      </c>
      <c r="G259" t="s">
        <v>753</v>
      </c>
      <c r="H259" s="61">
        <v>35814</v>
      </c>
      <c r="J259" t="s">
        <v>530</v>
      </c>
      <c r="M259" t="s">
        <v>397</v>
      </c>
      <c r="Q259" t="s">
        <v>753</v>
      </c>
      <c r="S259">
        <v>10291</v>
      </c>
      <c r="T259" t="s">
        <v>439</v>
      </c>
      <c r="U259" s="60">
        <v>1029106</v>
      </c>
      <c r="V259" t="s">
        <v>505</v>
      </c>
      <c r="W259" s="60">
        <v>10410050</v>
      </c>
      <c r="X259" s="60" t="str">
        <f t="shared" ref="X259:X322" si="4">LEFT(W259,3)</f>
        <v>104</v>
      </c>
    </row>
    <row r="260" spans="2:24">
      <c r="B260">
        <v>42840439</v>
      </c>
      <c r="C260" t="s">
        <v>747</v>
      </c>
      <c r="D260" t="s">
        <v>410</v>
      </c>
      <c r="E260" s="60" t="s">
        <v>411</v>
      </c>
      <c r="G260" t="s">
        <v>412</v>
      </c>
      <c r="H260" s="61">
        <v>33898</v>
      </c>
      <c r="J260" t="s">
        <v>524</v>
      </c>
      <c r="M260" t="s">
        <v>397</v>
      </c>
      <c r="Q260" t="s">
        <v>414</v>
      </c>
      <c r="S260">
        <v>10291</v>
      </c>
      <c r="T260" t="s">
        <v>439</v>
      </c>
      <c r="U260" s="60">
        <v>1029105</v>
      </c>
      <c r="V260" t="s">
        <v>440</v>
      </c>
      <c r="W260" s="60">
        <v>10410038</v>
      </c>
      <c r="X260" s="60" t="str">
        <f t="shared" si="4"/>
        <v>104</v>
      </c>
    </row>
    <row r="261" spans="2:24">
      <c r="B261">
        <v>43722063</v>
      </c>
      <c r="C261" t="s">
        <v>827</v>
      </c>
      <c r="D261" t="s">
        <v>410</v>
      </c>
      <c r="E261" s="60" t="s">
        <v>411</v>
      </c>
      <c r="G261" t="s">
        <v>412</v>
      </c>
      <c r="H261" s="61">
        <v>34796</v>
      </c>
      <c r="J261" t="s">
        <v>828</v>
      </c>
      <c r="M261" t="s">
        <v>397</v>
      </c>
      <c r="Q261" t="s">
        <v>414</v>
      </c>
      <c r="S261">
        <v>10291</v>
      </c>
      <c r="T261" t="s">
        <v>439</v>
      </c>
      <c r="U261" s="60">
        <v>1029105</v>
      </c>
      <c r="V261" t="s">
        <v>440</v>
      </c>
      <c r="W261" s="60">
        <v>10410038</v>
      </c>
      <c r="X261" s="60" t="str">
        <f t="shared" si="4"/>
        <v>104</v>
      </c>
    </row>
    <row r="262" spans="2:24">
      <c r="B262">
        <v>43662486</v>
      </c>
      <c r="C262" t="s">
        <v>640</v>
      </c>
      <c r="D262" t="s">
        <v>410</v>
      </c>
      <c r="E262" s="60" t="s">
        <v>411</v>
      </c>
      <c r="G262" t="s">
        <v>412</v>
      </c>
      <c r="H262" s="61">
        <v>32707</v>
      </c>
      <c r="J262" t="s">
        <v>413</v>
      </c>
      <c r="M262" t="s">
        <v>397</v>
      </c>
      <c r="Q262" t="s">
        <v>414</v>
      </c>
      <c r="S262">
        <v>10294</v>
      </c>
      <c r="T262" t="s">
        <v>472</v>
      </c>
      <c r="U262" s="60">
        <v>1029402</v>
      </c>
      <c r="V262" t="s">
        <v>641</v>
      </c>
      <c r="W262" s="60">
        <v>10850003</v>
      </c>
      <c r="X262" s="60" t="str">
        <f t="shared" si="4"/>
        <v>108</v>
      </c>
    </row>
    <row r="263" spans="2:24">
      <c r="B263">
        <v>70569584</v>
      </c>
      <c r="C263" t="s">
        <v>2556</v>
      </c>
      <c r="D263" t="s">
        <v>410</v>
      </c>
      <c r="E263" s="60" t="s">
        <v>411</v>
      </c>
      <c r="G263" t="s">
        <v>412</v>
      </c>
      <c r="H263" s="61">
        <v>43287</v>
      </c>
      <c r="J263" t="s">
        <v>4967</v>
      </c>
      <c r="M263" t="s">
        <v>397</v>
      </c>
      <c r="Q263" t="s">
        <v>719</v>
      </c>
      <c r="S263">
        <v>10291</v>
      </c>
      <c r="T263" t="s">
        <v>439</v>
      </c>
      <c r="U263" s="60">
        <v>1029103</v>
      </c>
      <c r="V263" t="s">
        <v>552</v>
      </c>
      <c r="W263" s="60">
        <v>10410042</v>
      </c>
      <c r="X263" s="60" t="str">
        <f t="shared" si="4"/>
        <v>104</v>
      </c>
    </row>
    <row r="264" spans="2:24">
      <c r="B264">
        <v>71051355</v>
      </c>
      <c r="C264" t="s">
        <v>670</v>
      </c>
      <c r="D264" t="s">
        <v>410</v>
      </c>
      <c r="E264" s="60" t="s">
        <v>411</v>
      </c>
      <c r="G264" t="s">
        <v>412</v>
      </c>
      <c r="H264" s="61">
        <v>33087</v>
      </c>
      <c r="J264" t="s">
        <v>518</v>
      </c>
      <c r="M264" t="s">
        <v>397</v>
      </c>
      <c r="Q264" t="s">
        <v>482</v>
      </c>
      <c r="S264">
        <v>10291</v>
      </c>
      <c r="T264" t="s">
        <v>439</v>
      </c>
      <c r="U264" s="60">
        <v>1029106</v>
      </c>
      <c r="V264" t="s">
        <v>505</v>
      </c>
      <c r="W264" s="60">
        <v>10410050</v>
      </c>
      <c r="X264" s="60" t="str">
        <f t="shared" si="4"/>
        <v>104</v>
      </c>
    </row>
    <row r="265" spans="2:24">
      <c r="B265">
        <v>71684885</v>
      </c>
      <c r="C265" t="s">
        <v>700</v>
      </c>
      <c r="D265" t="s">
        <v>410</v>
      </c>
      <c r="E265" s="60" t="s">
        <v>411</v>
      </c>
      <c r="G265" t="s">
        <v>412</v>
      </c>
      <c r="H265" s="61">
        <v>33304</v>
      </c>
      <c r="J265" t="s">
        <v>518</v>
      </c>
      <c r="M265" t="s">
        <v>397</v>
      </c>
      <c r="Q265" t="s">
        <v>482</v>
      </c>
      <c r="S265">
        <v>10291</v>
      </c>
      <c r="T265" t="s">
        <v>439</v>
      </c>
      <c r="U265" s="60">
        <v>1029106</v>
      </c>
      <c r="V265" t="s">
        <v>505</v>
      </c>
      <c r="W265" s="60">
        <v>10410050</v>
      </c>
      <c r="X265" s="60" t="str">
        <f t="shared" si="4"/>
        <v>104</v>
      </c>
    </row>
    <row r="266" spans="2:24">
      <c r="B266">
        <v>71686493</v>
      </c>
      <c r="C266" t="s">
        <v>725</v>
      </c>
      <c r="D266" t="s">
        <v>426</v>
      </c>
      <c r="E266" s="60" t="s">
        <v>427</v>
      </c>
      <c r="G266" t="s">
        <v>428</v>
      </c>
      <c r="H266" s="61">
        <v>33448</v>
      </c>
      <c r="J266" t="s">
        <v>610</v>
      </c>
      <c r="M266" t="s">
        <v>397</v>
      </c>
      <c r="Q266" t="s">
        <v>429</v>
      </c>
      <c r="S266">
        <v>10291</v>
      </c>
      <c r="T266" t="s">
        <v>439</v>
      </c>
      <c r="U266" s="60">
        <v>1029107</v>
      </c>
      <c r="V266" t="s">
        <v>512</v>
      </c>
      <c r="W266" s="60">
        <v>10410054</v>
      </c>
      <c r="X266" s="60" t="str">
        <f t="shared" si="4"/>
        <v>104</v>
      </c>
    </row>
    <row r="267" spans="2:24">
      <c r="B267">
        <v>43723724</v>
      </c>
      <c r="C267" t="s">
        <v>1194</v>
      </c>
      <c r="D267" t="s">
        <v>410</v>
      </c>
      <c r="E267" s="60" t="s">
        <v>411</v>
      </c>
      <c r="G267" t="s">
        <v>412</v>
      </c>
      <c r="H267" s="61">
        <v>37277</v>
      </c>
      <c r="J267" t="s">
        <v>1195</v>
      </c>
      <c r="M267" t="s">
        <v>397</v>
      </c>
      <c r="Q267" t="s">
        <v>719</v>
      </c>
      <c r="S267">
        <v>102</v>
      </c>
      <c r="T267" t="s">
        <v>497</v>
      </c>
      <c r="U267" s="60">
        <v>102</v>
      </c>
      <c r="V267" t="s">
        <v>497</v>
      </c>
      <c r="W267" s="60">
        <v>10110001</v>
      </c>
      <c r="X267" s="60" t="str">
        <f t="shared" si="4"/>
        <v>101</v>
      </c>
    </row>
    <row r="268" spans="2:24">
      <c r="B268">
        <v>71688163</v>
      </c>
      <c r="C268" t="s">
        <v>811</v>
      </c>
      <c r="D268" t="s">
        <v>410</v>
      </c>
      <c r="E268" s="60" t="s">
        <v>411</v>
      </c>
      <c r="G268" t="s">
        <v>412</v>
      </c>
      <c r="H268" s="61">
        <v>34760</v>
      </c>
      <c r="J268" t="s">
        <v>618</v>
      </c>
      <c r="M268" t="s">
        <v>397</v>
      </c>
      <c r="Q268" t="s">
        <v>414</v>
      </c>
      <c r="S268">
        <v>10291</v>
      </c>
      <c r="T268" t="s">
        <v>439</v>
      </c>
      <c r="U268" s="60">
        <v>1029106</v>
      </c>
      <c r="V268" t="s">
        <v>505</v>
      </c>
      <c r="W268" s="60">
        <v>10410050</v>
      </c>
      <c r="X268" s="60" t="str">
        <f t="shared" si="4"/>
        <v>104</v>
      </c>
    </row>
    <row r="269" spans="2:24">
      <c r="B269">
        <v>70074849</v>
      </c>
      <c r="C269" t="s">
        <v>732</v>
      </c>
      <c r="D269" t="s">
        <v>393</v>
      </c>
      <c r="E269" s="60" t="s">
        <v>394</v>
      </c>
      <c r="G269" t="s">
        <v>395</v>
      </c>
      <c r="H269" s="61">
        <v>33680</v>
      </c>
      <c r="J269" t="s">
        <v>396</v>
      </c>
      <c r="M269" t="s">
        <v>397</v>
      </c>
      <c r="Q269" t="s">
        <v>398</v>
      </c>
      <c r="S269">
        <v>10225</v>
      </c>
      <c r="T269" t="s">
        <v>402</v>
      </c>
      <c r="U269" s="60">
        <v>1022508</v>
      </c>
      <c r="V269" t="s">
        <v>5040</v>
      </c>
      <c r="W269" s="60">
        <v>21320010</v>
      </c>
      <c r="X269" s="60" t="str">
        <f t="shared" si="4"/>
        <v>213</v>
      </c>
    </row>
    <row r="270" spans="2:24">
      <c r="B270">
        <v>70082602</v>
      </c>
      <c r="C270" t="s">
        <v>661</v>
      </c>
      <c r="D270" t="s">
        <v>393</v>
      </c>
      <c r="E270" s="60" t="s">
        <v>394</v>
      </c>
      <c r="G270" t="s">
        <v>395</v>
      </c>
      <c r="H270" s="61">
        <v>32979</v>
      </c>
      <c r="J270" t="s">
        <v>396</v>
      </c>
      <c r="M270" t="s">
        <v>397</v>
      </c>
      <c r="Q270" t="s">
        <v>398</v>
      </c>
      <c r="S270">
        <v>10211</v>
      </c>
      <c r="T270" t="s">
        <v>422</v>
      </c>
      <c r="U270" s="60">
        <v>1021101</v>
      </c>
      <c r="V270" t="s">
        <v>423</v>
      </c>
      <c r="W270" s="60">
        <v>21920004</v>
      </c>
      <c r="X270" s="60" t="str">
        <f t="shared" si="4"/>
        <v>219</v>
      </c>
    </row>
    <row r="271" spans="2:24">
      <c r="B271">
        <v>70084346</v>
      </c>
      <c r="C271" t="s">
        <v>1154</v>
      </c>
      <c r="D271" t="s">
        <v>393</v>
      </c>
      <c r="E271" s="60" t="s">
        <v>394</v>
      </c>
      <c r="G271" t="s">
        <v>395</v>
      </c>
      <c r="H271" s="61">
        <v>36935</v>
      </c>
      <c r="J271" t="s">
        <v>396</v>
      </c>
      <c r="M271" t="s">
        <v>397</v>
      </c>
      <c r="Q271" t="s">
        <v>398</v>
      </c>
      <c r="S271">
        <v>10209</v>
      </c>
      <c r="T271" t="s">
        <v>442</v>
      </c>
      <c r="U271" s="60">
        <v>1020905</v>
      </c>
      <c r="V271" t="s">
        <v>952</v>
      </c>
      <c r="W271" s="60">
        <v>21720006</v>
      </c>
      <c r="X271" s="60" t="str">
        <f t="shared" si="4"/>
        <v>217</v>
      </c>
    </row>
    <row r="272" spans="2:24">
      <c r="B272">
        <v>70099419</v>
      </c>
      <c r="C272" t="s">
        <v>851</v>
      </c>
      <c r="D272" t="s">
        <v>393</v>
      </c>
      <c r="E272" s="60" t="s">
        <v>394</v>
      </c>
      <c r="G272" t="s">
        <v>395</v>
      </c>
      <c r="H272" s="61">
        <v>34935</v>
      </c>
      <c r="J272" t="s">
        <v>396</v>
      </c>
      <c r="M272" t="s">
        <v>397</v>
      </c>
      <c r="Q272" t="s">
        <v>398</v>
      </c>
      <c r="S272">
        <v>10250</v>
      </c>
      <c r="T272" t="s">
        <v>483</v>
      </c>
      <c r="U272" s="60">
        <v>1025002</v>
      </c>
      <c r="V272" t="s">
        <v>694</v>
      </c>
      <c r="W272" s="60">
        <v>21220002</v>
      </c>
      <c r="X272" s="60" t="str">
        <f t="shared" si="4"/>
        <v>212</v>
      </c>
    </row>
    <row r="273" spans="2:24">
      <c r="B273">
        <v>70104375</v>
      </c>
      <c r="C273" t="s">
        <v>1069</v>
      </c>
      <c r="D273" t="s">
        <v>393</v>
      </c>
      <c r="E273" s="60" t="s">
        <v>394</v>
      </c>
      <c r="G273" t="s">
        <v>395</v>
      </c>
      <c r="H273" s="61">
        <v>36390</v>
      </c>
      <c r="J273" t="s">
        <v>396</v>
      </c>
      <c r="M273" t="s">
        <v>471</v>
      </c>
      <c r="Q273" t="s">
        <v>398</v>
      </c>
      <c r="S273">
        <v>10270</v>
      </c>
      <c r="T273" t="s">
        <v>5035</v>
      </c>
      <c r="U273" s="60">
        <v>1027002</v>
      </c>
      <c r="V273" t="s">
        <v>5041</v>
      </c>
      <c r="W273" s="60">
        <v>21020002</v>
      </c>
      <c r="X273" s="60" t="str">
        <f t="shared" si="4"/>
        <v>210</v>
      </c>
    </row>
    <row r="274" spans="2:24">
      <c r="B274">
        <v>70107958</v>
      </c>
      <c r="C274" t="s">
        <v>923</v>
      </c>
      <c r="D274" t="s">
        <v>393</v>
      </c>
      <c r="E274" s="60" t="s">
        <v>394</v>
      </c>
      <c r="G274" t="s">
        <v>395</v>
      </c>
      <c r="H274" s="61">
        <v>35265</v>
      </c>
      <c r="J274" t="s">
        <v>396</v>
      </c>
      <c r="M274" t="s">
        <v>397</v>
      </c>
      <c r="Q274" t="s">
        <v>398</v>
      </c>
      <c r="S274">
        <v>10275</v>
      </c>
      <c r="T274" t="s">
        <v>564</v>
      </c>
      <c r="U274" s="60">
        <v>1027501</v>
      </c>
      <c r="V274" t="s">
        <v>565</v>
      </c>
      <c r="W274" s="60">
        <v>22520001</v>
      </c>
      <c r="X274" s="60" t="str">
        <f t="shared" si="4"/>
        <v>225</v>
      </c>
    </row>
    <row r="275" spans="2:24">
      <c r="B275">
        <v>70121219</v>
      </c>
      <c r="C275" t="s">
        <v>757</v>
      </c>
      <c r="D275" t="s">
        <v>393</v>
      </c>
      <c r="E275" s="60" t="s">
        <v>394</v>
      </c>
      <c r="G275" t="s">
        <v>395</v>
      </c>
      <c r="H275" s="61">
        <v>34022</v>
      </c>
      <c r="J275" t="s">
        <v>396</v>
      </c>
      <c r="M275" t="s">
        <v>397</v>
      </c>
      <c r="Q275" t="s">
        <v>398</v>
      </c>
      <c r="S275">
        <v>10203</v>
      </c>
      <c r="T275" t="s">
        <v>399</v>
      </c>
      <c r="U275" s="60">
        <v>1020301</v>
      </c>
      <c r="V275" t="s">
        <v>405</v>
      </c>
      <c r="W275" s="60">
        <v>21420004</v>
      </c>
      <c r="X275" s="60" t="str">
        <f t="shared" si="4"/>
        <v>214</v>
      </c>
    </row>
    <row r="276" spans="2:24">
      <c r="B276">
        <v>70135026</v>
      </c>
      <c r="C276" t="s">
        <v>859</v>
      </c>
      <c r="D276" t="s">
        <v>410</v>
      </c>
      <c r="E276" s="60" t="s">
        <v>411</v>
      </c>
      <c r="G276" t="s">
        <v>412</v>
      </c>
      <c r="H276" s="61">
        <v>34949</v>
      </c>
      <c r="J276" t="s">
        <v>481</v>
      </c>
      <c r="M276" t="s">
        <v>397</v>
      </c>
      <c r="Q276" t="s">
        <v>414</v>
      </c>
      <c r="S276">
        <v>10292</v>
      </c>
      <c r="T276" t="s">
        <v>451</v>
      </c>
      <c r="U276" s="60">
        <v>1029202</v>
      </c>
      <c r="V276" t="s">
        <v>654</v>
      </c>
      <c r="W276" s="60">
        <v>20110001</v>
      </c>
      <c r="X276" s="60" t="str">
        <f t="shared" si="4"/>
        <v>201</v>
      </c>
    </row>
    <row r="277" spans="2:24">
      <c r="B277">
        <v>71582884</v>
      </c>
      <c r="C277" t="s">
        <v>955</v>
      </c>
      <c r="D277" t="s">
        <v>393</v>
      </c>
      <c r="E277" s="60" t="s">
        <v>394</v>
      </c>
      <c r="G277" t="s">
        <v>395</v>
      </c>
      <c r="H277" s="61">
        <v>35689</v>
      </c>
      <c r="J277" t="s">
        <v>396</v>
      </c>
      <c r="M277" t="s">
        <v>471</v>
      </c>
      <c r="Q277" t="s">
        <v>398</v>
      </c>
      <c r="S277">
        <v>10275</v>
      </c>
      <c r="T277" t="s">
        <v>564</v>
      </c>
      <c r="U277" s="60">
        <v>1027501</v>
      </c>
      <c r="V277" t="s">
        <v>565</v>
      </c>
      <c r="W277" s="60">
        <v>22520001</v>
      </c>
      <c r="X277" s="60" t="str">
        <f t="shared" si="4"/>
        <v>225</v>
      </c>
    </row>
    <row r="278" spans="2:24">
      <c r="B278">
        <v>71603452</v>
      </c>
      <c r="C278" t="s">
        <v>683</v>
      </c>
      <c r="D278" t="s">
        <v>393</v>
      </c>
      <c r="E278" s="60" t="s">
        <v>394</v>
      </c>
      <c r="G278" t="s">
        <v>395</v>
      </c>
      <c r="H278" s="61">
        <v>33169</v>
      </c>
      <c r="J278" t="s">
        <v>396</v>
      </c>
      <c r="M278" t="s">
        <v>397</v>
      </c>
      <c r="Q278" t="s">
        <v>398</v>
      </c>
      <c r="S278">
        <v>10225</v>
      </c>
      <c r="T278" t="s">
        <v>402</v>
      </c>
      <c r="U278" s="60">
        <v>1022505</v>
      </c>
      <c r="V278" t="s">
        <v>5048</v>
      </c>
      <c r="W278" s="60">
        <v>21320007</v>
      </c>
      <c r="X278" s="60" t="str">
        <f t="shared" si="4"/>
        <v>213</v>
      </c>
    </row>
    <row r="279" spans="2:24">
      <c r="B279">
        <v>71680865</v>
      </c>
      <c r="C279" t="s">
        <v>2614</v>
      </c>
      <c r="D279" t="s">
        <v>410</v>
      </c>
      <c r="E279" s="60" t="s">
        <v>411</v>
      </c>
      <c r="G279" t="s">
        <v>412</v>
      </c>
      <c r="H279" s="61">
        <v>43742</v>
      </c>
      <c r="J279" t="s">
        <v>4968</v>
      </c>
      <c r="M279" t="s">
        <v>397</v>
      </c>
      <c r="Q279" t="s">
        <v>719</v>
      </c>
      <c r="S279">
        <v>10281</v>
      </c>
      <c r="T279" t="s">
        <v>493</v>
      </c>
      <c r="U279" s="60">
        <v>1028102</v>
      </c>
      <c r="V279" t="s">
        <v>494</v>
      </c>
      <c r="W279" s="60">
        <v>11010003</v>
      </c>
      <c r="X279" s="60" t="str">
        <f t="shared" si="4"/>
        <v>110</v>
      </c>
    </row>
    <row r="280" spans="2:24">
      <c r="B280">
        <v>71687077</v>
      </c>
      <c r="C280" t="s">
        <v>791</v>
      </c>
      <c r="D280" t="s">
        <v>410</v>
      </c>
      <c r="E280" s="60" t="s">
        <v>411</v>
      </c>
      <c r="G280" t="s">
        <v>412</v>
      </c>
      <c r="H280" s="61">
        <v>34709</v>
      </c>
      <c r="J280" t="s">
        <v>4969</v>
      </c>
      <c r="M280" t="s">
        <v>397</v>
      </c>
      <c r="Q280" t="s">
        <v>414</v>
      </c>
      <c r="S280">
        <v>10215</v>
      </c>
      <c r="T280" t="s">
        <v>5034</v>
      </c>
      <c r="U280" s="60">
        <v>10215</v>
      </c>
      <c r="V280" t="s">
        <v>5034</v>
      </c>
      <c r="W280" s="60">
        <v>21560001</v>
      </c>
      <c r="X280" s="60" t="str">
        <f t="shared" si="4"/>
        <v>215</v>
      </c>
    </row>
    <row r="281" spans="2:24">
      <c r="B281">
        <v>71688472</v>
      </c>
      <c r="C281" t="s">
        <v>833</v>
      </c>
      <c r="D281" t="s">
        <v>410</v>
      </c>
      <c r="E281" s="60" t="s">
        <v>411</v>
      </c>
      <c r="G281" t="s">
        <v>412</v>
      </c>
      <c r="H281" s="61">
        <v>34806</v>
      </c>
      <c r="J281" t="s">
        <v>536</v>
      </c>
      <c r="M281" t="s">
        <v>397</v>
      </c>
      <c r="Q281" t="s">
        <v>414</v>
      </c>
      <c r="S281">
        <v>10230</v>
      </c>
      <c r="T281" t="s">
        <v>454</v>
      </c>
      <c r="U281" s="60">
        <v>10230</v>
      </c>
      <c r="V281" t="s">
        <v>454</v>
      </c>
      <c r="W281" s="60">
        <v>20760001</v>
      </c>
      <c r="X281" s="60" t="str">
        <f t="shared" si="4"/>
        <v>207</v>
      </c>
    </row>
    <row r="282" spans="2:24">
      <c r="B282">
        <v>71699616</v>
      </c>
      <c r="C282" t="s">
        <v>918</v>
      </c>
      <c r="D282" t="s">
        <v>410</v>
      </c>
      <c r="E282" s="60" t="s">
        <v>411</v>
      </c>
      <c r="G282" t="s">
        <v>412</v>
      </c>
      <c r="H282" s="61">
        <v>35214</v>
      </c>
      <c r="J282" t="s">
        <v>919</v>
      </c>
      <c r="M282" t="s">
        <v>397</v>
      </c>
      <c r="Q282" t="s">
        <v>414</v>
      </c>
      <c r="S282">
        <v>10282</v>
      </c>
      <c r="T282" t="s">
        <v>543</v>
      </c>
      <c r="U282" s="60">
        <v>1028203</v>
      </c>
      <c r="V282" t="s">
        <v>544</v>
      </c>
      <c r="W282" s="60">
        <v>10910004</v>
      </c>
      <c r="X282" s="60" t="str">
        <f t="shared" si="4"/>
        <v>109</v>
      </c>
    </row>
    <row r="283" spans="2:24">
      <c r="B283">
        <v>71950543</v>
      </c>
      <c r="C283" t="s">
        <v>721</v>
      </c>
      <c r="D283" t="s">
        <v>410</v>
      </c>
      <c r="E283" s="60" t="s">
        <v>411</v>
      </c>
      <c r="G283" t="s">
        <v>412</v>
      </c>
      <c r="H283" s="61">
        <v>33437</v>
      </c>
      <c r="J283" t="s">
        <v>722</v>
      </c>
      <c r="M283" t="s">
        <v>397</v>
      </c>
      <c r="Q283" t="s">
        <v>414</v>
      </c>
      <c r="S283">
        <v>10215</v>
      </c>
      <c r="T283" t="s">
        <v>5034</v>
      </c>
      <c r="U283" s="60">
        <v>10215</v>
      </c>
      <c r="V283" t="s">
        <v>5034</v>
      </c>
      <c r="W283" s="60">
        <v>21560001</v>
      </c>
      <c r="X283" s="60" t="str">
        <f t="shared" si="4"/>
        <v>215</v>
      </c>
    </row>
    <row r="284" spans="2:24">
      <c r="B284">
        <v>79111598</v>
      </c>
      <c r="C284" t="s">
        <v>595</v>
      </c>
      <c r="D284" t="s">
        <v>393</v>
      </c>
      <c r="E284" s="60" t="s">
        <v>394</v>
      </c>
      <c r="G284" t="s">
        <v>395</v>
      </c>
      <c r="H284" s="61">
        <v>32084</v>
      </c>
      <c r="J284" t="s">
        <v>396</v>
      </c>
      <c r="M284" t="s">
        <v>397</v>
      </c>
      <c r="Q284" t="s">
        <v>398</v>
      </c>
      <c r="S284">
        <v>10240</v>
      </c>
      <c r="T284" t="s">
        <v>5036</v>
      </c>
      <c r="U284" s="60">
        <v>1024001</v>
      </c>
      <c r="V284" t="s">
        <v>477</v>
      </c>
      <c r="W284" s="60">
        <v>21120001</v>
      </c>
      <c r="X284" s="60" t="str">
        <f t="shared" si="4"/>
        <v>211</v>
      </c>
    </row>
    <row r="285" spans="2:24">
      <c r="B285">
        <v>98521967</v>
      </c>
      <c r="C285" t="s">
        <v>1501</v>
      </c>
      <c r="D285" t="s">
        <v>410</v>
      </c>
      <c r="E285" s="60" t="s">
        <v>411</v>
      </c>
      <c r="G285" t="s">
        <v>412</v>
      </c>
      <c r="H285" s="61">
        <v>38596</v>
      </c>
      <c r="J285" t="s">
        <v>4970</v>
      </c>
      <c r="M285" t="s">
        <v>397</v>
      </c>
      <c r="Q285" t="s">
        <v>719</v>
      </c>
      <c r="S285">
        <v>10283</v>
      </c>
      <c r="T285" t="s">
        <v>463</v>
      </c>
      <c r="U285" s="60">
        <v>10283</v>
      </c>
      <c r="V285" t="s">
        <v>463</v>
      </c>
      <c r="W285" s="60">
        <v>20510001</v>
      </c>
      <c r="X285" s="60" t="str">
        <f t="shared" si="4"/>
        <v>205</v>
      </c>
    </row>
    <row r="286" spans="2:24">
      <c r="B286">
        <v>98541798</v>
      </c>
      <c r="C286" t="s">
        <v>1514</v>
      </c>
      <c r="D286" t="s">
        <v>410</v>
      </c>
      <c r="E286" s="60" t="s">
        <v>411</v>
      </c>
      <c r="G286" t="s">
        <v>412</v>
      </c>
      <c r="H286" s="61">
        <v>38729</v>
      </c>
      <c r="J286" t="s">
        <v>1515</v>
      </c>
      <c r="M286" t="s">
        <v>397</v>
      </c>
      <c r="Q286" t="s">
        <v>719</v>
      </c>
      <c r="S286">
        <v>10292</v>
      </c>
      <c r="T286" t="s">
        <v>451</v>
      </c>
      <c r="U286" s="60">
        <v>1029202</v>
      </c>
      <c r="V286" t="s">
        <v>654</v>
      </c>
      <c r="W286" s="60">
        <v>20110001</v>
      </c>
      <c r="X286" s="60" t="str">
        <f t="shared" si="4"/>
        <v>201</v>
      </c>
    </row>
    <row r="287" spans="2:24">
      <c r="B287">
        <v>309159</v>
      </c>
      <c r="C287" t="s">
        <v>1182</v>
      </c>
      <c r="D287" t="s">
        <v>393</v>
      </c>
      <c r="E287" s="60" t="s">
        <v>394</v>
      </c>
      <c r="G287" t="s">
        <v>395</v>
      </c>
      <c r="H287" s="61">
        <v>37140</v>
      </c>
      <c r="J287" t="s">
        <v>4963</v>
      </c>
      <c r="M287" t="s">
        <v>397</v>
      </c>
      <c r="Q287" t="s">
        <v>398</v>
      </c>
      <c r="S287">
        <v>10209</v>
      </c>
      <c r="T287" t="s">
        <v>442</v>
      </c>
      <c r="U287" s="60">
        <v>1020902</v>
      </c>
      <c r="V287" t="s">
        <v>652</v>
      </c>
      <c r="W287" s="60">
        <v>21720003</v>
      </c>
      <c r="X287" s="60" t="str">
        <f t="shared" si="4"/>
        <v>217</v>
      </c>
    </row>
    <row r="288" spans="2:24">
      <c r="B288">
        <v>3352118</v>
      </c>
      <c r="C288" t="s">
        <v>656</v>
      </c>
      <c r="D288" t="s">
        <v>393</v>
      </c>
      <c r="E288" s="60" t="s">
        <v>394</v>
      </c>
      <c r="G288" t="s">
        <v>395</v>
      </c>
      <c r="H288" s="61">
        <v>32937</v>
      </c>
      <c r="J288" t="s">
        <v>396</v>
      </c>
      <c r="M288" t="s">
        <v>397</v>
      </c>
      <c r="Q288" t="s">
        <v>398</v>
      </c>
      <c r="S288">
        <v>10225</v>
      </c>
      <c r="T288" t="s">
        <v>402</v>
      </c>
      <c r="U288" s="60">
        <v>1022506</v>
      </c>
      <c r="V288" t="s">
        <v>657</v>
      </c>
      <c r="W288" s="60">
        <v>21320008</v>
      </c>
      <c r="X288" s="60" t="str">
        <f t="shared" si="4"/>
        <v>213</v>
      </c>
    </row>
    <row r="289" spans="2:24">
      <c r="B289">
        <v>7375152</v>
      </c>
      <c r="C289" t="s">
        <v>943</v>
      </c>
      <c r="D289" t="s">
        <v>393</v>
      </c>
      <c r="E289" s="60" t="s">
        <v>394</v>
      </c>
      <c r="G289" t="s">
        <v>395</v>
      </c>
      <c r="H289" s="61">
        <v>35501</v>
      </c>
      <c r="J289" t="s">
        <v>396</v>
      </c>
      <c r="M289" t="s">
        <v>397</v>
      </c>
      <c r="Q289" t="s">
        <v>398</v>
      </c>
      <c r="S289">
        <v>10209</v>
      </c>
      <c r="T289" t="s">
        <v>442</v>
      </c>
      <c r="U289" s="60">
        <v>1020904</v>
      </c>
      <c r="V289" t="s">
        <v>756</v>
      </c>
      <c r="W289" s="60">
        <v>21720005</v>
      </c>
      <c r="X289" s="60" t="str">
        <f t="shared" si="4"/>
        <v>217</v>
      </c>
    </row>
    <row r="290" spans="2:24">
      <c r="B290">
        <v>15351093</v>
      </c>
      <c r="C290" t="s">
        <v>667</v>
      </c>
      <c r="D290" t="s">
        <v>393</v>
      </c>
      <c r="E290" s="60" t="s">
        <v>394</v>
      </c>
      <c r="G290" t="s">
        <v>395</v>
      </c>
      <c r="H290" s="61">
        <v>33063</v>
      </c>
      <c r="J290" t="s">
        <v>396</v>
      </c>
      <c r="M290" t="s">
        <v>397</v>
      </c>
      <c r="Q290" t="s">
        <v>398</v>
      </c>
      <c r="S290">
        <v>10225</v>
      </c>
      <c r="T290" t="s">
        <v>402</v>
      </c>
      <c r="U290" s="60">
        <v>1022508</v>
      </c>
      <c r="V290" t="s">
        <v>5040</v>
      </c>
      <c r="W290" s="60">
        <v>21320010</v>
      </c>
      <c r="X290" s="60" t="str">
        <f t="shared" si="4"/>
        <v>213</v>
      </c>
    </row>
    <row r="291" spans="2:24">
      <c r="B291">
        <v>19357086</v>
      </c>
      <c r="C291" t="s">
        <v>773</v>
      </c>
      <c r="D291" t="s">
        <v>393</v>
      </c>
      <c r="E291" s="60" t="s">
        <v>394</v>
      </c>
      <c r="G291" t="s">
        <v>395</v>
      </c>
      <c r="H291" s="61">
        <v>34351</v>
      </c>
      <c r="J291" t="s">
        <v>396</v>
      </c>
      <c r="M291" t="s">
        <v>397</v>
      </c>
      <c r="Q291" t="s">
        <v>398</v>
      </c>
      <c r="S291">
        <v>10214</v>
      </c>
      <c r="T291" t="s">
        <v>420</v>
      </c>
      <c r="U291" s="60">
        <v>1021401</v>
      </c>
      <c r="V291" t="s">
        <v>421</v>
      </c>
      <c r="W291" s="60">
        <v>22620001</v>
      </c>
      <c r="X291" s="60" t="str">
        <f t="shared" si="4"/>
        <v>226</v>
      </c>
    </row>
    <row r="292" spans="2:24">
      <c r="B292">
        <v>42682183</v>
      </c>
      <c r="C292" t="s">
        <v>902</v>
      </c>
      <c r="D292" t="s">
        <v>410</v>
      </c>
      <c r="E292" s="60" t="s">
        <v>411</v>
      </c>
      <c r="G292" t="s">
        <v>412</v>
      </c>
      <c r="H292" s="61">
        <v>35166</v>
      </c>
      <c r="J292" t="s">
        <v>4947</v>
      </c>
      <c r="M292" t="s">
        <v>397</v>
      </c>
      <c r="Q292" t="s">
        <v>414</v>
      </c>
      <c r="S292">
        <v>10235</v>
      </c>
      <c r="T292" t="s">
        <v>415</v>
      </c>
      <c r="U292" s="60">
        <v>10235</v>
      </c>
      <c r="V292" t="s">
        <v>415</v>
      </c>
      <c r="W292" s="60">
        <v>20860001</v>
      </c>
      <c r="X292" s="60" t="str">
        <f t="shared" si="4"/>
        <v>208</v>
      </c>
    </row>
    <row r="293" spans="2:24">
      <c r="B293">
        <v>42683153</v>
      </c>
      <c r="C293" t="s">
        <v>1406</v>
      </c>
      <c r="D293" t="s">
        <v>410</v>
      </c>
      <c r="E293" s="60" t="s">
        <v>411</v>
      </c>
      <c r="G293" t="s">
        <v>753</v>
      </c>
      <c r="H293" s="61">
        <v>38187</v>
      </c>
      <c r="J293" t="s">
        <v>530</v>
      </c>
      <c r="M293" t="s">
        <v>397</v>
      </c>
      <c r="Q293" t="s">
        <v>753</v>
      </c>
      <c r="S293">
        <v>10230</v>
      </c>
      <c r="T293" t="s">
        <v>454</v>
      </c>
      <c r="U293" s="60">
        <v>10230</v>
      </c>
      <c r="V293" t="s">
        <v>454</v>
      </c>
      <c r="W293" s="60">
        <v>20760001</v>
      </c>
      <c r="X293" s="60" t="str">
        <f t="shared" si="4"/>
        <v>207</v>
      </c>
    </row>
    <row r="294" spans="2:24">
      <c r="B294">
        <v>42750028</v>
      </c>
      <c r="C294" t="s">
        <v>836</v>
      </c>
      <c r="D294" t="s">
        <v>393</v>
      </c>
      <c r="E294" s="60" t="s">
        <v>394</v>
      </c>
      <c r="G294" t="s">
        <v>395</v>
      </c>
      <c r="H294" s="61">
        <v>34841</v>
      </c>
      <c r="J294" t="s">
        <v>396</v>
      </c>
      <c r="M294" t="s">
        <v>397</v>
      </c>
      <c r="Q294" t="s">
        <v>398</v>
      </c>
      <c r="S294">
        <v>10280</v>
      </c>
      <c r="T294" t="s">
        <v>837</v>
      </c>
      <c r="U294" s="60">
        <v>1028001</v>
      </c>
      <c r="V294" t="s">
        <v>421</v>
      </c>
      <c r="W294" s="60">
        <v>22220001</v>
      </c>
      <c r="X294" s="60" t="str">
        <f t="shared" si="4"/>
        <v>222</v>
      </c>
    </row>
    <row r="295" spans="2:24">
      <c r="B295">
        <v>42775713</v>
      </c>
      <c r="C295" t="s">
        <v>817</v>
      </c>
      <c r="D295" t="s">
        <v>410</v>
      </c>
      <c r="E295" s="60" t="s">
        <v>411</v>
      </c>
      <c r="G295" t="s">
        <v>412</v>
      </c>
      <c r="H295" s="61">
        <v>34767</v>
      </c>
      <c r="J295" t="s">
        <v>4948</v>
      </c>
      <c r="M295" t="s">
        <v>397</v>
      </c>
      <c r="Q295" t="s">
        <v>414</v>
      </c>
      <c r="S295">
        <v>10215</v>
      </c>
      <c r="T295" t="s">
        <v>5034</v>
      </c>
      <c r="U295" s="60">
        <v>10215</v>
      </c>
      <c r="V295" t="s">
        <v>5034</v>
      </c>
      <c r="W295" s="60">
        <v>21560001</v>
      </c>
      <c r="X295" s="60" t="str">
        <f t="shared" si="4"/>
        <v>215</v>
      </c>
    </row>
    <row r="296" spans="2:24">
      <c r="B296">
        <v>42775798</v>
      </c>
      <c r="C296" t="s">
        <v>917</v>
      </c>
      <c r="D296" t="s">
        <v>410</v>
      </c>
      <c r="E296" s="60" t="s">
        <v>411</v>
      </c>
      <c r="G296" t="s">
        <v>753</v>
      </c>
      <c r="H296" s="61">
        <v>35209</v>
      </c>
      <c r="J296" t="s">
        <v>508</v>
      </c>
      <c r="M296" t="s">
        <v>397</v>
      </c>
      <c r="Q296" t="s">
        <v>753</v>
      </c>
      <c r="S296">
        <v>10235</v>
      </c>
      <c r="T296" t="s">
        <v>415</v>
      </c>
      <c r="U296" s="60">
        <v>10235</v>
      </c>
      <c r="V296" t="s">
        <v>415</v>
      </c>
      <c r="W296" s="60">
        <v>20860001</v>
      </c>
      <c r="X296" s="60" t="str">
        <f t="shared" si="4"/>
        <v>208</v>
      </c>
    </row>
    <row r="297" spans="2:24">
      <c r="B297">
        <v>42778064</v>
      </c>
      <c r="C297" t="s">
        <v>715</v>
      </c>
      <c r="D297" t="s">
        <v>410</v>
      </c>
      <c r="E297" s="60" t="s">
        <v>411</v>
      </c>
      <c r="G297" t="s">
        <v>412</v>
      </c>
      <c r="H297" s="61">
        <v>33413</v>
      </c>
      <c r="J297" t="s">
        <v>530</v>
      </c>
      <c r="M297" t="s">
        <v>397</v>
      </c>
      <c r="Q297" t="s">
        <v>414</v>
      </c>
      <c r="S297">
        <v>10290</v>
      </c>
      <c r="T297" t="s">
        <v>706</v>
      </c>
      <c r="U297" s="60">
        <v>1029005</v>
      </c>
      <c r="V297" t="s">
        <v>707</v>
      </c>
      <c r="W297" s="60">
        <v>20420004</v>
      </c>
      <c r="X297" s="60" t="str">
        <f t="shared" si="4"/>
        <v>204</v>
      </c>
    </row>
    <row r="298" spans="2:24">
      <c r="B298">
        <v>43529595</v>
      </c>
      <c r="C298" t="s">
        <v>4689</v>
      </c>
      <c r="D298" t="s">
        <v>410</v>
      </c>
      <c r="E298" s="60" t="s">
        <v>411</v>
      </c>
      <c r="G298" t="s">
        <v>412</v>
      </c>
      <c r="H298" s="61">
        <v>32811</v>
      </c>
      <c r="J298" t="s">
        <v>647</v>
      </c>
      <c r="M298" t="s">
        <v>397</v>
      </c>
      <c r="Q298" t="s">
        <v>414</v>
      </c>
      <c r="S298">
        <v>10260</v>
      </c>
      <c r="T298" t="s">
        <v>5037</v>
      </c>
      <c r="U298" s="60">
        <v>10260</v>
      </c>
      <c r="V298" t="s">
        <v>5037</v>
      </c>
      <c r="W298" s="60">
        <v>20960001</v>
      </c>
      <c r="X298" s="60" t="str">
        <f t="shared" si="4"/>
        <v>209</v>
      </c>
    </row>
    <row r="299" spans="2:24">
      <c r="B299">
        <v>43530404</v>
      </c>
      <c r="C299" t="s">
        <v>930</v>
      </c>
      <c r="D299" t="s">
        <v>410</v>
      </c>
      <c r="E299" s="60" t="s">
        <v>411</v>
      </c>
      <c r="G299" t="s">
        <v>753</v>
      </c>
      <c r="H299" s="61">
        <v>35359</v>
      </c>
      <c r="J299" t="s">
        <v>647</v>
      </c>
      <c r="M299" t="s">
        <v>397</v>
      </c>
      <c r="Q299" t="s">
        <v>753</v>
      </c>
      <c r="S299">
        <v>10220</v>
      </c>
      <c r="T299" t="s">
        <v>434</v>
      </c>
      <c r="U299" s="60">
        <v>10220</v>
      </c>
      <c r="V299" t="s">
        <v>434</v>
      </c>
      <c r="W299" s="60">
        <v>22060001</v>
      </c>
      <c r="X299" s="60" t="str">
        <f t="shared" si="4"/>
        <v>220</v>
      </c>
    </row>
    <row r="300" spans="2:24">
      <c r="B300">
        <v>43531562</v>
      </c>
      <c r="C300" t="s">
        <v>832</v>
      </c>
      <c r="D300" t="s">
        <v>410</v>
      </c>
      <c r="E300" s="60" t="s">
        <v>411</v>
      </c>
      <c r="G300" t="s">
        <v>412</v>
      </c>
      <c r="H300" s="61">
        <v>34799</v>
      </c>
      <c r="J300" t="s">
        <v>4947</v>
      </c>
      <c r="M300" t="s">
        <v>397</v>
      </c>
      <c r="Q300" t="s">
        <v>414</v>
      </c>
      <c r="S300">
        <v>10235</v>
      </c>
      <c r="T300" t="s">
        <v>415</v>
      </c>
      <c r="U300" s="60">
        <v>10235</v>
      </c>
      <c r="V300" t="s">
        <v>415</v>
      </c>
      <c r="W300" s="60">
        <v>20860001</v>
      </c>
      <c r="X300" s="60" t="str">
        <f t="shared" si="4"/>
        <v>208</v>
      </c>
    </row>
    <row r="301" spans="2:24">
      <c r="B301">
        <v>43533786</v>
      </c>
      <c r="C301" t="s">
        <v>1042</v>
      </c>
      <c r="D301" t="s">
        <v>410</v>
      </c>
      <c r="E301" s="60" t="s">
        <v>411</v>
      </c>
      <c r="G301" t="s">
        <v>412</v>
      </c>
      <c r="H301" s="61">
        <v>36118</v>
      </c>
      <c r="J301" t="s">
        <v>4971</v>
      </c>
      <c r="M301" t="s">
        <v>397</v>
      </c>
      <c r="Q301" t="s">
        <v>719</v>
      </c>
      <c r="S301">
        <v>10282</v>
      </c>
      <c r="T301" t="s">
        <v>543</v>
      </c>
      <c r="U301" s="60">
        <v>1028203</v>
      </c>
      <c r="V301" t="s">
        <v>544</v>
      </c>
      <c r="W301" s="60">
        <v>10910004</v>
      </c>
      <c r="X301" s="60" t="str">
        <f t="shared" si="4"/>
        <v>109</v>
      </c>
    </row>
    <row r="302" spans="2:24">
      <c r="B302">
        <v>43534193</v>
      </c>
      <c r="C302" t="s">
        <v>869</v>
      </c>
      <c r="D302" t="s">
        <v>410</v>
      </c>
      <c r="E302" s="60" t="s">
        <v>411</v>
      </c>
      <c r="G302" t="s">
        <v>412</v>
      </c>
      <c r="H302" s="61">
        <v>35006</v>
      </c>
      <c r="J302" t="s">
        <v>530</v>
      </c>
      <c r="M302" t="s">
        <v>397</v>
      </c>
      <c r="Q302" t="s">
        <v>414</v>
      </c>
      <c r="S302">
        <v>10203</v>
      </c>
      <c r="T302" t="s">
        <v>399</v>
      </c>
      <c r="U302" s="60">
        <v>1020303</v>
      </c>
      <c r="V302" t="s">
        <v>418</v>
      </c>
      <c r="W302" s="60">
        <v>21420003</v>
      </c>
      <c r="X302" s="60" t="str">
        <f t="shared" si="4"/>
        <v>214</v>
      </c>
    </row>
    <row r="303" spans="2:24">
      <c r="B303">
        <v>43666264</v>
      </c>
      <c r="C303" t="s">
        <v>905</v>
      </c>
      <c r="D303" t="s">
        <v>410</v>
      </c>
      <c r="E303" s="60" t="s">
        <v>411</v>
      </c>
      <c r="G303" t="s">
        <v>412</v>
      </c>
      <c r="H303" s="61">
        <v>35173</v>
      </c>
      <c r="J303" t="s">
        <v>542</v>
      </c>
      <c r="M303" t="s">
        <v>397</v>
      </c>
      <c r="Q303" t="s">
        <v>414</v>
      </c>
      <c r="S303">
        <v>10289</v>
      </c>
      <c r="T303" t="s">
        <v>521</v>
      </c>
      <c r="U303" s="60">
        <v>102890401</v>
      </c>
      <c r="V303" t="s">
        <v>522</v>
      </c>
      <c r="W303" s="60">
        <v>10210005</v>
      </c>
      <c r="X303" s="60" t="str">
        <f t="shared" si="4"/>
        <v>102</v>
      </c>
    </row>
    <row r="304" spans="2:24">
      <c r="B304">
        <v>43670798</v>
      </c>
      <c r="C304" t="s">
        <v>850</v>
      </c>
      <c r="D304" t="s">
        <v>410</v>
      </c>
      <c r="E304" s="60" t="s">
        <v>411</v>
      </c>
      <c r="G304" t="s">
        <v>412</v>
      </c>
      <c r="H304" s="61">
        <v>34934</v>
      </c>
      <c r="J304" t="s">
        <v>413</v>
      </c>
      <c r="M304" t="s">
        <v>397</v>
      </c>
      <c r="Q304" t="s">
        <v>414</v>
      </c>
      <c r="S304">
        <v>10230</v>
      </c>
      <c r="T304" t="s">
        <v>454</v>
      </c>
      <c r="U304" s="60">
        <v>10230</v>
      </c>
      <c r="V304" t="s">
        <v>454</v>
      </c>
      <c r="W304" s="60">
        <v>20760001</v>
      </c>
      <c r="X304" s="60" t="str">
        <f t="shared" si="4"/>
        <v>207</v>
      </c>
    </row>
    <row r="305" spans="2:24">
      <c r="B305">
        <v>43681689</v>
      </c>
      <c r="C305" t="s">
        <v>945</v>
      </c>
      <c r="D305" t="s">
        <v>410</v>
      </c>
      <c r="E305" s="60" t="s">
        <v>411</v>
      </c>
      <c r="G305" t="s">
        <v>753</v>
      </c>
      <c r="H305" s="61">
        <v>35534</v>
      </c>
      <c r="J305" t="s">
        <v>4954</v>
      </c>
      <c r="M305" t="s">
        <v>397</v>
      </c>
      <c r="Q305" t="s">
        <v>753</v>
      </c>
      <c r="S305">
        <v>10220</v>
      </c>
      <c r="T305" t="s">
        <v>434</v>
      </c>
      <c r="U305" s="60">
        <v>1022006</v>
      </c>
      <c r="V305" t="s">
        <v>5049</v>
      </c>
      <c r="W305" s="60">
        <v>22030001</v>
      </c>
      <c r="X305" s="60" t="str">
        <f t="shared" si="4"/>
        <v>220</v>
      </c>
    </row>
    <row r="306" spans="2:24">
      <c r="B306">
        <v>43724782</v>
      </c>
      <c r="C306" t="s">
        <v>929</v>
      </c>
      <c r="D306" t="s">
        <v>410</v>
      </c>
      <c r="E306" s="60" t="s">
        <v>411</v>
      </c>
      <c r="G306" t="s">
        <v>412</v>
      </c>
      <c r="H306" s="61">
        <v>35356</v>
      </c>
      <c r="J306" t="s">
        <v>587</v>
      </c>
      <c r="M306" t="s">
        <v>397</v>
      </c>
      <c r="Q306" t="s">
        <v>414</v>
      </c>
      <c r="S306">
        <v>10230</v>
      </c>
      <c r="T306" t="s">
        <v>454</v>
      </c>
      <c r="U306" s="60">
        <v>1023016</v>
      </c>
      <c r="V306" t="s">
        <v>588</v>
      </c>
      <c r="W306" s="60">
        <v>20730001</v>
      </c>
      <c r="X306" s="60" t="str">
        <f t="shared" si="4"/>
        <v>207</v>
      </c>
    </row>
    <row r="307" spans="2:24">
      <c r="B307">
        <v>21832263</v>
      </c>
      <c r="C307" t="s">
        <v>980</v>
      </c>
      <c r="D307" t="s">
        <v>410</v>
      </c>
      <c r="E307" s="60" t="s">
        <v>411</v>
      </c>
      <c r="G307" t="s">
        <v>753</v>
      </c>
      <c r="H307" s="61">
        <v>35814</v>
      </c>
      <c r="J307" t="s">
        <v>413</v>
      </c>
      <c r="M307" t="s">
        <v>397</v>
      </c>
      <c r="Q307" t="s">
        <v>753</v>
      </c>
      <c r="S307">
        <v>10291</v>
      </c>
      <c r="T307" t="s">
        <v>439</v>
      </c>
      <c r="U307" s="60">
        <v>1029104</v>
      </c>
      <c r="V307" t="s">
        <v>528</v>
      </c>
      <c r="W307" s="60">
        <v>10410046</v>
      </c>
      <c r="X307" s="60" t="str">
        <f t="shared" si="4"/>
        <v>104</v>
      </c>
    </row>
    <row r="308" spans="2:24">
      <c r="B308">
        <v>42730680</v>
      </c>
      <c r="C308" t="s">
        <v>1013</v>
      </c>
      <c r="D308" t="s">
        <v>410</v>
      </c>
      <c r="E308" s="60" t="s">
        <v>411</v>
      </c>
      <c r="G308" t="s">
        <v>753</v>
      </c>
      <c r="H308" s="61">
        <v>35942</v>
      </c>
      <c r="J308" t="s">
        <v>495</v>
      </c>
      <c r="M308" t="s">
        <v>397</v>
      </c>
      <c r="Q308" t="s">
        <v>753</v>
      </c>
      <c r="S308">
        <v>10291</v>
      </c>
      <c r="T308" t="s">
        <v>439</v>
      </c>
      <c r="U308" s="60">
        <v>10291</v>
      </c>
      <c r="V308" t="s">
        <v>439</v>
      </c>
      <c r="W308" s="60">
        <v>10410001</v>
      </c>
      <c r="X308" s="60" t="str">
        <f t="shared" si="4"/>
        <v>104</v>
      </c>
    </row>
    <row r="309" spans="2:24">
      <c r="B309">
        <v>70163591</v>
      </c>
      <c r="C309" t="s">
        <v>823</v>
      </c>
      <c r="D309" t="s">
        <v>410</v>
      </c>
      <c r="E309" s="60" t="s">
        <v>411</v>
      </c>
      <c r="G309" t="s">
        <v>412</v>
      </c>
      <c r="H309" s="61">
        <v>34788</v>
      </c>
      <c r="J309" t="s">
        <v>618</v>
      </c>
      <c r="M309" t="s">
        <v>397</v>
      </c>
      <c r="Q309" t="s">
        <v>414</v>
      </c>
      <c r="S309">
        <v>10291</v>
      </c>
      <c r="T309" t="s">
        <v>439</v>
      </c>
      <c r="U309" s="60">
        <v>1029106</v>
      </c>
      <c r="V309" t="s">
        <v>505</v>
      </c>
      <c r="W309" s="60">
        <v>10410050</v>
      </c>
      <c r="X309" s="60" t="str">
        <f t="shared" si="4"/>
        <v>104</v>
      </c>
    </row>
    <row r="310" spans="2:24">
      <c r="B310">
        <v>70432655</v>
      </c>
      <c r="C310" t="s">
        <v>677</v>
      </c>
      <c r="D310" t="s">
        <v>426</v>
      </c>
      <c r="E310" s="60" t="s">
        <v>427</v>
      </c>
      <c r="G310" t="s">
        <v>428</v>
      </c>
      <c r="H310" s="61">
        <v>33134</v>
      </c>
      <c r="J310" t="s">
        <v>610</v>
      </c>
      <c r="M310" t="s">
        <v>397</v>
      </c>
      <c r="Q310" t="s">
        <v>429</v>
      </c>
      <c r="S310">
        <v>10291</v>
      </c>
      <c r="T310" t="s">
        <v>439</v>
      </c>
      <c r="U310" s="60">
        <v>1029107</v>
      </c>
      <c r="V310" t="s">
        <v>512</v>
      </c>
      <c r="W310" s="60">
        <v>10410054</v>
      </c>
      <c r="X310" s="60" t="str">
        <f t="shared" si="4"/>
        <v>104</v>
      </c>
    </row>
    <row r="311" spans="2:24">
      <c r="B311">
        <v>71699340</v>
      </c>
      <c r="C311" t="s">
        <v>752</v>
      </c>
      <c r="D311" t="s">
        <v>426</v>
      </c>
      <c r="E311" s="60" t="s">
        <v>427</v>
      </c>
      <c r="G311" t="s">
        <v>428</v>
      </c>
      <c r="H311" s="61">
        <v>33959</v>
      </c>
      <c r="J311" t="s">
        <v>610</v>
      </c>
      <c r="M311" t="s">
        <v>397</v>
      </c>
      <c r="Q311" t="s">
        <v>429</v>
      </c>
      <c r="S311">
        <v>10291</v>
      </c>
      <c r="T311" t="s">
        <v>439</v>
      </c>
      <c r="U311" s="60">
        <v>1029107</v>
      </c>
      <c r="V311" t="s">
        <v>512</v>
      </c>
      <c r="W311" s="60">
        <v>10410054</v>
      </c>
      <c r="X311" s="60" t="str">
        <f t="shared" si="4"/>
        <v>104</v>
      </c>
    </row>
    <row r="312" spans="2:24">
      <c r="B312">
        <v>71704959</v>
      </c>
      <c r="C312" t="s">
        <v>636</v>
      </c>
      <c r="D312" t="s">
        <v>410</v>
      </c>
      <c r="E312" s="60" t="s">
        <v>411</v>
      </c>
      <c r="G312" t="s">
        <v>412</v>
      </c>
      <c r="H312" s="61">
        <v>32681</v>
      </c>
      <c r="J312" t="s">
        <v>518</v>
      </c>
      <c r="M312" t="s">
        <v>397</v>
      </c>
      <c r="Q312" t="s">
        <v>414</v>
      </c>
      <c r="S312">
        <v>10291</v>
      </c>
      <c r="T312" t="s">
        <v>439</v>
      </c>
      <c r="U312" s="60">
        <v>1029106</v>
      </c>
      <c r="V312" t="s">
        <v>505</v>
      </c>
      <c r="W312" s="60">
        <v>10410050</v>
      </c>
      <c r="X312" s="60" t="str">
        <f t="shared" si="4"/>
        <v>104</v>
      </c>
    </row>
    <row r="313" spans="2:24">
      <c r="B313">
        <v>71706151</v>
      </c>
      <c r="C313" t="s">
        <v>819</v>
      </c>
      <c r="D313" t="s">
        <v>410</v>
      </c>
      <c r="E313" s="60" t="s">
        <v>411</v>
      </c>
      <c r="G313" t="s">
        <v>412</v>
      </c>
      <c r="H313" s="61">
        <v>34781</v>
      </c>
      <c r="J313" t="s">
        <v>618</v>
      </c>
      <c r="M313" t="s">
        <v>397</v>
      </c>
      <c r="Q313" t="s">
        <v>414</v>
      </c>
      <c r="S313">
        <v>10291</v>
      </c>
      <c r="T313" t="s">
        <v>439</v>
      </c>
      <c r="U313" s="60">
        <v>1029106</v>
      </c>
      <c r="V313" t="s">
        <v>505</v>
      </c>
      <c r="W313" s="60">
        <v>10410050</v>
      </c>
      <c r="X313" s="60" t="str">
        <f t="shared" si="4"/>
        <v>104</v>
      </c>
    </row>
    <row r="314" spans="2:24">
      <c r="B314">
        <v>71850476</v>
      </c>
      <c r="C314" t="s">
        <v>709</v>
      </c>
      <c r="D314" t="s">
        <v>410</v>
      </c>
      <c r="E314" s="60" t="s">
        <v>411</v>
      </c>
      <c r="G314" t="s">
        <v>412</v>
      </c>
      <c r="H314" s="61">
        <v>33337</v>
      </c>
      <c r="J314" t="s">
        <v>518</v>
      </c>
      <c r="M314" t="s">
        <v>397</v>
      </c>
      <c r="Q314" t="s">
        <v>414</v>
      </c>
      <c r="S314">
        <v>10291</v>
      </c>
      <c r="T314" t="s">
        <v>439</v>
      </c>
      <c r="U314" s="60">
        <v>1029106</v>
      </c>
      <c r="V314" t="s">
        <v>505</v>
      </c>
      <c r="W314" s="60">
        <v>10410050</v>
      </c>
      <c r="X314" s="60" t="str">
        <f t="shared" si="4"/>
        <v>104</v>
      </c>
    </row>
    <row r="315" spans="2:24">
      <c r="B315">
        <v>51575803</v>
      </c>
      <c r="C315" t="s">
        <v>651</v>
      </c>
      <c r="D315" t="s">
        <v>393</v>
      </c>
      <c r="E315" s="60" t="s">
        <v>394</v>
      </c>
      <c r="G315" t="s">
        <v>395</v>
      </c>
      <c r="H315" s="61">
        <v>32902</v>
      </c>
      <c r="J315" t="s">
        <v>396</v>
      </c>
      <c r="M315" t="s">
        <v>397</v>
      </c>
      <c r="Q315" t="s">
        <v>398</v>
      </c>
      <c r="S315">
        <v>10209</v>
      </c>
      <c r="T315" t="s">
        <v>442</v>
      </c>
      <c r="U315" s="60">
        <v>1020902</v>
      </c>
      <c r="V315" t="s">
        <v>652</v>
      </c>
      <c r="W315" s="60">
        <v>21720003</v>
      </c>
      <c r="X315" s="60" t="str">
        <f t="shared" si="4"/>
        <v>217</v>
      </c>
    </row>
    <row r="316" spans="2:24">
      <c r="B316">
        <v>98525003</v>
      </c>
      <c r="C316" t="s">
        <v>655</v>
      </c>
      <c r="D316" t="s">
        <v>426</v>
      </c>
      <c r="E316" s="60" t="s">
        <v>427</v>
      </c>
      <c r="G316" t="s">
        <v>428</v>
      </c>
      <c r="H316" s="61">
        <v>32932</v>
      </c>
      <c r="J316" t="s">
        <v>610</v>
      </c>
      <c r="M316" t="s">
        <v>397</v>
      </c>
      <c r="Q316" t="s">
        <v>429</v>
      </c>
      <c r="S316">
        <v>10291</v>
      </c>
      <c r="T316" t="s">
        <v>439</v>
      </c>
      <c r="U316" s="60">
        <v>1029107</v>
      </c>
      <c r="V316" t="s">
        <v>512</v>
      </c>
      <c r="W316" s="60">
        <v>10410054</v>
      </c>
      <c r="X316" s="60" t="str">
        <f t="shared" si="4"/>
        <v>104</v>
      </c>
    </row>
    <row r="317" spans="2:24">
      <c r="B317">
        <v>70088083</v>
      </c>
      <c r="C317" t="s">
        <v>938</v>
      </c>
      <c r="D317" t="s">
        <v>393</v>
      </c>
      <c r="E317" s="60" t="s">
        <v>394</v>
      </c>
      <c r="G317" t="s">
        <v>395</v>
      </c>
      <c r="H317" s="61">
        <v>35485</v>
      </c>
      <c r="J317" t="s">
        <v>396</v>
      </c>
      <c r="M317" t="s">
        <v>397</v>
      </c>
      <c r="Q317" t="s">
        <v>398</v>
      </c>
      <c r="S317">
        <v>10230</v>
      </c>
      <c r="T317" t="s">
        <v>454</v>
      </c>
      <c r="U317" s="60">
        <v>1023006</v>
      </c>
      <c r="V317" t="s">
        <v>455</v>
      </c>
      <c r="W317" s="60">
        <v>20720006</v>
      </c>
      <c r="X317" s="60" t="str">
        <f t="shared" si="4"/>
        <v>207</v>
      </c>
    </row>
    <row r="318" spans="2:24">
      <c r="B318">
        <v>70090293</v>
      </c>
      <c r="C318" t="s">
        <v>668</v>
      </c>
      <c r="D318" t="s">
        <v>393</v>
      </c>
      <c r="E318" s="60" t="s">
        <v>394</v>
      </c>
      <c r="G318" t="s">
        <v>395</v>
      </c>
      <c r="H318" s="61">
        <v>33072</v>
      </c>
      <c r="J318" t="s">
        <v>396</v>
      </c>
      <c r="M318" t="s">
        <v>471</v>
      </c>
      <c r="Q318" t="s">
        <v>398</v>
      </c>
      <c r="S318">
        <v>10230</v>
      </c>
      <c r="T318" t="s">
        <v>454</v>
      </c>
      <c r="U318" s="60">
        <v>1023007</v>
      </c>
      <c r="V318" t="s">
        <v>582</v>
      </c>
      <c r="W318" s="60">
        <v>20720007</v>
      </c>
      <c r="X318" s="60" t="str">
        <f t="shared" si="4"/>
        <v>207</v>
      </c>
    </row>
    <row r="319" spans="2:24">
      <c r="B319">
        <v>70113974</v>
      </c>
      <c r="C319" t="s">
        <v>583</v>
      </c>
      <c r="D319" t="s">
        <v>393</v>
      </c>
      <c r="E319" s="60" t="s">
        <v>394</v>
      </c>
      <c r="G319" t="s">
        <v>395</v>
      </c>
      <c r="H319" s="61">
        <v>31516</v>
      </c>
      <c r="J319" t="s">
        <v>396</v>
      </c>
      <c r="M319" t="s">
        <v>397</v>
      </c>
      <c r="Q319" t="s">
        <v>398</v>
      </c>
      <c r="S319">
        <v>10203</v>
      </c>
      <c r="T319" t="s">
        <v>399</v>
      </c>
      <c r="U319" s="60">
        <v>1020302</v>
      </c>
      <c r="V319" t="s">
        <v>400</v>
      </c>
      <c r="W319" s="60">
        <v>21420002</v>
      </c>
      <c r="X319" s="60" t="str">
        <f t="shared" si="4"/>
        <v>214</v>
      </c>
    </row>
    <row r="320" spans="2:24">
      <c r="B320">
        <v>70115173</v>
      </c>
      <c r="C320" t="s">
        <v>855</v>
      </c>
      <c r="D320" t="s">
        <v>393</v>
      </c>
      <c r="E320" s="60" t="s">
        <v>394</v>
      </c>
      <c r="G320" t="s">
        <v>395</v>
      </c>
      <c r="H320" s="61">
        <v>34946</v>
      </c>
      <c r="J320" t="s">
        <v>396</v>
      </c>
      <c r="M320" t="s">
        <v>397</v>
      </c>
      <c r="Q320" t="s">
        <v>398</v>
      </c>
      <c r="S320">
        <v>10230</v>
      </c>
      <c r="T320" t="s">
        <v>454</v>
      </c>
      <c r="U320" s="60">
        <v>1023016</v>
      </c>
      <c r="V320" t="s">
        <v>588</v>
      </c>
      <c r="W320" s="60">
        <v>20730001</v>
      </c>
      <c r="X320" s="60" t="str">
        <f t="shared" si="4"/>
        <v>207</v>
      </c>
    </row>
    <row r="321" spans="2:24">
      <c r="B321">
        <v>98573190</v>
      </c>
      <c r="C321" t="s">
        <v>691</v>
      </c>
      <c r="D321" t="s">
        <v>410</v>
      </c>
      <c r="E321" s="60" t="s">
        <v>411</v>
      </c>
      <c r="G321" t="s">
        <v>412</v>
      </c>
      <c r="H321" s="61">
        <v>33213</v>
      </c>
      <c r="J321" t="s">
        <v>518</v>
      </c>
      <c r="M321" t="s">
        <v>397</v>
      </c>
      <c r="Q321" t="s">
        <v>482</v>
      </c>
      <c r="S321">
        <v>10291</v>
      </c>
      <c r="T321" t="s">
        <v>439</v>
      </c>
      <c r="U321" s="60">
        <v>1029106</v>
      </c>
      <c r="V321" t="s">
        <v>505</v>
      </c>
      <c r="W321" s="60">
        <v>10410050</v>
      </c>
      <c r="X321" s="60" t="str">
        <f t="shared" si="4"/>
        <v>104</v>
      </c>
    </row>
    <row r="322" spans="2:24">
      <c r="B322">
        <v>70432537</v>
      </c>
      <c r="C322" t="s">
        <v>648</v>
      </c>
      <c r="D322" t="s">
        <v>410</v>
      </c>
      <c r="E322" s="60" t="s">
        <v>411</v>
      </c>
      <c r="G322" t="s">
        <v>412</v>
      </c>
      <c r="H322" s="61">
        <v>32811</v>
      </c>
      <c r="J322" t="s">
        <v>489</v>
      </c>
      <c r="M322" t="s">
        <v>397</v>
      </c>
      <c r="Q322" t="s">
        <v>414</v>
      </c>
      <c r="S322">
        <v>10292</v>
      </c>
      <c r="T322" t="s">
        <v>451</v>
      </c>
      <c r="U322" s="60">
        <v>1029203</v>
      </c>
      <c r="V322" t="s">
        <v>452</v>
      </c>
      <c r="W322" s="60">
        <v>20160002</v>
      </c>
      <c r="X322" s="60" t="str">
        <f t="shared" si="4"/>
        <v>201</v>
      </c>
    </row>
    <row r="323" spans="2:24">
      <c r="B323">
        <v>70548476</v>
      </c>
      <c r="C323" t="s">
        <v>759</v>
      </c>
      <c r="D323" t="s">
        <v>393</v>
      </c>
      <c r="E323" s="60" t="s">
        <v>394</v>
      </c>
      <c r="G323" t="s">
        <v>395</v>
      </c>
      <c r="H323" s="61">
        <v>34059</v>
      </c>
      <c r="J323" t="s">
        <v>396</v>
      </c>
      <c r="M323" t="s">
        <v>397</v>
      </c>
      <c r="Q323" t="s">
        <v>398</v>
      </c>
      <c r="S323">
        <v>10225</v>
      </c>
      <c r="T323" t="s">
        <v>402</v>
      </c>
      <c r="U323" s="60">
        <v>1022504</v>
      </c>
      <c r="V323" t="s">
        <v>617</v>
      </c>
      <c r="W323" s="60">
        <v>21320006</v>
      </c>
      <c r="X323" s="60" t="str">
        <f t="shared" ref="X323:X386" si="5">LEFT(W323,3)</f>
        <v>213</v>
      </c>
    </row>
    <row r="324" spans="2:24">
      <c r="B324">
        <v>71579618</v>
      </c>
      <c r="C324" t="s">
        <v>4690</v>
      </c>
      <c r="D324" t="s">
        <v>393</v>
      </c>
      <c r="E324" s="60" t="s">
        <v>394</v>
      </c>
      <c r="G324" t="s">
        <v>395</v>
      </c>
      <c r="H324" s="61">
        <v>34680</v>
      </c>
      <c r="J324" t="s">
        <v>396</v>
      </c>
      <c r="M324" t="s">
        <v>397</v>
      </c>
      <c r="Q324" t="s">
        <v>398</v>
      </c>
      <c r="S324">
        <v>10230</v>
      </c>
      <c r="T324" t="s">
        <v>454</v>
      </c>
      <c r="U324" s="60">
        <v>1023008</v>
      </c>
      <c r="V324" t="s">
        <v>684</v>
      </c>
      <c r="W324" s="60">
        <v>20720008</v>
      </c>
      <c r="X324" s="60" t="str">
        <f t="shared" si="5"/>
        <v>207</v>
      </c>
    </row>
    <row r="325" spans="2:24">
      <c r="B325">
        <v>71697970</v>
      </c>
      <c r="C325" t="s">
        <v>2551</v>
      </c>
      <c r="D325" t="s">
        <v>410</v>
      </c>
      <c r="E325" s="60" t="s">
        <v>411</v>
      </c>
      <c r="G325" t="s">
        <v>412</v>
      </c>
      <c r="H325" s="61">
        <v>43258</v>
      </c>
      <c r="J325" t="s">
        <v>2552</v>
      </c>
      <c r="M325" t="s">
        <v>397</v>
      </c>
      <c r="Q325" t="s">
        <v>719</v>
      </c>
      <c r="S325">
        <v>10282</v>
      </c>
      <c r="T325" t="s">
        <v>543</v>
      </c>
      <c r="U325" s="60">
        <v>10282</v>
      </c>
      <c r="V325" t="s">
        <v>543</v>
      </c>
      <c r="W325" s="60">
        <v>10910001</v>
      </c>
      <c r="X325" s="60" t="str">
        <f t="shared" si="5"/>
        <v>109</v>
      </c>
    </row>
    <row r="326" spans="2:24">
      <c r="B326">
        <v>71702100</v>
      </c>
      <c r="C326" t="s">
        <v>965</v>
      </c>
      <c r="D326" t="s">
        <v>410</v>
      </c>
      <c r="E326" s="60" t="s">
        <v>411</v>
      </c>
      <c r="G326" t="s">
        <v>753</v>
      </c>
      <c r="H326" s="61">
        <v>35814</v>
      </c>
      <c r="J326" t="s">
        <v>966</v>
      </c>
      <c r="M326" t="s">
        <v>397</v>
      </c>
      <c r="Q326" t="s">
        <v>753</v>
      </c>
      <c r="S326">
        <v>10297</v>
      </c>
      <c r="T326" t="s">
        <v>628</v>
      </c>
      <c r="U326" s="60">
        <v>1029706</v>
      </c>
      <c r="V326" t="s">
        <v>967</v>
      </c>
      <c r="W326" s="60">
        <v>20340030</v>
      </c>
      <c r="X326" s="60" t="str">
        <f t="shared" si="5"/>
        <v>203</v>
      </c>
    </row>
    <row r="327" spans="2:24">
      <c r="B327">
        <v>1026134115</v>
      </c>
      <c r="C327" t="s">
        <v>1795</v>
      </c>
      <c r="D327" t="s">
        <v>393</v>
      </c>
      <c r="E327" s="60" t="s">
        <v>394</v>
      </c>
      <c r="G327" t="s">
        <v>395</v>
      </c>
      <c r="H327" s="61">
        <v>39827</v>
      </c>
      <c r="J327" t="s">
        <v>396</v>
      </c>
      <c r="M327" t="s">
        <v>397</v>
      </c>
      <c r="Q327" t="s">
        <v>398</v>
      </c>
      <c r="S327">
        <v>10260</v>
      </c>
      <c r="T327" t="s">
        <v>5037</v>
      </c>
      <c r="U327" s="60">
        <v>1026001</v>
      </c>
      <c r="V327" t="s">
        <v>538</v>
      </c>
      <c r="W327" s="60">
        <v>20920001</v>
      </c>
      <c r="X327" s="60" t="str">
        <f t="shared" si="5"/>
        <v>209</v>
      </c>
    </row>
    <row r="328" spans="2:24">
      <c r="B328">
        <v>287152</v>
      </c>
      <c r="C328" t="s">
        <v>3362</v>
      </c>
      <c r="D328" t="s">
        <v>393</v>
      </c>
      <c r="E328" s="60" t="s">
        <v>394</v>
      </c>
      <c r="G328" t="s">
        <v>2693</v>
      </c>
      <c r="H328" s="61">
        <v>45238</v>
      </c>
      <c r="J328" t="s">
        <v>396</v>
      </c>
      <c r="M328" t="s">
        <v>397</v>
      </c>
      <c r="Q328" t="s">
        <v>2694</v>
      </c>
      <c r="S328">
        <v>10250</v>
      </c>
      <c r="T328" t="s">
        <v>483</v>
      </c>
      <c r="U328" s="60">
        <v>1025001</v>
      </c>
      <c r="V328" t="s">
        <v>864</v>
      </c>
      <c r="W328" s="60">
        <v>21220001</v>
      </c>
      <c r="X328" s="60" t="str">
        <f t="shared" si="5"/>
        <v>212</v>
      </c>
    </row>
    <row r="329" spans="2:24">
      <c r="B329">
        <v>413218</v>
      </c>
      <c r="C329" t="s">
        <v>2023</v>
      </c>
      <c r="D329" t="s">
        <v>393</v>
      </c>
      <c r="E329" s="60" t="s">
        <v>394</v>
      </c>
      <c r="G329" t="s">
        <v>395</v>
      </c>
      <c r="H329" s="61">
        <v>41011</v>
      </c>
      <c r="J329" t="s">
        <v>396</v>
      </c>
      <c r="M329" t="s">
        <v>397</v>
      </c>
      <c r="Q329" t="s">
        <v>398</v>
      </c>
      <c r="S329">
        <v>10203</v>
      </c>
      <c r="T329" t="s">
        <v>399</v>
      </c>
      <c r="U329" s="60">
        <v>1020305</v>
      </c>
      <c r="V329" t="s">
        <v>436</v>
      </c>
      <c r="W329" s="60">
        <v>21420001</v>
      </c>
      <c r="X329" s="60" t="str">
        <f t="shared" si="5"/>
        <v>214</v>
      </c>
    </row>
    <row r="330" spans="2:24">
      <c r="B330">
        <v>7530114</v>
      </c>
      <c r="C330" t="s">
        <v>633</v>
      </c>
      <c r="D330" t="s">
        <v>393</v>
      </c>
      <c r="E330" s="60" t="s">
        <v>394</v>
      </c>
      <c r="G330" t="s">
        <v>395</v>
      </c>
      <c r="H330" s="61">
        <v>32651</v>
      </c>
      <c r="J330" t="s">
        <v>4963</v>
      </c>
      <c r="M330" t="s">
        <v>397</v>
      </c>
      <c r="Q330" t="s">
        <v>398</v>
      </c>
      <c r="S330">
        <v>10209</v>
      </c>
      <c r="T330" t="s">
        <v>442</v>
      </c>
      <c r="U330" s="60">
        <v>1020903</v>
      </c>
      <c r="V330" t="s">
        <v>443</v>
      </c>
      <c r="W330" s="60">
        <v>21720004</v>
      </c>
      <c r="X330" s="60" t="str">
        <f t="shared" si="5"/>
        <v>217</v>
      </c>
    </row>
    <row r="331" spans="2:24">
      <c r="B331">
        <v>8402849</v>
      </c>
      <c r="C331" t="s">
        <v>605</v>
      </c>
      <c r="D331" t="s">
        <v>393</v>
      </c>
      <c r="E331" s="60" t="s">
        <v>394</v>
      </c>
      <c r="G331" t="s">
        <v>395</v>
      </c>
      <c r="H331" s="61">
        <v>32239</v>
      </c>
      <c r="J331" t="s">
        <v>396</v>
      </c>
      <c r="M331" t="s">
        <v>397</v>
      </c>
      <c r="Q331" t="s">
        <v>398</v>
      </c>
      <c r="S331">
        <v>10220</v>
      </c>
      <c r="T331" t="s">
        <v>434</v>
      </c>
      <c r="U331" s="60">
        <v>1022002</v>
      </c>
      <c r="V331" t="s">
        <v>606</v>
      </c>
      <c r="W331" s="60">
        <v>22020003</v>
      </c>
      <c r="X331" s="60" t="str">
        <f t="shared" si="5"/>
        <v>220</v>
      </c>
    </row>
    <row r="332" spans="2:24">
      <c r="B332">
        <v>16261488</v>
      </c>
      <c r="C332" t="s">
        <v>1620</v>
      </c>
      <c r="D332" t="s">
        <v>393</v>
      </c>
      <c r="E332" s="60" t="s">
        <v>394</v>
      </c>
      <c r="G332" t="s">
        <v>395</v>
      </c>
      <c r="H332" s="61">
        <v>39108</v>
      </c>
      <c r="J332" t="s">
        <v>396</v>
      </c>
      <c r="M332" t="s">
        <v>397</v>
      </c>
      <c r="Q332" t="s">
        <v>398</v>
      </c>
      <c r="S332">
        <v>10225</v>
      </c>
      <c r="T332" t="s">
        <v>402</v>
      </c>
      <c r="U332" s="60">
        <v>1022502</v>
      </c>
      <c r="V332" t="s">
        <v>5045</v>
      </c>
      <c r="W332" s="60">
        <v>21320004</v>
      </c>
      <c r="X332" s="60" t="str">
        <f t="shared" si="5"/>
        <v>213</v>
      </c>
    </row>
    <row r="333" spans="2:24">
      <c r="B333">
        <v>19350413</v>
      </c>
      <c r="C333" t="s">
        <v>679</v>
      </c>
      <c r="D333" t="s">
        <v>393</v>
      </c>
      <c r="E333" s="60" t="s">
        <v>394</v>
      </c>
      <c r="G333" t="s">
        <v>395</v>
      </c>
      <c r="H333" s="61">
        <v>33155</v>
      </c>
      <c r="J333" t="s">
        <v>396</v>
      </c>
      <c r="M333" t="s">
        <v>397</v>
      </c>
      <c r="Q333" t="s">
        <v>398</v>
      </c>
      <c r="S333">
        <v>10225</v>
      </c>
      <c r="T333" t="s">
        <v>402</v>
      </c>
      <c r="U333" s="60">
        <v>1022504</v>
      </c>
      <c r="V333" t="s">
        <v>617</v>
      </c>
      <c r="W333" s="60">
        <v>21320006</v>
      </c>
      <c r="X333" s="60" t="str">
        <f t="shared" si="5"/>
        <v>213</v>
      </c>
    </row>
    <row r="334" spans="2:24">
      <c r="B334">
        <v>41786500</v>
      </c>
      <c r="C334" t="s">
        <v>662</v>
      </c>
      <c r="D334" t="s">
        <v>393</v>
      </c>
      <c r="E334" s="60" t="s">
        <v>394</v>
      </c>
      <c r="G334" t="s">
        <v>395</v>
      </c>
      <c r="H334" s="61">
        <v>32979</v>
      </c>
      <c r="J334" t="s">
        <v>396</v>
      </c>
      <c r="M334" t="s">
        <v>397</v>
      </c>
      <c r="Q334" t="s">
        <v>398</v>
      </c>
      <c r="S334">
        <v>10203</v>
      </c>
      <c r="T334" t="s">
        <v>399</v>
      </c>
      <c r="U334" s="60">
        <v>1020303</v>
      </c>
      <c r="V334" t="s">
        <v>418</v>
      </c>
      <c r="W334" s="60">
        <v>21420003</v>
      </c>
      <c r="X334" s="60" t="str">
        <f t="shared" si="5"/>
        <v>214</v>
      </c>
    </row>
    <row r="335" spans="2:24">
      <c r="B335">
        <v>42683203</v>
      </c>
      <c r="C335" t="s">
        <v>805</v>
      </c>
      <c r="D335" t="s">
        <v>410</v>
      </c>
      <c r="E335" s="60" t="s">
        <v>411</v>
      </c>
      <c r="G335" t="s">
        <v>412</v>
      </c>
      <c r="H335" s="61">
        <v>34757</v>
      </c>
      <c r="J335" t="s">
        <v>413</v>
      </c>
      <c r="M335" t="s">
        <v>397</v>
      </c>
      <c r="Q335" t="s">
        <v>414</v>
      </c>
      <c r="S335">
        <v>10250</v>
      </c>
      <c r="T335" t="s">
        <v>483</v>
      </c>
      <c r="U335" s="60">
        <v>10250</v>
      </c>
      <c r="V335" t="s">
        <v>483</v>
      </c>
      <c r="W335" s="60">
        <v>21260001</v>
      </c>
      <c r="X335" s="60" t="str">
        <f t="shared" si="5"/>
        <v>212</v>
      </c>
    </row>
    <row r="336" spans="2:24">
      <c r="B336">
        <v>42986307</v>
      </c>
      <c r="C336" t="s">
        <v>939</v>
      </c>
      <c r="D336" t="s">
        <v>393</v>
      </c>
      <c r="E336" s="60" t="s">
        <v>394</v>
      </c>
      <c r="G336" t="s">
        <v>395</v>
      </c>
      <c r="H336" s="61">
        <v>35492</v>
      </c>
      <c r="J336" t="s">
        <v>396</v>
      </c>
      <c r="M336" t="s">
        <v>397</v>
      </c>
      <c r="Q336" t="s">
        <v>398</v>
      </c>
      <c r="S336">
        <v>10240</v>
      </c>
      <c r="T336" t="s">
        <v>5036</v>
      </c>
      <c r="U336" s="60">
        <v>1024002</v>
      </c>
      <c r="V336" t="s">
        <v>940</v>
      </c>
      <c r="W336" s="60">
        <v>21120002</v>
      </c>
      <c r="X336" s="60" t="str">
        <f t="shared" si="5"/>
        <v>211</v>
      </c>
    </row>
    <row r="337" spans="2:24">
      <c r="B337">
        <v>42986626</v>
      </c>
      <c r="C337" t="s">
        <v>887</v>
      </c>
      <c r="D337" t="s">
        <v>393</v>
      </c>
      <c r="E337" s="60" t="s">
        <v>394</v>
      </c>
      <c r="G337" t="s">
        <v>395</v>
      </c>
      <c r="H337" s="61">
        <v>35108</v>
      </c>
      <c r="J337" t="s">
        <v>396</v>
      </c>
      <c r="M337" t="s">
        <v>397</v>
      </c>
      <c r="Q337" t="s">
        <v>398</v>
      </c>
      <c r="S337">
        <v>10230</v>
      </c>
      <c r="T337" t="s">
        <v>454</v>
      </c>
      <c r="U337" s="60">
        <v>1023012</v>
      </c>
      <c r="V337" t="s">
        <v>5050</v>
      </c>
      <c r="W337" s="60">
        <v>20720013</v>
      </c>
      <c r="X337" s="60" t="str">
        <f t="shared" si="5"/>
        <v>207</v>
      </c>
    </row>
    <row r="338" spans="2:24">
      <c r="B338">
        <v>43539243</v>
      </c>
      <c r="C338" t="s">
        <v>644</v>
      </c>
      <c r="D338" t="s">
        <v>426</v>
      </c>
      <c r="E338" s="60" t="s">
        <v>427</v>
      </c>
      <c r="G338" t="s">
        <v>428</v>
      </c>
      <c r="H338" s="61">
        <v>32798</v>
      </c>
      <c r="J338" t="s">
        <v>610</v>
      </c>
      <c r="M338" t="s">
        <v>397</v>
      </c>
      <c r="Q338" t="s">
        <v>429</v>
      </c>
      <c r="S338">
        <v>10230</v>
      </c>
      <c r="T338" t="s">
        <v>454</v>
      </c>
      <c r="U338" s="60">
        <v>10230</v>
      </c>
      <c r="V338" t="s">
        <v>454</v>
      </c>
      <c r="W338" s="60">
        <v>20760001</v>
      </c>
      <c r="X338" s="60" t="str">
        <f t="shared" si="5"/>
        <v>207</v>
      </c>
    </row>
    <row r="339" spans="2:24">
      <c r="B339">
        <v>43666374</v>
      </c>
      <c r="C339" t="s">
        <v>1700</v>
      </c>
      <c r="D339" t="s">
        <v>410</v>
      </c>
      <c r="E339" s="60" t="s">
        <v>411</v>
      </c>
      <c r="G339" t="s">
        <v>412</v>
      </c>
      <c r="H339" s="61">
        <v>39512</v>
      </c>
      <c r="J339" t="s">
        <v>901</v>
      </c>
      <c r="M339" t="s">
        <v>397</v>
      </c>
      <c r="Q339" t="s">
        <v>719</v>
      </c>
      <c r="S339">
        <v>10211</v>
      </c>
      <c r="T339" t="s">
        <v>422</v>
      </c>
      <c r="U339" s="60">
        <v>10211</v>
      </c>
      <c r="V339" t="s">
        <v>422</v>
      </c>
      <c r="W339" s="60">
        <v>21960004</v>
      </c>
      <c r="X339" s="60" t="str">
        <f t="shared" si="5"/>
        <v>219</v>
      </c>
    </row>
    <row r="340" spans="2:24">
      <c r="B340">
        <v>43669674</v>
      </c>
      <c r="C340" t="s">
        <v>889</v>
      </c>
      <c r="D340" t="s">
        <v>410</v>
      </c>
      <c r="E340" s="60" t="s">
        <v>411</v>
      </c>
      <c r="G340" t="s">
        <v>412</v>
      </c>
      <c r="H340" s="61">
        <v>35118</v>
      </c>
      <c r="J340" t="s">
        <v>508</v>
      </c>
      <c r="M340" t="s">
        <v>471</v>
      </c>
      <c r="Q340" t="s">
        <v>414</v>
      </c>
      <c r="S340">
        <v>10277</v>
      </c>
      <c r="T340" t="s">
        <v>5039</v>
      </c>
      <c r="U340" s="60">
        <v>10277</v>
      </c>
      <c r="V340" t="s">
        <v>5039</v>
      </c>
      <c r="W340" s="60">
        <v>23130001</v>
      </c>
      <c r="X340" s="60" t="str">
        <f t="shared" si="5"/>
        <v>231</v>
      </c>
    </row>
    <row r="341" spans="2:24">
      <c r="B341">
        <v>43671955</v>
      </c>
      <c r="C341" t="s">
        <v>646</v>
      </c>
      <c r="D341" t="s">
        <v>410</v>
      </c>
      <c r="E341" s="60" t="s">
        <v>411</v>
      </c>
      <c r="G341" t="s">
        <v>412</v>
      </c>
      <c r="H341" s="61">
        <v>32811</v>
      </c>
      <c r="J341" t="s">
        <v>4972</v>
      </c>
      <c r="M341" t="s">
        <v>397</v>
      </c>
      <c r="Q341" t="s">
        <v>414</v>
      </c>
      <c r="S341">
        <v>10281</v>
      </c>
      <c r="T341" t="s">
        <v>493</v>
      </c>
      <c r="U341" s="60">
        <v>1028102</v>
      </c>
      <c r="V341" t="s">
        <v>494</v>
      </c>
      <c r="W341" s="60">
        <v>11010003</v>
      </c>
      <c r="X341" s="60" t="str">
        <f t="shared" si="5"/>
        <v>110</v>
      </c>
    </row>
    <row r="342" spans="2:24">
      <c r="B342">
        <v>70121407</v>
      </c>
      <c r="C342" t="s">
        <v>946</v>
      </c>
      <c r="D342" t="s">
        <v>393</v>
      </c>
      <c r="E342" s="60" t="s">
        <v>394</v>
      </c>
      <c r="G342" t="s">
        <v>395</v>
      </c>
      <c r="H342" s="61">
        <v>35548</v>
      </c>
      <c r="J342" t="s">
        <v>396</v>
      </c>
      <c r="M342" t="s">
        <v>397</v>
      </c>
      <c r="Q342" t="s">
        <v>398</v>
      </c>
      <c r="S342">
        <v>10209</v>
      </c>
      <c r="T342" t="s">
        <v>442</v>
      </c>
      <c r="U342" s="60">
        <v>1020902</v>
      </c>
      <c r="V342" t="s">
        <v>652</v>
      </c>
      <c r="W342" s="60">
        <v>21720003</v>
      </c>
      <c r="X342" s="60" t="str">
        <f t="shared" si="5"/>
        <v>217</v>
      </c>
    </row>
    <row r="343" spans="2:24">
      <c r="B343">
        <v>70125586</v>
      </c>
      <c r="C343" t="s">
        <v>1179</v>
      </c>
      <c r="D343" t="s">
        <v>393</v>
      </c>
      <c r="E343" s="60" t="s">
        <v>394</v>
      </c>
      <c r="G343" t="s">
        <v>395</v>
      </c>
      <c r="H343" s="61">
        <v>37139</v>
      </c>
      <c r="J343" t="s">
        <v>396</v>
      </c>
      <c r="M343" t="s">
        <v>397</v>
      </c>
      <c r="Q343" t="s">
        <v>398</v>
      </c>
      <c r="S343">
        <v>10203</v>
      </c>
      <c r="T343" t="s">
        <v>399</v>
      </c>
      <c r="U343" s="60">
        <v>1020305</v>
      </c>
      <c r="V343" t="s">
        <v>436</v>
      </c>
      <c r="W343" s="60">
        <v>21420001</v>
      </c>
      <c r="X343" s="60" t="str">
        <f t="shared" si="5"/>
        <v>214</v>
      </c>
    </row>
    <row r="344" spans="2:24">
      <c r="B344">
        <v>15348891</v>
      </c>
      <c r="C344" t="s">
        <v>689</v>
      </c>
      <c r="D344" t="s">
        <v>410</v>
      </c>
      <c r="E344" s="60" t="s">
        <v>411</v>
      </c>
      <c r="G344" t="s">
        <v>412</v>
      </c>
      <c r="H344" s="61">
        <v>33200</v>
      </c>
      <c r="J344" t="s">
        <v>575</v>
      </c>
      <c r="M344" t="s">
        <v>397</v>
      </c>
      <c r="Q344" t="s">
        <v>482</v>
      </c>
      <c r="S344">
        <v>10291</v>
      </c>
      <c r="T344" t="s">
        <v>439</v>
      </c>
      <c r="U344" s="60">
        <v>1029106</v>
      </c>
      <c r="V344" t="s">
        <v>505</v>
      </c>
      <c r="W344" s="60">
        <v>10410050</v>
      </c>
      <c r="X344" s="60" t="str">
        <f t="shared" si="5"/>
        <v>104</v>
      </c>
    </row>
    <row r="345" spans="2:24">
      <c r="B345">
        <v>15403381</v>
      </c>
      <c r="C345" t="s">
        <v>609</v>
      </c>
      <c r="D345" t="s">
        <v>426</v>
      </c>
      <c r="E345" s="60" t="s">
        <v>427</v>
      </c>
      <c r="G345" t="s">
        <v>428</v>
      </c>
      <c r="H345" s="61">
        <v>32273</v>
      </c>
      <c r="J345" t="s">
        <v>610</v>
      </c>
      <c r="M345" t="s">
        <v>397</v>
      </c>
      <c r="Q345" t="s">
        <v>429</v>
      </c>
      <c r="S345">
        <v>10291</v>
      </c>
      <c r="T345" t="s">
        <v>439</v>
      </c>
      <c r="U345" s="60">
        <v>1029107</v>
      </c>
      <c r="V345" t="s">
        <v>512</v>
      </c>
      <c r="W345" s="60">
        <v>10410054</v>
      </c>
      <c r="X345" s="60" t="str">
        <f t="shared" si="5"/>
        <v>104</v>
      </c>
    </row>
    <row r="346" spans="2:24">
      <c r="B346">
        <v>43543155</v>
      </c>
      <c r="C346" t="s">
        <v>768</v>
      </c>
      <c r="D346" t="s">
        <v>426</v>
      </c>
      <c r="E346" s="60" t="s">
        <v>427</v>
      </c>
      <c r="G346" t="s">
        <v>428</v>
      </c>
      <c r="H346" s="61">
        <v>34206</v>
      </c>
      <c r="J346" t="s">
        <v>610</v>
      </c>
      <c r="M346" t="s">
        <v>397</v>
      </c>
      <c r="Q346" t="s">
        <v>429</v>
      </c>
      <c r="S346">
        <v>10291</v>
      </c>
      <c r="T346" t="s">
        <v>439</v>
      </c>
      <c r="U346" s="60">
        <v>1029107</v>
      </c>
      <c r="V346" t="s">
        <v>512</v>
      </c>
      <c r="W346" s="60">
        <v>10410054</v>
      </c>
      <c r="X346" s="60" t="str">
        <f t="shared" si="5"/>
        <v>104</v>
      </c>
    </row>
    <row r="347" spans="2:24">
      <c r="B347">
        <v>43673621</v>
      </c>
      <c r="C347" t="s">
        <v>846</v>
      </c>
      <c r="D347" t="s">
        <v>410</v>
      </c>
      <c r="E347" s="60" t="s">
        <v>411</v>
      </c>
      <c r="G347" t="s">
        <v>412</v>
      </c>
      <c r="H347" s="61">
        <v>34919</v>
      </c>
      <c r="J347" t="s">
        <v>413</v>
      </c>
      <c r="M347" t="s">
        <v>397</v>
      </c>
      <c r="Q347" t="s">
        <v>414</v>
      </c>
      <c r="S347">
        <v>10291</v>
      </c>
      <c r="T347" t="s">
        <v>439</v>
      </c>
      <c r="U347" s="60">
        <v>1029105</v>
      </c>
      <c r="V347" t="s">
        <v>440</v>
      </c>
      <c r="W347" s="60">
        <v>10410038</v>
      </c>
      <c r="X347" s="60" t="str">
        <f t="shared" si="5"/>
        <v>104</v>
      </c>
    </row>
    <row r="348" spans="2:24">
      <c r="B348">
        <v>71707216</v>
      </c>
      <c r="C348" t="s">
        <v>708</v>
      </c>
      <c r="D348" t="s">
        <v>410</v>
      </c>
      <c r="E348" s="60" t="s">
        <v>411</v>
      </c>
      <c r="G348" t="s">
        <v>412</v>
      </c>
      <c r="H348" s="61">
        <v>33337</v>
      </c>
      <c r="J348" t="s">
        <v>575</v>
      </c>
      <c r="M348" t="s">
        <v>397</v>
      </c>
      <c r="Q348" t="s">
        <v>482</v>
      </c>
      <c r="S348">
        <v>10291</v>
      </c>
      <c r="T348" t="s">
        <v>439</v>
      </c>
      <c r="U348" s="60">
        <v>1029106</v>
      </c>
      <c r="V348" t="s">
        <v>505</v>
      </c>
      <c r="W348" s="60">
        <v>10410050</v>
      </c>
      <c r="X348" s="60" t="str">
        <f t="shared" si="5"/>
        <v>104</v>
      </c>
    </row>
    <row r="349" spans="2:24">
      <c r="B349">
        <v>71712709</v>
      </c>
      <c r="C349" t="s">
        <v>650</v>
      </c>
      <c r="D349" t="s">
        <v>410</v>
      </c>
      <c r="E349" s="60" t="s">
        <v>411</v>
      </c>
      <c r="G349" t="s">
        <v>412</v>
      </c>
      <c r="H349" s="61">
        <v>32862</v>
      </c>
      <c r="J349" t="s">
        <v>518</v>
      </c>
      <c r="M349" t="s">
        <v>397</v>
      </c>
      <c r="Q349" t="s">
        <v>482</v>
      </c>
      <c r="S349">
        <v>10291</v>
      </c>
      <c r="T349" t="s">
        <v>439</v>
      </c>
      <c r="U349" s="60">
        <v>1029106</v>
      </c>
      <c r="V349" t="s">
        <v>505</v>
      </c>
      <c r="W349" s="60">
        <v>10410050</v>
      </c>
      <c r="X349" s="60" t="str">
        <f t="shared" si="5"/>
        <v>104</v>
      </c>
    </row>
    <row r="350" spans="2:24">
      <c r="B350">
        <v>71589374</v>
      </c>
      <c r="C350" t="s">
        <v>4691</v>
      </c>
      <c r="D350" t="s">
        <v>393</v>
      </c>
      <c r="E350" s="60" t="s">
        <v>394</v>
      </c>
      <c r="G350" t="s">
        <v>395</v>
      </c>
      <c r="H350" s="61">
        <v>34190</v>
      </c>
      <c r="J350" t="s">
        <v>396</v>
      </c>
      <c r="M350" t="s">
        <v>397</v>
      </c>
      <c r="Q350" t="s">
        <v>398</v>
      </c>
      <c r="S350">
        <v>10230</v>
      </c>
      <c r="T350" t="s">
        <v>454</v>
      </c>
      <c r="U350" s="60">
        <v>1023005</v>
      </c>
      <c r="V350" t="s">
        <v>765</v>
      </c>
      <c r="W350" s="60">
        <v>20720005</v>
      </c>
      <c r="X350" s="60" t="str">
        <f t="shared" si="5"/>
        <v>207</v>
      </c>
    </row>
    <row r="351" spans="2:24">
      <c r="B351">
        <v>71594697</v>
      </c>
      <c r="C351" t="s">
        <v>1117</v>
      </c>
      <c r="D351" t="s">
        <v>393</v>
      </c>
      <c r="E351" s="60" t="s">
        <v>394</v>
      </c>
      <c r="G351" t="s">
        <v>395</v>
      </c>
      <c r="H351" s="61">
        <v>36801</v>
      </c>
      <c r="J351" t="s">
        <v>396</v>
      </c>
      <c r="M351" t="s">
        <v>397</v>
      </c>
      <c r="Q351" t="s">
        <v>398</v>
      </c>
      <c r="S351">
        <v>10250</v>
      </c>
      <c r="T351" t="s">
        <v>483</v>
      </c>
      <c r="U351" s="60">
        <v>1025002</v>
      </c>
      <c r="V351" t="s">
        <v>694</v>
      </c>
      <c r="W351" s="60">
        <v>21220002</v>
      </c>
      <c r="X351" s="60" t="str">
        <f t="shared" si="5"/>
        <v>212</v>
      </c>
    </row>
    <row r="352" spans="2:24">
      <c r="B352">
        <v>71708221</v>
      </c>
      <c r="C352" t="s">
        <v>893</v>
      </c>
      <c r="D352" t="s">
        <v>410</v>
      </c>
      <c r="E352" s="60" t="s">
        <v>411</v>
      </c>
      <c r="G352" t="s">
        <v>412</v>
      </c>
      <c r="H352" s="61">
        <v>35145</v>
      </c>
      <c r="J352" t="s">
        <v>4944</v>
      </c>
      <c r="M352" t="s">
        <v>397</v>
      </c>
      <c r="Q352" t="s">
        <v>414</v>
      </c>
      <c r="S352">
        <v>10225</v>
      </c>
      <c r="T352" t="s">
        <v>402</v>
      </c>
      <c r="U352" s="60">
        <v>10225</v>
      </c>
      <c r="V352" t="s">
        <v>402</v>
      </c>
      <c r="W352" s="60">
        <v>21360001</v>
      </c>
      <c r="X352" s="60" t="str">
        <f t="shared" si="5"/>
        <v>213</v>
      </c>
    </row>
    <row r="353" spans="2:24">
      <c r="B353">
        <v>71709154</v>
      </c>
      <c r="C353" t="s">
        <v>3272</v>
      </c>
      <c r="D353" t="s">
        <v>410</v>
      </c>
      <c r="E353" s="60" t="s">
        <v>411</v>
      </c>
      <c r="G353" t="s">
        <v>412</v>
      </c>
      <c r="H353" s="61">
        <v>44817</v>
      </c>
      <c r="J353" t="s">
        <v>775</v>
      </c>
      <c r="M353" t="s">
        <v>397</v>
      </c>
      <c r="Q353" t="s">
        <v>719</v>
      </c>
      <c r="S353">
        <v>10215</v>
      </c>
      <c r="T353" t="s">
        <v>5034</v>
      </c>
      <c r="U353" s="60">
        <v>10215</v>
      </c>
      <c r="V353" t="s">
        <v>5034</v>
      </c>
      <c r="W353" s="60">
        <v>21560001</v>
      </c>
      <c r="X353" s="60" t="str">
        <f t="shared" si="5"/>
        <v>215</v>
      </c>
    </row>
    <row r="354" spans="2:24">
      <c r="B354">
        <v>78018028</v>
      </c>
      <c r="C354" t="s">
        <v>872</v>
      </c>
      <c r="D354" t="s">
        <v>393</v>
      </c>
      <c r="E354" s="60" t="s">
        <v>394</v>
      </c>
      <c r="G354" t="s">
        <v>395</v>
      </c>
      <c r="H354" s="61">
        <v>35023</v>
      </c>
      <c r="J354" t="s">
        <v>396</v>
      </c>
      <c r="M354" t="s">
        <v>397</v>
      </c>
      <c r="Q354" t="s">
        <v>398</v>
      </c>
      <c r="S354">
        <v>10270</v>
      </c>
      <c r="T354" t="s">
        <v>5035</v>
      </c>
      <c r="U354" s="60">
        <v>1027001</v>
      </c>
      <c r="V354" t="s">
        <v>5042</v>
      </c>
      <c r="W354" s="60">
        <v>21020001</v>
      </c>
      <c r="X354" s="60" t="str">
        <f t="shared" si="5"/>
        <v>210</v>
      </c>
    </row>
    <row r="355" spans="2:24">
      <c r="B355">
        <v>79148395</v>
      </c>
      <c r="C355" t="s">
        <v>1058</v>
      </c>
      <c r="D355" t="s">
        <v>393</v>
      </c>
      <c r="E355" s="60" t="s">
        <v>394</v>
      </c>
      <c r="G355" t="s">
        <v>395</v>
      </c>
      <c r="H355" s="61">
        <v>36290</v>
      </c>
      <c r="J355" t="s">
        <v>396</v>
      </c>
      <c r="M355" t="s">
        <v>397</v>
      </c>
      <c r="Q355" t="s">
        <v>398</v>
      </c>
      <c r="S355">
        <v>10211</v>
      </c>
      <c r="T355" t="s">
        <v>422</v>
      </c>
      <c r="U355" s="60">
        <v>1021101</v>
      </c>
      <c r="V355" t="s">
        <v>423</v>
      </c>
      <c r="W355" s="60">
        <v>21920004</v>
      </c>
      <c r="X355" s="60" t="str">
        <f t="shared" si="5"/>
        <v>219</v>
      </c>
    </row>
    <row r="356" spans="2:24">
      <c r="B356">
        <v>92255386</v>
      </c>
      <c r="C356" t="s">
        <v>625</v>
      </c>
      <c r="D356" t="s">
        <v>393</v>
      </c>
      <c r="E356" s="60" t="s">
        <v>394</v>
      </c>
      <c r="G356" t="s">
        <v>395</v>
      </c>
      <c r="H356" s="61">
        <v>32575</v>
      </c>
      <c r="J356" t="s">
        <v>396</v>
      </c>
      <c r="M356" t="s">
        <v>397</v>
      </c>
      <c r="Q356" t="s">
        <v>398</v>
      </c>
      <c r="S356">
        <v>10235</v>
      </c>
      <c r="T356" t="s">
        <v>415</v>
      </c>
      <c r="U356" s="60">
        <v>1023502</v>
      </c>
      <c r="V356" t="s">
        <v>416</v>
      </c>
      <c r="W356" s="60">
        <v>20820001</v>
      </c>
      <c r="X356" s="60" t="str">
        <f t="shared" si="5"/>
        <v>208</v>
      </c>
    </row>
    <row r="357" spans="2:24">
      <c r="B357">
        <v>98548523</v>
      </c>
      <c r="C357" t="s">
        <v>2154</v>
      </c>
      <c r="D357" t="s">
        <v>410</v>
      </c>
      <c r="E357" s="60" t="s">
        <v>411</v>
      </c>
      <c r="G357" t="s">
        <v>412</v>
      </c>
      <c r="H357" s="61">
        <v>41481</v>
      </c>
      <c r="J357" t="s">
        <v>4973</v>
      </c>
      <c r="M357" t="s">
        <v>397</v>
      </c>
      <c r="Q357" t="s">
        <v>719</v>
      </c>
      <c r="S357">
        <v>10279</v>
      </c>
      <c r="T357" t="s">
        <v>1114</v>
      </c>
      <c r="U357" s="60">
        <v>10279</v>
      </c>
      <c r="V357" t="s">
        <v>1114</v>
      </c>
      <c r="W357" s="60">
        <v>22960001</v>
      </c>
      <c r="X357" s="60" t="str">
        <f t="shared" si="5"/>
        <v>229</v>
      </c>
    </row>
    <row r="358" spans="2:24">
      <c r="B358">
        <v>261864</v>
      </c>
      <c r="C358" t="s">
        <v>1482</v>
      </c>
      <c r="D358" t="s">
        <v>393</v>
      </c>
      <c r="E358" s="60" t="s">
        <v>394</v>
      </c>
      <c r="G358" t="s">
        <v>395</v>
      </c>
      <c r="H358" s="61">
        <v>38496</v>
      </c>
      <c r="J358" t="s">
        <v>396</v>
      </c>
      <c r="M358" t="s">
        <v>397</v>
      </c>
      <c r="Q358" t="s">
        <v>398</v>
      </c>
      <c r="S358">
        <v>10202</v>
      </c>
      <c r="T358" t="s">
        <v>430</v>
      </c>
      <c r="U358" s="60">
        <v>1020201</v>
      </c>
      <c r="V358" t="s">
        <v>615</v>
      </c>
      <c r="W358" s="60">
        <v>21620002</v>
      </c>
      <c r="X358" s="60" t="str">
        <f t="shared" si="5"/>
        <v>216</v>
      </c>
    </row>
    <row r="359" spans="2:24">
      <c r="B359">
        <v>292145</v>
      </c>
      <c r="C359" t="s">
        <v>1073</v>
      </c>
      <c r="D359" t="s">
        <v>393</v>
      </c>
      <c r="E359" s="60" t="s">
        <v>394</v>
      </c>
      <c r="G359" t="s">
        <v>395</v>
      </c>
      <c r="H359" s="61">
        <v>36425</v>
      </c>
      <c r="J359" t="s">
        <v>396</v>
      </c>
      <c r="M359" t="s">
        <v>397</v>
      </c>
      <c r="Q359" t="s">
        <v>398</v>
      </c>
      <c r="S359">
        <v>10203</v>
      </c>
      <c r="T359" t="s">
        <v>399</v>
      </c>
      <c r="U359" s="60">
        <v>1020301</v>
      </c>
      <c r="V359" t="s">
        <v>405</v>
      </c>
      <c r="W359" s="60">
        <v>21420004</v>
      </c>
      <c r="X359" s="60" t="str">
        <f t="shared" si="5"/>
        <v>214</v>
      </c>
    </row>
    <row r="360" spans="2:24">
      <c r="B360">
        <v>8047185</v>
      </c>
      <c r="C360" t="s">
        <v>825</v>
      </c>
      <c r="D360" t="s">
        <v>410</v>
      </c>
      <c r="E360" s="60" t="s">
        <v>411</v>
      </c>
      <c r="G360" t="s">
        <v>412</v>
      </c>
      <c r="H360" s="61">
        <v>34794</v>
      </c>
      <c r="J360" t="s">
        <v>536</v>
      </c>
      <c r="M360" t="s">
        <v>397</v>
      </c>
      <c r="Q360" t="s">
        <v>414</v>
      </c>
      <c r="S360">
        <v>10290</v>
      </c>
      <c r="T360" t="s">
        <v>706</v>
      </c>
      <c r="U360" s="60">
        <v>1029001</v>
      </c>
      <c r="V360" t="s">
        <v>826</v>
      </c>
      <c r="W360" s="60">
        <v>20420006</v>
      </c>
      <c r="X360" s="60" t="str">
        <f t="shared" si="5"/>
        <v>204</v>
      </c>
    </row>
    <row r="361" spans="2:24">
      <c r="B361">
        <v>8047784</v>
      </c>
      <c r="C361" t="s">
        <v>904</v>
      </c>
      <c r="D361" t="s">
        <v>410</v>
      </c>
      <c r="E361" s="60" t="s">
        <v>411</v>
      </c>
      <c r="G361" t="s">
        <v>412</v>
      </c>
      <c r="H361" s="61">
        <v>35170</v>
      </c>
      <c r="J361" t="s">
        <v>587</v>
      </c>
      <c r="M361" t="s">
        <v>397</v>
      </c>
      <c r="Q361" t="s">
        <v>414</v>
      </c>
      <c r="S361">
        <v>10230</v>
      </c>
      <c r="T361" t="s">
        <v>454</v>
      </c>
      <c r="U361" s="60">
        <v>1023016</v>
      </c>
      <c r="V361" t="s">
        <v>588</v>
      </c>
      <c r="W361" s="60">
        <v>20730001</v>
      </c>
      <c r="X361" s="60" t="str">
        <f t="shared" si="5"/>
        <v>207</v>
      </c>
    </row>
    <row r="362" spans="2:24">
      <c r="B362">
        <v>8400654</v>
      </c>
      <c r="C362" t="s">
        <v>794</v>
      </c>
      <c r="D362" t="s">
        <v>393</v>
      </c>
      <c r="E362" s="60" t="s">
        <v>394</v>
      </c>
      <c r="G362" t="s">
        <v>395</v>
      </c>
      <c r="H362" s="61">
        <v>34718</v>
      </c>
      <c r="J362" t="s">
        <v>396</v>
      </c>
      <c r="M362" t="s">
        <v>397</v>
      </c>
      <c r="Q362" t="s">
        <v>398</v>
      </c>
      <c r="S362">
        <v>10210</v>
      </c>
      <c r="T362" t="s">
        <v>5038</v>
      </c>
      <c r="U362" s="60">
        <v>1021002</v>
      </c>
      <c r="V362" t="s">
        <v>5051</v>
      </c>
      <c r="W362" s="60">
        <v>21820001</v>
      </c>
      <c r="X362" s="60" t="str">
        <f t="shared" si="5"/>
        <v>218</v>
      </c>
    </row>
    <row r="363" spans="2:24">
      <c r="B363">
        <v>10536637</v>
      </c>
      <c r="C363" t="s">
        <v>787</v>
      </c>
      <c r="D363" t="s">
        <v>393</v>
      </c>
      <c r="E363" s="60" t="s">
        <v>394</v>
      </c>
      <c r="G363" t="s">
        <v>395</v>
      </c>
      <c r="H363" s="61">
        <v>34611</v>
      </c>
      <c r="J363" t="s">
        <v>396</v>
      </c>
      <c r="M363" t="s">
        <v>471</v>
      </c>
      <c r="Q363" t="s">
        <v>398</v>
      </c>
      <c r="S363">
        <v>10230</v>
      </c>
      <c r="T363" t="s">
        <v>454</v>
      </c>
      <c r="U363" s="60">
        <v>1023008</v>
      </c>
      <c r="V363" t="s">
        <v>684</v>
      </c>
      <c r="W363" s="60">
        <v>20720008</v>
      </c>
      <c r="X363" s="60" t="str">
        <f t="shared" si="5"/>
        <v>207</v>
      </c>
    </row>
    <row r="364" spans="2:24">
      <c r="B364">
        <v>21611443</v>
      </c>
      <c r="C364" t="s">
        <v>658</v>
      </c>
      <c r="D364" t="s">
        <v>410</v>
      </c>
      <c r="E364" s="60" t="s">
        <v>411</v>
      </c>
      <c r="G364" t="s">
        <v>412</v>
      </c>
      <c r="H364" s="61">
        <v>32937</v>
      </c>
      <c r="J364" t="s">
        <v>4948</v>
      </c>
      <c r="M364" t="s">
        <v>397</v>
      </c>
      <c r="Q364" t="s">
        <v>414</v>
      </c>
      <c r="S364">
        <v>10289</v>
      </c>
      <c r="T364" t="s">
        <v>521</v>
      </c>
      <c r="U364" s="60">
        <v>1028906</v>
      </c>
      <c r="V364" t="s">
        <v>659</v>
      </c>
      <c r="W364" s="60">
        <v>10210012</v>
      </c>
      <c r="X364" s="60" t="str">
        <f t="shared" si="5"/>
        <v>102</v>
      </c>
    </row>
    <row r="365" spans="2:24">
      <c r="B365">
        <v>21625787</v>
      </c>
      <c r="C365" t="s">
        <v>948</v>
      </c>
      <c r="D365" t="s">
        <v>393</v>
      </c>
      <c r="E365" s="60" t="s">
        <v>394</v>
      </c>
      <c r="G365" t="s">
        <v>395</v>
      </c>
      <c r="H365" s="61">
        <v>35601</v>
      </c>
      <c r="J365" t="s">
        <v>396</v>
      </c>
      <c r="M365" t="s">
        <v>397</v>
      </c>
      <c r="Q365" t="s">
        <v>398</v>
      </c>
      <c r="S365">
        <v>10225</v>
      </c>
      <c r="T365" t="s">
        <v>402</v>
      </c>
      <c r="U365" s="60">
        <v>1022504</v>
      </c>
      <c r="V365" t="s">
        <v>617</v>
      </c>
      <c r="W365" s="60">
        <v>21320006</v>
      </c>
      <c r="X365" s="60" t="str">
        <f t="shared" si="5"/>
        <v>213</v>
      </c>
    </row>
    <row r="366" spans="2:24">
      <c r="B366">
        <v>42871672</v>
      </c>
      <c r="C366" t="s">
        <v>1034</v>
      </c>
      <c r="D366" t="s">
        <v>393</v>
      </c>
      <c r="E366" s="60" t="s">
        <v>394</v>
      </c>
      <c r="G366" t="s">
        <v>395</v>
      </c>
      <c r="H366" s="61">
        <v>36052</v>
      </c>
      <c r="J366" t="s">
        <v>396</v>
      </c>
      <c r="M366" t="s">
        <v>397</v>
      </c>
      <c r="Q366" t="s">
        <v>398</v>
      </c>
      <c r="S366">
        <v>10230</v>
      </c>
      <c r="T366" t="s">
        <v>454</v>
      </c>
      <c r="U366" s="60">
        <v>1023006</v>
      </c>
      <c r="V366" t="s">
        <v>455</v>
      </c>
      <c r="W366" s="60">
        <v>20720006</v>
      </c>
      <c r="X366" s="60" t="str">
        <f t="shared" si="5"/>
        <v>207</v>
      </c>
    </row>
    <row r="367" spans="2:24">
      <c r="B367">
        <v>43020130</v>
      </c>
      <c r="C367" t="s">
        <v>678</v>
      </c>
      <c r="D367" t="s">
        <v>393</v>
      </c>
      <c r="E367" s="60" t="s">
        <v>394</v>
      </c>
      <c r="G367" t="s">
        <v>395</v>
      </c>
      <c r="H367" s="61">
        <v>33148</v>
      </c>
      <c r="J367" t="s">
        <v>396</v>
      </c>
      <c r="M367" t="s">
        <v>397</v>
      </c>
      <c r="Q367" t="s">
        <v>398</v>
      </c>
      <c r="S367">
        <v>10202</v>
      </c>
      <c r="T367" t="s">
        <v>430</v>
      </c>
      <c r="U367" s="60">
        <v>1020204</v>
      </c>
      <c r="V367" t="s">
        <v>5047</v>
      </c>
      <c r="W367" s="60">
        <v>21620003</v>
      </c>
      <c r="X367" s="60" t="str">
        <f t="shared" si="5"/>
        <v>216</v>
      </c>
    </row>
    <row r="368" spans="2:24">
      <c r="B368">
        <v>43029390</v>
      </c>
      <c r="C368" t="s">
        <v>848</v>
      </c>
      <c r="D368" t="s">
        <v>393</v>
      </c>
      <c r="E368" s="60" t="s">
        <v>394</v>
      </c>
      <c r="G368" t="s">
        <v>395</v>
      </c>
      <c r="H368" s="61">
        <v>34933</v>
      </c>
      <c r="J368" t="s">
        <v>396</v>
      </c>
      <c r="M368" t="s">
        <v>397</v>
      </c>
      <c r="Q368" t="s">
        <v>398</v>
      </c>
      <c r="S368">
        <v>10235</v>
      </c>
      <c r="T368" t="s">
        <v>415</v>
      </c>
      <c r="U368" s="60">
        <v>1023502</v>
      </c>
      <c r="V368" t="s">
        <v>416</v>
      </c>
      <c r="W368" s="60">
        <v>20820001</v>
      </c>
      <c r="X368" s="60" t="str">
        <f t="shared" si="5"/>
        <v>208</v>
      </c>
    </row>
    <row r="369" spans="2:24">
      <c r="B369">
        <v>43057362</v>
      </c>
      <c r="C369" t="s">
        <v>880</v>
      </c>
      <c r="D369" t="s">
        <v>393</v>
      </c>
      <c r="E369" s="60" t="s">
        <v>394</v>
      </c>
      <c r="G369" t="s">
        <v>395</v>
      </c>
      <c r="H369" s="61">
        <v>35054</v>
      </c>
      <c r="J369" t="s">
        <v>396</v>
      </c>
      <c r="M369" t="s">
        <v>397</v>
      </c>
      <c r="Q369" t="s">
        <v>398</v>
      </c>
      <c r="S369">
        <v>10230</v>
      </c>
      <c r="T369" t="s">
        <v>454</v>
      </c>
      <c r="U369" s="60">
        <v>1023006</v>
      </c>
      <c r="V369" t="s">
        <v>455</v>
      </c>
      <c r="W369" s="60">
        <v>20720006</v>
      </c>
      <c r="X369" s="60" t="str">
        <f t="shared" si="5"/>
        <v>207</v>
      </c>
    </row>
    <row r="370" spans="2:24">
      <c r="B370">
        <v>43551011</v>
      </c>
      <c r="C370" t="s">
        <v>1924</v>
      </c>
      <c r="D370" t="s">
        <v>410</v>
      </c>
      <c r="E370" s="60" t="s">
        <v>411</v>
      </c>
      <c r="G370" t="s">
        <v>412</v>
      </c>
      <c r="H370" s="61">
        <v>40374</v>
      </c>
      <c r="J370" t="s">
        <v>4970</v>
      </c>
      <c r="M370" t="s">
        <v>397</v>
      </c>
      <c r="Q370" t="s">
        <v>719</v>
      </c>
      <c r="S370">
        <v>10285</v>
      </c>
      <c r="T370" t="s">
        <v>599</v>
      </c>
      <c r="U370" s="60">
        <v>1028501</v>
      </c>
      <c r="V370" t="s">
        <v>1925</v>
      </c>
      <c r="W370" s="60">
        <v>20230002</v>
      </c>
      <c r="X370" s="60" t="str">
        <f t="shared" si="5"/>
        <v>202</v>
      </c>
    </row>
    <row r="371" spans="2:24">
      <c r="B371">
        <v>43551344</v>
      </c>
      <c r="C371" t="s">
        <v>978</v>
      </c>
      <c r="D371" t="s">
        <v>410</v>
      </c>
      <c r="E371" s="60" t="s">
        <v>411</v>
      </c>
      <c r="G371" t="s">
        <v>753</v>
      </c>
      <c r="H371" s="61">
        <v>35814</v>
      </c>
      <c r="J371" t="s">
        <v>508</v>
      </c>
      <c r="M371" t="s">
        <v>397</v>
      </c>
      <c r="Q371" t="s">
        <v>753</v>
      </c>
      <c r="S371">
        <v>10278</v>
      </c>
      <c r="T371" t="s">
        <v>977</v>
      </c>
      <c r="U371" s="60">
        <v>10278</v>
      </c>
      <c r="V371" t="s">
        <v>977</v>
      </c>
      <c r="W371" s="60">
        <v>23030001</v>
      </c>
      <c r="X371" s="60" t="str">
        <f t="shared" si="5"/>
        <v>230</v>
      </c>
    </row>
    <row r="372" spans="2:24">
      <c r="B372">
        <v>43552954</v>
      </c>
      <c r="C372" t="s">
        <v>831</v>
      </c>
      <c r="D372" t="s">
        <v>410</v>
      </c>
      <c r="E372" s="60" t="s">
        <v>411</v>
      </c>
      <c r="G372" t="s">
        <v>412</v>
      </c>
      <c r="H372" s="61">
        <v>34799</v>
      </c>
      <c r="J372" t="s">
        <v>524</v>
      </c>
      <c r="M372" t="s">
        <v>397</v>
      </c>
      <c r="Q372" t="s">
        <v>414</v>
      </c>
      <c r="S372">
        <v>10235</v>
      </c>
      <c r="T372" t="s">
        <v>415</v>
      </c>
      <c r="U372" s="60">
        <v>10235</v>
      </c>
      <c r="V372" t="s">
        <v>415</v>
      </c>
      <c r="W372" s="60">
        <v>20860001</v>
      </c>
      <c r="X372" s="60" t="str">
        <f t="shared" si="5"/>
        <v>208</v>
      </c>
    </row>
    <row r="373" spans="2:24">
      <c r="B373">
        <v>43674462</v>
      </c>
      <c r="C373" t="s">
        <v>2542</v>
      </c>
      <c r="D373" t="s">
        <v>410</v>
      </c>
      <c r="E373" s="60" t="s">
        <v>411</v>
      </c>
      <c r="G373" t="s">
        <v>412</v>
      </c>
      <c r="H373" s="61">
        <v>43231</v>
      </c>
      <c r="J373" t="s">
        <v>4970</v>
      </c>
      <c r="M373" t="s">
        <v>397</v>
      </c>
      <c r="Q373" t="s">
        <v>719</v>
      </c>
      <c r="S373">
        <v>10290</v>
      </c>
      <c r="T373" t="s">
        <v>706</v>
      </c>
      <c r="U373" s="60">
        <v>10290</v>
      </c>
      <c r="V373" t="s">
        <v>706</v>
      </c>
      <c r="W373" s="60">
        <v>20460001</v>
      </c>
      <c r="X373" s="60" t="str">
        <f t="shared" si="5"/>
        <v>204</v>
      </c>
    </row>
    <row r="374" spans="2:24">
      <c r="B374">
        <v>43724327</v>
      </c>
      <c r="C374" t="s">
        <v>2639</v>
      </c>
      <c r="D374" t="s">
        <v>410</v>
      </c>
      <c r="E374" s="60" t="s">
        <v>411</v>
      </c>
      <c r="G374" t="s">
        <v>412</v>
      </c>
      <c r="H374" s="61">
        <v>44139</v>
      </c>
      <c r="J374" t="s">
        <v>4963</v>
      </c>
      <c r="M374" t="s">
        <v>397</v>
      </c>
      <c r="Q374" t="s">
        <v>719</v>
      </c>
      <c r="S374">
        <v>10280</v>
      </c>
      <c r="T374" t="s">
        <v>837</v>
      </c>
      <c r="U374" s="60">
        <v>1028001</v>
      </c>
      <c r="V374" t="s">
        <v>421</v>
      </c>
      <c r="W374" s="60">
        <v>22220001</v>
      </c>
      <c r="X374" s="60" t="str">
        <f t="shared" si="5"/>
        <v>222</v>
      </c>
    </row>
    <row r="375" spans="2:24">
      <c r="B375">
        <v>43545254</v>
      </c>
      <c r="C375" t="s">
        <v>3432</v>
      </c>
      <c r="D375" t="s">
        <v>410</v>
      </c>
      <c r="E375" s="60" t="s">
        <v>411</v>
      </c>
      <c r="G375" t="s">
        <v>2844</v>
      </c>
      <c r="H375" s="61">
        <v>45250</v>
      </c>
      <c r="J375" t="s">
        <v>2845</v>
      </c>
      <c r="M375" t="s">
        <v>397</v>
      </c>
      <c r="Q375" t="s">
        <v>2846</v>
      </c>
      <c r="S375">
        <v>10291</v>
      </c>
      <c r="T375" t="s">
        <v>439</v>
      </c>
      <c r="U375" s="60">
        <v>1029105</v>
      </c>
      <c r="V375" t="s">
        <v>440</v>
      </c>
      <c r="W375" s="60">
        <v>10410038</v>
      </c>
      <c r="X375" s="60" t="str">
        <f t="shared" si="5"/>
        <v>104</v>
      </c>
    </row>
    <row r="376" spans="2:24">
      <c r="B376">
        <v>43725948</v>
      </c>
      <c r="C376" t="s">
        <v>895</v>
      </c>
      <c r="D376" t="s">
        <v>410</v>
      </c>
      <c r="E376" s="60" t="s">
        <v>411</v>
      </c>
      <c r="G376" t="s">
        <v>412</v>
      </c>
      <c r="H376" s="61">
        <v>35152</v>
      </c>
      <c r="J376" t="s">
        <v>508</v>
      </c>
      <c r="M376" t="s">
        <v>397</v>
      </c>
      <c r="Q376" t="s">
        <v>414</v>
      </c>
      <c r="S376">
        <v>10291</v>
      </c>
      <c r="T376" t="s">
        <v>439</v>
      </c>
      <c r="U376" s="60">
        <v>1029105</v>
      </c>
      <c r="V376" t="s">
        <v>440</v>
      </c>
      <c r="W376" s="60">
        <v>10410038</v>
      </c>
      <c r="X376" s="60" t="str">
        <f t="shared" si="5"/>
        <v>104</v>
      </c>
    </row>
    <row r="377" spans="2:24">
      <c r="B377">
        <v>70288220</v>
      </c>
      <c r="C377" t="s">
        <v>749</v>
      </c>
      <c r="D377" t="s">
        <v>426</v>
      </c>
      <c r="E377" s="60" t="s">
        <v>427</v>
      </c>
      <c r="G377" t="s">
        <v>428</v>
      </c>
      <c r="H377" s="61">
        <v>33926</v>
      </c>
      <c r="J377" t="s">
        <v>610</v>
      </c>
      <c r="M377" t="s">
        <v>397</v>
      </c>
      <c r="Q377" t="s">
        <v>429</v>
      </c>
      <c r="S377">
        <v>10291</v>
      </c>
      <c r="T377" t="s">
        <v>439</v>
      </c>
      <c r="U377" s="60">
        <v>1029107</v>
      </c>
      <c r="V377" t="s">
        <v>512</v>
      </c>
      <c r="W377" s="60">
        <v>10410054</v>
      </c>
      <c r="X377" s="60" t="str">
        <f t="shared" si="5"/>
        <v>104</v>
      </c>
    </row>
    <row r="378" spans="2:24">
      <c r="B378">
        <v>71187176</v>
      </c>
      <c r="C378" t="s">
        <v>762</v>
      </c>
      <c r="D378" t="s">
        <v>410</v>
      </c>
      <c r="E378" s="60" t="s">
        <v>411</v>
      </c>
      <c r="G378" t="s">
        <v>412</v>
      </c>
      <c r="H378" s="61">
        <v>34114</v>
      </c>
      <c r="J378" t="s">
        <v>518</v>
      </c>
      <c r="M378" t="s">
        <v>397</v>
      </c>
      <c r="Q378" t="s">
        <v>482</v>
      </c>
      <c r="S378">
        <v>10291</v>
      </c>
      <c r="T378" t="s">
        <v>439</v>
      </c>
      <c r="U378" s="60">
        <v>1029106</v>
      </c>
      <c r="V378" t="s">
        <v>505</v>
      </c>
      <c r="W378" s="60">
        <v>10410050</v>
      </c>
      <c r="X378" s="60" t="str">
        <f t="shared" si="5"/>
        <v>104</v>
      </c>
    </row>
    <row r="379" spans="2:24">
      <c r="B379">
        <v>71715075</v>
      </c>
      <c r="C379" t="s">
        <v>724</v>
      </c>
      <c r="D379" t="s">
        <v>410</v>
      </c>
      <c r="E379" s="60" t="s">
        <v>411</v>
      </c>
      <c r="G379" t="s">
        <v>412</v>
      </c>
      <c r="H379" s="61">
        <v>33444</v>
      </c>
      <c r="J379" t="s">
        <v>518</v>
      </c>
      <c r="M379" t="s">
        <v>397</v>
      </c>
      <c r="Q379" t="s">
        <v>482</v>
      </c>
      <c r="S379">
        <v>10291</v>
      </c>
      <c r="T379" t="s">
        <v>439</v>
      </c>
      <c r="U379" s="60">
        <v>1029106</v>
      </c>
      <c r="V379" t="s">
        <v>505</v>
      </c>
      <c r="W379" s="60">
        <v>10410050</v>
      </c>
      <c r="X379" s="60" t="str">
        <f t="shared" si="5"/>
        <v>104</v>
      </c>
    </row>
    <row r="380" spans="2:24">
      <c r="B380">
        <v>98550211</v>
      </c>
      <c r="C380" t="s">
        <v>1346</v>
      </c>
      <c r="D380" t="s">
        <v>410</v>
      </c>
      <c r="E380" s="60" t="s">
        <v>411</v>
      </c>
      <c r="G380" t="s">
        <v>753</v>
      </c>
      <c r="H380" s="61">
        <v>38005</v>
      </c>
      <c r="J380" t="s">
        <v>508</v>
      </c>
      <c r="M380" t="s">
        <v>397</v>
      </c>
      <c r="Q380" t="s">
        <v>753</v>
      </c>
      <c r="S380">
        <v>10291</v>
      </c>
      <c r="T380" t="s">
        <v>439</v>
      </c>
      <c r="U380" s="60">
        <v>1029105</v>
      </c>
      <c r="V380" t="s">
        <v>440</v>
      </c>
      <c r="W380" s="60">
        <v>10410038</v>
      </c>
      <c r="X380" s="60" t="str">
        <f t="shared" si="5"/>
        <v>104</v>
      </c>
    </row>
    <row r="381" spans="2:24">
      <c r="B381">
        <v>98580935</v>
      </c>
      <c r="C381" t="s">
        <v>740</v>
      </c>
      <c r="D381" t="s">
        <v>426</v>
      </c>
      <c r="E381" s="60" t="s">
        <v>427</v>
      </c>
      <c r="G381" t="s">
        <v>428</v>
      </c>
      <c r="H381" s="61">
        <v>33771</v>
      </c>
      <c r="J381" t="s">
        <v>610</v>
      </c>
      <c r="M381" t="s">
        <v>397</v>
      </c>
      <c r="Q381" t="s">
        <v>429</v>
      </c>
      <c r="S381">
        <v>10291</v>
      </c>
      <c r="T381" t="s">
        <v>439</v>
      </c>
      <c r="U381" s="60">
        <v>1029107</v>
      </c>
      <c r="V381" t="s">
        <v>512</v>
      </c>
      <c r="W381" s="60">
        <v>10410054</v>
      </c>
      <c r="X381" s="60" t="str">
        <f t="shared" si="5"/>
        <v>104</v>
      </c>
    </row>
    <row r="382" spans="2:24">
      <c r="B382">
        <v>70510188</v>
      </c>
      <c r="C382" t="s">
        <v>960</v>
      </c>
      <c r="D382" t="s">
        <v>393</v>
      </c>
      <c r="E382" s="60" t="s">
        <v>394</v>
      </c>
      <c r="G382" t="s">
        <v>395</v>
      </c>
      <c r="H382" s="61">
        <v>35705</v>
      </c>
      <c r="J382" t="s">
        <v>396</v>
      </c>
      <c r="M382" t="s">
        <v>397</v>
      </c>
      <c r="Q382" t="s">
        <v>398</v>
      </c>
      <c r="S382">
        <v>10240</v>
      </c>
      <c r="T382" t="s">
        <v>5036</v>
      </c>
      <c r="U382" s="60">
        <v>1024001</v>
      </c>
      <c r="V382" t="s">
        <v>477</v>
      </c>
      <c r="W382" s="60">
        <v>21120001</v>
      </c>
      <c r="X382" s="60" t="str">
        <f t="shared" si="5"/>
        <v>211</v>
      </c>
    </row>
    <row r="383" spans="2:24">
      <c r="B383">
        <v>70551294</v>
      </c>
      <c r="C383" t="s">
        <v>594</v>
      </c>
      <c r="D383" t="s">
        <v>393</v>
      </c>
      <c r="E383" s="60" t="s">
        <v>394</v>
      </c>
      <c r="G383" t="s">
        <v>395</v>
      </c>
      <c r="H383" s="61">
        <v>32035</v>
      </c>
      <c r="J383" t="s">
        <v>396</v>
      </c>
      <c r="M383" t="s">
        <v>397</v>
      </c>
      <c r="Q383" t="s">
        <v>398</v>
      </c>
      <c r="S383">
        <v>10235</v>
      </c>
      <c r="T383" t="s">
        <v>415</v>
      </c>
      <c r="U383" s="60">
        <v>1023502</v>
      </c>
      <c r="V383" t="s">
        <v>416</v>
      </c>
      <c r="W383" s="60">
        <v>20820001</v>
      </c>
      <c r="X383" s="60" t="str">
        <f t="shared" si="5"/>
        <v>208</v>
      </c>
    </row>
    <row r="384" spans="2:24">
      <c r="B384">
        <v>70553801</v>
      </c>
      <c r="C384" t="s">
        <v>891</v>
      </c>
      <c r="D384" t="s">
        <v>393</v>
      </c>
      <c r="E384" s="60" t="s">
        <v>394</v>
      </c>
      <c r="G384" t="s">
        <v>395</v>
      </c>
      <c r="H384" s="61">
        <v>35125</v>
      </c>
      <c r="J384" t="s">
        <v>396</v>
      </c>
      <c r="M384" t="s">
        <v>397</v>
      </c>
      <c r="Q384" t="s">
        <v>398</v>
      </c>
      <c r="S384">
        <v>10230</v>
      </c>
      <c r="T384" t="s">
        <v>454</v>
      </c>
      <c r="U384" s="60">
        <v>1023006</v>
      </c>
      <c r="V384" t="s">
        <v>455</v>
      </c>
      <c r="W384" s="60">
        <v>20720006</v>
      </c>
      <c r="X384" s="60" t="str">
        <f t="shared" si="5"/>
        <v>207</v>
      </c>
    </row>
    <row r="385" spans="2:24">
      <c r="B385">
        <v>71594213</v>
      </c>
      <c r="C385" t="s">
        <v>808</v>
      </c>
      <c r="D385" t="s">
        <v>393</v>
      </c>
      <c r="E385" s="60" t="s">
        <v>394</v>
      </c>
      <c r="G385" t="s">
        <v>395</v>
      </c>
      <c r="H385" s="61">
        <v>34760</v>
      </c>
      <c r="J385" t="s">
        <v>396</v>
      </c>
      <c r="M385" t="s">
        <v>397</v>
      </c>
      <c r="Q385" t="s">
        <v>398</v>
      </c>
      <c r="S385">
        <v>10225</v>
      </c>
      <c r="T385" t="s">
        <v>402</v>
      </c>
      <c r="U385" s="60">
        <v>1022504</v>
      </c>
      <c r="V385" t="s">
        <v>617</v>
      </c>
      <c r="W385" s="60">
        <v>21320006</v>
      </c>
      <c r="X385" s="60" t="str">
        <f t="shared" si="5"/>
        <v>213</v>
      </c>
    </row>
    <row r="386" spans="2:24">
      <c r="B386">
        <v>71596451</v>
      </c>
      <c r="C386" t="s">
        <v>1025</v>
      </c>
      <c r="D386" t="s">
        <v>393</v>
      </c>
      <c r="E386" s="60" t="s">
        <v>394</v>
      </c>
      <c r="G386" t="s">
        <v>395</v>
      </c>
      <c r="H386" s="61">
        <v>36010</v>
      </c>
      <c r="J386" t="s">
        <v>4974</v>
      </c>
      <c r="M386" t="s">
        <v>397</v>
      </c>
      <c r="Q386" t="s">
        <v>398</v>
      </c>
      <c r="S386">
        <v>10230</v>
      </c>
      <c r="T386" t="s">
        <v>454</v>
      </c>
      <c r="U386" s="60">
        <v>1023016</v>
      </c>
      <c r="V386" t="s">
        <v>588</v>
      </c>
      <c r="W386" s="60">
        <v>20730001</v>
      </c>
      <c r="X386" s="60" t="str">
        <f t="shared" si="5"/>
        <v>207</v>
      </c>
    </row>
    <row r="387" spans="2:24">
      <c r="B387">
        <v>71596808</v>
      </c>
      <c r="C387" t="s">
        <v>764</v>
      </c>
      <c r="D387" t="s">
        <v>393</v>
      </c>
      <c r="E387" s="60" t="s">
        <v>394</v>
      </c>
      <c r="G387" t="s">
        <v>395</v>
      </c>
      <c r="H387" s="61">
        <v>34190</v>
      </c>
      <c r="J387" t="s">
        <v>396</v>
      </c>
      <c r="M387" t="s">
        <v>397</v>
      </c>
      <c r="Q387" t="s">
        <v>398</v>
      </c>
      <c r="S387">
        <v>10230</v>
      </c>
      <c r="T387" t="s">
        <v>454</v>
      </c>
      <c r="U387" s="60">
        <v>1023010</v>
      </c>
      <c r="V387" t="s">
        <v>713</v>
      </c>
      <c r="W387" s="60">
        <v>20720010</v>
      </c>
      <c r="X387" s="60" t="str">
        <f t="shared" ref="X387:X450" si="6">LEFT(W387,3)</f>
        <v>207</v>
      </c>
    </row>
    <row r="388" spans="2:24">
      <c r="B388">
        <v>71609097</v>
      </c>
      <c r="C388" t="s">
        <v>696</v>
      </c>
      <c r="D388" t="s">
        <v>393</v>
      </c>
      <c r="E388" s="60" t="s">
        <v>394</v>
      </c>
      <c r="G388" t="s">
        <v>395</v>
      </c>
      <c r="H388" s="61">
        <v>33294</v>
      </c>
      <c r="J388" t="s">
        <v>396</v>
      </c>
      <c r="M388" t="s">
        <v>397</v>
      </c>
      <c r="Q388" t="s">
        <v>398</v>
      </c>
      <c r="S388">
        <v>10225</v>
      </c>
      <c r="T388" t="s">
        <v>402</v>
      </c>
      <c r="U388" s="60">
        <v>1022507</v>
      </c>
      <c r="V388" t="s">
        <v>673</v>
      </c>
      <c r="W388" s="60">
        <v>21320009</v>
      </c>
      <c r="X388" s="60" t="str">
        <f t="shared" si="6"/>
        <v>213</v>
      </c>
    </row>
    <row r="389" spans="2:24">
      <c r="B389">
        <v>71714698</v>
      </c>
      <c r="C389" t="s">
        <v>2304</v>
      </c>
      <c r="D389" t="s">
        <v>410</v>
      </c>
      <c r="E389" s="60" t="s">
        <v>411</v>
      </c>
      <c r="G389" t="s">
        <v>412</v>
      </c>
      <c r="H389" s="61">
        <v>42158</v>
      </c>
      <c r="J389" t="s">
        <v>775</v>
      </c>
      <c r="M389" t="s">
        <v>397</v>
      </c>
      <c r="Q389" t="s">
        <v>719</v>
      </c>
      <c r="S389">
        <v>10202</v>
      </c>
      <c r="T389" t="s">
        <v>430</v>
      </c>
      <c r="U389" s="60">
        <v>10202</v>
      </c>
      <c r="V389" t="s">
        <v>430</v>
      </c>
      <c r="W389" s="60">
        <v>21660001</v>
      </c>
      <c r="X389" s="60" t="str">
        <f t="shared" si="6"/>
        <v>216</v>
      </c>
    </row>
    <row r="390" spans="2:24">
      <c r="B390">
        <v>71718000</v>
      </c>
      <c r="C390" t="s">
        <v>814</v>
      </c>
      <c r="D390" t="s">
        <v>410</v>
      </c>
      <c r="E390" s="60" t="s">
        <v>411</v>
      </c>
      <c r="G390" t="s">
        <v>412</v>
      </c>
      <c r="H390" s="61">
        <v>34764</v>
      </c>
      <c r="J390" t="s">
        <v>587</v>
      </c>
      <c r="M390" t="s">
        <v>397</v>
      </c>
      <c r="Q390" t="s">
        <v>414</v>
      </c>
      <c r="S390">
        <v>10230</v>
      </c>
      <c r="T390" t="s">
        <v>454</v>
      </c>
      <c r="U390" s="60">
        <v>1023016</v>
      </c>
      <c r="V390" t="s">
        <v>588</v>
      </c>
      <c r="W390" s="60">
        <v>20730001</v>
      </c>
      <c r="X390" s="60" t="str">
        <f t="shared" si="6"/>
        <v>207</v>
      </c>
    </row>
    <row r="391" spans="2:24">
      <c r="B391">
        <v>71722289</v>
      </c>
      <c r="C391" t="s">
        <v>876</v>
      </c>
      <c r="D391" t="s">
        <v>410</v>
      </c>
      <c r="E391" s="60" t="s">
        <v>411</v>
      </c>
      <c r="G391" t="s">
        <v>412</v>
      </c>
      <c r="H391" s="61">
        <v>35026</v>
      </c>
      <c r="J391" t="s">
        <v>4948</v>
      </c>
      <c r="M391" t="s">
        <v>397</v>
      </c>
      <c r="Q391" t="s">
        <v>414</v>
      </c>
      <c r="S391">
        <v>10292</v>
      </c>
      <c r="T391" t="s">
        <v>451</v>
      </c>
      <c r="U391" s="60">
        <v>1029203</v>
      </c>
      <c r="V391" t="s">
        <v>452</v>
      </c>
      <c r="W391" s="60">
        <v>20160002</v>
      </c>
      <c r="X391" s="60" t="str">
        <f t="shared" si="6"/>
        <v>201</v>
      </c>
    </row>
    <row r="392" spans="2:24">
      <c r="B392">
        <v>98501386</v>
      </c>
      <c r="C392" t="s">
        <v>2560</v>
      </c>
      <c r="D392" t="s">
        <v>410</v>
      </c>
      <c r="E392" s="60" t="s">
        <v>411</v>
      </c>
      <c r="G392" t="s">
        <v>412</v>
      </c>
      <c r="H392" s="61">
        <v>43315</v>
      </c>
      <c r="J392" t="s">
        <v>2561</v>
      </c>
      <c r="M392" t="s">
        <v>397</v>
      </c>
      <c r="Q392" t="s">
        <v>719</v>
      </c>
      <c r="S392">
        <v>10297</v>
      </c>
      <c r="T392" t="s">
        <v>628</v>
      </c>
      <c r="U392" s="60">
        <v>1029708</v>
      </c>
      <c r="V392" t="s">
        <v>999</v>
      </c>
      <c r="W392" s="60">
        <v>20340026</v>
      </c>
      <c r="X392" s="60" t="str">
        <f t="shared" si="6"/>
        <v>203</v>
      </c>
    </row>
    <row r="393" spans="2:24">
      <c r="B393">
        <v>98579840</v>
      </c>
      <c r="C393" t="s">
        <v>947</v>
      </c>
      <c r="D393" t="s">
        <v>410</v>
      </c>
      <c r="E393" s="60" t="s">
        <v>411</v>
      </c>
      <c r="G393" t="s">
        <v>412</v>
      </c>
      <c r="H393" s="61">
        <v>35555</v>
      </c>
      <c r="J393" t="s">
        <v>470</v>
      </c>
      <c r="M393" t="s">
        <v>397</v>
      </c>
      <c r="Q393" t="s">
        <v>414</v>
      </c>
      <c r="S393">
        <v>10294</v>
      </c>
      <c r="T393" t="s">
        <v>472</v>
      </c>
      <c r="U393" s="60">
        <v>1029403</v>
      </c>
      <c r="V393" t="s">
        <v>473</v>
      </c>
      <c r="W393" s="60">
        <v>10850006</v>
      </c>
      <c r="X393" s="60" t="str">
        <f t="shared" si="6"/>
        <v>108</v>
      </c>
    </row>
    <row r="394" spans="2:24">
      <c r="B394">
        <v>17321757</v>
      </c>
      <c r="C394" t="s">
        <v>3378</v>
      </c>
      <c r="D394" t="s">
        <v>393</v>
      </c>
      <c r="E394" s="60" t="s">
        <v>394</v>
      </c>
      <c r="G394" t="s">
        <v>2693</v>
      </c>
      <c r="H394" s="61">
        <v>45233</v>
      </c>
      <c r="J394" t="s">
        <v>396</v>
      </c>
      <c r="M394" t="s">
        <v>397</v>
      </c>
      <c r="Q394" t="s">
        <v>2694</v>
      </c>
      <c r="S394">
        <v>10215</v>
      </c>
      <c r="T394" t="s">
        <v>5034</v>
      </c>
      <c r="U394" s="60">
        <v>1021502</v>
      </c>
      <c r="V394" t="s">
        <v>1865</v>
      </c>
      <c r="W394" s="60">
        <v>21520004</v>
      </c>
      <c r="X394" s="60" t="str">
        <f t="shared" si="6"/>
        <v>215</v>
      </c>
    </row>
    <row r="395" spans="2:24">
      <c r="B395">
        <v>32322055</v>
      </c>
      <c r="C395" t="s">
        <v>924</v>
      </c>
      <c r="D395" t="s">
        <v>393</v>
      </c>
      <c r="E395" s="60" t="s">
        <v>394</v>
      </c>
      <c r="G395" t="s">
        <v>395</v>
      </c>
      <c r="H395" s="61">
        <v>35269</v>
      </c>
      <c r="J395" t="s">
        <v>925</v>
      </c>
      <c r="M395" t="s">
        <v>397</v>
      </c>
      <c r="Q395" t="s">
        <v>398</v>
      </c>
      <c r="S395">
        <v>10290</v>
      </c>
      <c r="T395" t="s">
        <v>706</v>
      </c>
      <c r="U395" s="60">
        <v>1029003</v>
      </c>
      <c r="V395" t="s">
        <v>926</v>
      </c>
      <c r="W395" s="60">
        <v>20420002</v>
      </c>
      <c r="X395" s="60" t="str">
        <f t="shared" si="6"/>
        <v>204</v>
      </c>
    </row>
    <row r="396" spans="2:24">
      <c r="B396">
        <v>39167882</v>
      </c>
      <c r="C396" t="s">
        <v>1043</v>
      </c>
      <c r="D396" t="s">
        <v>393</v>
      </c>
      <c r="E396" s="60" t="s">
        <v>394</v>
      </c>
      <c r="G396" t="s">
        <v>395</v>
      </c>
      <c r="H396" s="61">
        <v>36178</v>
      </c>
      <c r="J396" t="s">
        <v>396</v>
      </c>
      <c r="M396" t="s">
        <v>397</v>
      </c>
      <c r="Q396" t="s">
        <v>398</v>
      </c>
      <c r="S396">
        <v>10245</v>
      </c>
      <c r="T396" t="s">
        <v>914</v>
      </c>
      <c r="U396" s="60">
        <v>1024501</v>
      </c>
      <c r="V396" t="s">
        <v>421</v>
      </c>
      <c r="W396" s="60">
        <v>22120001</v>
      </c>
      <c r="X396" s="60" t="str">
        <f t="shared" si="6"/>
        <v>221</v>
      </c>
    </row>
    <row r="397" spans="2:24">
      <c r="B397">
        <v>42685027</v>
      </c>
      <c r="C397" t="s">
        <v>936</v>
      </c>
      <c r="D397" t="s">
        <v>410</v>
      </c>
      <c r="E397" s="60" t="s">
        <v>411</v>
      </c>
      <c r="G397" t="s">
        <v>412</v>
      </c>
      <c r="H397" s="61">
        <v>35464</v>
      </c>
      <c r="J397" t="s">
        <v>598</v>
      </c>
      <c r="M397" t="s">
        <v>397</v>
      </c>
      <c r="Q397" t="s">
        <v>414</v>
      </c>
      <c r="S397">
        <v>10250</v>
      </c>
      <c r="T397" t="s">
        <v>483</v>
      </c>
      <c r="U397" s="60">
        <v>10250</v>
      </c>
      <c r="V397" t="s">
        <v>483</v>
      </c>
      <c r="W397" s="60">
        <v>21260001</v>
      </c>
      <c r="X397" s="60" t="str">
        <f t="shared" si="6"/>
        <v>212</v>
      </c>
    </row>
    <row r="398" spans="2:24">
      <c r="B398">
        <v>42762799</v>
      </c>
      <c r="C398" t="s">
        <v>953</v>
      </c>
      <c r="D398" t="s">
        <v>393</v>
      </c>
      <c r="E398" s="60" t="s">
        <v>394</v>
      </c>
      <c r="G398" t="s">
        <v>395</v>
      </c>
      <c r="H398" s="61">
        <v>35681</v>
      </c>
      <c r="J398" t="s">
        <v>396</v>
      </c>
      <c r="M398" t="s">
        <v>397</v>
      </c>
      <c r="Q398" t="s">
        <v>398</v>
      </c>
      <c r="S398">
        <v>10245</v>
      </c>
      <c r="T398" t="s">
        <v>914</v>
      </c>
      <c r="U398" s="60">
        <v>1024501</v>
      </c>
      <c r="V398" t="s">
        <v>421</v>
      </c>
      <c r="W398" s="60">
        <v>22120001</v>
      </c>
      <c r="X398" s="60" t="str">
        <f t="shared" si="6"/>
        <v>221</v>
      </c>
    </row>
    <row r="399" spans="2:24">
      <c r="B399">
        <v>42868146</v>
      </c>
      <c r="C399" t="s">
        <v>944</v>
      </c>
      <c r="D399" t="s">
        <v>393</v>
      </c>
      <c r="E399" s="60" t="s">
        <v>394</v>
      </c>
      <c r="G399" t="s">
        <v>395</v>
      </c>
      <c r="H399" s="61">
        <v>35521</v>
      </c>
      <c r="J399" t="s">
        <v>396</v>
      </c>
      <c r="M399" t="s">
        <v>397</v>
      </c>
      <c r="Q399" t="s">
        <v>398</v>
      </c>
      <c r="S399">
        <v>10225</v>
      </c>
      <c r="T399" t="s">
        <v>402</v>
      </c>
      <c r="U399" s="60">
        <v>1022502</v>
      </c>
      <c r="V399" t="s">
        <v>5045</v>
      </c>
      <c r="W399" s="60">
        <v>21320004</v>
      </c>
      <c r="X399" s="60" t="str">
        <f t="shared" si="6"/>
        <v>213</v>
      </c>
    </row>
    <row r="400" spans="2:24">
      <c r="B400">
        <v>43024961</v>
      </c>
      <c r="C400" t="s">
        <v>1101</v>
      </c>
      <c r="D400" t="s">
        <v>393</v>
      </c>
      <c r="E400" s="60" t="s">
        <v>394</v>
      </c>
      <c r="G400" t="s">
        <v>395</v>
      </c>
      <c r="H400" s="61">
        <v>36606</v>
      </c>
      <c r="J400" t="s">
        <v>396</v>
      </c>
      <c r="M400" t="s">
        <v>397</v>
      </c>
      <c r="Q400" t="s">
        <v>398</v>
      </c>
      <c r="S400">
        <v>10255</v>
      </c>
      <c r="T400" t="s">
        <v>1097</v>
      </c>
      <c r="U400" s="60">
        <v>10255</v>
      </c>
      <c r="V400" t="s">
        <v>1097</v>
      </c>
      <c r="W400" s="60">
        <v>22460001</v>
      </c>
      <c r="X400" s="60" t="str">
        <f t="shared" si="6"/>
        <v>224</v>
      </c>
    </row>
    <row r="401" spans="2:24">
      <c r="B401">
        <v>43027922</v>
      </c>
      <c r="C401" t="s">
        <v>798</v>
      </c>
      <c r="D401" t="s">
        <v>393</v>
      </c>
      <c r="E401" s="60" t="s">
        <v>394</v>
      </c>
      <c r="G401" t="s">
        <v>395</v>
      </c>
      <c r="H401" s="61">
        <v>34743</v>
      </c>
      <c r="J401" t="s">
        <v>396</v>
      </c>
      <c r="M401" t="s">
        <v>397</v>
      </c>
      <c r="Q401" t="s">
        <v>398</v>
      </c>
      <c r="S401">
        <v>10209</v>
      </c>
      <c r="T401" t="s">
        <v>442</v>
      </c>
      <c r="U401" s="60">
        <v>1020903</v>
      </c>
      <c r="V401" t="s">
        <v>443</v>
      </c>
      <c r="W401" s="60">
        <v>21720004</v>
      </c>
      <c r="X401" s="60" t="str">
        <f t="shared" si="6"/>
        <v>217</v>
      </c>
    </row>
    <row r="402" spans="2:24">
      <c r="B402">
        <v>43554828</v>
      </c>
      <c r="C402" t="s">
        <v>877</v>
      </c>
      <c r="D402" t="s">
        <v>410</v>
      </c>
      <c r="E402" s="60" t="s">
        <v>411</v>
      </c>
      <c r="G402" t="s">
        <v>412</v>
      </c>
      <c r="H402" s="61">
        <v>35031</v>
      </c>
      <c r="J402" t="s">
        <v>495</v>
      </c>
      <c r="M402" t="s">
        <v>397</v>
      </c>
      <c r="Q402" t="s">
        <v>414</v>
      </c>
      <c r="S402">
        <v>10284</v>
      </c>
      <c r="T402" t="s">
        <v>802</v>
      </c>
      <c r="U402" s="60">
        <v>10284</v>
      </c>
      <c r="V402" t="s">
        <v>802</v>
      </c>
      <c r="W402" s="60">
        <v>10310001</v>
      </c>
      <c r="X402" s="60" t="str">
        <f t="shared" si="6"/>
        <v>103</v>
      </c>
    </row>
    <row r="403" spans="2:24">
      <c r="B403">
        <v>43680386</v>
      </c>
      <c r="C403" t="s">
        <v>743</v>
      </c>
      <c r="D403" t="s">
        <v>410</v>
      </c>
      <c r="E403" s="60" t="s">
        <v>411</v>
      </c>
      <c r="G403" t="s">
        <v>412</v>
      </c>
      <c r="H403" s="61">
        <v>33892</v>
      </c>
      <c r="J403" t="s">
        <v>413</v>
      </c>
      <c r="M403" t="s">
        <v>397</v>
      </c>
      <c r="Q403" t="s">
        <v>414</v>
      </c>
      <c r="S403">
        <v>10270</v>
      </c>
      <c r="T403" t="s">
        <v>5035</v>
      </c>
      <c r="U403" s="60">
        <v>10270</v>
      </c>
      <c r="V403" t="s">
        <v>5035</v>
      </c>
      <c r="W403" s="60">
        <v>21060001</v>
      </c>
      <c r="X403" s="60" t="str">
        <f t="shared" si="6"/>
        <v>210</v>
      </c>
    </row>
    <row r="404" spans="2:24">
      <c r="B404">
        <v>71607158</v>
      </c>
      <c r="C404" t="s">
        <v>779</v>
      </c>
      <c r="D404" t="s">
        <v>393</v>
      </c>
      <c r="E404" s="60" t="s">
        <v>394</v>
      </c>
      <c r="G404" t="s">
        <v>395</v>
      </c>
      <c r="H404" s="61">
        <v>34452</v>
      </c>
      <c r="J404" t="s">
        <v>780</v>
      </c>
      <c r="M404" t="s">
        <v>397</v>
      </c>
      <c r="Q404" t="s">
        <v>398</v>
      </c>
      <c r="S404">
        <v>10291</v>
      </c>
      <c r="T404" t="s">
        <v>439</v>
      </c>
      <c r="U404" s="60">
        <v>10291</v>
      </c>
      <c r="V404" t="s">
        <v>439</v>
      </c>
      <c r="W404" s="60">
        <v>10410001</v>
      </c>
      <c r="X404" s="60" t="str">
        <f t="shared" si="6"/>
        <v>104</v>
      </c>
    </row>
    <row r="405" spans="2:24">
      <c r="B405">
        <v>70553732</v>
      </c>
      <c r="C405" t="s">
        <v>860</v>
      </c>
      <c r="D405" t="s">
        <v>393</v>
      </c>
      <c r="E405" s="60" t="s">
        <v>394</v>
      </c>
      <c r="G405" t="s">
        <v>395</v>
      </c>
      <c r="H405" s="61">
        <v>34954</v>
      </c>
      <c r="J405" t="s">
        <v>396</v>
      </c>
      <c r="M405" t="s">
        <v>397</v>
      </c>
      <c r="Q405" t="s">
        <v>398</v>
      </c>
      <c r="S405">
        <v>10235</v>
      </c>
      <c r="T405" t="s">
        <v>415</v>
      </c>
      <c r="U405" s="60">
        <v>1023502</v>
      </c>
      <c r="V405" t="s">
        <v>416</v>
      </c>
      <c r="W405" s="60">
        <v>20820001</v>
      </c>
      <c r="X405" s="60" t="str">
        <f t="shared" si="6"/>
        <v>208</v>
      </c>
    </row>
    <row r="406" spans="2:24">
      <c r="B406">
        <v>71728096</v>
      </c>
      <c r="C406" t="s">
        <v>702</v>
      </c>
      <c r="D406" t="s">
        <v>426</v>
      </c>
      <c r="E406" s="60" t="s">
        <v>427</v>
      </c>
      <c r="G406" t="s">
        <v>428</v>
      </c>
      <c r="H406" s="61">
        <v>33316</v>
      </c>
      <c r="J406" t="s">
        <v>4975</v>
      </c>
      <c r="M406" t="s">
        <v>397</v>
      </c>
      <c r="Q406" t="s">
        <v>429</v>
      </c>
      <c r="S406">
        <v>10291</v>
      </c>
      <c r="T406" t="s">
        <v>439</v>
      </c>
      <c r="U406" s="60">
        <v>1029107</v>
      </c>
      <c r="V406" t="s">
        <v>512</v>
      </c>
      <c r="W406" s="60">
        <v>10410054</v>
      </c>
      <c r="X406" s="60" t="str">
        <f t="shared" si="6"/>
        <v>104</v>
      </c>
    </row>
    <row r="407" spans="2:24">
      <c r="B407">
        <v>71731272</v>
      </c>
      <c r="C407" t="s">
        <v>2622</v>
      </c>
      <c r="D407" t="s">
        <v>410</v>
      </c>
      <c r="E407" s="60" t="s">
        <v>411</v>
      </c>
      <c r="G407" t="s">
        <v>412</v>
      </c>
      <c r="H407" s="61">
        <v>43857</v>
      </c>
      <c r="J407" t="s">
        <v>4970</v>
      </c>
      <c r="M407" t="s">
        <v>397</v>
      </c>
      <c r="Q407" t="s">
        <v>719</v>
      </c>
      <c r="S407">
        <v>10291</v>
      </c>
      <c r="T407" t="s">
        <v>439</v>
      </c>
      <c r="U407" s="60">
        <v>10291</v>
      </c>
      <c r="V407" t="s">
        <v>439</v>
      </c>
      <c r="W407" s="60">
        <v>10410001</v>
      </c>
      <c r="X407" s="60" t="str">
        <f t="shared" si="6"/>
        <v>104</v>
      </c>
    </row>
    <row r="408" spans="2:24">
      <c r="B408">
        <v>71556136</v>
      </c>
      <c r="C408" t="s">
        <v>776</v>
      </c>
      <c r="D408" t="s">
        <v>426</v>
      </c>
      <c r="E408" s="60" t="s">
        <v>427</v>
      </c>
      <c r="G408" t="s">
        <v>428</v>
      </c>
      <c r="H408" s="61">
        <v>34429</v>
      </c>
      <c r="J408" t="s">
        <v>4943</v>
      </c>
      <c r="M408" t="s">
        <v>397</v>
      </c>
      <c r="Q408" t="s">
        <v>429</v>
      </c>
      <c r="S408">
        <v>10202</v>
      </c>
      <c r="T408" t="s">
        <v>430</v>
      </c>
      <c r="U408" s="60">
        <v>1020203</v>
      </c>
      <c r="V408" t="s">
        <v>431</v>
      </c>
      <c r="W408" s="60">
        <v>21620004</v>
      </c>
      <c r="X408" s="60" t="str">
        <f t="shared" si="6"/>
        <v>216</v>
      </c>
    </row>
    <row r="409" spans="2:24">
      <c r="B409">
        <v>71598507</v>
      </c>
      <c r="C409" t="s">
        <v>783</v>
      </c>
      <c r="D409" t="s">
        <v>393</v>
      </c>
      <c r="E409" s="60" t="s">
        <v>394</v>
      </c>
      <c r="G409" t="s">
        <v>395</v>
      </c>
      <c r="H409" s="61">
        <v>34582</v>
      </c>
      <c r="J409" t="s">
        <v>396</v>
      </c>
      <c r="M409" t="s">
        <v>397</v>
      </c>
      <c r="Q409" t="s">
        <v>398</v>
      </c>
      <c r="S409">
        <v>10225</v>
      </c>
      <c r="T409" t="s">
        <v>402</v>
      </c>
      <c r="U409" s="60">
        <v>1022507</v>
      </c>
      <c r="V409" t="s">
        <v>673</v>
      </c>
      <c r="W409" s="60">
        <v>21320009</v>
      </c>
      <c r="X409" s="60" t="str">
        <f t="shared" si="6"/>
        <v>213</v>
      </c>
    </row>
    <row r="410" spans="2:24">
      <c r="B410">
        <v>71600472</v>
      </c>
      <c r="C410" t="s">
        <v>839</v>
      </c>
      <c r="D410" t="s">
        <v>393</v>
      </c>
      <c r="E410" s="60" t="s">
        <v>394</v>
      </c>
      <c r="G410" t="s">
        <v>395</v>
      </c>
      <c r="H410" s="61">
        <v>34870</v>
      </c>
      <c r="J410" t="s">
        <v>396</v>
      </c>
      <c r="M410" t="s">
        <v>397</v>
      </c>
      <c r="Q410" t="s">
        <v>398</v>
      </c>
      <c r="S410">
        <v>10230</v>
      </c>
      <c r="T410" t="s">
        <v>454</v>
      </c>
      <c r="U410" s="60">
        <v>1023002</v>
      </c>
      <c r="V410" t="s">
        <v>491</v>
      </c>
      <c r="W410" s="60">
        <v>20720002</v>
      </c>
      <c r="X410" s="60" t="str">
        <f t="shared" si="6"/>
        <v>207</v>
      </c>
    </row>
    <row r="411" spans="2:24">
      <c r="B411">
        <v>71602896</v>
      </c>
      <c r="C411" t="s">
        <v>704</v>
      </c>
      <c r="D411" t="s">
        <v>393</v>
      </c>
      <c r="E411" s="60" t="s">
        <v>394</v>
      </c>
      <c r="G411" t="s">
        <v>395</v>
      </c>
      <c r="H411" s="61">
        <v>33329</v>
      </c>
      <c r="J411" t="s">
        <v>705</v>
      </c>
      <c r="M411" t="s">
        <v>397</v>
      </c>
      <c r="Q411" t="s">
        <v>398</v>
      </c>
      <c r="S411">
        <v>10290</v>
      </c>
      <c r="T411" t="s">
        <v>706</v>
      </c>
      <c r="U411" s="60">
        <v>1029005</v>
      </c>
      <c r="V411" t="s">
        <v>707</v>
      </c>
      <c r="W411" s="60">
        <v>20420004</v>
      </c>
      <c r="X411" s="60" t="str">
        <f t="shared" si="6"/>
        <v>204</v>
      </c>
    </row>
    <row r="412" spans="2:24">
      <c r="B412">
        <v>71604098</v>
      </c>
      <c r="C412" t="s">
        <v>962</v>
      </c>
      <c r="D412" t="s">
        <v>393</v>
      </c>
      <c r="E412" s="60" t="s">
        <v>394</v>
      </c>
      <c r="G412" t="s">
        <v>395</v>
      </c>
      <c r="H412" s="61">
        <v>35766</v>
      </c>
      <c r="J412" t="s">
        <v>396</v>
      </c>
      <c r="M412" t="s">
        <v>471</v>
      </c>
      <c r="Q412" t="s">
        <v>398</v>
      </c>
      <c r="S412">
        <v>10230</v>
      </c>
      <c r="T412" t="s">
        <v>454</v>
      </c>
      <c r="U412" s="60">
        <v>1023008</v>
      </c>
      <c r="V412" t="s">
        <v>684</v>
      </c>
      <c r="W412" s="60">
        <v>20720008</v>
      </c>
      <c r="X412" s="60" t="str">
        <f t="shared" si="6"/>
        <v>207</v>
      </c>
    </row>
    <row r="413" spans="2:24">
      <c r="B413">
        <v>71605682</v>
      </c>
      <c r="C413" t="s">
        <v>1010</v>
      </c>
      <c r="D413" t="s">
        <v>393</v>
      </c>
      <c r="E413" s="60" t="s">
        <v>394</v>
      </c>
      <c r="G413" t="s">
        <v>395</v>
      </c>
      <c r="H413" s="61">
        <v>35929</v>
      </c>
      <c r="J413" t="s">
        <v>396</v>
      </c>
      <c r="M413" t="s">
        <v>397</v>
      </c>
      <c r="Q413" t="s">
        <v>398</v>
      </c>
      <c r="S413">
        <v>10230</v>
      </c>
      <c r="T413" t="s">
        <v>454</v>
      </c>
      <c r="U413" s="60">
        <v>1023009</v>
      </c>
      <c r="V413" t="s">
        <v>663</v>
      </c>
      <c r="W413" s="60">
        <v>20720009</v>
      </c>
      <c r="X413" s="60" t="str">
        <f t="shared" si="6"/>
        <v>207</v>
      </c>
    </row>
    <row r="414" spans="2:24">
      <c r="B414">
        <v>71608180</v>
      </c>
      <c r="C414" t="s">
        <v>623</v>
      </c>
      <c r="D414" t="s">
        <v>393</v>
      </c>
      <c r="E414" s="60" t="s">
        <v>394</v>
      </c>
      <c r="G414" t="s">
        <v>395</v>
      </c>
      <c r="H414" s="61">
        <v>32567</v>
      </c>
      <c r="J414" t="s">
        <v>396</v>
      </c>
      <c r="M414" t="s">
        <v>471</v>
      </c>
      <c r="Q414" t="s">
        <v>398</v>
      </c>
      <c r="S414">
        <v>10235</v>
      </c>
      <c r="T414" t="s">
        <v>415</v>
      </c>
      <c r="U414" s="60">
        <v>1023502</v>
      </c>
      <c r="V414" t="s">
        <v>416</v>
      </c>
      <c r="W414" s="60">
        <v>20820001</v>
      </c>
      <c r="X414" s="60" t="str">
        <f t="shared" si="6"/>
        <v>208</v>
      </c>
    </row>
    <row r="415" spans="2:24">
      <c r="B415">
        <v>71611032</v>
      </c>
      <c r="C415" t="s">
        <v>772</v>
      </c>
      <c r="D415" t="s">
        <v>393</v>
      </c>
      <c r="E415" s="60" t="s">
        <v>394</v>
      </c>
      <c r="G415" t="s">
        <v>395</v>
      </c>
      <c r="H415" s="61">
        <v>34289</v>
      </c>
      <c r="J415" t="s">
        <v>396</v>
      </c>
      <c r="M415" t="s">
        <v>471</v>
      </c>
      <c r="Q415" t="s">
        <v>398</v>
      </c>
      <c r="S415">
        <v>10230</v>
      </c>
      <c r="T415" t="s">
        <v>454</v>
      </c>
      <c r="U415" s="60">
        <v>1023008</v>
      </c>
      <c r="V415" t="s">
        <v>684</v>
      </c>
      <c r="W415" s="60">
        <v>20720008</v>
      </c>
      <c r="X415" s="60" t="str">
        <f t="shared" si="6"/>
        <v>207</v>
      </c>
    </row>
    <row r="416" spans="2:24">
      <c r="B416">
        <v>71611732</v>
      </c>
      <c r="C416" t="s">
        <v>2928</v>
      </c>
      <c r="D416" t="s">
        <v>393</v>
      </c>
      <c r="E416" s="60" t="s">
        <v>394</v>
      </c>
      <c r="G416" t="s">
        <v>2693</v>
      </c>
      <c r="H416" s="61">
        <v>44984</v>
      </c>
      <c r="J416" t="s">
        <v>396</v>
      </c>
      <c r="M416" t="s">
        <v>397</v>
      </c>
      <c r="Q416" t="s">
        <v>2694</v>
      </c>
      <c r="S416">
        <v>10215</v>
      </c>
      <c r="T416" t="s">
        <v>5034</v>
      </c>
      <c r="U416" s="60">
        <v>1021502</v>
      </c>
      <c r="V416" t="s">
        <v>1865</v>
      </c>
      <c r="W416" s="60">
        <v>21520004</v>
      </c>
      <c r="X416" s="60" t="str">
        <f t="shared" si="6"/>
        <v>215</v>
      </c>
    </row>
    <row r="417" spans="2:24">
      <c r="B417">
        <v>71612027</v>
      </c>
      <c r="C417" t="s">
        <v>2127</v>
      </c>
      <c r="D417" t="s">
        <v>393</v>
      </c>
      <c r="E417" s="60" t="s">
        <v>394</v>
      </c>
      <c r="G417" t="s">
        <v>395</v>
      </c>
      <c r="H417" s="61">
        <v>41411</v>
      </c>
      <c r="J417" t="s">
        <v>396</v>
      </c>
      <c r="M417" t="s">
        <v>397</v>
      </c>
      <c r="Q417" t="s">
        <v>398</v>
      </c>
      <c r="S417">
        <v>10230</v>
      </c>
      <c r="T417" t="s">
        <v>454</v>
      </c>
      <c r="U417" s="60">
        <v>1023016</v>
      </c>
      <c r="V417" t="s">
        <v>588</v>
      </c>
      <c r="W417" s="60">
        <v>20730001</v>
      </c>
      <c r="X417" s="60" t="str">
        <f t="shared" si="6"/>
        <v>207</v>
      </c>
    </row>
    <row r="418" spans="2:24">
      <c r="B418">
        <v>71612042</v>
      </c>
      <c r="C418" t="s">
        <v>963</v>
      </c>
      <c r="D418" t="s">
        <v>393</v>
      </c>
      <c r="E418" s="60" t="s">
        <v>394</v>
      </c>
      <c r="G418" t="s">
        <v>395</v>
      </c>
      <c r="H418" s="61">
        <v>35767</v>
      </c>
      <c r="J418" t="s">
        <v>396</v>
      </c>
      <c r="M418" t="s">
        <v>471</v>
      </c>
      <c r="Q418" t="s">
        <v>398</v>
      </c>
      <c r="S418">
        <v>10230</v>
      </c>
      <c r="T418" t="s">
        <v>454</v>
      </c>
      <c r="U418" s="60">
        <v>1023010</v>
      </c>
      <c r="V418" t="s">
        <v>713</v>
      </c>
      <c r="W418" s="60">
        <v>20720010</v>
      </c>
      <c r="X418" s="60" t="str">
        <f t="shared" si="6"/>
        <v>207</v>
      </c>
    </row>
    <row r="419" spans="2:24">
      <c r="B419">
        <v>71617883</v>
      </c>
      <c r="C419" t="s">
        <v>1048</v>
      </c>
      <c r="D419" t="s">
        <v>393</v>
      </c>
      <c r="E419" s="60" t="s">
        <v>394</v>
      </c>
      <c r="G419" t="s">
        <v>395</v>
      </c>
      <c r="H419" s="61">
        <v>36202</v>
      </c>
      <c r="J419" t="s">
        <v>396</v>
      </c>
      <c r="M419" t="s">
        <v>397</v>
      </c>
      <c r="Q419" t="s">
        <v>398</v>
      </c>
      <c r="S419">
        <v>10203</v>
      </c>
      <c r="T419" t="s">
        <v>399</v>
      </c>
      <c r="U419" s="60">
        <v>1020302</v>
      </c>
      <c r="V419" t="s">
        <v>400</v>
      </c>
      <c r="W419" s="60">
        <v>21420002</v>
      </c>
      <c r="X419" s="60" t="str">
        <f t="shared" si="6"/>
        <v>214</v>
      </c>
    </row>
    <row r="420" spans="2:24">
      <c r="B420">
        <v>71622852</v>
      </c>
      <c r="C420" t="s">
        <v>800</v>
      </c>
      <c r="D420" t="s">
        <v>393</v>
      </c>
      <c r="E420" s="60" t="s">
        <v>394</v>
      </c>
      <c r="G420" t="s">
        <v>395</v>
      </c>
      <c r="H420" s="61">
        <v>34744</v>
      </c>
      <c r="J420" t="s">
        <v>801</v>
      </c>
      <c r="M420" t="s">
        <v>397</v>
      </c>
      <c r="Q420" t="s">
        <v>398</v>
      </c>
      <c r="S420">
        <v>10284</v>
      </c>
      <c r="T420" t="s">
        <v>802</v>
      </c>
      <c r="U420" s="60">
        <v>10284</v>
      </c>
      <c r="V420" t="s">
        <v>802</v>
      </c>
      <c r="W420" s="60">
        <v>10310001</v>
      </c>
      <c r="X420" s="60" t="str">
        <f t="shared" si="6"/>
        <v>103</v>
      </c>
    </row>
    <row r="421" spans="2:24">
      <c r="B421">
        <v>71729094</v>
      </c>
      <c r="C421" t="s">
        <v>2536</v>
      </c>
      <c r="D421" t="s">
        <v>410</v>
      </c>
      <c r="E421" s="60" t="s">
        <v>411</v>
      </c>
      <c r="G421" t="s">
        <v>412</v>
      </c>
      <c r="H421" s="61">
        <v>43202</v>
      </c>
      <c r="J421" t="s">
        <v>4976</v>
      </c>
      <c r="M421" t="s">
        <v>397</v>
      </c>
      <c r="Q421" t="s">
        <v>719</v>
      </c>
      <c r="S421">
        <v>10295</v>
      </c>
      <c r="T421" t="s">
        <v>761</v>
      </c>
      <c r="U421" s="60">
        <v>10295</v>
      </c>
      <c r="V421" t="s">
        <v>761</v>
      </c>
      <c r="W421" s="60">
        <v>11110001</v>
      </c>
      <c r="X421" s="60" t="str">
        <f t="shared" si="6"/>
        <v>111</v>
      </c>
    </row>
    <row r="422" spans="2:24">
      <c r="B422">
        <v>73099259</v>
      </c>
      <c r="C422" t="s">
        <v>1492</v>
      </c>
      <c r="D422" t="s">
        <v>393</v>
      </c>
      <c r="E422" s="60" t="s">
        <v>394</v>
      </c>
      <c r="G422" t="s">
        <v>395</v>
      </c>
      <c r="H422" s="61">
        <v>38523</v>
      </c>
      <c r="J422" t="s">
        <v>396</v>
      </c>
      <c r="M422" t="s">
        <v>397</v>
      </c>
      <c r="Q422" t="s">
        <v>398</v>
      </c>
      <c r="S422">
        <v>10230</v>
      </c>
      <c r="T422" t="s">
        <v>454</v>
      </c>
      <c r="U422" s="60">
        <v>1023016</v>
      </c>
      <c r="V422" t="s">
        <v>588</v>
      </c>
      <c r="W422" s="60">
        <v>20730001</v>
      </c>
      <c r="X422" s="60" t="str">
        <f t="shared" si="6"/>
        <v>207</v>
      </c>
    </row>
    <row r="423" spans="2:24">
      <c r="B423">
        <v>98556154</v>
      </c>
      <c r="C423" t="s">
        <v>751</v>
      </c>
      <c r="D423" t="s">
        <v>410</v>
      </c>
      <c r="E423" s="60" t="s">
        <v>411</v>
      </c>
      <c r="G423" t="s">
        <v>412</v>
      </c>
      <c r="H423" s="61">
        <v>33938</v>
      </c>
      <c r="J423" t="s">
        <v>4977</v>
      </c>
      <c r="M423" t="s">
        <v>397</v>
      </c>
      <c r="Q423" t="s">
        <v>414</v>
      </c>
      <c r="S423">
        <v>10281</v>
      </c>
      <c r="T423" t="s">
        <v>493</v>
      </c>
      <c r="U423" s="60">
        <v>1028102</v>
      </c>
      <c r="V423" t="s">
        <v>494</v>
      </c>
      <c r="W423" s="60">
        <v>11010003</v>
      </c>
      <c r="X423" s="60" t="str">
        <f t="shared" si="6"/>
        <v>110</v>
      </c>
    </row>
    <row r="424" spans="2:24">
      <c r="B424">
        <v>7540911</v>
      </c>
      <c r="C424" t="s">
        <v>1708</v>
      </c>
      <c r="D424" t="s">
        <v>393</v>
      </c>
      <c r="E424" s="60" t="s">
        <v>394</v>
      </c>
      <c r="G424" t="s">
        <v>395</v>
      </c>
      <c r="H424" s="61">
        <v>39555</v>
      </c>
      <c r="J424" t="s">
        <v>396</v>
      </c>
      <c r="M424" t="s">
        <v>397</v>
      </c>
      <c r="Q424" t="s">
        <v>398</v>
      </c>
      <c r="S424">
        <v>10230</v>
      </c>
      <c r="T424" t="s">
        <v>454</v>
      </c>
      <c r="U424" s="60">
        <v>1023006</v>
      </c>
      <c r="V424" t="s">
        <v>455</v>
      </c>
      <c r="W424" s="60">
        <v>20720006</v>
      </c>
      <c r="X424" s="60" t="str">
        <f t="shared" si="6"/>
        <v>207</v>
      </c>
    </row>
    <row r="425" spans="2:24">
      <c r="B425">
        <v>8153913</v>
      </c>
      <c r="C425" t="s">
        <v>829</v>
      </c>
      <c r="D425" t="s">
        <v>410</v>
      </c>
      <c r="E425" s="60" t="s">
        <v>411</v>
      </c>
      <c r="G425" t="s">
        <v>412</v>
      </c>
      <c r="H425" s="61">
        <v>34799</v>
      </c>
      <c r="J425" t="s">
        <v>4978</v>
      </c>
      <c r="M425" t="s">
        <v>397</v>
      </c>
      <c r="Q425" t="s">
        <v>414</v>
      </c>
      <c r="S425">
        <v>10294</v>
      </c>
      <c r="T425" t="s">
        <v>472</v>
      </c>
      <c r="U425" s="60">
        <v>1029401</v>
      </c>
      <c r="V425" t="s">
        <v>830</v>
      </c>
      <c r="W425" s="60">
        <v>10850002</v>
      </c>
      <c r="X425" s="60" t="str">
        <f t="shared" si="6"/>
        <v>108</v>
      </c>
    </row>
    <row r="426" spans="2:24">
      <c r="B426">
        <v>8405616</v>
      </c>
      <c r="C426" t="s">
        <v>854</v>
      </c>
      <c r="D426" t="s">
        <v>393</v>
      </c>
      <c r="E426" s="60" t="s">
        <v>394</v>
      </c>
      <c r="G426" t="s">
        <v>395</v>
      </c>
      <c r="H426" s="61">
        <v>34941</v>
      </c>
      <c r="J426" t="s">
        <v>396</v>
      </c>
      <c r="M426" t="s">
        <v>471</v>
      </c>
      <c r="Q426" t="s">
        <v>398</v>
      </c>
      <c r="S426">
        <v>10235</v>
      </c>
      <c r="T426" t="s">
        <v>415</v>
      </c>
      <c r="U426" s="60">
        <v>1023502</v>
      </c>
      <c r="V426" t="s">
        <v>416</v>
      </c>
      <c r="W426" s="60">
        <v>20820001</v>
      </c>
      <c r="X426" s="60" t="str">
        <f t="shared" si="6"/>
        <v>208</v>
      </c>
    </row>
    <row r="427" spans="2:24">
      <c r="B427">
        <v>10106733</v>
      </c>
      <c r="C427" t="s">
        <v>868</v>
      </c>
      <c r="D427" t="s">
        <v>393</v>
      </c>
      <c r="E427" s="60" t="s">
        <v>394</v>
      </c>
      <c r="G427" t="s">
        <v>395</v>
      </c>
      <c r="H427" s="61">
        <v>34998</v>
      </c>
      <c r="J427" t="s">
        <v>396</v>
      </c>
      <c r="M427" t="s">
        <v>471</v>
      </c>
      <c r="Q427" t="s">
        <v>398</v>
      </c>
      <c r="S427">
        <v>10230</v>
      </c>
      <c r="T427" t="s">
        <v>454</v>
      </c>
      <c r="U427" s="60">
        <v>1023010</v>
      </c>
      <c r="V427" t="s">
        <v>713</v>
      </c>
      <c r="W427" s="60">
        <v>20720010</v>
      </c>
      <c r="X427" s="60" t="str">
        <f t="shared" si="6"/>
        <v>207</v>
      </c>
    </row>
    <row r="428" spans="2:24">
      <c r="B428">
        <v>16679030</v>
      </c>
      <c r="C428" t="s">
        <v>1491</v>
      </c>
      <c r="D428" t="s">
        <v>393</v>
      </c>
      <c r="E428" s="60" t="s">
        <v>394</v>
      </c>
      <c r="G428" t="s">
        <v>395</v>
      </c>
      <c r="H428" s="61">
        <v>38519</v>
      </c>
      <c r="J428" t="s">
        <v>396</v>
      </c>
      <c r="M428" t="s">
        <v>397</v>
      </c>
      <c r="Q428" t="s">
        <v>398</v>
      </c>
      <c r="S428">
        <v>10220</v>
      </c>
      <c r="T428" t="s">
        <v>434</v>
      </c>
      <c r="U428" s="60">
        <v>1022004</v>
      </c>
      <c r="V428" t="s">
        <v>875</v>
      </c>
      <c r="W428" s="60">
        <v>22020005</v>
      </c>
      <c r="X428" s="60" t="str">
        <f t="shared" si="6"/>
        <v>220</v>
      </c>
    </row>
    <row r="429" spans="2:24">
      <c r="B429">
        <v>19499401</v>
      </c>
      <c r="C429" t="s">
        <v>915</v>
      </c>
      <c r="D429" t="s">
        <v>393</v>
      </c>
      <c r="E429" s="60" t="s">
        <v>394</v>
      </c>
      <c r="G429" t="s">
        <v>395</v>
      </c>
      <c r="H429" s="61">
        <v>35193</v>
      </c>
      <c r="J429" t="s">
        <v>396</v>
      </c>
      <c r="M429" t="s">
        <v>397</v>
      </c>
      <c r="Q429" t="s">
        <v>398</v>
      </c>
      <c r="S429">
        <v>10220</v>
      </c>
      <c r="T429" t="s">
        <v>434</v>
      </c>
      <c r="U429" s="60">
        <v>1022003</v>
      </c>
      <c r="V429" t="s">
        <v>435</v>
      </c>
      <c r="W429" s="60">
        <v>22020004</v>
      </c>
      <c r="X429" s="60" t="str">
        <f t="shared" si="6"/>
        <v>220</v>
      </c>
    </row>
    <row r="430" spans="2:24">
      <c r="B430">
        <v>31878795</v>
      </c>
      <c r="C430" t="s">
        <v>1278</v>
      </c>
      <c r="D430" t="s">
        <v>393</v>
      </c>
      <c r="E430" s="60" t="s">
        <v>394</v>
      </c>
      <c r="G430" t="s">
        <v>395</v>
      </c>
      <c r="H430" s="61">
        <v>37677</v>
      </c>
      <c r="J430" t="s">
        <v>396</v>
      </c>
      <c r="M430" t="s">
        <v>397</v>
      </c>
      <c r="Q430" t="s">
        <v>398</v>
      </c>
      <c r="S430">
        <v>10230</v>
      </c>
      <c r="T430" t="s">
        <v>454</v>
      </c>
      <c r="U430" s="60">
        <v>1023006</v>
      </c>
      <c r="V430" t="s">
        <v>455</v>
      </c>
      <c r="W430" s="60">
        <v>20720006</v>
      </c>
      <c r="X430" s="60" t="str">
        <f t="shared" si="6"/>
        <v>207</v>
      </c>
    </row>
    <row r="431" spans="2:24">
      <c r="B431">
        <v>42798444</v>
      </c>
      <c r="C431" t="s">
        <v>2298</v>
      </c>
      <c r="D431" t="s">
        <v>410</v>
      </c>
      <c r="E431" s="60" t="s">
        <v>411</v>
      </c>
      <c r="G431" t="s">
        <v>412</v>
      </c>
      <c r="H431" s="61">
        <v>42117</v>
      </c>
      <c r="J431" t="s">
        <v>957</v>
      </c>
      <c r="M431" t="s">
        <v>397</v>
      </c>
      <c r="Q431" t="s">
        <v>719</v>
      </c>
      <c r="S431">
        <v>10255</v>
      </c>
      <c r="T431" t="s">
        <v>1097</v>
      </c>
      <c r="U431" s="60">
        <v>10255</v>
      </c>
      <c r="V431" t="s">
        <v>1097</v>
      </c>
      <c r="W431" s="60">
        <v>22460001</v>
      </c>
      <c r="X431" s="60" t="str">
        <f t="shared" si="6"/>
        <v>224</v>
      </c>
    </row>
    <row r="432" spans="2:24">
      <c r="B432">
        <v>43042920</v>
      </c>
      <c r="C432" t="s">
        <v>1040</v>
      </c>
      <c r="D432" t="s">
        <v>393</v>
      </c>
      <c r="E432" s="60" t="s">
        <v>394</v>
      </c>
      <c r="G432" t="s">
        <v>395</v>
      </c>
      <c r="H432" s="61">
        <v>36088</v>
      </c>
      <c r="J432" t="s">
        <v>396</v>
      </c>
      <c r="M432" t="s">
        <v>397</v>
      </c>
      <c r="Q432" t="s">
        <v>398</v>
      </c>
      <c r="S432">
        <v>10230</v>
      </c>
      <c r="T432" t="s">
        <v>454</v>
      </c>
      <c r="U432" s="60">
        <v>1023016</v>
      </c>
      <c r="V432" t="s">
        <v>588</v>
      </c>
      <c r="W432" s="60">
        <v>20730001</v>
      </c>
      <c r="X432" s="60" t="str">
        <f t="shared" si="6"/>
        <v>207</v>
      </c>
    </row>
    <row r="433" spans="2:24">
      <c r="B433">
        <v>43044118</v>
      </c>
      <c r="C433" t="s">
        <v>686</v>
      </c>
      <c r="D433" t="s">
        <v>393</v>
      </c>
      <c r="E433" s="60" t="s">
        <v>394</v>
      </c>
      <c r="G433" t="s">
        <v>395</v>
      </c>
      <c r="H433" s="61">
        <v>33190</v>
      </c>
      <c r="J433" t="s">
        <v>4979</v>
      </c>
      <c r="M433" t="s">
        <v>397</v>
      </c>
      <c r="Q433" t="s">
        <v>398</v>
      </c>
      <c r="S433">
        <v>10235</v>
      </c>
      <c r="T433" t="s">
        <v>415</v>
      </c>
      <c r="U433" s="60">
        <v>10235</v>
      </c>
      <c r="V433" t="s">
        <v>415</v>
      </c>
      <c r="W433" s="60">
        <v>20860001</v>
      </c>
      <c r="X433" s="60" t="str">
        <f t="shared" si="6"/>
        <v>208</v>
      </c>
    </row>
    <row r="434" spans="2:24">
      <c r="B434">
        <v>43044168</v>
      </c>
      <c r="C434" t="s">
        <v>681</v>
      </c>
      <c r="D434" t="s">
        <v>393</v>
      </c>
      <c r="E434" s="60" t="s">
        <v>394</v>
      </c>
      <c r="G434" t="s">
        <v>395</v>
      </c>
      <c r="H434" s="61">
        <v>33162</v>
      </c>
      <c r="J434" t="s">
        <v>396</v>
      </c>
      <c r="M434" t="s">
        <v>471</v>
      </c>
      <c r="Q434" t="s">
        <v>398</v>
      </c>
      <c r="S434">
        <v>10235</v>
      </c>
      <c r="T434" t="s">
        <v>415</v>
      </c>
      <c r="U434" s="60">
        <v>1023502</v>
      </c>
      <c r="V434" t="s">
        <v>416</v>
      </c>
      <c r="W434" s="60">
        <v>20820001</v>
      </c>
      <c r="X434" s="60" t="str">
        <f t="shared" si="6"/>
        <v>208</v>
      </c>
    </row>
    <row r="435" spans="2:24">
      <c r="B435">
        <v>43063643</v>
      </c>
      <c r="C435" t="s">
        <v>870</v>
      </c>
      <c r="D435" t="s">
        <v>393</v>
      </c>
      <c r="E435" s="60" t="s">
        <v>394</v>
      </c>
      <c r="G435" t="s">
        <v>395</v>
      </c>
      <c r="H435" s="61">
        <v>35017</v>
      </c>
      <c r="J435" t="s">
        <v>871</v>
      </c>
      <c r="M435" t="s">
        <v>397</v>
      </c>
      <c r="Q435" t="s">
        <v>398</v>
      </c>
      <c r="S435">
        <v>10292</v>
      </c>
      <c r="T435" t="s">
        <v>451</v>
      </c>
      <c r="U435" s="60">
        <v>10292</v>
      </c>
      <c r="V435" t="s">
        <v>451</v>
      </c>
      <c r="W435" s="60">
        <v>20160001</v>
      </c>
      <c r="X435" s="60" t="str">
        <f t="shared" si="6"/>
        <v>201</v>
      </c>
    </row>
    <row r="436" spans="2:24">
      <c r="B436">
        <v>70513438</v>
      </c>
      <c r="C436" t="s">
        <v>1031</v>
      </c>
      <c r="D436" t="s">
        <v>393</v>
      </c>
      <c r="E436" s="60" t="s">
        <v>394</v>
      </c>
      <c r="G436" t="s">
        <v>395</v>
      </c>
      <c r="H436" s="61">
        <v>36041</v>
      </c>
      <c r="J436" t="s">
        <v>396</v>
      </c>
      <c r="M436" t="s">
        <v>397</v>
      </c>
      <c r="Q436" t="s">
        <v>398</v>
      </c>
      <c r="S436">
        <v>10203</v>
      </c>
      <c r="T436" t="s">
        <v>399</v>
      </c>
      <c r="U436" s="60">
        <v>1020302</v>
      </c>
      <c r="V436" t="s">
        <v>400</v>
      </c>
      <c r="W436" s="60">
        <v>21420002</v>
      </c>
      <c r="X436" s="60" t="str">
        <f t="shared" si="6"/>
        <v>214</v>
      </c>
    </row>
    <row r="437" spans="2:24">
      <c r="B437">
        <v>70753727</v>
      </c>
      <c r="C437" t="s">
        <v>2578</v>
      </c>
      <c r="D437" t="s">
        <v>410</v>
      </c>
      <c r="E437" s="60" t="s">
        <v>411</v>
      </c>
      <c r="G437" t="s">
        <v>412</v>
      </c>
      <c r="H437" s="61">
        <v>43392</v>
      </c>
      <c r="J437" t="s">
        <v>4963</v>
      </c>
      <c r="M437" t="s">
        <v>397</v>
      </c>
      <c r="Q437" t="s">
        <v>719</v>
      </c>
      <c r="S437">
        <v>10250</v>
      </c>
      <c r="T437" t="s">
        <v>483</v>
      </c>
      <c r="U437" s="60">
        <v>1025003</v>
      </c>
      <c r="V437" t="s">
        <v>484</v>
      </c>
      <c r="W437" s="60">
        <v>21220003</v>
      </c>
      <c r="X437" s="60" t="str">
        <f t="shared" si="6"/>
        <v>212</v>
      </c>
    </row>
    <row r="438" spans="2:24">
      <c r="B438">
        <v>71622570</v>
      </c>
      <c r="C438" t="s">
        <v>857</v>
      </c>
      <c r="D438" t="s">
        <v>393</v>
      </c>
      <c r="E438" s="60" t="s">
        <v>394</v>
      </c>
      <c r="G438" t="s">
        <v>395</v>
      </c>
      <c r="H438" s="61">
        <v>34946</v>
      </c>
      <c r="J438" t="s">
        <v>396</v>
      </c>
      <c r="M438" t="s">
        <v>471</v>
      </c>
      <c r="Q438" t="s">
        <v>398</v>
      </c>
      <c r="S438">
        <v>10235</v>
      </c>
      <c r="T438" t="s">
        <v>415</v>
      </c>
      <c r="U438" s="60">
        <v>1023502</v>
      </c>
      <c r="V438" t="s">
        <v>416</v>
      </c>
      <c r="W438" s="60">
        <v>20820001</v>
      </c>
      <c r="X438" s="60" t="str">
        <f t="shared" si="6"/>
        <v>208</v>
      </c>
    </row>
    <row r="439" spans="2:24">
      <c r="B439">
        <v>71622766</v>
      </c>
      <c r="C439" t="s">
        <v>1513</v>
      </c>
      <c r="D439" t="s">
        <v>393</v>
      </c>
      <c r="E439" s="60" t="s">
        <v>394</v>
      </c>
      <c r="G439" t="s">
        <v>395</v>
      </c>
      <c r="H439" s="61">
        <v>38727</v>
      </c>
      <c r="J439" t="s">
        <v>396</v>
      </c>
      <c r="M439" t="s">
        <v>397</v>
      </c>
      <c r="Q439" t="s">
        <v>398</v>
      </c>
      <c r="S439">
        <v>10250</v>
      </c>
      <c r="T439" t="s">
        <v>483</v>
      </c>
      <c r="U439" s="60">
        <v>1025001</v>
      </c>
      <c r="V439" t="s">
        <v>864</v>
      </c>
      <c r="W439" s="60">
        <v>21220001</v>
      </c>
      <c r="X439" s="60" t="str">
        <f t="shared" si="6"/>
        <v>212</v>
      </c>
    </row>
    <row r="440" spans="2:24">
      <c r="B440">
        <v>71623122</v>
      </c>
      <c r="C440" t="s">
        <v>993</v>
      </c>
      <c r="D440" t="s">
        <v>393</v>
      </c>
      <c r="E440" s="60" t="s">
        <v>394</v>
      </c>
      <c r="G440" t="s">
        <v>395</v>
      </c>
      <c r="H440" s="61">
        <v>35817</v>
      </c>
      <c r="J440" t="s">
        <v>396</v>
      </c>
      <c r="M440" t="s">
        <v>397</v>
      </c>
      <c r="Q440" t="s">
        <v>398</v>
      </c>
      <c r="S440">
        <v>10250</v>
      </c>
      <c r="T440" t="s">
        <v>483</v>
      </c>
      <c r="U440" s="60">
        <v>1025002</v>
      </c>
      <c r="V440" t="s">
        <v>694</v>
      </c>
      <c r="W440" s="60">
        <v>21220002</v>
      </c>
      <c r="X440" s="60" t="str">
        <f t="shared" si="6"/>
        <v>212</v>
      </c>
    </row>
    <row r="441" spans="2:24">
      <c r="B441">
        <v>71623499</v>
      </c>
      <c r="C441" t="s">
        <v>921</v>
      </c>
      <c r="D441" t="s">
        <v>393</v>
      </c>
      <c r="E441" s="60" t="s">
        <v>394</v>
      </c>
      <c r="G441" t="s">
        <v>395</v>
      </c>
      <c r="H441" s="61">
        <v>35235</v>
      </c>
      <c r="J441" t="s">
        <v>396</v>
      </c>
      <c r="M441" t="s">
        <v>397</v>
      </c>
      <c r="Q441" t="s">
        <v>398</v>
      </c>
      <c r="S441">
        <v>10225</v>
      </c>
      <c r="T441" t="s">
        <v>402</v>
      </c>
      <c r="U441" s="60">
        <v>1022508</v>
      </c>
      <c r="V441" t="s">
        <v>5040</v>
      </c>
      <c r="W441" s="60">
        <v>21320010</v>
      </c>
      <c r="X441" s="60" t="str">
        <f t="shared" si="6"/>
        <v>213</v>
      </c>
    </row>
    <row r="442" spans="2:24">
      <c r="B442">
        <v>71635997</v>
      </c>
      <c r="C442" t="s">
        <v>741</v>
      </c>
      <c r="D442" t="s">
        <v>393</v>
      </c>
      <c r="E442" s="60" t="s">
        <v>394</v>
      </c>
      <c r="G442" t="s">
        <v>395</v>
      </c>
      <c r="H442" s="61">
        <v>33812</v>
      </c>
      <c r="J442" t="s">
        <v>396</v>
      </c>
      <c r="M442" t="s">
        <v>397</v>
      </c>
      <c r="Q442" t="s">
        <v>398</v>
      </c>
      <c r="S442">
        <v>10215</v>
      </c>
      <c r="T442" t="s">
        <v>5034</v>
      </c>
      <c r="U442" s="60">
        <v>1021501</v>
      </c>
      <c r="V442" t="s">
        <v>466</v>
      </c>
      <c r="W442" s="60">
        <v>21520003</v>
      </c>
      <c r="X442" s="60" t="str">
        <f t="shared" si="6"/>
        <v>215</v>
      </c>
    </row>
    <row r="443" spans="2:24">
      <c r="B443">
        <v>71740575</v>
      </c>
      <c r="C443" t="s">
        <v>2612</v>
      </c>
      <c r="D443" t="s">
        <v>410</v>
      </c>
      <c r="E443" s="60" t="s">
        <v>411</v>
      </c>
      <c r="G443" t="s">
        <v>412</v>
      </c>
      <c r="H443" s="61">
        <v>43713</v>
      </c>
      <c r="J443" t="s">
        <v>775</v>
      </c>
      <c r="M443" t="s">
        <v>397</v>
      </c>
      <c r="Q443" t="s">
        <v>719</v>
      </c>
      <c r="S443">
        <v>10240</v>
      </c>
      <c r="T443" t="s">
        <v>5036</v>
      </c>
      <c r="U443" s="60">
        <v>10240</v>
      </c>
      <c r="V443" t="s">
        <v>476</v>
      </c>
      <c r="W443" s="60">
        <v>21160001</v>
      </c>
      <c r="X443" s="60" t="str">
        <f t="shared" si="6"/>
        <v>211</v>
      </c>
    </row>
    <row r="444" spans="2:24">
      <c r="B444">
        <v>79262441</v>
      </c>
      <c r="C444" t="s">
        <v>1055</v>
      </c>
      <c r="D444" t="s">
        <v>393</v>
      </c>
      <c r="E444" s="60" t="s">
        <v>394</v>
      </c>
      <c r="G444" t="s">
        <v>395</v>
      </c>
      <c r="H444" s="61">
        <v>36266</v>
      </c>
      <c r="J444" t="s">
        <v>396</v>
      </c>
      <c r="M444" t="s">
        <v>397</v>
      </c>
      <c r="Q444" t="s">
        <v>398</v>
      </c>
      <c r="S444">
        <v>10230</v>
      </c>
      <c r="T444" t="s">
        <v>454</v>
      </c>
      <c r="U444" s="60">
        <v>1023016</v>
      </c>
      <c r="V444" t="s">
        <v>588</v>
      </c>
      <c r="W444" s="60">
        <v>20730001</v>
      </c>
      <c r="X444" s="60" t="str">
        <f t="shared" si="6"/>
        <v>207</v>
      </c>
    </row>
    <row r="445" spans="2:24">
      <c r="B445">
        <v>87470374</v>
      </c>
      <c r="C445" t="s">
        <v>1188</v>
      </c>
      <c r="D445" t="s">
        <v>393</v>
      </c>
      <c r="E445" s="60" t="s">
        <v>394</v>
      </c>
      <c r="G445" t="s">
        <v>395</v>
      </c>
      <c r="H445" s="61">
        <v>37160</v>
      </c>
      <c r="J445" t="s">
        <v>396</v>
      </c>
      <c r="M445" t="s">
        <v>397</v>
      </c>
      <c r="Q445" t="s">
        <v>398</v>
      </c>
      <c r="S445">
        <v>10230</v>
      </c>
      <c r="T445" t="s">
        <v>454</v>
      </c>
      <c r="U445" s="60">
        <v>1023006</v>
      </c>
      <c r="V445" t="s">
        <v>455</v>
      </c>
      <c r="W445" s="60">
        <v>20720006</v>
      </c>
      <c r="X445" s="60" t="str">
        <f t="shared" si="6"/>
        <v>207</v>
      </c>
    </row>
    <row r="446" spans="2:24">
      <c r="B446">
        <v>98560962</v>
      </c>
      <c r="C446" t="s">
        <v>853</v>
      </c>
      <c r="D446" t="s">
        <v>410</v>
      </c>
      <c r="E446" s="60" t="s">
        <v>411</v>
      </c>
      <c r="G446" t="s">
        <v>412</v>
      </c>
      <c r="H446" s="61">
        <v>34941</v>
      </c>
      <c r="J446" t="s">
        <v>4980</v>
      </c>
      <c r="M446" t="s">
        <v>397</v>
      </c>
      <c r="Q446" t="s">
        <v>719</v>
      </c>
      <c r="S446">
        <v>10292</v>
      </c>
      <c r="T446" t="s">
        <v>451</v>
      </c>
      <c r="U446" s="60">
        <v>102920201</v>
      </c>
      <c r="V446" t="s">
        <v>5052</v>
      </c>
      <c r="W446" s="60">
        <v>20110002</v>
      </c>
      <c r="X446" s="60" t="str">
        <f t="shared" si="6"/>
        <v>201</v>
      </c>
    </row>
    <row r="447" spans="2:24">
      <c r="B447">
        <v>1037669033</v>
      </c>
      <c r="C447" t="s">
        <v>1296</v>
      </c>
      <c r="D447" t="s">
        <v>393</v>
      </c>
      <c r="E447" s="60" t="s">
        <v>394</v>
      </c>
      <c r="G447" t="s">
        <v>395</v>
      </c>
      <c r="H447" s="61">
        <v>37720</v>
      </c>
      <c r="J447" t="s">
        <v>396</v>
      </c>
      <c r="M447" t="s">
        <v>397</v>
      </c>
      <c r="Q447" t="s">
        <v>398</v>
      </c>
      <c r="S447">
        <v>10203</v>
      </c>
      <c r="T447" t="s">
        <v>399</v>
      </c>
      <c r="U447" s="60">
        <v>1020305</v>
      </c>
      <c r="V447" t="s">
        <v>436</v>
      </c>
      <c r="W447" s="60">
        <v>21420001</v>
      </c>
      <c r="X447" s="60" t="str">
        <f t="shared" si="6"/>
        <v>214</v>
      </c>
    </row>
    <row r="448" spans="2:24">
      <c r="B448">
        <v>194178</v>
      </c>
      <c r="C448" t="s">
        <v>1291</v>
      </c>
      <c r="D448" t="s">
        <v>393</v>
      </c>
      <c r="E448" s="60" t="s">
        <v>394</v>
      </c>
      <c r="G448" t="s">
        <v>395</v>
      </c>
      <c r="H448" s="61">
        <v>37712</v>
      </c>
      <c r="J448" t="s">
        <v>396</v>
      </c>
      <c r="M448" t="s">
        <v>397</v>
      </c>
      <c r="Q448" t="s">
        <v>398</v>
      </c>
      <c r="S448">
        <v>10211</v>
      </c>
      <c r="T448" t="s">
        <v>422</v>
      </c>
      <c r="U448" s="60">
        <v>1021101</v>
      </c>
      <c r="V448" t="s">
        <v>423</v>
      </c>
      <c r="W448" s="60">
        <v>21920004</v>
      </c>
      <c r="X448" s="60" t="str">
        <f t="shared" si="6"/>
        <v>219</v>
      </c>
    </row>
    <row r="449" spans="2:24">
      <c r="B449">
        <v>8409650</v>
      </c>
      <c r="C449" t="s">
        <v>1230</v>
      </c>
      <c r="D449" t="s">
        <v>393</v>
      </c>
      <c r="E449" s="60" t="s">
        <v>394</v>
      </c>
      <c r="G449" t="s">
        <v>395</v>
      </c>
      <c r="H449" s="61">
        <v>37481</v>
      </c>
      <c r="J449" t="s">
        <v>396</v>
      </c>
      <c r="M449" t="s">
        <v>397</v>
      </c>
      <c r="Q449" t="s">
        <v>398</v>
      </c>
      <c r="S449">
        <v>10211</v>
      </c>
      <c r="T449" t="s">
        <v>422</v>
      </c>
      <c r="U449" s="60">
        <v>1021101</v>
      </c>
      <c r="V449" t="s">
        <v>423</v>
      </c>
      <c r="W449" s="60">
        <v>21920004</v>
      </c>
      <c r="X449" s="60" t="str">
        <f t="shared" si="6"/>
        <v>219</v>
      </c>
    </row>
    <row r="450" spans="2:24">
      <c r="B450">
        <v>10112268</v>
      </c>
      <c r="C450" t="s">
        <v>950</v>
      </c>
      <c r="D450" t="s">
        <v>393</v>
      </c>
      <c r="E450" s="60" t="s">
        <v>394</v>
      </c>
      <c r="G450" t="s">
        <v>395</v>
      </c>
      <c r="H450" s="61">
        <v>35675</v>
      </c>
      <c r="J450" t="s">
        <v>396</v>
      </c>
      <c r="M450" t="s">
        <v>397</v>
      </c>
      <c r="Q450" t="s">
        <v>398</v>
      </c>
      <c r="S450">
        <v>10225</v>
      </c>
      <c r="T450" t="s">
        <v>402</v>
      </c>
      <c r="U450" s="60">
        <v>1022506</v>
      </c>
      <c r="V450" t="s">
        <v>657</v>
      </c>
      <c r="W450" s="60">
        <v>21320008</v>
      </c>
      <c r="X450" s="60" t="str">
        <f t="shared" si="6"/>
        <v>213</v>
      </c>
    </row>
    <row r="451" spans="2:24">
      <c r="B451">
        <v>16688922</v>
      </c>
      <c r="C451" t="s">
        <v>1315</v>
      </c>
      <c r="D451" t="s">
        <v>393</v>
      </c>
      <c r="E451" s="60" t="s">
        <v>394</v>
      </c>
      <c r="G451" t="s">
        <v>395</v>
      </c>
      <c r="H451" s="61">
        <v>37812</v>
      </c>
      <c r="J451" t="s">
        <v>396</v>
      </c>
      <c r="M451" t="s">
        <v>397</v>
      </c>
      <c r="Q451" t="s">
        <v>398</v>
      </c>
      <c r="S451">
        <v>10270</v>
      </c>
      <c r="T451" t="s">
        <v>5035</v>
      </c>
      <c r="U451" s="60">
        <v>1027001</v>
      </c>
      <c r="V451" t="s">
        <v>5042</v>
      </c>
      <c r="W451" s="60">
        <v>21020001</v>
      </c>
      <c r="X451" s="60" t="str">
        <f t="shared" ref="X451:X514" si="7">LEFT(W451,3)</f>
        <v>210</v>
      </c>
    </row>
    <row r="452" spans="2:24">
      <c r="B452">
        <v>22117324</v>
      </c>
      <c r="C452" t="s">
        <v>750</v>
      </c>
      <c r="D452" t="s">
        <v>426</v>
      </c>
      <c r="E452" s="60" t="s">
        <v>427</v>
      </c>
      <c r="G452" t="s">
        <v>428</v>
      </c>
      <c r="H452" s="61">
        <v>33931</v>
      </c>
      <c r="J452" t="s">
        <v>610</v>
      </c>
      <c r="M452" t="s">
        <v>397</v>
      </c>
      <c r="Q452" t="s">
        <v>429</v>
      </c>
      <c r="S452">
        <v>10230</v>
      </c>
      <c r="T452" t="s">
        <v>454</v>
      </c>
      <c r="U452" s="60">
        <v>10230</v>
      </c>
      <c r="V452" t="s">
        <v>454</v>
      </c>
      <c r="W452" s="60">
        <v>20760001</v>
      </c>
      <c r="X452" s="60" t="str">
        <f t="shared" si="7"/>
        <v>207</v>
      </c>
    </row>
    <row r="453" spans="2:24">
      <c r="B453">
        <v>42794799</v>
      </c>
      <c r="C453" t="s">
        <v>2602</v>
      </c>
      <c r="D453" t="s">
        <v>410</v>
      </c>
      <c r="E453" s="60" t="s">
        <v>411</v>
      </c>
      <c r="G453" t="s">
        <v>412</v>
      </c>
      <c r="H453" s="61">
        <v>43601</v>
      </c>
      <c r="J453" t="s">
        <v>4963</v>
      </c>
      <c r="M453" t="s">
        <v>397</v>
      </c>
      <c r="Q453" t="s">
        <v>719</v>
      </c>
      <c r="S453">
        <v>10220</v>
      </c>
      <c r="T453" t="s">
        <v>434</v>
      </c>
      <c r="U453" s="60">
        <v>1022003</v>
      </c>
      <c r="V453" t="s">
        <v>435</v>
      </c>
      <c r="W453" s="60">
        <v>22020004</v>
      </c>
      <c r="X453" s="60" t="str">
        <f t="shared" si="7"/>
        <v>220</v>
      </c>
    </row>
    <row r="454" spans="2:24">
      <c r="B454">
        <v>43057165</v>
      </c>
      <c r="C454" t="s">
        <v>782</v>
      </c>
      <c r="D454" t="s">
        <v>393</v>
      </c>
      <c r="E454" s="60" t="s">
        <v>394</v>
      </c>
      <c r="G454" t="s">
        <v>395</v>
      </c>
      <c r="H454" s="61">
        <v>34582</v>
      </c>
      <c r="J454" t="s">
        <v>396</v>
      </c>
      <c r="M454" t="s">
        <v>397</v>
      </c>
      <c r="Q454" t="s">
        <v>398</v>
      </c>
      <c r="S454">
        <v>10225</v>
      </c>
      <c r="T454" t="s">
        <v>402</v>
      </c>
      <c r="U454" s="60">
        <v>1022503</v>
      </c>
      <c r="V454" t="s">
        <v>438</v>
      </c>
      <c r="W454" s="60">
        <v>21320005</v>
      </c>
      <c r="X454" s="60" t="str">
        <f t="shared" si="7"/>
        <v>213</v>
      </c>
    </row>
    <row r="455" spans="2:24">
      <c r="B455">
        <v>43058424</v>
      </c>
      <c r="C455" t="s">
        <v>1384</v>
      </c>
      <c r="D455" t="s">
        <v>393</v>
      </c>
      <c r="E455" s="60" t="s">
        <v>394</v>
      </c>
      <c r="G455" t="s">
        <v>395</v>
      </c>
      <c r="H455" s="61">
        <v>38096</v>
      </c>
      <c r="J455" t="s">
        <v>396</v>
      </c>
      <c r="M455" t="s">
        <v>397</v>
      </c>
      <c r="Q455" t="s">
        <v>398</v>
      </c>
      <c r="S455">
        <v>10210</v>
      </c>
      <c r="T455" t="s">
        <v>5038</v>
      </c>
      <c r="U455" s="60">
        <v>1021002</v>
      </c>
      <c r="V455" t="s">
        <v>5051</v>
      </c>
      <c r="W455" s="60">
        <v>21820001</v>
      </c>
      <c r="X455" s="60" t="str">
        <f t="shared" si="7"/>
        <v>218</v>
      </c>
    </row>
    <row r="456" spans="2:24">
      <c r="B456">
        <v>43058645</v>
      </c>
      <c r="C456" t="s">
        <v>1500</v>
      </c>
      <c r="D456" t="s">
        <v>393</v>
      </c>
      <c r="E456" s="60" t="s">
        <v>394</v>
      </c>
      <c r="G456" t="s">
        <v>395</v>
      </c>
      <c r="H456" s="61">
        <v>38588</v>
      </c>
      <c r="J456" t="s">
        <v>396</v>
      </c>
      <c r="M456" t="s">
        <v>397</v>
      </c>
      <c r="Q456" t="s">
        <v>398</v>
      </c>
      <c r="S456">
        <v>10213</v>
      </c>
      <c r="T456" t="s">
        <v>460</v>
      </c>
      <c r="U456" s="60">
        <v>1021301</v>
      </c>
      <c r="V456" t="s">
        <v>421</v>
      </c>
      <c r="W456" s="60">
        <v>22320001</v>
      </c>
      <c r="X456" s="60" t="str">
        <f t="shared" si="7"/>
        <v>223</v>
      </c>
    </row>
    <row r="457" spans="2:24">
      <c r="B457">
        <v>43062616</v>
      </c>
      <c r="C457" t="s">
        <v>1209</v>
      </c>
      <c r="D457" t="s">
        <v>393</v>
      </c>
      <c r="E457" s="60" t="s">
        <v>394</v>
      </c>
      <c r="G457" t="s">
        <v>395</v>
      </c>
      <c r="H457" s="61">
        <v>37322</v>
      </c>
      <c r="J457" t="s">
        <v>396</v>
      </c>
      <c r="M457" t="s">
        <v>397</v>
      </c>
      <c r="Q457" t="s">
        <v>398</v>
      </c>
      <c r="S457">
        <v>10203</v>
      </c>
      <c r="T457" t="s">
        <v>399</v>
      </c>
      <c r="U457" s="60">
        <v>1020303</v>
      </c>
      <c r="V457" t="s">
        <v>418</v>
      </c>
      <c r="W457" s="60">
        <v>21420003</v>
      </c>
      <c r="X457" s="60" t="str">
        <f t="shared" si="7"/>
        <v>214</v>
      </c>
    </row>
    <row r="458" spans="2:24">
      <c r="B458">
        <v>43574964</v>
      </c>
      <c r="C458" t="s">
        <v>2587</v>
      </c>
      <c r="D458" t="s">
        <v>410</v>
      </c>
      <c r="E458" s="60" t="s">
        <v>411</v>
      </c>
      <c r="G458" t="s">
        <v>412</v>
      </c>
      <c r="H458" s="61">
        <v>43480</v>
      </c>
      <c r="J458" t="s">
        <v>4981</v>
      </c>
      <c r="M458" t="s">
        <v>397</v>
      </c>
      <c r="Q458" t="s">
        <v>719</v>
      </c>
      <c r="S458">
        <v>10281</v>
      </c>
      <c r="T458" t="s">
        <v>493</v>
      </c>
      <c r="U458" s="60">
        <v>1028101</v>
      </c>
      <c r="V458" t="s">
        <v>1817</v>
      </c>
      <c r="W458" s="60">
        <v>11010002</v>
      </c>
      <c r="X458" s="60" t="str">
        <f t="shared" si="7"/>
        <v>110</v>
      </c>
    </row>
    <row r="459" spans="2:24">
      <c r="B459">
        <v>43581504</v>
      </c>
      <c r="C459" t="s">
        <v>884</v>
      </c>
      <c r="D459" t="s">
        <v>410</v>
      </c>
      <c r="E459" s="60" t="s">
        <v>411</v>
      </c>
      <c r="G459" t="s">
        <v>412</v>
      </c>
      <c r="H459" s="61">
        <v>35104</v>
      </c>
      <c r="J459" t="s">
        <v>413</v>
      </c>
      <c r="M459" t="s">
        <v>397</v>
      </c>
      <c r="Q459" t="s">
        <v>414</v>
      </c>
      <c r="S459">
        <v>10202</v>
      </c>
      <c r="T459" t="s">
        <v>430</v>
      </c>
      <c r="U459" s="60">
        <v>1020202</v>
      </c>
      <c r="V459" t="s">
        <v>885</v>
      </c>
      <c r="W459" s="60">
        <v>21620001</v>
      </c>
      <c r="X459" s="60" t="str">
        <f t="shared" si="7"/>
        <v>216</v>
      </c>
    </row>
    <row r="460" spans="2:24">
      <c r="B460">
        <v>43810162</v>
      </c>
      <c r="C460" t="s">
        <v>873</v>
      </c>
      <c r="D460" t="s">
        <v>410</v>
      </c>
      <c r="E460" s="60" t="s">
        <v>411</v>
      </c>
      <c r="G460" t="s">
        <v>412</v>
      </c>
      <c r="H460" s="61">
        <v>35024</v>
      </c>
      <c r="J460" t="s">
        <v>495</v>
      </c>
      <c r="M460" t="s">
        <v>397</v>
      </c>
      <c r="Q460" t="s">
        <v>414</v>
      </c>
      <c r="S460">
        <v>10285</v>
      </c>
      <c r="T460" t="s">
        <v>599</v>
      </c>
      <c r="U460" s="60">
        <v>10285</v>
      </c>
      <c r="V460" t="s">
        <v>599</v>
      </c>
      <c r="W460" s="60">
        <v>20260001</v>
      </c>
      <c r="X460" s="60" t="str">
        <f t="shared" si="7"/>
        <v>202</v>
      </c>
    </row>
    <row r="461" spans="2:24">
      <c r="B461">
        <v>43810178</v>
      </c>
      <c r="C461" t="s">
        <v>897</v>
      </c>
      <c r="D461" t="s">
        <v>410</v>
      </c>
      <c r="E461" s="60" t="s">
        <v>411</v>
      </c>
      <c r="G461" t="s">
        <v>412</v>
      </c>
      <c r="H461" s="61">
        <v>35152</v>
      </c>
      <c r="J461" t="s">
        <v>598</v>
      </c>
      <c r="M461" t="s">
        <v>397</v>
      </c>
      <c r="Q461" t="s">
        <v>414</v>
      </c>
      <c r="S461">
        <v>10280</v>
      </c>
      <c r="T461" t="s">
        <v>837</v>
      </c>
      <c r="U461" s="60">
        <v>1028002</v>
      </c>
      <c r="V461" t="s">
        <v>898</v>
      </c>
      <c r="W461" s="60">
        <v>22220002</v>
      </c>
      <c r="X461" s="60" t="str">
        <f t="shared" si="7"/>
        <v>222</v>
      </c>
    </row>
    <row r="462" spans="2:24">
      <c r="B462">
        <v>43811645</v>
      </c>
      <c r="C462" t="s">
        <v>2599</v>
      </c>
      <c r="D462" t="s">
        <v>410</v>
      </c>
      <c r="E462" s="60" t="s">
        <v>411</v>
      </c>
      <c r="G462" t="s">
        <v>412</v>
      </c>
      <c r="H462" s="61">
        <v>43592</v>
      </c>
      <c r="J462" t="s">
        <v>4982</v>
      </c>
      <c r="M462" t="s">
        <v>397</v>
      </c>
      <c r="Q462" t="s">
        <v>719</v>
      </c>
      <c r="S462">
        <v>10296</v>
      </c>
      <c r="T462" t="s">
        <v>2029</v>
      </c>
      <c r="U462" s="60">
        <v>10296</v>
      </c>
      <c r="V462" t="s">
        <v>2029</v>
      </c>
      <c r="W462" s="60">
        <v>11210001</v>
      </c>
      <c r="X462" s="60" t="str">
        <f t="shared" si="7"/>
        <v>112</v>
      </c>
    </row>
    <row r="463" spans="2:24">
      <c r="B463">
        <v>51706561</v>
      </c>
      <c r="C463" t="s">
        <v>1056</v>
      </c>
      <c r="D463" t="s">
        <v>393</v>
      </c>
      <c r="E463" s="60" t="s">
        <v>394</v>
      </c>
      <c r="G463" t="s">
        <v>395</v>
      </c>
      <c r="H463" s="61">
        <v>36266</v>
      </c>
      <c r="J463" t="s">
        <v>396</v>
      </c>
      <c r="M463" t="s">
        <v>397</v>
      </c>
      <c r="Q463" t="s">
        <v>398</v>
      </c>
      <c r="S463">
        <v>10230</v>
      </c>
      <c r="T463" t="s">
        <v>454</v>
      </c>
      <c r="U463" s="60">
        <v>1023016</v>
      </c>
      <c r="V463" t="s">
        <v>588</v>
      </c>
      <c r="W463" s="60">
        <v>20730001</v>
      </c>
      <c r="X463" s="60" t="str">
        <f t="shared" si="7"/>
        <v>207</v>
      </c>
    </row>
    <row r="464" spans="2:24">
      <c r="B464">
        <v>63306025</v>
      </c>
      <c r="C464" t="s">
        <v>1039</v>
      </c>
      <c r="D464" t="s">
        <v>393</v>
      </c>
      <c r="E464" s="60" t="s">
        <v>394</v>
      </c>
      <c r="G464" t="s">
        <v>395</v>
      </c>
      <c r="H464" s="61">
        <v>36082</v>
      </c>
      <c r="J464" t="s">
        <v>396</v>
      </c>
      <c r="M464" t="s">
        <v>397</v>
      </c>
      <c r="Q464" t="s">
        <v>398</v>
      </c>
      <c r="S464">
        <v>10230</v>
      </c>
      <c r="T464" t="s">
        <v>454</v>
      </c>
      <c r="U464" s="60">
        <v>1023006</v>
      </c>
      <c r="V464" t="s">
        <v>455</v>
      </c>
      <c r="W464" s="60">
        <v>20720006</v>
      </c>
      <c r="X464" s="60" t="str">
        <f t="shared" si="7"/>
        <v>207</v>
      </c>
    </row>
    <row r="465" spans="2:24">
      <c r="B465">
        <v>70557716</v>
      </c>
      <c r="C465" t="s">
        <v>728</v>
      </c>
      <c r="D465" t="s">
        <v>393</v>
      </c>
      <c r="E465" s="60" t="s">
        <v>394</v>
      </c>
      <c r="G465" t="s">
        <v>395</v>
      </c>
      <c r="H465" s="61">
        <v>33483</v>
      </c>
      <c r="J465" t="s">
        <v>775</v>
      </c>
      <c r="M465" t="s">
        <v>397</v>
      </c>
      <c r="Q465" t="s">
        <v>398</v>
      </c>
      <c r="S465">
        <v>10230</v>
      </c>
      <c r="T465" t="s">
        <v>454</v>
      </c>
      <c r="U465" s="60">
        <v>10230</v>
      </c>
      <c r="V465" t="s">
        <v>454</v>
      </c>
      <c r="W465" s="60">
        <v>20760001</v>
      </c>
      <c r="X465" s="60" t="str">
        <f t="shared" si="7"/>
        <v>207</v>
      </c>
    </row>
    <row r="466" spans="2:24">
      <c r="B466">
        <v>70559891</v>
      </c>
      <c r="C466" t="s">
        <v>861</v>
      </c>
      <c r="D466" t="s">
        <v>393</v>
      </c>
      <c r="E466" s="60" t="s">
        <v>394</v>
      </c>
      <c r="G466" t="s">
        <v>395</v>
      </c>
      <c r="H466" s="61">
        <v>34956</v>
      </c>
      <c r="J466" t="s">
        <v>396</v>
      </c>
      <c r="M466" t="s">
        <v>471</v>
      </c>
      <c r="Q466" t="s">
        <v>398</v>
      </c>
      <c r="S466">
        <v>10235</v>
      </c>
      <c r="T466" t="s">
        <v>415</v>
      </c>
      <c r="U466" s="60">
        <v>1023502</v>
      </c>
      <c r="V466" t="s">
        <v>416</v>
      </c>
      <c r="W466" s="60">
        <v>20820001</v>
      </c>
      <c r="X466" s="60" t="str">
        <f t="shared" si="7"/>
        <v>208</v>
      </c>
    </row>
    <row r="467" spans="2:24">
      <c r="B467">
        <v>70561251</v>
      </c>
      <c r="C467" t="s">
        <v>1003</v>
      </c>
      <c r="D467" t="s">
        <v>393</v>
      </c>
      <c r="E467" s="60" t="s">
        <v>394</v>
      </c>
      <c r="G467" t="s">
        <v>395</v>
      </c>
      <c r="H467" s="61">
        <v>35859</v>
      </c>
      <c r="J467" t="s">
        <v>396</v>
      </c>
      <c r="M467" t="s">
        <v>397</v>
      </c>
      <c r="Q467" t="s">
        <v>398</v>
      </c>
      <c r="S467">
        <v>10203</v>
      </c>
      <c r="T467" t="s">
        <v>399</v>
      </c>
      <c r="U467" s="60">
        <v>1020301</v>
      </c>
      <c r="V467" t="s">
        <v>405</v>
      </c>
      <c r="W467" s="60">
        <v>21420004</v>
      </c>
      <c r="X467" s="60" t="str">
        <f t="shared" si="7"/>
        <v>214</v>
      </c>
    </row>
    <row r="468" spans="2:24">
      <c r="B468">
        <v>43577286</v>
      </c>
      <c r="C468" t="s">
        <v>1805</v>
      </c>
      <c r="D468" t="s">
        <v>410</v>
      </c>
      <c r="E468" s="60" t="s">
        <v>411</v>
      </c>
      <c r="G468" t="s">
        <v>412</v>
      </c>
      <c r="H468" s="61">
        <v>39869</v>
      </c>
      <c r="J468" t="s">
        <v>4983</v>
      </c>
      <c r="M468" t="s">
        <v>397</v>
      </c>
      <c r="Q468" t="s">
        <v>719</v>
      </c>
      <c r="S468">
        <v>10291</v>
      </c>
      <c r="T468" t="s">
        <v>439</v>
      </c>
      <c r="U468" s="60">
        <v>1029104</v>
      </c>
      <c r="V468" t="s">
        <v>528</v>
      </c>
      <c r="W468" s="60">
        <v>10410046</v>
      </c>
      <c r="X468" s="60" t="str">
        <f t="shared" si="7"/>
        <v>104</v>
      </c>
    </row>
    <row r="469" spans="2:24">
      <c r="B469">
        <v>43578715</v>
      </c>
      <c r="C469" t="s">
        <v>738</v>
      </c>
      <c r="D469" t="s">
        <v>426</v>
      </c>
      <c r="E469" s="60" t="s">
        <v>427</v>
      </c>
      <c r="G469" t="s">
        <v>428</v>
      </c>
      <c r="H469" s="61">
        <v>33752</v>
      </c>
      <c r="J469" t="s">
        <v>610</v>
      </c>
      <c r="M469" t="s">
        <v>397</v>
      </c>
      <c r="Q469" t="s">
        <v>429</v>
      </c>
      <c r="S469">
        <v>10291</v>
      </c>
      <c r="T469" t="s">
        <v>439</v>
      </c>
      <c r="U469" s="60">
        <v>1029107</v>
      </c>
      <c r="V469" t="s">
        <v>512</v>
      </c>
      <c r="W469" s="60">
        <v>10410054</v>
      </c>
      <c r="X469" s="60" t="str">
        <f t="shared" si="7"/>
        <v>104</v>
      </c>
    </row>
    <row r="470" spans="2:24">
      <c r="B470">
        <v>71737233</v>
      </c>
      <c r="C470" t="s">
        <v>2413</v>
      </c>
      <c r="D470" t="s">
        <v>410</v>
      </c>
      <c r="E470" s="60" t="s">
        <v>411</v>
      </c>
      <c r="G470" t="s">
        <v>412</v>
      </c>
      <c r="H470" s="61">
        <v>44958</v>
      </c>
      <c r="J470" t="s">
        <v>1806</v>
      </c>
      <c r="M470" t="s">
        <v>397</v>
      </c>
      <c r="Q470" t="s">
        <v>719</v>
      </c>
      <c r="S470">
        <v>10291</v>
      </c>
      <c r="T470" t="s">
        <v>439</v>
      </c>
      <c r="U470" s="60">
        <v>1029107</v>
      </c>
      <c r="V470" t="s">
        <v>512</v>
      </c>
      <c r="W470" s="60">
        <v>10410054</v>
      </c>
      <c r="X470" s="60" t="str">
        <f t="shared" si="7"/>
        <v>104</v>
      </c>
    </row>
    <row r="471" spans="2:24">
      <c r="B471">
        <v>71630111</v>
      </c>
      <c r="C471" t="s">
        <v>785</v>
      </c>
      <c r="D471" t="s">
        <v>393</v>
      </c>
      <c r="E471" s="60" t="s">
        <v>394</v>
      </c>
      <c r="G471" t="s">
        <v>395</v>
      </c>
      <c r="H471" s="61">
        <v>34596</v>
      </c>
      <c r="J471" t="s">
        <v>396</v>
      </c>
      <c r="M471" t="s">
        <v>471</v>
      </c>
      <c r="Q471" t="s">
        <v>398</v>
      </c>
      <c r="S471">
        <v>10230</v>
      </c>
      <c r="T471" t="s">
        <v>454</v>
      </c>
      <c r="U471" s="60">
        <v>1023015</v>
      </c>
      <c r="V471" t="s">
        <v>786</v>
      </c>
      <c r="W471" s="60">
        <v>20720017</v>
      </c>
      <c r="X471" s="60" t="str">
        <f t="shared" si="7"/>
        <v>207</v>
      </c>
    </row>
    <row r="472" spans="2:24">
      <c r="B472">
        <v>71631136</v>
      </c>
      <c r="C472" t="s">
        <v>1120</v>
      </c>
      <c r="D472" t="s">
        <v>393</v>
      </c>
      <c r="E472" s="60" t="s">
        <v>394</v>
      </c>
      <c r="G472" t="s">
        <v>395</v>
      </c>
      <c r="H472" s="61">
        <v>36823</v>
      </c>
      <c r="J472" t="s">
        <v>1121</v>
      </c>
      <c r="M472" t="s">
        <v>397</v>
      </c>
      <c r="Q472" t="s">
        <v>398</v>
      </c>
      <c r="S472">
        <v>102</v>
      </c>
      <c r="T472" t="s">
        <v>497</v>
      </c>
      <c r="U472" s="60">
        <v>102</v>
      </c>
      <c r="V472" t="s">
        <v>497</v>
      </c>
      <c r="W472" s="60">
        <v>10110001</v>
      </c>
      <c r="X472" s="60" t="str">
        <f t="shared" si="7"/>
        <v>101</v>
      </c>
    </row>
    <row r="473" spans="2:24">
      <c r="B473">
        <v>71632817</v>
      </c>
      <c r="C473" t="s">
        <v>1006</v>
      </c>
      <c r="D473" t="s">
        <v>393</v>
      </c>
      <c r="E473" s="60" t="s">
        <v>394</v>
      </c>
      <c r="G473" t="s">
        <v>395</v>
      </c>
      <c r="H473" s="61">
        <v>35866</v>
      </c>
      <c r="J473" t="s">
        <v>4984</v>
      </c>
      <c r="M473" t="s">
        <v>397</v>
      </c>
      <c r="Q473" t="s">
        <v>398</v>
      </c>
      <c r="S473">
        <v>10230</v>
      </c>
      <c r="T473" t="s">
        <v>454</v>
      </c>
      <c r="U473" s="60">
        <v>1023007</v>
      </c>
      <c r="V473" t="s">
        <v>582</v>
      </c>
      <c r="W473" s="60">
        <v>20720007</v>
      </c>
      <c r="X473" s="60" t="str">
        <f t="shared" si="7"/>
        <v>207</v>
      </c>
    </row>
    <row r="474" spans="2:24">
      <c r="B474">
        <v>71635097</v>
      </c>
      <c r="C474" t="s">
        <v>959</v>
      </c>
      <c r="D474" t="s">
        <v>393</v>
      </c>
      <c r="E474" s="60" t="s">
        <v>394</v>
      </c>
      <c r="G474" t="s">
        <v>395</v>
      </c>
      <c r="H474" s="61">
        <v>35703</v>
      </c>
      <c r="J474" t="s">
        <v>4963</v>
      </c>
      <c r="M474" t="s">
        <v>397</v>
      </c>
      <c r="Q474" t="s">
        <v>398</v>
      </c>
      <c r="S474">
        <v>10230</v>
      </c>
      <c r="T474" t="s">
        <v>454</v>
      </c>
      <c r="U474" s="60">
        <v>1023006</v>
      </c>
      <c r="V474" t="s">
        <v>455</v>
      </c>
      <c r="W474" s="60">
        <v>20720006</v>
      </c>
      <c r="X474" s="60" t="str">
        <f t="shared" si="7"/>
        <v>207</v>
      </c>
    </row>
    <row r="475" spans="2:24">
      <c r="B475">
        <v>71635720</v>
      </c>
      <c r="C475" t="s">
        <v>867</v>
      </c>
      <c r="D475" t="s">
        <v>393</v>
      </c>
      <c r="E475" s="60" t="s">
        <v>394</v>
      </c>
      <c r="G475" t="s">
        <v>395</v>
      </c>
      <c r="H475" s="61">
        <v>34998</v>
      </c>
      <c r="J475" t="s">
        <v>396</v>
      </c>
      <c r="M475" t="s">
        <v>397</v>
      </c>
      <c r="Q475" t="s">
        <v>398</v>
      </c>
      <c r="S475">
        <v>10250</v>
      </c>
      <c r="T475" t="s">
        <v>483</v>
      </c>
      <c r="U475" s="60">
        <v>1025002</v>
      </c>
      <c r="V475" t="s">
        <v>694</v>
      </c>
      <c r="W475" s="60">
        <v>21220002</v>
      </c>
      <c r="X475" s="60" t="str">
        <f t="shared" si="7"/>
        <v>212</v>
      </c>
    </row>
    <row r="476" spans="2:24">
      <c r="B476">
        <v>71637006</v>
      </c>
      <c r="C476" t="s">
        <v>1238</v>
      </c>
      <c r="D476" t="s">
        <v>393</v>
      </c>
      <c r="E476" s="60" t="s">
        <v>394</v>
      </c>
      <c r="G476" t="s">
        <v>395</v>
      </c>
      <c r="H476" s="61">
        <v>37530</v>
      </c>
      <c r="J476" t="s">
        <v>396</v>
      </c>
      <c r="M476" t="s">
        <v>397</v>
      </c>
      <c r="Q476" t="s">
        <v>398</v>
      </c>
      <c r="S476">
        <v>10211</v>
      </c>
      <c r="T476" t="s">
        <v>422</v>
      </c>
      <c r="U476" s="60">
        <v>1021101</v>
      </c>
      <c r="V476" t="s">
        <v>423</v>
      </c>
      <c r="W476" s="60">
        <v>21920004</v>
      </c>
      <c r="X476" s="60" t="str">
        <f t="shared" si="7"/>
        <v>219</v>
      </c>
    </row>
    <row r="477" spans="2:24">
      <c r="B477">
        <v>71637626</v>
      </c>
      <c r="C477" t="s">
        <v>954</v>
      </c>
      <c r="D477" t="s">
        <v>393</v>
      </c>
      <c r="E477" s="60" t="s">
        <v>394</v>
      </c>
      <c r="G477" t="s">
        <v>395</v>
      </c>
      <c r="H477" s="61">
        <v>35689</v>
      </c>
      <c r="J477" t="s">
        <v>932</v>
      </c>
      <c r="M477" t="s">
        <v>397</v>
      </c>
      <c r="Q477" t="s">
        <v>398</v>
      </c>
      <c r="S477">
        <v>10275</v>
      </c>
      <c r="T477" t="s">
        <v>564</v>
      </c>
      <c r="U477" s="60">
        <v>10275</v>
      </c>
      <c r="V477" t="s">
        <v>564</v>
      </c>
      <c r="W477" s="60">
        <v>22560001</v>
      </c>
      <c r="X477" s="60" t="str">
        <f t="shared" si="7"/>
        <v>225</v>
      </c>
    </row>
    <row r="478" spans="2:24">
      <c r="B478">
        <v>71639489</v>
      </c>
      <c r="C478" t="s">
        <v>784</v>
      </c>
      <c r="D478" t="s">
        <v>393</v>
      </c>
      <c r="E478" s="60" t="s">
        <v>394</v>
      </c>
      <c r="G478" t="s">
        <v>395</v>
      </c>
      <c r="H478" s="61">
        <v>34590</v>
      </c>
      <c r="J478" t="s">
        <v>396</v>
      </c>
      <c r="M478" t="s">
        <v>397</v>
      </c>
      <c r="Q478" t="s">
        <v>398</v>
      </c>
      <c r="S478">
        <v>10225</v>
      </c>
      <c r="T478" t="s">
        <v>402</v>
      </c>
      <c r="U478" s="60">
        <v>1022508</v>
      </c>
      <c r="V478" t="s">
        <v>5040</v>
      </c>
      <c r="W478" s="60">
        <v>21320010</v>
      </c>
      <c r="X478" s="60" t="str">
        <f t="shared" si="7"/>
        <v>213</v>
      </c>
    </row>
    <row r="479" spans="2:24">
      <c r="B479">
        <v>71641676</v>
      </c>
      <c r="C479" t="s">
        <v>958</v>
      </c>
      <c r="D479" t="s">
        <v>393</v>
      </c>
      <c r="E479" s="60" t="s">
        <v>394</v>
      </c>
      <c r="G479" t="s">
        <v>395</v>
      </c>
      <c r="H479" s="61">
        <v>35702</v>
      </c>
      <c r="J479" t="s">
        <v>396</v>
      </c>
      <c r="M479" t="s">
        <v>397</v>
      </c>
      <c r="Q479" t="s">
        <v>398</v>
      </c>
      <c r="S479">
        <v>10225</v>
      </c>
      <c r="T479" t="s">
        <v>402</v>
      </c>
      <c r="U479" s="60">
        <v>1022507</v>
      </c>
      <c r="V479" t="s">
        <v>673</v>
      </c>
      <c r="W479" s="60">
        <v>21320009</v>
      </c>
      <c r="X479" s="60" t="str">
        <f t="shared" si="7"/>
        <v>213</v>
      </c>
    </row>
    <row r="480" spans="2:24">
      <c r="B480">
        <v>91231876</v>
      </c>
      <c r="C480" t="s">
        <v>1403</v>
      </c>
      <c r="D480" t="s">
        <v>393</v>
      </c>
      <c r="E480" s="60" t="s">
        <v>394</v>
      </c>
      <c r="G480" t="s">
        <v>395</v>
      </c>
      <c r="H480" s="61">
        <v>38182</v>
      </c>
      <c r="J480" t="s">
        <v>396</v>
      </c>
      <c r="M480" t="s">
        <v>397</v>
      </c>
      <c r="Q480" t="s">
        <v>398</v>
      </c>
      <c r="S480">
        <v>10235</v>
      </c>
      <c r="T480" t="s">
        <v>415</v>
      </c>
      <c r="U480" s="60">
        <v>1023502</v>
      </c>
      <c r="V480" t="s">
        <v>416</v>
      </c>
      <c r="W480" s="60">
        <v>20820001</v>
      </c>
      <c r="X480" s="60" t="str">
        <f t="shared" si="7"/>
        <v>208</v>
      </c>
    </row>
    <row r="481" spans="2:24">
      <c r="B481">
        <v>6893516</v>
      </c>
      <c r="C481" t="s">
        <v>1617</v>
      </c>
      <c r="D481" t="s">
        <v>393</v>
      </c>
      <c r="E481" s="60" t="s">
        <v>394</v>
      </c>
      <c r="G481" t="s">
        <v>395</v>
      </c>
      <c r="H481" s="61">
        <v>39055</v>
      </c>
      <c r="J481" t="s">
        <v>396</v>
      </c>
      <c r="M481" t="s">
        <v>397</v>
      </c>
      <c r="Q481" t="s">
        <v>398</v>
      </c>
      <c r="S481">
        <v>10202</v>
      </c>
      <c r="T481" t="s">
        <v>430</v>
      </c>
      <c r="U481" s="60">
        <v>1020202</v>
      </c>
      <c r="V481" t="s">
        <v>885</v>
      </c>
      <c r="W481" s="60">
        <v>21620001</v>
      </c>
      <c r="X481" s="60" t="str">
        <f t="shared" si="7"/>
        <v>216</v>
      </c>
    </row>
    <row r="482" spans="2:24">
      <c r="B482">
        <v>15322793</v>
      </c>
      <c r="C482" t="s">
        <v>906</v>
      </c>
      <c r="D482" t="s">
        <v>393</v>
      </c>
      <c r="E482" s="60" t="s">
        <v>394</v>
      </c>
      <c r="G482" t="s">
        <v>395</v>
      </c>
      <c r="H482" s="61">
        <v>35177</v>
      </c>
      <c r="J482" t="s">
        <v>396</v>
      </c>
      <c r="M482" t="s">
        <v>397</v>
      </c>
      <c r="Q482" t="s">
        <v>398</v>
      </c>
      <c r="S482">
        <v>10215</v>
      </c>
      <c r="T482" t="s">
        <v>5034</v>
      </c>
      <c r="U482" s="60">
        <v>1021503</v>
      </c>
      <c r="V482" t="s">
        <v>907</v>
      </c>
      <c r="W482" s="60">
        <v>21520001</v>
      </c>
      <c r="X482" s="60" t="str">
        <f t="shared" si="7"/>
        <v>215</v>
      </c>
    </row>
    <row r="483" spans="2:24">
      <c r="B483">
        <v>42679121</v>
      </c>
      <c r="C483" t="s">
        <v>1106</v>
      </c>
      <c r="D483" t="s">
        <v>393</v>
      </c>
      <c r="E483" s="60" t="s">
        <v>394</v>
      </c>
      <c r="G483" t="s">
        <v>395</v>
      </c>
      <c r="H483" s="61">
        <v>36678</v>
      </c>
      <c r="J483" t="s">
        <v>396</v>
      </c>
      <c r="M483" t="s">
        <v>397</v>
      </c>
      <c r="Q483" t="s">
        <v>398</v>
      </c>
      <c r="S483">
        <v>10230</v>
      </c>
      <c r="T483" t="s">
        <v>454</v>
      </c>
      <c r="U483" s="60">
        <v>1023002</v>
      </c>
      <c r="V483" t="s">
        <v>491</v>
      </c>
      <c r="W483" s="60">
        <v>20720002</v>
      </c>
      <c r="X483" s="60" t="str">
        <f t="shared" si="7"/>
        <v>207</v>
      </c>
    </row>
    <row r="484" spans="2:24">
      <c r="B484">
        <v>42883734</v>
      </c>
      <c r="C484" t="s">
        <v>908</v>
      </c>
      <c r="D484" t="s">
        <v>393</v>
      </c>
      <c r="E484" s="60" t="s">
        <v>394</v>
      </c>
      <c r="G484" t="s">
        <v>395</v>
      </c>
      <c r="H484" s="61">
        <v>35178</v>
      </c>
      <c r="J484" t="s">
        <v>396</v>
      </c>
      <c r="M484" t="s">
        <v>397</v>
      </c>
      <c r="Q484" t="s">
        <v>398</v>
      </c>
      <c r="S484">
        <v>10230</v>
      </c>
      <c r="T484" t="s">
        <v>454</v>
      </c>
      <c r="U484" s="60">
        <v>1023006</v>
      </c>
      <c r="V484" t="s">
        <v>455</v>
      </c>
      <c r="W484" s="60">
        <v>20720006</v>
      </c>
      <c r="X484" s="60" t="str">
        <f t="shared" si="7"/>
        <v>207</v>
      </c>
    </row>
    <row r="485" spans="2:24">
      <c r="B485">
        <v>43077510</v>
      </c>
      <c r="C485" t="s">
        <v>1718</v>
      </c>
      <c r="D485" t="s">
        <v>393</v>
      </c>
      <c r="E485" s="60" t="s">
        <v>394</v>
      </c>
      <c r="G485" t="s">
        <v>395</v>
      </c>
      <c r="H485" s="61">
        <v>39562</v>
      </c>
      <c r="J485" t="s">
        <v>396</v>
      </c>
      <c r="M485" t="s">
        <v>397</v>
      </c>
      <c r="Q485" t="s">
        <v>398</v>
      </c>
      <c r="S485">
        <v>10230</v>
      </c>
      <c r="T485" t="s">
        <v>454</v>
      </c>
      <c r="U485" s="60">
        <v>1023016</v>
      </c>
      <c r="V485" t="s">
        <v>588</v>
      </c>
      <c r="W485" s="60">
        <v>20730001</v>
      </c>
      <c r="X485" s="60" t="str">
        <f t="shared" si="7"/>
        <v>207</v>
      </c>
    </row>
    <row r="486" spans="2:24">
      <c r="B486">
        <v>43430909</v>
      </c>
      <c r="C486" t="s">
        <v>1072</v>
      </c>
      <c r="D486" t="s">
        <v>393</v>
      </c>
      <c r="E486" s="60" t="s">
        <v>394</v>
      </c>
      <c r="G486" t="s">
        <v>395</v>
      </c>
      <c r="H486" s="61">
        <v>36417</v>
      </c>
      <c r="J486" t="s">
        <v>396</v>
      </c>
      <c r="M486" t="s">
        <v>397</v>
      </c>
      <c r="Q486" t="s">
        <v>398</v>
      </c>
      <c r="S486">
        <v>10240</v>
      </c>
      <c r="T486" t="s">
        <v>5036</v>
      </c>
      <c r="U486" s="60">
        <v>1024001</v>
      </c>
      <c r="V486" t="s">
        <v>477</v>
      </c>
      <c r="W486" s="60">
        <v>21120001</v>
      </c>
      <c r="X486" s="60" t="str">
        <f t="shared" si="7"/>
        <v>211</v>
      </c>
    </row>
    <row r="487" spans="2:24">
      <c r="B487">
        <v>43744267</v>
      </c>
      <c r="C487" t="s">
        <v>2735</v>
      </c>
      <c r="D487" t="s">
        <v>410</v>
      </c>
      <c r="E487" s="60" t="s">
        <v>411</v>
      </c>
      <c r="G487" t="s">
        <v>412</v>
      </c>
      <c r="H487" s="61">
        <v>44495</v>
      </c>
      <c r="J487" t="s">
        <v>901</v>
      </c>
      <c r="M487" t="s">
        <v>397</v>
      </c>
      <c r="Q487" t="s">
        <v>719</v>
      </c>
      <c r="S487">
        <v>10250</v>
      </c>
      <c r="T487" t="s">
        <v>483</v>
      </c>
      <c r="U487" s="60">
        <v>10250</v>
      </c>
      <c r="V487" t="s">
        <v>483</v>
      </c>
      <c r="W487" s="60">
        <v>21260001</v>
      </c>
      <c r="X487" s="60" t="str">
        <f t="shared" si="7"/>
        <v>212</v>
      </c>
    </row>
    <row r="488" spans="2:24">
      <c r="B488">
        <v>43746601</v>
      </c>
      <c r="C488" t="s">
        <v>809</v>
      </c>
      <c r="D488" t="s">
        <v>410</v>
      </c>
      <c r="E488" s="60" t="s">
        <v>411</v>
      </c>
      <c r="G488" t="s">
        <v>412</v>
      </c>
      <c r="H488" s="61">
        <v>34760</v>
      </c>
      <c r="J488" t="s">
        <v>450</v>
      </c>
      <c r="M488" t="s">
        <v>397</v>
      </c>
      <c r="Q488" t="s">
        <v>414</v>
      </c>
      <c r="S488">
        <v>10292</v>
      </c>
      <c r="T488" t="s">
        <v>451</v>
      </c>
      <c r="U488" s="60">
        <v>1029203</v>
      </c>
      <c r="V488" t="s">
        <v>452</v>
      </c>
      <c r="W488" s="60">
        <v>20160002</v>
      </c>
      <c r="X488" s="60" t="str">
        <f t="shared" si="7"/>
        <v>201</v>
      </c>
    </row>
    <row r="489" spans="2:24">
      <c r="B489">
        <v>43814864</v>
      </c>
      <c r="C489" t="s">
        <v>894</v>
      </c>
      <c r="D489" t="s">
        <v>410</v>
      </c>
      <c r="E489" s="60" t="s">
        <v>411</v>
      </c>
      <c r="G489" t="s">
        <v>412</v>
      </c>
      <c r="H489" s="61">
        <v>35145</v>
      </c>
      <c r="J489" t="s">
        <v>413</v>
      </c>
      <c r="M489" t="s">
        <v>397</v>
      </c>
      <c r="Q489" t="s">
        <v>414</v>
      </c>
      <c r="S489">
        <v>10235</v>
      </c>
      <c r="T489" t="s">
        <v>415</v>
      </c>
      <c r="U489" s="60">
        <v>1023503</v>
      </c>
      <c r="V489" t="s">
        <v>5043</v>
      </c>
      <c r="W489" s="60">
        <v>20820002</v>
      </c>
      <c r="X489" s="60" t="str">
        <f t="shared" si="7"/>
        <v>208</v>
      </c>
    </row>
    <row r="490" spans="2:24">
      <c r="B490">
        <v>70518023</v>
      </c>
      <c r="C490" t="s">
        <v>866</v>
      </c>
      <c r="D490" t="s">
        <v>393</v>
      </c>
      <c r="E490" s="60" t="s">
        <v>394</v>
      </c>
      <c r="G490" t="s">
        <v>395</v>
      </c>
      <c r="H490" s="61">
        <v>34996</v>
      </c>
      <c r="J490" t="s">
        <v>396</v>
      </c>
      <c r="M490" t="s">
        <v>397</v>
      </c>
      <c r="Q490" t="s">
        <v>398</v>
      </c>
      <c r="S490">
        <v>10250</v>
      </c>
      <c r="T490" t="s">
        <v>483</v>
      </c>
      <c r="U490" s="60">
        <v>1025001</v>
      </c>
      <c r="V490" t="s">
        <v>864</v>
      </c>
      <c r="W490" s="60">
        <v>21220001</v>
      </c>
      <c r="X490" s="60" t="str">
        <f t="shared" si="7"/>
        <v>212</v>
      </c>
    </row>
    <row r="491" spans="2:24">
      <c r="B491">
        <v>71743800</v>
      </c>
      <c r="C491" t="s">
        <v>3139</v>
      </c>
      <c r="D491" t="s">
        <v>410</v>
      </c>
      <c r="E491" s="60" t="s">
        <v>411</v>
      </c>
      <c r="G491" t="s">
        <v>2844</v>
      </c>
      <c r="H491" s="61">
        <v>44943</v>
      </c>
      <c r="J491" t="s">
        <v>3096</v>
      </c>
      <c r="M491" t="s">
        <v>397</v>
      </c>
      <c r="Q491" t="s">
        <v>2846</v>
      </c>
      <c r="S491">
        <v>10291</v>
      </c>
      <c r="T491" t="s">
        <v>439</v>
      </c>
      <c r="U491" s="60">
        <v>1029107</v>
      </c>
      <c r="V491" t="s">
        <v>512</v>
      </c>
      <c r="W491" s="60">
        <v>10410054</v>
      </c>
      <c r="X491" s="60" t="str">
        <f t="shared" si="7"/>
        <v>104</v>
      </c>
    </row>
    <row r="492" spans="2:24">
      <c r="B492">
        <v>71642030</v>
      </c>
      <c r="C492" t="s">
        <v>941</v>
      </c>
      <c r="D492" t="s">
        <v>393</v>
      </c>
      <c r="E492" s="60" t="s">
        <v>394</v>
      </c>
      <c r="G492" t="s">
        <v>395</v>
      </c>
      <c r="H492" s="61">
        <v>35492</v>
      </c>
      <c r="J492" t="s">
        <v>396</v>
      </c>
      <c r="M492" t="s">
        <v>471</v>
      </c>
      <c r="Q492" t="s">
        <v>398</v>
      </c>
      <c r="S492">
        <v>10230</v>
      </c>
      <c r="T492" t="s">
        <v>454</v>
      </c>
      <c r="U492" s="60">
        <v>1023009</v>
      </c>
      <c r="V492" t="s">
        <v>663</v>
      </c>
      <c r="W492" s="60">
        <v>20720009</v>
      </c>
      <c r="X492" s="60" t="str">
        <f t="shared" si="7"/>
        <v>207</v>
      </c>
    </row>
    <row r="493" spans="2:24">
      <c r="B493">
        <v>71643964</v>
      </c>
      <c r="C493" t="s">
        <v>1189</v>
      </c>
      <c r="D493" t="s">
        <v>393</v>
      </c>
      <c r="E493" s="60" t="s">
        <v>394</v>
      </c>
      <c r="G493" t="s">
        <v>395</v>
      </c>
      <c r="H493" s="61">
        <v>37161</v>
      </c>
      <c r="J493" t="s">
        <v>396</v>
      </c>
      <c r="M493" t="s">
        <v>397</v>
      </c>
      <c r="Q493" t="s">
        <v>398</v>
      </c>
      <c r="S493">
        <v>10230</v>
      </c>
      <c r="T493" t="s">
        <v>454</v>
      </c>
      <c r="U493" s="60">
        <v>1023012</v>
      </c>
      <c r="V493" t="s">
        <v>5050</v>
      </c>
      <c r="W493" s="60">
        <v>20720013</v>
      </c>
      <c r="X493" s="60" t="str">
        <f t="shared" si="7"/>
        <v>207</v>
      </c>
    </row>
    <row r="494" spans="2:24">
      <c r="B494">
        <v>71645226</v>
      </c>
      <c r="C494" t="s">
        <v>886</v>
      </c>
      <c r="D494" t="s">
        <v>393</v>
      </c>
      <c r="E494" s="60" t="s">
        <v>394</v>
      </c>
      <c r="G494" t="s">
        <v>395</v>
      </c>
      <c r="H494" s="61">
        <v>35107</v>
      </c>
      <c r="J494" t="s">
        <v>396</v>
      </c>
      <c r="M494" t="s">
        <v>397</v>
      </c>
      <c r="Q494" t="s">
        <v>398</v>
      </c>
      <c r="S494">
        <v>10202</v>
      </c>
      <c r="T494" t="s">
        <v>430</v>
      </c>
      <c r="U494" s="60">
        <v>1020201</v>
      </c>
      <c r="V494" t="s">
        <v>615</v>
      </c>
      <c r="W494" s="60">
        <v>21620002</v>
      </c>
      <c r="X494" s="60" t="str">
        <f t="shared" si="7"/>
        <v>216</v>
      </c>
    </row>
    <row r="495" spans="2:24">
      <c r="B495">
        <v>71651602</v>
      </c>
      <c r="C495" t="s">
        <v>1213</v>
      </c>
      <c r="D495" t="s">
        <v>393</v>
      </c>
      <c r="E495" s="60" t="s">
        <v>394</v>
      </c>
      <c r="G495" t="s">
        <v>395</v>
      </c>
      <c r="H495" s="61">
        <v>37336</v>
      </c>
      <c r="J495" t="s">
        <v>396</v>
      </c>
      <c r="M495" t="s">
        <v>397</v>
      </c>
      <c r="Q495" t="s">
        <v>398</v>
      </c>
      <c r="S495">
        <v>10211</v>
      </c>
      <c r="T495" t="s">
        <v>422</v>
      </c>
      <c r="U495" s="60">
        <v>1021101</v>
      </c>
      <c r="V495" t="s">
        <v>423</v>
      </c>
      <c r="W495" s="60">
        <v>21920004</v>
      </c>
      <c r="X495" s="60" t="str">
        <f t="shared" si="7"/>
        <v>219</v>
      </c>
    </row>
    <row r="496" spans="2:24">
      <c r="B496">
        <v>71653137</v>
      </c>
      <c r="C496" t="s">
        <v>795</v>
      </c>
      <c r="D496" t="s">
        <v>393</v>
      </c>
      <c r="E496" s="60" t="s">
        <v>394</v>
      </c>
      <c r="G496" t="s">
        <v>395</v>
      </c>
      <c r="H496" s="61">
        <v>34729</v>
      </c>
      <c r="J496" t="s">
        <v>396</v>
      </c>
      <c r="M496" t="s">
        <v>397</v>
      </c>
      <c r="Q496" t="s">
        <v>398</v>
      </c>
      <c r="S496">
        <v>10230</v>
      </c>
      <c r="T496" t="s">
        <v>454</v>
      </c>
      <c r="U496" s="60">
        <v>1023007</v>
      </c>
      <c r="V496" t="s">
        <v>582</v>
      </c>
      <c r="W496" s="60">
        <v>20720007</v>
      </c>
      <c r="X496" s="60" t="str">
        <f t="shared" si="7"/>
        <v>207</v>
      </c>
    </row>
    <row r="497" spans="2:24">
      <c r="B497">
        <v>71654682</v>
      </c>
      <c r="C497" t="s">
        <v>614</v>
      </c>
      <c r="D497" t="s">
        <v>393</v>
      </c>
      <c r="E497" s="60" t="s">
        <v>394</v>
      </c>
      <c r="G497" t="s">
        <v>395</v>
      </c>
      <c r="H497" s="61">
        <v>32407</v>
      </c>
      <c r="J497" t="s">
        <v>396</v>
      </c>
      <c r="M497" t="s">
        <v>471</v>
      </c>
      <c r="Q497" t="s">
        <v>398</v>
      </c>
      <c r="S497">
        <v>10202</v>
      </c>
      <c r="T497" t="s">
        <v>430</v>
      </c>
      <c r="U497" s="60">
        <v>1020201</v>
      </c>
      <c r="V497" t="s">
        <v>615</v>
      </c>
      <c r="W497" s="60">
        <v>21620002</v>
      </c>
      <c r="X497" s="60" t="str">
        <f t="shared" si="7"/>
        <v>216</v>
      </c>
    </row>
    <row r="498" spans="2:24">
      <c r="B498">
        <v>71658128</v>
      </c>
      <c r="C498" t="s">
        <v>730</v>
      </c>
      <c r="D498" t="s">
        <v>393</v>
      </c>
      <c r="E498" s="60" t="s">
        <v>394</v>
      </c>
      <c r="G498" t="s">
        <v>395</v>
      </c>
      <c r="H498" s="61">
        <v>33491</v>
      </c>
      <c r="J498" t="s">
        <v>396</v>
      </c>
      <c r="M498" t="s">
        <v>397</v>
      </c>
      <c r="Q498" t="s">
        <v>398</v>
      </c>
      <c r="S498">
        <v>10225</v>
      </c>
      <c r="T498" t="s">
        <v>402</v>
      </c>
      <c r="U498" s="60">
        <v>1022507</v>
      </c>
      <c r="V498" t="s">
        <v>673</v>
      </c>
      <c r="W498" s="60">
        <v>21320009</v>
      </c>
      <c r="X498" s="60" t="str">
        <f t="shared" si="7"/>
        <v>213</v>
      </c>
    </row>
    <row r="499" spans="2:24">
      <c r="B499">
        <v>71905037</v>
      </c>
      <c r="C499" t="s">
        <v>1353</v>
      </c>
      <c r="D499" t="s">
        <v>393</v>
      </c>
      <c r="E499" s="60" t="s">
        <v>394</v>
      </c>
      <c r="G499" t="s">
        <v>395</v>
      </c>
      <c r="H499" s="61">
        <v>38019</v>
      </c>
      <c r="J499" t="s">
        <v>396</v>
      </c>
      <c r="M499" t="s">
        <v>397</v>
      </c>
      <c r="Q499" t="s">
        <v>398</v>
      </c>
      <c r="S499">
        <v>10272</v>
      </c>
      <c r="T499" t="s">
        <v>1023</v>
      </c>
      <c r="U499" s="60">
        <v>10272</v>
      </c>
      <c r="V499" t="s">
        <v>1023</v>
      </c>
      <c r="W499" s="60">
        <v>22760001</v>
      </c>
      <c r="X499" s="60" t="str">
        <f t="shared" si="7"/>
        <v>227</v>
      </c>
    </row>
    <row r="500" spans="2:24">
      <c r="B500">
        <v>79324536</v>
      </c>
      <c r="C500" t="s">
        <v>863</v>
      </c>
      <c r="D500" t="s">
        <v>393</v>
      </c>
      <c r="E500" s="60" t="s">
        <v>394</v>
      </c>
      <c r="G500" t="s">
        <v>395</v>
      </c>
      <c r="H500" s="61">
        <v>34991</v>
      </c>
      <c r="J500" t="s">
        <v>396</v>
      </c>
      <c r="M500" t="s">
        <v>397</v>
      </c>
      <c r="Q500" t="s">
        <v>398</v>
      </c>
      <c r="S500">
        <v>10250</v>
      </c>
      <c r="T500" t="s">
        <v>483</v>
      </c>
      <c r="U500" s="60">
        <v>1025001</v>
      </c>
      <c r="V500" t="s">
        <v>864</v>
      </c>
      <c r="W500" s="60">
        <v>21220001</v>
      </c>
      <c r="X500" s="60" t="str">
        <f t="shared" si="7"/>
        <v>212</v>
      </c>
    </row>
    <row r="501" spans="2:24">
      <c r="B501">
        <v>98593692</v>
      </c>
      <c r="C501" t="s">
        <v>852</v>
      </c>
      <c r="D501" t="s">
        <v>410</v>
      </c>
      <c r="E501" s="60" t="s">
        <v>411</v>
      </c>
      <c r="G501" t="s">
        <v>412</v>
      </c>
      <c r="H501" s="61">
        <v>34939</v>
      </c>
      <c r="J501" t="s">
        <v>4954</v>
      </c>
      <c r="M501" t="s">
        <v>397</v>
      </c>
      <c r="Q501" t="s">
        <v>414</v>
      </c>
      <c r="S501">
        <v>10292</v>
      </c>
      <c r="T501" t="s">
        <v>451</v>
      </c>
      <c r="U501" s="60">
        <v>1029203</v>
      </c>
      <c r="V501" t="s">
        <v>452</v>
      </c>
      <c r="W501" s="60">
        <v>20160002</v>
      </c>
      <c r="X501" s="60" t="str">
        <f t="shared" si="7"/>
        <v>201</v>
      </c>
    </row>
    <row r="502" spans="2:24">
      <c r="B502">
        <v>10548610</v>
      </c>
      <c r="C502" t="s">
        <v>3424</v>
      </c>
      <c r="D502" t="s">
        <v>393</v>
      </c>
      <c r="E502" s="60" t="s">
        <v>394</v>
      </c>
      <c r="G502" t="s">
        <v>2693</v>
      </c>
      <c r="H502" s="61">
        <v>45246</v>
      </c>
      <c r="J502" t="s">
        <v>396</v>
      </c>
      <c r="M502" t="s">
        <v>397</v>
      </c>
      <c r="Q502" t="s">
        <v>2694</v>
      </c>
      <c r="S502">
        <v>10230</v>
      </c>
      <c r="T502" t="s">
        <v>454</v>
      </c>
      <c r="U502" s="60">
        <v>1023016</v>
      </c>
      <c r="V502" t="s">
        <v>588</v>
      </c>
      <c r="W502" s="60">
        <v>20730001</v>
      </c>
      <c r="X502" s="60" t="str">
        <f t="shared" si="7"/>
        <v>207</v>
      </c>
    </row>
    <row r="503" spans="2:24">
      <c r="B503">
        <v>16722661</v>
      </c>
      <c r="C503" t="s">
        <v>1458</v>
      </c>
      <c r="D503" t="s">
        <v>393</v>
      </c>
      <c r="E503" s="60" t="s">
        <v>394</v>
      </c>
      <c r="G503" t="s">
        <v>395</v>
      </c>
      <c r="H503" s="61">
        <v>38428</v>
      </c>
      <c r="J503" t="s">
        <v>396</v>
      </c>
      <c r="M503" t="s">
        <v>397</v>
      </c>
      <c r="Q503" t="s">
        <v>398</v>
      </c>
      <c r="S503">
        <v>10250</v>
      </c>
      <c r="T503" t="s">
        <v>483</v>
      </c>
      <c r="U503" s="60">
        <v>1025002</v>
      </c>
      <c r="V503" t="s">
        <v>694</v>
      </c>
      <c r="W503" s="60">
        <v>21220002</v>
      </c>
      <c r="X503" s="60" t="str">
        <f t="shared" si="7"/>
        <v>212</v>
      </c>
    </row>
    <row r="504" spans="2:24">
      <c r="B504">
        <v>42887817</v>
      </c>
      <c r="C504" t="s">
        <v>1324</v>
      </c>
      <c r="D504" t="s">
        <v>393</v>
      </c>
      <c r="E504" s="60" t="s">
        <v>394</v>
      </c>
      <c r="G504" t="s">
        <v>395</v>
      </c>
      <c r="H504" s="61">
        <v>37854</v>
      </c>
      <c r="J504" t="s">
        <v>396</v>
      </c>
      <c r="M504" t="s">
        <v>397</v>
      </c>
      <c r="Q504" t="s">
        <v>398</v>
      </c>
      <c r="S504">
        <v>10230</v>
      </c>
      <c r="T504" t="s">
        <v>454</v>
      </c>
      <c r="U504" s="60">
        <v>1023006</v>
      </c>
      <c r="V504" t="s">
        <v>455</v>
      </c>
      <c r="W504" s="60">
        <v>20720006</v>
      </c>
      <c r="X504" s="60" t="str">
        <f t="shared" si="7"/>
        <v>207</v>
      </c>
    </row>
    <row r="505" spans="2:24">
      <c r="B505">
        <v>43090072</v>
      </c>
      <c r="C505" t="s">
        <v>862</v>
      </c>
      <c r="D505" t="s">
        <v>393</v>
      </c>
      <c r="E505" s="60" t="s">
        <v>394</v>
      </c>
      <c r="G505" t="s">
        <v>395</v>
      </c>
      <c r="H505" s="61">
        <v>34961</v>
      </c>
      <c r="J505" t="s">
        <v>396</v>
      </c>
      <c r="M505" t="s">
        <v>397</v>
      </c>
      <c r="Q505" t="s">
        <v>398</v>
      </c>
      <c r="S505">
        <v>10280</v>
      </c>
      <c r="T505" t="s">
        <v>837</v>
      </c>
      <c r="U505" s="60">
        <v>1028001</v>
      </c>
      <c r="V505" t="s">
        <v>421</v>
      </c>
      <c r="W505" s="60">
        <v>22220001</v>
      </c>
      <c r="X505" s="60" t="str">
        <f t="shared" si="7"/>
        <v>222</v>
      </c>
    </row>
    <row r="506" spans="2:24">
      <c r="B506">
        <v>43097092</v>
      </c>
      <c r="C506" t="s">
        <v>900</v>
      </c>
      <c r="D506" t="s">
        <v>393</v>
      </c>
      <c r="E506" s="60" t="s">
        <v>394</v>
      </c>
      <c r="G506" t="s">
        <v>395</v>
      </c>
      <c r="H506" s="61">
        <v>35166</v>
      </c>
      <c r="J506" t="s">
        <v>901</v>
      </c>
      <c r="M506" t="s">
        <v>397</v>
      </c>
      <c r="Q506" t="s">
        <v>398</v>
      </c>
      <c r="S506">
        <v>10215</v>
      </c>
      <c r="T506" t="s">
        <v>5034</v>
      </c>
      <c r="U506" s="60">
        <v>10215</v>
      </c>
      <c r="V506" t="s">
        <v>5034</v>
      </c>
      <c r="W506" s="60">
        <v>21560001</v>
      </c>
      <c r="X506" s="60" t="str">
        <f t="shared" si="7"/>
        <v>215</v>
      </c>
    </row>
    <row r="507" spans="2:24">
      <c r="B507">
        <v>43595508</v>
      </c>
      <c r="C507" t="s">
        <v>890</v>
      </c>
      <c r="D507" t="s">
        <v>410</v>
      </c>
      <c r="E507" s="60" t="s">
        <v>411</v>
      </c>
      <c r="G507" t="s">
        <v>412</v>
      </c>
      <c r="H507" s="61">
        <v>35118</v>
      </c>
      <c r="J507" t="s">
        <v>413</v>
      </c>
      <c r="M507" t="s">
        <v>397</v>
      </c>
      <c r="Q507" t="s">
        <v>414</v>
      </c>
      <c r="S507">
        <v>10209</v>
      </c>
      <c r="T507" t="s">
        <v>442</v>
      </c>
      <c r="U507" s="60">
        <v>1020906</v>
      </c>
      <c r="V507" t="s">
        <v>5044</v>
      </c>
      <c r="W507" s="60">
        <v>21720007</v>
      </c>
      <c r="X507" s="60" t="str">
        <f t="shared" si="7"/>
        <v>217</v>
      </c>
    </row>
    <row r="508" spans="2:24">
      <c r="B508">
        <v>43601479</v>
      </c>
      <c r="C508" t="s">
        <v>982</v>
      </c>
      <c r="D508" t="s">
        <v>410</v>
      </c>
      <c r="E508" s="60" t="s">
        <v>411</v>
      </c>
      <c r="G508" t="s">
        <v>753</v>
      </c>
      <c r="H508" s="61">
        <v>35814</v>
      </c>
      <c r="J508" t="s">
        <v>413</v>
      </c>
      <c r="M508" t="s">
        <v>397</v>
      </c>
      <c r="Q508" t="s">
        <v>753</v>
      </c>
      <c r="S508">
        <v>10225</v>
      </c>
      <c r="T508" t="s">
        <v>402</v>
      </c>
      <c r="U508" s="60">
        <v>10225</v>
      </c>
      <c r="V508" t="s">
        <v>402</v>
      </c>
      <c r="W508" s="60">
        <v>21360001</v>
      </c>
      <c r="X508" s="60" t="str">
        <f t="shared" si="7"/>
        <v>213</v>
      </c>
    </row>
    <row r="509" spans="2:24">
      <c r="B509">
        <v>43750114</v>
      </c>
      <c r="C509" t="s">
        <v>810</v>
      </c>
      <c r="D509" t="s">
        <v>410</v>
      </c>
      <c r="E509" s="60" t="s">
        <v>411</v>
      </c>
      <c r="G509" t="s">
        <v>412</v>
      </c>
      <c r="H509" s="61">
        <v>34760</v>
      </c>
      <c r="J509" t="s">
        <v>508</v>
      </c>
      <c r="M509" t="s">
        <v>397</v>
      </c>
      <c r="Q509" t="s">
        <v>414</v>
      </c>
      <c r="S509">
        <v>10292</v>
      </c>
      <c r="T509" t="s">
        <v>451</v>
      </c>
      <c r="U509" s="60">
        <v>102920201</v>
      </c>
      <c r="V509" t="s">
        <v>5052</v>
      </c>
      <c r="W509" s="60">
        <v>20110002</v>
      </c>
      <c r="X509" s="60" t="str">
        <f t="shared" si="7"/>
        <v>201</v>
      </c>
    </row>
    <row r="510" spans="2:24">
      <c r="B510">
        <v>51782710</v>
      </c>
      <c r="C510" t="s">
        <v>1250</v>
      </c>
      <c r="D510" t="s">
        <v>393</v>
      </c>
      <c r="E510" s="60" t="s">
        <v>394</v>
      </c>
      <c r="G510" t="s">
        <v>395</v>
      </c>
      <c r="H510" s="61">
        <v>37642</v>
      </c>
      <c r="J510" t="s">
        <v>396</v>
      </c>
      <c r="M510" t="s">
        <v>397</v>
      </c>
      <c r="Q510" t="s">
        <v>398</v>
      </c>
      <c r="S510">
        <v>10230</v>
      </c>
      <c r="T510" t="s">
        <v>454</v>
      </c>
      <c r="U510" s="60">
        <v>1023006</v>
      </c>
      <c r="V510" t="s">
        <v>455</v>
      </c>
      <c r="W510" s="60">
        <v>20720006</v>
      </c>
      <c r="X510" s="60" t="str">
        <f t="shared" si="7"/>
        <v>207</v>
      </c>
    </row>
    <row r="511" spans="2:24">
      <c r="B511">
        <v>70565118</v>
      </c>
      <c r="C511" t="s">
        <v>781</v>
      </c>
      <c r="D511" t="s">
        <v>393</v>
      </c>
      <c r="E511" s="60" t="s">
        <v>394</v>
      </c>
      <c r="G511" t="s">
        <v>395</v>
      </c>
      <c r="H511" s="61">
        <v>34557</v>
      </c>
      <c r="J511" t="s">
        <v>396</v>
      </c>
      <c r="M511" t="s">
        <v>397</v>
      </c>
      <c r="Q511" t="s">
        <v>398</v>
      </c>
      <c r="S511">
        <v>10202</v>
      </c>
      <c r="T511" t="s">
        <v>430</v>
      </c>
      <c r="U511" s="60">
        <v>1020204</v>
      </c>
      <c r="V511" t="s">
        <v>5047</v>
      </c>
      <c r="W511" s="60">
        <v>21620003</v>
      </c>
      <c r="X511" s="60" t="str">
        <f t="shared" si="7"/>
        <v>216</v>
      </c>
    </row>
    <row r="512" spans="2:24">
      <c r="B512">
        <v>43612477</v>
      </c>
      <c r="C512" t="s">
        <v>1086</v>
      </c>
      <c r="D512" t="s">
        <v>410</v>
      </c>
      <c r="E512" s="60" t="s">
        <v>411</v>
      </c>
      <c r="G512" t="s">
        <v>753</v>
      </c>
      <c r="H512" s="61">
        <v>36543</v>
      </c>
      <c r="J512" t="s">
        <v>828</v>
      </c>
      <c r="M512" t="s">
        <v>397</v>
      </c>
      <c r="Q512" t="s">
        <v>753</v>
      </c>
      <c r="S512">
        <v>10291</v>
      </c>
      <c r="T512" t="s">
        <v>439</v>
      </c>
      <c r="U512" s="60">
        <v>1029105</v>
      </c>
      <c r="V512" t="s">
        <v>440</v>
      </c>
      <c r="W512" s="60">
        <v>10410038</v>
      </c>
      <c r="X512" s="60" t="str">
        <f t="shared" si="7"/>
        <v>104</v>
      </c>
    </row>
    <row r="513" spans="2:24">
      <c r="B513">
        <v>71659205</v>
      </c>
      <c r="C513" t="s">
        <v>1506</v>
      </c>
      <c r="D513" t="s">
        <v>393</v>
      </c>
      <c r="E513" s="60" t="s">
        <v>394</v>
      </c>
      <c r="G513" t="s">
        <v>395</v>
      </c>
      <c r="H513" s="61">
        <v>38664</v>
      </c>
      <c r="J513" t="s">
        <v>396</v>
      </c>
      <c r="M513" t="s">
        <v>397</v>
      </c>
      <c r="Q513" t="s">
        <v>398</v>
      </c>
      <c r="S513">
        <v>10250</v>
      </c>
      <c r="T513" t="s">
        <v>483</v>
      </c>
      <c r="U513" s="60">
        <v>1025001</v>
      </c>
      <c r="V513" t="s">
        <v>864</v>
      </c>
      <c r="W513" s="60">
        <v>21220001</v>
      </c>
      <c r="X513" s="60" t="str">
        <f t="shared" si="7"/>
        <v>212</v>
      </c>
    </row>
    <row r="514" spans="2:24">
      <c r="B514">
        <v>71664234</v>
      </c>
      <c r="C514" t="s">
        <v>1037</v>
      </c>
      <c r="D514" t="s">
        <v>393</v>
      </c>
      <c r="E514" s="60" t="s">
        <v>394</v>
      </c>
      <c r="G514" t="s">
        <v>395</v>
      </c>
      <c r="H514" s="61">
        <v>36061</v>
      </c>
      <c r="J514" t="s">
        <v>396</v>
      </c>
      <c r="M514" t="s">
        <v>397</v>
      </c>
      <c r="Q514" t="s">
        <v>398</v>
      </c>
      <c r="S514">
        <v>10272</v>
      </c>
      <c r="T514" t="s">
        <v>1023</v>
      </c>
      <c r="U514" s="60">
        <v>10272</v>
      </c>
      <c r="V514" t="s">
        <v>1023</v>
      </c>
      <c r="W514" s="60">
        <v>22760001</v>
      </c>
      <c r="X514" s="60" t="str">
        <f t="shared" si="7"/>
        <v>227</v>
      </c>
    </row>
    <row r="515" spans="2:24">
      <c r="B515">
        <v>71773078</v>
      </c>
      <c r="C515" t="s">
        <v>2191</v>
      </c>
      <c r="D515" t="s">
        <v>410</v>
      </c>
      <c r="E515" s="60" t="s">
        <v>411</v>
      </c>
      <c r="G515" t="s">
        <v>412</v>
      </c>
      <c r="H515" s="61">
        <v>41701</v>
      </c>
      <c r="J515" t="s">
        <v>2192</v>
      </c>
      <c r="M515" t="s">
        <v>397</v>
      </c>
      <c r="Q515" t="s">
        <v>719</v>
      </c>
      <c r="S515">
        <v>10297</v>
      </c>
      <c r="T515" t="s">
        <v>628</v>
      </c>
      <c r="U515" s="60">
        <v>1029707</v>
      </c>
      <c r="V515" t="s">
        <v>629</v>
      </c>
      <c r="W515" s="60">
        <v>20340029</v>
      </c>
      <c r="X515" s="60" t="str">
        <f t="shared" ref="X515:X578" si="8">LEFT(W515,3)</f>
        <v>203</v>
      </c>
    </row>
    <row r="516" spans="2:24">
      <c r="B516">
        <v>71783057</v>
      </c>
      <c r="C516" t="s">
        <v>2613</v>
      </c>
      <c r="D516" t="s">
        <v>410</v>
      </c>
      <c r="E516" s="60" t="s">
        <v>411</v>
      </c>
      <c r="G516" t="s">
        <v>412</v>
      </c>
      <c r="H516" s="61">
        <v>43741</v>
      </c>
      <c r="J516" t="s">
        <v>4974</v>
      </c>
      <c r="M516" t="s">
        <v>397</v>
      </c>
      <c r="Q516" t="s">
        <v>719</v>
      </c>
      <c r="S516">
        <v>10240</v>
      </c>
      <c r="T516" t="s">
        <v>5036</v>
      </c>
      <c r="U516" s="60">
        <v>1024003</v>
      </c>
      <c r="V516" t="s">
        <v>2547</v>
      </c>
      <c r="W516" s="60">
        <v>21130001</v>
      </c>
      <c r="X516" s="60" t="str">
        <f t="shared" si="8"/>
        <v>211</v>
      </c>
    </row>
    <row r="517" spans="2:24">
      <c r="B517">
        <v>71786527</v>
      </c>
      <c r="C517" t="s">
        <v>2559</v>
      </c>
      <c r="D517" t="s">
        <v>410</v>
      </c>
      <c r="E517" s="60" t="s">
        <v>411</v>
      </c>
      <c r="G517" t="s">
        <v>412</v>
      </c>
      <c r="H517" s="61">
        <v>43308</v>
      </c>
      <c r="J517" t="s">
        <v>901</v>
      </c>
      <c r="M517" t="s">
        <v>397</v>
      </c>
      <c r="Q517" t="s">
        <v>719</v>
      </c>
      <c r="S517">
        <v>10203</v>
      </c>
      <c r="T517" t="s">
        <v>399</v>
      </c>
      <c r="U517" s="60">
        <v>10203</v>
      </c>
      <c r="V517" t="s">
        <v>399</v>
      </c>
      <c r="W517" s="60">
        <v>21460001</v>
      </c>
      <c r="X517" s="60" t="str">
        <f t="shared" si="8"/>
        <v>214</v>
      </c>
    </row>
    <row r="518" spans="2:24">
      <c r="B518">
        <v>91247994</v>
      </c>
      <c r="C518" t="s">
        <v>937</v>
      </c>
      <c r="D518" t="s">
        <v>393</v>
      </c>
      <c r="E518" s="60" t="s">
        <v>394</v>
      </c>
      <c r="G518" t="s">
        <v>395</v>
      </c>
      <c r="H518" s="61">
        <v>35474</v>
      </c>
      <c r="J518" t="s">
        <v>396</v>
      </c>
      <c r="M518" t="s">
        <v>397</v>
      </c>
      <c r="Q518" t="s">
        <v>398</v>
      </c>
      <c r="S518">
        <v>10230</v>
      </c>
      <c r="T518" t="s">
        <v>454</v>
      </c>
      <c r="U518" s="60">
        <v>1023007</v>
      </c>
      <c r="V518" t="s">
        <v>582</v>
      </c>
      <c r="W518" s="60">
        <v>20720007</v>
      </c>
      <c r="X518" s="60" t="str">
        <f t="shared" si="8"/>
        <v>207</v>
      </c>
    </row>
    <row r="519" spans="2:24">
      <c r="B519">
        <v>98515661</v>
      </c>
      <c r="C519" t="s">
        <v>2143</v>
      </c>
      <c r="D519" t="s">
        <v>393</v>
      </c>
      <c r="E519" s="60" t="s">
        <v>394</v>
      </c>
      <c r="G519" t="s">
        <v>395</v>
      </c>
      <c r="H519" s="61">
        <v>41432</v>
      </c>
      <c r="J519" t="s">
        <v>396</v>
      </c>
      <c r="M519" t="s">
        <v>397</v>
      </c>
      <c r="Q519" t="s">
        <v>398</v>
      </c>
      <c r="S519">
        <v>10271</v>
      </c>
      <c r="T519" t="s">
        <v>1163</v>
      </c>
      <c r="U519" s="60">
        <v>10271</v>
      </c>
      <c r="V519" t="s">
        <v>1163</v>
      </c>
      <c r="W519" s="60">
        <v>22860001</v>
      </c>
      <c r="X519" s="60" t="str">
        <f t="shared" si="8"/>
        <v>228</v>
      </c>
    </row>
    <row r="520" spans="2:24">
      <c r="B520">
        <v>506804</v>
      </c>
      <c r="C520" t="s">
        <v>2280</v>
      </c>
      <c r="D520" t="s">
        <v>393</v>
      </c>
      <c r="E520" s="60" t="s">
        <v>394</v>
      </c>
      <c r="G520" t="s">
        <v>395</v>
      </c>
      <c r="H520" s="61">
        <v>41949</v>
      </c>
      <c r="J520" t="s">
        <v>396</v>
      </c>
      <c r="M520" t="s">
        <v>397</v>
      </c>
      <c r="Q520" t="s">
        <v>398</v>
      </c>
      <c r="S520">
        <v>10214</v>
      </c>
      <c r="T520" t="s">
        <v>420</v>
      </c>
      <c r="U520" s="60">
        <v>1021401</v>
      </c>
      <c r="V520" t="s">
        <v>421</v>
      </c>
      <c r="W520" s="60">
        <v>22620001</v>
      </c>
      <c r="X520" s="60" t="str">
        <f t="shared" si="8"/>
        <v>226</v>
      </c>
    </row>
    <row r="521" spans="2:24">
      <c r="B521">
        <v>9530826</v>
      </c>
      <c r="C521" t="s">
        <v>992</v>
      </c>
      <c r="D521" t="s">
        <v>393</v>
      </c>
      <c r="E521" s="60" t="s">
        <v>394</v>
      </c>
      <c r="G521" t="s">
        <v>395</v>
      </c>
      <c r="H521" s="61">
        <v>35815</v>
      </c>
      <c r="J521" t="s">
        <v>396</v>
      </c>
      <c r="M521" t="s">
        <v>397</v>
      </c>
      <c r="Q521" t="s">
        <v>398</v>
      </c>
      <c r="S521">
        <v>10225</v>
      </c>
      <c r="T521" t="s">
        <v>402</v>
      </c>
      <c r="U521" s="60">
        <v>1022503</v>
      </c>
      <c r="V521" t="s">
        <v>438</v>
      </c>
      <c r="W521" s="60">
        <v>21320005</v>
      </c>
      <c r="X521" s="60" t="str">
        <f t="shared" si="8"/>
        <v>213</v>
      </c>
    </row>
    <row r="522" spans="2:24">
      <c r="B522">
        <v>16729916</v>
      </c>
      <c r="C522" t="s">
        <v>1909</v>
      </c>
      <c r="D522" t="s">
        <v>393</v>
      </c>
      <c r="E522" s="60" t="s">
        <v>394</v>
      </c>
      <c r="G522" t="s">
        <v>395</v>
      </c>
      <c r="H522" s="61">
        <v>40227</v>
      </c>
      <c r="J522" t="s">
        <v>396</v>
      </c>
      <c r="M522" t="s">
        <v>397</v>
      </c>
      <c r="Q522" t="s">
        <v>398</v>
      </c>
      <c r="S522">
        <v>10230</v>
      </c>
      <c r="T522" t="s">
        <v>454</v>
      </c>
      <c r="U522" s="60">
        <v>1023002</v>
      </c>
      <c r="V522" t="s">
        <v>491</v>
      </c>
      <c r="W522" s="60">
        <v>20720002</v>
      </c>
      <c r="X522" s="60" t="str">
        <f t="shared" si="8"/>
        <v>207</v>
      </c>
    </row>
    <row r="523" spans="2:24">
      <c r="B523">
        <v>21632540</v>
      </c>
      <c r="C523" t="s">
        <v>1261</v>
      </c>
      <c r="D523" t="s">
        <v>393</v>
      </c>
      <c r="E523" s="60" t="s">
        <v>394</v>
      </c>
      <c r="G523" t="s">
        <v>395</v>
      </c>
      <c r="H523" s="61">
        <v>37648</v>
      </c>
      <c r="J523" t="s">
        <v>396</v>
      </c>
      <c r="M523" t="s">
        <v>397</v>
      </c>
      <c r="Q523" t="s">
        <v>398</v>
      </c>
      <c r="S523">
        <v>10270</v>
      </c>
      <c r="T523" t="s">
        <v>5035</v>
      </c>
      <c r="U523" s="60">
        <v>1027001</v>
      </c>
      <c r="V523" t="s">
        <v>5042</v>
      </c>
      <c r="W523" s="60">
        <v>21020001</v>
      </c>
      <c r="X523" s="60" t="str">
        <f t="shared" si="8"/>
        <v>210</v>
      </c>
    </row>
    <row r="524" spans="2:24">
      <c r="B524">
        <v>42891653</v>
      </c>
      <c r="C524" t="s">
        <v>1231</v>
      </c>
      <c r="D524" t="s">
        <v>393</v>
      </c>
      <c r="E524" s="60" t="s">
        <v>394</v>
      </c>
      <c r="G524" t="s">
        <v>395</v>
      </c>
      <c r="H524" s="61">
        <v>37488</v>
      </c>
      <c r="J524" t="s">
        <v>396</v>
      </c>
      <c r="M524" t="s">
        <v>397</v>
      </c>
      <c r="Q524" t="s">
        <v>398</v>
      </c>
      <c r="S524">
        <v>10230</v>
      </c>
      <c r="T524" t="s">
        <v>454</v>
      </c>
      <c r="U524" s="60">
        <v>1023016</v>
      </c>
      <c r="V524" t="s">
        <v>588</v>
      </c>
      <c r="W524" s="60">
        <v>20730001</v>
      </c>
      <c r="X524" s="60" t="str">
        <f t="shared" si="8"/>
        <v>207</v>
      </c>
    </row>
    <row r="525" spans="2:24">
      <c r="B525">
        <v>43502638</v>
      </c>
      <c r="C525" t="s">
        <v>1214</v>
      </c>
      <c r="D525" t="s">
        <v>393</v>
      </c>
      <c r="E525" s="60" t="s">
        <v>394</v>
      </c>
      <c r="G525" t="s">
        <v>395</v>
      </c>
      <c r="H525" s="61">
        <v>37350</v>
      </c>
      <c r="J525" t="s">
        <v>775</v>
      </c>
      <c r="M525" t="s">
        <v>397</v>
      </c>
      <c r="Q525" t="s">
        <v>398</v>
      </c>
      <c r="S525">
        <v>10203</v>
      </c>
      <c r="T525" t="s">
        <v>399</v>
      </c>
      <c r="U525" s="60">
        <v>10203</v>
      </c>
      <c r="V525" t="s">
        <v>399</v>
      </c>
      <c r="W525" s="60">
        <v>21460001</v>
      </c>
      <c r="X525" s="60" t="str">
        <f t="shared" si="8"/>
        <v>214</v>
      </c>
    </row>
    <row r="526" spans="2:24">
      <c r="B526">
        <v>43608503</v>
      </c>
      <c r="C526" t="s">
        <v>976</v>
      </c>
      <c r="D526" t="s">
        <v>410</v>
      </c>
      <c r="E526" s="60" t="s">
        <v>411</v>
      </c>
      <c r="G526" t="s">
        <v>753</v>
      </c>
      <c r="H526" s="61">
        <v>35814</v>
      </c>
      <c r="J526" t="s">
        <v>495</v>
      </c>
      <c r="M526" t="s">
        <v>397</v>
      </c>
      <c r="Q526" t="s">
        <v>753</v>
      </c>
      <c r="S526">
        <v>10297</v>
      </c>
      <c r="T526" t="s">
        <v>628</v>
      </c>
      <c r="U526" s="60">
        <v>10297</v>
      </c>
      <c r="V526" t="s">
        <v>628</v>
      </c>
      <c r="W526" s="60">
        <v>20340028</v>
      </c>
      <c r="X526" s="60" t="str">
        <f t="shared" si="8"/>
        <v>203</v>
      </c>
    </row>
    <row r="527" spans="2:24">
      <c r="B527">
        <v>43750503</v>
      </c>
      <c r="C527" t="s">
        <v>987</v>
      </c>
      <c r="D527" t="s">
        <v>410</v>
      </c>
      <c r="E527" s="60" t="s">
        <v>411</v>
      </c>
      <c r="G527" t="s">
        <v>753</v>
      </c>
      <c r="H527" s="61">
        <v>35814</v>
      </c>
      <c r="J527" t="s">
        <v>514</v>
      </c>
      <c r="M527" t="s">
        <v>397</v>
      </c>
      <c r="Q527" t="s">
        <v>753</v>
      </c>
      <c r="S527">
        <v>10235</v>
      </c>
      <c r="T527" t="s">
        <v>415</v>
      </c>
      <c r="U527" s="60">
        <v>10235</v>
      </c>
      <c r="V527" t="s">
        <v>415</v>
      </c>
      <c r="W527" s="60">
        <v>20860001</v>
      </c>
      <c r="X527" s="60" t="str">
        <f t="shared" si="8"/>
        <v>208</v>
      </c>
    </row>
    <row r="528" spans="2:24">
      <c r="B528">
        <v>51822775</v>
      </c>
      <c r="C528" t="s">
        <v>1479</v>
      </c>
      <c r="D528" t="s">
        <v>393</v>
      </c>
      <c r="E528" s="60" t="s">
        <v>394</v>
      </c>
      <c r="G528" t="s">
        <v>395</v>
      </c>
      <c r="H528" s="61">
        <v>38495</v>
      </c>
      <c r="J528" t="s">
        <v>396</v>
      </c>
      <c r="M528" t="s">
        <v>397</v>
      </c>
      <c r="Q528" t="s">
        <v>398</v>
      </c>
      <c r="S528">
        <v>10220</v>
      </c>
      <c r="T528" t="s">
        <v>434</v>
      </c>
      <c r="U528" s="60">
        <v>1022002</v>
      </c>
      <c r="V528" t="s">
        <v>606</v>
      </c>
      <c r="W528" s="60">
        <v>22020003</v>
      </c>
      <c r="X528" s="60" t="str">
        <f t="shared" si="8"/>
        <v>220</v>
      </c>
    </row>
    <row r="529" spans="2:24">
      <c r="B529">
        <v>51902703</v>
      </c>
      <c r="C529" t="s">
        <v>942</v>
      </c>
      <c r="D529" t="s">
        <v>393</v>
      </c>
      <c r="E529" s="60" t="s">
        <v>394</v>
      </c>
      <c r="G529" t="s">
        <v>395</v>
      </c>
      <c r="H529" s="61">
        <v>35493</v>
      </c>
      <c r="J529" t="s">
        <v>396</v>
      </c>
      <c r="M529" t="s">
        <v>397</v>
      </c>
      <c r="Q529" t="s">
        <v>398</v>
      </c>
      <c r="S529">
        <v>10220</v>
      </c>
      <c r="T529" t="s">
        <v>434</v>
      </c>
      <c r="U529" s="60">
        <v>1022004</v>
      </c>
      <c r="V529" t="s">
        <v>875</v>
      </c>
      <c r="W529" s="60">
        <v>22020005</v>
      </c>
      <c r="X529" s="60" t="str">
        <f t="shared" si="8"/>
        <v>220</v>
      </c>
    </row>
    <row r="530" spans="2:24">
      <c r="B530">
        <v>70568656</v>
      </c>
      <c r="C530" t="s">
        <v>1171</v>
      </c>
      <c r="D530" t="s">
        <v>393</v>
      </c>
      <c r="E530" s="60" t="s">
        <v>394</v>
      </c>
      <c r="G530" t="s">
        <v>395</v>
      </c>
      <c r="H530" s="61">
        <v>37088</v>
      </c>
      <c r="J530" t="s">
        <v>775</v>
      </c>
      <c r="M530" t="s">
        <v>397</v>
      </c>
      <c r="Q530" t="s">
        <v>398</v>
      </c>
      <c r="S530">
        <v>10225</v>
      </c>
      <c r="T530" t="s">
        <v>402</v>
      </c>
      <c r="U530" s="60">
        <v>10225</v>
      </c>
      <c r="V530" t="s">
        <v>402</v>
      </c>
      <c r="W530" s="60">
        <v>21360001</v>
      </c>
      <c r="X530" s="60" t="str">
        <f t="shared" si="8"/>
        <v>213</v>
      </c>
    </row>
    <row r="531" spans="2:24">
      <c r="B531">
        <v>9858165</v>
      </c>
      <c r="C531" t="s">
        <v>3176</v>
      </c>
      <c r="D531" t="s">
        <v>410</v>
      </c>
      <c r="E531" s="60" t="s">
        <v>411</v>
      </c>
      <c r="G531" t="s">
        <v>2844</v>
      </c>
      <c r="H531" s="61">
        <v>45111</v>
      </c>
      <c r="J531" t="s">
        <v>2865</v>
      </c>
      <c r="M531" t="s">
        <v>397</v>
      </c>
      <c r="Q531" t="s">
        <v>2846</v>
      </c>
      <c r="S531">
        <v>10291</v>
      </c>
      <c r="T531" t="s">
        <v>439</v>
      </c>
      <c r="U531" s="60">
        <v>1029105</v>
      </c>
      <c r="V531" t="s">
        <v>440</v>
      </c>
      <c r="W531" s="60">
        <v>10410038</v>
      </c>
      <c r="X531" s="60" t="str">
        <f t="shared" si="8"/>
        <v>104</v>
      </c>
    </row>
    <row r="532" spans="2:24">
      <c r="B532">
        <v>43603505</v>
      </c>
      <c r="C532" t="s">
        <v>1745</v>
      </c>
      <c r="D532" t="s">
        <v>410</v>
      </c>
      <c r="E532" s="60" t="s">
        <v>411</v>
      </c>
      <c r="G532" t="s">
        <v>753</v>
      </c>
      <c r="H532" s="61">
        <v>39603</v>
      </c>
      <c r="J532" t="s">
        <v>413</v>
      </c>
      <c r="M532" t="s">
        <v>397</v>
      </c>
      <c r="Q532" t="s">
        <v>753</v>
      </c>
      <c r="S532">
        <v>10291</v>
      </c>
      <c r="T532" t="s">
        <v>439</v>
      </c>
      <c r="U532" s="60">
        <v>1029105</v>
      </c>
      <c r="V532" t="s">
        <v>440</v>
      </c>
      <c r="W532" s="60">
        <v>10410038</v>
      </c>
      <c r="X532" s="60" t="str">
        <f t="shared" si="8"/>
        <v>104</v>
      </c>
    </row>
    <row r="533" spans="2:24">
      <c r="B533">
        <v>43605981</v>
      </c>
      <c r="C533" t="s">
        <v>3221</v>
      </c>
      <c r="D533" t="s">
        <v>410</v>
      </c>
      <c r="E533" s="60" t="s">
        <v>411</v>
      </c>
      <c r="G533" t="s">
        <v>2844</v>
      </c>
      <c r="H533" s="61">
        <v>45139</v>
      </c>
      <c r="J533" t="s">
        <v>2865</v>
      </c>
      <c r="M533" t="s">
        <v>397</v>
      </c>
      <c r="Q533" t="s">
        <v>2846</v>
      </c>
      <c r="S533">
        <v>10291</v>
      </c>
      <c r="T533" t="s">
        <v>439</v>
      </c>
      <c r="U533" s="60">
        <v>1029105</v>
      </c>
      <c r="V533" t="s">
        <v>440</v>
      </c>
      <c r="W533" s="60">
        <v>10410038</v>
      </c>
      <c r="X533" s="60" t="str">
        <f t="shared" si="8"/>
        <v>104</v>
      </c>
    </row>
    <row r="534" spans="2:24">
      <c r="B534">
        <v>43627089</v>
      </c>
      <c r="C534" t="s">
        <v>2195</v>
      </c>
      <c r="D534" t="s">
        <v>410</v>
      </c>
      <c r="E534" s="60" t="s">
        <v>411</v>
      </c>
      <c r="G534" t="s">
        <v>412</v>
      </c>
      <c r="H534" s="61">
        <v>41702</v>
      </c>
      <c r="J534" t="s">
        <v>4983</v>
      </c>
      <c r="M534" t="s">
        <v>397</v>
      </c>
      <c r="Q534" t="s">
        <v>719</v>
      </c>
      <c r="S534">
        <v>10291</v>
      </c>
      <c r="T534" t="s">
        <v>439</v>
      </c>
      <c r="U534" s="60">
        <v>1029104</v>
      </c>
      <c r="V534" t="s">
        <v>528</v>
      </c>
      <c r="W534" s="60">
        <v>10410046</v>
      </c>
      <c r="X534" s="60" t="str">
        <f t="shared" si="8"/>
        <v>104</v>
      </c>
    </row>
    <row r="535" spans="2:24">
      <c r="B535">
        <v>43632578</v>
      </c>
      <c r="C535" t="s">
        <v>2211</v>
      </c>
      <c r="D535" t="s">
        <v>410</v>
      </c>
      <c r="E535" s="60" t="s">
        <v>411</v>
      </c>
      <c r="G535" t="s">
        <v>412</v>
      </c>
      <c r="H535" s="61">
        <v>41857</v>
      </c>
      <c r="J535" t="s">
        <v>2212</v>
      </c>
      <c r="M535" t="s">
        <v>397</v>
      </c>
      <c r="Q535" t="s">
        <v>719</v>
      </c>
      <c r="S535">
        <v>10291</v>
      </c>
      <c r="T535" t="s">
        <v>439</v>
      </c>
      <c r="U535" s="60">
        <v>1029105</v>
      </c>
      <c r="V535" t="s">
        <v>440</v>
      </c>
      <c r="W535" s="60">
        <v>10410038</v>
      </c>
      <c r="X535" s="60" t="str">
        <f t="shared" si="8"/>
        <v>104</v>
      </c>
    </row>
    <row r="536" spans="2:24">
      <c r="B536">
        <v>71672537</v>
      </c>
      <c r="C536" t="s">
        <v>1581</v>
      </c>
      <c r="D536" t="s">
        <v>393</v>
      </c>
      <c r="E536" s="60" t="s">
        <v>394</v>
      </c>
      <c r="G536" t="s">
        <v>395</v>
      </c>
      <c r="H536" s="61">
        <v>38888</v>
      </c>
      <c r="J536" t="s">
        <v>396</v>
      </c>
      <c r="M536" t="s">
        <v>397</v>
      </c>
      <c r="Q536" t="s">
        <v>398</v>
      </c>
      <c r="S536">
        <v>10230</v>
      </c>
      <c r="T536" t="s">
        <v>454</v>
      </c>
      <c r="U536" s="60">
        <v>1023006</v>
      </c>
      <c r="V536" t="s">
        <v>455</v>
      </c>
      <c r="W536" s="60">
        <v>20720006</v>
      </c>
      <c r="X536" s="60" t="str">
        <f t="shared" si="8"/>
        <v>207</v>
      </c>
    </row>
    <row r="537" spans="2:24">
      <c r="B537">
        <v>71684710</v>
      </c>
      <c r="C537" t="s">
        <v>1092</v>
      </c>
      <c r="D537" t="s">
        <v>393</v>
      </c>
      <c r="E537" s="60" t="s">
        <v>394</v>
      </c>
      <c r="G537" t="s">
        <v>395</v>
      </c>
      <c r="H537" s="61">
        <v>36565</v>
      </c>
      <c r="J537" t="s">
        <v>396</v>
      </c>
      <c r="M537" t="s">
        <v>397</v>
      </c>
      <c r="Q537" t="s">
        <v>398</v>
      </c>
      <c r="S537">
        <v>10275</v>
      </c>
      <c r="T537" t="s">
        <v>564</v>
      </c>
      <c r="U537" s="60">
        <v>1027501</v>
      </c>
      <c r="V537" t="s">
        <v>565</v>
      </c>
      <c r="W537" s="60">
        <v>22520001</v>
      </c>
      <c r="X537" s="60" t="str">
        <f t="shared" si="8"/>
        <v>225</v>
      </c>
    </row>
    <row r="538" spans="2:24">
      <c r="B538">
        <v>71991542</v>
      </c>
      <c r="C538" t="s">
        <v>1075</v>
      </c>
      <c r="D538" t="s">
        <v>393</v>
      </c>
      <c r="E538" s="60" t="s">
        <v>394</v>
      </c>
      <c r="G538" t="s">
        <v>395</v>
      </c>
      <c r="H538" s="61">
        <v>36445</v>
      </c>
      <c r="J538" t="s">
        <v>396</v>
      </c>
      <c r="M538" t="s">
        <v>397</v>
      </c>
      <c r="Q538" t="s">
        <v>398</v>
      </c>
      <c r="S538">
        <v>10220</v>
      </c>
      <c r="T538" t="s">
        <v>434</v>
      </c>
      <c r="U538" s="60">
        <v>1022003</v>
      </c>
      <c r="V538" t="s">
        <v>435</v>
      </c>
      <c r="W538" s="60">
        <v>22020004</v>
      </c>
      <c r="X538" s="60" t="str">
        <f t="shared" si="8"/>
        <v>220</v>
      </c>
    </row>
    <row r="539" spans="2:24">
      <c r="B539">
        <v>74322987</v>
      </c>
      <c r="C539" t="s">
        <v>1126</v>
      </c>
      <c r="D539" t="s">
        <v>393</v>
      </c>
      <c r="E539" s="60" t="s">
        <v>394</v>
      </c>
      <c r="G539" t="s">
        <v>395</v>
      </c>
      <c r="H539" s="61">
        <v>36909</v>
      </c>
      <c r="J539" t="s">
        <v>396</v>
      </c>
      <c r="M539" t="s">
        <v>397</v>
      </c>
      <c r="Q539" t="s">
        <v>398</v>
      </c>
      <c r="S539">
        <v>10225</v>
      </c>
      <c r="T539" t="s">
        <v>402</v>
      </c>
      <c r="U539" s="60">
        <v>1022502</v>
      </c>
      <c r="V539" t="s">
        <v>5045</v>
      </c>
      <c r="W539" s="60">
        <v>21320004</v>
      </c>
      <c r="X539" s="60" t="str">
        <f t="shared" si="8"/>
        <v>213</v>
      </c>
    </row>
    <row r="540" spans="2:24">
      <c r="B540">
        <v>79239871</v>
      </c>
      <c r="C540" t="s">
        <v>1173</v>
      </c>
      <c r="D540" t="s">
        <v>393</v>
      </c>
      <c r="E540" s="60" t="s">
        <v>394</v>
      </c>
      <c r="G540" t="s">
        <v>395</v>
      </c>
      <c r="H540" s="61">
        <v>37098</v>
      </c>
      <c r="J540" t="s">
        <v>396</v>
      </c>
      <c r="M540" t="s">
        <v>397</v>
      </c>
      <c r="Q540" t="s">
        <v>398</v>
      </c>
      <c r="S540">
        <v>10230</v>
      </c>
      <c r="T540" t="s">
        <v>454</v>
      </c>
      <c r="U540" s="60">
        <v>1023010</v>
      </c>
      <c r="V540" t="s">
        <v>713</v>
      </c>
      <c r="W540" s="60">
        <v>20720010</v>
      </c>
      <c r="X540" s="60" t="str">
        <f t="shared" si="8"/>
        <v>207</v>
      </c>
    </row>
    <row r="541" spans="2:24">
      <c r="B541">
        <v>98494034</v>
      </c>
      <c r="C541" t="s">
        <v>1549</v>
      </c>
      <c r="D541" t="s">
        <v>393</v>
      </c>
      <c r="E541" s="60" t="s">
        <v>394</v>
      </c>
      <c r="G541" t="s">
        <v>395</v>
      </c>
      <c r="H541" s="61">
        <v>38826</v>
      </c>
      <c r="J541" t="s">
        <v>396</v>
      </c>
      <c r="M541" t="s">
        <v>397</v>
      </c>
      <c r="Q541" t="s">
        <v>398</v>
      </c>
      <c r="S541">
        <v>10203</v>
      </c>
      <c r="T541" t="s">
        <v>399</v>
      </c>
      <c r="U541" s="60">
        <v>1020301</v>
      </c>
      <c r="V541" t="s">
        <v>405</v>
      </c>
      <c r="W541" s="60">
        <v>21420004</v>
      </c>
      <c r="X541" s="60" t="str">
        <f t="shared" si="8"/>
        <v>214</v>
      </c>
    </row>
    <row r="542" spans="2:24">
      <c r="B542">
        <v>98495738</v>
      </c>
      <c r="C542" t="s">
        <v>1831</v>
      </c>
      <c r="D542" t="s">
        <v>393</v>
      </c>
      <c r="E542" s="60" t="s">
        <v>394</v>
      </c>
      <c r="G542" t="s">
        <v>395</v>
      </c>
      <c r="H542" s="61">
        <v>40003</v>
      </c>
      <c r="J542" t="s">
        <v>396</v>
      </c>
      <c r="M542" t="s">
        <v>397</v>
      </c>
      <c r="Q542" t="s">
        <v>398</v>
      </c>
      <c r="S542">
        <v>10213</v>
      </c>
      <c r="T542" t="s">
        <v>460</v>
      </c>
      <c r="U542" s="60">
        <v>1021303</v>
      </c>
      <c r="V542" t="s">
        <v>1740</v>
      </c>
      <c r="W542" s="60">
        <v>22320002</v>
      </c>
      <c r="X542" s="60" t="str">
        <f t="shared" si="8"/>
        <v>223</v>
      </c>
    </row>
    <row r="543" spans="2:24">
      <c r="B543">
        <v>98496242</v>
      </c>
      <c r="C543" t="s">
        <v>1174</v>
      </c>
      <c r="D543" t="s">
        <v>393</v>
      </c>
      <c r="E543" s="60" t="s">
        <v>394</v>
      </c>
      <c r="G543" t="s">
        <v>395</v>
      </c>
      <c r="H543" s="61">
        <v>37104</v>
      </c>
      <c r="J543" t="s">
        <v>396</v>
      </c>
      <c r="M543" t="s">
        <v>397</v>
      </c>
      <c r="Q543" t="s">
        <v>398</v>
      </c>
      <c r="S543">
        <v>10240</v>
      </c>
      <c r="T543" t="s">
        <v>5036</v>
      </c>
      <c r="U543" s="60">
        <v>1024002</v>
      </c>
      <c r="V543" t="s">
        <v>940</v>
      </c>
      <c r="W543" s="60">
        <v>21120002</v>
      </c>
      <c r="X543" s="60" t="str">
        <f t="shared" si="8"/>
        <v>211</v>
      </c>
    </row>
    <row r="544" spans="2:24">
      <c r="B544">
        <v>248318</v>
      </c>
      <c r="C544" t="s">
        <v>1842</v>
      </c>
      <c r="D544" t="s">
        <v>393</v>
      </c>
      <c r="E544" s="60" t="s">
        <v>394</v>
      </c>
      <c r="G544" t="s">
        <v>395</v>
      </c>
      <c r="H544" s="61">
        <v>40009</v>
      </c>
      <c r="J544" t="s">
        <v>396</v>
      </c>
      <c r="M544" t="s">
        <v>397</v>
      </c>
      <c r="Q544" t="s">
        <v>398</v>
      </c>
      <c r="S544">
        <v>10230</v>
      </c>
      <c r="T544" t="s">
        <v>454</v>
      </c>
      <c r="U544" s="60">
        <v>1023013</v>
      </c>
      <c r="V544" t="s">
        <v>840</v>
      </c>
      <c r="W544" s="60">
        <v>20720014</v>
      </c>
      <c r="X544" s="60" t="str">
        <f t="shared" si="8"/>
        <v>207</v>
      </c>
    </row>
    <row r="545" spans="2:24">
      <c r="B545">
        <v>313558</v>
      </c>
      <c r="C545" t="s">
        <v>1285</v>
      </c>
      <c r="D545" t="s">
        <v>393</v>
      </c>
      <c r="E545" s="60" t="s">
        <v>394</v>
      </c>
      <c r="G545" t="s">
        <v>395</v>
      </c>
      <c r="H545" s="61">
        <v>37705</v>
      </c>
      <c r="J545" t="s">
        <v>396</v>
      </c>
      <c r="M545" t="s">
        <v>397</v>
      </c>
      <c r="Q545" t="s">
        <v>398</v>
      </c>
      <c r="S545">
        <v>10203</v>
      </c>
      <c r="T545" t="s">
        <v>399</v>
      </c>
      <c r="U545" s="60">
        <v>1020302</v>
      </c>
      <c r="V545" t="s">
        <v>400</v>
      </c>
      <c r="W545" s="60">
        <v>21420002</v>
      </c>
      <c r="X545" s="60" t="str">
        <f t="shared" si="8"/>
        <v>214</v>
      </c>
    </row>
    <row r="546" spans="2:24">
      <c r="B546">
        <v>42681662</v>
      </c>
      <c r="C546" t="s">
        <v>1065</v>
      </c>
      <c r="D546" t="s">
        <v>393</v>
      </c>
      <c r="E546" s="60" t="s">
        <v>394</v>
      </c>
      <c r="G546" t="s">
        <v>395</v>
      </c>
      <c r="H546" s="61">
        <v>36362</v>
      </c>
      <c r="J546" t="s">
        <v>396</v>
      </c>
      <c r="M546" t="s">
        <v>397</v>
      </c>
      <c r="Q546" t="s">
        <v>398</v>
      </c>
      <c r="S546">
        <v>10213</v>
      </c>
      <c r="T546" t="s">
        <v>460</v>
      </c>
      <c r="U546" s="60">
        <v>1021301</v>
      </c>
      <c r="V546" t="s">
        <v>421</v>
      </c>
      <c r="W546" s="60">
        <v>22320001</v>
      </c>
      <c r="X546" s="60" t="str">
        <f t="shared" si="8"/>
        <v>223</v>
      </c>
    </row>
    <row r="547" spans="2:24">
      <c r="B547">
        <v>42894067</v>
      </c>
      <c r="C547" t="s">
        <v>1538</v>
      </c>
      <c r="D547" t="s">
        <v>393</v>
      </c>
      <c r="E547" s="60" t="s">
        <v>394</v>
      </c>
      <c r="G547" t="s">
        <v>395</v>
      </c>
      <c r="H547" s="61">
        <v>38792</v>
      </c>
      <c r="J547" t="s">
        <v>396</v>
      </c>
      <c r="M547" t="s">
        <v>397</v>
      </c>
      <c r="Q547" t="s">
        <v>398</v>
      </c>
      <c r="S547">
        <v>10260</v>
      </c>
      <c r="T547" t="s">
        <v>5037</v>
      </c>
      <c r="U547" s="60">
        <v>1026003</v>
      </c>
      <c r="V547" t="s">
        <v>1105</v>
      </c>
      <c r="W547" s="60">
        <v>20920007</v>
      </c>
      <c r="X547" s="60" t="str">
        <f t="shared" si="8"/>
        <v>209</v>
      </c>
    </row>
    <row r="548" spans="2:24">
      <c r="B548">
        <v>43507828</v>
      </c>
      <c r="C548" t="s">
        <v>878</v>
      </c>
      <c r="D548" t="s">
        <v>393</v>
      </c>
      <c r="E548" s="60" t="s">
        <v>394</v>
      </c>
      <c r="G548" t="s">
        <v>395</v>
      </c>
      <c r="H548" s="61">
        <v>35032</v>
      </c>
      <c r="J548" t="s">
        <v>879</v>
      </c>
      <c r="M548" t="s">
        <v>397</v>
      </c>
      <c r="Q548" t="s">
        <v>398</v>
      </c>
      <c r="S548">
        <v>10292</v>
      </c>
      <c r="T548" t="s">
        <v>451</v>
      </c>
      <c r="U548" s="60">
        <v>10292</v>
      </c>
      <c r="V548" t="s">
        <v>451</v>
      </c>
      <c r="W548" s="60">
        <v>20160001</v>
      </c>
      <c r="X548" s="60" t="str">
        <f t="shared" si="8"/>
        <v>201</v>
      </c>
    </row>
    <row r="549" spans="2:24">
      <c r="B549">
        <v>43511911</v>
      </c>
      <c r="C549" t="s">
        <v>796</v>
      </c>
      <c r="D549" t="s">
        <v>393</v>
      </c>
      <c r="E549" s="60" t="s">
        <v>394</v>
      </c>
      <c r="G549" t="s">
        <v>395</v>
      </c>
      <c r="H549" s="61">
        <v>34731</v>
      </c>
      <c r="J549" t="s">
        <v>775</v>
      </c>
      <c r="M549" t="s">
        <v>397</v>
      </c>
      <c r="Q549" t="s">
        <v>398</v>
      </c>
      <c r="S549">
        <v>10210</v>
      </c>
      <c r="T549" t="s">
        <v>5038</v>
      </c>
      <c r="U549" s="60">
        <v>10210</v>
      </c>
      <c r="V549" t="s">
        <v>5038</v>
      </c>
      <c r="W549" s="60">
        <v>21860001</v>
      </c>
      <c r="X549" s="60" t="str">
        <f t="shared" si="8"/>
        <v>218</v>
      </c>
    </row>
    <row r="550" spans="2:24">
      <c r="B550">
        <v>43525709</v>
      </c>
      <c r="C550" t="s">
        <v>1215</v>
      </c>
      <c r="D550" t="s">
        <v>393</v>
      </c>
      <c r="E550" s="60" t="s">
        <v>394</v>
      </c>
      <c r="G550" t="s">
        <v>395</v>
      </c>
      <c r="H550" s="61">
        <v>37368</v>
      </c>
      <c r="J550" t="s">
        <v>396</v>
      </c>
      <c r="M550" t="s">
        <v>397</v>
      </c>
      <c r="Q550" t="s">
        <v>398</v>
      </c>
      <c r="S550">
        <v>10250</v>
      </c>
      <c r="T550" t="s">
        <v>483</v>
      </c>
      <c r="U550" s="60">
        <v>1025002</v>
      </c>
      <c r="V550" t="s">
        <v>694</v>
      </c>
      <c r="W550" s="60">
        <v>21220002</v>
      </c>
      <c r="X550" s="60" t="str">
        <f t="shared" si="8"/>
        <v>212</v>
      </c>
    </row>
    <row r="551" spans="2:24">
      <c r="B551">
        <v>43616206</v>
      </c>
      <c r="C551" t="s">
        <v>2543</v>
      </c>
      <c r="D551" t="s">
        <v>410</v>
      </c>
      <c r="E551" s="60" t="s">
        <v>411</v>
      </c>
      <c r="G551" t="s">
        <v>412</v>
      </c>
      <c r="H551" s="61">
        <v>43237</v>
      </c>
      <c r="J551" t="s">
        <v>4985</v>
      </c>
      <c r="M551" t="s">
        <v>397</v>
      </c>
      <c r="Q551" t="s">
        <v>719</v>
      </c>
      <c r="S551">
        <v>10282</v>
      </c>
      <c r="T551" t="s">
        <v>543</v>
      </c>
      <c r="U551" s="60">
        <v>1028202</v>
      </c>
      <c r="V551" t="s">
        <v>2544</v>
      </c>
      <c r="W551" s="60">
        <v>10910003</v>
      </c>
      <c r="X551" s="60" t="str">
        <f t="shared" si="8"/>
        <v>109</v>
      </c>
    </row>
    <row r="552" spans="2:24">
      <c r="B552">
        <v>43753906</v>
      </c>
      <c r="C552" t="s">
        <v>2649</v>
      </c>
      <c r="D552" t="s">
        <v>410</v>
      </c>
      <c r="E552" s="60" t="s">
        <v>411</v>
      </c>
      <c r="G552" t="s">
        <v>412</v>
      </c>
      <c r="H552" s="61">
        <v>44306</v>
      </c>
      <c r="J552" t="s">
        <v>2650</v>
      </c>
      <c r="M552" t="s">
        <v>397</v>
      </c>
      <c r="Q552" t="s">
        <v>719</v>
      </c>
      <c r="S552">
        <v>10297</v>
      </c>
      <c r="T552" t="s">
        <v>628</v>
      </c>
      <c r="U552" s="60">
        <v>1029705</v>
      </c>
      <c r="V552" t="s">
        <v>1485</v>
      </c>
      <c r="W552" s="60">
        <v>20340027</v>
      </c>
      <c r="X552" s="60" t="str">
        <f t="shared" si="8"/>
        <v>203</v>
      </c>
    </row>
    <row r="553" spans="2:24">
      <c r="B553">
        <v>70902990</v>
      </c>
      <c r="C553" t="s">
        <v>1714</v>
      </c>
      <c r="D553" t="s">
        <v>393</v>
      </c>
      <c r="E553" s="60" t="s">
        <v>394</v>
      </c>
      <c r="G553" t="s">
        <v>395</v>
      </c>
      <c r="H553" s="61">
        <v>39561</v>
      </c>
      <c r="J553" t="s">
        <v>396</v>
      </c>
      <c r="M553" t="s">
        <v>397</v>
      </c>
      <c r="Q553" t="s">
        <v>398</v>
      </c>
      <c r="S553">
        <v>10203</v>
      </c>
      <c r="T553" t="s">
        <v>399</v>
      </c>
      <c r="U553" s="60">
        <v>1020303</v>
      </c>
      <c r="V553" t="s">
        <v>418</v>
      </c>
      <c r="W553" s="60">
        <v>21420003</v>
      </c>
      <c r="X553" s="60" t="str">
        <f t="shared" si="8"/>
        <v>214</v>
      </c>
    </row>
    <row r="554" spans="2:24">
      <c r="B554">
        <v>71330516</v>
      </c>
      <c r="C554" t="s">
        <v>2565</v>
      </c>
      <c r="D554" t="s">
        <v>410</v>
      </c>
      <c r="E554" s="60" t="s">
        <v>411</v>
      </c>
      <c r="G554" t="s">
        <v>412</v>
      </c>
      <c r="H554" s="61">
        <v>43347</v>
      </c>
      <c r="J554" t="s">
        <v>4970</v>
      </c>
      <c r="M554" t="s">
        <v>397</v>
      </c>
      <c r="Q554" t="s">
        <v>719</v>
      </c>
      <c r="S554">
        <v>10287</v>
      </c>
      <c r="T554" t="s">
        <v>1783</v>
      </c>
      <c r="U554" s="60">
        <v>10287</v>
      </c>
      <c r="V554" t="s">
        <v>1783</v>
      </c>
      <c r="W554" s="60">
        <v>20610001</v>
      </c>
      <c r="X554" s="60" t="str">
        <f t="shared" si="8"/>
        <v>206</v>
      </c>
    </row>
    <row r="555" spans="2:24">
      <c r="B555">
        <v>21469066</v>
      </c>
      <c r="C555" t="s">
        <v>969</v>
      </c>
      <c r="D555" t="s">
        <v>410</v>
      </c>
      <c r="E555" s="60" t="s">
        <v>411</v>
      </c>
      <c r="G555" t="s">
        <v>412</v>
      </c>
      <c r="H555" s="61">
        <v>35814</v>
      </c>
      <c r="J555" t="s">
        <v>4986</v>
      </c>
      <c r="M555" t="s">
        <v>397</v>
      </c>
      <c r="Q555" t="s">
        <v>719</v>
      </c>
      <c r="S555">
        <v>10291</v>
      </c>
      <c r="T555" t="s">
        <v>439</v>
      </c>
      <c r="U555" s="60">
        <v>1029105</v>
      </c>
      <c r="V555" t="s">
        <v>440</v>
      </c>
      <c r="W555" s="60">
        <v>10410038</v>
      </c>
      <c r="X555" s="60" t="str">
        <f t="shared" si="8"/>
        <v>104</v>
      </c>
    </row>
    <row r="556" spans="2:24">
      <c r="B556">
        <v>71687289</v>
      </c>
      <c r="C556" t="s">
        <v>1053</v>
      </c>
      <c r="D556" t="s">
        <v>393</v>
      </c>
      <c r="E556" s="60" t="s">
        <v>394</v>
      </c>
      <c r="G556" t="s">
        <v>395</v>
      </c>
      <c r="H556" s="61">
        <v>36245</v>
      </c>
      <c r="J556" t="s">
        <v>396</v>
      </c>
      <c r="M556" t="s">
        <v>397</v>
      </c>
      <c r="Q556" t="s">
        <v>398</v>
      </c>
      <c r="S556">
        <v>10240</v>
      </c>
      <c r="T556" t="s">
        <v>5036</v>
      </c>
      <c r="U556" s="60">
        <v>1024001</v>
      </c>
      <c r="V556" t="s">
        <v>477</v>
      </c>
      <c r="W556" s="60">
        <v>21120001</v>
      </c>
      <c r="X556" s="60" t="str">
        <f t="shared" si="8"/>
        <v>211</v>
      </c>
    </row>
    <row r="557" spans="2:24">
      <c r="B557">
        <v>71690172</v>
      </c>
      <c r="C557" t="s">
        <v>1457</v>
      </c>
      <c r="D557" t="s">
        <v>393</v>
      </c>
      <c r="E557" s="60" t="s">
        <v>394</v>
      </c>
      <c r="G557" t="s">
        <v>395</v>
      </c>
      <c r="H557" s="61">
        <v>38426</v>
      </c>
      <c r="J557" t="s">
        <v>396</v>
      </c>
      <c r="M557" t="s">
        <v>397</v>
      </c>
      <c r="Q557" t="s">
        <v>398</v>
      </c>
      <c r="S557">
        <v>10225</v>
      </c>
      <c r="T557" t="s">
        <v>402</v>
      </c>
      <c r="U557" s="60">
        <v>1022502</v>
      </c>
      <c r="V557" t="s">
        <v>5045</v>
      </c>
      <c r="W557" s="60">
        <v>21320004</v>
      </c>
      <c r="X557" s="60" t="str">
        <f t="shared" si="8"/>
        <v>213</v>
      </c>
    </row>
    <row r="558" spans="2:24">
      <c r="B558">
        <v>71693532</v>
      </c>
      <c r="C558" t="s">
        <v>1334</v>
      </c>
      <c r="D558" t="s">
        <v>393</v>
      </c>
      <c r="E558" s="60" t="s">
        <v>394</v>
      </c>
      <c r="G558" t="s">
        <v>395</v>
      </c>
      <c r="H558" s="61">
        <v>37902</v>
      </c>
      <c r="J558" t="s">
        <v>4963</v>
      </c>
      <c r="M558" t="s">
        <v>397</v>
      </c>
      <c r="Q558" t="s">
        <v>398</v>
      </c>
      <c r="S558">
        <v>10209</v>
      </c>
      <c r="T558" t="s">
        <v>442</v>
      </c>
      <c r="U558" s="60">
        <v>1020901</v>
      </c>
      <c r="V558" t="s">
        <v>445</v>
      </c>
      <c r="W558" s="60">
        <v>21720002</v>
      </c>
      <c r="X558" s="60" t="str">
        <f t="shared" si="8"/>
        <v>217</v>
      </c>
    </row>
    <row r="559" spans="2:24">
      <c r="B559">
        <v>71778284</v>
      </c>
      <c r="C559" t="s">
        <v>2642</v>
      </c>
      <c r="D559" t="s">
        <v>410</v>
      </c>
      <c r="E559" s="60" t="s">
        <v>411</v>
      </c>
      <c r="G559" t="s">
        <v>412</v>
      </c>
      <c r="H559" s="61">
        <v>44222</v>
      </c>
      <c r="J559" t="s">
        <v>4973</v>
      </c>
      <c r="M559" t="s">
        <v>397</v>
      </c>
      <c r="Q559" t="s">
        <v>719</v>
      </c>
      <c r="S559">
        <v>10278</v>
      </c>
      <c r="T559" t="s">
        <v>977</v>
      </c>
      <c r="U559" s="60">
        <v>10278</v>
      </c>
      <c r="V559" t="s">
        <v>977</v>
      </c>
      <c r="W559" s="60">
        <v>23030001</v>
      </c>
      <c r="X559" s="60" t="str">
        <f t="shared" si="8"/>
        <v>230</v>
      </c>
    </row>
    <row r="560" spans="2:24">
      <c r="B560">
        <v>71780925</v>
      </c>
      <c r="C560" t="s">
        <v>2539</v>
      </c>
      <c r="D560" t="s">
        <v>410</v>
      </c>
      <c r="E560" s="60" t="s">
        <v>411</v>
      </c>
      <c r="G560" t="s">
        <v>412</v>
      </c>
      <c r="H560" s="61">
        <v>43208</v>
      </c>
      <c r="J560" t="s">
        <v>4987</v>
      </c>
      <c r="M560" t="s">
        <v>397</v>
      </c>
      <c r="Q560" t="s">
        <v>719</v>
      </c>
      <c r="S560">
        <v>10281</v>
      </c>
      <c r="T560" t="s">
        <v>493</v>
      </c>
      <c r="U560" s="60">
        <v>10281</v>
      </c>
      <c r="V560" t="s">
        <v>493</v>
      </c>
      <c r="W560" s="60">
        <v>11010001</v>
      </c>
      <c r="X560" s="60" t="str">
        <f t="shared" si="8"/>
        <v>110</v>
      </c>
    </row>
    <row r="561" spans="2:24">
      <c r="B561">
        <v>78695953</v>
      </c>
      <c r="C561" t="s">
        <v>1948</v>
      </c>
      <c r="D561" t="s">
        <v>393</v>
      </c>
      <c r="E561" s="60" t="s">
        <v>394</v>
      </c>
      <c r="G561" t="s">
        <v>395</v>
      </c>
      <c r="H561" s="61">
        <v>40473</v>
      </c>
      <c r="J561" t="s">
        <v>396</v>
      </c>
      <c r="M561" t="s">
        <v>397</v>
      </c>
      <c r="Q561" t="s">
        <v>398</v>
      </c>
      <c r="S561">
        <v>10203</v>
      </c>
      <c r="T561" t="s">
        <v>399</v>
      </c>
      <c r="U561" s="60">
        <v>1020302</v>
      </c>
      <c r="V561" t="s">
        <v>400</v>
      </c>
      <c r="W561" s="60">
        <v>21420002</v>
      </c>
      <c r="X561" s="60" t="str">
        <f t="shared" si="8"/>
        <v>214</v>
      </c>
    </row>
    <row r="562" spans="2:24">
      <c r="B562">
        <v>93369720</v>
      </c>
      <c r="C562" t="s">
        <v>1029</v>
      </c>
      <c r="D562" t="s">
        <v>393</v>
      </c>
      <c r="E562" s="60" t="s">
        <v>394</v>
      </c>
      <c r="G562" t="s">
        <v>395</v>
      </c>
      <c r="H562" s="61">
        <v>36038</v>
      </c>
      <c r="J562" t="s">
        <v>396</v>
      </c>
      <c r="M562" t="s">
        <v>397</v>
      </c>
      <c r="Q562" t="s">
        <v>398</v>
      </c>
      <c r="S562">
        <v>10203</v>
      </c>
      <c r="T562" t="s">
        <v>399</v>
      </c>
      <c r="U562" s="60">
        <v>1020302</v>
      </c>
      <c r="V562" t="s">
        <v>400</v>
      </c>
      <c r="W562" s="60">
        <v>21420002</v>
      </c>
      <c r="X562" s="60" t="str">
        <f t="shared" si="8"/>
        <v>214</v>
      </c>
    </row>
    <row r="563" spans="2:24">
      <c r="B563">
        <v>98519294</v>
      </c>
      <c r="C563" t="s">
        <v>1009</v>
      </c>
      <c r="D563" t="s">
        <v>393</v>
      </c>
      <c r="E563" s="60" t="s">
        <v>394</v>
      </c>
      <c r="G563" t="s">
        <v>395</v>
      </c>
      <c r="H563" s="61">
        <v>35915</v>
      </c>
      <c r="J563" t="s">
        <v>396</v>
      </c>
      <c r="M563" t="s">
        <v>397</v>
      </c>
      <c r="Q563" t="s">
        <v>398</v>
      </c>
      <c r="S563">
        <v>10230</v>
      </c>
      <c r="T563" t="s">
        <v>454</v>
      </c>
      <c r="U563" s="60">
        <v>1023016</v>
      </c>
      <c r="V563" t="s">
        <v>588</v>
      </c>
      <c r="W563" s="60">
        <v>20730001</v>
      </c>
      <c r="X563" s="60" t="str">
        <f t="shared" si="8"/>
        <v>207</v>
      </c>
    </row>
    <row r="564" spans="2:24">
      <c r="B564">
        <v>98523088</v>
      </c>
      <c r="C564" t="s">
        <v>1338</v>
      </c>
      <c r="D564" t="s">
        <v>393</v>
      </c>
      <c r="E564" s="60" t="s">
        <v>394</v>
      </c>
      <c r="G564" t="s">
        <v>395</v>
      </c>
      <c r="H564" s="61">
        <v>37949</v>
      </c>
      <c r="J564" t="s">
        <v>4979</v>
      </c>
      <c r="M564" t="s">
        <v>397</v>
      </c>
      <c r="Q564" t="s">
        <v>398</v>
      </c>
      <c r="S564">
        <v>10203</v>
      </c>
      <c r="T564" t="s">
        <v>399</v>
      </c>
      <c r="U564" s="60">
        <v>1020302</v>
      </c>
      <c r="V564" t="s">
        <v>400</v>
      </c>
      <c r="W564" s="60">
        <v>21420002</v>
      </c>
      <c r="X564" s="60" t="str">
        <f t="shared" si="8"/>
        <v>214</v>
      </c>
    </row>
    <row r="565" spans="2:24">
      <c r="B565">
        <v>98544233</v>
      </c>
      <c r="C565" t="s">
        <v>1325</v>
      </c>
      <c r="D565" t="s">
        <v>393</v>
      </c>
      <c r="E565" s="60" t="s">
        <v>394</v>
      </c>
      <c r="G565" t="s">
        <v>395</v>
      </c>
      <c r="H565" s="61">
        <v>37858</v>
      </c>
      <c r="J565" t="s">
        <v>396</v>
      </c>
      <c r="M565" t="s">
        <v>397</v>
      </c>
      <c r="Q565" t="s">
        <v>398</v>
      </c>
      <c r="S565">
        <v>10209</v>
      </c>
      <c r="T565" t="s">
        <v>442</v>
      </c>
      <c r="U565" s="60">
        <v>1020903</v>
      </c>
      <c r="V565" t="s">
        <v>443</v>
      </c>
      <c r="W565" s="60">
        <v>21720004</v>
      </c>
      <c r="X565" s="60" t="str">
        <f t="shared" si="8"/>
        <v>217</v>
      </c>
    </row>
    <row r="566" spans="2:24">
      <c r="B566">
        <v>354084</v>
      </c>
      <c r="C566" t="s">
        <v>1698</v>
      </c>
      <c r="D566" t="s">
        <v>393</v>
      </c>
      <c r="E566" s="60" t="s">
        <v>394</v>
      </c>
      <c r="G566" t="s">
        <v>395</v>
      </c>
      <c r="H566" s="61">
        <v>39484</v>
      </c>
      <c r="J566" t="s">
        <v>396</v>
      </c>
      <c r="M566" t="s">
        <v>397</v>
      </c>
      <c r="Q566" t="s">
        <v>398</v>
      </c>
      <c r="S566">
        <v>10203</v>
      </c>
      <c r="T566" t="s">
        <v>399</v>
      </c>
      <c r="U566" s="60">
        <v>1020303</v>
      </c>
      <c r="V566" t="s">
        <v>418</v>
      </c>
      <c r="W566" s="60">
        <v>21420003</v>
      </c>
      <c r="X566" s="60" t="str">
        <f t="shared" si="8"/>
        <v>214</v>
      </c>
    </row>
    <row r="567" spans="2:24">
      <c r="B567">
        <v>356925</v>
      </c>
      <c r="C567" t="s">
        <v>1737</v>
      </c>
      <c r="D567" t="s">
        <v>393</v>
      </c>
      <c r="E567" s="60" t="s">
        <v>394</v>
      </c>
      <c r="G567" t="s">
        <v>395</v>
      </c>
      <c r="H567" s="61">
        <v>39581</v>
      </c>
      <c r="J567" t="s">
        <v>396</v>
      </c>
      <c r="M567" t="s">
        <v>397</v>
      </c>
      <c r="Q567" t="s">
        <v>398</v>
      </c>
      <c r="S567">
        <v>10250</v>
      </c>
      <c r="T567" t="s">
        <v>483</v>
      </c>
      <c r="U567" s="60">
        <v>1025001</v>
      </c>
      <c r="V567" t="s">
        <v>864</v>
      </c>
      <c r="W567" s="60">
        <v>21220001</v>
      </c>
      <c r="X567" s="60" t="str">
        <f t="shared" si="8"/>
        <v>212</v>
      </c>
    </row>
    <row r="568" spans="2:24">
      <c r="B568">
        <v>17338015</v>
      </c>
      <c r="C568" t="s">
        <v>874</v>
      </c>
      <c r="D568" t="s">
        <v>393</v>
      </c>
      <c r="E568" s="60" t="s">
        <v>394</v>
      </c>
      <c r="G568" t="s">
        <v>395</v>
      </c>
      <c r="H568" s="61">
        <v>35026</v>
      </c>
      <c r="J568" t="s">
        <v>396</v>
      </c>
      <c r="M568" t="s">
        <v>397</v>
      </c>
      <c r="Q568" t="s">
        <v>398</v>
      </c>
      <c r="S568">
        <v>10220</v>
      </c>
      <c r="T568" t="s">
        <v>434</v>
      </c>
      <c r="U568" s="60">
        <v>1022004</v>
      </c>
      <c r="V568" t="s">
        <v>875</v>
      </c>
      <c r="W568" s="60">
        <v>22020005</v>
      </c>
      <c r="X568" s="60" t="str">
        <f t="shared" si="8"/>
        <v>220</v>
      </c>
    </row>
    <row r="569" spans="2:24">
      <c r="B569">
        <v>42897640</v>
      </c>
      <c r="C569" t="s">
        <v>1168</v>
      </c>
      <c r="D569" t="s">
        <v>393</v>
      </c>
      <c r="E569" s="60" t="s">
        <v>394</v>
      </c>
      <c r="G569" t="s">
        <v>395</v>
      </c>
      <c r="H569" s="61">
        <v>37084</v>
      </c>
      <c r="J569" t="s">
        <v>396</v>
      </c>
      <c r="M569" t="s">
        <v>397</v>
      </c>
      <c r="Q569" t="s">
        <v>398</v>
      </c>
      <c r="S569">
        <v>10225</v>
      </c>
      <c r="T569" t="s">
        <v>402</v>
      </c>
      <c r="U569" s="60">
        <v>1022503</v>
      </c>
      <c r="V569" t="s">
        <v>438</v>
      </c>
      <c r="W569" s="60">
        <v>21320005</v>
      </c>
      <c r="X569" s="60" t="str">
        <f t="shared" si="8"/>
        <v>213</v>
      </c>
    </row>
    <row r="570" spans="2:24">
      <c r="B570">
        <v>43220820</v>
      </c>
      <c r="C570" t="s">
        <v>2600</v>
      </c>
      <c r="D570" t="s">
        <v>410</v>
      </c>
      <c r="E570" s="60" t="s">
        <v>411</v>
      </c>
      <c r="G570" t="s">
        <v>412</v>
      </c>
      <c r="H570" s="61">
        <v>43592</v>
      </c>
      <c r="J570" t="s">
        <v>4970</v>
      </c>
      <c r="M570" t="s">
        <v>397</v>
      </c>
      <c r="Q570" t="s">
        <v>719</v>
      </c>
      <c r="S570">
        <v>10294</v>
      </c>
      <c r="T570" t="s">
        <v>472</v>
      </c>
      <c r="U570" s="60">
        <v>10294</v>
      </c>
      <c r="V570" t="s">
        <v>472</v>
      </c>
      <c r="W570" s="60">
        <v>10850001</v>
      </c>
      <c r="X570" s="60" t="str">
        <f t="shared" si="8"/>
        <v>108</v>
      </c>
    </row>
    <row r="571" spans="2:24">
      <c r="B571">
        <v>43531854</v>
      </c>
      <c r="C571" t="s">
        <v>956</v>
      </c>
      <c r="D571" t="s">
        <v>393</v>
      </c>
      <c r="E571" s="60" t="s">
        <v>394</v>
      </c>
      <c r="G571" t="s">
        <v>395</v>
      </c>
      <c r="H571" s="61">
        <v>35702</v>
      </c>
      <c r="J571" t="s">
        <v>396</v>
      </c>
      <c r="M571" t="s">
        <v>397</v>
      </c>
      <c r="Q571" t="s">
        <v>398</v>
      </c>
      <c r="S571">
        <v>10280</v>
      </c>
      <c r="T571" t="s">
        <v>837</v>
      </c>
      <c r="U571" s="60">
        <v>1028001</v>
      </c>
      <c r="V571" t="s">
        <v>421</v>
      </c>
      <c r="W571" s="60">
        <v>22220001</v>
      </c>
      <c r="X571" s="60" t="str">
        <f t="shared" si="8"/>
        <v>222</v>
      </c>
    </row>
    <row r="572" spans="2:24">
      <c r="B572">
        <v>43663104</v>
      </c>
      <c r="C572" t="s">
        <v>1063</v>
      </c>
      <c r="D572" t="s">
        <v>393</v>
      </c>
      <c r="E572" s="60" t="s">
        <v>394</v>
      </c>
      <c r="G572" t="s">
        <v>395</v>
      </c>
      <c r="H572" s="61">
        <v>36362</v>
      </c>
      <c r="J572" t="s">
        <v>4963</v>
      </c>
      <c r="M572" t="s">
        <v>397</v>
      </c>
      <c r="Q572" t="s">
        <v>398</v>
      </c>
      <c r="S572">
        <v>10220</v>
      </c>
      <c r="T572" t="s">
        <v>434</v>
      </c>
      <c r="U572" s="60">
        <v>1022001</v>
      </c>
      <c r="V572" t="s">
        <v>1064</v>
      </c>
      <c r="W572" s="60">
        <v>22020002</v>
      </c>
      <c r="X572" s="60" t="str">
        <f t="shared" si="8"/>
        <v>220</v>
      </c>
    </row>
    <row r="573" spans="2:24">
      <c r="B573">
        <v>43758794</v>
      </c>
      <c r="C573" t="s">
        <v>2419</v>
      </c>
      <c r="D573" t="s">
        <v>410</v>
      </c>
      <c r="E573" s="60" t="s">
        <v>411</v>
      </c>
      <c r="G573" t="s">
        <v>412</v>
      </c>
      <c r="H573" s="61">
        <v>42803</v>
      </c>
      <c r="J573" t="s">
        <v>4963</v>
      </c>
      <c r="M573" t="s">
        <v>397</v>
      </c>
      <c r="Q573" t="s">
        <v>719</v>
      </c>
      <c r="S573">
        <v>10230</v>
      </c>
      <c r="T573" t="s">
        <v>454</v>
      </c>
      <c r="U573" s="60">
        <v>1023009</v>
      </c>
      <c r="V573" t="s">
        <v>663</v>
      </c>
      <c r="W573" s="60">
        <v>20720009</v>
      </c>
      <c r="X573" s="60" t="str">
        <f t="shared" si="8"/>
        <v>207</v>
      </c>
    </row>
    <row r="574" spans="2:24">
      <c r="B574">
        <v>71333546</v>
      </c>
      <c r="C574" t="s">
        <v>2408</v>
      </c>
      <c r="D574" t="s">
        <v>410</v>
      </c>
      <c r="E574" s="60" t="s">
        <v>411</v>
      </c>
      <c r="G574" t="s">
        <v>412</v>
      </c>
      <c r="H574" s="61">
        <v>45173</v>
      </c>
      <c r="J574" t="s">
        <v>4979</v>
      </c>
      <c r="M574" t="s">
        <v>397</v>
      </c>
      <c r="Q574" t="s">
        <v>719</v>
      </c>
      <c r="S574">
        <v>10211</v>
      </c>
      <c r="T574" t="s">
        <v>422</v>
      </c>
      <c r="U574" s="60">
        <v>1021101</v>
      </c>
      <c r="V574" t="s">
        <v>423</v>
      </c>
      <c r="W574" s="60">
        <v>21920004</v>
      </c>
      <c r="X574" s="60" t="str">
        <f t="shared" si="8"/>
        <v>219</v>
      </c>
    </row>
    <row r="575" spans="2:24">
      <c r="B575">
        <v>71336092</v>
      </c>
      <c r="C575" t="s">
        <v>2601</v>
      </c>
      <c r="D575" t="s">
        <v>410</v>
      </c>
      <c r="E575" s="60" t="s">
        <v>411</v>
      </c>
      <c r="G575" t="s">
        <v>412</v>
      </c>
      <c r="H575" s="61">
        <v>43594</v>
      </c>
      <c r="J575" t="s">
        <v>4963</v>
      </c>
      <c r="M575" t="s">
        <v>397</v>
      </c>
      <c r="Q575" t="s">
        <v>719</v>
      </c>
      <c r="S575">
        <v>10220</v>
      </c>
      <c r="T575" t="s">
        <v>434</v>
      </c>
      <c r="U575" s="60">
        <v>1022005</v>
      </c>
      <c r="V575" t="s">
        <v>746</v>
      </c>
      <c r="W575" s="60">
        <v>22020006</v>
      </c>
      <c r="X575" s="60" t="str">
        <f t="shared" si="8"/>
        <v>220</v>
      </c>
    </row>
    <row r="576" spans="2:24">
      <c r="B576">
        <v>70327506</v>
      </c>
      <c r="C576" t="s">
        <v>2034</v>
      </c>
      <c r="D576" t="s">
        <v>410</v>
      </c>
      <c r="E576" s="60" t="s">
        <v>411</v>
      </c>
      <c r="G576" t="s">
        <v>412</v>
      </c>
      <c r="H576" s="61">
        <v>41107</v>
      </c>
      <c r="J576" t="s">
        <v>4988</v>
      </c>
      <c r="M576" t="s">
        <v>397</v>
      </c>
      <c r="Q576" t="s">
        <v>719</v>
      </c>
      <c r="S576">
        <v>10291</v>
      </c>
      <c r="T576" t="s">
        <v>439</v>
      </c>
      <c r="U576" s="60">
        <v>1029104</v>
      </c>
      <c r="V576" t="s">
        <v>528</v>
      </c>
      <c r="W576" s="60">
        <v>10410046</v>
      </c>
      <c r="X576" s="60" t="str">
        <f t="shared" si="8"/>
        <v>104</v>
      </c>
    </row>
    <row r="577" spans="2:24">
      <c r="B577">
        <v>98634919</v>
      </c>
      <c r="C577" t="s">
        <v>3278</v>
      </c>
      <c r="D577" t="s">
        <v>410</v>
      </c>
      <c r="E577" s="60" t="s">
        <v>411</v>
      </c>
      <c r="G577" t="s">
        <v>412</v>
      </c>
      <c r="H577" s="61">
        <v>45258</v>
      </c>
      <c r="J577" t="s">
        <v>822</v>
      </c>
      <c r="M577" t="s">
        <v>397</v>
      </c>
      <c r="Q577" t="s">
        <v>719</v>
      </c>
      <c r="S577">
        <v>10291</v>
      </c>
      <c r="T577" t="s">
        <v>439</v>
      </c>
      <c r="U577" s="60">
        <v>1029105</v>
      </c>
      <c r="V577" t="s">
        <v>440</v>
      </c>
      <c r="W577" s="60">
        <v>10410038</v>
      </c>
      <c r="X577" s="60" t="str">
        <f t="shared" si="8"/>
        <v>104</v>
      </c>
    </row>
    <row r="578" spans="2:24">
      <c r="B578">
        <v>71696926</v>
      </c>
      <c r="C578" t="s">
        <v>1078</v>
      </c>
      <c r="D578" t="s">
        <v>393</v>
      </c>
      <c r="E578" s="60" t="s">
        <v>394</v>
      </c>
      <c r="G578" t="s">
        <v>395</v>
      </c>
      <c r="H578" s="61">
        <v>36473</v>
      </c>
      <c r="J578" t="s">
        <v>396</v>
      </c>
      <c r="M578" t="s">
        <v>397</v>
      </c>
      <c r="Q578" t="s">
        <v>398</v>
      </c>
      <c r="S578">
        <v>10230</v>
      </c>
      <c r="T578" t="s">
        <v>454</v>
      </c>
      <c r="U578" s="60">
        <v>1023011</v>
      </c>
      <c r="V578" t="s">
        <v>793</v>
      </c>
      <c r="W578" s="60">
        <v>20720011</v>
      </c>
      <c r="X578" s="60" t="str">
        <f t="shared" si="8"/>
        <v>207</v>
      </c>
    </row>
    <row r="579" spans="2:24">
      <c r="B579">
        <v>71707893</v>
      </c>
      <c r="C579" t="s">
        <v>1756</v>
      </c>
      <c r="D579" t="s">
        <v>393</v>
      </c>
      <c r="E579" s="60" t="s">
        <v>394</v>
      </c>
      <c r="G579" t="s">
        <v>395</v>
      </c>
      <c r="H579" s="61">
        <v>39696</v>
      </c>
      <c r="J579" t="s">
        <v>396</v>
      </c>
      <c r="M579" t="s">
        <v>397</v>
      </c>
      <c r="Q579" t="s">
        <v>398</v>
      </c>
      <c r="S579">
        <v>10213</v>
      </c>
      <c r="T579" t="s">
        <v>460</v>
      </c>
      <c r="U579" s="60">
        <v>1021301</v>
      </c>
      <c r="V579" t="s">
        <v>421</v>
      </c>
      <c r="W579" s="60">
        <v>22320001</v>
      </c>
      <c r="X579" s="60" t="str">
        <f t="shared" ref="X579:X642" si="9">LEFT(W579,3)</f>
        <v>223</v>
      </c>
    </row>
    <row r="580" spans="2:24">
      <c r="B580">
        <v>73133892</v>
      </c>
      <c r="C580" t="s">
        <v>1973</v>
      </c>
      <c r="D580" t="s">
        <v>393</v>
      </c>
      <c r="E580" s="60" t="s">
        <v>394</v>
      </c>
      <c r="G580" t="s">
        <v>395</v>
      </c>
      <c r="H580" s="61">
        <v>40683</v>
      </c>
      <c r="J580" t="s">
        <v>396</v>
      </c>
      <c r="M580" t="s">
        <v>397</v>
      </c>
      <c r="Q580" t="s">
        <v>398</v>
      </c>
      <c r="S580">
        <v>10235</v>
      </c>
      <c r="T580" t="s">
        <v>415</v>
      </c>
      <c r="U580" s="60">
        <v>1023502</v>
      </c>
      <c r="V580" t="s">
        <v>416</v>
      </c>
      <c r="W580" s="60">
        <v>20820001</v>
      </c>
      <c r="X580" s="60" t="str">
        <f t="shared" si="9"/>
        <v>208</v>
      </c>
    </row>
    <row r="581" spans="2:24">
      <c r="B581">
        <v>91071820</v>
      </c>
      <c r="C581" t="s">
        <v>1016</v>
      </c>
      <c r="D581" t="s">
        <v>393</v>
      </c>
      <c r="E581" s="60" t="s">
        <v>394</v>
      </c>
      <c r="G581" t="s">
        <v>395</v>
      </c>
      <c r="H581" s="61">
        <v>35977</v>
      </c>
      <c r="J581" t="s">
        <v>396</v>
      </c>
      <c r="M581" t="s">
        <v>397</v>
      </c>
      <c r="Q581" t="s">
        <v>398</v>
      </c>
      <c r="S581">
        <v>10225</v>
      </c>
      <c r="T581" t="s">
        <v>402</v>
      </c>
      <c r="U581" s="60">
        <v>1022503</v>
      </c>
      <c r="V581" t="s">
        <v>438</v>
      </c>
      <c r="W581" s="60">
        <v>21320005</v>
      </c>
      <c r="X581" s="60" t="str">
        <f t="shared" si="9"/>
        <v>213</v>
      </c>
    </row>
    <row r="582" spans="2:24">
      <c r="B582">
        <v>91430933</v>
      </c>
      <c r="C582" t="s">
        <v>1180</v>
      </c>
      <c r="D582" t="s">
        <v>393</v>
      </c>
      <c r="E582" s="60" t="s">
        <v>394</v>
      </c>
      <c r="G582" t="s">
        <v>395</v>
      </c>
      <c r="H582" s="61">
        <v>37139</v>
      </c>
      <c r="J582" t="s">
        <v>396</v>
      </c>
      <c r="M582" t="s">
        <v>397</v>
      </c>
      <c r="Q582" t="s">
        <v>398</v>
      </c>
      <c r="S582">
        <v>10203</v>
      </c>
      <c r="T582" t="s">
        <v>399</v>
      </c>
      <c r="U582" s="60">
        <v>1020301</v>
      </c>
      <c r="V582" t="s">
        <v>405</v>
      </c>
      <c r="W582" s="60">
        <v>21420004</v>
      </c>
      <c r="X582" s="60" t="str">
        <f t="shared" si="9"/>
        <v>214</v>
      </c>
    </row>
    <row r="583" spans="2:24">
      <c r="B583">
        <v>98522591</v>
      </c>
      <c r="C583" t="s">
        <v>1586</v>
      </c>
      <c r="D583" t="s">
        <v>393</v>
      </c>
      <c r="E583" s="60" t="s">
        <v>394</v>
      </c>
      <c r="G583" t="s">
        <v>395</v>
      </c>
      <c r="H583" s="61">
        <v>38911</v>
      </c>
      <c r="J583" t="s">
        <v>396</v>
      </c>
      <c r="M583" t="s">
        <v>397</v>
      </c>
      <c r="Q583" t="s">
        <v>398</v>
      </c>
      <c r="S583">
        <v>10225</v>
      </c>
      <c r="T583" t="s">
        <v>402</v>
      </c>
      <c r="U583" s="60">
        <v>1022502</v>
      </c>
      <c r="V583" t="s">
        <v>5045</v>
      </c>
      <c r="W583" s="60">
        <v>21320004</v>
      </c>
      <c r="X583" s="60" t="str">
        <f t="shared" si="9"/>
        <v>213</v>
      </c>
    </row>
    <row r="584" spans="2:24">
      <c r="B584">
        <v>98524838</v>
      </c>
      <c r="C584" t="s">
        <v>1575</v>
      </c>
      <c r="D584" t="s">
        <v>393</v>
      </c>
      <c r="E584" s="60" t="s">
        <v>394</v>
      </c>
      <c r="G584" t="s">
        <v>395</v>
      </c>
      <c r="H584" s="61">
        <v>38881</v>
      </c>
      <c r="J584" t="s">
        <v>396</v>
      </c>
      <c r="M584" t="s">
        <v>397</v>
      </c>
      <c r="Q584" t="s">
        <v>398</v>
      </c>
      <c r="S584">
        <v>10230</v>
      </c>
      <c r="T584" t="s">
        <v>454</v>
      </c>
      <c r="U584" s="60">
        <v>1023007</v>
      </c>
      <c r="V584" t="s">
        <v>582</v>
      </c>
      <c r="W584" s="60">
        <v>20720007</v>
      </c>
      <c r="X584" s="60" t="str">
        <f t="shared" si="9"/>
        <v>207</v>
      </c>
    </row>
    <row r="585" spans="2:24">
      <c r="B585">
        <v>3482640</v>
      </c>
      <c r="C585" t="s">
        <v>2405</v>
      </c>
      <c r="D585" t="s">
        <v>410</v>
      </c>
      <c r="E585" s="60" t="s">
        <v>411</v>
      </c>
      <c r="G585" t="s">
        <v>753</v>
      </c>
      <c r="H585" s="61">
        <v>42649</v>
      </c>
      <c r="J585" t="s">
        <v>4965</v>
      </c>
      <c r="M585" t="s">
        <v>397</v>
      </c>
      <c r="Q585" t="s">
        <v>753</v>
      </c>
      <c r="S585">
        <v>10225</v>
      </c>
      <c r="T585" t="s">
        <v>402</v>
      </c>
      <c r="U585" s="60">
        <v>10225</v>
      </c>
      <c r="V585" t="s">
        <v>402</v>
      </c>
      <c r="W585" s="60">
        <v>21360001</v>
      </c>
      <c r="X585" s="60" t="str">
        <f t="shared" si="9"/>
        <v>213</v>
      </c>
    </row>
    <row r="586" spans="2:24">
      <c r="B586">
        <v>3805153</v>
      </c>
      <c r="C586" t="s">
        <v>3077</v>
      </c>
      <c r="D586" t="s">
        <v>410</v>
      </c>
      <c r="E586" s="60" t="s">
        <v>411</v>
      </c>
      <c r="G586" t="s">
        <v>412</v>
      </c>
      <c r="H586" s="61">
        <v>44686</v>
      </c>
      <c r="J586" t="s">
        <v>481</v>
      </c>
      <c r="M586" t="s">
        <v>397</v>
      </c>
      <c r="Q586" t="s">
        <v>414</v>
      </c>
      <c r="S586">
        <v>10294</v>
      </c>
      <c r="T586" t="s">
        <v>472</v>
      </c>
      <c r="U586" s="60">
        <v>1029401</v>
      </c>
      <c r="V586" t="s">
        <v>830</v>
      </c>
      <c r="W586" s="60">
        <v>10850002</v>
      </c>
      <c r="X586" s="60" t="str">
        <f t="shared" si="9"/>
        <v>108</v>
      </c>
    </row>
    <row r="587" spans="2:24">
      <c r="B587">
        <v>10285050</v>
      </c>
      <c r="C587" t="s">
        <v>788</v>
      </c>
      <c r="D587" t="s">
        <v>393</v>
      </c>
      <c r="E587" s="60" t="s">
        <v>394</v>
      </c>
      <c r="G587" t="s">
        <v>395</v>
      </c>
      <c r="H587" s="61">
        <v>34613</v>
      </c>
      <c r="J587" t="s">
        <v>396</v>
      </c>
      <c r="M587" t="s">
        <v>397</v>
      </c>
      <c r="Q587" t="s">
        <v>398</v>
      </c>
      <c r="S587">
        <v>10225</v>
      </c>
      <c r="T587" t="s">
        <v>402</v>
      </c>
      <c r="U587" s="60">
        <v>1022504</v>
      </c>
      <c r="V587" t="s">
        <v>617</v>
      </c>
      <c r="W587" s="60">
        <v>21320006</v>
      </c>
      <c r="X587" s="60" t="str">
        <f t="shared" si="9"/>
        <v>213</v>
      </c>
    </row>
    <row r="588" spans="2:24">
      <c r="B588">
        <v>14321327</v>
      </c>
      <c r="C588" t="s">
        <v>1102</v>
      </c>
      <c r="D588" t="s">
        <v>393</v>
      </c>
      <c r="E588" s="60" t="s">
        <v>394</v>
      </c>
      <c r="G588" t="s">
        <v>395</v>
      </c>
      <c r="H588" s="61">
        <v>36608</v>
      </c>
      <c r="J588" t="s">
        <v>396</v>
      </c>
      <c r="M588" t="s">
        <v>397</v>
      </c>
      <c r="Q588" t="s">
        <v>398</v>
      </c>
      <c r="S588">
        <v>10203</v>
      </c>
      <c r="T588" t="s">
        <v>399</v>
      </c>
      <c r="U588" s="60">
        <v>1020303</v>
      </c>
      <c r="V588" t="s">
        <v>418</v>
      </c>
      <c r="W588" s="60">
        <v>21420003</v>
      </c>
      <c r="X588" s="60" t="str">
        <f t="shared" si="9"/>
        <v>214</v>
      </c>
    </row>
    <row r="589" spans="2:24">
      <c r="B589">
        <v>15508572</v>
      </c>
      <c r="C589" t="s">
        <v>1717</v>
      </c>
      <c r="D589" t="s">
        <v>393</v>
      </c>
      <c r="E589" s="60" t="s">
        <v>394</v>
      </c>
      <c r="G589" t="s">
        <v>395</v>
      </c>
      <c r="H589" s="61">
        <v>39562</v>
      </c>
      <c r="J589" t="s">
        <v>396</v>
      </c>
      <c r="M589" t="s">
        <v>397</v>
      </c>
      <c r="Q589" t="s">
        <v>398</v>
      </c>
      <c r="S589">
        <v>10209</v>
      </c>
      <c r="T589" t="s">
        <v>442</v>
      </c>
      <c r="U589" s="60">
        <v>1020903</v>
      </c>
      <c r="V589" t="s">
        <v>443</v>
      </c>
      <c r="W589" s="60">
        <v>21720004</v>
      </c>
      <c r="X589" s="60" t="str">
        <f t="shared" si="9"/>
        <v>217</v>
      </c>
    </row>
    <row r="590" spans="2:24">
      <c r="B590">
        <v>16774154</v>
      </c>
      <c r="C590" t="s">
        <v>1118</v>
      </c>
      <c r="D590" t="s">
        <v>393</v>
      </c>
      <c r="E590" s="60" t="s">
        <v>394</v>
      </c>
      <c r="G590" t="s">
        <v>395</v>
      </c>
      <c r="H590" s="61">
        <v>36809</v>
      </c>
      <c r="J590" t="s">
        <v>396</v>
      </c>
      <c r="M590" t="s">
        <v>397</v>
      </c>
      <c r="Q590" t="s">
        <v>398</v>
      </c>
      <c r="S590">
        <v>10203</v>
      </c>
      <c r="T590" t="s">
        <v>399</v>
      </c>
      <c r="U590" s="60">
        <v>1020302</v>
      </c>
      <c r="V590" t="s">
        <v>400</v>
      </c>
      <c r="W590" s="60">
        <v>21420002</v>
      </c>
      <c r="X590" s="60" t="str">
        <f t="shared" si="9"/>
        <v>214</v>
      </c>
    </row>
    <row r="591" spans="2:24">
      <c r="B591">
        <v>21113046</v>
      </c>
      <c r="C591" t="s">
        <v>1169</v>
      </c>
      <c r="D591" t="s">
        <v>393</v>
      </c>
      <c r="E591" s="60" t="s">
        <v>394</v>
      </c>
      <c r="G591" t="s">
        <v>395</v>
      </c>
      <c r="H591" s="61">
        <v>37084</v>
      </c>
      <c r="J591" t="s">
        <v>4989</v>
      </c>
      <c r="M591" t="s">
        <v>397</v>
      </c>
      <c r="Q591" t="s">
        <v>398</v>
      </c>
      <c r="S591">
        <v>10285</v>
      </c>
      <c r="T591" t="s">
        <v>599</v>
      </c>
      <c r="U591" s="60">
        <v>10285</v>
      </c>
      <c r="V591" t="s">
        <v>599</v>
      </c>
      <c r="W591" s="60">
        <v>20260001</v>
      </c>
      <c r="X591" s="60" t="str">
        <f t="shared" si="9"/>
        <v>202</v>
      </c>
    </row>
    <row r="592" spans="2:24">
      <c r="B592">
        <v>38871451</v>
      </c>
      <c r="C592" t="s">
        <v>1592</v>
      </c>
      <c r="D592" t="s">
        <v>393</v>
      </c>
      <c r="E592" s="60" t="s">
        <v>394</v>
      </c>
      <c r="G592" t="s">
        <v>395</v>
      </c>
      <c r="H592" s="61">
        <v>38917</v>
      </c>
      <c r="J592" t="s">
        <v>396</v>
      </c>
      <c r="M592" t="s">
        <v>397</v>
      </c>
      <c r="Q592" t="s">
        <v>398</v>
      </c>
      <c r="S592">
        <v>10203</v>
      </c>
      <c r="T592" t="s">
        <v>399</v>
      </c>
      <c r="U592" s="60">
        <v>1020301</v>
      </c>
      <c r="V592" t="s">
        <v>405</v>
      </c>
      <c r="W592" s="60">
        <v>21420004</v>
      </c>
      <c r="X592" s="60" t="str">
        <f t="shared" si="9"/>
        <v>214</v>
      </c>
    </row>
    <row r="593" spans="2:24">
      <c r="B593">
        <v>43535654</v>
      </c>
      <c r="C593" t="s">
        <v>1604</v>
      </c>
      <c r="D593" t="s">
        <v>393</v>
      </c>
      <c r="E593" s="60" t="s">
        <v>394</v>
      </c>
      <c r="G593" t="s">
        <v>395</v>
      </c>
      <c r="H593" s="61">
        <v>39016</v>
      </c>
      <c r="J593" t="s">
        <v>396</v>
      </c>
      <c r="M593" t="s">
        <v>397</v>
      </c>
      <c r="Q593" t="s">
        <v>398</v>
      </c>
      <c r="S593">
        <v>10245</v>
      </c>
      <c r="T593" t="s">
        <v>914</v>
      </c>
      <c r="U593" s="60">
        <v>1024501</v>
      </c>
      <c r="V593" t="s">
        <v>421</v>
      </c>
      <c r="W593" s="60">
        <v>22120001</v>
      </c>
      <c r="X593" s="60" t="str">
        <f t="shared" si="9"/>
        <v>221</v>
      </c>
    </row>
    <row r="594" spans="2:24">
      <c r="B594">
        <v>43537065</v>
      </c>
      <c r="C594" t="s">
        <v>1405</v>
      </c>
      <c r="D594" t="s">
        <v>393</v>
      </c>
      <c r="E594" s="60" t="s">
        <v>394</v>
      </c>
      <c r="G594" t="s">
        <v>395</v>
      </c>
      <c r="H594" s="61">
        <v>38187</v>
      </c>
      <c r="J594" t="s">
        <v>396</v>
      </c>
      <c r="M594" t="s">
        <v>397</v>
      </c>
      <c r="Q594" t="s">
        <v>398</v>
      </c>
      <c r="S594">
        <v>10225</v>
      </c>
      <c r="T594" t="s">
        <v>402</v>
      </c>
      <c r="U594" s="60">
        <v>10225</v>
      </c>
      <c r="V594" t="s">
        <v>402</v>
      </c>
      <c r="W594" s="60">
        <v>21320011</v>
      </c>
      <c r="X594" s="60" t="str">
        <f t="shared" si="9"/>
        <v>213</v>
      </c>
    </row>
    <row r="595" spans="2:24">
      <c r="B595">
        <v>43539908</v>
      </c>
      <c r="C595" t="s">
        <v>845</v>
      </c>
      <c r="D595" t="s">
        <v>393</v>
      </c>
      <c r="E595" s="60" t="s">
        <v>394</v>
      </c>
      <c r="G595" t="s">
        <v>395</v>
      </c>
      <c r="H595" s="61">
        <v>34897</v>
      </c>
      <c r="J595" t="s">
        <v>396</v>
      </c>
      <c r="M595" t="s">
        <v>397</v>
      </c>
      <c r="Q595" t="s">
        <v>398</v>
      </c>
      <c r="S595">
        <v>10280</v>
      </c>
      <c r="T595" t="s">
        <v>837</v>
      </c>
      <c r="U595" s="60">
        <v>1028001</v>
      </c>
      <c r="V595" t="s">
        <v>421</v>
      </c>
      <c r="W595" s="60">
        <v>22220001</v>
      </c>
      <c r="X595" s="60" t="str">
        <f t="shared" si="9"/>
        <v>222</v>
      </c>
    </row>
    <row r="596" spans="2:24">
      <c r="B596">
        <v>65741986</v>
      </c>
      <c r="C596" t="s">
        <v>1978</v>
      </c>
      <c r="D596" t="s">
        <v>393</v>
      </c>
      <c r="E596" s="60" t="s">
        <v>394</v>
      </c>
      <c r="G596" t="s">
        <v>395</v>
      </c>
      <c r="H596" s="61">
        <v>40688</v>
      </c>
      <c r="J596" t="s">
        <v>396</v>
      </c>
      <c r="M596" t="s">
        <v>397</v>
      </c>
      <c r="Q596" t="s">
        <v>398</v>
      </c>
      <c r="S596">
        <v>10211</v>
      </c>
      <c r="T596" t="s">
        <v>422</v>
      </c>
      <c r="U596" s="60">
        <v>1021101</v>
      </c>
      <c r="V596" t="s">
        <v>423</v>
      </c>
      <c r="W596" s="60">
        <v>21920004</v>
      </c>
      <c r="X596" s="60" t="str">
        <f t="shared" si="9"/>
        <v>219</v>
      </c>
    </row>
    <row r="597" spans="2:24">
      <c r="B597">
        <v>65742596</v>
      </c>
      <c r="C597" t="s">
        <v>1595</v>
      </c>
      <c r="D597" t="s">
        <v>393</v>
      </c>
      <c r="E597" s="60" t="s">
        <v>394</v>
      </c>
      <c r="G597" t="s">
        <v>395</v>
      </c>
      <c r="H597" s="61">
        <v>38931</v>
      </c>
      <c r="J597" t="s">
        <v>4974</v>
      </c>
      <c r="M597" t="s">
        <v>397</v>
      </c>
      <c r="Q597" t="s">
        <v>398</v>
      </c>
      <c r="S597">
        <v>10209</v>
      </c>
      <c r="T597" t="s">
        <v>442</v>
      </c>
      <c r="U597" s="60">
        <v>1020907</v>
      </c>
      <c r="V597" t="s">
        <v>898</v>
      </c>
      <c r="W597" s="60">
        <v>21730001</v>
      </c>
      <c r="X597" s="60" t="str">
        <f t="shared" si="9"/>
        <v>217</v>
      </c>
    </row>
    <row r="598" spans="2:24">
      <c r="B598">
        <v>70195643</v>
      </c>
      <c r="C598" t="s">
        <v>3438</v>
      </c>
      <c r="D598" t="s">
        <v>410</v>
      </c>
      <c r="E598" s="60" t="s">
        <v>411</v>
      </c>
      <c r="G598" t="s">
        <v>412</v>
      </c>
      <c r="H598" s="61">
        <v>44896</v>
      </c>
      <c r="J598" t="s">
        <v>901</v>
      </c>
      <c r="M598" t="s">
        <v>397</v>
      </c>
      <c r="Q598" t="s">
        <v>719</v>
      </c>
      <c r="S598">
        <v>10202</v>
      </c>
      <c r="T598" t="s">
        <v>430</v>
      </c>
      <c r="U598" s="60">
        <v>10202</v>
      </c>
      <c r="V598" t="s">
        <v>430</v>
      </c>
      <c r="W598" s="60">
        <v>21660001</v>
      </c>
      <c r="X598" s="60" t="str">
        <f t="shared" si="9"/>
        <v>216</v>
      </c>
    </row>
    <row r="599" spans="2:24">
      <c r="B599">
        <v>3378208</v>
      </c>
      <c r="C599" t="s">
        <v>1800</v>
      </c>
      <c r="D599" t="s">
        <v>410</v>
      </c>
      <c r="E599" s="60" t="s">
        <v>411</v>
      </c>
      <c r="G599" t="s">
        <v>412</v>
      </c>
      <c r="H599" s="61">
        <v>39855</v>
      </c>
      <c r="J599" t="s">
        <v>578</v>
      </c>
      <c r="M599" t="s">
        <v>397</v>
      </c>
      <c r="Q599" t="s">
        <v>719</v>
      </c>
      <c r="S599">
        <v>10291</v>
      </c>
      <c r="T599" t="s">
        <v>439</v>
      </c>
      <c r="U599" s="60">
        <v>1029106</v>
      </c>
      <c r="V599" t="s">
        <v>505</v>
      </c>
      <c r="W599" s="60">
        <v>10410050</v>
      </c>
      <c r="X599" s="60" t="str">
        <f t="shared" si="9"/>
        <v>104</v>
      </c>
    </row>
    <row r="600" spans="2:24">
      <c r="B600">
        <v>43155880</v>
      </c>
      <c r="C600" t="s">
        <v>1132</v>
      </c>
      <c r="D600" t="s">
        <v>410</v>
      </c>
      <c r="E600" s="60" t="s">
        <v>411</v>
      </c>
      <c r="G600" t="s">
        <v>753</v>
      </c>
      <c r="H600" s="61">
        <v>36909</v>
      </c>
      <c r="J600" t="s">
        <v>508</v>
      </c>
      <c r="M600" t="s">
        <v>397</v>
      </c>
      <c r="Q600" t="s">
        <v>753</v>
      </c>
      <c r="S600">
        <v>10291</v>
      </c>
      <c r="T600" t="s">
        <v>439</v>
      </c>
      <c r="U600" s="60">
        <v>1029105</v>
      </c>
      <c r="V600" t="s">
        <v>440</v>
      </c>
      <c r="W600" s="60">
        <v>10410038</v>
      </c>
      <c r="X600" s="60" t="str">
        <f t="shared" si="9"/>
        <v>104</v>
      </c>
    </row>
    <row r="601" spans="2:24">
      <c r="B601">
        <v>43843638</v>
      </c>
      <c r="C601" t="s">
        <v>3174</v>
      </c>
      <c r="D601" t="s">
        <v>410</v>
      </c>
      <c r="E601" s="60" t="s">
        <v>411</v>
      </c>
      <c r="G601" t="s">
        <v>2844</v>
      </c>
      <c r="H601" s="61">
        <v>45124</v>
      </c>
      <c r="J601" t="s">
        <v>2845</v>
      </c>
      <c r="M601" t="s">
        <v>397</v>
      </c>
      <c r="Q601" t="s">
        <v>2846</v>
      </c>
      <c r="S601">
        <v>10291</v>
      </c>
      <c r="T601" t="s">
        <v>439</v>
      </c>
      <c r="U601" s="60">
        <v>1029105</v>
      </c>
      <c r="V601" t="s">
        <v>440</v>
      </c>
      <c r="W601" s="60">
        <v>10410038</v>
      </c>
      <c r="X601" s="60" t="str">
        <f t="shared" si="9"/>
        <v>104</v>
      </c>
    </row>
    <row r="602" spans="2:24">
      <c r="B602">
        <v>71785752</v>
      </c>
      <c r="C602" t="s">
        <v>2424</v>
      </c>
      <c r="D602" t="s">
        <v>410</v>
      </c>
      <c r="E602" s="60" t="s">
        <v>411</v>
      </c>
      <c r="G602" t="s">
        <v>412</v>
      </c>
      <c r="H602" s="61">
        <v>42843</v>
      </c>
      <c r="J602" t="s">
        <v>4962</v>
      </c>
      <c r="M602" t="s">
        <v>397</v>
      </c>
      <c r="Q602" t="s">
        <v>719</v>
      </c>
      <c r="S602">
        <v>10291</v>
      </c>
      <c r="T602" t="s">
        <v>439</v>
      </c>
      <c r="U602" s="60">
        <v>1029107</v>
      </c>
      <c r="V602" t="s">
        <v>512</v>
      </c>
      <c r="W602" s="60">
        <v>10410054</v>
      </c>
      <c r="X602" s="60" t="str">
        <f t="shared" si="9"/>
        <v>104</v>
      </c>
    </row>
    <row r="603" spans="2:24">
      <c r="B603">
        <v>71705736</v>
      </c>
      <c r="C603" t="s">
        <v>1419</v>
      </c>
      <c r="D603" t="s">
        <v>393</v>
      </c>
      <c r="E603" s="60" t="s">
        <v>394</v>
      </c>
      <c r="G603" t="s">
        <v>395</v>
      </c>
      <c r="H603" s="61">
        <v>38264</v>
      </c>
      <c r="J603" t="s">
        <v>396</v>
      </c>
      <c r="M603" t="s">
        <v>397</v>
      </c>
      <c r="Q603" t="s">
        <v>398</v>
      </c>
      <c r="S603">
        <v>10210</v>
      </c>
      <c r="T603" t="s">
        <v>5038</v>
      </c>
      <c r="U603" s="60">
        <v>102100101</v>
      </c>
      <c r="V603" t="s">
        <v>448</v>
      </c>
      <c r="W603" s="60">
        <v>21820003</v>
      </c>
      <c r="X603" s="60" t="str">
        <f t="shared" si="9"/>
        <v>218</v>
      </c>
    </row>
    <row r="604" spans="2:24">
      <c r="B604">
        <v>71706554</v>
      </c>
      <c r="C604" t="s">
        <v>2233</v>
      </c>
      <c r="D604" t="s">
        <v>393</v>
      </c>
      <c r="E604" s="60" t="s">
        <v>394</v>
      </c>
      <c r="G604" t="s">
        <v>395</v>
      </c>
      <c r="H604" s="61">
        <v>41871</v>
      </c>
      <c r="J604" t="s">
        <v>396</v>
      </c>
      <c r="M604" t="s">
        <v>397</v>
      </c>
      <c r="Q604" t="s">
        <v>398</v>
      </c>
      <c r="S604">
        <v>10225</v>
      </c>
      <c r="T604" t="s">
        <v>402</v>
      </c>
      <c r="U604" s="60">
        <v>1022502</v>
      </c>
      <c r="V604" t="s">
        <v>5045</v>
      </c>
      <c r="W604" s="60">
        <v>21320004</v>
      </c>
      <c r="X604" s="60" t="str">
        <f t="shared" si="9"/>
        <v>213</v>
      </c>
    </row>
    <row r="605" spans="2:24">
      <c r="B605">
        <v>71712443</v>
      </c>
      <c r="C605" t="s">
        <v>1284</v>
      </c>
      <c r="D605" t="s">
        <v>393</v>
      </c>
      <c r="E605" s="60" t="s">
        <v>394</v>
      </c>
      <c r="G605" t="s">
        <v>395</v>
      </c>
      <c r="H605" s="61">
        <v>37700</v>
      </c>
      <c r="J605" t="s">
        <v>396</v>
      </c>
      <c r="M605" t="s">
        <v>397</v>
      </c>
      <c r="Q605" t="s">
        <v>398</v>
      </c>
      <c r="S605">
        <v>10220</v>
      </c>
      <c r="T605" t="s">
        <v>434</v>
      </c>
      <c r="U605" s="60">
        <v>1022003</v>
      </c>
      <c r="V605" t="s">
        <v>435</v>
      </c>
      <c r="W605" s="60">
        <v>22020004</v>
      </c>
      <c r="X605" s="60" t="str">
        <f t="shared" si="9"/>
        <v>220</v>
      </c>
    </row>
    <row r="606" spans="2:24">
      <c r="B606">
        <v>71850545</v>
      </c>
      <c r="C606" t="s">
        <v>1167</v>
      </c>
      <c r="D606" t="s">
        <v>393</v>
      </c>
      <c r="E606" s="60" t="s">
        <v>394</v>
      </c>
      <c r="G606" t="s">
        <v>395</v>
      </c>
      <c r="H606" s="61">
        <v>37055</v>
      </c>
      <c r="J606" t="s">
        <v>396</v>
      </c>
      <c r="M606" t="s">
        <v>397</v>
      </c>
      <c r="Q606" t="s">
        <v>398</v>
      </c>
      <c r="S606">
        <v>10230</v>
      </c>
      <c r="T606" t="s">
        <v>454</v>
      </c>
      <c r="U606" s="60">
        <v>1023005</v>
      </c>
      <c r="V606" t="s">
        <v>765</v>
      </c>
      <c r="W606" s="60">
        <v>20720005</v>
      </c>
      <c r="X606" s="60" t="str">
        <f t="shared" si="9"/>
        <v>207</v>
      </c>
    </row>
    <row r="607" spans="2:24">
      <c r="B607">
        <v>98545035</v>
      </c>
      <c r="C607" t="s">
        <v>1057</v>
      </c>
      <c r="D607" t="s">
        <v>393</v>
      </c>
      <c r="E607" s="60" t="s">
        <v>394</v>
      </c>
      <c r="G607" t="s">
        <v>395</v>
      </c>
      <c r="H607" s="61">
        <v>36272</v>
      </c>
      <c r="J607" t="s">
        <v>396</v>
      </c>
      <c r="M607" t="s">
        <v>397</v>
      </c>
      <c r="Q607" t="s">
        <v>398</v>
      </c>
      <c r="S607">
        <v>10230</v>
      </c>
      <c r="T607" t="s">
        <v>454</v>
      </c>
      <c r="U607" s="60">
        <v>1023016</v>
      </c>
      <c r="V607" t="s">
        <v>588</v>
      </c>
      <c r="W607" s="60">
        <v>20730001</v>
      </c>
      <c r="X607" s="60" t="str">
        <f t="shared" si="9"/>
        <v>207</v>
      </c>
    </row>
    <row r="608" spans="2:24">
      <c r="B608">
        <v>98546513</v>
      </c>
      <c r="C608" t="s">
        <v>1112</v>
      </c>
      <c r="D608" t="s">
        <v>393</v>
      </c>
      <c r="E608" s="60" t="s">
        <v>394</v>
      </c>
      <c r="G608" t="s">
        <v>395</v>
      </c>
      <c r="H608" s="61">
        <v>36718</v>
      </c>
      <c r="J608" t="s">
        <v>396</v>
      </c>
      <c r="M608" t="s">
        <v>397</v>
      </c>
      <c r="Q608" t="s">
        <v>398</v>
      </c>
      <c r="S608">
        <v>10225</v>
      </c>
      <c r="T608" t="s">
        <v>402</v>
      </c>
      <c r="U608" s="60">
        <v>1022503</v>
      </c>
      <c r="V608" t="s">
        <v>438</v>
      </c>
      <c r="W608" s="60">
        <v>21320005</v>
      </c>
      <c r="X608" s="60" t="str">
        <f t="shared" si="9"/>
        <v>213</v>
      </c>
    </row>
    <row r="609" spans="2:24">
      <c r="B609">
        <v>286927</v>
      </c>
      <c r="C609" t="s">
        <v>1720</v>
      </c>
      <c r="D609" t="s">
        <v>393</v>
      </c>
      <c r="E609" s="60" t="s">
        <v>394</v>
      </c>
      <c r="G609" t="s">
        <v>395</v>
      </c>
      <c r="H609" s="61">
        <v>39562</v>
      </c>
      <c r="J609" t="s">
        <v>396</v>
      </c>
      <c r="M609" t="s">
        <v>397</v>
      </c>
      <c r="Q609" t="s">
        <v>398</v>
      </c>
      <c r="S609">
        <v>10211</v>
      </c>
      <c r="T609" t="s">
        <v>422</v>
      </c>
      <c r="U609" s="60">
        <v>1021101</v>
      </c>
      <c r="V609" t="s">
        <v>423</v>
      </c>
      <c r="W609" s="60">
        <v>21920004</v>
      </c>
      <c r="X609" s="60" t="str">
        <f t="shared" si="9"/>
        <v>219</v>
      </c>
    </row>
    <row r="610" spans="2:24">
      <c r="B610">
        <v>289640</v>
      </c>
      <c r="C610" t="s">
        <v>1355</v>
      </c>
      <c r="D610" t="s">
        <v>393</v>
      </c>
      <c r="E610" s="60" t="s">
        <v>394</v>
      </c>
      <c r="G610" t="s">
        <v>395</v>
      </c>
      <c r="H610" s="61">
        <v>38019</v>
      </c>
      <c r="J610" t="s">
        <v>396</v>
      </c>
      <c r="M610" t="s">
        <v>397</v>
      </c>
      <c r="Q610" t="s">
        <v>398</v>
      </c>
      <c r="S610">
        <v>10209</v>
      </c>
      <c r="T610" t="s">
        <v>442</v>
      </c>
      <c r="U610" s="60">
        <v>1020902</v>
      </c>
      <c r="V610" t="s">
        <v>652</v>
      </c>
      <c r="W610" s="60">
        <v>21720003</v>
      </c>
      <c r="X610" s="60" t="str">
        <f t="shared" si="9"/>
        <v>217</v>
      </c>
    </row>
    <row r="611" spans="2:24">
      <c r="B611">
        <v>21895715</v>
      </c>
      <c r="C611" t="s">
        <v>1076</v>
      </c>
      <c r="D611" t="s">
        <v>393</v>
      </c>
      <c r="E611" s="60" t="s">
        <v>394</v>
      </c>
      <c r="G611" t="s">
        <v>395</v>
      </c>
      <c r="H611" s="61">
        <v>36446</v>
      </c>
      <c r="J611" t="s">
        <v>396</v>
      </c>
      <c r="M611" t="s">
        <v>397</v>
      </c>
      <c r="Q611" t="s">
        <v>398</v>
      </c>
      <c r="S611">
        <v>10275</v>
      </c>
      <c r="T611" t="s">
        <v>564</v>
      </c>
      <c r="U611" s="60">
        <v>1027501</v>
      </c>
      <c r="V611" t="s">
        <v>565</v>
      </c>
      <c r="W611" s="60">
        <v>22520001</v>
      </c>
      <c r="X611" s="60" t="str">
        <f t="shared" si="9"/>
        <v>225</v>
      </c>
    </row>
    <row r="612" spans="2:24">
      <c r="B612">
        <v>39786639</v>
      </c>
      <c r="C612" t="s">
        <v>1359</v>
      </c>
      <c r="D612" t="s">
        <v>393</v>
      </c>
      <c r="E612" s="60" t="s">
        <v>394</v>
      </c>
      <c r="G612" t="s">
        <v>395</v>
      </c>
      <c r="H612" s="61">
        <v>38020</v>
      </c>
      <c r="J612" t="s">
        <v>396</v>
      </c>
      <c r="M612" t="s">
        <v>397</v>
      </c>
      <c r="Q612" t="s">
        <v>398</v>
      </c>
      <c r="S612">
        <v>10250</v>
      </c>
      <c r="T612" t="s">
        <v>483</v>
      </c>
      <c r="U612" s="60">
        <v>1025002</v>
      </c>
      <c r="V612" t="s">
        <v>694</v>
      </c>
      <c r="W612" s="60">
        <v>21220002</v>
      </c>
      <c r="X612" s="60" t="str">
        <f t="shared" si="9"/>
        <v>212</v>
      </c>
    </row>
    <row r="613" spans="2:24">
      <c r="B613">
        <v>43118198</v>
      </c>
      <c r="C613" t="s">
        <v>2607</v>
      </c>
      <c r="D613" t="s">
        <v>410</v>
      </c>
      <c r="E613" s="60" t="s">
        <v>411</v>
      </c>
      <c r="G613" t="s">
        <v>412</v>
      </c>
      <c r="H613" s="61">
        <v>43679</v>
      </c>
      <c r="J613" t="s">
        <v>4963</v>
      </c>
      <c r="M613" t="s">
        <v>397</v>
      </c>
      <c r="Q613" t="s">
        <v>719</v>
      </c>
      <c r="S613">
        <v>10214</v>
      </c>
      <c r="T613" t="s">
        <v>420</v>
      </c>
      <c r="U613" s="60">
        <v>1021401</v>
      </c>
      <c r="V613" t="s">
        <v>421</v>
      </c>
      <c r="W613" s="60">
        <v>22620001</v>
      </c>
      <c r="X613" s="60" t="str">
        <f t="shared" si="9"/>
        <v>226</v>
      </c>
    </row>
    <row r="614" spans="2:24">
      <c r="B614">
        <v>51983999</v>
      </c>
      <c r="C614" t="s">
        <v>1696</v>
      </c>
      <c r="D614" t="s">
        <v>393</v>
      </c>
      <c r="E614" s="60" t="s">
        <v>394</v>
      </c>
      <c r="G614" t="s">
        <v>395</v>
      </c>
      <c r="H614" s="61">
        <v>39464</v>
      </c>
      <c r="J614" t="s">
        <v>396</v>
      </c>
      <c r="M614" t="s">
        <v>397</v>
      </c>
      <c r="Q614" t="s">
        <v>398</v>
      </c>
      <c r="S614">
        <v>10203</v>
      </c>
      <c r="T614" t="s">
        <v>399</v>
      </c>
      <c r="U614" s="60">
        <v>1020301</v>
      </c>
      <c r="V614" t="s">
        <v>405</v>
      </c>
      <c r="W614" s="60">
        <v>21420004</v>
      </c>
      <c r="X614" s="60" t="str">
        <f t="shared" si="9"/>
        <v>214</v>
      </c>
    </row>
    <row r="615" spans="2:24">
      <c r="B615">
        <v>52018950</v>
      </c>
      <c r="C615" t="s">
        <v>951</v>
      </c>
      <c r="D615" t="s">
        <v>393</v>
      </c>
      <c r="E615" s="60" t="s">
        <v>394</v>
      </c>
      <c r="G615" t="s">
        <v>395</v>
      </c>
      <c r="H615" s="61">
        <v>35676</v>
      </c>
      <c r="J615" t="s">
        <v>396</v>
      </c>
      <c r="M615" t="s">
        <v>397</v>
      </c>
      <c r="Q615" t="s">
        <v>398</v>
      </c>
      <c r="S615">
        <v>10209</v>
      </c>
      <c r="T615" t="s">
        <v>442</v>
      </c>
      <c r="U615" s="60">
        <v>1020905</v>
      </c>
      <c r="V615" t="s">
        <v>952</v>
      </c>
      <c r="W615" s="60">
        <v>21720006</v>
      </c>
      <c r="X615" s="60" t="str">
        <f t="shared" si="9"/>
        <v>217</v>
      </c>
    </row>
    <row r="616" spans="2:24">
      <c r="B616">
        <v>59814113</v>
      </c>
      <c r="C616" t="s">
        <v>1341</v>
      </c>
      <c r="D616" t="s">
        <v>393</v>
      </c>
      <c r="E616" s="60" t="s">
        <v>394</v>
      </c>
      <c r="G616" t="s">
        <v>395</v>
      </c>
      <c r="H616" s="61">
        <v>37959</v>
      </c>
      <c r="J616" t="s">
        <v>396</v>
      </c>
      <c r="M616" t="s">
        <v>397</v>
      </c>
      <c r="Q616" t="s">
        <v>398</v>
      </c>
      <c r="S616">
        <v>10240</v>
      </c>
      <c r="T616" t="s">
        <v>5036</v>
      </c>
      <c r="U616" s="60">
        <v>1024001</v>
      </c>
      <c r="V616" t="s">
        <v>477</v>
      </c>
      <c r="W616" s="60">
        <v>21120001</v>
      </c>
      <c r="X616" s="60" t="str">
        <f t="shared" si="9"/>
        <v>211</v>
      </c>
    </row>
    <row r="617" spans="2:24">
      <c r="B617">
        <v>66811296</v>
      </c>
      <c r="C617" t="s">
        <v>1082</v>
      </c>
      <c r="D617" t="s">
        <v>393</v>
      </c>
      <c r="E617" s="60" t="s">
        <v>394</v>
      </c>
      <c r="G617" t="s">
        <v>395</v>
      </c>
      <c r="H617" s="61">
        <v>36538</v>
      </c>
      <c r="J617" t="s">
        <v>775</v>
      </c>
      <c r="M617" t="s">
        <v>397</v>
      </c>
      <c r="Q617" t="s">
        <v>398</v>
      </c>
      <c r="S617">
        <v>10250</v>
      </c>
      <c r="T617" t="s">
        <v>483</v>
      </c>
      <c r="U617" s="60">
        <v>10250</v>
      </c>
      <c r="V617" t="s">
        <v>483</v>
      </c>
      <c r="W617" s="60">
        <v>21260001</v>
      </c>
      <c r="X617" s="60" t="str">
        <f t="shared" si="9"/>
        <v>212</v>
      </c>
    </row>
    <row r="618" spans="2:24">
      <c r="B618">
        <v>42690810</v>
      </c>
      <c r="C618" t="s">
        <v>2331</v>
      </c>
      <c r="D618" t="s">
        <v>410</v>
      </c>
      <c r="E618" s="60" t="s">
        <v>411</v>
      </c>
      <c r="G618" t="s">
        <v>753</v>
      </c>
      <c r="H618" s="61">
        <v>42382</v>
      </c>
      <c r="J618" t="s">
        <v>2332</v>
      </c>
      <c r="M618" t="s">
        <v>397</v>
      </c>
      <c r="Q618" t="s">
        <v>753</v>
      </c>
      <c r="S618">
        <v>10291</v>
      </c>
      <c r="T618" t="s">
        <v>439</v>
      </c>
      <c r="U618" s="60">
        <v>1029105</v>
      </c>
      <c r="V618" t="s">
        <v>440</v>
      </c>
      <c r="W618" s="60">
        <v>10410038</v>
      </c>
      <c r="X618" s="60" t="str">
        <f t="shared" si="9"/>
        <v>104</v>
      </c>
    </row>
    <row r="619" spans="2:24">
      <c r="B619">
        <v>43165339</v>
      </c>
      <c r="C619" t="s">
        <v>2183</v>
      </c>
      <c r="D619" t="s">
        <v>410</v>
      </c>
      <c r="E619" s="60" t="s">
        <v>411</v>
      </c>
      <c r="G619" t="s">
        <v>753</v>
      </c>
      <c r="H619" s="61">
        <v>41586</v>
      </c>
      <c r="J619" t="s">
        <v>530</v>
      </c>
      <c r="M619" t="s">
        <v>397</v>
      </c>
      <c r="Q619" t="s">
        <v>753</v>
      </c>
      <c r="S619">
        <v>10291</v>
      </c>
      <c r="T619" t="s">
        <v>439</v>
      </c>
      <c r="U619" s="60">
        <v>1029105</v>
      </c>
      <c r="V619" t="s">
        <v>440</v>
      </c>
      <c r="W619" s="60">
        <v>10410038</v>
      </c>
      <c r="X619" s="60" t="str">
        <f t="shared" si="9"/>
        <v>104</v>
      </c>
    </row>
    <row r="620" spans="2:24">
      <c r="B620">
        <v>43168141</v>
      </c>
      <c r="C620" t="s">
        <v>2573</v>
      </c>
      <c r="D620" t="s">
        <v>410</v>
      </c>
      <c r="E620" s="60" t="s">
        <v>411</v>
      </c>
      <c r="G620" t="s">
        <v>753</v>
      </c>
      <c r="H620" s="61">
        <v>43356</v>
      </c>
      <c r="J620" t="s">
        <v>508</v>
      </c>
      <c r="M620" t="s">
        <v>397</v>
      </c>
      <c r="Q620" t="s">
        <v>753</v>
      </c>
      <c r="S620">
        <v>10291</v>
      </c>
      <c r="T620" t="s">
        <v>439</v>
      </c>
      <c r="U620" s="60">
        <v>1029105</v>
      </c>
      <c r="V620" t="s">
        <v>440</v>
      </c>
      <c r="W620" s="60">
        <v>10410038</v>
      </c>
      <c r="X620" s="60" t="str">
        <f t="shared" si="9"/>
        <v>104</v>
      </c>
    </row>
    <row r="621" spans="2:24">
      <c r="B621">
        <v>43872423</v>
      </c>
      <c r="C621" t="s">
        <v>1995</v>
      </c>
      <c r="D621" t="s">
        <v>410</v>
      </c>
      <c r="E621" s="60" t="s">
        <v>411</v>
      </c>
      <c r="G621" t="s">
        <v>753</v>
      </c>
      <c r="H621" s="61">
        <v>40858</v>
      </c>
      <c r="J621" t="s">
        <v>828</v>
      </c>
      <c r="M621" t="s">
        <v>397</v>
      </c>
      <c r="Q621" t="s">
        <v>753</v>
      </c>
      <c r="S621">
        <v>10291</v>
      </c>
      <c r="T621" t="s">
        <v>439</v>
      </c>
      <c r="U621" s="60">
        <v>1029105</v>
      </c>
      <c r="V621" t="s">
        <v>440</v>
      </c>
      <c r="W621" s="60">
        <v>10410038</v>
      </c>
      <c r="X621" s="60" t="str">
        <f t="shared" si="9"/>
        <v>104</v>
      </c>
    </row>
    <row r="622" spans="2:24">
      <c r="B622">
        <v>71373860</v>
      </c>
      <c r="C622" t="s">
        <v>2623</v>
      </c>
      <c r="D622" t="s">
        <v>410</v>
      </c>
      <c r="E622" s="60" t="s">
        <v>411</v>
      </c>
      <c r="G622" t="s">
        <v>412</v>
      </c>
      <c r="H622" s="61">
        <v>43857</v>
      </c>
      <c r="J622" t="s">
        <v>2624</v>
      </c>
      <c r="M622" t="s">
        <v>397</v>
      </c>
      <c r="Q622" t="s">
        <v>719</v>
      </c>
      <c r="S622">
        <v>10291</v>
      </c>
      <c r="T622" t="s">
        <v>439</v>
      </c>
      <c r="U622" s="60">
        <v>1029105</v>
      </c>
      <c r="V622" t="s">
        <v>440</v>
      </c>
      <c r="W622" s="60">
        <v>10410038</v>
      </c>
      <c r="X622" s="60" t="str">
        <f t="shared" si="9"/>
        <v>104</v>
      </c>
    </row>
    <row r="623" spans="2:24">
      <c r="B623">
        <v>71715701</v>
      </c>
      <c r="C623" t="s">
        <v>1015</v>
      </c>
      <c r="D623" t="s">
        <v>393</v>
      </c>
      <c r="E623" s="60" t="s">
        <v>394</v>
      </c>
      <c r="G623" t="s">
        <v>395</v>
      </c>
      <c r="H623" s="61">
        <v>35976</v>
      </c>
      <c r="J623" t="s">
        <v>396</v>
      </c>
      <c r="M623" t="s">
        <v>397</v>
      </c>
      <c r="Q623" t="s">
        <v>398</v>
      </c>
      <c r="S623">
        <v>10225</v>
      </c>
      <c r="T623" t="s">
        <v>402</v>
      </c>
      <c r="U623" s="60">
        <v>1022503</v>
      </c>
      <c r="V623" t="s">
        <v>438</v>
      </c>
      <c r="W623" s="60">
        <v>21320005</v>
      </c>
      <c r="X623" s="60" t="str">
        <f t="shared" si="9"/>
        <v>213</v>
      </c>
    </row>
    <row r="624" spans="2:24">
      <c r="B624">
        <v>71718217</v>
      </c>
      <c r="C624" t="s">
        <v>1160</v>
      </c>
      <c r="D624" t="s">
        <v>393</v>
      </c>
      <c r="E624" s="60" t="s">
        <v>394</v>
      </c>
      <c r="G624" t="s">
        <v>395</v>
      </c>
      <c r="H624" s="61">
        <v>36966</v>
      </c>
      <c r="J624" t="s">
        <v>396</v>
      </c>
      <c r="M624" t="s">
        <v>397</v>
      </c>
      <c r="Q624" t="s">
        <v>398</v>
      </c>
      <c r="S624">
        <v>10225</v>
      </c>
      <c r="T624" t="s">
        <v>402</v>
      </c>
      <c r="U624" s="60">
        <v>1022505</v>
      </c>
      <c r="V624" t="s">
        <v>5048</v>
      </c>
      <c r="W624" s="60">
        <v>21320007</v>
      </c>
      <c r="X624" s="60" t="str">
        <f t="shared" si="9"/>
        <v>213</v>
      </c>
    </row>
    <row r="625" spans="2:24">
      <c r="B625">
        <v>71877152</v>
      </c>
      <c r="C625" t="s">
        <v>1321</v>
      </c>
      <c r="D625" t="s">
        <v>393</v>
      </c>
      <c r="E625" s="60" t="s">
        <v>394</v>
      </c>
      <c r="G625" t="s">
        <v>395</v>
      </c>
      <c r="H625" s="61">
        <v>37847</v>
      </c>
      <c r="J625" t="s">
        <v>396</v>
      </c>
      <c r="M625" t="s">
        <v>397</v>
      </c>
      <c r="Q625" t="s">
        <v>398</v>
      </c>
      <c r="S625">
        <v>10225</v>
      </c>
      <c r="T625" t="s">
        <v>402</v>
      </c>
      <c r="U625" s="60">
        <v>1022504</v>
      </c>
      <c r="V625" t="s">
        <v>617</v>
      </c>
      <c r="W625" s="60">
        <v>21320006</v>
      </c>
      <c r="X625" s="60" t="str">
        <f t="shared" si="9"/>
        <v>213</v>
      </c>
    </row>
    <row r="626" spans="2:24">
      <c r="B626">
        <v>98531399</v>
      </c>
      <c r="C626" t="s">
        <v>1651</v>
      </c>
      <c r="D626" t="s">
        <v>393</v>
      </c>
      <c r="E626" s="60" t="s">
        <v>394</v>
      </c>
      <c r="G626" t="s">
        <v>395</v>
      </c>
      <c r="H626" s="61">
        <v>39297</v>
      </c>
      <c r="J626" t="s">
        <v>775</v>
      </c>
      <c r="M626" t="s">
        <v>397</v>
      </c>
      <c r="Q626" t="s">
        <v>398</v>
      </c>
      <c r="S626">
        <v>10220</v>
      </c>
      <c r="T626" t="s">
        <v>434</v>
      </c>
      <c r="U626" s="60">
        <v>10220</v>
      </c>
      <c r="V626" t="s">
        <v>434</v>
      </c>
      <c r="W626" s="60">
        <v>22060001</v>
      </c>
      <c r="X626" s="60" t="str">
        <f t="shared" si="9"/>
        <v>220</v>
      </c>
    </row>
    <row r="627" spans="2:24">
      <c r="B627">
        <v>98552686</v>
      </c>
      <c r="C627" t="s">
        <v>1645</v>
      </c>
      <c r="D627" t="s">
        <v>393</v>
      </c>
      <c r="E627" s="60" t="s">
        <v>394</v>
      </c>
      <c r="G627" t="s">
        <v>395</v>
      </c>
      <c r="H627" s="61">
        <v>39296</v>
      </c>
      <c r="J627" t="s">
        <v>396</v>
      </c>
      <c r="M627" t="s">
        <v>397</v>
      </c>
      <c r="Q627" t="s">
        <v>398</v>
      </c>
      <c r="S627">
        <v>10203</v>
      </c>
      <c r="T627" t="s">
        <v>399</v>
      </c>
      <c r="U627" s="60">
        <v>1020302</v>
      </c>
      <c r="V627" t="s">
        <v>400</v>
      </c>
      <c r="W627" s="60">
        <v>21420002</v>
      </c>
      <c r="X627" s="60" t="str">
        <f t="shared" si="9"/>
        <v>214</v>
      </c>
    </row>
    <row r="628" spans="2:24">
      <c r="B628">
        <v>98554166</v>
      </c>
      <c r="C628" t="s">
        <v>1440</v>
      </c>
      <c r="D628" t="s">
        <v>393</v>
      </c>
      <c r="E628" s="60" t="s">
        <v>394</v>
      </c>
      <c r="G628" t="s">
        <v>395</v>
      </c>
      <c r="H628" s="61">
        <v>38392</v>
      </c>
      <c r="J628" t="s">
        <v>396</v>
      </c>
      <c r="M628" t="s">
        <v>397</v>
      </c>
      <c r="Q628" t="s">
        <v>398</v>
      </c>
      <c r="S628">
        <v>10280</v>
      </c>
      <c r="T628" t="s">
        <v>837</v>
      </c>
      <c r="U628" s="60">
        <v>1028001</v>
      </c>
      <c r="V628" t="s">
        <v>421</v>
      </c>
      <c r="W628" s="60">
        <v>22220001</v>
      </c>
      <c r="X628" s="60" t="str">
        <f t="shared" si="9"/>
        <v>222</v>
      </c>
    </row>
    <row r="629" spans="2:24">
      <c r="B629">
        <v>318686</v>
      </c>
      <c r="C629" t="s">
        <v>1499</v>
      </c>
      <c r="D629" t="s">
        <v>393</v>
      </c>
      <c r="E629" s="60" t="s">
        <v>394</v>
      </c>
      <c r="G629" t="s">
        <v>395</v>
      </c>
      <c r="H629" s="61">
        <v>38588</v>
      </c>
      <c r="J629" t="s">
        <v>396</v>
      </c>
      <c r="M629" t="s">
        <v>397</v>
      </c>
      <c r="Q629" t="s">
        <v>398</v>
      </c>
      <c r="S629">
        <v>10203</v>
      </c>
      <c r="T629" t="s">
        <v>399</v>
      </c>
      <c r="U629" s="60">
        <v>1020301</v>
      </c>
      <c r="V629" t="s">
        <v>405</v>
      </c>
      <c r="W629" s="60">
        <v>21420004</v>
      </c>
      <c r="X629" s="60" t="str">
        <f t="shared" si="9"/>
        <v>214</v>
      </c>
    </row>
    <row r="630" spans="2:24">
      <c r="B630">
        <v>410043</v>
      </c>
      <c r="C630" t="s">
        <v>2530</v>
      </c>
      <c r="D630" t="s">
        <v>393</v>
      </c>
      <c r="E630" s="60" t="s">
        <v>394</v>
      </c>
      <c r="G630" t="s">
        <v>395</v>
      </c>
      <c r="H630" s="61">
        <v>43168</v>
      </c>
      <c r="J630" t="s">
        <v>396</v>
      </c>
      <c r="M630" t="s">
        <v>397</v>
      </c>
      <c r="Q630" t="s">
        <v>398</v>
      </c>
      <c r="S630">
        <v>10225</v>
      </c>
      <c r="T630" t="s">
        <v>402</v>
      </c>
      <c r="U630" s="60">
        <v>1022507</v>
      </c>
      <c r="V630" t="s">
        <v>673</v>
      </c>
      <c r="W630" s="60">
        <v>21320009</v>
      </c>
      <c r="X630" s="60" t="str">
        <f t="shared" si="9"/>
        <v>213</v>
      </c>
    </row>
    <row r="631" spans="2:24">
      <c r="B631">
        <v>3379170</v>
      </c>
      <c r="C631" t="s">
        <v>2096</v>
      </c>
      <c r="D631" t="s">
        <v>410</v>
      </c>
      <c r="E631" s="60" t="s">
        <v>411</v>
      </c>
      <c r="G631" t="s">
        <v>753</v>
      </c>
      <c r="H631" s="61">
        <v>41298</v>
      </c>
      <c r="J631" t="s">
        <v>4950</v>
      </c>
      <c r="M631" t="s">
        <v>397</v>
      </c>
      <c r="Q631" t="s">
        <v>753</v>
      </c>
      <c r="S631">
        <v>10281</v>
      </c>
      <c r="T631" t="s">
        <v>493</v>
      </c>
      <c r="U631" s="60">
        <v>1028102</v>
      </c>
      <c r="V631" t="s">
        <v>494</v>
      </c>
      <c r="W631" s="60">
        <v>11010003</v>
      </c>
      <c r="X631" s="60" t="str">
        <f t="shared" si="9"/>
        <v>110</v>
      </c>
    </row>
    <row r="632" spans="2:24">
      <c r="B632">
        <v>3474031</v>
      </c>
      <c r="C632" t="s">
        <v>1994</v>
      </c>
      <c r="D632" t="s">
        <v>410</v>
      </c>
      <c r="E632" s="60" t="s">
        <v>411</v>
      </c>
      <c r="G632" t="s">
        <v>753</v>
      </c>
      <c r="H632" s="61">
        <v>40858</v>
      </c>
      <c r="J632" t="s">
        <v>4965</v>
      </c>
      <c r="M632" t="s">
        <v>397</v>
      </c>
      <c r="Q632" t="s">
        <v>753</v>
      </c>
      <c r="S632">
        <v>10203</v>
      </c>
      <c r="T632" t="s">
        <v>399</v>
      </c>
      <c r="U632" s="60">
        <v>1020301</v>
      </c>
      <c r="V632" t="s">
        <v>405</v>
      </c>
      <c r="W632" s="60">
        <v>21420004</v>
      </c>
      <c r="X632" s="60" t="str">
        <f t="shared" si="9"/>
        <v>214</v>
      </c>
    </row>
    <row r="633" spans="2:24">
      <c r="B633">
        <v>7688258</v>
      </c>
      <c r="C633" t="s">
        <v>3233</v>
      </c>
      <c r="D633" t="s">
        <v>393</v>
      </c>
      <c r="E633" s="60" t="s">
        <v>394</v>
      </c>
      <c r="G633" t="s">
        <v>2693</v>
      </c>
      <c r="H633" s="61">
        <v>45168</v>
      </c>
      <c r="J633" t="s">
        <v>396</v>
      </c>
      <c r="M633" t="s">
        <v>471</v>
      </c>
      <c r="Q633" t="s">
        <v>2694</v>
      </c>
      <c r="S633">
        <v>10230</v>
      </c>
      <c r="T633" t="s">
        <v>454</v>
      </c>
      <c r="U633" s="60">
        <v>1023007</v>
      </c>
      <c r="V633" t="s">
        <v>582</v>
      </c>
      <c r="W633" s="60">
        <v>20720007</v>
      </c>
      <c r="X633" s="60" t="str">
        <f t="shared" si="9"/>
        <v>207</v>
      </c>
    </row>
    <row r="634" spans="2:24">
      <c r="B634">
        <v>42788310</v>
      </c>
      <c r="C634" t="s">
        <v>1418</v>
      </c>
      <c r="D634" t="s">
        <v>393</v>
      </c>
      <c r="E634" s="60" t="s">
        <v>394</v>
      </c>
      <c r="G634" t="s">
        <v>395</v>
      </c>
      <c r="H634" s="61">
        <v>38253</v>
      </c>
      <c r="J634" t="s">
        <v>775</v>
      </c>
      <c r="M634" t="s">
        <v>397</v>
      </c>
      <c r="Q634" t="s">
        <v>398</v>
      </c>
      <c r="S634">
        <v>10209</v>
      </c>
      <c r="T634" t="s">
        <v>442</v>
      </c>
      <c r="U634" s="60">
        <v>10209</v>
      </c>
      <c r="V634" t="s">
        <v>442</v>
      </c>
      <c r="W634" s="60">
        <v>21760001</v>
      </c>
      <c r="X634" s="60" t="str">
        <f t="shared" si="9"/>
        <v>217</v>
      </c>
    </row>
    <row r="635" spans="2:24">
      <c r="B635">
        <v>43565986</v>
      </c>
      <c r="C635" t="s">
        <v>1232</v>
      </c>
      <c r="D635" t="s">
        <v>393</v>
      </c>
      <c r="E635" s="60" t="s">
        <v>394</v>
      </c>
      <c r="G635" t="s">
        <v>395</v>
      </c>
      <c r="H635" s="61">
        <v>37490</v>
      </c>
      <c r="J635" t="s">
        <v>4984</v>
      </c>
      <c r="M635" t="s">
        <v>397</v>
      </c>
      <c r="Q635" t="s">
        <v>398</v>
      </c>
      <c r="S635">
        <v>10230</v>
      </c>
      <c r="T635" t="s">
        <v>454</v>
      </c>
      <c r="U635" s="60">
        <v>1023007</v>
      </c>
      <c r="V635" t="s">
        <v>582</v>
      </c>
      <c r="W635" s="60">
        <v>20720007</v>
      </c>
      <c r="X635" s="60" t="str">
        <f t="shared" si="9"/>
        <v>207</v>
      </c>
    </row>
    <row r="636" spans="2:24">
      <c r="B636">
        <v>52083810</v>
      </c>
      <c r="C636" t="s">
        <v>1111</v>
      </c>
      <c r="D636" t="s">
        <v>393</v>
      </c>
      <c r="E636" s="60" t="s">
        <v>394</v>
      </c>
      <c r="G636" t="s">
        <v>395</v>
      </c>
      <c r="H636" s="61">
        <v>36706</v>
      </c>
      <c r="J636" t="s">
        <v>396</v>
      </c>
      <c r="M636" t="s">
        <v>397</v>
      </c>
      <c r="Q636" t="s">
        <v>398</v>
      </c>
      <c r="S636">
        <v>10230</v>
      </c>
      <c r="T636" t="s">
        <v>454</v>
      </c>
      <c r="U636" s="60">
        <v>1023011</v>
      </c>
      <c r="V636" t="s">
        <v>793</v>
      </c>
      <c r="W636" s="60">
        <v>20720011</v>
      </c>
      <c r="X636" s="60" t="str">
        <f t="shared" si="9"/>
        <v>207</v>
      </c>
    </row>
    <row r="637" spans="2:24">
      <c r="B637">
        <v>70002416</v>
      </c>
      <c r="C637" t="s">
        <v>1508</v>
      </c>
      <c r="D637" t="s">
        <v>393</v>
      </c>
      <c r="E637" s="60" t="s">
        <v>394</v>
      </c>
      <c r="G637" t="s">
        <v>395</v>
      </c>
      <c r="H637" s="61">
        <v>38672</v>
      </c>
      <c r="J637" t="s">
        <v>4979</v>
      </c>
      <c r="M637" t="s">
        <v>397</v>
      </c>
      <c r="Q637" t="s">
        <v>398</v>
      </c>
      <c r="S637">
        <v>10272</v>
      </c>
      <c r="T637" t="s">
        <v>1023</v>
      </c>
      <c r="U637" s="60">
        <v>10272</v>
      </c>
      <c r="V637" t="s">
        <v>1023</v>
      </c>
      <c r="W637" s="60">
        <v>22760001</v>
      </c>
      <c r="X637" s="60" t="str">
        <f t="shared" si="9"/>
        <v>227</v>
      </c>
    </row>
    <row r="638" spans="2:24">
      <c r="B638">
        <v>3413757</v>
      </c>
      <c r="C638" t="s">
        <v>2863</v>
      </c>
      <c r="D638" t="s">
        <v>410</v>
      </c>
      <c r="E638" s="60" t="s">
        <v>411</v>
      </c>
      <c r="G638" t="s">
        <v>2844</v>
      </c>
      <c r="H638" s="61">
        <v>44943</v>
      </c>
      <c r="J638" t="s">
        <v>2849</v>
      </c>
      <c r="M638" t="s">
        <v>397</v>
      </c>
      <c r="Q638" t="s">
        <v>2846</v>
      </c>
      <c r="S638">
        <v>10291</v>
      </c>
      <c r="T638" t="s">
        <v>439</v>
      </c>
      <c r="U638" s="60">
        <v>1029104</v>
      </c>
      <c r="V638" t="s">
        <v>528</v>
      </c>
      <c r="W638" s="60">
        <v>10410046</v>
      </c>
      <c r="X638" s="60" t="str">
        <f t="shared" si="9"/>
        <v>104</v>
      </c>
    </row>
    <row r="639" spans="2:24">
      <c r="B639">
        <v>43169595</v>
      </c>
      <c r="C639" t="s">
        <v>3155</v>
      </c>
      <c r="D639" t="s">
        <v>410</v>
      </c>
      <c r="E639" s="60" t="s">
        <v>411</v>
      </c>
      <c r="G639" t="s">
        <v>2844</v>
      </c>
      <c r="H639" s="61">
        <v>45113</v>
      </c>
      <c r="J639" t="s">
        <v>2849</v>
      </c>
      <c r="M639" t="s">
        <v>397</v>
      </c>
      <c r="Q639" t="s">
        <v>2846</v>
      </c>
      <c r="S639">
        <v>10291</v>
      </c>
      <c r="T639" t="s">
        <v>439</v>
      </c>
      <c r="U639" s="60">
        <v>1029105</v>
      </c>
      <c r="V639" t="s">
        <v>440</v>
      </c>
      <c r="W639" s="60">
        <v>10410038</v>
      </c>
      <c r="X639" s="60" t="str">
        <f t="shared" si="9"/>
        <v>104</v>
      </c>
    </row>
    <row r="640" spans="2:24">
      <c r="B640">
        <v>43877022</v>
      </c>
      <c r="C640" t="s">
        <v>2567</v>
      </c>
      <c r="D640" t="s">
        <v>410</v>
      </c>
      <c r="E640" s="60" t="s">
        <v>411</v>
      </c>
      <c r="G640" t="s">
        <v>753</v>
      </c>
      <c r="H640" s="61">
        <v>43347</v>
      </c>
      <c r="J640" t="s">
        <v>508</v>
      </c>
      <c r="M640" t="s">
        <v>397</v>
      </c>
      <c r="Q640" t="s">
        <v>753</v>
      </c>
      <c r="S640">
        <v>10291</v>
      </c>
      <c r="T640" t="s">
        <v>439</v>
      </c>
      <c r="U640" s="60">
        <v>1029105</v>
      </c>
      <c r="V640" t="s">
        <v>440</v>
      </c>
      <c r="W640" s="60">
        <v>10410038</v>
      </c>
      <c r="X640" s="60" t="str">
        <f t="shared" si="9"/>
        <v>104</v>
      </c>
    </row>
    <row r="641" spans="2:24">
      <c r="B641">
        <v>43902742</v>
      </c>
      <c r="C641" t="s">
        <v>3197</v>
      </c>
      <c r="D641" t="s">
        <v>410</v>
      </c>
      <c r="E641" s="60" t="s">
        <v>411</v>
      </c>
      <c r="G641" t="s">
        <v>2844</v>
      </c>
      <c r="H641" s="61">
        <v>45141</v>
      </c>
      <c r="J641" t="s">
        <v>4990</v>
      </c>
      <c r="M641" t="s">
        <v>397</v>
      </c>
      <c r="Q641" t="s">
        <v>2846</v>
      </c>
      <c r="S641">
        <v>10291</v>
      </c>
      <c r="T641" t="s">
        <v>439</v>
      </c>
      <c r="U641" s="60">
        <v>1029105</v>
      </c>
      <c r="V641" t="s">
        <v>440</v>
      </c>
      <c r="W641" s="60">
        <v>10410038</v>
      </c>
      <c r="X641" s="60" t="str">
        <f t="shared" si="9"/>
        <v>104</v>
      </c>
    </row>
    <row r="642" spans="2:24">
      <c r="B642">
        <v>71725281</v>
      </c>
      <c r="C642" t="s">
        <v>1272</v>
      </c>
      <c r="D642" t="s">
        <v>393</v>
      </c>
      <c r="E642" s="60" t="s">
        <v>394</v>
      </c>
      <c r="G642" t="s">
        <v>395</v>
      </c>
      <c r="H642" s="61">
        <v>37657</v>
      </c>
      <c r="J642" t="s">
        <v>396</v>
      </c>
      <c r="M642" t="s">
        <v>397</v>
      </c>
      <c r="Q642" t="s">
        <v>398</v>
      </c>
      <c r="S642">
        <v>10203</v>
      </c>
      <c r="T642" t="s">
        <v>399</v>
      </c>
      <c r="U642" s="60">
        <v>1020305</v>
      </c>
      <c r="V642" t="s">
        <v>436</v>
      </c>
      <c r="W642" s="60">
        <v>21420001</v>
      </c>
      <c r="X642" s="60" t="str">
        <f t="shared" si="9"/>
        <v>214</v>
      </c>
    </row>
    <row r="643" spans="2:24">
      <c r="B643">
        <v>71726055</v>
      </c>
      <c r="C643" t="s">
        <v>1542</v>
      </c>
      <c r="D643" t="s">
        <v>393</v>
      </c>
      <c r="E643" s="60" t="s">
        <v>394</v>
      </c>
      <c r="G643" t="s">
        <v>395</v>
      </c>
      <c r="H643" s="61">
        <v>38810</v>
      </c>
      <c r="J643" t="s">
        <v>4974</v>
      </c>
      <c r="M643" t="s">
        <v>397</v>
      </c>
      <c r="Q643" t="s">
        <v>398</v>
      </c>
      <c r="S643">
        <v>10245</v>
      </c>
      <c r="T643" t="s">
        <v>914</v>
      </c>
      <c r="U643" s="60">
        <v>1024502</v>
      </c>
      <c r="V643" t="s">
        <v>1237</v>
      </c>
      <c r="W643" s="60">
        <v>22130001</v>
      </c>
      <c r="X643" s="60" t="str">
        <f t="shared" ref="X643:X706" si="10">LEFT(W643,3)</f>
        <v>221</v>
      </c>
    </row>
    <row r="644" spans="2:24">
      <c r="B644">
        <v>71738910</v>
      </c>
      <c r="C644" t="s">
        <v>1333</v>
      </c>
      <c r="D644" t="s">
        <v>393</v>
      </c>
      <c r="E644" s="60" t="s">
        <v>394</v>
      </c>
      <c r="G644" t="s">
        <v>395</v>
      </c>
      <c r="H644" s="61">
        <v>37901</v>
      </c>
      <c r="J644" t="s">
        <v>396</v>
      </c>
      <c r="M644" t="s">
        <v>397</v>
      </c>
      <c r="Q644" t="s">
        <v>398</v>
      </c>
      <c r="S644">
        <v>10203</v>
      </c>
      <c r="T644" t="s">
        <v>399</v>
      </c>
      <c r="U644" s="60">
        <v>1020301</v>
      </c>
      <c r="V644" t="s">
        <v>405</v>
      </c>
      <c r="W644" s="60">
        <v>21420004</v>
      </c>
      <c r="X644" s="60" t="str">
        <f t="shared" si="10"/>
        <v>214</v>
      </c>
    </row>
    <row r="645" spans="2:24">
      <c r="B645">
        <v>79540491</v>
      </c>
      <c r="C645" t="s">
        <v>2447</v>
      </c>
      <c r="D645" t="s">
        <v>393</v>
      </c>
      <c r="E645" s="60" t="s">
        <v>394</v>
      </c>
      <c r="G645" t="s">
        <v>395</v>
      </c>
      <c r="H645" s="61">
        <v>43133</v>
      </c>
      <c r="J645" t="s">
        <v>396</v>
      </c>
      <c r="M645" t="s">
        <v>397</v>
      </c>
      <c r="Q645" t="s">
        <v>398</v>
      </c>
      <c r="S645">
        <v>10215</v>
      </c>
      <c r="T645" t="s">
        <v>5034</v>
      </c>
      <c r="U645" s="60">
        <v>1021502</v>
      </c>
      <c r="V645" t="s">
        <v>1865</v>
      </c>
      <c r="W645" s="60">
        <v>21520004</v>
      </c>
      <c r="X645" s="60" t="str">
        <f t="shared" si="10"/>
        <v>215</v>
      </c>
    </row>
    <row r="646" spans="2:24">
      <c r="B646">
        <v>79580095</v>
      </c>
      <c r="C646" t="s">
        <v>1801</v>
      </c>
      <c r="D646" t="s">
        <v>393</v>
      </c>
      <c r="E646" s="60" t="s">
        <v>394</v>
      </c>
      <c r="G646" t="s">
        <v>395</v>
      </c>
      <c r="H646" s="61">
        <v>39857</v>
      </c>
      <c r="J646" t="s">
        <v>396</v>
      </c>
      <c r="M646" t="s">
        <v>397</v>
      </c>
      <c r="Q646" t="s">
        <v>398</v>
      </c>
      <c r="S646">
        <v>10211</v>
      </c>
      <c r="T646" t="s">
        <v>422</v>
      </c>
      <c r="U646" s="60">
        <v>1021101</v>
      </c>
      <c r="V646" t="s">
        <v>423</v>
      </c>
      <c r="W646" s="60">
        <v>21920004</v>
      </c>
      <c r="X646" s="60" t="str">
        <f t="shared" si="10"/>
        <v>219</v>
      </c>
    </row>
    <row r="647" spans="2:24">
      <c r="B647">
        <v>98554575</v>
      </c>
      <c r="C647" t="s">
        <v>1224</v>
      </c>
      <c r="D647" t="s">
        <v>393</v>
      </c>
      <c r="E647" s="60" t="s">
        <v>394</v>
      </c>
      <c r="G647" t="s">
        <v>395</v>
      </c>
      <c r="H647" s="61">
        <v>37462</v>
      </c>
      <c r="J647" t="s">
        <v>932</v>
      </c>
      <c r="M647" t="s">
        <v>397</v>
      </c>
      <c r="Q647" t="s">
        <v>398</v>
      </c>
      <c r="S647">
        <v>10203</v>
      </c>
      <c r="T647" t="s">
        <v>399</v>
      </c>
      <c r="U647" s="60">
        <v>1020302</v>
      </c>
      <c r="V647" t="s">
        <v>400</v>
      </c>
      <c r="W647" s="60">
        <v>21420002</v>
      </c>
      <c r="X647" s="60" t="str">
        <f t="shared" si="10"/>
        <v>214</v>
      </c>
    </row>
    <row r="648" spans="2:24">
      <c r="B648">
        <v>98557348</v>
      </c>
      <c r="C648" t="s">
        <v>1552</v>
      </c>
      <c r="D648" t="s">
        <v>393</v>
      </c>
      <c r="E648" s="60" t="s">
        <v>394</v>
      </c>
      <c r="G648" t="s">
        <v>395</v>
      </c>
      <c r="H648" s="61">
        <v>38827</v>
      </c>
      <c r="J648" t="s">
        <v>396</v>
      </c>
      <c r="M648" t="s">
        <v>397</v>
      </c>
      <c r="Q648" t="s">
        <v>398</v>
      </c>
      <c r="S648">
        <v>10203</v>
      </c>
      <c r="T648" t="s">
        <v>399</v>
      </c>
      <c r="U648" s="60">
        <v>1020301</v>
      </c>
      <c r="V648" t="s">
        <v>405</v>
      </c>
      <c r="W648" s="60">
        <v>21420004</v>
      </c>
      <c r="X648" s="60" t="str">
        <f t="shared" si="10"/>
        <v>214</v>
      </c>
    </row>
    <row r="649" spans="2:24">
      <c r="B649">
        <v>98585694</v>
      </c>
      <c r="C649" t="s">
        <v>2796</v>
      </c>
      <c r="D649" t="s">
        <v>393</v>
      </c>
      <c r="E649" s="60" t="s">
        <v>394</v>
      </c>
      <c r="G649" t="s">
        <v>395</v>
      </c>
      <c r="H649" s="61">
        <v>44519</v>
      </c>
      <c r="J649" t="s">
        <v>396</v>
      </c>
      <c r="M649" t="s">
        <v>397</v>
      </c>
      <c r="Q649" t="s">
        <v>398</v>
      </c>
      <c r="S649">
        <v>10215</v>
      </c>
      <c r="T649" t="s">
        <v>5034</v>
      </c>
      <c r="U649" s="60">
        <v>1021502</v>
      </c>
      <c r="V649" t="s">
        <v>1865</v>
      </c>
      <c r="W649" s="60">
        <v>21520004</v>
      </c>
      <c r="X649" s="60" t="str">
        <f t="shared" si="10"/>
        <v>215</v>
      </c>
    </row>
    <row r="650" spans="2:24">
      <c r="B650">
        <v>304982</v>
      </c>
      <c r="C650" t="s">
        <v>1811</v>
      </c>
      <c r="D650" t="s">
        <v>393</v>
      </c>
      <c r="E650" s="60" t="s">
        <v>394</v>
      </c>
      <c r="G650" t="s">
        <v>395</v>
      </c>
      <c r="H650" s="61">
        <v>39897</v>
      </c>
      <c r="J650" t="s">
        <v>396</v>
      </c>
      <c r="M650" t="s">
        <v>397</v>
      </c>
      <c r="Q650" t="s">
        <v>398</v>
      </c>
      <c r="S650">
        <v>10209</v>
      </c>
      <c r="T650" t="s">
        <v>442</v>
      </c>
      <c r="U650" s="60">
        <v>1020903</v>
      </c>
      <c r="V650" t="s">
        <v>443</v>
      </c>
      <c r="W650" s="60">
        <v>21720004</v>
      </c>
      <c r="X650" s="60" t="str">
        <f t="shared" si="10"/>
        <v>217</v>
      </c>
    </row>
    <row r="651" spans="2:24">
      <c r="B651">
        <v>317466</v>
      </c>
      <c r="C651" t="s">
        <v>1300</v>
      </c>
      <c r="D651" t="s">
        <v>393</v>
      </c>
      <c r="E651" s="60" t="s">
        <v>394</v>
      </c>
      <c r="G651" t="s">
        <v>395</v>
      </c>
      <c r="H651" s="61">
        <v>37746</v>
      </c>
      <c r="J651" t="s">
        <v>396</v>
      </c>
      <c r="M651" t="s">
        <v>397</v>
      </c>
      <c r="Q651" t="s">
        <v>398</v>
      </c>
      <c r="S651">
        <v>10211</v>
      </c>
      <c r="T651" t="s">
        <v>422</v>
      </c>
      <c r="U651" s="60">
        <v>1021101</v>
      </c>
      <c r="V651" t="s">
        <v>423</v>
      </c>
      <c r="W651" s="60">
        <v>21920004</v>
      </c>
      <c r="X651" s="60" t="str">
        <f t="shared" si="10"/>
        <v>219</v>
      </c>
    </row>
    <row r="652" spans="2:24">
      <c r="B652">
        <v>424249</v>
      </c>
      <c r="C652" t="s">
        <v>2196</v>
      </c>
      <c r="D652" t="s">
        <v>393</v>
      </c>
      <c r="E652" s="60" t="s">
        <v>394</v>
      </c>
      <c r="G652" t="s">
        <v>395</v>
      </c>
      <c r="H652" s="61">
        <v>41704</v>
      </c>
      <c r="J652" t="s">
        <v>396</v>
      </c>
      <c r="M652" t="s">
        <v>397</v>
      </c>
      <c r="Q652" t="s">
        <v>398</v>
      </c>
      <c r="S652">
        <v>10203</v>
      </c>
      <c r="T652" t="s">
        <v>399</v>
      </c>
      <c r="U652" s="60">
        <v>1020302</v>
      </c>
      <c r="V652" t="s">
        <v>400</v>
      </c>
      <c r="W652" s="60">
        <v>21420002</v>
      </c>
      <c r="X652" s="60" t="str">
        <f t="shared" si="10"/>
        <v>214</v>
      </c>
    </row>
    <row r="653" spans="2:24">
      <c r="B653">
        <v>8162392</v>
      </c>
      <c r="C653" t="s">
        <v>2329</v>
      </c>
      <c r="D653" t="s">
        <v>410</v>
      </c>
      <c r="E653" s="60" t="s">
        <v>411</v>
      </c>
      <c r="G653" t="s">
        <v>412</v>
      </c>
      <c r="H653" s="61">
        <v>42314</v>
      </c>
      <c r="J653" t="s">
        <v>957</v>
      </c>
      <c r="M653" t="s">
        <v>397</v>
      </c>
      <c r="Q653" t="s">
        <v>719</v>
      </c>
      <c r="S653">
        <v>10245</v>
      </c>
      <c r="T653" t="s">
        <v>914</v>
      </c>
      <c r="U653" s="60">
        <v>10245</v>
      </c>
      <c r="V653" t="s">
        <v>914</v>
      </c>
      <c r="W653" s="60">
        <v>22160001</v>
      </c>
      <c r="X653" s="60" t="str">
        <f t="shared" si="10"/>
        <v>221</v>
      </c>
    </row>
    <row r="654" spans="2:24">
      <c r="B654">
        <v>16453769</v>
      </c>
      <c r="C654" t="s">
        <v>1744</v>
      </c>
      <c r="D654" t="s">
        <v>393</v>
      </c>
      <c r="E654" s="60" t="s">
        <v>394</v>
      </c>
      <c r="G654" t="s">
        <v>395</v>
      </c>
      <c r="H654" s="61">
        <v>39603</v>
      </c>
      <c r="J654" t="s">
        <v>396</v>
      </c>
      <c r="M654" t="s">
        <v>397</v>
      </c>
      <c r="Q654" t="s">
        <v>398</v>
      </c>
      <c r="S654">
        <v>10202</v>
      </c>
      <c r="T654" t="s">
        <v>430</v>
      </c>
      <c r="U654" s="60">
        <v>1020201</v>
      </c>
      <c r="V654" t="s">
        <v>615</v>
      </c>
      <c r="W654" s="60">
        <v>21620002</v>
      </c>
      <c r="X654" s="60" t="str">
        <f t="shared" si="10"/>
        <v>216</v>
      </c>
    </row>
    <row r="655" spans="2:24">
      <c r="B655">
        <v>39354942</v>
      </c>
      <c r="C655" t="s">
        <v>1391</v>
      </c>
      <c r="D655" t="s">
        <v>393</v>
      </c>
      <c r="E655" s="60" t="s">
        <v>394</v>
      </c>
      <c r="G655" t="s">
        <v>395</v>
      </c>
      <c r="H655" s="61">
        <v>38126</v>
      </c>
      <c r="J655" t="s">
        <v>396</v>
      </c>
      <c r="M655" t="s">
        <v>397</v>
      </c>
      <c r="Q655" t="s">
        <v>398</v>
      </c>
      <c r="S655">
        <v>10203</v>
      </c>
      <c r="T655" t="s">
        <v>399</v>
      </c>
      <c r="U655" s="60">
        <v>1020301</v>
      </c>
      <c r="V655" t="s">
        <v>405</v>
      </c>
      <c r="W655" s="60">
        <v>21420004</v>
      </c>
      <c r="X655" s="60" t="str">
        <f t="shared" si="10"/>
        <v>214</v>
      </c>
    </row>
    <row r="656" spans="2:24">
      <c r="B656">
        <v>41925468</v>
      </c>
      <c r="C656" t="s">
        <v>1409</v>
      </c>
      <c r="D656" t="s">
        <v>393</v>
      </c>
      <c r="E656" s="60" t="s">
        <v>394</v>
      </c>
      <c r="G656" t="s">
        <v>395</v>
      </c>
      <c r="H656" s="61">
        <v>38596</v>
      </c>
      <c r="J656" t="s">
        <v>396</v>
      </c>
      <c r="M656" t="s">
        <v>397</v>
      </c>
      <c r="Q656" t="s">
        <v>398</v>
      </c>
      <c r="S656">
        <v>10230</v>
      </c>
      <c r="T656" t="s">
        <v>454</v>
      </c>
      <c r="U656" s="60">
        <v>1023006</v>
      </c>
      <c r="V656" t="s">
        <v>455</v>
      </c>
      <c r="W656" s="60">
        <v>20720006</v>
      </c>
      <c r="X656" s="60" t="str">
        <f t="shared" si="10"/>
        <v>207</v>
      </c>
    </row>
    <row r="657" spans="2:24">
      <c r="B657">
        <v>42792807</v>
      </c>
      <c r="C657" t="s">
        <v>1166</v>
      </c>
      <c r="D657" t="s">
        <v>393</v>
      </c>
      <c r="E657" s="60" t="s">
        <v>394</v>
      </c>
      <c r="G657" t="s">
        <v>395</v>
      </c>
      <c r="H657" s="61">
        <v>37040</v>
      </c>
      <c r="J657" t="s">
        <v>396</v>
      </c>
      <c r="M657" t="s">
        <v>397</v>
      </c>
      <c r="Q657" t="s">
        <v>398</v>
      </c>
      <c r="S657">
        <v>10209</v>
      </c>
      <c r="T657" t="s">
        <v>442</v>
      </c>
      <c r="U657" s="60">
        <v>1020903</v>
      </c>
      <c r="V657" t="s">
        <v>443</v>
      </c>
      <c r="W657" s="60">
        <v>21720004</v>
      </c>
      <c r="X657" s="60" t="str">
        <f t="shared" si="10"/>
        <v>217</v>
      </c>
    </row>
    <row r="658" spans="2:24">
      <c r="B658">
        <v>43253222</v>
      </c>
      <c r="C658" t="s">
        <v>2643</v>
      </c>
      <c r="D658" t="s">
        <v>410</v>
      </c>
      <c r="E658" s="60" t="s">
        <v>411</v>
      </c>
      <c r="G658" t="s">
        <v>412</v>
      </c>
      <c r="H658" s="61">
        <v>44229</v>
      </c>
      <c r="J658" t="s">
        <v>4966</v>
      </c>
      <c r="M658" t="s">
        <v>397</v>
      </c>
      <c r="Q658" t="s">
        <v>719</v>
      </c>
      <c r="S658">
        <v>10211</v>
      </c>
      <c r="T658" t="s">
        <v>422</v>
      </c>
      <c r="U658" s="60">
        <v>1021103</v>
      </c>
      <c r="V658" t="s">
        <v>2644</v>
      </c>
      <c r="W658" s="60">
        <v>21940008</v>
      </c>
      <c r="X658" s="60" t="str">
        <f t="shared" si="10"/>
        <v>219</v>
      </c>
    </row>
    <row r="659" spans="2:24">
      <c r="B659">
        <v>43570111</v>
      </c>
      <c r="C659" t="s">
        <v>3294</v>
      </c>
      <c r="D659" t="s">
        <v>393</v>
      </c>
      <c r="E659" s="60" t="s">
        <v>394</v>
      </c>
      <c r="G659" t="s">
        <v>2693</v>
      </c>
      <c r="H659" s="61">
        <v>45237</v>
      </c>
      <c r="J659" t="s">
        <v>396</v>
      </c>
      <c r="M659" t="s">
        <v>397</v>
      </c>
      <c r="Q659" t="s">
        <v>2694</v>
      </c>
      <c r="S659">
        <v>10270</v>
      </c>
      <c r="T659" t="s">
        <v>5035</v>
      </c>
      <c r="U659" s="60">
        <v>1027002</v>
      </c>
      <c r="V659" t="s">
        <v>5041</v>
      </c>
      <c r="W659" s="60">
        <v>21020002</v>
      </c>
      <c r="X659" s="60" t="str">
        <f t="shared" si="10"/>
        <v>210</v>
      </c>
    </row>
    <row r="660" spans="2:24">
      <c r="B660">
        <v>43684363</v>
      </c>
      <c r="C660" t="s">
        <v>1450</v>
      </c>
      <c r="D660" t="s">
        <v>393</v>
      </c>
      <c r="E660" s="60" t="s">
        <v>394</v>
      </c>
      <c r="G660" t="s">
        <v>395</v>
      </c>
      <c r="H660" s="61">
        <v>38406</v>
      </c>
      <c r="J660" t="s">
        <v>396</v>
      </c>
      <c r="M660" t="s">
        <v>397</v>
      </c>
      <c r="Q660" t="s">
        <v>398</v>
      </c>
      <c r="S660">
        <v>10280</v>
      </c>
      <c r="T660" t="s">
        <v>837</v>
      </c>
      <c r="U660" s="60">
        <v>1028001</v>
      </c>
      <c r="V660" t="s">
        <v>421</v>
      </c>
      <c r="W660" s="60">
        <v>22220001</v>
      </c>
      <c r="X660" s="60" t="str">
        <f t="shared" si="10"/>
        <v>222</v>
      </c>
    </row>
    <row r="661" spans="2:24">
      <c r="B661">
        <v>43685987</v>
      </c>
      <c r="C661" t="s">
        <v>1498</v>
      </c>
      <c r="D661" t="s">
        <v>393</v>
      </c>
      <c r="E661" s="60" t="s">
        <v>394</v>
      </c>
      <c r="G661" t="s">
        <v>395</v>
      </c>
      <c r="H661" s="61">
        <v>38587</v>
      </c>
      <c r="J661" t="s">
        <v>396</v>
      </c>
      <c r="M661" t="s">
        <v>397</v>
      </c>
      <c r="Q661" t="s">
        <v>398</v>
      </c>
      <c r="S661">
        <v>10250</v>
      </c>
      <c r="T661" t="s">
        <v>483</v>
      </c>
      <c r="U661" s="60">
        <v>1025002</v>
      </c>
      <c r="V661" t="s">
        <v>694</v>
      </c>
      <c r="W661" s="60">
        <v>21220002</v>
      </c>
      <c r="X661" s="60" t="str">
        <f t="shared" si="10"/>
        <v>212</v>
      </c>
    </row>
    <row r="662" spans="2:24">
      <c r="B662">
        <v>71267678</v>
      </c>
      <c r="C662" t="s">
        <v>2636</v>
      </c>
      <c r="D662" t="s">
        <v>410</v>
      </c>
      <c r="E662" s="60" t="s">
        <v>411</v>
      </c>
      <c r="G662" t="s">
        <v>412</v>
      </c>
      <c r="H662" s="61">
        <v>44106</v>
      </c>
      <c r="J662" t="s">
        <v>901</v>
      </c>
      <c r="M662" t="s">
        <v>397</v>
      </c>
      <c r="Q662" t="s">
        <v>719</v>
      </c>
      <c r="S662">
        <v>10240</v>
      </c>
      <c r="T662" t="s">
        <v>5036</v>
      </c>
      <c r="U662" s="60">
        <v>10240</v>
      </c>
      <c r="V662" t="s">
        <v>476</v>
      </c>
      <c r="W662" s="60">
        <v>21160001</v>
      </c>
      <c r="X662" s="60" t="str">
        <f t="shared" si="10"/>
        <v>211</v>
      </c>
    </row>
    <row r="663" spans="2:24">
      <c r="B663">
        <v>43257680</v>
      </c>
      <c r="C663" t="s">
        <v>2996</v>
      </c>
      <c r="D663" t="s">
        <v>410</v>
      </c>
      <c r="E663" s="60" t="s">
        <v>411</v>
      </c>
      <c r="G663" t="s">
        <v>412</v>
      </c>
      <c r="H663" s="61">
        <v>44637</v>
      </c>
      <c r="J663" t="s">
        <v>4991</v>
      </c>
      <c r="M663" t="s">
        <v>397</v>
      </c>
      <c r="Q663" t="s">
        <v>719</v>
      </c>
      <c r="S663">
        <v>10291</v>
      </c>
      <c r="T663" t="s">
        <v>439</v>
      </c>
      <c r="U663" s="60">
        <v>1029106</v>
      </c>
      <c r="V663" t="s">
        <v>505</v>
      </c>
      <c r="W663" s="60">
        <v>10410050</v>
      </c>
      <c r="X663" s="60" t="str">
        <f t="shared" si="10"/>
        <v>104</v>
      </c>
    </row>
    <row r="664" spans="2:24">
      <c r="B664">
        <v>71732759</v>
      </c>
      <c r="C664" t="s">
        <v>1646</v>
      </c>
      <c r="D664" t="s">
        <v>393</v>
      </c>
      <c r="E664" s="60" t="s">
        <v>394</v>
      </c>
      <c r="G664" t="s">
        <v>395</v>
      </c>
      <c r="H664" s="61">
        <v>39296</v>
      </c>
      <c r="J664" t="s">
        <v>396</v>
      </c>
      <c r="M664" t="s">
        <v>397</v>
      </c>
      <c r="Q664" t="s">
        <v>398</v>
      </c>
      <c r="S664">
        <v>10245</v>
      </c>
      <c r="T664" t="s">
        <v>914</v>
      </c>
      <c r="U664" s="60">
        <v>1024501</v>
      </c>
      <c r="V664" t="s">
        <v>421</v>
      </c>
      <c r="W664" s="60">
        <v>22120001</v>
      </c>
      <c r="X664" s="60" t="str">
        <f t="shared" si="10"/>
        <v>221</v>
      </c>
    </row>
    <row r="665" spans="2:24">
      <c r="B665">
        <v>71732984</v>
      </c>
      <c r="C665" t="s">
        <v>1119</v>
      </c>
      <c r="D665" t="s">
        <v>393</v>
      </c>
      <c r="E665" s="60" t="s">
        <v>394</v>
      </c>
      <c r="G665" t="s">
        <v>395</v>
      </c>
      <c r="H665" s="61">
        <v>36812</v>
      </c>
      <c r="J665" t="s">
        <v>396</v>
      </c>
      <c r="M665" t="s">
        <v>397</v>
      </c>
      <c r="Q665" t="s">
        <v>398</v>
      </c>
      <c r="S665">
        <v>10203</v>
      </c>
      <c r="T665" t="s">
        <v>399</v>
      </c>
      <c r="U665" s="60">
        <v>1020301</v>
      </c>
      <c r="V665" t="s">
        <v>405</v>
      </c>
      <c r="W665" s="60">
        <v>21420004</v>
      </c>
      <c r="X665" s="60" t="str">
        <f t="shared" si="10"/>
        <v>214</v>
      </c>
    </row>
    <row r="666" spans="2:24">
      <c r="B666">
        <v>71733716</v>
      </c>
      <c r="C666" t="s">
        <v>1104</v>
      </c>
      <c r="D666" t="s">
        <v>393</v>
      </c>
      <c r="E666" s="60" t="s">
        <v>394</v>
      </c>
      <c r="G666" t="s">
        <v>395</v>
      </c>
      <c r="H666" s="61">
        <v>36643</v>
      </c>
      <c r="J666" t="s">
        <v>396</v>
      </c>
      <c r="M666" t="s">
        <v>397</v>
      </c>
      <c r="Q666" t="s">
        <v>398</v>
      </c>
      <c r="S666">
        <v>10215</v>
      </c>
      <c r="T666" t="s">
        <v>5034</v>
      </c>
      <c r="U666" s="60">
        <v>1021503</v>
      </c>
      <c r="V666" t="s">
        <v>907</v>
      </c>
      <c r="W666" s="60">
        <v>21520001</v>
      </c>
      <c r="X666" s="60" t="str">
        <f t="shared" si="10"/>
        <v>215</v>
      </c>
    </row>
    <row r="667" spans="2:24">
      <c r="B667">
        <v>71735652</v>
      </c>
      <c r="C667" t="s">
        <v>1707</v>
      </c>
      <c r="D667" t="s">
        <v>393</v>
      </c>
      <c r="E667" s="60" t="s">
        <v>394</v>
      </c>
      <c r="G667" t="s">
        <v>395</v>
      </c>
      <c r="H667" s="61">
        <v>39555</v>
      </c>
      <c r="J667" t="s">
        <v>396</v>
      </c>
      <c r="M667" t="s">
        <v>397</v>
      </c>
      <c r="Q667" t="s">
        <v>398</v>
      </c>
      <c r="S667">
        <v>10225</v>
      </c>
      <c r="T667" t="s">
        <v>402</v>
      </c>
      <c r="U667" s="60">
        <v>10225</v>
      </c>
      <c r="V667" t="s">
        <v>402</v>
      </c>
      <c r="W667" s="60">
        <v>21320011</v>
      </c>
      <c r="X667" s="60" t="str">
        <f t="shared" si="10"/>
        <v>213</v>
      </c>
    </row>
    <row r="668" spans="2:24">
      <c r="B668">
        <v>98383434</v>
      </c>
      <c r="C668" t="s">
        <v>1303</v>
      </c>
      <c r="D668" t="s">
        <v>393</v>
      </c>
      <c r="E668" s="60" t="s">
        <v>394</v>
      </c>
      <c r="G668" t="s">
        <v>395</v>
      </c>
      <c r="H668" s="61">
        <v>37763</v>
      </c>
      <c r="J668" t="s">
        <v>396</v>
      </c>
      <c r="M668" t="s">
        <v>397</v>
      </c>
      <c r="Q668" t="s">
        <v>398</v>
      </c>
      <c r="S668">
        <v>10250</v>
      </c>
      <c r="T668" t="s">
        <v>483</v>
      </c>
      <c r="U668" s="60">
        <v>1025002</v>
      </c>
      <c r="V668" t="s">
        <v>694</v>
      </c>
      <c r="W668" s="60">
        <v>21220002</v>
      </c>
      <c r="X668" s="60" t="str">
        <f t="shared" si="10"/>
        <v>212</v>
      </c>
    </row>
    <row r="669" spans="2:24">
      <c r="B669">
        <v>98560819</v>
      </c>
      <c r="C669" t="s">
        <v>3057</v>
      </c>
      <c r="D669" t="s">
        <v>393</v>
      </c>
      <c r="E669" s="60" t="s">
        <v>394</v>
      </c>
      <c r="G669" t="s">
        <v>2693</v>
      </c>
      <c r="H669" s="61">
        <v>45050</v>
      </c>
      <c r="J669" t="s">
        <v>396</v>
      </c>
      <c r="M669" t="s">
        <v>397</v>
      </c>
      <c r="Q669" t="s">
        <v>2694</v>
      </c>
      <c r="S669">
        <v>10215</v>
      </c>
      <c r="T669" t="s">
        <v>5034</v>
      </c>
      <c r="U669" s="60">
        <v>1021502</v>
      </c>
      <c r="V669" t="s">
        <v>1865</v>
      </c>
      <c r="W669" s="60">
        <v>21520004</v>
      </c>
      <c r="X669" s="60" t="str">
        <f t="shared" si="10"/>
        <v>215</v>
      </c>
    </row>
    <row r="670" spans="2:24">
      <c r="B670">
        <v>2000011876</v>
      </c>
      <c r="C670" t="s">
        <v>1637</v>
      </c>
      <c r="D670" t="s">
        <v>393</v>
      </c>
      <c r="E670" s="60" t="s">
        <v>394</v>
      </c>
      <c r="G670" t="s">
        <v>395</v>
      </c>
      <c r="H670" s="61">
        <v>39282</v>
      </c>
      <c r="J670" t="s">
        <v>396</v>
      </c>
      <c r="M670" t="s">
        <v>397</v>
      </c>
      <c r="Q670" t="s">
        <v>398</v>
      </c>
      <c r="S670">
        <v>10203</v>
      </c>
      <c r="T670" t="s">
        <v>399</v>
      </c>
      <c r="U670" s="60">
        <v>1020302</v>
      </c>
      <c r="V670" t="s">
        <v>400</v>
      </c>
      <c r="W670" s="60">
        <v>21420002</v>
      </c>
      <c r="X670" s="60" t="str">
        <f t="shared" si="10"/>
        <v>214</v>
      </c>
    </row>
    <row r="671" spans="2:24">
      <c r="B671">
        <v>7167406</v>
      </c>
      <c r="C671" t="s">
        <v>3277</v>
      </c>
      <c r="D671" t="s">
        <v>393</v>
      </c>
      <c r="E671" s="60" t="s">
        <v>394</v>
      </c>
      <c r="G671" t="s">
        <v>2693</v>
      </c>
      <c r="H671" s="61">
        <v>45177</v>
      </c>
      <c r="J671" t="s">
        <v>396</v>
      </c>
      <c r="M671" t="s">
        <v>397</v>
      </c>
      <c r="Q671" t="s">
        <v>2694</v>
      </c>
      <c r="S671">
        <v>10245</v>
      </c>
      <c r="T671" t="s">
        <v>914</v>
      </c>
      <c r="U671" s="60">
        <v>1024501</v>
      </c>
      <c r="V671" t="s">
        <v>421</v>
      </c>
      <c r="W671" s="60">
        <v>22120001</v>
      </c>
      <c r="X671" s="60" t="str">
        <f t="shared" si="10"/>
        <v>221</v>
      </c>
    </row>
    <row r="672" spans="2:24">
      <c r="B672">
        <v>39178967</v>
      </c>
      <c r="C672" t="s">
        <v>2426</v>
      </c>
      <c r="D672" t="s">
        <v>410</v>
      </c>
      <c r="E672" s="60" t="s">
        <v>411</v>
      </c>
      <c r="G672" t="s">
        <v>753</v>
      </c>
      <c r="H672" s="61">
        <v>42860</v>
      </c>
      <c r="J672" t="s">
        <v>530</v>
      </c>
      <c r="M672" t="s">
        <v>397</v>
      </c>
      <c r="Q672" t="s">
        <v>753</v>
      </c>
      <c r="S672">
        <v>10230</v>
      </c>
      <c r="T672" t="s">
        <v>454</v>
      </c>
      <c r="U672" s="60">
        <v>10230</v>
      </c>
      <c r="V672" t="s">
        <v>454</v>
      </c>
      <c r="W672" s="60">
        <v>20760001</v>
      </c>
      <c r="X672" s="60" t="str">
        <f t="shared" si="10"/>
        <v>207</v>
      </c>
    </row>
    <row r="673" spans="2:24">
      <c r="B673">
        <v>43211898</v>
      </c>
      <c r="C673" t="s">
        <v>2637</v>
      </c>
      <c r="D673" t="s">
        <v>410</v>
      </c>
      <c r="E673" s="60" t="s">
        <v>411</v>
      </c>
      <c r="G673" t="s">
        <v>412</v>
      </c>
      <c r="H673" s="61">
        <v>44106</v>
      </c>
      <c r="J673" t="s">
        <v>901</v>
      </c>
      <c r="M673" t="s">
        <v>397</v>
      </c>
      <c r="Q673" t="s">
        <v>719</v>
      </c>
      <c r="S673">
        <v>10270</v>
      </c>
      <c r="T673" t="s">
        <v>5035</v>
      </c>
      <c r="U673" s="60">
        <v>10270</v>
      </c>
      <c r="V673" t="s">
        <v>5035</v>
      </c>
      <c r="W673" s="60">
        <v>21060001</v>
      </c>
      <c r="X673" s="60" t="str">
        <f t="shared" si="10"/>
        <v>210</v>
      </c>
    </row>
    <row r="674" spans="2:24">
      <c r="B674">
        <v>43575352</v>
      </c>
      <c r="C674" t="s">
        <v>1070</v>
      </c>
      <c r="D674" t="s">
        <v>393</v>
      </c>
      <c r="E674" s="60" t="s">
        <v>394</v>
      </c>
      <c r="G674" t="s">
        <v>395</v>
      </c>
      <c r="H674" s="61">
        <v>36390</v>
      </c>
      <c r="J674" t="s">
        <v>396</v>
      </c>
      <c r="M674" t="s">
        <v>397</v>
      </c>
      <c r="Q674" t="s">
        <v>398</v>
      </c>
      <c r="S674">
        <v>10220</v>
      </c>
      <c r="T674" t="s">
        <v>434</v>
      </c>
      <c r="U674" s="60">
        <v>1022002</v>
      </c>
      <c r="V674" t="s">
        <v>606</v>
      </c>
      <c r="W674" s="60">
        <v>22020003</v>
      </c>
      <c r="X674" s="60" t="str">
        <f t="shared" si="10"/>
        <v>220</v>
      </c>
    </row>
    <row r="675" spans="2:24">
      <c r="B675">
        <v>43582047</v>
      </c>
      <c r="C675" t="s">
        <v>2472</v>
      </c>
      <c r="D675" t="s">
        <v>393</v>
      </c>
      <c r="E675" s="60" t="s">
        <v>394</v>
      </c>
      <c r="G675" t="s">
        <v>395</v>
      </c>
      <c r="H675" s="61">
        <v>43138</v>
      </c>
      <c r="J675" t="s">
        <v>396</v>
      </c>
      <c r="M675" t="s">
        <v>397</v>
      </c>
      <c r="Q675" t="s">
        <v>398</v>
      </c>
      <c r="S675">
        <v>10215</v>
      </c>
      <c r="T675" t="s">
        <v>5034</v>
      </c>
      <c r="U675" s="60">
        <v>1021502</v>
      </c>
      <c r="V675" t="s">
        <v>1865</v>
      </c>
      <c r="W675" s="60">
        <v>21520004</v>
      </c>
      <c r="X675" s="60" t="str">
        <f t="shared" si="10"/>
        <v>215</v>
      </c>
    </row>
    <row r="676" spans="2:24">
      <c r="B676">
        <v>43754949</v>
      </c>
      <c r="C676" t="s">
        <v>1445</v>
      </c>
      <c r="D676" t="s">
        <v>393</v>
      </c>
      <c r="E676" s="60" t="s">
        <v>394</v>
      </c>
      <c r="G676" t="s">
        <v>395</v>
      </c>
      <c r="H676" s="61">
        <v>38399</v>
      </c>
      <c r="J676" t="s">
        <v>396</v>
      </c>
      <c r="M676" t="s">
        <v>397</v>
      </c>
      <c r="Q676" t="s">
        <v>398</v>
      </c>
      <c r="S676">
        <v>10280</v>
      </c>
      <c r="T676" t="s">
        <v>837</v>
      </c>
      <c r="U676" s="60">
        <v>1028001</v>
      </c>
      <c r="V676" t="s">
        <v>421</v>
      </c>
      <c r="W676" s="60">
        <v>22220001</v>
      </c>
      <c r="X676" s="60" t="str">
        <f t="shared" si="10"/>
        <v>222</v>
      </c>
    </row>
    <row r="677" spans="2:24">
      <c r="B677">
        <v>43826657</v>
      </c>
      <c r="C677" t="s">
        <v>1615</v>
      </c>
      <c r="D677" t="s">
        <v>393</v>
      </c>
      <c r="E677" s="60" t="s">
        <v>394</v>
      </c>
      <c r="G677" t="s">
        <v>395</v>
      </c>
      <c r="H677" s="61">
        <v>39043</v>
      </c>
      <c r="J677" t="s">
        <v>396</v>
      </c>
      <c r="M677" t="s">
        <v>397</v>
      </c>
      <c r="Q677" t="s">
        <v>398</v>
      </c>
      <c r="S677">
        <v>10209</v>
      </c>
      <c r="T677" t="s">
        <v>442</v>
      </c>
      <c r="U677" s="60">
        <v>1020903</v>
      </c>
      <c r="V677" t="s">
        <v>443</v>
      </c>
      <c r="W677" s="60">
        <v>21720004</v>
      </c>
      <c r="X677" s="60" t="str">
        <f t="shared" si="10"/>
        <v>217</v>
      </c>
    </row>
    <row r="678" spans="2:24">
      <c r="B678">
        <v>71362008</v>
      </c>
      <c r="C678" t="s">
        <v>2284</v>
      </c>
      <c r="D678" t="s">
        <v>410</v>
      </c>
      <c r="E678" s="60" t="s">
        <v>411</v>
      </c>
      <c r="G678" t="s">
        <v>412</v>
      </c>
      <c r="H678" s="61">
        <v>42024</v>
      </c>
      <c r="J678" t="s">
        <v>4963</v>
      </c>
      <c r="M678" t="s">
        <v>397</v>
      </c>
      <c r="Q678" t="s">
        <v>719</v>
      </c>
      <c r="S678">
        <v>10225</v>
      </c>
      <c r="T678" t="s">
        <v>402</v>
      </c>
      <c r="U678" s="60">
        <v>1022506</v>
      </c>
      <c r="V678" t="s">
        <v>657</v>
      </c>
      <c r="W678" s="60">
        <v>21320008</v>
      </c>
      <c r="X678" s="60" t="str">
        <f t="shared" si="10"/>
        <v>213</v>
      </c>
    </row>
    <row r="679" spans="2:24">
      <c r="B679">
        <v>43915755</v>
      </c>
      <c r="C679" t="s">
        <v>2190</v>
      </c>
      <c r="D679" t="s">
        <v>410</v>
      </c>
      <c r="E679" s="60" t="s">
        <v>411</v>
      </c>
      <c r="G679" t="s">
        <v>412</v>
      </c>
      <c r="H679" s="61">
        <v>41683</v>
      </c>
      <c r="J679" t="s">
        <v>4983</v>
      </c>
      <c r="M679" t="s">
        <v>397</v>
      </c>
      <c r="Q679" t="s">
        <v>719</v>
      </c>
      <c r="S679">
        <v>10291</v>
      </c>
      <c r="T679" t="s">
        <v>439</v>
      </c>
      <c r="U679" s="60">
        <v>1029104</v>
      </c>
      <c r="V679" t="s">
        <v>528</v>
      </c>
      <c r="W679" s="60">
        <v>10410046</v>
      </c>
      <c r="X679" s="60" t="str">
        <f t="shared" si="10"/>
        <v>104</v>
      </c>
    </row>
    <row r="680" spans="2:24">
      <c r="B680">
        <v>71737433</v>
      </c>
      <c r="C680" t="s">
        <v>1918</v>
      </c>
      <c r="D680" t="s">
        <v>393</v>
      </c>
      <c r="E680" s="60" t="s">
        <v>394</v>
      </c>
      <c r="G680" t="s">
        <v>395</v>
      </c>
      <c r="H680" s="61">
        <v>40332</v>
      </c>
      <c r="J680" t="s">
        <v>396</v>
      </c>
      <c r="M680" t="s">
        <v>397</v>
      </c>
      <c r="Q680" t="s">
        <v>398</v>
      </c>
      <c r="S680">
        <v>10203</v>
      </c>
      <c r="T680" t="s">
        <v>399</v>
      </c>
      <c r="U680" s="60">
        <v>1020303</v>
      </c>
      <c r="V680" t="s">
        <v>418</v>
      </c>
      <c r="W680" s="60">
        <v>21420003</v>
      </c>
      <c r="X680" s="60" t="str">
        <f t="shared" si="10"/>
        <v>214</v>
      </c>
    </row>
    <row r="681" spans="2:24">
      <c r="B681">
        <v>71737891</v>
      </c>
      <c r="C681" t="s">
        <v>2024</v>
      </c>
      <c r="D681" t="s">
        <v>393</v>
      </c>
      <c r="E681" s="60" t="s">
        <v>394</v>
      </c>
      <c r="G681" t="s">
        <v>395</v>
      </c>
      <c r="H681" s="61">
        <v>41011</v>
      </c>
      <c r="J681" t="s">
        <v>396</v>
      </c>
      <c r="M681" t="s">
        <v>397</v>
      </c>
      <c r="Q681" t="s">
        <v>398</v>
      </c>
      <c r="S681">
        <v>10230</v>
      </c>
      <c r="T681" t="s">
        <v>454</v>
      </c>
      <c r="U681" s="60">
        <v>1023002</v>
      </c>
      <c r="V681" t="s">
        <v>491</v>
      </c>
      <c r="W681" s="60">
        <v>20720002</v>
      </c>
      <c r="X681" s="60" t="str">
        <f t="shared" si="10"/>
        <v>207</v>
      </c>
    </row>
    <row r="682" spans="2:24">
      <c r="B682">
        <v>71744128</v>
      </c>
      <c r="C682" t="s">
        <v>1255</v>
      </c>
      <c r="D682" t="s">
        <v>393</v>
      </c>
      <c r="E682" s="60" t="s">
        <v>394</v>
      </c>
      <c r="G682" t="s">
        <v>395</v>
      </c>
      <c r="H682" s="61">
        <v>37644</v>
      </c>
      <c r="J682" t="s">
        <v>957</v>
      </c>
      <c r="M682" t="s">
        <v>397</v>
      </c>
      <c r="Q682" t="s">
        <v>398</v>
      </c>
      <c r="S682">
        <v>10250</v>
      </c>
      <c r="T682" t="s">
        <v>483</v>
      </c>
      <c r="U682" s="60">
        <v>1025001</v>
      </c>
      <c r="V682" t="s">
        <v>864</v>
      </c>
      <c r="W682" s="60">
        <v>21220001</v>
      </c>
      <c r="X682" s="60" t="str">
        <f t="shared" si="10"/>
        <v>212</v>
      </c>
    </row>
    <row r="683" spans="2:24">
      <c r="B683">
        <v>71744210</v>
      </c>
      <c r="C683" t="s">
        <v>1654</v>
      </c>
      <c r="D683" t="s">
        <v>393</v>
      </c>
      <c r="E683" s="60" t="s">
        <v>394</v>
      </c>
      <c r="G683" t="s">
        <v>395</v>
      </c>
      <c r="H683" s="61">
        <v>39304</v>
      </c>
      <c r="J683" t="s">
        <v>396</v>
      </c>
      <c r="M683" t="s">
        <v>397</v>
      </c>
      <c r="Q683" t="s">
        <v>398</v>
      </c>
      <c r="S683">
        <v>10209</v>
      </c>
      <c r="T683" t="s">
        <v>442</v>
      </c>
      <c r="U683" s="60">
        <v>1020902</v>
      </c>
      <c r="V683" t="s">
        <v>652</v>
      </c>
      <c r="W683" s="60">
        <v>21720003</v>
      </c>
      <c r="X683" s="60" t="str">
        <f t="shared" si="10"/>
        <v>217</v>
      </c>
    </row>
    <row r="684" spans="2:24">
      <c r="B684">
        <v>79618388</v>
      </c>
      <c r="C684" t="s">
        <v>1275</v>
      </c>
      <c r="D684" t="s">
        <v>393</v>
      </c>
      <c r="E684" s="60" t="s">
        <v>394</v>
      </c>
      <c r="G684" t="s">
        <v>395</v>
      </c>
      <c r="H684" s="61">
        <v>37676</v>
      </c>
      <c r="J684" t="s">
        <v>396</v>
      </c>
      <c r="M684" t="s">
        <v>397</v>
      </c>
      <c r="Q684" t="s">
        <v>398</v>
      </c>
      <c r="S684">
        <v>10203</v>
      </c>
      <c r="T684" t="s">
        <v>399</v>
      </c>
      <c r="U684" s="60">
        <v>1020302</v>
      </c>
      <c r="V684" t="s">
        <v>400</v>
      </c>
      <c r="W684" s="60">
        <v>21420002</v>
      </c>
      <c r="X684" s="60" t="str">
        <f t="shared" si="10"/>
        <v>214</v>
      </c>
    </row>
    <row r="685" spans="2:24">
      <c r="B685">
        <v>91290124</v>
      </c>
      <c r="C685" t="s">
        <v>1340</v>
      </c>
      <c r="D685" t="s">
        <v>393</v>
      </c>
      <c r="E685" s="60" t="s">
        <v>394</v>
      </c>
      <c r="G685" t="s">
        <v>395</v>
      </c>
      <c r="H685" s="61">
        <v>37958</v>
      </c>
      <c r="J685" t="s">
        <v>396</v>
      </c>
      <c r="M685" t="s">
        <v>397</v>
      </c>
      <c r="Q685" t="s">
        <v>398</v>
      </c>
      <c r="S685">
        <v>10225</v>
      </c>
      <c r="T685" t="s">
        <v>402</v>
      </c>
      <c r="U685" s="60">
        <v>1022502</v>
      </c>
      <c r="V685" t="s">
        <v>5045</v>
      </c>
      <c r="W685" s="60">
        <v>21320004</v>
      </c>
      <c r="X685" s="60" t="str">
        <f t="shared" si="10"/>
        <v>213</v>
      </c>
    </row>
    <row r="686" spans="2:24">
      <c r="B686">
        <v>94409037</v>
      </c>
      <c r="C686" t="s">
        <v>1527</v>
      </c>
      <c r="D686" t="s">
        <v>393</v>
      </c>
      <c r="E686" s="60" t="s">
        <v>394</v>
      </c>
      <c r="G686" t="s">
        <v>395</v>
      </c>
      <c r="H686" s="61">
        <v>38749</v>
      </c>
      <c r="J686" t="s">
        <v>396</v>
      </c>
      <c r="M686" t="s">
        <v>397</v>
      </c>
      <c r="Q686" t="s">
        <v>398</v>
      </c>
      <c r="S686">
        <v>10203</v>
      </c>
      <c r="T686" t="s">
        <v>399</v>
      </c>
      <c r="U686" s="60">
        <v>1020303</v>
      </c>
      <c r="V686" t="s">
        <v>418</v>
      </c>
      <c r="W686" s="60">
        <v>21420003</v>
      </c>
      <c r="X686" s="60" t="str">
        <f t="shared" si="10"/>
        <v>214</v>
      </c>
    </row>
    <row r="687" spans="2:24">
      <c r="B687">
        <v>98539356</v>
      </c>
      <c r="C687" t="s">
        <v>1731</v>
      </c>
      <c r="D687" t="s">
        <v>393</v>
      </c>
      <c r="E687" s="60" t="s">
        <v>394</v>
      </c>
      <c r="G687" t="s">
        <v>395</v>
      </c>
      <c r="H687" s="61">
        <v>39576</v>
      </c>
      <c r="J687" t="s">
        <v>396</v>
      </c>
      <c r="M687" t="s">
        <v>471</v>
      </c>
      <c r="Q687" t="s">
        <v>398</v>
      </c>
      <c r="S687">
        <v>10280</v>
      </c>
      <c r="T687" t="s">
        <v>837</v>
      </c>
      <c r="U687" s="60">
        <v>1028001</v>
      </c>
      <c r="V687" t="s">
        <v>421</v>
      </c>
      <c r="W687" s="60">
        <v>22220001</v>
      </c>
      <c r="X687" s="60" t="str">
        <f t="shared" si="10"/>
        <v>222</v>
      </c>
    </row>
    <row r="688" spans="2:24">
      <c r="B688">
        <v>404931</v>
      </c>
      <c r="C688" t="s">
        <v>1992</v>
      </c>
      <c r="D688" t="s">
        <v>393</v>
      </c>
      <c r="E688" s="60" t="s">
        <v>394</v>
      </c>
      <c r="G688" t="s">
        <v>395</v>
      </c>
      <c r="H688" s="61">
        <v>40822</v>
      </c>
      <c r="J688" t="s">
        <v>396</v>
      </c>
      <c r="M688" t="s">
        <v>397</v>
      </c>
      <c r="Q688" t="s">
        <v>398</v>
      </c>
      <c r="S688">
        <v>10203</v>
      </c>
      <c r="T688" t="s">
        <v>399</v>
      </c>
      <c r="U688" s="60">
        <v>1020302</v>
      </c>
      <c r="V688" t="s">
        <v>400</v>
      </c>
      <c r="W688" s="60">
        <v>21420002</v>
      </c>
      <c r="X688" s="60" t="str">
        <f t="shared" si="10"/>
        <v>214</v>
      </c>
    </row>
    <row r="689" spans="2:24">
      <c r="B689">
        <v>13056766</v>
      </c>
      <c r="C689" t="s">
        <v>1289</v>
      </c>
      <c r="D689" t="s">
        <v>393</v>
      </c>
      <c r="E689" s="60" t="s">
        <v>394</v>
      </c>
      <c r="G689" t="s">
        <v>395</v>
      </c>
      <c r="H689" s="61">
        <v>37706</v>
      </c>
      <c r="J689" t="s">
        <v>4974</v>
      </c>
      <c r="M689" t="s">
        <v>397</v>
      </c>
      <c r="Q689" t="s">
        <v>398</v>
      </c>
      <c r="S689">
        <v>10203</v>
      </c>
      <c r="T689" t="s">
        <v>399</v>
      </c>
      <c r="U689" s="60">
        <v>1020304</v>
      </c>
      <c r="V689" t="s">
        <v>1290</v>
      </c>
      <c r="W689" s="60">
        <v>21430001</v>
      </c>
      <c r="X689" s="60" t="str">
        <f t="shared" si="10"/>
        <v>214</v>
      </c>
    </row>
    <row r="690" spans="2:24">
      <c r="B690">
        <v>32392138</v>
      </c>
      <c r="C690" t="s">
        <v>1897</v>
      </c>
      <c r="D690" t="s">
        <v>393</v>
      </c>
      <c r="E690" s="60" t="s">
        <v>394</v>
      </c>
      <c r="G690" t="s">
        <v>395</v>
      </c>
      <c r="H690" s="61">
        <v>40218</v>
      </c>
      <c r="J690" t="s">
        <v>396</v>
      </c>
      <c r="M690" t="s">
        <v>397</v>
      </c>
      <c r="Q690" t="s">
        <v>398</v>
      </c>
      <c r="S690">
        <v>10225</v>
      </c>
      <c r="T690" t="s">
        <v>402</v>
      </c>
      <c r="U690" s="60">
        <v>1022502</v>
      </c>
      <c r="V690" t="s">
        <v>5045</v>
      </c>
      <c r="W690" s="60">
        <v>21320004</v>
      </c>
      <c r="X690" s="60" t="str">
        <f t="shared" si="10"/>
        <v>213</v>
      </c>
    </row>
    <row r="691" spans="2:24">
      <c r="B691">
        <v>43582208</v>
      </c>
      <c r="C691" t="s">
        <v>1712</v>
      </c>
      <c r="D691" t="s">
        <v>393</v>
      </c>
      <c r="E691" s="60" t="s">
        <v>394</v>
      </c>
      <c r="G691" t="s">
        <v>395</v>
      </c>
      <c r="H691" s="61">
        <v>39560</v>
      </c>
      <c r="J691" t="s">
        <v>396</v>
      </c>
      <c r="M691" t="s">
        <v>397</v>
      </c>
      <c r="Q691" t="s">
        <v>398</v>
      </c>
      <c r="S691">
        <v>10270</v>
      </c>
      <c r="T691" t="s">
        <v>5035</v>
      </c>
      <c r="U691" s="60">
        <v>1027001</v>
      </c>
      <c r="V691" t="s">
        <v>5042</v>
      </c>
      <c r="W691" s="60">
        <v>21020001</v>
      </c>
      <c r="X691" s="60" t="str">
        <f t="shared" si="10"/>
        <v>210</v>
      </c>
    </row>
    <row r="692" spans="2:24">
      <c r="B692">
        <v>43603126</v>
      </c>
      <c r="C692" t="s">
        <v>1781</v>
      </c>
      <c r="D692" t="s">
        <v>393</v>
      </c>
      <c r="E692" s="60" t="s">
        <v>394</v>
      </c>
      <c r="G692" t="s">
        <v>395</v>
      </c>
      <c r="H692" s="61">
        <v>39763</v>
      </c>
      <c r="J692" t="s">
        <v>1782</v>
      </c>
      <c r="M692" t="s">
        <v>397</v>
      </c>
      <c r="Q692" t="s">
        <v>398</v>
      </c>
      <c r="S692">
        <v>10287</v>
      </c>
      <c r="T692" t="s">
        <v>1783</v>
      </c>
      <c r="U692" s="60">
        <v>10287</v>
      </c>
      <c r="V692" t="s">
        <v>1783</v>
      </c>
      <c r="W692" s="60">
        <v>20610001</v>
      </c>
      <c r="X692" s="60" t="str">
        <f t="shared" si="10"/>
        <v>206</v>
      </c>
    </row>
    <row r="693" spans="2:24">
      <c r="B693">
        <v>52151731</v>
      </c>
      <c r="C693" t="s">
        <v>2215</v>
      </c>
      <c r="D693" t="s">
        <v>393</v>
      </c>
      <c r="E693" s="60" t="s">
        <v>394</v>
      </c>
      <c r="G693" t="s">
        <v>395</v>
      </c>
      <c r="H693" s="61">
        <v>41865</v>
      </c>
      <c r="J693" t="s">
        <v>396</v>
      </c>
      <c r="M693" t="s">
        <v>397</v>
      </c>
      <c r="Q693" t="s">
        <v>398</v>
      </c>
      <c r="S693">
        <v>10270</v>
      </c>
      <c r="T693" t="s">
        <v>5035</v>
      </c>
      <c r="U693" s="60">
        <v>1027001</v>
      </c>
      <c r="V693" t="s">
        <v>5042</v>
      </c>
      <c r="W693" s="60">
        <v>21020001</v>
      </c>
      <c r="X693" s="60" t="str">
        <f t="shared" si="10"/>
        <v>210</v>
      </c>
    </row>
    <row r="694" spans="2:24">
      <c r="B694">
        <v>71291043</v>
      </c>
      <c r="C694" t="s">
        <v>2615</v>
      </c>
      <c r="D694" t="s">
        <v>410</v>
      </c>
      <c r="E694" s="60" t="s">
        <v>411</v>
      </c>
      <c r="G694" t="s">
        <v>412</v>
      </c>
      <c r="H694" s="61">
        <v>43742</v>
      </c>
      <c r="J694" t="s">
        <v>4963</v>
      </c>
      <c r="M694" t="s">
        <v>397</v>
      </c>
      <c r="Q694" t="s">
        <v>719</v>
      </c>
      <c r="S694">
        <v>10240</v>
      </c>
      <c r="T694" t="s">
        <v>5036</v>
      </c>
      <c r="U694" s="60">
        <v>1024002</v>
      </c>
      <c r="V694" t="s">
        <v>940</v>
      </c>
      <c r="W694" s="60">
        <v>21120002</v>
      </c>
      <c r="X694" s="60" t="str">
        <f t="shared" si="10"/>
        <v>211</v>
      </c>
    </row>
    <row r="695" spans="2:24">
      <c r="B695">
        <v>8358052</v>
      </c>
      <c r="C695" t="s">
        <v>2197</v>
      </c>
      <c r="D695" t="s">
        <v>410</v>
      </c>
      <c r="E695" s="60" t="s">
        <v>411</v>
      </c>
      <c r="G695" t="s">
        <v>412</v>
      </c>
      <c r="H695" s="61">
        <v>41731</v>
      </c>
      <c r="J695" t="s">
        <v>4992</v>
      </c>
      <c r="M695" t="s">
        <v>397</v>
      </c>
      <c r="Q695" t="s">
        <v>719</v>
      </c>
      <c r="S695">
        <v>10291</v>
      </c>
      <c r="T695" t="s">
        <v>439</v>
      </c>
      <c r="U695" s="60">
        <v>1029107</v>
      </c>
      <c r="V695" t="s">
        <v>512</v>
      </c>
      <c r="W695" s="60">
        <v>10410054</v>
      </c>
      <c r="X695" s="60" t="str">
        <f t="shared" si="10"/>
        <v>104</v>
      </c>
    </row>
    <row r="696" spans="2:24">
      <c r="B696">
        <v>43188567</v>
      </c>
      <c r="C696" t="s">
        <v>3400</v>
      </c>
      <c r="D696" t="s">
        <v>410</v>
      </c>
      <c r="E696" s="60" t="s">
        <v>411</v>
      </c>
      <c r="G696" t="s">
        <v>2844</v>
      </c>
      <c r="H696" s="61">
        <v>45231</v>
      </c>
      <c r="J696" t="s">
        <v>2865</v>
      </c>
      <c r="M696" t="s">
        <v>397</v>
      </c>
      <c r="Q696" t="s">
        <v>2846</v>
      </c>
      <c r="S696">
        <v>10291</v>
      </c>
      <c r="T696" t="s">
        <v>439</v>
      </c>
      <c r="U696" s="60">
        <v>1029105</v>
      </c>
      <c r="V696" t="s">
        <v>440</v>
      </c>
      <c r="W696" s="60">
        <v>10410038</v>
      </c>
      <c r="X696" s="60" t="str">
        <f t="shared" si="10"/>
        <v>104</v>
      </c>
    </row>
    <row r="697" spans="2:24">
      <c r="B697">
        <v>71743354</v>
      </c>
      <c r="C697" t="s">
        <v>1243</v>
      </c>
      <c r="D697" t="s">
        <v>393</v>
      </c>
      <c r="E697" s="60" t="s">
        <v>394</v>
      </c>
      <c r="G697" t="s">
        <v>395</v>
      </c>
      <c r="H697" s="61">
        <v>37581</v>
      </c>
      <c r="J697" t="s">
        <v>396</v>
      </c>
      <c r="M697" t="s">
        <v>397</v>
      </c>
      <c r="Q697" t="s">
        <v>398</v>
      </c>
      <c r="S697">
        <v>10211</v>
      </c>
      <c r="T697" t="s">
        <v>422</v>
      </c>
      <c r="U697" s="60">
        <v>1021101</v>
      </c>
      <c r="V697" t="s">
        <v>423</v>
      </c>
      <c r="W697" s="60">
        <v>21920004</v>
      </c>
      <c r="X697" s="60" t="str">
        <f t="shared" si="10"/>
        <v>219</v>
      </c>
    </row>
    <row r="698" spans="2:24">
      <c r="B698">
        <v>71745467</v>
      </c>
      <c r="C698" t="s">
        <v>1791</v>
      </c>
      <c r="D698" t="s">
        <v>393</v>
      </c>
      <c r="E698" s="60" t="s">
        <v>394</v>
      </c>
      <c r="G698" t="s">
        <v>395</v>
      </c>
      <c r="H698" s="61">
        <v>39773</v>
      </c>
      <c r="J698" t="s">
        <v>396</v>
      </c>
      <c r="M698" t="s">
        <v>397</v>
      </c>
      <c r="Q698" t="s">
        <v>398</v>
      </c>
      <c r="S698">
        <v>10215</v>
      </c>
      <c r="T698" t="s">
        <v>5034</v>
      </c>
      <c r="U698" s="60">
        <v>1021503</v>
      </c>
      <c r="V698" t="s">
        <v>907</v>
      </c>
      <c r="W698" s="60">
        <v>21520001</v>
      </c>
      <c r="X698" s="60" t="str">
        <f t="shared" si="10"/>
        <v>215</v>
      </c>
    </row>
    <row r="699" spans="2:24">
      <c r="B699">
        <v>71750226</v>
      </c>
      <c r="C699" t="s">
        <v>1609</v>
      </c>
      <c r="D699" t="s">
        <v>393</v>
      </c>
      <c r="E699" s="60" t="s">
        <v>394</v>
      </c>
      <c r="G699" t="s">
        <v>395</v>
      </c>
      <c r="H699" s="61">
        <v>39030</v>
      </c>
      <c r="J699" t="s">
        <v>396</v>
      </c>
      <c r="M699" t="s">
        <v>397</v>
      </c>
      <c r="Q699" t="s">
        <v>398</v>
      </c>
      <c r="S699">
        <v>10230</v>
      </c>
      <c r="T699" t="s">
        <v>454</v>
      </c>
      <c r="U699" s="60">
        <v>1023007</v>
      </c>
      <c r="V699" t="s">
        <v>582</v>
      </c>
      <c r="W699" s="60">
        <v>20720007</v>
      </c>
      <c r="X699" s="60" t="str">
        <f t="shared" si="10"/>
        <v>207</v>
      </c>
    </row>
    <row r="700" spans="2:24">
      <c r="B700">
        <v>71750589</v>
      </c>
      <c r="C700" t="s">
        <v>2010</v>
      </c>
      <c r="D700" t="s">
        <v>393</v>
      </c>
      <c r="E700" s="60" t="s">
        <v>394</v>
      </c>
      <c r="G700" t="s">
        <v>395</v>
      </c>
      <c r="H700" s="61">
        <v>40941</v>
      </c>
      <c r="J700" t="s">
        <v>396</v>
      </c>
      <c r="M700" t="s">
        <v>397</v>
      </c>
      <c r="Q700" t="s">
        <v>398</v>
      </c>
      <c r="S700">
        <v>10225</v>
      </c>
      <c r="T700" t="s">
        <v>402</v>
      </c>
      <c r="U700" s="60">
        <v>1022503</v>
      </c>
      <c r="V700" t="s">
        <v>438</v>
      </c>
      <c r="W700" s="60">
        <v>21320005</v>
      </c>
      <c r="X700" s="60" t="str">
        <f t="shared" si="10"/>
        <v>213</v>
      </c>
    </row>
    <row r="701" spans="2:24">
      <c r="B701">
        <v>79708382</v>
      </c>
      <c r="C701" t="s">
        <v>1279</v>
      </c>
      <c r="D701" t="s">
        <v>393</v>
      </c>
      <c r="E701" s="60" t="s">
        <v>394</v>
      </c>
      <c r="G701" t="s">
        <v>395</v>
      </c>
      <c r="H701" s="61">
        <v>37683</v>
      </c>
      <c r="J701" t="s">
        <v>396</v>
      </c>
      <c r="M701" t="s">
        <v>397</v>
      </c>
      <c r="Q701" t="s">
        <v>398</v>
      </c>
      <c r="S701">
        <v>10225</v>
      </c>
      <c r="T701" t="s">
        <v>402</v>
      </c>
      <c r="U701" s="60">
        <v>1022504</v>
      </c>
      <c r="V701" t="s">
        <v>617</v>
      </c>
      <c r="W701" s="60">
        <v>21320006</v>
      </c>
      <c r="X701" s="60" t="str">
        <f t="shared" si="10"/>
        <v>213</v>
      </c>
    </row>
    <row r="702" spans="2:24">
      <c r="B702">
        <v>79778790</v>
      </c>
      <c r="C702" t="s">
        <v>2234</v>
      </c>
      <c r="D702" t="s">
        <v>393</v>
      </c>
      <c r="E702" s="60" t="s">
        <v>394</v>
      </c>
      <c r="G702" t="s">
        <v>395</v>
      </c>
      <c r="H702" s="61">
        <v>41871</v>
      </c>
      <c r="J702" t="s">
        <v>396</v>
      </c>
      <c r="M702" t="s">
        <v>397</v>
      </c>
      <c r="Q702" t="s">
        <v>398</v>
      </c>
      <c r="S702">
        <v>10209</v>
      </c>
      <c r="T702" t="s">
        <v>442</v>
      </c>
      <c r="U702" s="60">
        <v>1020904</v>
      </c>
      <c r="V702" t="s">
        <v>756</v>
      </c>
      <c r="W702" s="60">
        <v>21720005</v>
      </c>
      <c r="X702" s="60" t="str">
        <f t="shared" si="10"/>
        <v>217</v>
      </c>
    </row>
    <row r="703" spans="2:24">
      <c r="B703">
        <v>98569966</v>
      </c>
      <c r="C703" t="s">
        <v>1379</v>
      </c>
      <c r="D703" t="s">
        <v>393</v>
      </c>
      <c r="E703" s="60" t="s">
        <v>394</v>
      </c>
      <c r="G703" t="s">
        <v>395</v>
      </c>
      <c r="H703" s="61">
        <v>38042</v>
      </c>
      <c r="J703" t="s">
        <v>396</v>
      </c>
      <c r="M703" t="s">
        <v>397</v>
      </c>
      <c r="Q703" t="s">
        <v>398</v>
      </c>
      <c r="S703">
        <v>10235</v>
      </c>
      <c r="T703" t="s">
        <v>415</v>
      </c>
      <c r="U703" s="60">
        <v>1023502</v>
      </c>
      <c r="V703" t="s">
        <v>416</v>
      </c>
      <c r="W703" s="60">
        <v>20820001</v>
      </c>
      <c r="X703" s="60" t="str">
        <f t="shared" si="10"/>
        <v>208</v>
      </c>
    </row>
    <row r="704" spans="2:24">
      <c r="B704">
        <v>98622265</v>
      </c>
      <c r="C704" t="s">
        <v>1732</v>
      </c>
      <c r="D704" t="s">
        <v>393</v>
      </c>
      <c r="E704" s="60" t="s">
        <v>394</v>
      </c>
      <c r="G704" t="s">
        <v>395</v>
      </c>
      <c r="H704" s="61">
        <v>39577</v>
      </c>
      <c r="J704" t="s">
        <v>396</v>
      </c>
      <c r="M704" t="s">
        <v>397</v>
      </c>
      <c r="Q704" t="s">
        <v>398</v>
      </c>
      <c r="S704">
        <v>10230</v>
      </c>
      <c r="T704" t="s">
        <v>454</v>
      </c>
      <c r="U704" s="60">
        <v>1023006</v>
      </c>
      <c r="V704" t="s">
        <v>455</v>
      </c>
      <c r="W704" s="60">
        <v>20720006</v>
      </c>
      <c r="X704" s="60" t="str">
        <f t="shared" si="10"/>
        <v>207</v>
      </c>
    </row>
    <row r="705" spans="2:24">
      <c r="B705">
        <v>98640112</v>
      </c>
      <c r="C705" t="s">
        <v>2235</v>
      </c>
      <c r="D705" t="s">
        <v>393</v>
      </c>
      <c r="E705" s="60" t="s">
        <v>394</v>
      </c>
      <c r="G705" t="s">
        <v>395</v>
      </c>
      <c r="H705" s="61">
        <v>41871</v>
      </c>
      <c r="J705" t="s">
        <v>396</v>
      </c>
      <c r="M705" t="s">
        <v>397</v>
      </c>
      <c r="Q705" t="s">
        <v>398</v>
      </c>
      <c r="S705">
        <v>10225</v>
      </c>
      <c r="T705" t="s">
        <v>402</v>
      </c>
      <c r="U705" s="60">
        <v>1022505</v>
      </c>
      <c r="V705" t="s">
        <v>5048</v>
      </c>
      <c r="W705" s="60">
        <v>21320007</v>
      </c>
      <c r="X705" s="60" t="str">
        <f t="shared" si="10"/>
        <v>213</v>
      </c>
    </row>
    <row r="706" spans="2:24">
      <c r="B706">
        <v>530144</v>
      </c>
      <c r="C706" t="s">
        <v>3421</v>
      </c>
      <c r="D706" t="s">
        <v>393</v>
      </c>
      <c r="E706" s="60" t="s">
        <v>394</v>
      </c>
      <c r="G706" t="s">
        <v>2693</v>
      </c>
      <c r="H706" s="61">
        <v>44942</v>
      </c>
      <c r="J706" t="s">
        <v>396</v>
      </c>
      <c r="M706" t="s">
        <v>397</v>
      </c>
      <c r="Q706" t="s">
        <v>2694</v>
      </c>
      <c r="S706">
        <v>10203</v>
      </c>
      <c r="T706" t="s">
        <v>399</v>
      </c>
      <c r="U706" s="60">
        <v>1020303</v>
      </c>
      <c r="V706" t="s">
        <v>418</v>
      </c>
      <c r="W706" s="60">
        <v>21420003</v>
      </c>
      <c r="X706" s="60" t="str">
        <f t="shared" si="10"/>
        <v>214</v>
      </c>
    </row>
    <row r="707" spans="2:24">
      <c r="B707">
        <v>3383915</v>
      </c>
      <c r="C707" t="s">
        <v>2873</v>
      </c>
      <c r="D707" t="s">
        <v>410</v>
      </c>
      <c r="E707" s="60" t="s">
        <v>411</v>
      </c>
      <c r="G707" t="s">
        <v>412</v>
      </c>
      <c r="H707" s="61">
        <v>44580</v>
      </c>
      <c r="J707" t="s">
        <v>4979</v>
      </c>
      <c r="M707" t="s">
        <v>397</v>
      </c>
      <c r="Q707" t="s">
        <v>719</v>
      </c>
      <c r="S707">
        <v>10202</v>
      </c>
      <c r="T707" t="s">
        <v>430</v>
      </c>
      <c r="U707" s="60">
        <v>10202</v>
      </c>
      <c r="V707" t="s">
        <v>430</v>
      </c>
      <c r="W707" s="60">
        <v>21660001</v>
      </c>
      <c r="X707" s="60" t="str">
        <f t="shared" ref="X707:X770" si="11">LEFT(W707,3)</f>
        <v>216</v>
      </c>
    </row>
    <row r="708" spans="2:24">
      <c r="B708">
        <v>7170351</v>
      </c>
      <c r="C708" t="s">
        <v>1954</v>
      </c>
      <c r="D708" t="s">
        <v>393</v>
      </c>
      <c r="E708" s="60" t="s">
        <v>394</v>
      </c>
      <c r="G708" t="s">
        <v>395</v>
      </c>
      <c r="H708" s="61">
        <v>40485</v>
      </c>
      <c r="J708" t="s">
        <v>396</v>
      </c>
      <c r="M708" t="s">
        <v>397</v>
      </c>
      <c r="Q708" t="s">
        <v>398</v>
      </c>
      <c r="S708">
        <v>10245</v>
      </c>
      <c r="T708" t="s">
        <v>914</v>
      </c>
      <c r="U708" s="60">
        <v>1024501</v>
      </c>
      <c r="V708" t="s">
        <v>421</v>
      </c>
      <c r="W708" s="60">
        <v>22120001</v>
      </c>
      <c r="X708" s="60" t="str">
        <f t="shared" si="11"/>
        <v>221</v>
      </c>
    </row>
    <row r="709" spans="2:24">
      <c r="B709">
        <v>15349797</v>
      </c>
      <c r="C709" t="s">
        <v>1665</v>
      </c>
      <c r="D709" t="s">
        <v>393</v>
      </c>
      <c r="E709" s="60" t="s">
        <v>394</v>
      </c>
      <c r="G709" t="s">
        <v>395</v>
      </c>
      <c r="H709" s="61">
        <v>39310</v>
      </c>
      <c r="J709" t="s">
        <v>396</v>
      </c>
      <c r="M709" t="s">
        <v>397</v>
      </c>
      <c r="Q709" t="s">
        <v>398</v>
      </c>
      <c r="S709">
        <v>10203</v>
      </c>
      <c r="T709" t="s">
        <v>399</v>
      </c>
      <c r="U709" s="60">
        <v>1020301</v>
      </c>
      <c r="V709" t="s">
        <v>405</v>
      </c>
      <c r="W709" s="60">
        <v>21420004</v>
      </c>
      <c r="X709" s="60" t="str">
        <f t="shared" si="11"/>
        <v>214</v>
      </c>
    </row>
    <row r="710" spans="2:24">
      <c r="B710">
        <v>17673884</v>
      </c>
      <c r="C710" t="s">
        <v>1715</v>
      </c>
      <c r="D710" t="s">
        <v>393</v>
      </c>
      <c r="E710" s="60" t="s">
        <v>394</v>
      </c>
      <c r="G710" t="s">
        <v>395</v>
      </c>
      <c r="H710" s="61">
        <v>39561</v>
      </c>
      <c r="J710" t="s">
        <v>396</v>
      </c>
      <c r="M710" t="s">
        <v>397</v>
      </c>
      <c r="Q710" t="s">
        <v>398</v>
      </c>
      <c r="S710">
        <v>10250</v>
      </c>
      <c r="T710" t="s">
        <v>483</v>
      </c>
      <c r="U710" s="60">
        <v>1025001</v>
      </c>
      <c r="V710" t="s">
        <v>864</v>
      </c>
      <c r="W710" s="60">
        <v>21220001</v>
      </c>
      <c r="X710" s="60" t="str">
        <f t="shared" si="11"/>
        <v>212</v>
      </c>
    </row>
    <row r="711" spans="2:24">
      <c r="B711">
        <v>39355853</v>
      </c>
      <c r="C711" t="s">
        <v>1594</v>
      </c>
      <c r="D711" t="s">
        <v>393</v>
      </c>
      <c r="E711" s="60" t="s">
        <v>394</v>
      </c>
      <c r="G711" t="s">
        <v>395</v>
      </c>
      <c r="H711" s="61">
        <v>38930</v>
      </c>
      <c r="J711" t="s">
        <v>396</v>
      </c>
      <c r="M711" t="s">
        <v>397</v>
      </c>
      <c r="Q711" t="s">
        <v>398</v>
      </c>
      <c r="S711">
        <v>10203</v>
      </c>
      <c r="T711" t="s">
        <v>399</v>
      </c>
      <c r="U711" s="60">
        <v>1020301</v>
      </c>
      <c r="V711" t="s">
        <v>405</v>
      </c>
      <c r="W711" s="60">
        <v>21420004</v>
      </c>
      <c r="X711" s="60" t="str">
        <f t="shared" si="11"/>
        <v>214</v>
      </c>
    </row>
    <row r="712" spans="2:24">
      <c r="B712">
        <v>70878402</v>
      </c>
      <c r="C712" t="s">
        <v>1836</v>
      </c>
      <c r="D712" t="s">
        <v>393</v>
      </c>
      <c r="E712" s="60" t="s">
        <v>394</v>
      </c>
      <c r="G712" t="s">
        <v>395</v>
      </c>
      <c r="H712" s="61">
        <v>40009</v>
      </c>
      <c r="J712" t="s">
        <v>396</v>
      </c>
      <c r="M712" t="s">
        <v>397</v>
      </c>
      <c r="Q712" t="s">
        <v>398</v>
      </c>
      <c r="S712">
        <v>10230</v>
      </c>
      <c r="T712" t="s">
        <v>454</v>
      </c>
      <c r="U712" s="60">
        <v>1023016</v>
      </c>
      <c r="V712" t="s">
        <v>588</v>
      </c>
      <c r="W712" s="60">
        <v>20730001</v>
      </c>
      <c r="X712" s="60" t="str">
        <f t="shared" si="11"/>
        <v>207</v>
      </c>
    </row>
    <row r="713" spans="2:24">
      <c r="B713">
        <v>70909682</v>
      </c>
      <c r="C713" t="s">
        <v>2688</v>
      </c>
      <c r="D713" t="s">
        <v>410</v>
      </c>
      <c r="E713" s="60" t="s">
        <v>411</v>
      </c>
      <c r="G713" t="s">
        <v>412</v>
      </c>
      <c r="H713" s="61">
        <v>44396</v>
      </c>
      <c r="J713" t="s">
        <v>2689</v>
      </c>
      <c r="M713" t="s">
        <v>397</v>
      </c>
      <c r="Q713" t="s">
        <v>719</v>
      </c>
      <c r="S713">
        <v>10297</v>
      </c>
      <c r="T713" t="s">
        <v>628</v>
      </c>
      <c r="U713" s="60">
        <v>1029706</v>
      </c>
      <c r="V713" t="s">
        <v>967</v>
      </c>
      <c r="W713" s="60">
        <v>20340030</v>
      </c>
      <c r="X713" s="60" t="str">
        <f t="shared" si="11"/>
        <v>203</v>
      </c>
    </row>
    <row r="714" spans="2:24">
      <c r="B714">
        <v>32150992</v>
      </c>
      <c r="C714" t="s">
        <v>2185</v>
      </c>
      <c r="D714" t="s">
        <v>410</v>
      </c>
      <c r="E714" s="60" t="s">
        <v>411</v>
      </c>
      <c r="G714" t="s">
        <v>753</v>
      </c>
      <c r="H714" s="61">
        <v>41647</v>
      </c>
      <c r="J714" t="s">
        <v>508</v>
      </c>
      <c r="M714" t="s">
        <v>397</v>
      </c>
      <c r="Q714" t="s">
        <v>753</v>
      </c>
      <c r="S714">
        <v>10291</v>
      </c>
      <c r="T714" t="s">
        <v>439</v>
      </c>
      <c r="U714" s="60">
        <v>1029105</v>
      </c>
      <c r="V714" t="s">
        <v>440</v>
      </c>
      <c r="W714" s="60">
        <v>10410038</v>
      </c>
      <c r="X714" s="60" t="str">
        <f t="shared" si="11"/>
        <v>104</v>
      </c>
    </row>
    <row r="715" spans="2:24">
      <c r="B715">
        <v>71754319</v>
      </c>
      <c r="C715" t="s">
        <v>1638</v>
      </c>
      <c r="D715" t="s">
        <v>393</v>
      </c>
      <c r="E715" s="60" t="s">
        <v>394</v>
      </c>
      <c r="G715" t="s">
        <v>395</v>
      </c>
      <c r="H715" s="61">
        <v>39282</v>
      </c>
      <c r="J715" t="s">
        <v>396</v>
      </c>
      <c r="M715" t="s">
        <v>397</v>
      </c>
      <c r="Q715" t="s">
        <v>398</v>
      </c>
      <c r="S715">
        <v>10215</v>
      </c>
      <c r="T715" t="s">
        <v>5034</v>
      </c>
      <c r="U715" s="60">
        <v>1021503</v>
      </c>
      <c r="V715" t="s">
        <v>907</v>
      </c>
      <c r="W715" s="60">
        <v>21520001</v>
      </c>
      <c r="X715" s="60" t="str">
        <f t="shared" si="11"/>
        <v>215</v>
      </c>
    </row>
    <row r="716" spans="2:24">
      <c r="B716">
        <v>71755174</v>
      </c>
      <c r="C716" t="s">
        <v>1578</v>
      </c>
      <c r="D716" t="s">
        <v>393</v>
      </c>
      <c r="E716" s="60" t="s">
        <v>394</v>
      </c>
      <c r="G716" t="s">
        <v>395</v>
      </c>
      <c r="H716" s="61">
        <v>38882</v>
      </c>
      <c r="J716" t="s">
        <v>396</v>
      </c>
      <c r="M716" t="s">
        <v>397</v>
      </c>
      <c r="Q716" t="s">
        <v>398</v>
      </c>
      <c r="S716">
        <v>10203</v>
      </c>
      <c r="T716" t="s">
        <v>399</v>
      </c>
      <c r="U716" s="60">
        <v>1020302</v>
      </c>
      <c r="V716" t="s">
        <v>400</v>
      </c>
      <c r="W716" s="60">
        <v>21420002</v>
      </c>
      <c r="X716" s="60" t="str">
        <f t="shared" si="11"/>
        <v>214</v>
      </c>
    </row>
    <row r="717" spans="2:24">
      <c r="B717">
        <v>71757640</v>
      </c>
      <c r="C717" t="s">
        <v>1349</v>
      </c>
      <c r="D717" t="s">
        <v>393</v>
      </c>
      <c r="E717" s="60" t="s">
        <v>394</v>
      </c>
      <c r="G717" t="s">
        <v>395</v>
      </c>
      <c r="H717" s="61">
        <v>38008</v>
      </c>
      <c r="J717" t="s">
        <v>396</v>
      </c>
      <c r="M717" t="s">
        <v>397</v>
      </c>
      <c r="Q717" t="s">
        <v>398</v>
      </c>
      <c r="S717">
        <v>10240</v>
      </c>
      <c r="T717" t="s">
        <v>5036</v>
      </c>
      <c r="U717" s="60">
        <v>1024001</v>
      </c>
      <c r="V717" t="s">
        <v>477</v>
      </c>
      <c r="W717" s="60">
        <v>21120001</v>
      </c>
      <c r="X717" s="60" t="str">
        <f t="shared" si="11"/>
        <v>211</v>
      </c>
    </row>
    <row r="718" spans="2:24">
      <c r="B718">
        <v>71762310</v>
      </c>
      <c r="C718" t="s">
        <v>1268</v>
      </c>
      <c r="D718" t="s">
        <v>393</v>
      </c>
      <c r="E718" s="60" t="s">
        <v>394</v>
      </c>
      <c r="G718" t="s">
        <v>395</v>
      </c>
      <c r="H718" s="61">
        <v>37655</v>
      </c>
      <c r="J718" t="s">
        <v>396</v>
      </c>
      <c r="M718" t="s">
        <v>397</v>
      </c>
      <c r="Q718" t="s">
        <v>398</v>
      </c>
      <c r="S718">
        <v>10240</v>
      </c>
      <c r="T718" t="s">
        <v>5036</v>
      </c>
      <c r="U718" s="60">
        <v>1024001</v>
      </c>
      <c r="V718" t="s">
        <v>477</v>
      </c>
      <c r="W718" s="60">
        <v>21120001</v>
      </c>
      <c r="X718" s="60" t="str">
        <f t="shared" si="11"/>
        <v>211</v>
      </c>
    </row>
    <row r="719" spans="2:24">
      <c r="B719">
        <v>71772342</v>
      </c>
      <c r="C719" t="s">
        <v>1608</v>
      </c>
      <c r="D719" t="s">
        <v>393</v>
      </c>
      <c r="E719" s="60" t="s">
        <v>394</v>
      </c>
      <c r="G719" t="s">
        <v>395</v>
      </c>
      <c r="H719" s="61">
        <v>39024</v>
      </c>
      <c r="J719" t="s">
        <v>396</v>
      </c>
      <c r="M719" t="s">
        <v>397</v>
      </c>
      <c r="Q719" t="s">
        <v>398</v>
      </c>
      <c r="S719">
        <v>10255</v>
      </c>
      <c r="T719" t="s">
        <v>1097</v>
      </c>
      <c r="U719" s="60">
        <v>10255</v>
      </c>
      <c r="V719" t="s">
        <v>1097</v>
      </c>
      <c r="W719" s="60">
        <v>22460001</v>
      </c>
      <c r="X719" s="60" t="str">
        <f t="shared" si="11"/>
        <v>224</v>
      </c>
    </row>
    <row r="720" spans="2:24">
      <c r="B720">
        <v>71772402</v>
      </c>
      <c r="C720" t="s">
        <v>1597</v>
      </c>
      <c r="D720" t="s">
        <v>393</v>
      </c>
      <c r="E720" s="60" t="s">
        <v>394</v>
      </c>
      <c r="G720" t="s">
        <v>395</v>
      </c>
      <c r="H720" s="61">
        <v>38939</v>
      </c>
      <c r="J720" t="s">
        <v>396</v>
      </c>
      <c r="M720" t="s">
        <v>397</v>
      </c>
      <c r="Q720" t="s">
        <v>398</v>
      </c>
      <c r="S720">
        <v>10225</v>
      </c>
      <c r="T720" t="s">
        <v>402</v>
      </c>
      <c r="U720" s="60">
        <v>1022503</v>
      </c>
      <c r="V720" t="s">
        <v>438</v>
      </c>
      <c r="W720" s="60">
        <v>21320005</v>
      </c>
      <c r="X720" s="60" t="str">
        <f t="shared" si="11"/>
        <v>213</v>
      </c>
    </row>
    <row r="721" spans="2:24">
      <c r="B721">
        <v>91485931</v>
      </c>
      <c r="C721" t="s">
        <v>1463</v>
      </c>
      <c r="D721" t="s">
        <v>393</v>
      </c>
      <c r="E721" s="60" t="s">
        <v>394</v>
      </c>
      <c r="G721" t="s">
        <v>395</v>
      </c>
      <c r="H721" s="61">
        <v>38449</v>
      </c>
      <c r="J721" t="s">
        <v>396</v>
      </c>
      <c r="M721" t="s">
        <v>397</v>
      </c>
      <c r="Q721" t="s">
        <v>398</v>
      </c>
      <c r="S721">
        <v>10225</v>
      </c>
      <c r="T721" t="s">
        <v>402</v>
      </c>
      <c r="U721" s="60">
        <v>1022504</v>
      </c>
      <c r="V721" t="s">
        <v>617</v>
      </c>
      <c r="W721" s="60">
        <v>21320006</v>
      </c>
      <c r="X721" s="60" t="str">
        <f t="shared" si="11"/>
        <v>213</v>
      </c>
    </row>
    <row r="722" spans="2:24">
      <c r="B722">
        <v>94460648</v>
      </c>
      <c r="C722" t="s">
        <v>1942</v>
      </c>
      <c r="D722" t="s">
        <v>393</v>
      </c>
      <c r="E722" s="60" t="s">
        <v>394</v>
      </c>
      <c r="G722" t="s">
        <v>395</v>
      </c>
      <c r="H722" s="61">
        <v>40471</v>
      </c>
      <c r="J722" t="s">
        <v>396</v>
      </c>
      <c r="M722" t="s">
        <v>397</v>
      </c>
      <c r="Q722" t="s">
        <v>398</v>
      </c>
      <c r="S722">
        <v>10250</v>
      </c>
      <c r="T722" t="s">
        <v>483</v>
      </c>
      <c r="U722" s="60">
        <v>1025002</v>
      </c>
      <c r="V722" t="s">
        <v>694</v>
      </c>
      <c r="W722" s="60">
        <v>21220002</v>
      </c>
      <c r="X722" s="60" t="str">
        <f t="shared" si="11"/>
        <v>212</v>
      </c>
    </row>
    <row r="723" spans="2:24">
      <c r="B723">
        <v>98395898</v>
      </c>
      <c r="C723" t="s">
        <v>1358</v>
      </c>
      <c r="D723" t="s">
        <v>393</v>
      </c>
      <c r="E723" s="60" t="s">
        <v>394</v>
      </c>
      <c r="G723" t="s">
        <v>395</v>
      </c>
      <c r="H723" s="61">
        <v>38020</v>
      </c>
      <c r="J723" t="s">
        <v>396</v>
      </c>
      <c r="M723" t="s">
        <v>397</v>
      </c>
      <c r="Q723" t="s">
        <v>398</v>
      </c>
      <c r="S723">
        <v>10250</v>
      </c>
      <c r="T723" t="s">
        <v>483</v>
      </c>
      <c r="U723" s="60">
        <v>1025002</v>
      </c>
      <c r="V723" t="s">
        <v>694</v>
      </c>
      <c r="W723" s="60">
        <v>21220002</v>
      </c>
      <c r="X723" s="60" t="str">
        <f t="shared" si="11"/>
        <v>212</v>
      </c>
    </row>
    <row r="724" spans="2:24">
      <c r="B724">
        <v>98640721</v>
      </c>
      <c r="C724" t="s">
        <v>1667</v>
      </c>
      <c r="D724" t="s">
        <v>393</v>
      </c>
      <c r="E724" s="60" t="s">
        <v>394</v>
      </c>
      <c r="G724" t="s">
        <v>395</v>
      </c>
      <c r="H724" s="61">
        <v>39311</v>
      </c>
      <c r="J724" t="s">
        <v>396</v>
      </c>
      <c r="M724" t="s">
        <v>397</v>
      </c>
      <c r="Q724" t="s">
        <v>398</v>
      </c>
      <c r="S724">
        <v>10203</v>
      </c>
      <c r="T724" t="s">
        <v>399</v>
      </c>
      <c r="U724" s="60">
        <v>1020301</v>
      </c>
      <c r="V724" t="s">
        <v>405</v>
      </c>
      <c r="W724" s="60">
        <v>21420004</v>
      </c>
      <c r="X724" s="60" t="str">
        <f t="shared" si="11"/>
        <v>214</v>
      </c>
    </row>
    <row r="725" spans="2:24">
      <c r="B725">
        <v>308780</v>
      </c>
      <c r="C725" t="s">
        <v>1483</v>
      </c>
      <c r="D725" t="s">
        <v>393</v>
      </c>
      <c r="E725" s="60" t="s">
        <v>394</v>
      </c>
      <c r="G725" t="s">
        <v>395</v>
      </c>
      <c r="H725" s="61">
        <v>38496</v>
      </c>
      <c r="J725" t="s">
        <v>396</v>
      </c>
      <c r="M725" t="s">
        <v>397</v>
      </c>
      <c r="Q725" t="s">
        <v>398</v>
      </c>
      <c r="S725">
        <v>10202</v>
      </c>
      <c r="T725" t="s">
        <v>430</v>
      </c>
      <c r="U725" s="60">
        <v>1020201</v>
      </c>
      <c r="V725" t="s">
        <v>615</v>
      </c>
      <c r="W725" s="60">
        <v>21620002</v>
      </c>
      <c r="X725" s="60" t="str">
        <f t="shared" si="11"/>
        <v>216</v>
      </c>
    </row>
    <row r="726" spans="2:24">
      <c r="B726">
        <v>7703346</v>
      </c>
      <c r="C726" t="s">
        <v>2507</v>
      </c>
      <c r="D726" t="s">
        <v>393</v>
      </c>
      <c r="E726" s="60" t="s">
        <v>394</v>
      </c>
      <c r="G726" t="s">
        <v>395</v>
      </c>
      <c r="H726" s="61">
        <v>43144</v>
      </c>
      <c r="J726" t="s">
        <v>396</v>
      </c>
      <c r="M726" t="s">
        <v>397</v>
      </c>
      <c r="Q726" t="s">
        <v>398</v>
      </c>
      <c r="S726">
        <v>10211</v>
      </c>
      <c r="T726" t="s">
        <v>422</v>
      </c>
      <c r="U726" s="60">
        <v>1021101</v>
      </c>
      <c r="V726" t="s">
        <v>423</v>
      </c>
      <c r="W726" s="60">
        <v>21920004</v>
      </c>
      <c r="X726" s="60" t="str">
        <f t="shared" si="11"/>
        <v>219</v>
      </c>
    </row>
    <row r="727" spans="2:24">
      <c r="B727">
        <v>15513744</v>
      </c>
      <c r="C727" t="s">
        <v>1640</v>
      </c>
      <c r="D727" t="s">
        <v>393</v>
      </c>
      <c r="E727" s="60" t="s">
        <v>394</v>
      </c>
      <c r="G727" t="s">
        <v>395</v>
      </c>
      <c r="H727" s="61">
        <v>39287</v>
      </c>
      <c r="J727" t="s">
        <v>396</v>
      </c>
      <c r="M727" t="s">
        <v>397</v>
      </c>
      <c r="Q727" t="s">
        <v>398</v>
      </c>
      <c r="S727">
        <v>10203</v>
      </c>
      <c r="T727" t="s">
        <v>399</v>
      </c>
      <c r="U727" s="60">
        <v>1020305</v>
      </c>
      <c r="V727" t="s">
        <v>436</v>
      </c>
      <c r="W727" s="60">
        <v>21420001</v>
      </c>
      <c r="X727" s="60" t="str">
        <f t="shared" si="11"/>
        <v>214</v>
      </c>
    </row>
    <row r="728" spans="2:24">
      <c r="B728">
        <v>26324035</v>
      </c>
      <c r="C728" t="s">
        <v>1543</v>
      </c>
      <c r="D728" t="s">
        <v>393</v>
      </c>
      <c r="E728" s="60" t="s">
        <v>394</v>
      </c>
      <c r="G728" t="s">
        <v>395</v>
      </c>
      <c r="H728" s="61">
        <v>38810</v>
      </c>
      <c r="J728" t="s">
        <v>396</v>
      </c>
      <c r="M728" t="s">
        <v>397</v>
      </c>
      <c r="Q728" t="s">
        <v>398</v>
      </c>
      <c r="S728">
        <v>10245</v>
      </c>
      <c r="T728" t="s">
        <v>914</v>
      </c>
      <c r="U728" s="60">
        <v>1024501</v>
      </c>
      <c r="V728" t="s">
        <v>421</v>
      </c>
      <c r="W728" s="60">
        <v>22120001</v>
      </c>
      <c r="X728" s="60" t="str">
        <f t="shared" si="11"/>
        <v>221</v>
      </c>
    </row>
    <row r="729" spans="2:24">
      <c r="B729">
        <v>43604108</v>
      </c>
      <c r="C729" t="s">
        <v>1568</v>
      </c>
      <c r="D729" t="s">
        <v>393</v>
      </c>
      <c r="E729" s="60" t="s">
        <v>394</v>
      </c>
      <c r="G729" t="s">
        <v>395</v>
      </c>
      <c r="H729" s="61">
        <v>38873</v>
      </c>
      <c r="J729" t="s">
        <v>396</v>
      </c>
      <c r="M729" t="s">
        <v>397</v>
      </c>
      <c r="Q729" t="s">
        <v>398</v>
      </c>
      <c r="S729">
        <v>10225</v>
      </c>
      <c r="T729" t="s">
        <v>402</v>
      </c>
      <c r="U729" s="60">
        <v>10225</v>
      </c>
      <c r="V729" t="s">
        <v>402</v>
      </c>
      <c r="W729" s="60">
        <v>21320011</v>
      </c>
      <c r="X729" s="60" t="str">
        <f t="shared" si="11"/>
        <v>213</v>
      </c>
    </row>
    <row r="730" spans="2:24">
      <c r="B730">
        <v>43607818</v>
      </c>
      <c r="C730" t="s">
        <v>1488</v>
      </c>
      <c r="D730" t="s">
        <v>393</v>
      </c>
      <c r="E730" s="60" t="s">
        <v>394</v>
      </c>
      <c r="G730" t="s">
        <v>395</v>
      </c>
      <c r="H730" s="61">
        <v>38512</v>
      </c>
      <c r="J730" t="s">
        <v>1489</v>
      </c>
      <c r="M730" t="s">
        <v>397</v>
      </c>
      <c r="Q730" t="s">
        <v>398</v>
      </c>
      <c r="S730">
        <v>10294</v>
      </c>
      <c r="T730" t="s">
        <v>472</v>
      </c>
      <c r="U730" s="60">
        <v>10294</v>
      </c>
      <c r="V730" t="s">
        <v>472</v>
      </c>
      <c r="W730" s="60">
        <v>10850001</v>
      </c>
      <c r="X730" s="60" t="str">
        <f t="shared" si="11"/>
        <v>108</v>
      </c>
    </row>
    <row r="731" spans="2:24">
      <c r="B731">
        <v>43610002</v>
      </c>
      <c r="C731" t="s">
        <v>2342</v>
      </c>
      <c r="D731" t="s">
        <v>393</v>
      </c>
      <c r="E731" s="60" t="s">
        <v>394</v>
      </c>
      <c r="G731" t="s">
        <v>395</v>
      </c>
      <c r="H731" s="61">
        <v>42391</v>
      </c>
      <c r="J731" t="s">
        <v>4963</v>
      </c>
      <c r="M731" t="s">
        <v>397</v>
      </c>
      <c r="Q731" t="s">
        <v>398</v>
      </c>
      <c r="S731">
        <v>10215</v>
      </c>
      <c r="T731" t="s">
        <v>5034</v>
      </c>
      <c r="U731" s="60">
        <v>1021502</v>
      </c>
      <c r="V731" t="s">
        <v>1865</v>
      </c>
      <c r="W731" s="60">
        <v>21520004</v>
      </c>
      <c r="X731" s="60" t="str">
        <f t="shared" si="11"/>
        <v>215</v>
      </c>
    </row>
    <row r="732" spans="2:24">
      <c r="B732">
        <v>71396624</v>
      </c>
      <c r="C732" t="s">
        <v>1505</v>
      </c>
      <c r="D732" t="s">
        <v>393</v>
      </c>
      <c r="E732" s="60" t="s">
        <v>394</v>
      </c>
      <c r="G732" t="s">
        <v>395</v>
      </c>
      <c r="H732" s="61">
        <v>38637</v>
      </c>
      <c r="J732" t="s">
        <v>396</v>
      </c>
      <c r="M732" t="s">
        <v>397</v>
      </c>
      <c r="Q732" t="s">
        <v>398</v>
      </c>
      <c r="S732">
        <v>10225</v>
      </c>
      <c r="T732" t="s">
        <v>402</v>
      </c>
      <c r="U732" s="60">
        <v>1022505</v>
      </c>
      <c r="V732" t="s">
        <v>5048</v>
      </c>
      <c r="W732" s="60">
        <v>21320007</v>
      </c>
      <c r="X732" s="60" t="str">
        <f t="shared" si="11"/>
        <v>213</v>
      </c>
    </row>
    <row r="733" spans="2:24">
      <c r="B733">
        <v>1017129904</v>
      </c>
      <c r="C733" t="s">
        <v>2313</v>
      </c>
      <c r="D733" t="s">
        <v>410</v>
      </c>
      <c r="E733" s="60" t="s">
        <v>411</v>
      </c>
      <c r="G733" t="s">
        <v>753</v>
      </c>
      <c r="H733" s="61">
        <v>42249</v>
      </c>
      <c r="J733" t="s">
        <v>508</v>
      </c>
      <c r="M733" t="s">
        <v>397</v>
      </c>
      <c r="Q733" t="s">
        <v>753</v>
      </c>
      <c r="S733">
        <v>10291</v>
      </c>
      <c r="T733" t="s">
        <v>439</v>
      </c>
      <c r="U733" s="60">
        <v>1029105</v>
      </c>
      <c r="V733" t="s">
        <v>440</v>
      </c>
      <c r="W733" s="60">
        <v>10410038</v>
      </c>
      <c r="X733" s="60" t="str">
        <f t="shared" si="11"/>
        <v>104</v>
      </c>
    </row>
    <row r="734" spans="2:24">
      <c r="B734">
        <v>71760928</v>
      </c>
      <c r="C734" t="s">
        <v>1273</v>
      </c>
      <c r="D734" t="s">
        <v>393</v>
      </c>
      <c r="E734" s="60" t="s">
        <v>394</v>
      </c>
      <c r="G734" t="s">
        <v>395</v>
      </c>
      <c r="H734" s="61">
        <v>37665</v>
      </c>
      <c r="J734" t="s">
        <v>396</v>
      </c>
      <c r="M734" t="s">
        <v>397</v>
      </c>
      <c r="Q734" t="s">
        <v>398</v>
      </c>
      <c r="S734">
        <v>10203</v>
      </c>
      <c r="T734" t="s">
        <v>399</v>
      </c>
      <c r="U734" s="60">
        <v>1020302</v>
      </c>
      <c r="V734" t="s">
        <v>400</v>
      </c>
      <c r="W734" s="60">
        <v>21420002</v>
      </c>
      <c r="X734" s="60" t="str">
        <f t="shared" si="11"/>
        <v>214</v>
      </c>
    </row>
    <row r="735" spans="2:24">
      <c r="B735">
        <v>71775079</v>
      </c>
      <c r="C735" t="s">
        <v>1422</v>
      </c>
      <c r="D735" t="s">
        <v>393</v>
      </c>
      <c r="E735" s="60" t="s">
        <v>394</v>
      </c>
      <c r="G735" t="s">
        <v>395</v>
      </c>
      <c r="H735" s="61">
        <v>38314</v>
      </c>
      <c r="J735" t="s">
        <v>4993</v>
      </c>
      <c r="M735" t="s">
        <v>397</v>
      </c>
      <c r="Q735" t="s">
        <v>398</v>
      </c>
      <c r="S735">
        <v>10297</v>
      </c>
      <c r="T735" t="s">
        <v>628</v>
      </c>
      <c r="U735" s="60">
        <v>10297</v>
      </c>
      <c r="V735" t="s">
        <v>628</v>
      </c>
      <c r="W735" s="60">
        <v>20340028</v>
      </c>
      <c r="X735" s="60" t="str">
        <f t="shared" si="11"/>
        <v>203</v>
      </c>
    </row>
    <row r="736" spans="2:24">
      <c r="B736">
        <v>71787060</v>
      </c>
      <c r="C736" t="s">
        <v>1838</v>
      </c>
      <c r="D736" t="s">
        <v>393</v>
      </c>
      <c r="E736" s="60" t="s">
        <v>394</v>
      </c>
      <c r="G736" t="s">
        <v>395</v>
      </c>
      <c r="H736" s="61">
        <v>40009</v>
      </c>
      <c r="J736" t="s">
        <v>396</v>
      </c>
      <c r="M736" t="s">
        <v>397</v>
      </c>
      <c r="Q736" t="s">
        <v>398</v>
      </c>
      <c r="S736">
        <v>10215</v>
      </c>
      <c r="T736" t="s">
        <v>5034</v>
      </c>
      <c r="U736" s="60">
        <v>1021501</v>
      </c>
      <c r="V736" t="s">
        <v>466</v>
      </c>
      <c r="W736" s="60">
        <v>21520003</v>
      </c>
      <c r="X736" s="60" t="str">
        <f t="shared" si="11"/>
        <v>215</v>
      </c>
    </row>
    <row r="737" spans="2:24">
      <c r="B737">
        <v>72224676</v>
      </c>
      <c r="C737" t="s">
        <v>1983</v>
      </c>
      <c r="D737" t="s">
        <v>393</v>
      </c>
      <c r="E737" s="60" t="s">
        <v>394</v>
      </c>
      <c r="G737" t="s">
        <v>395</v>
      </c>
      <c r="H737" s="61">
        <v>40737</v>
      </c>
      <c r="J737" t="s">
        <v>396</v>
      </c>
      <c r="M737" t="s">
        <v>397</v>
      </c>
      <c r="Q737" t="s">
        <v>398</v>
      </c>
      <c r="S737">
        <v>10203</v>
      </c>
      <c r="T737" t="s">
        <v>399</v>
      </c>
      <c r="U737" s="60">
        <v>1020303</v>
      </c>
      <c r="V737" t="s">
        <v>418</v>
      </c>
      <c r="W737" s="60">
        <v>21420003</v>
      </c>
      <c r="X737" s="60" t="str">
        <f t="shared" si="11"/>
        <v>214</v>
      </c>
    </row>
    <row r="738" spans="2:24">
      <c r="B738">
        <v>91495891</v>
      </c>
      <c r="C738" t="s">
        <v>1727</v>
      </c>
      <c r="D738" t="s">
        <v>393</v>
      </c>
      <c r="E738" s="60" t="s">
        <v>394</v>
      </c>
      <c r="G738" t="s">
        <v>395</v>
      </c>
      <c r="H738" s="61">
        <v>39575</v>
      </c>
      <c r="J738" t="s">
        <v>396</v>
      </c>
      <c r="M738" t="s">
        <v>397</v>
      </c>
      <c r="Q738" t="s">
        <v>398</v>
      </c>
      <c r="S738">
        <v>10235</v>
      </c>
      <c r="T738" t="s">
        <v>415</v>
      </c>
      <c r="U738" s="60">
        <v>1023502</v>
      </c>
      <c r="V738" t="s">
        <v>416</v>
      </c>
      <c r="W738" s="60">
        <v>20820001</v>
      </c>
      <c r="X738" s="60" t="str">
        <f t="shared" si="11"/>
        <v>208</v>
      </c>
    </row>
    <row r="739" spans="2:24">
      <c r="B739">
        <v>98482133</v>
      </c>
      <c r="C739" t="s">
        <v>2054</v>
      </c>
      <c r="D739" t="s">
        <v>393</v>
      </c>
      <c r="E739" s="60" t="s">
        <v>394</v>
      </c>
      <c r="G739" t="s">
        <v>395</v>
      </c>
      <c r="H739" s="61">
        <v>41170</v>
      </c>
      <c r="J739" t="s">
        <v>396</v>
      </c>
      <c r="M739" t="s">
        <v>397</v>
      </c>
      <c r="Q739" t="s">
        <v>398</v>
      </c>
      <c r="S739">
        <v>10220</v>
      </c>
      <c r="T739" t="s">
        <v>434</v>
      </c>
      <c r="U739" s="60">
        <v>1022003</v>
      </c>
      <c r="V739" t="s">
        <v>435</v>
      </c>
      <c r="W739" s="60">
        <v>22020004</v>
      </c>
      <c r="X739" s="60" t="str">
        <f t="shared" si="11"/>
        <v>220</v>
      </c>
    </row>
    <row r="740" spans="2:24">
      <c r="B740">
        <v>1017137465</v>
      </c>
      <c r="C740" t="s">
        <v>2704</v>
      </c>
      <c r="D740" t="s">
        <v>410</v>
      </c>
      <c r="E740" s="60" t="s">
        <v>411</v>
      </c>
      <c r="G740" t="s">
        <v>412</v>
      </c>
      <c r="H740" s="61">
        <v>44447</v>
      </c>
      <c r="J740" t="s">
        <v>932</v>
      </c>
      <c r="M740" t="s">
        <v>397</v>
      </c>
      <c r="Q740" t="s">
        <v>719</v>
      </c>
      <c r="S740">
        <v>10203</v>
      </c>
      <c r="T740" t="s">
        <v>399</v>
      </c>
      <c r="U740" s="60">
        <v>1020305</v>
      </c>
      <c r="V740" t="s">
        <v>436</v>
      </c>
      <c r="W740" s="60">
        <v>21420001</v>
      </c>
      <c r="X740" s="60" t="str">
        <f t="shared" si="11"/>
        <v>214</v>
      </c>
    </row>
    <row r="741" spans="2:24">
      <c r="B741">
        <v>1037575991</v>
      </c>
      <c r="C741" t="s">
        <v>2436</v>
      </c>
      <c r="D741" t="s">
        <v>410</v>
      </c>
      <c r="E741" s="60" t="s">
        <v>411</v>
      </c>
      <c r="G741" t="s">
        <v>412</v>
      </c>
      <c r="H741" s="61">
        <v>42990</v>
      </c>
      <c r="J741" t="s">
        <v>4963</v>
      </c>
      <c r="M741" t="s">
        <v>397</v>
      </c>
      <c r="Q741" t="s">
        <v>719</v>
      </c>
      <c r="S741">
        <v>10215</v>
      </c>
      <c r="T741" t="s">
        <v>5034</v>
      </c>
      <c r="U741" s="60">
        <v>1021501</v>
      </c>
      <c r="V741" t="s">
        <v>466</v>
      </c>
      <c r="W741" s="60">
        <v>21520003</v>
      </c>
      <c r="X741" s="60" t="str">
        <f t="shared" si="11"/>
        <v>215</v>
      </c>
    </row>
    <row r="742" spans="2:24">
      <c r="B742">
        <v>322227</v>
      </c>
      <c r="C742" t="s">
        <v>2005</v>
      </c>
      <c r="D742" t="s">
        <v>393</v>
      </c>
      <c r="E742" s="60" t="s">
        <v>394</v>
      </c>
      <c r="G742" t="s">
        <v>395</v>
      </c>
      <c r="H742" s="61">
        <v>40933</v>
      </c>
      <c r="J742" t="s">
        <v>4974</v>
      </c>
      <c r="M742" t="s">
        <v>397</v>
      </c>
      <c r="Q742" t="s">
        <v>398</v>
      </c>
      <c r="S742">
        <v>10210</v>
      </c>
      <c r="T742" t="s">
        <v>5038</v>
      </c>
      <c r="U742" s="60">
        <v>1021003</v>
      </c>
      <c r="V742" t="s">
        <v>1317</v>
      </c>
      <c r="W742" s="60">
        <v>21830001</v>
      </c>
      <c r="X742" s="60" t="str">
        <f t="shared" si="11"/>
        <v>218</v>
      </c>
    </row>
    <row r="743" spans="2:24">
      <c r="B743">
        <v>492200</v>
      </c>
      <c r="C743" t="s">
        <v>2334</v>
      </c>
      <c r="D743" t="s">
        <v>393</v>
      </c>
      <c r="E743" s="60" t="s">
        <v>394</v>
      </c>
      <c r="G743" t="s">
        <v>395</v>
      </c>
      <c r="H743" s="61">
        <v>42389</v>
      </c>
      <c r="J743" t="s">
        <v>396</v>
      </c>
      <c r="M743" t="s">
        <v>397</v>
      </c>
      <c r="Q743" t="s">
        <v>398</v>
      </c>
      <c r="S743">
        <v>10210</v>
      </c>
      <c r="T743" t="s">
        <v>5038</v>
      </c>
      <c r="U743" s="60">
        <v>1021001</v>
      </c>
      <c r="V743" t="s">
        <v>797</v>
      </c>
      <c r="W743" s="60">
        <v>21820002</v>
      </c>
      <c r="X743" s="60" t="str">
        <f t="shared" si="11"/>
        <v>218</v>
      </c>
    </row>
    <row r="744" spans="2:24">
      <c r="B744">
        <v>639658</v>
      </c>
      <c r="C744" t="s">
        <v>2742</v>
      </c>
      <c r="D744" t="s">
        <v>393</v>
      </c>
      <c r="E744" s="60" t="s">
        <v>394</v>
      </c>
      <c r="G744" t="s">
        <v>395</v>
      </c>
      <c r="H744" s="61">
        <v>44498</v>
      </c>
      <c r="J744" t="s">
        <v>396</v>
      </c>
      <c r="M744" t="s">
        <v>397</v>
      </c>
      <c r="Q744" t="s">
        <v>398</v>
      </c>
      <c r="S744">
        <v>10211</v>
      </c>
      <c r="T744" t="s">
        <v>422</v>
      </c>
      <c r="U744" s="60">
        <v>1021101</v>
      </c>
      <c r="V744" t="s">
        <v>423</v>
      </c>
      <c r="W744" s="60">
        <v>21920004</v>
      </c>
      <c r="X744" s="60" t="str">
        <f t="shared" si="11"/>
        <v>219</v>
      </c>
    </row>
    <row r="745" spans="2:24">
      <c r="B745">
        <v>788982</v>
      </c>
      <c r="C745" t="s">
        <v>2535</v>
      </c>
      <c r="D745" t="s">
        <v>393</v>
      </c>
      <c r="E745" s="60" t="s">
        <v>394</v>
      </c>
      <c r="G745" t="s">
        <v>395</v>
      </c>
      <c r="H745" s="61">
        <v>43200</v>
      </c>
      <c r="J745" t="s">
        <v>396</v>
      </c>
      <c r="M745" t="s">
        <v>397</v>
      </c>
      <c r="Q745" t="s">
        <v>398</v>
      </c>
      <c r="S745">
        <v>10225</v>
      </c>
      <c r="T745" t="s">
        <v>402</v>
      </c>
      <c r="U745" s="60">
        <v>1022503</v>
      </c>
      <c r="V745" t="s">
        <v>438</v>
      </c>
      <c r="W745" s="60">
        <v>21320005</v>
      </c>
      <c r="X745" s="60" t="str">
        <f t="shared" si="11"/>
        <v>213</v>
      </c>
    </row>
    <row r="746" spans="2:24">
      <c r="B746">
        <v>7706947</v>
      </c>
      <c r="C746" t="s">
        <v>1372</v>
      </c>
      <c r="D746" t="s">
        <v>393</v>
      </c>
      <c r="E746" s="60" t="s">
        <v>394</v>
      </c>
      <c r="G746" t="s">
        <v>395</v>
      </c>
      <c r="H746" s="61">
        <v>38034</v>
      </c>
      <c r="J746" t="s">
        <v>396</v>
      </c>
      <c r="M746" t="s">
        <v>397</v>
      </c>
      <c r="Q746" t="s">
        <v>398</v>
      </c>
      <c r="S746">
        <v>10225</v>
      </c>
      <c r="T746" t="s">
        <v>402</v>
      </c>
      <c r="U746" s="60">
        <v>1022508</v>
      </c>
      <c r="V746" t="s">
        <v>5040</v>
      </c>
      <c r="W746" s="60">
        <v>21320010</v>
      </c>
      <c r="X746" s="60" t="str">
        <f t="shared" si="11"/>
        <v>213</v>
      </c>
    </row>
    <row r="747" spans="2:24">
      <c r="B747">
        <v>9858364</v>
      </c>
      <c r="C747" t="s">
        <v>1534</v>
      </c>
      <c r="D747" t="s">
        <v>393</v>
      </c>
      <c r="E747" s="60" t="s">
        <v>394</v>
      </c>
      <c r="G747" t="s">
        <v>395</v>
      </c>
      <c r="H747" s="61">
        <v>38778</v>
      </c>
      <c r="J747" t="s">
        <v>396</v>
      </c>
      <c r="M747" t="s">
        <v>397</v>
      </c>
      <c r="Q747" t="s">
        <v>398</v>
      </c>
      <c r="S747">
        <v>10225</v>
      </c>
      <c r="T747" t="s">
        <v>402</v>
      </c>
      <c r="U747" s="60">
        <v>1022504</v>
      </c>
      <c r="V747" t="s">
        <v>617</v>
      </c>
      <c r="W747" s="60">
        <v>21320006</v>
      </c>
      <c r="X747" s="60" t="str">
        <f t="shared" si="11"/>
        <v>213</v>
      </c>
    </row>
    <row r="748" spans="2:24">
      <c r="B748">
        <v>43883545</v>
      </c>
      <c r="C748" t="s">
        <v>1557</v>
      </c>
      <c r="D748" t="s">
        <v>393</v>
      </c>
      <c r="E748" s="60" t="s">
        <v>394</v>
      </c>
      <c r="G748" t="s">
        <v>395</v>
      </c>
      <c r="H748" s="61">
        <v>38852</v>
      </c>
      <c r="J748" t="s">
        <v>396</v>
      </c>
      <c r="M748" t="s">
        <v>397</v>
      </c>
      <c r="Q748" t="s">
        <v>398</v>
      </c>
      <c r="S748">
        <v>10220</v>
      </c>
      <c r="T748" t="s">
        <v>434</v>
      </c>
      <c r="U748" s="60">
        <v>1022004</v>
      </c>
      <c r="V748" t="s">
        <v>875</v>
      </c>
      <c r="W748" s="60">
        <v>22020005</v>
      </c>
      <c r="X748" s="60" t="str">
        <f t="shared" si="11"/>
        <v>220</v>
      </c>
    </row>
    <row r="749" spans="2:24">
      <c r="B749">
        <v>65776669</v>
      </c>
      <c r="C749" t="s">
        <v>1864</v>
      </c>
      <c r="D749" t="s">
        <v>393</v>
      </c>
      <c r="E749" s="60" t="s">
        <v>394</v>
      </c>
      <c r="G749" t="s">
        <v>395</v>
      </c>
      <c r="H749" s="61">
        <v>40030</v>
      </c>
      <c r="J749" t="s">
        <v>396</v>
      </c>
      <c r="M749" t="s">
        <v>397</v>
      </c>
      <c r="Q749" t="s">
        <v>398</v>
      </c>
      <c r="S749">
        <v>10215</v>
      </c>
      <c r="T749" t="s">
        <v>5034</v>
      </c>
      <c r="U749" s="60">
        <v>1021502</v>
      </c>
      <c r="V749" t="s">
        <v>1865</v>
      </c>
      <c r="W749" s="60">
        <v>21520004</v>
      </c>
      <c r="X749" s="60" t="str">
        <f t="shared" si="11"/>
        <v>215</v>
      </c>
    </row>
    <row r="750" spans="2:24">
      <c r="B750">
        <v>66983902</v>
      </c>
      <c r="C750" t="s">
        <v>2493</v>
      </c>
      <c r="D750" t="s">
        <v>393</v>
      </c>
      <c r="E750" s="60" t="s">
        <v>394</v>
      </c>
      <c r="G750" t="s">
        <v>395</v>
      </c>
      <c r="H750" s="61">
        <v>43140</v>
      </c>
      <c r="J750" t="s">
        <v>396</v>
      </c>
      <c r="M750" t="s">
        <v>397</v>
      </c>
      <c r="Q750" t="s">
        <v>398</v>
      </c>
      <c r="S750">
        <v>10203</v>
      </c>
      <c r="T750" t="s">
        <v>399</v>
      </c>
      <c r="U750" s="60">
        <v>1020302</v>
      </c>
      <c r="V750" t="s">
        <v>400</v>
      </c>
      <c r="W750" s="60">
        <v>21420002</v>
      </c>
      <c r="X750" s="60" t="str">
        <f t="shared" si="11"/>
        <v>214</v>
      </c>
    </row>
    <row r="751" spans="2:24">
      <c r="B751">
        <v>71396622</v>
      </c>
      <c r="C751" t="s">
        <v>1589</v>
      </c>
      <c r="D751" t="s">
        <v>393</v>
      </c>
      <c r="E751" s="60" t="s">
        <v>394</v>
      </c>
      <c r="G751" t="s">
        <v>395</v>
      </c>
      <c r="H751" s="61">
        <v>38916</v>
      </c>
      <c r="J751" t="s">
        <v>396</v>
      </c>
      <c r="M751" t="s">
        <v>397</v>
      </c>
      <c r="Q751" t="s">
        <v>398</v>
      </c>
      <c r="S751">
        <v>10225</v>
      </c>
      <c r="T751" t="s">
        <v>402</v>
      </c>
      <c r="U751" s="60">
        <v>1022502</v>
      </c>
      <c r="V751" t="s">
        <v>5045</v>
      </c>
      <c r="W751" s="60">
        <v>21320004</v>
      </c>
      <c r="X751" s="60" t="str">
        <f t="shared" si="11"/>
        <v>213</v>
      </c>
    </row>
    <row r="752" spans="2:24">
      <c r="B752">
        <v>1017151503</v>
      </c>
      <c r="C752" t="s">
        <v>3414</v>
      </c>
      <c r="D752" t="s">
        <v>410</v>
      </c>
      <c r="E752" s="60" t="s">
        <v>411</v>
      </c>
      <c r="G752" t="s">
        <v>2844</v>
      </c>
      <c r="H752" s="61">
        <v>45187</v>
      </c>
      <c r="J752" t="s">
        <v>2865</v>
      </c>
      <c r="M752" t="s">
        <v>397</v>
      </c>
      <c r="Q752" t="s">
        <v>2846</v>
      </c>
      <c r="S752">
        <v>10291</v>
      </c>
      <c r="T752" t="s">
        <v>439</v>
      </c>
      <c r="U752" s="60">
        <v>1029105</v>
      </c>
      <c r="V752" t="s">
        <v>440</v>
      </c>
      <c r="W752" s="60">
        <v>10410038</v>
      </c>
      <c r="X752" s="60" t="str">
        <f t="shared" si="11"/>
        <v>104</v>
      </c>
    </row>
    <row r="753" spans="2:24">
      <c r="B753">
        <v>71768621</v>
      </c>
      <c r="C753" t="s">
        <v>1504</v>
      </c>
      <c r="D753" t="s">
        <v>393</v>
      </c>
      <c r="E753" s="60" t="s">
        <v>394</v>
      </c>
      <c r="G753" t="s">
        <v>395</v>
      </c>
      <c r="H753" s="61">
        <v>38636</v>
      </c>
      <c r="J753" t="s">
        <v>4984</v>
      </c>
      <c r="M753" t="s">
        <v>397</v>
      </c>
      <c r="Q753" t="s">
        <v>398</v>
      </c>
      <c r="S753">
        <v>10230</v>
      </c>
      <c r="T753" t="s">
        <v>454</v>
      </c>
      <c r="U753" s="60">
        <v>1023004</v>
      </c>
      <c r="V753" t="s">
        <v>1067</v>
      </c>
      <c r="W753" s="60">
        <v>20720004</v>
      </c>
      <c r="X753" s="60" t="str">
        <f t="shared" si="11"/>
        <v>207</v>
      </c>
    </row>
    <row r="754" spans="2:24">
      <c r="B754">
        <v>71769124</v>
      </c>
      <c r="C754" t="s">
        <v>1582</v>
      </c>
      <c r="D754" t="s">
        <v>393</v>
      </c>
      <c r="E754" s="60" t="s">
        <v>394</v>
      </c>
      <c r="G754" t="s">
        <v>395</v>
      </c>
      <c r="H754" s="61">
        <v>38890</v>
      </c>
      <c r="J754" t="s">
        <v>396</v>
      </c>
      <c r="M754" t="s">
        <v>397</v>
      </c>
      <c r="Q754" t="s">
        <v>398</v>
      </c>
      <c r="S754">
        <v>10203</v>
      </c>
      <c r="T754" t="s">
        <v>399</v>
      </c>
      <c r="U754" s="60">
        <v>1020302</v>
      </c>
      <c r="V754" t="s">
        <v>400</v>
      </c>
      <c r="W754" s="60">
        <v>21420002</v>
      </c>
      <c r="X754" s="60" t="str">
        <f t="shared" si="11"/>
        <v>214</v>
      </c>
    </row>
    <row r="755" spans="2:24">
      <c r="B755">
        <v>71771048</v>
      </c>
      <c r="C755" t="s">
        <v>2376</v>
      </c>
      <c r="D755" t="s">
        <v>393</v>
      </c>
      <c r="E755" s="60" t="s">
        <v>394</v>
      </c>
      <c r="G755" t="s">
        <v>395</v>
      </c>
      <c r="H755" s="61">
        <v>42405</v>
      </c>
      <c r="J755" t="s">
        <v>396</v>
      </c>
      <c r="M755" t="s">
        <v>397</v>
      </c>
      <c r="Q755" t="s">
        <v>398</v>
      </c>
      <c r="S755">
        <v>10215</v>
      </c>
      <c r="T755" t="s">
        <v>5034</v>
      </c>
      <c r="U755" s="60">
        <v>1021504</v>
      </c>
      <c r="V755" t="s">
        <v>632</v>
      </c>
      <c r="W755" s="60">
        <v>21520002</v>
      </c>
      <c r="X755" s="60" t="str">
        <f t="shared" si="11"/>
        <v>215</v>
      </c>
    </row>
    <row r="756" spans="2:24">
      <c r="B756">
        <v>71774979</v>
      </c>
      <c r="C756" t="s">
        <v>1933</v>
      </c>
      <c r="D756" t="s">
        <v>393</v>
      </c>
      <c r="E756" s="60" t="s">
        <v>394</v>
      </c>
      <c r="G756" t="s">
        <v>395</v>
      </c>
      <c r="H756" s="61">
        <v>40458</v>
      </c>
      <c r="J756" t="s">
        <v>396</v>
      </c>
      <c r="M756" t="s">
        <v>397</v>
      </c>
      <c r="Q756" t="s">
        <v>398</v>
      </c>
      <c r="S756">
        <v>10225</v>
      </c>
      <c r="T756" t="s">
        <v>402</v>
      </c>
      <c r="U756" s="60">
        <v>1022505</v>
      </c>
      <c r="V756" t="s">
        <v>5048</v>
      </c>
      <c r="W756" s="60">
        <v>21320007</v>
      </c>
      <c r="X756" s="60" t="str">
        <f t="shared" si="11"/>
        <v>213</v>
      </c>
    </row>
    <row r="757" spans="2:24">
      <c r="B757">
        <v>71775056</v>
      </c>
      <c r="C757" t="s">
        <v>1426</v>
      </c>
      <c r="D757" t="s">
        <v>393</v>
      </c>
      <c r="E757" s="60" t="s">
        <v>394</v>
      </c>
      <c r="G757" t="s">
        <v>395</v>
      </c>
      <c r="H757" s="61">
        <v>38378</v>
      </c>
      <c r="J757" t="s">
        <v>396</v>
      </c>
      <c r="M757" t="s">
        <v>397</v>
      </c>
      <c r="Q757" t="s">
        <v>398</v>
      </c>
      <c r="S757">
        <v>10225</v>
      </c>
      <c r="T757" t="s">
        <v>402</v>
      </c>
      <c r="U757" s="60">
        <v>1022501</v>
      </c>
      <c r="V757" t="s">
        <v>676</v>
      </c>
      <c r="W757" s="60">
        <v>21320003</v>
      </c>
      <c r="X757" s="60" t="str">
        <f t="shared" si="11"/>
        <v>213</v>
      </c>
    </row>
    <row r="758" spans="2:24">
      <c r="B758">
        <v>75088219</v>
      </c>
      <c r="C758" t="s">
        <v>1540</v>
      </c>
      <c r="D758" t="s">
        <v>393</v>
      </c>
      <c r="E758" s="60" t="s">
        <v>394</v>
      </c>
      <c r="G758" t="s">
        <v>395</v>
      </c>
      <c r="H758" s="61">
        <v>38797</v>
      </c>
      <c r="J758" t="s">
        <v>396</v>
      </c>
      <c r="M758" t="s">
        <v>397</v>
      </c>
      <c r="Q758" t="s">
        <v>398</v>
      </c>
      <c r="S758">
        <v>10225</v>
      </c>
      <c r="T758" t="s">
        <v>402</v>
      </c>
      <c r="U758" s="60">
        <v>1022506</v>
      </c>
      <c r="V758" t="s">
        <v>657</v>
      </c>
      <c r="W758" s="60">
        <v>21320008</v>
      </c>
      <c r="X758" s="60" t="str">
        <f t="shared" si="11"/>
        <v>213</v>
      </c>
    </row>
    <row r="759" spans="2:24">
      <c r="B759">
        <v>79943767</v>
      </c>
      <c r="C759" t="s">
        <v>2557</v>
      </c>
      <c r="D759" t="s">
        <v>393</v>
      </c>
      <c r="E759" s="60" t="s">
        <v>394</v>
      </c>
      <c r="G759" t="s">
        <v>395</v>
      </c>
      <c r="H759" s="61">
        <v>43307</v>
      </c>
      <c r="J759" t="s">
        <v>396</v>
      </c>
      <c r="M759" t="s">
        <v>397</v>
      </c>
      <c r="Q759" t="s">
        <v>398</v>
      </c>
      <c r="S759">
        <v>10209</v>
      </c>
      <c r="T759" t="s">
        <v>442</v>
      </c>
      <c r="U759" s="60">
        <v>1020903</v>
      </c>
      <c r="V759" t="s">
        <v>443</v>
      </c>
      <c r="W759" s="60">
        <v>21720004</v>
      </c>
      <c r="X759" s="60" t="str">
        <f t="shared" si="11"/>
        <v>217</v>
      </c>
    </row>
    <row r="760" spans="2:24">
      <c r="B760">
        <v>88225795</v>
      </c>
      <c r="C760" t="s">
        <v>1943</v>
      </c>
      <c r="D760" t="s">
        <v>393</v>
      </c>
      <c r="E760" s="60" t="s">
        <v>394</v>
      </c>
      <c r="G760" t="s">
        <v>395</v>
      </c>
      <c r="H760" s="61">
        <v>40471</v>
      </c>
      <c r="J760" t="s">
        <v>396</v>
      </c>
      <c r="M760" t="s">
        <v>397</v>
      </c>
      <c r="Q760" t="s">
        <v>398</v>
      </c>
      <c r="S760">
        <v>10240</v>
      </c>
      <c r="T760" t="s">
        <v>5036</v>
      </c>
      <c r="U760" s="60">
        <v>1024002</v>
      </c>
      <c r="V760" t="s">
        <v>940</v>
      </c>
      <c r="W760" s="60">
        <v>21120002</v>
      </c>
      <c r="X760" s="60" t="str">
        <f t="shared" si="11"/>
        <v>211</v>
      </c>
    </row>
    <row r="761" spans="2:24">
      <c r="B761">
        <v>1128388085</v>
      </c>
      <c r="C761" t="s">
        <v>2288</v>
      </c>
      <c r="D761" t="s">
        <v>410</v>
      </c>
      <c r="E761" s="60" t="s">
        <v>411</v>
      </c>
      <c r="G761" t="s">
        <v>753</v>
      </c>
      <c r="H761" s="61">
        <v>42038</v>
      </c>
      <c r="J761" t="s">
        <v>481</v>
      </c>
      <c r="M761" t="s">
        <v>397</v>
      </c>
      <c r="Q761" t="s">
        <v>753</v>
      </c>
      <c r="S761">
        <v>10215</v>
      </c>
      <c r="T761" t="s">
        <v>5034</v>
      </c>
      <c r="U761" s="60">
        <v>1021502</v>
      </c>
      <c r="V761" t="s">
        <v>1865</v>
      </c>
      <c r="W761" s="60">
        <v>21520004</v>
      </c>
      <c r="X761" s="60" t="str">
        <f t="shared" si="11"/>
        <v>215</v>
      </c>
    </row>
    <row r="762" spans="2:24">
      <c r="B762">
        <v>370252</v>
      </c>
      <c r="C762" t="s">
        <v>2353</v>
      </c>
      <c r="D762" t="s">
        <v>393</v>
      </c>
      <c r="E762" s="60" t="s">
        <v>394</v>
      </c>
      <c r="G762" t="s">
        <v>395</v>
      </c>
      <c r="H762" s="61">
        <v>42395</v>
      </c>
      <c r="J762" t="s">
        <v>396</v>
      </c>
      <c r="M762" t="s">
        <v>397</v>
      </c>
      <c r="Q762" t="s">
        <v>398</v>
      </c>
      <c r="S762">
        <v>10202</v>
      </c>
      <c r="T762" t="s">
        <v>430</v>
      </c>
      <c r="U762" s="60">
        <v>1020202</v>
      </c>
      <c r="V762" t="s">
        <v>885</v>
      </c>
      <c r="W762" s="60">
        <v>21620001</v>
      </c>
      <c r="X762" s="60" t="str">
        <f t="shared" si="11"/>
        <v>216</v>
      </c>
    </row>
    <row r="763" spans="2:24">
      <c r="B763">
        <v>13715940</v>
      </c>
      <c r="C763" t="s">
        <v>4692</v>
      </c>
      <c r="D763" t="s">
        <v>393</v>
      </c>
      <c r="E763" s="60" t="s">
        <v>394</v>
      </c>
      <c r="G763" t="s">
        <v>395</v>
      </c>
      <c r="H763" s="61">
        <v>40947</v>
      </c>
      <c r="J763" t="s">
        <v>396</v>
      </c>
      <c r="M763" t="s">
        <v>397</v>
      </c>
      <c r="Q763" t="s">
        <v>398</v>
      </c>
      <c r="S763">
        <v>10230</v>
      </c>
      <c r="T763" t="s">
        <v>454</v>
      </c>
      <c r="U763" s="60">
        <v>1023004</v>
      </c>
      <c r="V763" t="s">
        <v>1067</v>
      </c>
      <c r="W763" s="60">
        <v>20720004</v>
      </c>
      <c r="X763" s="60" t="str">
        <f t="shared" si="11"/>
        <v>207</v>
      </c>
    </row>
    <row r="764" spans="2:24">
      <c r="B764">
        <v>37723456</v>
      </c>
      <c r="C764" t="s">
        <v>1455</v>
      </c>
      <c r="D764" t="s">
        <v>393</v>
      </c>
      <c r="E764" s="60" t="s">
        <v>394</v>
      </c>
      <c r="G764" t="s">
        <v>395</v>
      </c>
      <c r="H764" s="61">
        <v>38421</v>
      </c>
      <c r="J764" t="s">
        <v>396</v>
      </c>
      <c r="M764" t="s">
        <v>397</v>
      </c>
      <c r="Q764" t="s">
        <v>398</v>
      </c>
      <c r="S764">
        <v>10225</v>
      </c>
      <c r="T764" t="s">
        <v>402</v>
      </c>
      <c r="U764" s="60">
        <v>1022503</v>
      </c>
      <c r="V764" t="s">
        <v>438</v>
      </c>
      <c r="W764" s="60">
        <v>21320005</v>
      </c>
      <c r="X764" s="60" t="str">
        <f t="shared" si="11"/>
        <v>213</v>
      </c>
    </row>
    <row r="765" spans="2:24">
      <c r="B765">
        <v>43866658</v>
      </c>
      <c r="C765" t="s">
        <v>1558</v>
      </c>
      <c r="D765" t="s">
        <v>393</v>
      </c>
      <c r="E765" s="60" t="s">
        <v>394</v>
      </c>
      <c r="G765" t="s">
        <v>395</v>
      </c>
      <c r="H765" s="61">
        <v>38852</v>
      </c>
      <c r="J765" t="s">
        <v>396</v>
      </c>
      <c r="M765" t="s">
        <v>397</v>
      </c>
      <c r="Q765" t="s">
        <v>398</v>
      </c>
      <c r="S765">
        <v>10225</v>
      </c>
      <c r="T765" t="s">
        <v>402</v>
      </c>
      <c r="U765" s="60">
        <v>1022504</v>
      </c>
      <c r="V765" t="s">
        <v>617</v>
      </c>
      <c r="W765" s="60">
        <v>21320006</v>
      </c>
      <c r="X765" s="60" t="str">
        <f t="shared" si="11"/>
        <v>213</v>
      </c>
    </row>
    <row r="766" spans="2:24">
      <c r="B766">
        <v>71211951</v>
      </c>
      <c r="C766" t="s">
        <v>3379</v>
      </c>
      <c r="D766" t="s">
        <v>393</v>
      </c>
      <c r="E766" s="60" t="s">
        <v>394</v>
      </c>
      <c r="G766" t="s">
        <v>1299</v>
      </c>
      <c r="H766" s="61">
        <v>45223</v>
      </c>
      <c r="J766" t="s">
        <v>396</v>
      </c>
      <c r="M766" t="s">
        <v>397</v>
      </c>
      <c r="Q766" t="s">
        <v>398</v>
      </c>
      <c r="S766">
        <v>10215</v>
      </c>
      <c r="T766" t="s">
        <v>5034</v>
      </c>
      <c r="U766" s="60">
        <v>1021502</v>
      </c>
      <c r="V766" t="s">
        <v>1865</v>
      </c>
      <c r="W766" s="60">
        <v>21520004</v>
      </c>
      <c r="X766" s="60" t="str">
        <f t="shared" si="11"/>
        <v>215</v>
      </c>
    </row>
    <row r="767" spans="2:24">
      <c r="B767">
        <v>71339245</v>
      </c>
      <c r="C767" t="s">
        <v>2423</v>
      </c>
      <c r="D767" t="s">
        <v>393</v>
      </c>
      <c r="E767" s="60" t="s">
        <v>394</v>
      </c>
      <c r="G767" t="s">
        <v>2693</v>
      </c>
      <c r="H767" s="61">
        <v>45056</v>
      </c>
      <c r="J767" t="s">
        <v>396</v>
      </c>
      <c r="M767" t="s">
        <v>397</v>
      </c>
      <c r="Q767" t="s">
        <v>2694</v>
      </c>
      <c r="S767">
        <v>10210</v>
      </c>
      <c r="T767" t="s">
        <v>5038</v>
      </c>
      <c r="U767" s="60">
        <v>102100102</v>
      </c>
      <c r="V767" t="s">
        <v>5053</v>
      </c>
      <c r="W767" s="60">
        <v>21820004</v>
      </c>
      <c r="X767" s="60" t="str">
        <f t="shared" si="11"/>
        <v>218</v>
      </c>
    </row>
    <row r="768" spans="2:24">
      <c r="B768">
        <v>1128389386</v>
      </c>
      <c r="C768" t="s">
        <v>3352</v>
      </c>
      <c r="D768" t="s">
        <v>410</v>
      </c>
      <c r="E768" s="60" t="s">
        <v>411</v>
      </c>
      <c r="G768" t="s">
        <v>2844</v>
      </c>
      <c r="H768" s="61">
        <v>45223</v>
      </c>
      <c r="J768" t="s">
        <v>2856</v>
      </c>
      <c r="M768" t="s">
        <v>397</v>
      </c>
      <c r="Q768" t="s">
        <v>2846</v>
      </c>
      <c r="S768">
        <v>10291</v>
      </c>
      <c r="T768" t="s">
        <v>439</v>
      </c>
      <c r="U768" s="60">
        <v>1029105</v>
      </c>
      <c r="V768" t="s">
        <v>440</v>
      </c>
      <c r="W768" s="60">
        <v>10410038</v>
      </c>
      <c r="X768" s="60" t="str">
        <f t="shared" si="11"/>
        <v>104</v>
      </c>
    </row>
    <row r="769" spans="2:24">
      <c r="B769">
        <v>71776899</v>
      </c>
      <c r="C769" t="s">
        <v>1672</v>
      </c>
      <c r="D769" t="s">
        <v>393</v>
      </c>
      <c r="E769" s="60" t="s">
        <v>394</v>
      </c>
      <c r="G769" t="s">
        <v>395</v>
      </c>
      <c r="H769" s="61">
        <v>39318</v>
      </c>
      <c r="J769" t="s">
        <v>396</v>
      </c>
      <c r="M769" t="s">
        <v>397</v>
      </c>
      <c r="Q769" t="s">
        <v>398</v>
      </c>
      <c r="S769">
        <v>10230</v>
      </c>
      <c r="T769" t="s">
        <v>454</v>
      </c>
      <c r="U769" s="60">
        <v>1023010</v>
      </c>
      <c r="V769" t="s">
        <v>713</v>
      </c>
      <c r="W769" s="60">
        <v>20720010</v>
      </c>
      <c r="X769" s="60" t="str">
        <f t="shared" si="11"/>
        <v>207</v>
      </c>
    </row>
    <row r="770" spans="2:24">
      <c r="B770">
        <v>71788556</v>
      </c>
      <c r="C770" t="s">
        <v>1719</v>
      </c>
      <c r="D770" t="s">
        <v>393</v>
      </c>
      <c r="E770" s="60" t="s">
        <v>394</v>
      </c>
      <c r="G770" t="s">
        <v>395</v>
      </c>
      <c r="H770" s="61">
        <v>39562</v>
      </c>
      <c r="J770" t="s">
        <v>396</v>
      </c>
      <c r="M770" t="s">
        <v>397</v>
      </c>
      <c r="Q770" t="s">
        <v>398</v>
      </c>
      <c r="S770">
        <v>10203</v>
      </c>
      <c r="T770" t="s">
        <v>399</v>
      </c>
      <c r="U770" s="60">
        <v>1020302</v>
      </c>
      <c r="V770" t="s">
        <v>400</v>
      </c>
      <c r="W770" s="60">
        <v>21420002</v>
      </c>
      <c r="X770" s="60" t="str">
        <f t="shared" si="11"/>
        <v>214</v>
      </c>
    </row>
    <row r="771" spans="2:24">
      <c r="B771">
        <v>71788815</v>
      </c>
      <c r="C771" t="s">
        <v>1709</v>
      </c>
      <c r="D771" t="s">
        <v>393</v>
      </c>
      <c r="E771" s="60" t="s">
        <v>394</v>
      </c>
      <c r="G771" t="s">
        <v>395</v>
      </c>
      <c r="H771" s="61">
        <v>39556</v>
      </c>
      <c r="J771" t="s">
        <v>396</v>
      </c>
      <c r="M771" t="s">
        <v>397</v>
      </c>
      <c r="Q771" t="s">
        <v>398</v>
      </c>
      <c r="S771">
        <v>10230</v>
      </c>
      <c r="T771" t="s">
        <v>454</v>
      </c>
      <c r="U771" s="60">
        <v>1023004</v>
      </c>
      <c r="V771" t="s">
        <v>1067</v>
      </c>
      <c r="W771" s="60">
        <v>20720004</v>
      </c>
      <c r="X771" s="60" t="str">
        <f t="shared" ref="X771:X834" si="12">LEFT(W771,3)</f>
        <v>207</v>
      </c>
    </row>
    <row r="772" spans="2:24">
      <c r="B772">
        <v>92557860</v>
      </c>
      <c r="C772" t="s">
        <v>1934</v>
      </c>
      <c r="D772" t="s">
        <v>393</v>
      </c>
      <c r="E772" s="60" t="s">
        <v>394</v>
      </c>
      <c r="G772" t="s">
        <v>395</v>
      </c>
      <c r="H772" s="61">
        <v>40458</v>
      </c>
      <c r="J772" t="s">
        <v>396</v>
      </c>
      <c r="M772" t="s">
        <v>397</v>
      </c>
      <c r="Q772" t="s">
        <v>398</v>
      </c>
      <c r="S772">
        <v>10230</v>
      </c>
      <c r="T772" t="s">
        <v>454</v>
      </c>
      <c r="U772" s="60">
        <v>1023007</v>
      </c>
      <c r="V772" t="s">
        <v>582</v>
      </c>
      <c r="W772" s="60">
        <v>20720007</v>
      </c>
      <c r="X772" s="60" t="str">
        <f t="shared" si="12"/>
        <v>207</v>
      </c>
    </row>
    <row r="773" spans="2:24">
      <c r="B773">
        <v>93408901</v>
      </c>
      <c r="C773" t="s">
        <v>2075</v>
      </c>
      <c r="D773" t="s">
        <v>393</v>
      </c>
      <c r="E773" s="60" t="s">
        <v>394</v>
      </c>
      <c r="G773" t="s">
        <v>395</v>
      </c>
      <c r="H773" s="61">
        <v>41221</v>
      </c>
      <c r="J773" t="s">
        <v>4974</v>
      </c>
      <c r="M773" t="s">
        <v>397</v>
      </c>
      <c r="Q773" t="s">
        <v>398</v>
      </c>
      <c r="S773">
        <v>10225</v>
      </c>
      <c r="T773" t="s">
        <v>402</v>
      </c>
      <c r="U773" s="60">
        <v>1022510</v>
      </c>
      <c r="V773" t="s">
        <v>1281</v>
      </c>
      <c r="W773" s="60">
        <v>21330001</v>
      </c>
      <c r="X773" s="60" t="str">
        <f t="shared" si="12"/>
        <v>213</v>
      </c>
    </row>
    <row r="774" spans="2:24">
      <c r="B774">
        <v>1020417182</v>
      </c>
      <c r="C774" t="s">
        <v>2616</v>
      </c>
      <c r="D774" t="s">
        <v>410</v>
      </c>
      <c r="E774" s="60" t="s">
        <v>411</v>
      </c>
      <c r="G774" t="s">
        <v>412</v>
      </c>
      <c r="H774" s="61">
        <v>43746</v>
      </c>
      <c r="J774" t="s">
        <v>4963</v>
      </c>
      <c r="M774" t="s">
        <v>397</v>
      </c>
      <c r="Q774" t="s">
        <v>719</v>
      </c>
      <c r="S774">
        <v>10255</v>
      </c>
      <c r="T774" t="s">
        <v>1097</v>
      </c>
      <c r="U774" s="60">
        <v>10255</v>
      </c>
      <c r="V774" t="s">
        <v>1097</v>
      </c>
      <c r="W774" s="60">
        <v>22460001</v>
      </c>
      <c r="X774" s="60" t="str">
        <f t="shared" si="12"/>
        <v>224</v>
      </c>
    </row>
    <row r="775" spans="2:24">
      <c r="B775">
        <v>400460</v>
      </c>
      <c r="C775" t="s">
        <v>2761</v>
      </c>
      <c r="D775" t="s">
        <v>393</v>
      </c>
      <c r="E775" s="60" t="s">
        <v>394</v>
      </c>
      <c r="G775" t="s">
        <v>395</v>
      </c>
      <c r="H775" s="61">
        <v>44505</v>
      </c>
      <c r="J775" t="s">
        <v>396</v>
      </c>
      <c r="M775" t="s">
        <v>397</v>
      </c>
      <c r="Q775" t="s">
        <v>398</v>
      </c>
      <c r="S775">
        <v>10240</v>
      </c>
      <c r="T775" t="s">
        <v>5036</v>
      </c>
      <c r="U775" s="60">
        <v>1024002</v>
      </c>
      <c r="V775" t="s">
        <v>940</v>
      </c>
      <c r="W775" s="60">
        <v>21120002</v>
      </c>
      <c r="X775" s="60" t="str">
        <f t="shared" si="12"/>
        <v>211</v>
      </c>
    </row>
    <row r="776" spans="2:24">
      <c r="B776">
        <v>417927</v>
      </c>
      <c r="C776" t="s">
        <v>2828</v>
      </c>
      <c r="D776" t="s">
        <v>393</v>
      </c>
      <c r="E776" s="60" t="s">
        <v>394</v>
      </c>
      <c r="G776" t="s">
        <v>395</v>
      </c>
      <c r="H776" s="61">
        <v>44531</v>
      </c>
      <c r="J776" t="s">
        <v>396</v>
      </c>
      <c r="M776" t="s">
        <v>397</v>
      </c>
      <c r="Q776" t="s">
        <v>398</v>
      </c>
      <c r="S776">
        <v>10225</v>
      </c>
      <c r="T776" t="s">
        <v>402</v>
      </c>
      <c r="U776" s="60">
        <v>1022504</v>
      </c>
      <c r="V776" t="s">
        <v>617</v>
      </c>
      <c r="W776" s="60">
        <v>21320001</v>
      </c>
      <c r="X776" s="60" t="str">
        <f t="shared" si="12"/>
        <v>213</v>
      </c>
    </row>
    <row r="777" spans="2:24">
      <c r="B777">
        <v>3378171</v>
      </c>
      <c r="C777" t="s">
        <v>2842</v>
      </c>
      <c r="D777" t="s">
        <v>393</v>
      </c>
      <c r="E777" s="60" t="s">
        <v>394</v>
      </c>
      <c r="G777" t="s">
        <v>395</v>
      </c>
      <c r="H777" s="61">
        <v>44540</v>
      </c>
      <c r="J777" t="s">
        <v>396</v>
      </c>
      <c r="M777" t="s">
        <v>397</v>
      </c>
      <c r="Q777" t="s">
        <v>398</v>
      </c>
      <c r="S777">
        <v>10215</v>
      </c>
      <c r="T777" t="s">
        <v>5034</v>
      </c>
      <c r="U777" s="60">
        <v>1021504</v>
      </c>
      <c r="V777" t="s">
        <v>632</v>
      </c>
      <c r="W777" s="60">
        <v>21520002</v>
      </c>
      <c r="X777" s="60" t="str">
        <f t="shared" si="12"/>
        <v>215</v>
      </c>
    </row>
    <row r="778" spans="2:24">
      <c r="B778">
        <v>4617248</v>
      </c>
      <c r="C778" t="s">
        <v>2186</v>
      </c>
      <c r="D778" t="s">
        <v>393</v>
      </c>
      <c r="E778" s="60" t="s">
        <v>394</v>
      </c>
      <c r="G778" t="s">
        <v>395</v>
      </c>
      <c r="H778" s="61">
        <v>41654</v>
      </c>
      <c r="J778" t="s">
        <v>396</v>
      </c>
      <c r="M778" t="s">
        <v>397</v>
      </c>
      <c r="Q778" t="s">
        <v>398</v>
      </c>
      <c r="S778">
        <v>10203</v>
      </c>
      <c r="T778" t="s">
        <v>399</v>
      </c>
      <c r="U778" s="60">
        <v>1020302</v>
      </c>
      <c r="V778" t="s">
        <v>400</v>
      </c>
      <c r="W778" s="60">
        <v>21420002</v>
      </c>
      <c r="X778" s="60" t="str">
        <f t="shared" si="12"/>
        <v>214</v>
      </c>
    </row>
    <row r="779" spans="2:24">
      <c r="B779">
        <v>7603458</v>
      </c>
      <c r="C779" t="s">
        <v>3253</v>
      </c>
      <c r="D779" t="s">
        <v>393</v>
      </c>
      <c r="E779" s="60" t="s">
        <v>394</v>
      </c>
      <c r="G779" t="s">
        <v>2693</v>
      </c>
      <c r="H779" s="61">
        <v>45195</v>
      </c>
      <c r="J779" t="s">
        <v>396</v>
      </c>
      <c r="M779" t="s">
        <v>471</v>
      </c>
      <c r="Q779" t="s">
        <v>2694</v>
      </c>
      <c r="S779">
        <v>10230</v>
      </c>
      <c r="T779" t="s">
        <v>454</v>
      </c>
      <c r="U779" s="60">
        <v>1023013</v>
      </c>
      <c r="V779" t="s">
        <v>840</v>
      </c>
      <c r="W779" s="60">
        <v>20720014</v>
      </c>
      <c r="X779" s="60" t="str">
        <f t="shared" si="12"/>
        <v>207</v>
      </c>
    </row>
    <row r="780" spans="2:24">
      <c r="B780">
        <v>39357558</v>
      </c>
      <c r="C780" t="s">
        <v>1769</v>
      </c>
      <c r="D780" t="s">
        <v>393</v>
      </c>
      <c r="E780" s="60" t="s">
        <v>394</v>
      </c>
      <c r="G780" t="s">
        <v>395</v>
      </c>
      <c r="H780" s="61">
        <v>39749</v>
      </c>
      <c r="J780" t="s">
        <v>396</v>
      </c>
      <c r="M780" t="s">
        <v>397</v>
      </c>
      <c r="Q780" t="s">
        <v>398</v>
      </c>
      <c r="S780">
        <v>10230</v>
      </c>
      <c r="T780" t="s">
        <v>454</v>
      </c>
      <c r="U780" s="60">
        <v>1023006</v>
      </c>
      <c r="V780" t="s">
        <v>455</v>
      </c>
      <c r="W780" s="60">
        <v>20720006</v>
      </c>
      <c r="X780" s="60" t="str">
        <f t="shared" si="12"/>
        <v>207</v>
      </c>
    </row>
    <row r="781" spans="2:24">
      <c r="B781">
        <v>70954120</v>
      </c>
      <c r="C781" t="s">
        <v>2237</v>
      </c>
      <c r="D781" t="s">
        <v>393</v>
      </c>
      <c r="E781" s="60" t="s">
        <v>394</v>
      </c>
      <c r="G781" t="s">
        <v>395</v>
      </c>
      <c r="H781" s="61">
        <v>41871</v>
      </c>
      <c r="J781" t="s">
        <v>396</v>
      </c>
      <c r="M781" t="s">
        <v>397</v>
      </c>
      <c r="Q781" t="s">
        <v>398</v>
      </c>
      <c r="S781">
        <v>10225</v>
      </c>
      <c r="T781" t="s">
        <v>402</v>
      </c>
      <c r="U781" s="60">
        <v>1022501</v>
      </c>
      <c r="V781" t="s">
        <v>676</v>
      </c>
      <c r="W781" s="60">
        <v>21320003</v>
      </c>
      <c r="X781" s="60" t="str">
        <f t="shared" si="12"/>
        <v>213</v>
      </c>
    </row>
    <row r="782" spans="2:24">
      <c r="B782">
        <v>71218947</v>
      </c>
      <c r="C782" t="s">
        <v>2129</v>
      </c>
      <c r="D782" t="s">
        <v>393</v>
      </c>
      <c r="E782" s="60" t="s">
        <v>394</v>
      </c>
      <c r="G782" t="s">
        <v>395</v>
      </c>
      <c r="H782" s="61">
        <v>41417</v>
      </c>
      <c r="J782" t="s">
        <v>396</v>
      </c>
      <c r="M782" t="s">
        <v>397</v>
      </c>
      <c r="Q782" t="s">
        <v>398</v>
      </c>
      <c r="S782">
        <v>10225</v>
      </c>
      <c r="T782" t="s">
        <v>402</v>
      </c>
      <c r="U782" s="60">
        <v>1022504</v>
      </c>
      <c r="V782" t="s">
        <v>617</v>
      </c>
      <c r="W782" s="60">
        <v>21320001</v>
      </c>
      <c r="X782" s="60" t="str">
        <f t="shared" si="12"/>
        <v>213</v>
      </c>
    </row>
    <row r="783" spans="2:24">
      <c r="B783">
        <v>78761560</v>
      </c>
      <c r="C783" t="s">
        <v>1462</v>
      </c>
      <c r="D783" t="s">
        <v>393</v>
      </c>
      <c r="E783" s="60" t="s">
        <v>394</v>
      </c>
      <c r="G783" t="s">
        <v>395</v>
      </c>
      <c r="H783" s="61">
        <v>38449</v>
      </c>
      <c r="J783" t="s">
        <v>396</v>
      </c>
      <c r="M783" t="s">
        <v>397</v>
      </c>
      <c r="Q783" t="s">
        <v>398</v>
      </c>
      <c r="S783">
        <v>10225</v>
      </c>
      <c r="T783" t="s">
        <v>402</v>
      </c>
      <c r="U783" s="60">
        <v>1022505</v>
      </c>
      <c r="V783" t="s">
        <v>5048</v>
      </c>
      <c r="W783" s="60">
        <v>21320007</v>
      </c>
      <c r="X783" s="60" t="str">
        <f t="shared" si="12"/>
        <v>213</v>
      </c>
    </row>
    <row r="784" spans="2:24">
      <c r="B784">
        <v>98635468</v>
      </c>
      <c r="C784" t="s">
        <v>2364</v>
      </c>
      <c r="D784" t="s">
        <v>393</v>
      </c>
      <c r="E784" s="60" t="s">
        <v>394</v>
      </c>
      <c r="G784" t="s">
        <v>395</v>
      </c>
      <c r="H784" s="61">
        <v>42402</v>
      </c>
      <c r="J784" t="s">
        <v>396</v>
      </c>
      <c r="M784" t="s">
        <v>397</v>
      </c>
      <c r="Q784" t="s">
        <v>398</v>
      </c>
      <c r="S784">
        <v>10230</v>
      </c>
      <c r="T784" t="s">
        <v>454</v>
      </c>
      <c r="U784" s="60">
        <v>1023006</v>
      </c>
      <c r="V784" t="s">
        <v>455</v>
      </c>
      <c r="W784" s="60">
        <v>20720006</v>
      </c>
      <c r="X784" s="60" t="str">
        <f t="shared" si="12"/>
        <v>207</v>
      </c>
    </row>
    <row r="785" spans="2:24">
      <c r="B785">
        <v>98667417</v>
      </c>
      <c r="C785" t="s">
        <v>2798</v>
      </c>
      <c r="D785" t="s">
        <v>393</v>
      </c>
      <c r="E785" s="60" t="s">
        <v>394</v>
      </c>
      <c r="G785" t="s">
        <v>395</v>
      </c>
      <c r="H785" s="61">
        <v>44519</v>
      </c>
      <c r="J785" t="s">
        <v>396</v>
      </c>
      <c r="M785" t="s">
        <v>397</v>
      </c>
      <c r="Q785" t="s">
        <v>398</v>
      </c>
      <c r="S785">
        <v>10215</v>
      </c>
      <c r="T785" t="s">
        <v>5034</v>
      </c>
      <c r="U785" s="60">
        <v>1021502</v>
      </c>
      <c r="V785" t="s">
        <v>1865</v>
      </c>
      <c r="W785" s="60">
        <v>21520004</v>
      </c>
      <c r="X785" s="60" t="str">
        <f t="shared" si="12"/>
        <v>215</v>
      </c>
    </row>
    <row r="786" spans="2:24">
      <c r="B786">
        <v>98671489</v>
      </c>
      <c r="C786" t="s">
        <v>1441</v>
      </c>
      <c r="D786" t="s">
        <v>393</v>
      </c>
      <c r="E786" s="60" t="s">
        <v>394</v>
      </c>
      <c r="G786" t="s">
        <v>395</v>
      </c>
      <c r="H786" s="61">
        <v>38393</v>
      </c>
      <c r="J786" t="s">
        <v>396</v>
      </c>
      <c r="M786" t="s">
        <v>397</v>
      </c>
      <c r="Q786" t="s">
        <v>398</v>
      </c>
      <c r="S786">
        <v>10230</v>
      </c>
      <c r="T786" t="s">
        <v>454</v>
      </c>
      <c r="U786" s="60">
        <v>1023002</v>
      </c>
      <c r="V786" t="s">
        <v>491</v>
      </c>
      <c r="W786" s="60">
        <v>20720002</v>
      </c>
      <c r="X786" s="60" t="str">
        <f t="shared" si="12"/>
        <v>207</v>
      </c>
    </row>
    <row r="787" spans="2:24">
      <c r="B787">
        <v>1017176380</v>
      </c>
      <c r="C787" t="s">
        <v>2577</v>
      </c>
      <c r="D787" t="s">
        <v>410</v>
      </c>
      <c r="E787" s="60" t="s">
        <v>411</v>
      </c>
      <c r="G787" t="s">
        <v>412</v>
      </c>
      <c r="H787" s="61">
        <v>43390</v>
      </c>
      <c r="J787" t="s">
        <v>4994</v>
      </c>
      <c r="M787" t="s">
        <v>397</v>
      </c>
      <c r="Q787" t="s">
        <v>719</v>
      </c>
      <c r="S787">
        <v>10282</v>
      </c>
      <c r="T787" t="s">
        <v>543</v>
      </c>
      <c r="U787" s="60">
        <v>1028201</v>
      </c>
      <c r="V787" t="s">
        <v>2115</v>
      </c>
      <c r="W787" s="60">
        <v>10910002</v>
      </c>
      <c r="X787" s="60" t="str">
        <f t="shared" si="12"/>
        <v>109</v>
      </c>
    </row>
    <row r="788" spans="2:24">
      <c r="B788">
        <v>3396274</v>
      </c>
      <c r="C788" t="s">
        <v>2499</v>
      </c>
      <c r="D788" t="s">
        <v>393</v>
      </c>
      <c r="E788" s="60" t="s">
        <v>394</v>
      </c>
      <c r="G788" t="s">
        <v>395</v>
      </c>
      <c r="H788" s="61">
        <v>43140</v>
      </c>
      <c r="J788" t="s">
        <v>396</v>
      </c>
      <c r="M788" t="s">
        <v>397</v>
      </c>
      <c r="Q788" t="s">
        <v>398</v>
      </c>
      <c r="S788">
        <v>10271</v>
      </c>
      <c r="T788" t="s">
        <v>1163</v>
      </c>
      <c r="U788" s="60">
        <v>10271</v>
      </c>
      <c r="V788" t="s">
        <v>1163</v>
      </c>
      <c r="W788" s="60">
        <v>22860001</v>
      </c>
      <c r="X788" s="60" t="str">
        <f t="shared" si="12"/>
        <v>228</v>
      </c>
    </row>
    <row r="789" spans="2:24">
      <c r="B789">
        <v>3396295</v>
      </c>
      <c r="C789" t="s">
        <v>2448</v>
      </c>
      <c r="D789" t="s">
        <v>393</v>
      </c>
      <c r="E789" s="60" t="s">
        <v>394</v>
      </c>
      <c r="G789" t="s">
        <v>395</v>
      </c>
      <c r="H789" s="61">
        <v>43133</v>
      </c>
      <c r="J789" t="s">
        <v>396</v>
      </c>
      <c r="M789" t="s">
        <v>397</v>
      </c>
      <c r="Q789" t="s">
        <v>398</v>
      </c>
      <c r="S789">
        <v>10260</v>
      </c>
      <c r="T789" t="s">
        <v>5037</v>
      </c>
      <c r="U789" s="60">
        <v>1026001</v>
      </c>
      <c r="V789" t="s">
        <v>538</v>
      </c>
      <c r="W789" s="60">
        <v>20920001</v>
      </c>
      <c r="X789" s="60" t="str">
        <f t="shared" si="12"/>
        <v>209</v>
      </c>
    </row>
    <row r="790" spans="2:24">
      <c r="B790">
        <v>3396296</v>
      </c>
      <c r="C790" t="s">
        <v>2993</v>
      </c>
      <c r="D790" t="s">
        <v>393</v>
      </c>
      <c r="E790" s="60" t="s">
        <v>394</v>
      </c>
      <c r="G790" t="s">
        <v>2693</v>
      </c>
      <c r="H790" s="61">
        <v>45009</v>
      </c>
      <c r="J790" t="s">
        <v>396</v>
      </c>
      <c r="M790" t="s">
        <v>471</v>
      </c>
      <c r="Q790" t="s">
        <v>2694</v>
      </c>
      <c r="S790">
        <v>10230</v>
      </c>
      <c r="T790" t="s">
        <v>454</v>
      </c>
      <c r="U790" s="60">
        <v>1023010</v>
      </c>
      <c r="V790" t="s">
        <v>713</v>
      </c>
      <c r="W790" s="60">
        <v>20720010</v>
      </c>
      <c r="X790" s="60" t="str">
        <f t="shared" si="12"/>
        <v>207</v>
      </c>
    </row>
    <row r="791" spans="2:24">
      <c r="B791">
        <v>3396298</v>
      </c>
      <c r="C791" t="s">
        <v>2952</v>
      </c>
      <c r="D791" t="s">
        <v>393</v>
      </c>
      <c r="E791" s="60" t="s">
        <v>394</v>
      </c>
      <c r="G791" t="s">
        <v>2693</v>
      </c>
      <c r="H791" s="61">
        <v>45237</v>
      </c>
      <c r="J791" t="s">
        <v>396</v>
      </c>
      <c r="M791" t="s">
        <v>397</v>
      </c>
      <c r="Q791" t="s">
        <v>2694</v>
      </c>
      <c r="S791">
        <v>10213</v>
      </c>
      <c r="T791" t="s">
        <v>460</v>
      </c>
      <c r="U791" s="60">
        <v>1021303</v>
      </c>
      <c r="V791" t="s">
        <v>1740</v>
      </c>
      <c r="W791" s="60">
        <v>22320002</v>
      </c>
      <c r="X791" s="60" t="str">
        <f t="shared" si="12"/>
        <v>223</v>
      </c>
    </row>
    <row r="792" spans="2:24">
      <c r="B792">
        <v>3396473</v>
      </c>
      <c r="C792" t="s">
        <v>3282</v>
      </c>
      <c r="D792" t="s">
        <v>393</v>
      </c>
      <c r="E792" s="60" t="s">
        <v>394</v>
      </c>
      <c r="G792" t="s">
        <v>2693</v>
      </c>
      <c r="H792" s="61">
        <v>45189</v>
      </c>
      <c r="J792" t="s">
        <v>396</v>
      </c>
      <c r="M792" t="s">
        <v>471</v>
      </c>
      <c r="Q792" t="s">
        <v>2694</v>
      </c>
      <c r="S792">
        <v>10290</v>
      </c>
      <c r="T792" t="s">
        <v>706</v>
      </c>
      <c r="U792" s="60">
        <v>1029004</v>
      </c>
      <c r="V792" t="s">
        <v>1939</v>
      </c>
      <c r="W792" s="60">
        <v>20420007</v>
      </c>
      <c r="X792" s="60" t="str">
        <f t="shared" si="12"/>
        <v>204</v>
      </c>
    </row>
    <row r="793" spans="2:24">
      <c r="B793">
        <v>3399992</v>
      </c>
      <c r="C793" t="s">
        <v>2716</v>
      </c>
      <c r="D793" t="s">
        <v>393</v>
      </c>
      <c r="E793" s="60" t="s">
        <v>394</v>
      </c>
      <c r="G793" t="s">
        <v>395</v>
      </c>
      <c r="H793" s="61">
        <v>44491</v>
      </c>
      <c r="J793" t="s">
        <v>396</v>
      </c>
      <c r="M793" t="s">
        <v>397</v>
      </c>
      <c r="Q793" t="s">
        <v>398</v>
      </c>
      <c r="S793">
        <v>10209</v>
      </c>
      <c r="T793" t="s">
        <v>442</v>
      </c>
      <c r="U793" s="60">
        <v>1020904</v>
      </c>
      <c r="V793" t="s">
        <v>756</v>
      </c>
      <c r="W793" s="60">
        <v>21720005</v>
      </c>
      <c r="X793" s="60" t="str">
        <f t="shared" si="12"/>
        <v>217</v>
      </c>
    </row>
    <row r="794" spans="2:24">
      <c r="B794">
        <v>3400095</v>
      </c>
      <c r="C794" t="s">
        <v>2180</v>
      </c>
      <c r="D794" t="s">
        <v>393</v>
      </c>
      <c r="E794" s="60" t="s">
        <v>394</v>
      </c>
      <c r="G794" t="s">
        <v>395</v>
      </c>
      <c r="H794" s="61">
        <v>41586</v>
      </c>
      <c r="J794" t="s">
        <v>396</v>
      </c>
      <c r="M794" t="s">
        <v>397</v>
      </c>
      <c r="Q794" t="s">
        <v>398</v>
      </c>
      <c r="S794">
        <v>10220</v>
      </c>
      <c r="T794" t="s">
        <v>434</v>
      </c>
      <c r="U794" s="60">
        <v>1022002</v>
      </c>
      <c r="V794" t="s">
        <v>606</v>
      </c>
      <c r="W794" s="60">
        <v>22020003</v>
      </c>
      <c r="X794" s="60" t="str">
        <f t="shared" si="12"/>
        <v>220</v>
      </c>
    </row>
    <row r="795" spans="2:24">
      <c r="B795">
        <v>7180072</v>
      </c>
      <c r="C795" t="s">
        <v>1969</v>
      </c>
      <c r="D795" t="s">
        <v>393</v>
      </c>
      <c r="E795" s="60" t="s">
        <v>394</v>
      </c>
      <c r="G795" t="s">
        <v>395</v>
      </c>
      <c r="H795" s="61">
        <v>40675</v>
      </c>
      <c r="J795" t="s">
        <v>4963</v>
      </c>
      <c r="M795" t="s">
        <v>397</v>
      </c>
      <c r="Q795" t="s">
        <v>398</v>
      </c>
      <c r="S795">
        <v>10225</v>
      </c>
      <c r="T795" t="s">
        <v>402</v>
      </c>
      <c r="U795" s="60">
        <v>1022507</v>
      </c>
      <c r="V795" t="s">
        <v>673</v>
      </c>
      <c r="W795" s="60">
        <v>21320009</v>
      </c>
      <c r="X795" s="60" t="str">
        <f t="shared" si="12"/>
        <v>213</v>
      </c>
    </row>
    <row r="796" spans="2:24">
      <c r="B796">
        <v>8431013</v>
      </c>
      <c r="C796" t="s">
        <v>2216</v>
      </c>
      <c r="D796" t="s">
        <v>393</v>
      </c>
      <c r="E796" s="60" t="s">
        <v>394</v>
      </c>
      <c r="G796" t="s">
        <v>395</v>
      </c>
      <c r="H796" s="61">
        <v>41865</v>
      </c>
      <c r="J796" t="s">
        <v>396</v>
      </c>
      <c r="M796" t="s">
        <v>397</v>
      </c>
      <c r="Q796" t="s">
        <v>398</v>
      </c>
      <c r="S796">
        <v>10225</v>
      </c>
      <c r="T796" t="s">
        <v>402</v>
      </c>
      <c r="U796" s="60">
        <v>1022503</v>
      </c>
      <c r="V796" t="s">
        <v>438</v>
      </c>
      <c r="W796" s="60">
        <v>21320005</v>
      </c>
      <c r="X796" s="60" t="str">
        <f t="shared" si="12"/>
        <v>213</v>
      </c>
    </row>
    <row r="797" spans="2:24">
      <c r="B797">
        <v>15386534</v>
      </c>
      <c r="C797" t="s">
        <v>2003</v>
      </c>
      <c r="D797" t="s">
        <v>393</v>
      </c>
      <c r="E797" s="60" t="s">
        <v>394</v>
      </c>
      <c r="G797" t="s">
        <v>395</v>
      </c>
      <c r="H797" s="61">
        <v>40933</v>
      </c>
      <c r="J797" t="s">
        <v>396</v>
      </c>
      <c r="M797" t="s">
        <v>397</v>
      </c>
      <c r="Q797" t="s">
        <v>398</v>
      </c>
      <c r="S797">
        <v>10203</v>
      </c>
      <c r="T797" t="s">
        <v>399</v>
      </c>
      <c r="U797" s="60">
        <v>1020302</v>
      </c>
      <c r="V797" t="s">
        <v>400</v>
      </c>
      <c r="W797" s="60">
        <v>21420002</v>
      </c>
      <c r="X797" s="60" t="str">
        <f t="shared" si="12"/>
        <v>214</v>
      </c>
    </row>
    <row r="798" spans="2:24">
      <c r="B798">
        <v>43201639</v>
      </c>
      <c r="C798" t="s">
        <v>1702</v>
      </c>
      <c r="D798" t="s">
        <v>393</v>
      </c>
      <c r="E798" s="60" t="s">
        <v>394</v>
      </c>
      <c r="G798" t="s">
        <v>395</v>
      </c>
      <c r="H798" s="61">
        <v>39548</v>
      </c>
      <c r="J798" t="s">
        <v>396</v>
      </c>
      <c r="M798" t="s">
        <v>397</v>
      </c>
      <c r="Q798" t="s">
        <v>398</v>
      </c>
      <c r="S798">
        <v>10210</v>
      </c>
      <c r="T798" t="s">
        <v>5038</v>
      </c>
      <c r="U798" s="60">
        <v>1021002</v>
      </c>
      <c r="V798" t="s">
        <v>5051</v>
      </c>
      <c r="W798" s="60">
        <v>21820001</v>
      </c>
      <c r="X798" s="60" t="str">
        <f t="shared" si="12"/>
        <v>218</v>
      </c>
    </row>
    <row r="799" spans="2:24">
      <c r="B799">
        <v>70328364</v>
      </c>
      <c r="C799" t="s">
        <v>1930</v>
      </c>
      <c r="D799" t="s">
        <v>393</v>
      </c>
      <c r="E799" s="60" t="s">
        <v>394</v>
      </c>
      <c r="G799" t="s">
        <v>395</v>
      </c>
      <c r="H799" s="61">
        <v>40444</v>
      </c>
      <c r="J799" t="s">
        <v>396</v>
      </c>
      <c r="M799" t="s">
        <v>397</v>
      </c>
      <c r="Q799" t="s">
        <v>398</v>
      </c>
      <c r="S799">
        <v>10225</v>
      </c>
      <c r="T799" t="s">
        <v>402</v>
      </c>
      <c r="U799" s="60">
        <v>1022506</v>
      </c>
      <c r="V799" t="s">
        <v>657</v>
      </c>
      <c r="W799" s="60">
        <v>21320008</v>
      </c>
      <c r="X799" s="60" t="str">
        <f t="shared" si="12"/>
        <v>213</v>
      </c>
    </row>
    <row r="800" spans="2:24">
      <c r="B800">
        <v>1070009795</v>
      </c>
      <c r="C800" t="s">
        <v>3152</v>
      </c>
      <c r="D800" t="s">
        <v>410</v>
      </c>
      <c r="E800" s="60" t="s">
        <v>411</v>
      </c>
      <c r="G800" t="s">
        <v>2844</v>
      </c>
      <c r="H800" s="61">
        <v>45111</v>
      </c>
      <c r="J800" t="s">
        <v>2865</v>
      </c>
      <c r="M800" t="s">
        <v>397</v>
      </c>
      <c r="Q800" t="s">
        <v>2846</v>
      </c>
      <c r="S800">
        <v>10291</v>
      </c>
      <c r="T800" t="s">
        <v>439</v>
      </c>
      <c r="U800" s="60">
        <v>1029105</v>
      </c>
      <c r="V800" t="s">
        <v>440</v>
      </c>
      <c r="W800" s="60">
        <v>10410038</v>
      </c>
      <c r="X800" s="60" t="str">
        <f t="shared" si="12"/>
        <v>104</v>
      </c>
    </row>
    <row r="801" spans="2:24">
      <c r="B801">
        <v>98671608</v>
      </c>
      <c r="C801" t="s">
        <v>1837</v>
      </c>
      <c r="D801" t="s">
        <v>393</v>
      </c>
      <c r="E801" s="60" t="s">
        <v>394</v>
      </c>
      <c r="G801" t="s">
        <v>395</v>
      </c>
      <c r="H801" s="61">
        <v>40009</v>
      </c>
      <c r="J801" t="s">
        <v>396</v>
      </c>
      <c r="M801" t="s">
        <v>397</v>
      </c>
      <c r="Q801" t="s">
        <v>398</v>
      </c>
      <c r="S801">
        <v>10225</v>
      </c>
      <c r="T801" t="s">
        <v>402</v>
      </c>
      <c r="U801" s="60">
        <v>1022505</v>
      </c>
      <c r="V801" t="s">
        <v>5048</v>
      </c>
      <c r="W801" s="60">
        <v>21320007</v>
      </c>
      <c r="X801" s="60" t="str">
        <f t="shared" si="12"/>
        <v>213</v>
      </c>
    </row>
    <row r="802" spans="2:24">
      <c r="B802">
        <v>384409</v>
      </c>
      <c r="C802" t="s">
        <v>3423</v>
      </c>
      <c r="D802" t="s">
        <v>393</v>
      </c>
      <c r="E802" s="60" t="s">
        <v>394</v>
      </c>
      <c r="G802" t="s">
        <v>1299</v>
      </c>
      <c r="H802" s="61">
        <v>45223</v>
      </c>
      <c r="J802" t="s">
        <v>396</v>
      </c>
      <c r="M802" t="s">
        <v>397</v>
      </c>
      <c r="Q802" t="s">
        <v>398</v>
      </c>
      <c r="S802">
        <v>10213</v>
      </c>
      <c r="T802" t="s">
        <v>460</v>
      </c>
      <c r="U802" s="60">
        <v>1021303</v>
      </c>
      <c r="V802" t="s">
        <v>1740</v>
      </c>
      <c r="W802" s="60">
        <v>22320002</v>
      </c>
      <c r="X802" s="60" t="str">
        <f t="shared" si="12"/>
        <v>223</v>
      </c>
    </row>
    <row r="803" spans="2:24">
      <c r="B803">
        <v>3413782</v>
      </c>
      <c r="C803" t="s">
        <v>2824</v>
      </c>
      <c r="D803" t="s">
        <v>393</v>
      </c>
      <c r="E803" s="60" t="s">
        <v>394</v>
      </c>
      <c r="G803" t="s">
        <v>395</v>
      </c>
      <c r="H803" s="61">
        <v>44522</v>
      </c>
      <c r="J803" t="s">
        <v>396</v>
      </c>
      <c r="M803" t="s">
        <v>471</v>
      </c>
      <c r="Q803" t="s">
        <v>398</v>
      </c>
      <c r="S803">
        <v>10235</v>
      </c>
      <c r="T803" t="s">
        <v>415</v>
      </c>
      <c r="U803" s="60">
        <v>1023502</v>
      </c>
      <c r="V803" t="s">
        <v>416</v>
      </c>
      <c r="W803" s="60">
        <v>20820001</v>
      </c>
      <c r="X803" s="60" t="str">
        <f t="shared" si="12"/>
        <v>208</v>
      </c>
    </row>
    <row r="804" spans="2:24">
      <c r="B804">
        <v>3415032</v>
      </c>
      <c r="C804" t="s">
        <v>1522</v>
      </c>
      <c r="D804" t="s">
        <v>393</v>
      </c>
      <c r="E804" s="60" t="s">
        <v>394</v>
      </c>
      <c r="G804" t="s">
        <v>395</v>
      </c>
      <c r="H804" s="61">
        <v>38742</v>
      </c>
      <c r="J804" t="s">
        <v>4979</v>
      </c>
      <c r="M804" t="s">
        <v>397</v>
      </c>
      <c r="Q804" t="s">
        <v>398</v>
      </c>
      <c r="S804">
        <v>10215</v>
      </c>
      <c r="T804" t="s">
        <v>5034</v>
      </c>
      <c r="U804" s="60">
        <v>1021506</v>
      </c>
      <c r="V804" t="s">
        <v>1523</v>
      </c>
      <c r="W804" s="60">
        <v>21520005</v>
      </c>
      <c r="X804" s="60" t="str">
        <f t="shared" si="12"/>
        <v>215</v>
      </c>
    </row>
    <row r="805" spans="2:24">
      <c r="B805">
        <v>3438685</v>
      </c>
      <c r="C805" t="s">
        <v>1434</v>
      </c>
      <c r="D805" t="s">
        <v>393</v>
      </c>
      <c r="E805" s="60" t="s">
        <v>394</v>
      </c>
      <c r="G805" t="s">
        <v>395</v>
      </c>
      <c r="H805" s="61">
        <v>38390</v>
      </c>
      <c r="J805" t="s">
        <v>396</v>
      </c>
      <c r="M805" t="s">
        <v>397</v>
      </c>
      <c r="Q805" t="s">
        <v>398</v>
      </c>
      <c r="S805">
        <v>10215</v>
      </c>
      <c r="T805" t="s">
        <v>5034</v>
      </c>
      <c r="U805" s="60">
        <v>1021504</v>
      </c>
      <c r="V805" t="s">
        <v>632</v>
      </c>
      <c r="W805" s="60">
        <v>21520002</v>
      </c>
      <c r="X805" s="60" t="str">
        <f t="shared" si="12"/>
        <v>215</v>
      </c>
    </row>
    <row r="806" spans="2:24">
      <c r="B806">
        <v>3438703</v>
      </c>
      <c r="C806" t="s">
        <v>1773</v>
      </c>
      <c r="D806" t="s">
        <v>393</v>
      </c>
      <c r="E806" s="60" t="s">
        <v>394</v>
      </c>
      <c r="G806" t="s">
        <v>395</v>
      </c>
      <c r="H806" s="61">
        <v>39749</v>
      </c>
      <c r="J806" t="s">
        <v>396</v>
      </c>
      <c r="M806" t="s">
        <v>397</v>
      </c>
      <c r="Q806" t="s">
        <v>398</v>
      </c>
      <c r="S806">
        <v>10215</v>
      </c>
      <c r="T806" t="s">
        <v>5034</v>
      </c>
      <c r="U806" s="60">
        <v>1021503</v>
      </c>
      <c r="V806" t="s">
        <v>907</v>
      </c>
      <c r="W806" s="60">
        <v>21520001</v>
      </c>
      <c r="X806" s="60" t="str">
        <f t="shared" si="12"/>
        <v>215</v>
      </c>
    </row>
    <row r="807" spans="2:24">
      <c r="B807">
        <v>5827440</v>
      </c>
      <c r="C807" t="s">
        <v>2374</v>
      </c>
      <c r="D807" t="s">
        <v>393</v>
      </c>
      <c r="E807" s="60" t="s">
        <v>394</v>
      </c>
      <c r="G807" t="s">
        <v>395</v>
      </c>
      <c r="H807" s="61">
        <v>42404</v>
      </c>
      <c r="J807" t="s">
        <v>396</v>
      </c>
      <c r="M807" t="s">
        <v>397</v>
      </c>
      <c r="Q807" t="s">
        <v>398</v>
      </c>
      <c r="S807">
        <v>10240</v>
      </c>
      <c r="T807" t="s">
        <v>5036</v>
      </c>
      <c r="U807" s="60">
        <v>1024002</v>
      </c>
      <c r="V807" t="s">
        <v>940</v>
      </c>
      <c r="W807" s="60">
        <v>21120002</v>
      </c>
      <c r="X807" s="60" t="str">
        <f t="shared" si="12"/>
        <v>211</v>
      </c>
    </row>
    <row r="808" spans="2:24">
      <c r="B808">
        <v>71228513</v>
      </c>
      <c r="C808" t="s">
        <v>1454</v>
      </c>
      <c r="D808" t="s">
        <v>393</v>
      </c>
      <c r="E808" s="60" t="s">
        <v>394</v>
      </c>
      <c r="G808" t="s">
        <v>395</v>
      </c>
      <c r="H808" s="61">
        <v>38421</v>
      </c>
      <c r="J808" t="s">
        <v>396</v>
      </c>
      <c r="M808" t="s">
        <v>397</v>
      </c>
      <c r="Q808" t="s">
        <v>398</v>
      </c>
      <c r="S808">
        <v>10225</v>
      </c>
      <c r="T808" t="s">
        <v>402</v>
      </c>
      <c r="U808" s="60">
        <v>1022506</v>
      </c>
      <c r="V808" t="s">
        <v>657</v>
      </c>
      <c r="W808" s="60">
        <v>21320008</v>
      </c>
      <c r="X808" s="60" t="str">
        <f t="shared" si="12"/>
        <v>213</v>
      </c>
    </row>
    <row r="809" spans="2:24">
      <c r="B809">
        <v>71270117</v>
      </c>
      <c r="C809" t="s">
        <v>1528</v>
      </c>
      <c r="D809" t="s">
        <v>393</v>
      </c>
      <c r="E809" s="60" t="s">
        <v>394</v>
      </c>
      <c r="G809" t="s">
        <v>395</v>
      </c>
      <c r="H809" s="61">
        <v>38749</v>
      </c>
      <c r="J809" t="s">
        <v>396</v>
      </c>
      <c r="M809" t="s">
        <v>397</v>
      </c>
      <c r="Q809" t="s">
        <v>398</v>
      </c>
      <c r="S809">
        <v>10245</v>
      </c>
      <c r="T809" t="s">
        <v>914</v>
      </c>
      <c r="U809" s="60">
        <v>1024501</v>
      </c>
      <c r="V809" t="s">
        <v>421</v>
      </c>
      <c r="W809" s="60">
        <v>22120001</v>
      </c>
      <c r="X809" s="60" t="str">
        <f t="shared" si="12"/>
        <v>221</v>
      </c>
    </row>
    <row r="810" spans="2:24">
      <c r="B810">
        <v>71378426</v>
      </c>
      <c r="C810" t="s">
        <v>1971</v>
      </c>
      <c r="D810" t="s">
        <v>393</v>
      </c>
      <c r="E810" s="60" t="s">
        <v>394</v>
      </c>
      <c r="G810" t="s">
        <v>395</v>
      </c>
      <c r="H810" s="61">
        <v>40682</v>
      </c>
      <c r="J810" t="s">
        <v>396</v>
      </c>
      <c r="M810" t="s">
        <v>397</v>
      </c>
      <c r="Q810" t="s">
        <v>398</v>
      </c>
      <c r="S810">
        <v>10215</v>
      </c>
      <c r="T810" t="s">
        <v>5034</v>
      </c>
      <c r="U810" s="60">
        <v>1021502</v>
      </c>
      <c r="V810" t="s">
        <v>1865</v>
      </c>
      <c r="W810" s="60">
        <v>21520004</v>
      </c>
      <c r="X810" s="60" t="str">
        <f t="shared" si="12"/>
        <v>215</v>
      </c>
    </row>
    <row r="811" spans="2:24">
      <c r="B811">
        <v>71380511</v>
      </c>
      <c r="C811" t="s">
        <v>2070</v>
      </c>
      <c r="D811" t="s">
        <v>393</v>
      </c>
      <c r="E811" s="60" t="s">
        <v>394</v>
      </c>
      <c r="G811" t="s">
        <v>395</v>
      </c>
      <c r="H811" s="61">
        <v>41177</v>
      </c>
      <c r="J811" t="s">
        <v>396</v>
      </c>
      <c r="M811" t="s">
        <v>397</v>
      </c>
      <c r="Q811" t="s">
        <v>398</v>
      </c>
      <c r="S811">
        <v>10225</v>
      </c>
      <c r="T811" t="s">
        <v>402</v>
      </c>
      <c r="U811" s="60">
        <v>10225</v>
      </c>
      <c r="V811" t="s">
        <v>402</v>
      </c>
      <c r="W811" s="60">
        <v>21320002</v>
      </c>
      <c r="X811" s="60" t="str">
        <f t="shared" si="12"/>
        <v>213</v>
      </c>
    </row>
    <row r="812" spans="2:24">
      <c r="B812">
        <v>499261</v>
      </c>
      <c r="C812" t="s">
        <v>2365</v>
      </c>
      <c r="D812" t="s">
        <v>393</v>
      </c>
      <c r="E812" s="60" t="s">
        <v>394</v>
      </c>
      <c r="G812" t="s">
        <v>395</v>
      </c>
      <c r="H812" s="61">
        <v>42402</v>
      </c>
      <c r="J812" t="s">
        <v>396</v>
      </c>
      <c r="M812" t="s">
        <v>397</v>
      </c>
      <c r="Q812" t="s">
        <v>398</v>
      </c>
      <c r="S812">
        <v>10270</v>
      </c>
      <c r="T812" t="s">
        <v>5035</v>
      </c>
      <c r="U812" s="60">
        <v>1027002</v>
      </c>
      <c r="V812" t="s">
        <v>5041</v>
      </c>
      <c r="W812" s="60">
        <v>21020002</v>
      </c>
      <c r="X812" s="60" t="str">
        <f t="shared" si="12"/>
        <v>210</v>
      </c>
    </row>
    <row r="813" spans="2:24">
      <c r="B813">
        <v>3482458</v>
      </c>
      <c r="C813" t="s">
        <v>2819</v>
      </c>
      <c r="D813" t="s">
        <v>393</v>
      </c>
      <c r="E813" s="60" t="s">
        <v>394</v>
      </c>
      <c r="G813" t="s">
        <v>1299</v>
      </c>
      <c r="H813" s="61">
        <v>44522</v>
      </c>
      <c r="J813" t="s">
        <v>396</v>
      </c>
      <c r="M813" t="s">
        <v>397</v>
      </c>
      <c r="Q813" t="s">
        <v>398</v>
      </c>
      <c r="S813">
        <v>10270</v>
      </c>
      <c r="T813" t="s">
        <v>5035</v>
      </c>
      <c r="U813" s="60">
        <v>1027001</v>
      </c>
      <c r="V813" t="s">
        <v>5042</v>
      </c>
      <c r="W813" s="60">
        <v>21020001</v>
      </c>
      <c r="X813" s="60" t="str">
        <f t="shared" si="12"/>
        <v>210</v>
      </c>
    </row>
    <row r="814" spans="2:24">
      <c r="B814">
        <v>8161688</v>
      </c>
      <c r="C814" t="s">
        <v>2214</v>
      </c>
      <c r="D814" t="s">
        <v>393</v>
      </c>
      <c r="E814" s="60" t="s">
        <v>394</v>
      </c>
      <c r="G814" t="s">
        <v>395</v>
      </c>
      <c r="H814" s="61">
        <v>41865</v>
      </c>
      <c r="J814" t="s">
        <v>396</v>
      </c>
      <c r="M814" t="s">
        <v>397</v>
      </c>
      <c r="Q814" t="s">
        <v>398</v>
      </c>
      <c r="S814">
        <v>10225</v>
      </c>
      <c r="T814" t="s">
        <v>402</v>
      </c>
      <c r="U814" s="60">
        <v>10225</v>
      </c>
      <c r="V814" t="s">
        <v>402</v>
      </c>
      <c r="W814" s="60">
        <v>21320011</v>
      </c>
      <c r="X814" s="60" t="str">
        <f t="shared" si="12"/>
        <v>213</v>
      </c>
    </row>
    <row r="815" spans="2:24">
      <c r="B815">
        <v>45542582</v>
      </c>
      <c r="C815" t="s">
        <v>2236</v>
      </c>
      <c r="D815" t="s">
        <v>393</v>
      </c>
      <c r="E815" s="60" t="s">
        <v>394</v>
      </c>
      <c r="G815" t="s">
        <v>395</v>
      </c>
      <c r="H815" s="61">
        <v>41871</v>
      </c>
      <c r="J815" t="s">
        <v>396</v>
      </c>
      <c r="M815" t="s">
        <v>397</v>
      </c>
      <c r="Q815" t="s">
        <v>398</v>
      </c>
      <c r="S815">
        <v>10270</v>
      </c>
      <c r="T815" t="s">
        <v>5035</v>
      </c>
      <c r="U815" s="60">
        <v>1027001</v>
      </c>
      <c r="V815" t="s">
        <v>5042</v>
      </c>
      <c r="W815" s="60">
        <v>21020001</v>
      </c>
      <c r="X815" s="60" t="str">
        <f t="shared" si="12"/>
        <v>210</v>
      </c>
    </row>
    <row r="816" spans="2:24">
      <c r="B816">
        <v>1017204952</v>
      </c>
      <c r="C816" t="s">
        <v>3138</v>
      </c>
      <c r="D816" t="s">
        <v>410</v>
      </c>
      <c r="E816" s="60" t="s">
        <v>411</v>
      </c>
      <c r="G816" t="s">
        <v>412</v>
      </c>
      <c r="H816" s="61">
        <v>44726</v>
      </c>
      <c r="J816" t="s">
        <v>4995</v>
      </c>
      <c r="M816" t="s">
        <v>397</v>
      </c>
      <c r="Q816" t="s">
        <v>719</v>
      </c>
      <c r="S816">
        <v>10291</v>
      </c>
      <c r="T816" t="s">
        <v>439</v>
      </c>
      <c r="U816" s="60">
        <v>1029105</v>
      </c>
      <c r="V816" t="s">
        <v>440</v>
      </c>
      <c r="W816" s="60">
        <v>10410038</v>
      </c>
      <c r="X816" s="60" t="str">
        <f t="shared" si="12"/>
        <v>104</v>
      </c>
    </row>
    <row r="817" spans="2:24">
      <c r="B817">
        <v>91511379</v>
      </c>
      <c r="C817" t="s">
        <v>1987</v>
      </c>
      <c r="D817" t="s">
        <v>393</v>
      </c>
      <c r="E817" s="60" t="s">
        <v>394</v>
      </c>
      <c r="G817" t="s">
        <v>395</v>
      </c>
      <c r="H817" s="61">
        <v>40781</v>
      </c>
      <c r="J817" t="s">
        <v>396</v>
      </c>
      <c r="M817" t="s">
        <v>397</v>
      </c>
      <c r="Q817" t="s">
        <v>398</v>
      </c>
      <c r="S817">
        <v>10203</v>
      </c>
      <c r="T817" t="s">
        <v>399</v>
      </c>
      <c r="U817" s="60">
        <v>1020302</v>
      </c>
      <c r="V817" t="s">
        <v>400</v>
      </c>
      <c r="W817" s="60">
        <v>21420002</v>
      </c>
      <c r="X817" s="60" t="str">
        <f t="shared" si="12"/>
        <v>214</v>
      </c>
    </row>
    <row r="818" spans="2:24">
      <c r="B818">
        <v>3380800</v>
      </c>
      <c r="C818" t="s">
        <v>2497</v>
      </c>
      <c r="D818" t="s">
        <v>393</v>
      </c>
      <c r="E818" s="60" t="s">
        <v>394</v>
      </c>
      <c r="G818" t="s">
        <v>395</v>
      </c>
      <c r="H818" s="61">
        <v>43140</v>
      </c>
      <c r="J818" t="s">
        <v>396</v>
      </c>
      <c r="M818" t="s">
        <v>397</v>
      </c>
      <c r="Q818" t="s">
        <v>398</v>
      </c>
      <c r="S818">
        <v>10225</v>
      </c>
      <c r="T818" t="s">
        <v>402</v>
      </c>
      <c r="U818" s="60">
        <v>1022505</v>
      </c>
      <c r="V818" t="s">
        <v>5048</v>
      </c>
      <c r="W818" s="60">
        <v>21320007</v>
      </c>
      <c r="X818" s="60" t="str">
        <f t="shared" si="12"/>
        <v>213</v>
      </c>
    </row>
    <row r="819" spans="2:24">
      <c r="B819">
        <v>3402477</v>
      </c>
      <c r="C819" t="s">
        <v>2468</v>
      </c>
      <c r="D819" t="s">
        <v>393</v>
      </c>
      <c r="E819" s="60" t="s">
        <v>394</v>
      </c>
      <c r="G819" t="s">
        <v>395</v>
      </c>
      <c r="H819" s="61">
        <v>43138</v>
      </c>
      <c r="J819" t="s">
        <v>396</v>
      </c>
      <c r="M819" t="s">
        <v>397</v>
      </c>
      <c r="Q819" t="s">
        <v>398</v>
      </c>
      <c r="S819">
        <v>10240</v>
      </c>
      <c r="T819" t="s">
        <v>5036</v>
      </c>
      <c r="U819" s="60">
        <v>1024001</v>
      </c>
      <c r="V819" t="s">
        <v>477</v>
      </c>
      <c r="W819" s="60">
        <v>21120001</v>
      </c>
      <c r="X819" s="60" t="str">
        <f t="shared" si="12"/>
        <v>211</v>
      </c>
    </row>
    <row r="820" spans="2:24">
      <c r="B820">
        <v>3594249</v>
      </c>
      <c r="C820" t="s">
        <v>1940</v>
      </c>
      <c r="D820" t="s">
        <v>393</v>
      </c>
      <c r="E820" s="60" t="s">
        <v>394</v>
      </c>
      <c r="G820" t="s">
        <v>395</v>
      </c>
      <c r="H820" s="61">
        <v>40459</v>
      </c>
      <c r="J820" t="s">
        <v>396</v>
      </c>
      <c r="M820" t="s">
        <v>397</v>
      </c>
      <c r="Q820" t="s">
        <v>398</v>
      </c>
      <c r="S820">
        <v>10245</v>
      </c>
      <c r="T820" t="s">
        <v>914</v>
      </c>
      <c r="U820" s="60">
        <v>1024501</v>
      </c>
      <c r="V820" t="s">
        <v>421</v>
      </c>
      <c r="W820" s="60">
        <v>22120001</v>
      </c>
      <c r="X820" s="60" t="str">
        <f t="shared" si="12"/>
        <v>221</v>
      </c>
    </row>
    <row r="821" spans="2:24">
      <c r="B821">
        <v>4512784</v>
      </c>
      <c r="C821" t="s">
        <v>3104</v>
      </c>
      <c r="D821" t="s">
        <v>393</v>
      </c>
      <c r="E821" s="60" t="s">
        <v>394</v>
      </c>
      <c r="G821" t="s">
        <v>2693</v>
      </c>
      <c r="H821" s="61">
        <v>45069</v>
      </c>
      <c r="J821" t="s">
        <v>396</v>
      </c>
      <c r="M821" t="s">
        <v>471</v>
      </c>
      <c r="Q821" t="s">
        <v>2694</v>
      </c>
      <c r="S821">
        <v>10202</v>
      </c>
      <c r="T821" t="s">
        <v>430</v>
      </c>
      <c r="U821" s="60">
        <v>1020201</v>
      </c>
      <c r="V821" t="s">
        <v>615</v>
      </c>
      <c r="W821" s="60">
        <v>21620002</v>
      </c>
      <c r="X821" s="60" t="str">
        <f t="shared" si="12"/>
        <v>216</v>
      </c>
    </row>
    <row r="822" spans="2:24">
      <c r="B822">
        <v>6564713</v>
      </c>
      <c r="C822" t="s">
        <v>2898</v>
      </c>
      <c r="D822" t="s">
        <v>393</v>
      </c>
      <c r="E822" s="60" t="s">
        <v>394</v>
      </c>
      <c r="G822" t="s">
        <v>395</v>
      </c>
      <c r="H822" s="61">
        <v>44599</v>
      </c>
      <c r="J822" t="s">
        <v>396</v>
      </c>
      <c r="M822" t="s">
        <v>397</v>
      </c>
      <c r="Q822" t="s">
        <v>398</v>
      </c>
      <c r="S822">
        <v>10270</v>
      </c>
      <c r="T822" t="s">
        <v>5035</v>
      </c>
      <c r="U822" s="60">
        <v>1027001</v>
      </c>
      <c r="V822" t="s">
        <v>5042</v>
      </c>
      <c r="W822" s="60">
        <v>21020001</v>
      </c>
      <c r="X822" s="60" t="str">
        <f t="shared" si="12"/>
        <v>210</v>
      </c>
    </row>
    <row r="823" spans="2:24">
      <c r="B823">
        <v>8163009</v>
      </c>
      <c r="C823" t="s">
        <v>3368</v>
      </c>
      <c r="D823" t="s">
        <v>393</v>
      </c>
      <c r="E823" s="60" t="s">
        <v>394</v>
      </c>
      <c r="G823" t="s">
        <v>2693</v>
      </c>
      <c r="H823" s="61">
        <v>45209</v>
      </c>
      <c r="J823" t="s">
        <v>396</v>
      </c>
      <c r="M823" t="s">
        <v>397</v>
      </c>
      <c r="Q823" t="s">
        <v>2694</v>
      </c>
      <c r="S823">
        <v>10215</v>
      </c>
      <c r="T823" t="s">
        <v>5034</v>
      </c>
      <c r="U823" s="60">
        <v>10215</v>
      </c>
      <c r="V823" t="s">
        <v>5034</v>
      </c>
      <c r="W823" s="60">
        <v>21560001</v>
      </c>
      <c r="X823" s="60" t="str">
        <f t="shared" si="12"/>
        <v>215</v>
      </c>
    </row>
    <row r="824" spans="2:24">
      <c r="B824">
        <v>16075812</v>
      </c>
      <c r="C824" t="s">
        <v>2011</v>
      </c>
      <c r="D824" t="s">
        <v>393</v>
      </c>
      <c r="E824" s="60" t="s">
        <v>394</v>
      </c>
      <c r="G824" t="s">
        <v>395</v>
      </c>
      <c r="H824" s="61">
        <v>40941</v>
      </c>
      <c r="J824" t="s">
        <v>396</v>
      </c>
      <c r="M824" t="s">
        <v>397</v>
      </c>
      <c r="Q824" t="s">
        <v>398</v>
      </c>
      <c r="S824">
        <v>10225</v>
      </c>
      <c r="T824" t="s">
        <v>402</v>
      </c>
      <c r="U824" s="60">
        <v>1022507</v>
      </c>
      <c r="V824" t="s">
        <v>673</v>
      </c>
      <c r="W824" s="60">
        <v>21320009</v>
      </c>
      <c r="X824" s="60" t="str">
        <f t="shared" si="12"/>
        <v>213</v>
      </c>
    </row>
    <row r="825" spans="2:24">
      <c r="B825">
        <v>71369570</v>
      </c>
      <c r="C825" t="s">
        <v>2055</v>
      </c>
      <c r="D825" t="s">
        <v>393</v>
      </c>
      <c r="E825" s="60" t="s">
        <v>394</v>
      </c>
      <c r="G825" t="s">
        <v>395</v>
      </c>
      <c r="H825" s="61">
        <v>41170</v>
      </c>
      <c r="J825" t="s">
        <v>396</v>
      </c>
      <c r="M825" t="s">
        <v>397</v>
      </c>
      <c r="Q825" t="s">
        <v>398</v>
      </c>
      <c r="S825">
        <v>10240</v>
      </c>
      <c r="T825" t="s">
        <v>5036</v>
      </c>
      <c r="U825" s="60">
        <v>1024001</v>
      </c>
      <c r="V825" t="s">
        <v>477</v>
      </c>
      <c r="W825" s="60">
        <v>21120001</v>
      </c>
      <c r="X825" s="60" t="str">
        <f t="shared" si="12"/>
        <v>211</v>
      </c>
    </row>
    <row r="826" spans="2:24">
      <c r="B826">
        <v>1045022436</v>
      </c>
      <c r="C826" t="s">
        <v>3154</v>
      </c>
      <c r="D826" t="s">
        <v>410</v>
      </c>
      <c r="E826" s="60" t="s">
        <v>411</v>
      </c>
      <c r="G826" t="s">
        <v>412</v>
      </c>
      <c r="H826" s="61">
        <v>45223</v>
      </c>
      <c r="J826" t="s">
        <v>2629</v>
      </c>
      <c r="M826" t="s">
        <v>397</v>
      </c>
      <c r="Q826" t="s">
        <v>719</v>
      </c>
      <c r="S826">
        <v>10291</v>
      </c>
      <c r="T826" t="s">
        <v>439</v>
      </c>
      <c r="U826" s="60">
        <v>1029105</v>
      </c>
      <c r="V826" t="s">
        <v>440</v>
      </c>
      <c r="W826" s="60">
        <v>10410038</v>
      </c>
      <c r="X826" s="60" t="str">
        <f t="shared" si="12"/>
        <v>104</v>
      </c>
    </row>
    <row r="827" spans="2:24">
      <c r="B827">
        <v>73203191</v>
      </c>
      <c r="C827" t="s">
        <v>2232</v>
      </c>
      <c r="D827" t="s">
        <v>393</v>
      </c>
      <c r="E827" s="60" t="s">
        <v>394</v>
      </c>
      <c r="G827" t="s">
        <v>395</v>
      </c>
      <c r="H827" s="61">
        <v>41871</v>
      </c>
      <c r="J827" t="s">
        <v>396</v>
      </c>
      <c r="M827" t="s">
        <v>397</v>
      </c>
      <c r="Q827" t="s">
        <v>398</v>
      </c>
      <c r="S827">
        <v>10230</v>
      </c>
      <c r="T827" t="s">
        <v>454</v>
      </c>
      <c r="U827" s="60">
        <v>1023010</v>
      </c>
      <c r="V827" t="s">
        <v>713</v>
      </c>
      <c r="W827" s="60">
        <v>20720010</v>
      </c>
      <c r="X827" s="60" t="str">
        <f t="shared" si="12"/>
        <v>207</v>
      </c>
    </row>
    <row r="828" spans="2:24">
      <c r="B828">
        <v>1038412814</v>
      </c>
      <c r="C828" t="s">
        <v>2628</v>
      </c>
      <c r="D828" t="s">
        <v>410</v>
      </c>
      <c r="E828" s="60" t="s">
        <v>411</v>
      </c>
      <c r="G828" t="s">
        <v>412</v>
      </c>
      <c r="H828" s="61">
        <v>45097</v>
      </c>
      <c r="J828" t="s">
        <v>2299</v>
      </c>
      <c r="M828" t="s">
        <v>397</v>
      </c>
      <c r="Q828" t="s">
        <v>719</v>
      </c>
      <c r="S828">
        <v>10215</v>
      </c>
      <c r="T828" t="s">
        <v>5034</v>
      </c>
      <c r="U828" s="60">
        <v>10215</v>
      </c>
      <c r="V828" t="s">
        <v>5034</v>
      </c>
      <c r="W828" s="60">
        <v>21560001</v>
      </c>
      <c r="X828" s="60" t="str">
        <f t="shared" si="12"/>
        <v>215</v>
      </c>
    </row>
    <row r="829" spans="2:24">
      <c r="B829">
        <v>7186722</v>
      </c>
      <c r="C829" t="s">
        <v>3276</v>
      </c>
      <c r="D829" t="s">
        <v>393</v>
      </c>
      <c r="E829" s="60" t="s">
        <v>394</v>
      </c>
      <c r="G829" t="s">
        <v>2693</v>
      </c>
      <c r="H829" s="61">
        <v>45191</v>
      </c>
      <c r="J829" t="s">
        <v>396</v>
      </c>
      <c r="M829" t="s">
        <v>397</v>
      </c>
      <c r="Q829" t="s">
        <v>2694</v>
      </c>
      <c r="S829">
        <v>10225</v>
      </c>
      <c r="T829" t="s">
        <v>402</v>
      </c>
      <c r="U829" s="60">
        <v>1022507</v>
      </c>
      <c r="V829" t="s">
        <v>673</v>
      </c>
      <c r="W829" s="60">
        <v>21320009</v>
      </c>
      <c r="X829" s="60" t="str">
        <f t="shared" si="12"/>
        <v>213</v>
      </c>
    </row>
    <row r="830" spans="2:24">
      <c r="B830">
        <v>8025847</v>
      </c>
      <c r="C830" t="s">
        <v>2048</v>
      </c>
      <c r="D830" t="s">
        <v>393</v>
      </c>
      <c r="E830" s="60" t="s">
        <v>394</v>
      </c>
      <c r="G830" t="s">
        <v>395</v>
      </c>
      <c r="H830" s="61">
        <v>41165</v>
      </c>
      <c r="J830" t="s">
        <v>396</v>
      </c>
      <c r="M830" t="s">
        <v>397</v>
      </c>
      <c r="Q830" t="s">
        <v>398</v>
      </c>
      <c r="S830">
        <v>10214</v>
      </c>
      <c r="T830" t="s">
        <v>420</v>
      </c>
      <c r="U830" s="60">
        <v>1021401</v>
      </c>
      <c r="V830" t="s">
        <v>421</v>
      </c>
      <c r="W830" s="60">
        <v>22620001</v>
      </c>
      <c r="X830" s="60" t="str">
        <f t="shared" si="12"/>
        <v>226</v>
      </c>
    </row>
    <row r="831" spans="2:24">
      <c r="B831">
        <v>8026261</v>
      </c>
      <c r="C831" t="s">
        <v>2489</v>
      </c>
      <c r="D831" t="s">
        <v>393</v>
      </c>
      <c r="E831" s="60" t="s">
        <v>394</v>
      </c>
      <c r="G831" t="s">
        <v>395</v>
      </c>
      <c r="H831" s="61">
        <v>43139</v>
      </c>
      <c r="J831" t="s">
        <v>4979</v>
      </c>
      <c r="M831" t="s">
        <v>471</v>
      </c>
      <c r="Q831" t="s">
        <v>398</v>
      </c>
      <c r="S831">
        <v>10230</v>
      </c>
      <c r="T831" t="s">
        <v>454</v>
      </c>
      <c r="U831" s="60">
        <v>1023013</v>
      </c>
      <c r="V831" t="s">
        <v>840</v>
      </c>
      <c r="W831" s="60">
        <v>20720014</v>
      </c>
      <c r="X831" s="60" t="str">
        <f t="shared" si="12"/>
        <v>207</v>
      </c>
    </row>
    <row r="832" spans="2:24">
      <c r="B832">
        <v>8358944</v>
      </c>
      <c r="C832" t="s">
        <v>2475</v>
      </c>
      <c r="D832" t="s">
        <v>393</v>
      </c>
      <c r="E832" s="60" t="s">
        <v>394</v>
      </c>
      <c r="G832" t="s">
        <v>395</v>
      </c>
      <c r="H832" s="61">
        <v>43138</v>
      </c>
      <c r="J832" t="s">
        <v>396</v>
      </c>
      <c r="M832" t="s">
        <v>397</v>
      </c>
      <c r="Q832" t="s">
        <v>398</v>
      </c>
      <c r="S832">
        <v>10215</v>
      </c>
      <c r="T832" t="s">
        <v>5034</v>
      </c>
      <c r="U832" s="60">
        <v>1021502</v>
      </c>
      <c r="V832" t="s">
        <v>1865</v>
      </c>
      <c r="W832" s="60">
        <v>21520004</v>
      </c>
      <c r="X832" s="60" t="str">
        <f t="shared" si="12"/>
        <v>215</v>
      </c>
    </row>
    <row r="833" spans="2:24">
      <c r="B833">
        <v>15374739</v>
      </c>
      <c r="C833" t="s">
        <v>2043</v>
      </c>
      <c r="D833" t="s">
        <v>393</v>
      </c>
      <c r="E833" s="60" t="s">
        <v>394</v>
      </c>
      <c r="G833" t="s">
        <v>395</v>
      </c>
      <c r="H833" s="61">
        <v>41158</v>
      </c>
      <c r="J833" t="s">
        <v>396</v>
      </c>
      <c r="M833" t="s">
        <v>397</v>
      </c>
      <c r="Q833" t="s">
        <v>398</v>
      </c>
      <c r="S833">
        <v>10215</v>
      </c>
      <c r="T833" t="s">
        <v>5034</v>
      </c>
      <c r="U833" s="60">
        <v>1021504</v>
      </c>
      <c r="V833" t="s">
        <v>632</v>
      </c>
      <c r="W833" s="60">
        <v>21520002</v>
      </c>
      <c r="X833" s="60" t="str">
        <f t="shared" si="12"/>
        <v>215</v>
      </c>
    </row>
    <row r="834" spans="2:24">
      <c r="B834">
        <v>15374921</v>
      </c>
      <c r="C834" t="s">
        <v>2339</v>
      </c>
      <c r="D834" t="s">
        <v>393</v>
      </c>
      <c r="E834" s="60" t="s">
        <v>394</v>
      </c>
      <c r="G834" t="s">
        <v>395</v>
      </c>
      <c r="H834" s="61">
        <v>42390</v>
      </c>
      <c r="J834" t="s">
        <v>396</v>
      </c>
      <c r="M834" t="s">
        <v>397</v>
      </c>
      <c r="Q834" t="s">
        <v>398</v>
      </c>
      <c r="S834">
        <v>10215</v>
      </c>
      <c r="T834" t="s">
        <v>5034</v>
      </c>
      <c r="U834" s="60">
        <v>1021502</v>
      </c>
      <c r="V834" t="s">
        <v>1865</v>
      </c>
      <c r="W834" s="60">
        <v>21520004</v>
      </c>
      <c r="X834" s="60" t="str">
        <f t="shared" si="12"/>
        <v>215</v>
      </c>
    </row>
    <row r="835" spans="2:24">
      <c r="B835">
        <v>32295438</v>
      </c>
      <c r="C835" t="s">
        <v>2451</v>
      </c>
      <c r="D835" t="s">
        <v>393</v>
      </c>
      <c r="E835" s="60" t="s">
        <v>394</v>
      </c>
      <c r="G835" t="s">
        <v>395</v>
      </c>
      <c r="H835" s="61">
        <v>43137</v>
      </c>
      <c r="J835" t="s">
        <v>901</v>
      </c>
      <c r="M835" t="s">
        <v>397</v>
      </c>
      <c r="Q835" t="s">
        <v>398</v>
      </c>
      <c r="S835">
        <v>10225</v>
      </c>
      <c r="T835" t="s">
        <v>402</v>
      </c>
      <c r="U835" s="60">
        <v>10225</v>
      </c>
      <c r="V835" t="s">
        <v>402</v>
      </c>
      <c r="W835" s="60">
        <v>21360001</v>
      </c>
      <c r="X835" s="60" t="str">
        <f t="shared" ref="X835:X898" si="13">LEFT(W835,3)</f>
        <v>213</v>
      </c>
    </row>
    <row r="836" spans="2:24">
      <c r="B836">
        <v>8031249</v>
      </c>
      <c r="C836" t="s">
        <v>2155</v>
      </c>
      <c r="D836" t="s">
        <v>393</v>
      </c>
      <c r="E836" s="60" t="s">
        <v>394</v>
      </c>
      <c r="G836" t="s">
        <v>395</v>
      </c>
      <c r="H836" s="61">
        <v>41495</v>
      </c>
      <c r="J836" t="s">
        <v>396</v>
      </c>
      <c r="M836" t="s">
        <v>397</v>
      </c>
      <c r="Q836" t="s">
        <v>398</v>
      </c>
      <c r="S836">
        <v>10225</v>
      </c>
      <c r="T836" t="s">
        <v>402</v>
      </c>
      <c r="U836" s="60">
        <v>10225</v>
      </c>
      <c r="V836" t="s">
        <v>402</v>
      </c>
      <c r="W836" s="60">
        <v>21320002</v>
      </c>
      <c r="X836" s="60" t="str">
        <f t="shared" si="13"/>
        <v>213</v>
      </c>
    </row>
    <row r="837" spans="2:24">
      <c r="B837">
        <v>53108421</v>
      </c>
      <c r="C837" t="s">
        <v>2039</v>
      </c>
      <c r="D837" t="s">
        <v>393</v>
      </c>
      <c r="E837" s="60" t="s">
        <v>394</v>
      </c>
      <c r="G837" t="s">
        <v>395</v>
      </c>
      <c r="H837" s="61">
        <v>41135</v>
      </c>
      <c r="J837" t="s">
        <v>396</v>
      </c>
      <c r="M837" t="s">
        <v>397</v>
      </c>
      <c r="Q837" t="s">
        <v>398</v>
      </c>
      <c r="S837">
        <v>10203</v>
      </c>
      <c r="T837" t="s">
        <v>399</v>
      </c>
      <c r="U837" s="60">
        <v>1020303</v>
      </c>
      <c r="V837" t="s">
        <v>418</v>
      </c>
      <c r="W837" s="60">
        <v>21420003</v>
      </c>
      <c r="X837" s="60" t="str">
        <f t="shared" si="13"/>
        <v>214</v>
      </c>
    </row>
    <row r="838" spans="2:24">
      <c r="B838">
        <v>1152456073</v>
      </c>
      <c r="C838" t="s">
        <v>3146</v>
      </c>
      <c r="D838" t="s">
        <v>410</v>
      </c>
      <c r="E838" s="60" t="s">
        <v>411</v>
      </c>
      <c r="G838" t="s">
        <v>2844</v>
      </c>
      <c r="H838" s="61">
        <v>45097</v>
      </c>
      <c r="J838" t="s">
        <v>2847</v>
      </c>
      <c r="M838" t="s">
        <v>397</v>
      </c>
      <c r="Q838" t="s">
        <v>2846</v>
      </c>
      <c r="S838">
        <v>10291</v>
      </c>
      <c r="T838" t="s">
        <v>439</v>
      </c>
      <c r="U838" s="60">
        <v>1029105</v>
      </c>
      <c r="V838" t="s">
        <v>440</v>
      </c>
      <c r="W838" s="60">
        <v>10410038</v>
      </c>
      <c r="X838" s="60" t="str">
        <f t="shared" si="13"/>
        <v>104</v>
      </c>
    </row>
    <row r="839" spans="2:24">
      <c r="B839">
        <v>1017236410</v>
      </c>
      <c r="C839" t="s">
        <v>2603</v>
      </c>
      <c r="D839" t="s">
        <v>410</v>
      </c>
      <c r="E839" s="60" t="s">
        <v>411</v>
      </c>
      <c r="G839" t="s">
        <v>412</v>
      </c>
      <c r="H839" s="61">
        <v>43601</v>
      </c>
      <c r="J839" t="s">
        <v>2604</v>
      </c>
      <c r="M839" t="s">
        <v>397</v>
      </c>
      <c r="Q839" t="s">
        <v>719</v>
      </c>
      <c r="S839">
        <v>10291</v>
      </c>
      <c r="T839" t="s">
        <v>439</v>
      </c>
      <c r="U839" s="60">
        <v>1029105</v>
      </c>
      <c r="V839" t="s">
        <v>440</v>
      </c>
      <c r="W839" s="60">
        <v>10410038</v>
      </c>
      <c r="X839" s="60" t="str">
        <f t="shared" si="13"/>
        <v>104</v>
      </c>
    </row>
    <row r="840" spans="2:24">
      <c r="B840">
        <v>1214733804</v>
      </c>
      <c r="C840" t="s">
        <v>3059</v>
      </c>
      <c r="D840" t="s">
        <v>410</v>
      </c>
      <c r="E840" s="60" t="s">
        <v>411</v>
      </c>
      <c r="G840" t="s">
        <v>2844</v>
      </c>
      <c r="H840" s="61">
        <v>45042</v>
      </c>
      <c r="J840" t="s">
        <v>2847</v>
      </c>
      <c r="M840" t="s">
        <v>397</v>
      </c>
      <c r="Q840" t="s">
        <v>2846</v>
      </c>
      <c r="S840">
        <v>10291</v>
      </c>
      <c r="T840" t="s">
        <v>439</v>
      </c>
      <c r="U840" s="60">
        <v>1029105</v>
      </c>
      <c r="V840" t="s">
        <v>440</v>
      </c>
      <c r="W840" s="60">
        <v>10410038</v>
      </c>
      <c r="X840" s="60" t="str">
        <f t="shared" si="13"/>
        <v>104</v>
      </c>
    </row>
    <row r="841" spans="2:24">
      <c r="B841">
        <v>1055830810</v>
      </c>
      <c r="C841" t="s">
        <v>2343</v>
      </c>
      <c r="D841" t="s">
        <v>393</v>
      </c>
      <c r="E841" s="60" t="s">
        <v>394</v>
      </c>
      <c r="G841" t="s">
        <v>395</v>
      </c>
      <c r="H841" s="61">
        <v>42391</v>
      </c>
      <c r="J841" t="s">
        <v>396</v>
      </c>
      <c r="M841" t="s">
        <v>397</v>
      </c>
      <c r="Q841" t="s">
        <v>398</v>
      </c>
      <c r="S841">
        <v>10215</v>
      </c>
      <c r="T841" t="s">
        <v>5034</v>
      </c>
      <c r="U841" s="60">
        <v>1021502</v>
      </c>
      <c r="V841" t="s">
        <v>1865</v>
      </c>
      <c r="W841" s="60">
        <v>21520004</v>
      </c>
      <c r="X841" s="60" t="str">
        <f t="shared" si="13"/>
        <v>215</v>
      </c>
    </row>
    <row r="842" spans="2:24">
      <c r="B842">
        <v>1017187937</v>
      </c>
      <c r="C842" t="s">
        <v>3137</v>
      </c>
      <c r="D842" t="s">
        <v>393</v>
      </c>
      <c r="E842" s="60" t="s">
        <v>394</v>
      </c>
      <c r="G842" t="s">
        <v>2693</v>
      </c>
      <c r="H842" s="61">
        <v>45093</v>
      </c>
      <c r="J842" t="s">
        <v>396</v>
      </c>
      <c r="M842" t="s">
        <v>397</v>
      </c>
      <c r="Q842" t="s">
        <v>2694</v>
      </c>
      <c r="S842">
        <v>10215</v>
      </c>
      <c r="T842" t="s">
        <v>5034</v>
      </c>
      <c r="U842" s="60">
        <v>1021502</v>
      </c>
      <c r="V842" t="s">
        <v>1865</v>
      </c>
      <c r="W842" s="60">
        <v>21520004</v>
      </c>
      <c r="X842" s="60" t="str">
        <f t="shared" si="13"/>
        <v>215</v>
      </c>
    </row>
    <row r="843" spans="2:24">
      <c r="B843">
        <v>1035831662</v>
      </c>
      <c r="C843" t="s">
        <v>2804</v>
      </c>
      <c r="D843" t="s">
        <v>393</v>
      </c>
      <c r="E843" s="60" t="s">
        <v>394</v>
      </c>
      <c r="G843" t="s">
        <v>395</v>
      </c>
      <c r="H843" s="61">
        <v>44519</v>
      </c>
      <c r="J843" t="s">
        <v>396</v>
      </c>
      <c r="M843" t="s">
        <v>397</v>
      </c>
      <c r="Q843" t="s">
        <v>398</v>
      </c>
      <c r="S843">
        <v>10215</v>
      </c>
      <c r="T843" t="s">
        <v>5034</v>
      </c>
      <c r="U843" s="60">
        <v>1021502</v>
      </c>
      <c r="V843" t="s">
        <v>1865</v>
      </c>
      <c r="W843" s="60">
        <v>21520004</v>
      </c>
      <c r="X843" s="60" t="str">
        <f t="shared" si="13"/>
        <v>215</v>
      </c>
    </row>
    <row r="844" spans="2:24">
      <c r="B844">
        <v>1027886606</v>
      </c>
      <c r="C844" t="s">
        <v>2817</v>
      </c>
      <c r="D844" t="s">
        <v>393</v>
      </c>
      <c r="E844" s="60" t="s">
        <v>394</v>
      </c>
      <c r="G844" t="s">
        <v>395</v>
      </c>
      <c r="H844" s="61">
        <v>44522</v>
      </c>
      <c r="J844" t="s">
        <v>396</v>
      </c>
      <c r="M844" t="s">
        <v>397</v>
      </c>
      <c r="Q844" t="s">
        <v>398</v>
      </c>
      <c r="S844">
        <v>10215</v>
      </c>
      <c r="T844" t="s">
        <v>5034</v>
      </c>
      <c r="U844" s="60">
        <v>1021502</v>
      </c>
      <c r="V844" t="s">
        <v>1865</v>
      </c>
      <c r="W844" s="60">
        <v>21520004</v>
      </c>
      <c r="X844" s="60" t="str">
        <f t="shared" si="13"/>
        <v>215</v>
      </c>
    </row>
    <row r="845" spans="2:24">
      <c r="B845">
        <v>1035230527</v>
      </c>
      <c r="C845" t="s">
        <v>2904</v>
      </c>
      <c r="D845" t="s">
        <v>393</v>
      </c>
      <c r="E845" s="60" t="s">
        <v>394</v>
      </c>
      <c r="G845" t="s">
        <v>2693</v>
      </c>
      <c r="H845" s="61">
        <v>44970</v>
      </c>
      <c r="J845" t="s">
        <v>396</v>
      </c>
      <c r="M845" t="s">
        <v>397</v>
      </c>
      <c r="Q845" t="s">
        <v>2694</v>
      </c>
      <c r="S845">
        <v>10215</v>
      </c>
      <c r="T845" t="s">
        <v>5034</v>
      </c>
      <c r="U845" s="60">
        <v>1021502</v>
      </c>
      <c r="V845" t="s">
        <v>1865</v>
      </c>
      <c r="W845" s="60">
        <v>21520004</v>
      </c>
      <c r="X845" s="60" t="str">
        <f t="shared" si="13"/>
        <v>215</v>
      </c>
    </row>
    <row r="846" spans="2:24">
      <c r="B846">
        <v>1037633102</v>
      </c>
      <c r="C846" t="s">
        <v>2802</v>
      </c>
      <c r="D846" t="s">
        <v>393</v>
      </c>
      <c r="E846" s="60" t="s">
        <v>394</v>
      </c>
      <c r="G846" t="s">
        <v>395</v>
      </c>
      <c r="H846" s="61">
        <v>44519</v>
      </c>
      <c r="J846" t="s">
        <v>396</v>
      </c>
      <c r="M846" t="s">
        <v>397</v>
      </c>
      <c r="Q846" t="s">
        <v>398</v>
      </c>
      <c r="S846">
        <v>10215</v>
      </c>
      <c r="T846" t="s">
        <v>5034</v>
      </c>
      <c r="U846" s="60">
        <v>1021502</v>
      </c>
      <c r="V846" t="s">
        <v>1865</v>
      </c>
      <c r="W846" s="60">
        <v>21520004</v>
      </c>
      <c r="X846" s="60" t="str">
        <f t="shared" si="13"/>
        <v>215</v>
      </c>
    </row>
    <row r="847" spans="2:24">
      <c r="B847">
        <v>3396886</v>
      </c>
      <c r="C847" t="s">
        <v>4693</v>
      </c>
      <c r="D847" t="s">
        <v>393</v>
      </c>
      <c r="E847" s="60" t="s">
        <v>394</v>
      </c>
      <c r="G847" t="s">
        <v>2693</v>
      </c>
      <c r="H847" s="61">
        <v>44958</v>
      </c>
      <c r="J847" t="s">
        <v>396</v>
      </c>
      <c r="M847" t="s">
        <v>397</v>
      </c>
      <c r="Q847" t="s">
        <v>2694</v>
      </c>
      <c r="S847">
        <v>10225</v>
      </c>
      <c r="T847" t="s">
        <v>402</v>
      </c>
      <c r="U847" s="60">
        <v>1022508</v>
      </c>
      <c r="V847" t="s">
        <v>5040</v>
      </c>
      <c r="W847" s="60">
        <v>21320010</v>
      </c>
      <c r="X847" s="60" t="str">
        <f t="shared" si="13"/>
        <v>213</v>
      </c>
    </row>
    <row r="848" spans="2:24">
      <c r="B848">
        <v>3415176</v>
      </c>
      <c r="C848" t="s">
        <v>4694</v>
      </c>
      <c r="D848" t="s">
        <v>393</v>
      </c>
      <c r="E848" s="60" t="s">
        <v>394</v>
      </c>
      <c r="G848" t="s">
        <v>2693</v>
      </c>
      <c r="H848" s="61">
        <v>45146</v>
      </c>
      <c r="J848" t="s">
        <v>396</v>
      </c>
      <c r="M848" t="s">
        <v>397</v>
      </c>
      <c r="Q848" t="s">
        <v>2694</v>
      </c>
      <c r="S848">
        <v>10225</v>
      </c>
      <c r="T848" t="s">
        <v>402</v>
      </c>
      <c r="U848" s="60">
        <v>1022501</v>
      </c>
      <c r="V848" t="s">
        <v>676</v>
      </c>
      <c r="W848" s="60">
        <v>21320003</v>
      </c>
      <c r="X848" s="60" t="str">
        <f t="shared" si="13"/>
        <v>213</v>
      </c>
    </row>
    <row r="849" spans="2:24">
      <c r="B849">
        <v>3556935</v>
      </c>
      <c r="C849" t="s">
        <v>4695</v>
      </c>
      <c r="D849" t="s">
        <v>393</v>
      </c>
      <c r="E849" s="60" t="s">
        <v>394</v>
      </c>
      <c r="G849" t="s">
        <v>2693</v>
      </c>
      <c r="H849" s="61">
        <v>44986</v>
      </c>
      <c r="J849" t="s">
        <v>396</v>
      </c>
      <c r="M849" t="s">
        <v>397</v>
      </c>
      <c r="Q849" t="s">
        <v>2694</v>
      </c>
      <c r="S849">
        <v>10215</v>
      </c>
      <c r="T849" t="s">
        <v>5034</v>
      </c>
      <c r="U849" s="60">
        <v>1021501</v>
      </c>
      <c r="V849" t="s">
        <v>466</v>
      </c>
      <c r="W849" s="60">
        <v>21520003</v>
      </c>
      <c r="X849" s="60" t="str">
        <f t="shared" si="13"/>
        <v>215</v>
      </c>
    </row>
    <row r="850" spans="2:24">
      <c r="B850">
        <v>5860290</v>
      </c>
      <c r="C850" t="s">
        <v>4696</v>
      </c>
      <c r="D850" t="s">
        <v>393</v>
      </c>
      <c r="E850" s="60" t="s">
        <v>394</v>
      </c>
      <c r="G850" t="s">
        <v>2693</v>
      </c>
      <c r="H850" s="61">
        <v>44987</v>
      </c>
      <c r="J850" t="s">
        <v>396</v>
      </c>
      <c r="M850" t="s">
        <v>397</v>
      </c>
      <c r="Q850" t="s">
        <v>2694</v>
      </c>
      <c r="S850">
        <v>10215</v>
      </c>
      <c r="T850" t="s">
        <v>5034</v>
      </c>
      <c r="U850" s="60">
        <v>1021503</v>
      </c>
      <c r="V850" t="s">
        <v>907</v>
      </c>
      <c r="W850" s="60">
        <v>21520001</v>
      </c>
      <c r="X850" s="60" t="str">
        <f t="shared" si="13"/>
        <v>215</v>
      </c>
    </row>
    <row r="851" spans="2:24">
      <c r="B851">
        <v>8026535</v>
      </c>
      <c r="C851" t="s">
        <v>2944</v>
      </c>
      <c r="D851" t="s">
        <v>393</v>
      </c>
      <c r="E851" s="60" t="s">
        <v>394</v>
      </c>
      <c r="G851" t="s">
        <v>395</v>
      </c>
      <c r="H851" s="61">
        <v>44621</v>
      </c>
      <c r="J851" t="s">
        <v>396</v>
      </c>
      <c r="M851" t="s">
        <v>397</v>
      </c>
      <c r="Q851" t="s">
        <v>398</v>
      </c>
      <c r="S851">
        <v>10250</v>
      </c>
      <c r="T851" t="s">
        <v>483</v>
      </c>
      <c r="U851" s="60">
        <v>1025001</v>
      </c>
      <c r="V851" t="s">
        <v>864</v>
      </c>
      <c r="W851" s="60">
        <v>21220001</v>
      </c>
      <c r="X851" s="60" t="str">
        <f t="shared" si="13"/>
        <v>212</v>
      </c>
    </row>
    <row r="852" spans="2:24">
      <c r="B852">
        <v>8028340</v>
      </c>
      <c r="C852" t="s">
        <v>2938</v>
      </c>
      <c r="D852" t="s">
        <v>393</v>
      </c>
      <c r="E852" s="60" t="s">
        <v>394</v>
      </c>
      <c r="G852" t="s">
        <v>1299</v>
      </c>
      <c r="H852" s="61">
        <v>45223</v>
      </c>
      <c r="J852" t="s">
        <v>396</v>
      </c>
      <c r="M852" t="s">
        <v>397</v>
      </c>
      <c r="Q852" t="s">
        <v>398</v>
      </c>
      <c r="S852">
        <v>10214</v>
      </c>
      <c r="T852" t="s">
        <v>420</v>
      </c>
      <c r="U852" s="60">
        <v>1021401</v>
      </c>
      <c r="V852" t="s">
        <v>421</v>
      </c>
      <c r="W852" s="60">
        <v>22620001</v>
      </c>
      <c r="X852" s="60" t="str">
        <f t="shared" si="13"/>
        <v>226</v>
      </c>
    </row>
    <row r="853" spans="2:24">
      <c r="B853">
        <v>8029814</v>
      </c>
      <c r="C853" t="s">
        <v>2834</v>
      </c>
      <c r="D853" t="s">
        <v>393</v>
      </c>
      <c r="E853" s="60" t="s">
        <v>394</v>
      </c>
      <c r="G853" t="s">
        <v>395</v>
      </c>
      <c r="H853" s="61">
        <v>44531</v>
      </c>
      <c r="J853" t="s">
        <v>396</v>
      </c>
      <c r="M853" t="s">
        <v>397</v>
      </c>
      <c r="Q853" t="s">
        <v>398</v>
      </c>
      <c r="S853">
        <v>10203</v>
      </c>
      <c r="T853" t="s">
        <v>399</v>
      </c>
      <c r="U853" s="60">
        <v>1020303</v>
      </c>
      <c r="V853" t="s">
        <v>418</v>
      </c>
      <c r="W853" s="60">
        <v>21420003</v>
      </c>
      <c r="X853" s="60" t="str">
        <f t="shared" si="13"/>
        <v>214</v>
      </c>
    </row>
    <row r="854" spans="2:24">
      <c r="B854">
        <v>8029836</v>
      </c>
      <c r="C854" t="s">
        <v>2441</v>
      </c>
      <c r="D854" t="s">
        <v>393</v>
      </c>
      <c r="E854" s="60" t="s">
        <v>394</v>
      </c>
      <c r="G854" t="s">
        <v>395</v>
      </c>
      <c r="H854" s="61">
        <v>43133</v>
      </c>
      <c r="J854" t="s">
        <v>396</v>
      </c>
      <c r="M854" t="s">
        <v>397</v>
      </c>
      <c r="Q854" t="s">
        <v>398</v>
      </c>
      <c r="S854">
        <v>10230</v>
      </c>
      <c r="T854" t="s">
        <v>454</v>
      </c>
      <c r="U854" s="60">
        <v>1023013</v>
      </c>
      <c r="V854" t="s">
        <v>840</v>
      </c>
      <c r="W854" s="60">
        <v>20720014</v>
      </c>
      <c r="X854" s="60" t="str">
        <f t="shared" si="13"/>
        <v>207</v>
      </c>
    </row>
    <row r="855" spans="2:24">
      <c r="B855">
        <v>8031099</v>
      </c>
      <c r="C855" t="s">
        <v>2065</v>
      </c>
      <c r="D855" t="s">
        <v>393</v>
      </c>
      <c r="E855" s="60" t="s">
        <v>394</v>
      </c>
      <c r="G855" t="s">
        <v>395</v>
      </c>
      <c r="H855" s="61">
        <v>41171</v>
      </c>
      <c r="J855" t="s">
        <v>396</v>
      </c>
      <c r="M855" t="s">
        <v>397</v>
      </c>
      <c r="Q855" t="s">
        <v>398</v>
      </c>
      <c r="S855">
        <v>10240</v>
      </c>
      <c r="T855" t="s">
        <v>5036</v>
      </c>
      <c r="U855" s="60">
        <v>1024001</v>
      </c>
      <c r="V855" t="s">
        <v>477</v>
      </c>
      <c r="W855" s="60">
        <v>21120001</v>
      </c>
      <c r="X855" s="60" t="str">
        <f t="shared" si="13"/>
        <v>211</v>
      </c>
    </row>
    <row r="856" spans="2:24">
      <c r="B856">
        <v>8031219</v>
      </c>
      <c r="C856" t="s">
        <v>4697</v>
      </c>
      <c r="D856" t="s">
        <v>393</v>
      </c>
      <c r="E856" s="60" t="s">
        <v>394</v>
      </c>
      <c r="G856" t="s">
        <v>2693</v>
      </c>
      <c r="H856" s="61">
        <v>45050</v>
      </c>
      <c r="J856" t="s">
        <v>396</v>
      </c>
      <c r="M856" t="s">
        <v>471</v>
      </c>
      <c r="Q856" t="s">
        <v>2694</v>
      </c>
      <c r="S856">
        <v>10202</v>
      </c>
      <c r="T856" t="s">
        <v>430</v>
      </c>
      <c r="U856" s="60">
        <v>1020201</v>
      </c>
      <c r="V856" t="s">
        <v>615</v>
      </c>
      <c r="W856" s="60">
        <v>21620002</v>
      </c>
      <c r="X856" s="60" t="str">
        <f t="shared" si="13"/>
        <v>216</v>
      </c>
    </row>
    <row r="857" spans="2:24">
      <c r="B857">
        <v>8031565</v>
      </c>
      <c r="C857" t="s">
        <v>3254</v>
      </c>
      <c r="D857" t="s">
        <v>393</v>
      </c>
      <c r="E857" s="60" t="s">
        <v>394</v>
      </c>
      <c r="G857" t="s">
        <v>1299</v>
      </c>
      <c r="H857" s="61">
        <v>45223</v>
      </c>
      <c r="J857" t="s">
        <v>396</v>
      </c>
      <c r="M857" t="s">
        <v>471</v>
      </c>
      <c r="Q857" t="s">
        <v>398</v>
      </c>
      <c r="S857">
        <v>10230</v>
      </c>
      <c r="T857" t="s">
        <v>454</v>
      </c>
      <c r="U857" s="60">
        <v>1023010</v>
      </c>
      <c r="V857" t="s">
        <v>713</v>
      </c>
      <c r="W857" s="60">
        <v>20720010</v>
      </c>
      <c r="X857" s="60" t="str">
        <f t="shared" si="13"/>
        <v>207</v>
      </c>
    </row>
    <row r="858" spans="2:24">
      <c r="B858">
        <v>8033655</v>
      </c>
      <c r="C858" t="s">
        <v>4698</v>
      </c>
      <c r="D858" t="s">
        <v>393</v>
      </c>
      <c r="E858" s="60" t="s">
        <v>394</v>
      </c>
      <c r="G858" t="s">
        <v>2693</v>
      </c>
      <c r="H858" s="61">
        <v>45139</v>
      </c>
      <c r="J858" t="s">
        <v>396</v>
      </c>
      <c r="M858" t="s">
        <v>397</v>
      </c>
      <c r="Q858" t="s">
        <v>2694</v>
      </c>
      <c r="S858">
        <v>10225</v>
      </c>
      <c r="T858" t="s">
        <v>402</v>
      </c>
      <c r="U858" s="60">
        <v>1022505</v>
      </c>
      <c r="V858" t="s">
        <v>5048</v>
      </c>
      <c r="W858" s="60">
        <v>21320007</v>
      </c>
      <c r="X858" s="60" t="str">
        <f t="shared" si="13"/>
        <v>213</v>
      </c>
    </row>
    <row r="859" spans="2:24">
      <c r="B859">
        <v>8033715</v>
      </c>
      <c r="C859" t="s">
        <v>2800</v>
      </c>
      <c r="D859" t="s">
        <v>393</v>
      </c>
      <c r="E859" s="60" t="s">
        <v>394</v>
      </c>
      <c r="G859" t="s">
        <v>395</v>
      </c>
      <c r="H859" s="61">
        <v>44519</v>
      </c>
      <c r="J859" t="s">
        <v>396</v>
      </c>
      <c r="M859" t="s">
        <v>397</v>
      </c>
      <c r="Q859" t="s">
        <v>398</v>
      </c>
      <c r="S859">
        <v>10215</v>
      </c>
      <c r="T859" t="s">
        <v>5034</v>
      </c>
      <c r="U859" s="60">
        <v>1021504</v>
      </c>
      <c r="V859" t="s">
        <v>632</v>
      </c>
      <c r="W859" s="60">
        <v>21520002</v>
      </c>
      <c r="X859" s="60" t="str">
        <f t="shared" si="13"/>
        <v>215</v>
      </c>
    </row>
    <row r="860" spans="2:24">
      <c r="B860">
        <v>8039410</v>
      </c>
      <c r="C860" t="s">
        <v>1798</v>
      </c>
      <c r="D860" t="s">
        <v>410</v>
      </c>
      <c r="E860" s="60" t="s">
        <v>411</v>
      </c>
      <c r="G860" t="s">
        <v>753</v>
      </c>
      <c r="H860" s="61">
        <v>39850</v>
      </c>
      <c r="J860" t="s">
        <v>4965</v>
      </c>
      <c r="M860" t="s">
        <v>397</v>
      </c>
      <c r="Q860" t="s">
        <v>753</v>
      </c>
      <c r="S860">
        <v>10225</v>
      </c>
      <c r="T860" t="s">
        <v>402</v>
      </c>
      <c r="U860" s="60">
        <v>10225</v>
      </c>
      <c r="V860" t="s">
        <v>402</v>
      </c>
      <c r="W860" s="60">
        <v>21360001</v>
      </c>
      <c r="X860" s="60" t="str">
        <f t="shared" si="13"/>
        <v>213</v>
      </c>
    </row>
    <row r="861" spans="2:24">
      <c r="B861">
        <v>8060390</v>
      </c>
      <c r="C861" t="s">
        <v>2905</v>
      </c>
      <c r="D861" t="s">
        <v>393</v>
      </c>
      <c r="E861" s="60" t="s">
        <v>394</v>
      </c>
      <c r="G861" t="s">
        <v>2693</v>
      </c>
      <c r="H861" s="61">
        <v>44986</v>
      </c>
      <c r="J861" t="s">
        <v>396</v>
      </c>
      <c r="M861" t="s">
        <v>397</v>
      </c>
      <c r="Q861" t="s">
        <v>2694</v>
      </c>
      <c r="S861">
        <v>10209</v>
      </c>
      <c r="T861" t="s">
        <v>442</v>
      </c>
      <c r="U861" s="60">
        <v>10209</v>
      </c>
      <c r="V861" t="s">
        <v>442</v>
      </c>
      <c r="W861" s="60">
        <v>21760001</v>
      </c>
      <c r="X861" s="60" t="str">
        <f t="shared" si="13"/>
        <v>217</v>
      </c>
    </row>
    <row r="862" spans="2:24">
      <c r="B862">
        <v>8060529</v>
      </c>
      <c r="C862" t="s">
        <v>2783</v>
      </c>
      <c r="D862" t="s">
        <v>393</v>
      </c>
      <c r="E862" s="60" t="s">
        <v>394</v>
      </c>
      <c r="G862" t="s">
        <v>395</v>
      </c>
      <c r="H862" s="61">
        <v>44516</v>
      </c>
      <c r="J862" t="s">
        <v>396</v>
      </c>
      <c r="M862" t="s">
        <v>397</v>
      </c>
      <c r="Q862" t="s">
        <v>398</v>
      </c>
      <c r="S862">
        <v>10260</v>
      </c>
      <c r="T862" t="s">
        <v>5037</v>
      </c>
      <c r="U862" s="60">
        <v>1026002</v>
      </c>
      <c r="V862" t="s">
        <v>1330</v>
      </c>
      <c r="W862" s="60">
        <v>20920002</v>
      </c>
      <c r="X862" s="60" t="str">
        <f t="shared" si="13"/>
        <v>209</v>
      </c>
    </row>
    <row r="863" spans="2:24">
      <c r="B863">
        <v>8060764</v>
      </c>
      <c r="C863" t="s">
        <v>2455</v>
      </c>
      <c r="D863" t="s">
        <v>393</v>
      </c>
      <c r="E863" s="60" t="s">
        <v>394</v>
      </c>
      <c r="G863" t="s">
        <v>395</v>
      </c>
      <c r="H863" s="61">
        <v>43137</v>
      </c>
      <c r="J863" t="s">
        <v>396</v>
      </c>
      <c r="M863" t="s">
        <v>397</v>
      </c>
      <c r="Q863" t="s">
        <v>398</v>
      </c>
      <c r="S863">
        <v>10203</v>
      </c>
      <c r="T863" t="s">
        <v>399</v>
      </c>
      <c r="U863" s="60">
        <v>1020305</v>
      </c>
      <c r="V863" t="s">
        <v>436</v>
      </c>
      <c r="W863" s="60">
        <v>21420001</v>
      </c>
      <c r="X863" s="60" t="str">
        <f t="shared" si="13"/>
        <v>214</v>
      </c>
    </row>
    <row r="864" spans="2:24">
      <c r="B864">
        <v>8061174</v>
      </c>
      <c r="C864" t="s">
        <v>2807</v>
      </c>
      <c r="D864" t="s">
        <v>393</v>
      </c>
      <c r="E864" s="60" t="s">
        <v>394</v>
      </c>
      <c r="G864" t="s">
        <v>395</v>
      </c>
      <c r="H864" s="61">
        <v>44519</v>
      </c>
      <c r="J864" t="s">
        <v>396</v>
      </c>
      <c r="M864" t="s">
        <v>397</v>
      </c>
      <c r="Q864" t="s">
        <v>398</v>
      </c>
      <c r="S864">
        <v>10230</v>
      </c>
      <c r="T864" t="s">
        <v>454</v>
      </c>
      <c r="U864" s="60">
        <v>1023001</v>
      </c>
      <c r="V864" t="s">
        <v>457</v>
      </c>
      <c r="W864" s="60">
        <v>20720001</v>
      </c>
      <c r="X864" s="60" t="str">
        <f t="shared" si="13"/>
        <v>207</v>
      </c>
    </row>
    <row r="865" spans="2:24">
      <c r="B865">
        <v>8061397</v>
      </c>
      <c r="C865" t="s">
        <v>3212</v>
      </c>
      <c r="D865" t="s">
        <v>393</v>
      </c>
      <c r="E865" s="60" t="s">
        <v>394</v>
      </c>
      <c r="G865" t="s">
        <v>2693</v>
      </c>
      <c r="H865" s="61">
        <v>45162</v>
      </c>
      <c r="J865" t="s">
        <v>396</v>
      </c>
      <c r="M865" t="s">
        <v>397</v>
      </c>
      <c r="Q865" t="s">
        <v>2694</v>
      </c>
      <c r="S865">
        <v>10225</v>
      </c>
      <c r="T865" t="s">
        <v>402</v>
      </c>
      <c r="U865" s="60">
        <v>10225</v>
      </c>
      <c r="V865" t="s">
        <v>402</v>
      </c>
      <c r="W865" s="60">
        <v>21360001</v>
      </c>
      <c r="X865" s="60" t="str">
        <f t="shared" si="13"/>
        <v>213</v>
      </c>
    </row>
    <row r="866" spans="2:24">
      <c r="B866">
        <v>8062123</v>
      </c>
      <c r="C866" t="s">
        <v>3401</v>
      </c>
      <c r="D866" t="s">
        <v>393</v>
      </c>
      <c r="E866" s="60" t="s">
        <v>394</v>
      </c>
      <c r="G866" t="s">
        <v>2693</v>
      </c>
      <c r="H866" s="61">
        <v>45237</v>
      </c>
      <c r="J866" t="s">
        <v>396</v>
      </c>
      <c r="M866" t="s">
        <v>471</v>
      </c>
      <c r="Q866" t="s">
        <v>2694</v>
      </c>
      <c r="S866">
        <v>10230</v>
      </c>
      <c r="T866" t="s">
        <v>454</v>
      </c>
      <c r="U866" s="60">
        <v>1023008</v>
      </c>
      <c r="V866" t="s">
        <v>684</v>
      </c>
      <c r="W866" s="60">
        <v>20720008</v>
      </c>
      <c r="X866" s="60" t="str">
        <f t="shared" si="13"/>
        <v>207</v>
      </c>
    </row>
    <row r="867" spans="2:24">
      <c r="B867">
        <v>8063048</v>
      </c>
      <c r="C867" t="s">
        <v>4699</v>
      </c>
      <c r="D867" t="s">
        <v>393</v>
      </c>
      <c r="E867" s="60" t="s">
        <v>394</v>
      </c>
      <c r="G867" t="s">
        <v>1299</v>
      </c>
      <c r="H867" s="61">
        <v>45223</v>
      </c>
      <c r="J867" t="s">
        <v>396</v>
      </c>
      <c r="M867" t="s">
        <v>397</v>
      </c>
      <c r="Q867" t="s">
        <v>398</v>
      </c>
      <c r="S867">
        <v>10213</v>
      </c>
      <c r="T867" t="s">
        <v>460</v>
      </c>
      <c r="U867" s="60">
        <v>1021301</v>
      </c>
      <c r="V867" t="s">
        <v>421</v>
      </c>
      <c r="W867" s="60">
        <v>22320001</v>
      </c>
      <c r="X867" s="60" t="str">
        <f t="shared" si="13"/>
        <v>223</v>
      </c>
    </row>
    <row r="868" spans="2:24">
      <c r="B868">
        <v>8063169</v>
      </c>
      <c r="C868" t="s">
        <v>3084</v>
      </c>
      <c r="D868" t="s">
        <v>393</v>
      </c>
      <c r="E868" s="60" t="s">
        <v>394</v>
      </c>
      <c r="G868" t="s">
        <v>2693</v>
      </c>
      <c r="H868" s="61">
        <v>45057</v>
      </c>
      <c r="J868" t="s">
        <v>396</v>
      </c>
      <c r="M868" t="s">
        <v>397</v>
      </c>
      <c r="Q868" t="s">
        <v>2694</v>
      </c>
      <c r="S868">
        <v>10240</v>
      </c>
      <c r="T868" t="s">
        <v>5036</v>
      </c>
      <c r="U868" s="60">
        <v>1024001</v>
      </c>
      <c r="V868" t="s">
        <v>477</v>
      </c>
      <c r="W868" s="60">
        <v>21120001</v>
      </c>
      <c r="X868" s="60" t="str">
        <f t="shared" si="13"/>
        <v>211</v>
      </c>
    </row>
    <row r="869" spans="2:24">
      <c r="B869">
        <v>8064651</v>
      </c>
      <c r="C869" t="s">
        <v>2811</v>
      </c>
      <c r="D869" t="s">
        <v>393</v>
      </c>
      <c r="E869" s="60" t="s">
        <v>394</v>
      </c>
      <c r="G869" t="s">
        <v>395</v>
      </c>
      <c r="H869" s="61">
        <v>44522</v>
      </c>
      <c r="J869" t="s">
        <v>396</v>
      </c>
      <c r="M869" t="s">
        <v>397</v>
      </c>
      <c r="Q869" t="s">
        <v>398</v>
      </c>
      <c r="S869">
        <v>10215</v>
      </c>
      <c r="T869" t="s">
        <v>5034</v>
      </c>
      <c r="U869" s="60">
        <v>1021504</v>
      </c>
      <c r="V869" t="s">
        <v>632</v>
      </c>
      <c r="W869" s="60">
        <v>21520002</v>
      </c>
      <c r="X869" s="60" t="str">
        <f t="shared" si="13"/>
        <v>215</v>
      </c>
    </row>
    <row r="870" spans="2:24">
      <c r="B870">
        <v>8101072</v>
      </c>
      <c r="C870" t="s">
        <v>2917</v>
      </c>
      <c r="D870" t="s">
        <v>393</v>
      </c>
      <c r="E870" s="60" t="s">
        <v>394</v>
      </c>
      <c r="G870" t="s">
        <v>1299</v>
      </c>
      <c r="H870" s="61">
        <v>45223</v>
      </c>
      <c r="J870" t="s">
        <v>396</v>
      </c>
      <c r="M870" t="s">
        <v>397</v>
      </c>
      <c r="Q870" t="s">
        <v>398</v>
      </c>
      <c r="S870">
        <v>10203</v>
      </c>
      <c r="T870" t="s">
        <v>399</v>
      </c>
      <c r="U870" s="60">
        <v>1020305</v>
      </c>
      <c r="V870" t="s">
        <v>436</v>
      </c>
      <c r="W870" s="60">
        <v>21420001</v>
      </c>
      <c r="X870" s="60" t="str">
        <f t="shared" si="13"/>
        <v>214</v>
      </c>
    </row>
    <row r="871" spans="2:24">
      <c r="B871">
        <v>8101516</v>
      </c>
      <c r="C871" t="s">
        <v>3418</v>
      </c>
      <c r="D871" t="s">
        <v>393</v>
      </c>
      <c r="E871" s="60" t="s">
        <v>394</v>
      </c>
      <c r="G871" t="s">
        <v>2693</v>
      </c>
      <c r="H871" s="61">
        <v>45245</v>
      </c>
      <c r="J871" t="s">
        <v>396</v>
      </c>
      <c r="M871" t="s">
        <v>397</v>
      </c>
      <c r="Q871" t="s">
        <v>2694</v>
      </c>
      <c r="S871">
        <v>10290</v>
      </c>
      <c r="T871" t="s">
        <v>706</v>
      </c>
      <c r="U871" s="60">
        <v>1029004</v>
      </c>
      <c r="V871" t="s">
        <v>1939</v>
      </c>
      <c r="W871" s="60">
        <v>20420007</v>
      </c>
      <c r="X871" s="60" t="str">
        <f t="shared" si="13"/>
        <v>204</v>
      </c>
    </row>
    <row r="872" spans="2:24">
      <c r="B872">
        <v>8102657</v>
      </c>
      <c r="C872" t="s">
        <v>2209</v>
      </c>
      <c r="D872" t="s">
        <v>393</v>
      </c>
      <c r="E872" s="60" t="s">
        <v>394</v>
      </c>
      <c r="G872" t="s">
        <v>395</v>
      </c>
      <c r="H872" s="61">
        <v>41857</v>
      </c>
      <c r="J872" t="s">
        <v>396</v>
      </c>
      <c r="M872" t="s">
        <v>397</v>
      </c>
      <c r="Q872" t="s">
        <v>398</v>
      </c>
      <c r="S872">
        <v>10210</v>
      </c>
      <c r="T872" t="s">
        <v>5038</v>
      </c>
      <c r="U872" s="60">
        <v>1021001</v>
      </c>
      <c r="V872" t="s">
        <v>797</v>
      </c>
      <c r="W872" s="60">
        <v>21820002</v>
      </c>
      <c r="X872" s="60" t="str">
        <f t="shared" si="13"/>
        <v>218</v>
      </c>
    </row>
    <row r="873" spans="2:24">
      <c r="B873">
        <v>8103383</v>
      </c>
      <c r="C873" t="s">
        <v>1870</v>
      </c>
      <c r="D873" t="s">
        <v>410</v>
      </c>
      <c r="E873" s="60" t="s">
        <v>411</v>
      </c>
      <c r="G873" t="s">
        <v>753</v>
      </c>
      <c r="H873" s="61">
        <v>40058</v>
      </c>
      <c r="J873" t="s">
        <v>4965</v>
      </c>
      <c r="M873" t="s">
        <v>397</v>
      </c>
      <c r="Q873" t="s">
        <v>753</v>
      </c>
      <c r="S873">
        <v>10240</v>
      </c>
      <c r="T873" t="s">
        <v>5036</v>
      </c>
      <c r="U873" s="60">
        <v>10240</v>
      </c>
      <c r="V873" t="s">
        <v>476</v>
      </c>
      <c r="W873" s="60">
        <v>21160001</v>
      </c>
      <c r="X873" s="60" t="str">
        <f t="shared" si="13"/>
        <v>211</v>
      </c>
    </row>
    <row r="874" spans="2:24">
      <c r="B874">
        <v>8104770</v>
      </c>
      <c r="C874" t="s">
        <v>1960</v>
      </c>
      <c r="D874" t="s">
        <v>393</v>
      </c>
      <c r="E874" s="60" t="s">
        <v>394</v>
      </c>
      <c r="G874" t="s">
        <v>395</v>
      </c>
      <c r="H874" s="61">
        <v>40576</v>
      </c>
      <c r="J874" t="s">
        <v>396</v>
      </c>
      <c r="M874" t="s">
        <v>397</v>
      </c>
      <c r="Q874" t="s">
        <v>398</v>
      </c>
      <c r="S874">
        <v>10213</v>
      </c>
      <c r="T874" t="s">
        <v>460</v>
      </c>
      <c r="U874" s="60">
        <v>1021301</v>
      </c>
      <c r="V874" t="s">
        <v>421</v>
      </c>
      <c r="W874" s="60">
        <v>22320001</v>
      </c>
      <c r="X874" s="60" t="str">
        <f t="shared" si="13"/>
        <v>223</v>
      </c>
    </row>
    <row r="875" spans="2:24">
      <c r="B875">
        <v>8104844</v>
      </c>
      <c r="C875" t="s">
        <v>2458</v>
      </c>
      <c r="D875" t="s">
        <v>393</v>
      </c>
      <c r="E875" s="60" t="s">
        <v>394</v>
      </c>
      <c r="G875" t="s">
        <v>395</v>
      </c>
      <c r="H875" s="61">
        <v>43137</v>
      </c>
      <c r="J875" t="s">
        <v>396</v>
      </c>
      <c r="M875" t="s">
        <v>397</v>
      </c>
      <c r="Q875" t="s">
        <v>398</v>
      </c>
      <c r="S875">
        <v>10203</v>
      </c>
      <c r="T875" t="s">
        <v>399</v>
      </c>
      <c r="U875" s="60">
        <v>1020305</v>
      </c>
      <c r="V875" t="s">
        <v>436</v>
      </c>
      <c r="W875" s="60">
        <v>21420001</v>
      </c>
      <c r="X875" s="60" t="str">
        <f t="shared" si="13"/>
        <v>214</v>
      </c>
    </row>
    <row r="876" spans="2:24">
      <c r="B876">
        <v>8106134</v>
      </c>
      <c r="C876" t="s">
        <v>3042</v>
      </c>
      <c r="D876" t="s">
        <v>393</v>
      </c>
      <c r="E876" s="60" t="s">
        <v>394</v>
      </c>
      <c r="G876" t="s">
        <v>2693</v>
      </c>
      <c r="H876" s="61">
        <v>45033</v>
      </c>
      <c r="J876" t="s">
        <v>396</v>
      </c>
      <c r="M876" t="s">
        <v>471</v>
      </c>
      <c r="Q876" t="s">
        <v>2694</v>
      </c>
      <c r="S876">
        <v>10230</v>
      </c>
      <c r="T876" t="s">
        <v>454</v>
      </c>
      <c r="U876" s="60">
        <v>1023008</v>
      </c>
      <c r="V876" t="s">
        <v>684</v>
      </c>
      <c r="W876" s="60">
        <v>20720008</v>
      </c>
      <c r="X876" s="60" t="str">
        <f t="shared" si="13"/>
        <v>207</v>
      </c>
    </row>
    <row r="877" spans="2:24">
      <c r="B877">
        <v>8106488</v>
      </c>
      <c r="C877" t="s">
        <v>3074</v>
      </c>
      <c r="D877" t="s">
        <v>393</v>
      </c>
      <c r="E877" s="60" t="s">
        <v>394</v>
      </c>
      <c r="G877" t="s">
        <v>2693</v>
      </c>
      <c r="H877" s="61">
        <v>45055</v>
      </c>
      <c r="J877" t="s">
        <v>396</v>
      </c>
      <c r="M877" t="s">
        <v>397</v>
      </c>
      <c r="Q877" t="s">
        <v>2694</v>
      </c>
      <c r="S877">
        <v>10214</v>
      </c>
      <c r="T877" t="s">
        <v>420</v>
      </c>
      <c r="U877" s="60">
        <v>1021401</v>
      </c>
      <c r="V877" t="s">
        <v>421</v>
      </c>
      <c r="W877" s="60">
        <v>22620001</v>
      </c>
      <c r="X877" s="60" t="str">
        <f t="shared" si="13"/>
        <v>226</v>
      </c>
    </row>
    <row r="878" spans="2:24">
      <c r="B878">
        <v>8106646</v>
      </c>
      <c r="C878" t="s">
        <v>4700</v>
      </c>
      <c r="D878" t="s">
        <v>393</v>
      </c>
      <c r="E878" s="60" t="s">
        <v>394</v>
      </c>
      <c r="G878" t="s">
        <v>2693</v>
      </c>
      <c r="H878" s="61">
        <v>45201</v>
      </c>
      <c r="J878" t="s">
        <v>396</v>
      </c>
      <c r="M878" t="s">
        <v>471</v>
      </c>
      <c r="Q878" t="s">
        <v>2694</v>
      </c>
      <c r="S878">
        <v>10235</v>
      </c>
      <c r="T878" t="s">
        <v>415</v>
      </c>
      <c r="U878" s="60">
        <v>1023502</v>
      </c>
      <c r="V878" t="s">
        <v>416</v>
      </c>
      <c r="W878" s="60">
        <v>20820001</v>
      </c>
      <c r="X878" s="60" t="str">
        <f t="shared" si="13"/>
        <v>208</v>
      </c>
    </row>
    <row r="879" spans="2:24">
      <c r="B879">
        <v>8125044</v>
      </c>
      <c r="C879" t="s">
        <v>2045</v>
      </c>
      <c r="D879" t="s">
        <v>393</v>
      </c>
      <c r="E879" s="60" t="s">
        <v>394</v>
      </c>
      <c r="G879" t="s">
        <v>395</v>
      </c>
      <c r="H879" s="61">
        <v>41164</v>
      </c>
      <c r="J879" t="s">
        <v>396</v>
      </c>
      <c r="M879" t="s">
        <v>397</v>
      </c>
      <c r="Q879" t="s">
        <v>398</v>
      </c>
      <c r="S879">
        <v>10225</v>
      </c>
      <c r="T879" t="s">
        <v>402</v>
      </c>
      <c r="U879" s="60">
        <v>1022504</v>
      </c>
      <c r="V879" t="s">
        <v>617</v>
      </c>
      <c r="W879" s="60">
        <v>21320006</v>
      </c>
      <c r="X879" s="60" t="str">
        <f t="shared" si="13"/>
        <v>213</v>
      </c>
    </row>
    <row r="880" spans="2:24">
      <c r="B880">
        <v>8125047</v>
      </c>
      <c r="C880" t="s">
        <v>2131</v>
      </c>
      <c r="D880" t="s">
        <v>393</v>
      </c>
      <c r="E880" s="60" t="s">
        <v>394</v>
      </c>
      <c r="G880" t="s">
        <v>395</v>
      </c>
      <c r="H880" s="61">
        <v>41417</v>
      </c>
      <c r="J880" t="s">
        <v>4963</v>
      </c>
      <c r="M880" t="s">
        <v>2480</v>
      </c>
      <c r="Q880" t="s">
        <v>398</v>
      </c>
      <c r="S880">
        <v>10230</v>
      </c>
      <c r="T880" t="s">
        <v>454</v>
      </c>
      <c r="U880" s="60">
        <v>1023011</v>
      </c>
      <c r="V880" t="s">
        <v>793</v>
      </c>
      <c r="W880" s="60">
        <v>20720011</v>
      </c>
      <c r="X880" s="60" t="str">
        <f t="shared" si="13"/>
        <v>207</v>
      </c>
    </row>
    <row r="881" spans="2:24">
      <c r="B881">
        <v>8125090</v>
      </c>
      <c r="C881" t="s">
        <v>1374</v>
      </c>
      <c r="D881" t="s">
        <v>393</v>
      </c>
      <c r="E881" s="60" t="s">
        <v>394</v>
      </c>
      <c r="G881" t="s">
        <v>395</v>
      </c>
      <c r="H881" s="61">
        <v>38041</v>
      </c>
      <c r="J881" t="s">
        <v>396</v>
      </c>
      <c r="M881" t="s">
        <v>397</v>
      </c>
      <c r="Q881" t="s">
        <v>398</v>
      </c>
      <c r="S881">
        <v>10225</v>
      </c>
      <c r="T881" t="s">
        <v>402</v>
      </c>
      <c r="U881" s="60">
        <v>1022504</v>
      </c>
      <c r="V881" t="s">
        <v>617</v>
      </c>
      <c r="W881" s="60">
        <v>21320006</v>
      </c>
      <c r="X881" s="60" t="str">
        <f t="shared" si="13"/>
        <v>213</v>
      </c>
    </row>
    <row r="882" spans="2:24">
      <c r="B882">
        <v>8127212</v>
      </c>
      <c r="C882" t="s">
        <v>4701</v>
      </c>
      <c r="D882" t="s">
        <v>393</v>
      </c>
      <c r="E882" s="60" t="s">
        <v>394</v>
      </c>
      <c r="G882" t="s">
        <v>1299</v>
      </c>
      <c r="H882" s="61">
        <v>45223</v>
      </c>
      <c r="J882" t="s">
        <v>396</v>
      </c>
      <c r="M882" t="s">
        <v>397</v>
      </c>
      <c r="Q882" t="s">
        <v>398</v>
      </c>
      <c r="S882">
        <v>10203</v>
      </c>
      <c r="T882" t="s">
        <v>399</v>
      </c>
      <c r="U882" s="60">
        <v>1020305</v>
      </c>
      <c r="V882" t="s">
        <v>436</v>
      </c>
      <c r="W882" s="60">
        <v>21420001</v>
      </c>
      <c r="X882" s="60" t="str">
        <f t="shared" si="13"/>
        <v>214</v>
      </c>
    </row>
    <row r="883" spans="2:24">
      <c r="B883">
        <v>8128838</v>
      </c>
      <c r="C883" t="s">
        <v>2463</v>
      </c>
      <c r="D883" t="s">
        <v>393</v>
      </c>
      <c r="E883" s="60" t="s">
        <v>394</v>
      </c>
      <c r="G883" t="s">
        <v>395</v>
      </c>
      <c r="H883" s="61">
        <v>43137</v>
      </c>
      <c r="J883" t="s">
        <v>396</v>
      </c>
      <c r="M883" t="s">
        <v>397</v>
      </c>
      <c r="Q883" t="s">
        <v>398</v>
      </c>
      <c r="S883">
        <v>10203</v>
      </c>
      <c r="T883" t="s">
        <v>399</v>
      </c>
      <c r="U883" s="60">
        <v>1020305</v>
      </c>
      <c r="V883" t="s">
        <v>436</v>
      </c>
      <c r="W883" s="60">
        <v>21420001</v>
      </c>
      <c r="X883" s="60" t="str">
        <f t="shared" si="13"/>
        <v>214</v>
      </c>
    </row>
    <row r="884" spans="2:24">
      <c r="B884">
        <v>8129113</v>
      </c>
      <c r="C884" t="s">
        <v>2835</v>
      </c>
      <c r="D884" t="s">
        <v>393</v>
      </c>
      <c r="E884" s="60" t="s">
        <v>394</v>
      </c>
      <c r="G884" t="s">
        <v>395</v>
      </c>
      <c r="H884" s="61">
        <v>44531</v>
      </c>
      <c r="J884" t="s">
        <v>396</v>
      </c>
      <c r="M884" t="s">
        <v>397</v>
      </c>
      <c r="Q884" t="s">
        <v>398</v>
      </c>
      <c r="S884">
        <v>10225</v>
      </c>
      <c r="T884" t="s">
        <v>402</v>
      </c>
      <c r="U884" s="60">
        <v>10225</v>
      </c>
      <c r="V884" t="s">
        <v>402</v>
      </c>
      <c r="W884" s="60">
        <v>21320011</v>
      </c>
      <c r="X884" s="60" t="str">
        <f t="shared" si="13"/>
        <v>213</v>
      </c>
    </row>
    <row r="885" spans="2:24">
      <c r="B885">
        <v>8156811</v>
      </c>
      <c r="C885" t="s">
        <v>2638</v>
      </c>
      <c r="D885" t="s">
        <v>410</v>
      </c>
      <c r="E885" s="60" t="s">
        <v>411</v>
      </c>
      <c r="G885" t="s">
        <v>412</v>
      </c>
      <c r="H885" s="61">
        <v>44113</v>
      </c>
      <c r="J885" t="s">
        <v>4960</v>
      </c>
      <c r="M885" t="s">
        <v>397</v>
      </c>
      <c r="Q885" t="s">
        <v>719</v>
      </c>
      <c r="S885">
        <v>10282</v>
      </c>
      <c r="T885" t="s">
        <v>543</v>
      </c>
      <c r="U885" s="60">
        <v>1028202</v>
      </c>
      <c r="V885" t="s">
        <v>2544</v>
      </c>
      <c r="W885" s="60">
        <v>10910003</v>
      </c>
      <c r="X885" s="60" t="str">
        <f t="shared" si="13"/>
        <v>109</v>
      </c>
    </row>
    <row r="886" spans="2:24">
      <c r="B886">
        <v>8161616</v>
      </c>
      <c r="C886" t="s">
        <v>4702</v>
      </c>
      <c r="D886" t="s">
        <v>393</v>
      </c>
      <c r="E886" s="60" t="s">
        <v>394</v>
      </c>
      <c r="G886" t="s">
        <v>2693</v>
      </c>
      <c r="H886" s="61">
        <v>45146</v>
      </c>
      <c r="J886" t="s">
        <v>396</v>
      </c>
      <c r="M886" t="s">
        <v>397</v>
      </c>
      <c r="Q886" t="s">
        <v>2694</v>
      </c>
      <c r="S886">
        <v>10203</v>
      </c>
      <c r="T886" t="s">
        <v>399</v>
      </c>
      <c r="U886" s="60">
        <v>1020302</v>
      </c>
      <c r="V886" t="s">
        <v>400</v>
      </c>
      <c r="W886" s="60">
        <v>21420002</v>
      </c>
      <c r="X886" s="60" t="str">
        <f t="shared" si="13"/>
        <v>214</v>
      </c>
    </row>
    <row r="887" spans="2:24">
      <c r="B887">
        <v>8161955</v>
      </c>
      <c r="C887" t="s">
        <v>2072</v>
      </c>
      <c r="D887" t="s">
        <v>393</v>
      </c>
      <c r="E887" s="60" t="s">
        <v>394</v>
      </c>
      <c r="G887" t="s">
        <v>395</v>
      </c>
      <c r="H887" s="61">
        <v>41184</v>
      </c>
      <c r="J887" t="s">
        <v>396</v>
      </c>
      <c r="M887" t="s">
        <v>471</v>
      </c>
      <c r="Q887" t="s">
        <v>398</v>
      </c>
      <c r="S887">
        <v>10230</v>
      </c>
      <c r="T887" t="s">
        <v>454</v>
      </c>
      <c r="U887" s="60">
        <v>1023007</v>
      </c>
      <c r="V887" t="s">
        <v>582</v>
      </c>
      <c r="W887" s="60">
        <v>20720007</v>
      </c>
      <c r="X887" s="60" t="str">
        <f t="shared" si="13"/>
        <v>207</v>
      </c>
    </row>
    <row r="888" spans="2:24">
      <c r="B888">
        <v>8162809</v>
      </c>
      <c r="C888" t="s">
        <v>3037</v>
      </c>
      <c r="D888" t="s">
        <v>393</v>
      </c>
      <c r="E888" s="60" t="s">
        <v>394</v>
      </c>
      <c r="G888" t="s">
        <v>2693</v>
      </c>
      <c r="H888" s="61">
        <v>45042</v>
      </c>
      <c r="J888" t="s">
        <v>396</v>
      </c>
      <c r="M888" t="s">
        <v>471</v>
      </c>
      <c r="Q888" t="s">
        <v>2694</v>
      </c>
      <c r="S888">
        <v>10230</v>
      </c>
      <c r="T888" t="s">
        <v>454</v>
      </c>
      <c r="U888" s="60">
        <v>1023008</v>
      </c>
      <c r="V888" t="s">
        <v>684</v>
      </c>
      <c r="W888" s="60">
        <v>20720008</v>
      </c>
      <c r="X888" s="60" t="str">
        <f t="shared" si="13"/>
        <v>207</v>
      </c>
    </row>
    <row r="889" spans="2:24">
      <c r="B889">
        <v>8163116</v>
      </c>
      <c r="C889" t="s">
        <v>3403</v>
      </c>
      <c r="D889" t="s">
        <v>393</v>
      </c>
      <c r="E889" s="60" t="s">
        <v>394</v>
      </c>
      <c r="G889" t="s">
        <v>1299</v>
      </c>
      <c r="H889" s="61">
        <v>45237</v>
      </c>
      <c r="J889" t="s">
        <v>396</v>
      </c>
      <c r="M889" t="s">
        <v>471</v>
      </c>
      <c r="Q889" t="s">
        <v>398</v>
      </c>
      <c r="S889">
        <v>10230</v>
      </c>
      <c r="T889" t="s">
        <v>454</v>
      </c>
      <c r="U889" s="60">
        <v>1023011</v>
      </c>
      <c r="V889" t="s">
        <v>793</v>
      </c>
      <c r="W889" s="60">
        <v>20720011</v>
      </c>
      <c r="X889" s="60" t="str">
        <f t="shared" si="13"/>
        <v>207</v>
      </c>
    </row>
    <row r="890" spans="2:24">
      <c r="B890">
        <v>8164914</v>
      </c>
      <c r="C890" t="s">
        <v>2161</v>
      </c>
      <c r="D890" t="s">
        <v>410</v>
      </c>
      <c r="E890" s="60" t="s">
        <v>411</v>
      </c>
      <c r="G890" t="s">
        <v>753</v>
      </c>
      <c r="H890" s="61">
        <v>41508</v>
      </c>
      <c r="J890" t="s">
        <v>4996</v>
      </c>
      <c r="M890" t="s">
        <v>397</v>
      </c>
      <c r="Q890" t="s">
        <v>753</v>
      </c>
      <c r="S890">
        <v>10225</v>
      </c>
      <c r="T890" t="s">
        <v>402</v>
      </c>
      <c r="U890" s="60">
        <v>10225</v>
      </c>
      <c r="V890" t="s">
        <v>402</v>
      </c>
      <c r="W890" s="60">
        <v>21360001</v>
      </c>
      <c r="X890" s="60" t="str">
        <f t="shared" si="13"/>
        <v>213</v>
      </c>
    </row>
    <row r="891" spans="2:24">
      <c r="B891">
        <v>8175231</v>
      </c>
      <c r="C891" t="s">
        <v>4703</v>
      </c>
      <c r="D891" t="s">
        <v>393</v>
      </c>
      <c r="E891" s="60" t="s">
        <v>394</v>
      </c>
      <c r="G891" t="s">
        <v>1299</v>
      </c>
      <c r="H891" s="61">
        <v>45237</v>
      </c>
      <c r="J891" t="s">
        <v>396</v>
      </c>
      <c r="M891" t="s">
        <v>397</v>
      </c>
      <c r="Q891" t="s">
        <v>398</v>
      </c>
      <c r="S891">
        <v>10225</v>
      </c>
      <c r="T891" t="s">
        <v>402</v>
      </c>
      <c r="U891" s="60">
        <v>1022505</v>
      </c>
      <c r="V891" t="s">
        <v>5048</v>
      </c>
      <c r="W891" s="60">
        <v>21320007</v>
      </c>
      <c r="X891" s="60" t="str">
        <f t="shared" si="13"/>
        <v>213</v>
      </c>
    </row>
    <row r="892" spans="2:24">
      <c r="B892">
        <v>8349357</v>
      </c>
      <c r="C892" t="s">
        <v>3345</v>
      </c>
      <c r="D892" t="s">
        <v>393</v>
      </c>
      <c r="E892" s="60" t="s">
        <v>394</v>
      </c>
      <c r="G892" t="s">
        <v>2693</v>
      </c>
      <c r="H892" s="61">
        <v>45216</v>
      </c>
      <c r="J892" t="s">
        <v>396</v>
      </c>
      <c r="M892" t="s">
        <v>471</v>
      </c>
      <c r="Q892" t="s">
        <v>2694</v>
      </c>
      <c r="S892">
        <v>10250</v>
      </c>
      <c r="T892" t="s">
        <v>483</v>
      </c>
      <c r="U892" s="60">
        <v>1025002</v>
      </c>
      <c r="V892" t="s">
        <v>694</v>
      </c>
      <c r="W892" s="60">
        <v>21220002</v>
      </c>
      <c r="X892" s="60" t="str">
        <f t="shared" si="13"/>
        <v>212</v>
      </c>
    </row>
    <row r="893" spans="2:24">
      <c r="B893">
        <v>8356035</v>
      </c>
      <c r="C893" t="s">
        <v>3429</v>
      </c>
      <c r="D893" t="s">
        <v>393</v>
      </c>
      <c r="E893" s="60" t="s">
        <v>394</v>
      </c>
      <c r="G893" t="s">
        <v>2693</v>
      </c>
      <c r="H893" s="61">
        <v>45247</v>
      </c>
      <c r="J893" t="s">
        <v>396</v>
      </c>
      <c r="M893" t="s">
        <v>397</v>
      </c>
      <c r="Q893" t="s">
        <v>2694</v>
      </c>
      <c r="S893">
        <v>10230</v>
      </c>
      <c r="T893" t="s">
        <v>454</v>
      </c>
      <c r="U893" s="60">
        <v>1023006</v>
      </c>
      <c r="V893" t="s">
        <v>455</v>
      </c>
      <c r="W893" s="60">
        <v>20720006</v>
      </c>
      <c r="X893" s="60" t="str">
        <f t="shared" si="13"/>
        <v>207</v>
      </c>
    </row>
    <row r="894" spans="2:24">
      <c r="B894">
        <v>8356358</v>
      </c>
      <c r="C894" t="s">
        <v>4704</v>
      </c>
      <c r="D894" t="s">
        <v>393</v>
      </c>
      <c r="E894" s="60" t="s">
        <v>394</v>
      </c>
      <c r="G894" t="s">
        <v>2693</v>
      </c>
      <c r="H894" s="61">
        <v>45093</v>
      </c>
      <c r="J894" t="s">
        <v>396</v>
      </c>
      <c r="M894" t="s">
        <v>471</v>
      </c>
      <c r="Q894" t="s">
        <v>2694</v>
      </c>
      <c r="S894">
        <v>10230</v>
      </c>
      <c r="T894" t="s">
        <v>454</v>
      </c>
      <c r="U894" s="60">
        <v>1023008</v>
      </c>
      <c r="V894" t="s">
        <v>684</v>
      </c>
      <c r="W894" s="60">
        <v>20720008</v>
      </c>
      <c r="X894" s="60" t="str">
        <f t="shared" si="13"/>
        <v>207</v>
      </c>
    </row>
    <row r="895" spans="2:24">
      <c r="B895">
        <v>8358251</v>
      </c>
      <c r="C895" t="s">
        <v>4705</v>
      </c>
      <c r="D895" t="s">
        <v>393</v>
      </c>
      <c r="E895" s="60" t="s">
        <v>394</v>
      </c>
      <c r="G895" t="s">
        <v>395</v>
      </c>
      <c r="H895" s="61">
        <v>45237</v>
      </c>
      <c r="J895" t="s">
        <v>396</v>
      </c>
      <c r="M895" t="s">
        <v>471</v>
      </c>
      <c r="Q895" t="s">
        <v>398</v>
      </c>
      <c r="S895">
        <v>10230</v>
      </c>
      <c r="T895" t="s">
        <v>454</v>
      </c>
      <c r="U895" s="60">
        <v>1023007</v>
      </c>
      <c r="V895" t="s">
        <v>582</v>
      </c>
      <c r="W895" s="60">
        <v>20720007</v>
      </c>
      <c r="X895" s="60" t="str">
        <f t="shared" si="13"/>
        <v>207</v>
      </c>
    </row>
    <row r="896" spans="2:24">
      <c r="B896">
        <v>8394736</v>
      </c>
      <c r="C896" t="s">
        <v>2122</v>
      </c>
      <c r="D896" t="s">
        <v>410</v>
      </c>
      <c r="E896" s="60" t="s">
        <v>411</v>
      </c>
      <c r="G896" t="s">
        <v>412</v>
      </c>
      <c r="H896" s="61">
        <v>41403</v>
      </c>
      <c r="J896" t="s">
        <v>4984</v>
      </c>
      <c r="M896" t="s">
        <v>397</v>
      </c>
      <c r="Q896" t="s">
        <v>719</v>
      </c>
      <c r="S896">
        <v>10225</v>
      </c>
      <c r="T896" t="s">
        <v>402</v>
      </c>
      <c r="U896" s="60">
        <v>1022507</v>
      </c>
      <c r="V896" t="s">
        <v>673</v>
      </c>
      <c r="W896" s="60">
        <v>21320009</v>
      </c>
      <c r="X896" s="60" t="str">
        <f t="shared" si="13"/>
        <v>213</v>
      </c>
    </row>
    <row r="897" spans="2:24">
      <c r="B897">
        <v>8397589</v>
      </c>
      <c r="C897" t="s">
        <v>1079</v>
      </c>
      <c r="D897" t="s">
        <v>393</v>
      </c>
      <c r="E897" s="60" t="s">
        <v>394</v>
      </c>
      <c r="G897" t="s">
        <v>395</v>
      </c>
      <c r="H897" s="61">
        <v>36473</v>
      </c>
      <c r="J897" t="s">
        <v>396</v>
      </c>
      <c r="M897" t="s">
        <v>397</v>
      </c>
      <c r="Q897" t="s">
        <v>398</v>
      </c>
      <c r="S897">
        <v>10275</v>
      </c>
      <c r="T897" t="s">
        <v>564</v>
      </c>
      <c r="U897" s="60">
        <v>1027501</v>
      </c>
      <c r="V897" t="s">
        <v>565</v>
      </c>
      <c r="W897" s="60">
        <v>22520001</v>
      </c>
      <c r="X897" s="60" t="str">
        <f t="shared" si="13"/>
        <v>225</v>
      </c>
    </row>
    <row r="898" spans="2:24">
      <c r="B898">
        <v>8402531</v>
      </c>
      <c r="C898" t="s">
        <v>3397</v>
      </c>
      <c r="D898" t="s">
        <v>393</v>
      </c>
      <c r="E898" s="60" t="s">
        <v>394</v>
      </c>
      <c r="G898" t="s">
        <v>2693</v>
      </c>
      <c r="H898" s="61">
        <v>45218</v>
      </c>
      <c r="J898" t="s">
        <v>396</v>
      </c>
      <c r="M898" t="s">
        <v>397</v>
      </c>
      <c r="Q898" t="s">
        <v>2694</v>
      </c>
      <c r="S898">
        <v>10275</v>
      </c>
      <c r="T898" t="s">
        <v>564</v>
      </c>
      <c r="U898" s="60">
        <v>1027501</v>
      </c>
      <c r="V898" t="s">
        <v>565</v>
      </c>
      <c r="W898" s="60">
        <v>22520001</v>
      </c>
      <c r="X898" s="60" t="str">
        <f t="shared" si="13"/>
        <v>225</v>
      </c>
    </row>
    <row r="899" spans="2:24">
      <c r="B899">
        <v>8407453</v>
      </c>
      <c r="C899" t="s">
        <v>3385</v>
      </c>
      <c r="D899" t="s">
        <v>393</v>
      </c>
      <c r="E899" s="60" t="s">
        <v>394</v>
      </c>
      <c r="G899" t="s">
        <v>2693</v>
      </c>
      <c r="H899" s="61">
        <v>45232</v>
      </c>
      <c r="J899" t="s">
        <v>396</v>
      </c>
      <c r="M899" t="s">
        <v>397</v>
      </c>
      <c r="Q899" t="s">
        <v>2694</v>
      </c>
      <c r="S899">
        <v>10270</v>
      </c>
      <c r="T899" t="s">
        <v>5035</v>
      </c>
      <c r="U899" s="60">
        <v>1027001</v>
      </c>
      <c r="V899" t="s">
        <v>5042</v>
      </c>
      <c r="W899" s="60">
        <v>21020001</v>
      </c>
      <c r="X899" s="60" t="str">
        <f t="shared" ref="X899:X962" si="14">LEFT(W899,3)</f>
        <v>210</v>
      </c>
    </row>
    <row r="900" spans="2:24">
      <c r="B900">
        <v>8409288</v>
      </c>
      <c r="C900" t="s">
        <v>2052</v>
      </c>
      <c r="D900" t="s">
        <v>393</v>
      </c>
      <c r="E900" s="60" t="s">
        <v>394</v>
      </c>
      <c r="G900" t="s">
        <v>395</v>
      </c>
      <c r="H900" s="61">
        <v>41166</v>
      </c>
      <c r="J900" t="s">
        <v>4963</v>
      </c>
      <c r="M900" t="s">
        <v>397</v>
      </c>
      <c r="Q900" t="s">
        <v>398</v>
      </c>
      <c r="S900">
        <v>10260</v>
      </c>
      <c r="T900" t="s">
        <v>5037</v>
      </c>
      <c r="U900" s="60">
        <v>1026001</v>
      </c>
      <c r="V900" t="s">
        <v>538</v>
      </c>
      <c r="W900" s="60">
        <v>20920001</v>
      </c>
      <c r="X900" s="60" t="str">
        <f t="shared" si="14"/>
        <v>209</v>
      </c>
    </row>
    <row r="901" spans="2:24">
      <c r="B901">
        <v>8433853</v>
      </c>
      <c r="C901" t="s">
        <v>4706</v>
      </c>
      <c r="D901" t="s">
        <v>410</v>
      </c>
      <c r="E901" s="60" t="s">
        <v>411</v>
      </c>
      <c r="G901" t="s">
        <v>412</v>
      </c>
      <c r="H901" s="61">
        <v>45062</v>
      </c>
      <c r="J901" t="s">
        <v>481</v>
      </c>
      <c r="M901" t="s">
        <v>397</v>
      </c>
      <c r="Q901" t="s">
        <v>414</v>
      </c>
      <c r="S901">
        <v>10230</v>
      </c>
      <c r="T901" t="s">
        <v>454</v>
      </c>
      <c r="U901" s="60">
        <v>10230</v>
      </c>
      <c r="V901" t="s">
        <v>454</v>
      </c>
      <c r="W901" s="60">
        <v>20760001</v>
      </c>
      <c r="X901" s="60" t="str">
        <f t="shared" si="14"/>
        <v>207</v>
      </c>
    </row>
    <row r="902" spans="2:24">
      <c r="B902">
        <v>8434576</v>
      </c>
      <c r="C902" t="s">
        <v>2831</v>
      </c>
      <c r="D902" t="s">
        <v>393</v>
      </c>
      <c r="E902" s="60" t="s">
        <v>394</v>
      </c>
      <c r="G902" t="s">
        <v>395</v>
      </c>
      <c r="H902" s="61">
        <v>44531</v>
      </c>
      <c r="J902" t="s">
        <v>396</v>
      </c>
      <c r="M902" t="s">
        <v>397</v>
      </c>
      <c r="Q902" t="s">
        <v>398</v>
      </c>
      <c r="S902">
        <v>10225</v>
      </c>
      <c r="T902" t="s">
        <v>402</v>
      </c>
      <c r="U902" s="60">
        <v>1022504</v>
      </c>
      <c r="V902" t="s">
        <v>617</v>
      </c>
      <c r="W902" s="60">
        <v>21320006</v>
      </c>
      <c r="X902" s="60" t="str">
        <f t="shared" si="14"/>
        <v>213</v>
      </c>
    </row>
    <row r="903" spans="2:24">
      <c r="B903">
        <v>8782733</v>
      </c>
      <c r="C903" t="s">
        <v>2705</v>
      </c>
      <c r="D903" t="s">
        <v>410</v>
      </c>
      <c r="E903" s="60" t="s">
        <v>411</v>
      </c>
      <c r="G903" t="s">
        <v>412</v>
      </c>
      <c r="H903" s="61">
        <v>44447</v>
      </c>
      <c r="J903" t="s">
        <v>4963</v>
      </c>
      <c r="M903" t="s">
        <v>397</v>
      </c>
      <c r="Q903" t="s">
        <v>719</v>
      </c>
      <c r="S903">
        <v>10220</v>
      </c>
      <c r="T903" t="s">
        <v>434</v>
      </c>
      <c r="U903" s="60">
        <v>1022004</v>
      </c>
      <c r="V903" t="s">
        <v>875</v>
      </c>
      <c r="W903" s="60">
        <v>22020005</v>
      </c>
      <c r="X903" s="60" t="str">
        <f t="shared" si="14"/>
        <v>220</v>
      </c>
    </row>
    <row r="904" spans="2:24">
      <c r="B904">
        <v>9274624</v>
      </c>
      <c r="C904" t="s">
        <v>4707</v>
      </c>
      <c r="D904" t="s">
        <v>393</v>
      </c>
      <c r="E904" s="60" t="s">
        <v>394</v>
      </c>
      <c r="G904" t="s">
        <v>1299</v>
      </c>
      <c r="H904" s="61">
        <v>45223</v>
      </c>
      <c r="J904" t="s">
        <v>396</v>
      </c>
      <c r="M904" t="s">
        <v>397</v>
      </c>
      <c r="Q904" t="s">
        <v>398</v>
      </c>
      <c r="S904">
        <v>10203</v>
      </c>
      <c r="T904" t="s">
        <v>399</v>
      </c>
      <c r="U904" s="60">
        <v>1020303</v>
      </c>
      <c r="V904" t="s">
        <v>418</v>
      </c>
      <c r="W904" s="60">
        <v>21420003</v>
      </c>
      <c r="X904" s="60" t="str">
        <f t="shared" si="14"/>
        <v>214</v>
      </c>
    </row>
    <row r="905" spans="2:24">
      <c r="B905">
        <v>9726024</v>
      </c>
      <c r="C905" t="s">
        <v>4708</v>
      </c>
      <c r="D905" t="s">
        <v>393</v>
      </c>
      <c r="E905" s="60" t="s">
        <v>394</v>
      </c>
      <c r="G905" t="s">
        <v>2693</v>
      </c>
      <c r="H905" s="61">
        <v>45037</v>
      </c>
      <c r="J905" t="s">
        <v>396</v>
      </c>
      <c r="M905" t="s">
        <v>397</v>
      </c>
      <c r="Q905" t="s">
        <v>2694</v>
      </c>
      <c r="S905">
        <v>10290</v>
      </c>
      <c r="T905" t="s">
        <v>706</v>
      </c>
      <c r="U905" s="60">
        <v>1029004</v>
      </c>
      <c r="V905" t="s">
        <v>1939</v>
      </c>
      <c r="W905" s="60">
        <v>20420007</v>
      </c>
      <c r="X905" s="60" t="str">
        <f t="shared" si="14"/>
        <v>204</v>
      </c>
    </row>
    <row r="906" spans="2:24">
      <c r="B906">
        <v>9846749</v>
      </c>
      <c r="C906" t="s">
        <v>2522</v>
      </c>
      <c r="D906" t="s">
        <v>393</v>
      </c>
      <c r="E906" s="60" t="s">
        <v>394</v>
      </c>
      <c r="G906" t="s">
        <v>395</v>
      </c>
      <c r="H906" s="61">
        <v>43147</v>
      </c>
      <c r="J906" t="s">
        <v>396</v>
      </c>
      <c r="M906" t="s">
        <v>397</v>
      </c>
      <c r="Q906" t="s">
        <v>398</v>
      </c>
      <c r="S906">
        <v>10203</v>
      </c>
      <c r="T906" t="s">
        <v>399</v>
      </c>
      <c r="U906" s="60">
        <v>1020303</v>
      </c>
      <c r="V906" t="s">
        <v>418</v>
      </c>
      <c r="W906" s="60">
        <v>21420003</v>
      </c>
      <c r="X906" s="60" t="str">
        <f t="shared" si="14"/>
        <v>214</v>
      </c>
    </row>
    <row r="907" spans="2:24">
      <c r="B907">
        <v>9870632</v>
      </c>
      <c r="C907" t="s">
        <v>2488</v>
      </c>
      <c r="D907" t="s">
        <v>393</v>
      </c>
      <c r="E907" s="60" t="s">
        <v>394</v>
      </c>
      <c r="G907" t="s">
        <v>395</v>
      </c>
      <c r="H907" s="61">
        <v>43139</v>
      </c>
      <c r="J907" t="s">
        <v>396</v>
      </c>
      <c r="M907" t="s">
        <v>471</v>
      </c>
      <c r="Q907" t="s">
        <v>398</v>
      </c>
      <c r="S907">
        <v>10230</v>
      </c>
      <c r="T907" t="s">
        <v>454</v>
      </c>
      <c r="U907" s="60">
        <v>1023007</v>
      </c>
      <c r="V907" t="s">
        <v>582</v>
      </c>
      <c r="W907" s="60">
        <v>20720007</v>
      </c>
      <c r="X907" s="60" t="str">
        <f t="shared" si="14"/>
        <v>207</v>
      </c>
    </row>
    <row r="908" spans="2:24">
      <c r="B908">
        <v>10002787</v>
      </c>
      <c r="C908" t="s">
        <v>1774</v>
      </c>
      <c r="D908" t="s">
        <v>393</v>
      </c>
      <c r="E908" s="60" t="s">
        <v>394</v>
      </c>
      <c r="G908" t="s">
        <v>395</v>
      </c>
      <c r="H908" s="61">
        <v>39749</v>
      </c>
      <c r="J908" t="s">
        <v>396</v>
      </c>
      <c r="M908" t="s">
        <v>397</v>
      </c>
      <c r="Q908" t="s">
        <v>398</v>
      </c>
      <c r="S908">
        <v>10225</v>
      </c>
      <c r="T908" t="s">
        <v>402</v>
      </c>
      <c r="U908" s="60">
        <v>1022508</v>
      </c>
      <c r="V908" t="s">
        <v>5040</v>
      </c>
      <c r="W908" s="60">
        <v>21320010</v>
      </c>
      <c r="X908" s="60" t="str">
        <f t="shared" si="14"/>
        <v>213</v>
      </c>
    </row>
    <row r="909" spans="2:24">
      <c r="B909">
        <v>10003895</v>
      </c>
      <c r="C909" t="s">
        <v>1442</v>
      </c>
      <c r="D909" t="s">
        <v>393</v>
      </c>
      <c r="E909" s="60" t="s">
        <v>394</v>
      </c>
      <c r="G909" t="s">
        <v>1299</v>
      </c>
      <c r="H909" s="61">
        <v>38393</v>
      </c>
      <c r="J909" t="s">
        <v>775</v>
      </c>
      <c r="M909" t="s">
        <v>397</v>
      </c>
      <c r="Q909" t="s">
        <v>398</v>
      </c>
      <c r="S909">
        <v>10270</v>
      </c>
      <c r="T909" t="s">
        <v>5035</v>
      </c>
      <c r="U909" s="60">
        <v>10270</v>
      </c>
      <c r="V909" t="s">
        <v>5035</v>
      </c>
      <c r="W909" s="60">
        <v>21060001</v>
      </c>
      <c r="X909" s="60" t="str">
        <f t="shared" si="14"/>
        <v>210</v>
      </c>
    </row>
    <row r="910" spans="2:24">
      <c r="B910">
        <v>10004446</v>
      </c>
      <c r="C910" t="s">
        <v>3222</v>
      </c>
      <c r="D910" t="s">
        <v>393</v>
      </c>
      <c r="E910" s="60" t="s">
        <v>394</v>
      </c>
      <c r="G910" t="s">
        <v>2693</v>
      </c>
      <c r="H910" s="61">
        <v>45154</v>
      </c>
      <c r="J910" t="s">
        <v>396</v>
      </c>
      <c r="M910" t="s">
        <v>397</v>
      </c>
      <c r="Q910" t="s">
        <v>2694</v>
      </c>
      <c r="S910">
        <v>10271</v>
      </c>
      <c r="T910" t="s">
        <v>1163</v>
      </c>
      <c r="U910" s="60">
        <v>10271</v>
      </c>
      <c r="V910" t="s">
        <v>1163</v>
      </c>
      <c r="W910" s="60">
        <v>22860001</v>
      </c>
      <c r="X910" s="60" t="str">
        <f t="shared" si="14"/>
        <v>228</v>
      </c>
    </row>
    <row r="911" spans="2:24">
      <c r="B911">
        <v>10011032</v>
      </c>
      <c r="C911" t="s">
        <v>1541</v>
      </c>
      <c r="D911" t="s">
        <v>393</v>
      </c>
      <c r="E911" s="60" t="s">
        <v>394</v>
      </c>
      <c r="G911" t="s">
        <v>395</v>
      </c>
      <c r="H911" s="61">
        <v>38797</v>
      </c>
      <c r="J911" t="s">
        <v>396</v>
      </c>
      <c r="M911" t="s">
        <v>397</v>
      </c>
      <c r="Q911" t="s">
        <v>398</v>
      </c>
      <c r="S911">
        <v>10225</v>
      </c>
      <c r="T911" t="s">
        <v>402</v>
      </c>
      <c r="U911" s="60">
        <v>1022506</v>
      </c>
      <c r="V911" t="s">
        <v>657</v>
      </c>
      <c r="W911" s="60">
        <v>21320008</v>
      </c>
      <c r="X911" s="60" t="str">
        <f t="shared" si="14"/>
        <v>213</v>
      </c>
    </row>
    <row r="912" spans="2:24">
      <c r="B912">
        <v>10015648</v>
      </c>
      <c r="C912" t="s">
        <v>1917</v>
      </c>
      <c r="D912" t="s">
        <v>393</v>
      </c>
      <c r="E912" s="60" t="s">
        <v>394</v>
      </c>
      <c r="G912" t="s">
        <v>395</v>
      </c>
      <c r="H912" s="61">
        <v>40304</v>
      </c>
      <c r="J912" t="s">
        <v>396</v>
      </c>
      <c r="M912" t="s">
        <v>397</v>
      </c>
      <c r="Q912" t="s">
        <v>398</v>
      </c>
      <c r="S912">
        <v>10230</v>
      </c>
      <c r="T912" t="s">
        <v>454</v>
      </c>
      <c r="U912" s="60">
        <v>1023002</v>
      </c>
      <c r="V912" t="s">
        <v>491</v>
      </c>
      <c r="W912" s="60">
        <v>20720002</v>
      </c>
      <c r="X912" s="60" t="str">
        <f t="shared" si="14"/>
        <v>207</v>
      </c>
    </row>
    <row r="913" spans="2:24">
      <c r="B913">
        <v>10026958</v>
      </c>
      <c r="C913" t="s">
        <v>1282</v>
      </c>
      <c r="D913" t="s">
        <v>393</v>
      </c>
      <c r="E913" s="60" t="s">
        <v>394</v>
      </c>
      <c r="G913" t="s">
        <v>395</v>
      </c>
      <c r="H913" s="61">
        <v>37685</v>
      </c>
      <c r="J913" t="s">
        <v>396</v>
      </c>
      <c r="M913" t="s">
        <v>397</v>
      </c>
      <c r="Q913" t="s">
        <v>398</v>
      </c>
      <c r="S913">
        <v>10225</v>
      </c>
      <c r="T913" t="s">
        <v>402</v>
      </c>
      <c r="U913" s="60">
        <v>1022505</v>
      </c>
      <c r="V913" t="s">
        <v>5048</v>
      </c>
      <c r="W913" s="60">
        <v>21320007</v>
      </c>
      <c r="X913" s="60" t="str">
        <f t="shared" si="14"/>
        <v>213</v>
      </c>
    </row>
    <row r="914" spans="2:24">
      <c r="B914">
        <v>10256888</v>
      </c>
      <c r="C914" t="s">
        <v>2909</v>
      </c>
      <c r="D914" t="s">
        <v>393</v>
      </c>
      <c r="E914" s="60" t="s">
        <v>394</v>
      </c>
      <c r="G914" t="s">
        <v>2693</v>
      </c>
      <c r="H914" s="61">
        <v>45057</v>
      </c>
      <c r="J914" t="s">
        <v>396</v>
      </c>
      <c r="M914" t="s">
        <v>397</v>
      </c>
      <c r="Q914" t="s">
        <v>2694</v>
      </c>
      <c r="S914">
        <v>10215</v>
      </c>
      <c r="T914" t="s">
        <v>5034</v>
      </c>
      <c r="U914" s="60">
        <v>1021504</v>
      </c>
      <c r="V914" t="s">
        <v>632</v>
      </c>
      <c r="W914" s="60">
        <v>21520002</v>
      </c>
      <c r="X914" s="60" t="str">
        <f t="shared" si="14"/>
        <v>215</v>
      </c>
    </row>
    <row r="915" spans="2:24">
      <c r="B915">
        <v>10271727</v>
      </c>
      <c r="C915" t="s">
        <v>1956</v>
      </c>
      <c r="D915" t="s">
        <v>410</v>
      </c>
      <c r="E915" s="60" t="s">
        <v>411</v>
      </c>
      <c r="G915" t="s">
        <v>753</v>
      </c>
      <c r="H915" s="61">
        <v>40501</v>
      </c>
      <c r="J915" t="s">
        <v>1957</v>
      </c>
      <c r="M915" t="s">
        <v>397</v>
      </c>
      <c r="Q915" t="s">
        <v>753</v>
      </c>
      <c r="S915">
        <v>10281</v>
      </c>
      <c r="T915" t="s">
        <v>493</v>
      </c>
      <c r="U915" s="60">
        <v>1028101</v>
      </c>
      <c r="V915" t="s">
        <v>1817</v>
      </c>
      <c r="W915" s="60">
        <v>11010002</v>
      </c>
      <c r="X915" s="60" t="str">
        <f t="shared" si="14"/>
        <v>110</v>
      </c>
    </row>
    <row r="916" spans="2:24">
      <c r="B916">
        <v>10287334</v>
      </c>
      <c r="C916" t="s">
        <v>1293</v>
      </c>
      <c r="D916" t="s">
        <v>393</v>
      </c>
      <c r="E916" s="60" t="s">
        <v>394</v>
      </c>
      <c r="G916" t="s">
        <v>395</v>
      </c>
      <c r="H916" s="61">
        <v>37713</v>
      </c>
      <c r="J916" t="s">
        <v>396</v>
      </c>
      <c r="M916" t="s">
        <v>471</v>
      </c>
      <c r="Q916" t="s">
        <v>398</v>
      </c>
      <c r="S916">
        <v>10230</v>
      </c>
      <c r="T916" t="s">
        <v>454</v>
      </c>
      <c r="U916" s="60">
        <v>1023014</v>
      </c>
      <c r="V916" t="s">
        <v>789</v>
      </c>
      <c r="W916" s="60">
        <v>20720016</v>
      </c>
      <c r="X916" s="60" t="str">
        <f t="shared" si="14"/>
        <v>207</v>
      </c>
    </row>
    <row r="917" spans="2:24">
      <c r="B917">
        <v>10288426</v>
      </c>
      <c r="C917" t="s">
        <v>3219</v>
      </c>
      <c r="D917" t="s">
        <v>393</v>
      </c>
      <c r="E917" s="60" t="s">
        <v>394</v>
      </c>
      <c r="G917" t="s">
        <v>2693</v>
      </c>
      <c r="H917" s="61">
        <v>45162</v>
      </c>
      <c r="J917" t="s">
        <v>396</v>
      </c>
      <c r="M917" t="s">
        <v>471</v>
      </c>
      <c r="Q917" t="s">
        <v>2694</v>
      </c>
      <c r="S917">
        <v>10230</v>
      </c>
      <c r="T917" t="s">
        <v>454</v>
      </c>
      <c r="U917" s="60">
        <v>1023002</v>
      </c>
      <c r="V917" t="s">
        <v>491</v>
      </c>
      <c r="W917" s="60">
        <v>20720002</v>
      </c>
      <c r="X917" s="60" t="str">
        <f t="shared" si="14"/>
        <v>207</v>
      </c>
    </row>
    <row r="918" spans="2:24">
      <c r="B918">
        <v>10297000</v>
      </c>
      <c r="C918" t="s">
        <v>2484</v>
      </c>
      <c r="D918" t="s">
        <v>393</v>
      </c>
      <c r="E918" s="60" t="s">
        <v>394</v>
      </c>
      <c r="G918" t="s">
        <v>395</v>
      </c>
      <c r="H918" s="61">
        <v>43139</v>
      </c>
      <c r="J918" t="s">
        <v>396</v>
      </c>
      <c r="M918" t="s">
        <v>397</v>
      </c>
      <c r="Q918" t="s">
        <v>398</v>
      </c>
      <c r="S918">
        <v>10225</v>
      </c>
      <c r="T918" t="s">
        <v>402</v>
      </c>
      <c r="U918" s="60">
        <v>1022504</v>
      </c>
      <c r="V918" t="s">
        <v>617</v>
      </c>
      <c r="W918" s="60">
        <v>21320006</v>
      </c>
      <c r="X918" s="60" t="str">
        <f t="shared" si="14"/>
        <v>213</v>
      </c>
    </row>
    <row r="919" spans="2:24">
      <c r="B919">
        <v>10308180</v>
      </c>
      <c r="C919" t="s">
        <v>3115</v>
      </c>
      <c r="D919" t="s">
        <v>393</v>
      </c>
      <c r="E919" s="60" t="s">
        <v>394</v>
      </c>
      <c r="G919" t="s">
        <v>1299</v>
      </c>
      <c r="H919" s="61">
        <v>45223</v>
      </c>
      <c r="J919" t="s">
        <v>396</v>
      </c>
      <c r="M919" t="s">
        <v>397</v>
      </c>
      <c r="Q919" t="s">
        <v>398</v>
      </c>
      <c r="S919">
        <v>10225</v>
      </c>
      <c r="T919" t="s">
        <v>402</v>
      </c>
      <c r="U919" s="60">
        <v>1022504</v>
      </c>
      <c r="V919" t="s">
        <v>617</v>
      </c>
      <c r="W919" s="60">
        <v>21320006</v>
      </c>
      <c r="X919" s="60" t="str">
        <f t="shared" si="14"/>
        <v>213</v>
      </c>
    </row>
    <row r="920" spans="2:24">
      <c r="B920">
        <v>10495683</v>
      </c>
      <c r="C920" t="s">
        <v>4709</v>
      </c>
      <c r="D920" t="s">
        <v>393</v>
      </c>
      <c r="E920" s="60" t="s">
        <v>394</v>
      </c>
      <c r="G920" t="s">
        <v>1299</v>
      </c>
      <c r="H920" s="61">
        <v>45237</v>
      </c>
      <c r="J920" t="s">
        <v>396</v>
      </c>
      <c r="M920" t="s">
        <v>397</v>
      </c>
      <c r="Q920" t="s">
        <v>398</v>
      </c>
      <c r="S920">
        <v>10225</v>
      </c>
      <c r="T920" t="s">
        <v>402</v>
      </c>
      <c r="U920" s="60">
        <v>1022507</v>
      </c>
      <c r="V920" t="s">
        <v>673</v>
      </c>
      <c r="W920" s="60">
        <v>21320009</v>
      </c>
      <c r="X920" s="60" t="str">
        <f t="shared" si="14"/>
        <v>213</v>
      </c>
    </row>
    <row r="921" spans="2:24">
      <c r="B921">
        <v>10767272</v>
      </c>
      <c r="C921" t="s">
        <v>3427</v>
      </c>
      <c r="D921" t="s">
        <v>393</v>
      </c>
      <c r="E921" s="60" t="s">
        <v>394</v>
      </c>
      <c r="G921" t="s">
        <v>2693</v>
      </c>
      <c r="H921" s="61">
        <v>45251</v>
      </c>
      <c r="J921" t="s">
        <v>396</v>
      </c>
      <c r="M921" t="s">
        <v>397</v>
      </c>
      <c r="Q921" t="s">
        <v>2694</v>
      </c>
      <c r="S921">
        <v>10290</v>
      </c>
      <c r="T921" t="s">
        <v>706</v>
      </c>
      <c r="U921" s="60">
        <v>1029004</v>
      </c>
      <c r="V921" t="s">
        <v>1939</v>
      </c>
      <c r="W921" s="60">
        <v>20420007</v>
      </c>
      <c r="X921" s="60" t="str">
        <f t="shared" si="14"/>
        <v>204</v>
      </c>
    </row>
    <row r="922" spans="2:24">
      <c r="B922">
        <v>10883282</v>
      </c>
      <c r="C922" t="s">
        <v>3071</v>
      </c>
      <c r="D922" t="s">
        <v>393</v>
      </c>
      <c r="E922" s="60" t="s">
        <v>394</v>
      </c>
      <c r="G922" t="s">
        <v>2693</v>
      </c>
      <c r="H922" s="61">
        <v>45051</v>
      </c>
      <c r="J922" t="s">
        <v>396</v>
      </c>
      <c r="M922" t="s">
        <v>397</v>
      </c>
      <c r="Q922" t="s">
        <v>2694</v>
      </c>
      <c r="S922">
        <v>10225</v>
      </c>
      <c r="T922" t="s">
        <v>402</v>
      </c>
      <c r="U922" s="60">
        <v>1022508</v>
      </c>
      <c r="V922" t="s">
        <v>5040</v>
      </c>
      <c r="W922" s="60">
        <v>21320010</v>
      </c>
      <c r="X922" s="60" t="str">
        <f t="shared" si="14"/>
        <v>213</v>
      </c>
    </row>
    <row r="923" spans="2:24">
      <c r="B923">
        <v>10899933</v>
      </c>
      <c r="C923" t="s">
        <v>1164</v>
      </c>
      <c r="D923" t="s">
        <v>393</v>
      </c>
      <c r="E923" s="60" t="s">
        <v>394</v>
      </c>
      <c r="G923" t="s">
        <v>395</v>
      </c>
      <c r="H923" s="61">
        <v>37007</v>
      </c>
      <c r="J923" t="s">
        <v>396</v>
      </c>
      <c r="M923" t="s">
        <v>397</v>
      </c>
      <c r="Q923" t="s">
        <v>398</v>
      </c>
      <c r="S923">
        <v>10203</v>
      </c>
      <c r="T923" t="s">
        <v>399</v>
      </c>
      <c r="U923" s="60">
        <v>1020305</v>
      </c>
      <c r="V923" t="s">
        <v>436</v>
      </c>
      <c r="W923" s="60">
        <v>21420001</v>
      </c>
      <c r="X923" s="60" t="str">
        <f t="shared" si="14"/>
        <v>214</v>
      </c>
    </row>
    <row r="924" spans="2:24">
      <c r="B924">
        <v>11002559</v>
      </c>
      <c r="C924" t="s">
        <v>2069</v>
      </c>
      <c r="D924" t="s">
        <v>393</v>
      </c>
      <c r="E924" s="60" t="s">
        <v>394</v>
      </c>
      <c r="G924" t="s">
        <v>395</v>
      </c>
      <c r="H924" s="61">
        <v>41173</v>
      </c>
      <c r="J924" t="s">
        <v>396</v>
      </c>
      <c r="M924" t="s">
        <v>471</v>
      </c>
      <c r="Q924" t="s">
        <v>398</v>
      </c>
      <c r="S924">
        <v>10230</v>
      </c>
      <c r="T924" t="s">
        <v>454</v>
      </c>
      <c r="U924" s="60">
        <v>1023007</v>
      </c>
      <c r="V924" t="s">
        <v>582</v>
      </c>
      <c r="W924" s="60">
        <v>20720007</v>
      </c>
      <c r="X924" s="60" t="str">
        <f t="shared" si="14"/>
        <v>207</v>
      </c>
    </row>
    <row r="925" spans="2:24">
      <c r="B925">
        <v>11796060</v>
      </c>
      <c r="C925" t="s">
        <v>1100</v>
      </c>
      <c r="D925" t="s">
        <v>410</v>
      </c>
      <c r="E925" s="60" t="s">
        <v>411</v>
      </c>
      <c r="G925" t="s">
        <v>753</v>
      </c>
      <c r="H925" s="61">
        <v>36598</v>
      </c>
      <c r="J925" t="s">
        <v>587</v>
      </c>
      <c r="M925" t="s">
        <v>397</v>
      </c>
      <c r="Q925" t="s">
        <v>753</v>
      </c>
      <c r="S925">
        <v>10235</v>
      </c>
      <c r="T925" t="s">
        <v>415</v>
      </c>
      <c r="U925" s="60">
        <v>10235</v>
      </c>
      <c r="V925" t="s">
        <v>415</v>
      </c>
      <c r="W925" s="60">
        <v>20860001</v>
      </c>
      <c r="X925" s="60" t="str">
        <f t="shared" si="14"/>
        <v>208</v>
      </c>
    </row>
    <row r="926" spans="2:24">
      <c r="B926">
        <v>12971070</v>
      </c>
      <c r="C926" t="s">
        <v>1149</v>
      </c>
      <c r="D926" t="s">
        <v>393</v>
      </c>
      <c r="E926" s="60" t="s">
        <v>394</v>
      </c>
      <c r="G926" t="s">
        <v>395</v>
      </c>
      <c r="H926" s="61">
        <v>36927</v>
      </c>
      <c r="J926" t="s">
        <v>396</v>
      </c>
      <c r="M926" t="s">
        <v>397</v>
      </c>
      <c r="Q926" t="s">
        <v>398</v>
      </c>
      <c r="S926">
        <v>10235</v>
      </c>
      <c r="T926" t="s">
        <v>415</v>
      </c>
      <c r="U926" s="60">
        <v>1023502</v>
      </c>
      <c r="V926" t="s">
        <v>416</v>
      </c>
      <c r="W926" s="60">
        <v>20820001</v>
      </c>
      <c r="X926" s="60" t="str">
        <f t="shared" si="14"/>
        <v>208</v>
      </c>
    </row>
    <row r="927" spans="2:24">
      <c r="B927">
        <v>13017195</v>
      </c>
      <c r="C927" t="s">
        <v>1736</v>
      </c>
      <c r="D927" t="s">
        <v>393</v>
      </c>
      <c r="E927" s="60" t="s">
        <v>394</v>
      </c>
      <c r="G927" t="s">
        <v>395</v>
      </c>
      <c r="H927" s="61">
        <v>39577</v>
      </c>
      <c r="J927" t="s">
        <v>396</v>
      </c>
      <c r="M927" t="s">
        <v>471</v>
      </c>
      <c r="Q927" t="s">
        <v>398</v>
      </c>
      <c r="S927">
        <v>10230</v>
      </c>
      <c r="T927" t="s">
        <v>454</v>
      </c>
      <c r="U927" s="60">
        <v>1023008</v>
      </c>
      <c r="V927" t="s">
        <v>684</v>
      </c>
      <c r="W927" s="60">
        <v>20720008</v>
      </c>
      <c r="X927" s="60" t="str">
        <f t="shared" si="14"/>
        <v>207</v>
      </c>
    </row>
    <row r="928" spans="2:24">
      <c r="B928">
        <v>14882349</v>
      </c>
      <c r="C928" t="s">
        <v>1095</v>
      </c>
      <c r="D928" t="s">
        <v>393</v>
      </c>
      <c r="E928" s="60" t="s">
        <v>394</v>
      </c>
      <c r="G928" t="s">
        <v>395</v>
      </c>
      <c r="H928" s="61">
        <v>36571</v>
      </c>
      <c r="J928" t="s">
        <v>396</v>
      </c>
      <c r="M928" t="s">
        <v>397</v>
      </c>
      <c r="Q928" t="s">
        <v>398</v>
      </c>
      <c r="S928">
        <v>10225</v>
      </c>
      <c r="T928" t="s">
        <v>402</v>
      </c>
      <c r="U928" s="60">
        <v>1022508</v>
      </c>
      <c r="V928" t="s">
        <v>5040</v>
      </c>
      <c r="W928" s="60">
        <v>21320010</v>
      </c>
      <c r="X928" s="60" t="str">
        <f t="shared" si="14"/>
        <v>213</v>
      </c>
    </row>
    <row r="929" spans="2:24">
      <c r="B929">
        <v>15257508</v>
      </c>
      <c r="C929" t="s">
        <v>2213</v>
      </c>
      <c r="D929" t="s">
        <v>393</v>
      </c>
      <c r="E929" s="60" t="s">
        <v>394</v>
      </c>
      <c r="G929" t="s">
        <v>395</v>
      </c>
      <c r="H929" s="61">
        <v>41863</v>
      </c>
      <c r="J929" t="s">
        <v>396</v>
      </c>
      <c r="M929" t="s">
        <v>397</v>
      </c>
      <c r="Q929" t="s">
        <v>398</v>
      </c>
      <c r="S929">
        <v>10209</v>
      </c>
      <c r="T929" t="s">
        <v>442</v>
      </c>
      <c r="U929" s="60">
        <v>1020903</v>
      </c>
      <c r="V929" t="s">
        <v>443</v>
      </c>
      <c r="W929" s="60">
        <v>21720004</v>
      </c>
      <c r="X929" s="60" t="str">
        <f t="shared" si="14"/>
        <v>217</v>
      </c>
    </row>
    <row r="930" spans="2:24">
      <c r="B930">
        <v>15257718</v>
      </c>
      <c r="C930" t="s">
        <v>1098</v>
      </c>
      <c r="D930" t="s">
        <v>393</v>
      </c>
      <c r="E930" s="60" t="s">
        <v>394</v>
      </c>
      <c r="G930" t="s">
        <v>395</v>
      </c>
      <c r="H930" s="61">
        <v>36593</v>
      </c>
      <c r="J930" t="s">
        <v>396</v>
      </c>
      <c r="M930" t="s">
        <v>471</v>
      </c>
      <c r="Q930" t="s">
        <v>398</v>
      </c>
      <c r="S930">
        <v>10202</v>
      </c>
      <c r="T930" t="s">
        <v>430</v>
      </c>
      <c r="U930" s="60">
        <v>1020202</v>
      </c>
      <c r="V930" t="s">
        <v>885</v>
      </c>
      <c r="W930" s="60">
        <v>21620001</v>
      </c>
      <c r="X930" s="60" t="str">
        <f t="shared" si="14"/>
        <v>216</v>
      </c>
    </row>
    <row r="931" spans="2:24">
      <c r="B931">
        <v>15264427</v>
      </c>
      <c r="C931" t="s">
        <v>1704</v>
      </c>
      <c r="D931" t="s">
        <v>393</v>
      </c>
      <c r="E931" s="60" t="s">
        <v>394</v>
      </c>
      <c r="G931" t="s">
        <v>395</v>
      </c>
      <c r="H931" s="61">
        <v>39549</v>
      </c>
      <c r="J931" t="s">
        <v>396</v>
      </c>
      <c r="M931" t="s">
        <v>397</v>
      </c>
      <c r="Q931" t="s">
        <v>398</v>
      </c>
      <c r="S931">
        <v>10250</v>
      </c>
      <c r="T931" t="s">
        <v>483</v>
      </c>
      <c r="U931" s="60">
        <v>1025002</v>
      </c>
      <c r="V931" t="s">
        <v>694</v>
      </c>
      <c r="W931" s="60">
        <v>21220002</v>
      </c>
      <c r="X931" s="60" t="str">
        <f t="shared" si="14"/>
        <v>212</v>
      </c>
    </row>
    <row r="932" spans="2:24">
      <c r="B932">
        <v>15324111</v>
      </c>
      <c r="C932" t="s">
        <v>3413</v>
      </c>
      <c r="D932" t="s">
        <v>410</v>
      </c>
      <c r="E932" s="60" t="s">
        <v>411</v>
      </c>
      <c r="G932" t="s">
        <v>412</v>
      </c>
      <c r="H932" s="61">
        <v>45246</v>
      </c>
      <c r="J932" t="s">
        <v>4979</v>
      </c>
      <c r="M932" t="s">
        <v>471</v>
      </c>
      <c r="Q932" t="s">
        <v>719</v>
      </c>
      <c r="S932">
        <v>10230</v>
      </c>
      <c r="T932" t="s">
        <v>454</v>
      </c>
      <c r="U932" s="60">
        <v>1023008</v>
      </c>
      <c r="V932" t="s">
        <v>684</v>
      </c>
      <c r="W932" s="60">
        <v>20720008</v>
      </c>
      <c r="X932" s="60" t="str">
        <f t="shared" si="14"/>
        <v>207</v>
      </c>
    </row>
    <row r="933" spans="2:24">
      <c r="B933">
        <v>15336416</v>
      </c>
      <c r="C933" t="s">
        <v>1630</v>
      </c>
      <c r="D933" t="s">
        <v>393</v>
      </c>
      <c r="E933" s="60" t="s">
        <v>394</v>
      </c>
      <c r="G933" t="s">
        <v>395</v>
      </c>
      <c r="H933" s="61">
        <v>39196</v>
      </c>
      <c r="J933" t="s">
        <v>396</v>
      </c>
      <c r="M933" t="s">
        <v>471</v>
      </c>
      <c r="Q933" t="s">
        <v>398</v>
      </c>
      <c r="S933">
        <v>10230</v>
      </c>
      <c r="T933" t="s">
        <v>454</v>
      </c>
      <c r="U933" s="60">
        <v>1023008</v>
      </c>
      <c r="V933" t="s">
        <v>684</v>
      </c>
      <c r="W933" s="60">
        <v>20720008</v>
      </c>
      <c r="X933" s="60" t="str">
        <f t="shared" si="14"/>
        <v>207</v>
      </c>
    </row>
    <row r="934" spans="2:24">
      <c r="B934">
        <v>15337523</v>
      </c>
      <c r="C934" t="s">
        <v>1414</v>
      </c>
      <c r="D934" t="s">
        <v>393</v>
      </c>
      <c r="E934" s="60" t="s">
        <v>394</v>
      </c>
      <c r="G934" t="s">
        <v>395</v>
      </c>
      <c r="H934" s="61">
        <v>38246</v>
      </c>
      <c r="J934" t="s">
        <v>1415</v>
      </c>
      <c r="M934" t="s">
        <v>397</v>
      </c>
      <c r="Q934" t="s">
        <v>398</v>
      </c>
      <c r="S934">
        <v>10272</v>
      </c>
      <c r="T934" t="s">
        <v>1023</v>
      </c>
      <c r="U934" s="60">
        <v>10272</v>
      </c>
      <c r="V934" t="s">
        <v>1023</v>
      </c>
      <c r="W934" s="60">
        <v>22760001</v>
      </c>
      <c r="X934" s="60" t="str">
        <f t="shared" si="14"/>
        <v>227</v>
      </c>
    </row>
    <row r="935" spans="2:24">
      <c r="B935">
        <v>15342138</v>
      </c>
      <c r="C935" t="s">
        <v>1081</v>
      </c>
      <c r="D935" t="s">
        <v>410</v>
      </c>
      <c r="E935" s="60" t="s">
        <v>411</v>
      </c>
      <c r="G935" t="s">
        <v>753</v>
      </c>
      <c r="H935" s="61">
        <v>36495</v>
      </c>
      <c r="J935" t="s">
        <v>4947</v>
      </c>
      <c r="M935" t="s">
        <v>397</v>
      </c>
      <c r="Q935" t="s">
        <v>753</v>
      </c>
      <c r="S935">
        <v>10235</v>
      </c>
      <c r="T935" t="s">
        <v>415</v>
      </c>
      <c r="U935" s="60">
        <v>10235</v>
      </c>
      <c r="V935" t="s">
        <v>415</v>
      </c>
      <c r="W935" s="60">
        <v>20860001</v>
      </c>
      <c r="X935" s="60" t="str">
        <f t="shared" si="14"/>
        <v>208</v>
      </c>
    </row>
    <row r="936" spans="2:24">
      <c r="B936">
        <v>15347951</v>
      </c>
      <c r="C936" t="s">
        <v>1234</v>
      </c>
      <c r="D936" t="s">
        <v>393</v>
      </c>
      <c r="E936" s="60" t="s">
        <v>394</v>
      </c>
      <c r="G936" t="s">
        <v>395</v>
      </c>
      <c r="H936" s="61">
        <v>37505</v>
      </c>
      <c r="J936" t="s">
        <v>396</v>
      </c>
      <c r="M936" t="s">
        <v>471</v>
      </c>
      <c r="Q936" t="s">
        <v>398</v>
      </c>
      <c r="S936">
        <v>10230</v>
      </c>
      <c r="T936" t="s">
        <v>454</v>
      </c>
      <c r="U936" s="60">
        <v>1023007</v>
      </c>
      <c r="V936" t="s">
        <v>582</v>
      </c>
      <c r="W936" s="60">
        <v>20720007</v>
      </c>
      <c r="X936" s="60" t="str">
        <f t="shared" si="14"/>
        <v>207</v>
      </c>
    </row>
    <row r="937" spans="2:24">
      <c r="B937">
        <v>15348804</v>
      </c>
      <c r="C937" t="s">
        <v>1239</v>
      </c>
      <c r="D937" t="s">
        <v>393</v>
      </c>
      <c r="E937" s="60" t="s">
        <v>394</v>
      </c>
      <c r="G937" t="s">
        <v>395</v>
      </c>
      <c r="H937" s="61">
        <v>37532</v>
      </c>
      <c r="J937" t="s">
        <v>396</v>
      </c>
      <c r="M937" t="s">
        <v>397</v>
      </c>
      <c r="Q937" t="s">
        <v>398</v>
      </c>
      <c r="S937">
        <v>10203</v>
      </c>
      <c r="T937" t="s">
        <v>399</v>
      </c>
      <c r="U937" s="60">
        <v>1020305</v>
      </c>
      <c r="V937" t="s">
        <v>436</v>
      </c>
      <c r="W937" s="60">
        <v>21420001</v>
      </c>
      <c r="X937" s="60" t="str">
        <f t="shared" si="14"/>
        <v>214</v>
      </c>
    </row>
    <row r="938" spans="2:24">
      <c r="B938">
        <v>15349540</v>
      </c>
      <c r="C938" t="s">
        <v>2998</v>
      </c>
      <c r="D938" t="s">
        <v>410</v>
      </c>
      <c r="E938" s="60" t="s">
        <v>411</v>
      </c>
      <c r="G938" t="s">
        <v>412</v>
      </c>
      <c r="H938" s="61">
        <v>45198</v>
      </c>
      <c r="J938" t="s">
        <v>957</v>
      </c>
      <c r="M938" t="s">
        <v>397</v>
      </c>
      <c r="Q938" t="s">
        <v>719</v>
      </c>
      <c r="S938">
        <v>10280</v>
      </c>
      <c r="T938" t="s">
        <v>837</v>
      </c>
      <c r="U938" s="60">
        <v>10280</v>
      </c>
      <c r="V938" t="s">
        <v>837</v>
      </c>
      <c r="W938" s="60">
        <v>22260001</v>
      </c>
      <c r="X938" s="60" t="str">
        <f t="shared" si="14"/>
        <v>222</v>
      </c>
    </row>
    <row r="939" spans="2:24">
      <c r="B939">
        <v>15353724</v>
      </c>
      <c r="C939" t="s">
        <v>1467</v>
      </c>
      <c r="D939" t="s">
        <v>393</v>
      </c>
      <c r="E939" s="60" t="s">
        <v>394</v>
      </c>
      <c r="G939" t="s">
        <v>395</v>
      </c>
      <c r="H939" s="61">
        <v>38482</v>
      </c>
      <c r="J939" t="s">
        <v>396</v>
      </c>
      <c r="M939" t="s">
        <v>397</v>
      </c>
      <c r="Q939" t="s">
        <v>398</v>
      </c>
      <c r="S939">
        <v>10209</v>
      </c>
      <c r="T939" t="s">
        <v>442</v>
      </c>
      <c r="U939" s="60">
        <v>1020901</v>
      </c>
      <c r="V939" t="s">
        <v>445</v>
      </c>
      <c r="W939" s="60">
        <v>21720002</v>
      </c>
      <c r="X939" s="60" t="str">
        <f t="shared" si="14"/>
        <v>217</v>
      </c>
    </row>
    <row r="940" spans="2:24">
      <c r="B940">
        <v>15354205</v>
      </c>
      <c r="C940" t="s">
        <v>4710</v>
      </c>
      <c r="D940" t="s">
        <v>393</v>
      </c>
      <c r="E940" s="60" t="s">
        <v>394</v>
      </c>
      <c r="G940" t="s">
        <v>2693</v>
      </c>
      <c r="H940" s="61">
        <v>45190</v>
      </c>
      <c r="J940" t="s">
        <v>396</v>
      </c>
      <c r="M940" t="s">
        <v>471</v>
      </c>
      <c r="Q940" t="s">
        <v>2694</v>
      </c>
      <c r="S940">
        <v>10225</v>
      </c>
      <c r="T940" t="s">
        <v>402</v>
      </c>
      <c r="U940" s="60">
        <v>1022507</v>
      </c>
      <c r="V940" t="s">
        <v>673</v>
      </c>
      <c r="W940" s="60">
        <v>21320009</v>
      </c>
      <c r="X940" s="60" t="str">
        <f t="shared" si="14"/>
        <v>213</v>
      </c>
    </row>
    <row r="941" spans="2:24">
      <c r="B941">
        <v>15355086</v>
      </c>
      <c r="C941" t="s">
        <v>2901</v>
      </c>
      <c r="D941" t="s">
        <v>393</v>
      </c>
      <c r="E941" s="60" t="s">
        <v>394</v>
      </c>
      <c r="G941" t="s">
        <v>2693</v>
      </c>
      <c r="H941" s="61">
        <v>44942</v>
      </c>
      <c r="J941" t="s">
        <v>396</v>
      </c>
      <c r="M941" t="s">
        <v>471</v>
      </c>
      <c r="Q941" t="s">
        <v>2694</v>
      </c>
      <c r="S941">
        <v>10203</v>
      </c>
      <c r="T941" t="s">
        <v>399</v>
      </c>
      <c r="U941" s="60">
        <v>1020302</v>
      </c>
      <c r="V941" t="s">
        <v>400</v>
      </c>
      <c r="W941" s="60">
        <v>21420002</v>
      </c>
      <c r="X941" s="60" t="str">
        <f t="shared" si="14"/>
        <v>214</v>
      </c>
    </row>
    <row r="942" spans="2:24">
      <c r="B942">
        <v>15370261</v>
      </c>
      <c r="C942" t="s">
        <v>2563</v>
      </c>
      <c r="D942" t="s">
        <v>393</v>
      </c>
      <c r="E942" s="60" t="s">
        <v>394</v>
      </c>
      <c r="G942" t="s">
        <v>395</v>
      </c>
      <c r="H942" s="61">
        <v>43326</v>
      </c>
      <c r="J942" t="s">
        <v>396</v>
      </c>
      <c r="M942" t="s">
        <v>397</v>
      </c>
      <c r="Q942" t="s">
        <v>398</v>
      </c>
      <c r="S942">
        <v>10203</v>
      </c>
      <c r="T942" t="s">
        <v>399</v>
      </c>
      <c r="U942" s="60">
        <v>1020302</v>
      </c>
      <c r="V942" t="s">
        <v>400</v>
      </c>
      <c r="W942" s="60">
        <v>21420002</v>
      </c>
      <c r="X942" s="60" t="str">
        <f t="shared" si="14"/>
        <v>214</v>
      </c>
    </row>
    <row r="943" spans="2:24">
      <c r="B943">
        <v>15370441</v>
      </c>
      <c r="C943" t="s">
        <v>2126</v>
      </c>
      <c r="D943" t="s">
        <v>410</v>
      </c>
      <c r="E943" s="60" t="s">
        <v>411</v>
      </c>
      <c r="G943" t="s">
        <v>412</v>
      </c>
      <c r="H943" s="61">
        <v>45154</v>
      </c>
      <c r="J943" t="s">
        <v>4979</v>
      </c>
      <c r="M943" t="s">
        <v>397</v>
      </c>
      <c r="Q943" t="s">
        <v>719</v>
      </c>
      <c r="S943">
        <v>10230</v>
      </c>
      <c r="T943" t="s">
        <v>454</v>
      </c>
      <c r="U943" s="60">
        <v>1023007</v>
      </c>
      <c r="V943" t="s">
        <v>582</v>
      </c>
      <c r="W943" s="60">
        <v>20720007</v>
      </c>
      <c r="X943" s="60" t="str">
        <f t="shared" si="14"/>
        <v>207</v>
      </c>
    </row>
    <row r="944" spans="2:24">
      <c r="B944">
        <v>15371041</v>
      </c>
      <c r="C944" t="s">
        <v>3103</v>
      </c>
      <c r="D944" t="s">
        <v>393</v>
      </c>
      <c r="E944" s="60" t="s">
        <v>394</v>
      </c>
      <c r="G944" t="s">
        <v>2693</v>
      </c>
      <c r="H944" s="61">
        <v>44942</v>
      </c>
      <c r="J944" t="s">
        <v>396</v>
      </c>
      <c r="M944" t="s">
        <v>397</v>
      </c>
      <c r="Q944" t="s">
        <v>2694</v>
      </c>
      <c r="S944">
        <v>10203</v>
      </c>
      <c r="T944" t="s">
        <v>399</v>
      </c>
      <c r="U944" s="60">
        <v>1020303</v>
      </c>
      <c r="V944" t="s">
        <v>418</v>
      </c>
      <c r="W944" s="60">
        <v>21420003</v>
      </c>
      <c r="X944" s="60" t="str">
        <f t="shared" si="14"/>
        <v>214</v>
      </c>
    </row>
    <row r="945" spans="2:24">
      <c r="B945">
        <v>15371569</v>
      </c>
      <c r="C945" t="s">
        <v>2263</v>
      </c>
      <c r="D945" t="s">
        <v>393</v>
      </c>
      <c r="E945" s="60" t="s">
        <v>394</v>
      </c>
      <c r="G945" t="s">
        <v>395</v>
      </c>
      <c r="H945" s="61">
        <v>41899</v>
      </c>
      <c r="J945" t="s">
        <v>396</v>
      </c>
      <c r="M945" t="s">
        <v>397</v>
      </c>
      <c r="Q945" t="s">
        <v>398</v>
      </c>
      <c r="S945">
        <v>10214</v>
      </c>
      <c r="T945" t="s">
        <v>420</v>
      </c>
      <c r="U945" s="60">
        <v>1021401</v>
      </c>
      <c r="V945" t="s">
        <v>421</v>
      </c>
      <c r="W945" s="60">
        <v>22620001</v>
      </c>
      <c r="X945" s="60" t="str">
        <f t="shared" si="14"/>
        <v>226</v>
      </c>
    </row>
    <row r="946" spans="2:24">
      <c r="B946">
        <v>15372299</v>
      </c>
      <c r="C946" t="s">
        <v>3336</v>
      </c>
      <c r="D946" t="s">
        <v>393</v>
      </c>
      <c r="E946" s="60" t="s">
        <v>394</v>
      </c>
      <c r="G946" t="s">
        <v>2693</v>
      </c>
      <c r="H946" s="61">
        <v>45211</v>
      </c>
      <c r="J946" t="s">
        <v>396</v>
      </c>
      <c r="M946" t="s">
        <v>397</v>
      </c>
      <c r="Q946" t="s">
        <v>2694</v>
      </c>
      <c r="S946">
        <v>10230</v>
      </c>
      <c r="T946" t="s">
        <v>454</v>
      </c>
      <c r="U946" s="60">
        <v>1023016</v>
      </c>
      <c r="V946" t="s">
        <v>588</v>
      </c>
      <c r="W946" s="60">
        <v>20730001</v>
      </c>
      <c r="X946" s="60" t="str">
        <f t="shared" si="14"/>
        <v>207</v>
      </c>
    </row>
    <row r="947" spans="2:24">
      <c r="B947">
        <v>15373333</v>
      </c>
      <c r="C947" t="s">
        <v>3125</v>
      </c>
      <c r="D947" t="s">
        <v>393</v>
      </c>
      <c r="E947" s="60" t="s">
        <v>394</v>
      </c>
      <c r="G947" t="s">
        <v>2693</v>
      </c>
      <c r="H947" s="61">
        <v>45223</v>
      </c>
      <c r="J947" t="s">
        <v>396</v>
      </c>
      <c r="M947" t="s">
        <v>397</v>
      </c>
      <c r="Q947" t="s">
        <v>2694</v>
      </c>
      <c r="S947">
        <v>10260</v>
      </c>
      <c r="T947" t="s">
        <v>5037</v>
      </c>
      <c r="U947" s="60">
        <v>1026003</v>
      </c>
      <c r="V947" t="s">
        <v>1105</v>
      </c>
      <c r="W947" s="60">
        <v>20920007</v>
      </c>
      <c r="X947" s="60" t="str">
        <f t="shared" si="14"/>
        <v>209</v>
      </c>
    </row>
    <row r="948" spans="2:24">
      <c r="B948">
        <v>15373359</v>
      </c>
      <c r="C948" t="s">
        <v>2780</v>
      </c>
      <c r="D948" t="s">
        <v>393</v>
      </c>
      <c r="E948" s="60" t="s">
        <v>394</v>
      </c>
      <c r="G948" t="s">
        <v>395</v>
      </c>
      <c r="H948" s="61">
        <v>44516</v>
      </c>
      <c r="J948" t="s">
        <v>396</v>
      </c>
      <c r="M948" t="s">
        <v>397</v>
      </c>
      <c r="Q948" t="s">
        <v>398</v>
      </c>
      <c r="S948">
        <v>10260</v>
      </c>
      <c r="T948" t="s">
        <v>5037</v>
      </c>
      <c r="U948" s="60">
        <v>1026001</v>
      </c>
      <c r="V948" t="s">
        <v>538</v>
      </c>
      <c r="W948" s="60">
        <v>20920001</v>
      </c>
      <c r="X948" s="60" t="str">
        <f t="shared" si="14"/>
        <v>209</v>
      </c>
    </row>
    <row r="949" spans="2:24">
      <c r="B949">
        <v>15373404</v>
      </c>
      <c r="C949" t="s">
        <v>2041</v>
      </c>
      <c r="D949" t="s">
        <v>410</v>
      </c>
      <c r="E949" s="60" t="s">
        <v>411</v>
      </c>
      <c r="G949" t="s">
        <v>412</v>
      </c>
      <c r="H949" s="61">
        <v>41137</v>
      </c>
      <c r="J949" t="s">
        <v>919</v>
      </c>
      <c r="M949" t="s">
        <v>397</v>
      </c>
      <c r="Q949" t="s">
        <v>719</v>
      </c>
      <c r="S949">
        <v>10282</v>
      </c>
      <c r="T949" t="s">
        <v>543</v>
      </c>
      <c r="U949" s="60">
        <v>1028203</v>
      </c>
      <c r="V949" t="s">
        <v>544</v>
      </c>
      <c r="W949" s="60">
        <v>10910004</v>
      </c>
      <c r="X949" s="60" t="str">
        <f t="shared" si="14"/>
        <v>109</v>
      </c>
    </row>
    <row r="950" spans="2:24">
      <c r="B950">
        <v>15383876</v>
      </c>
      <c r="C950" t="s">
        <v>3079</v>
      </c>
      <c r="D950" t="s">
        <v>393</v>
      </c>
      <c r="E950" s="60" t="s">
        <v>394</v>
      </c>
      <c r="G950" t="s">
        <v>2693</v>
      </c>
      <c r="H950" s="61">
        <v>45062</v>
      </c>
      <c r="J950" t="s">
        <v>396</v>
      </c>
      <c r="M950" t="s">
        <v>397</v>
      </c>
      <c r="Q950" t="s">
        <v>2694</v>
      </c>
      <c r="S950">
        <v>10279</v>
      </c>
      <c r="T950" t="s">
        <v>1114</v>
      </c>
      <c r="U950" s="60">
        <v>10279</v>
      </c>
      <c r="V950" t="s">
        <v>1114</v>
      </c>
      <c r="W950" s="60">
        <v>22960001</v>
      </c>
      <c r="X950" s="60" t="str">
        <f t="shared" si="14"/>
        <v>229</v>
      </c>
    </row>
    <row r="951" spans="2:24">
      <c r="B951">
        <v>15387310</v>
      </c>
      <c r="C951" t="s">
        <v>3161</v>
      </c>
      <c r="D951" t="s">
        <v>393</v>
      </c>
      <c r="E951" s="60" t="s">
        <v>394</v>
      </c>
      <c r="G951" t="s">
        <v>2693</v>
      </c>
      <c r="H951" s="61">
        <v>45147</v>
      </c>
      <c r="J951" t="s">
        <v>396</v>
      </c>
      <c r="M951" t="s">
        <v>397</v>
      </c>
      <c r="Q951" t="s">
        <v>2694</v>
      </c>
      <c r="S951">
        <v>10225</v>
      </c>
      <c r="T951" t="s">
        <v>402</v>
      </c>
      <c r="U951" s="60">
        <v>10225</v>
      </c>
      <c r="V951" t="s">
        <v>402</v>
      </c>
      <c r="W951" s="60">
        <v>21360001</v>
      </c>
      <c r="X951" s="60" t="str">
        <f t="shared" si="14"/>
        <v>213</v>
      </c>
    </row>
    <row r="952" spans="2:24">
      <c r="B952">
        <v>15401840</v>
      </c>
      <c r="C952" t="s">
        <v>1348</v>
      </c>
      <c r="D952" t="s">
        <v>393</v>
      </c>
      <c r="E952" s="60" t="s">
        <v>394</v>
      </c>
      <c r="G952" t="s">
        <v>395</v>
      </c>
      <c r="H952" s="61">
        <v>38006</v>
      </c>
      <c r="J952" t="s">
        <v>396</v>
      </c>
      <c r="M952" t="s">
        <v>397</v>
      </c>
      <c r="Q952" t="s">
        <v>398</v>
      </c>
      <c r="S952">
        <v>10230</v>
      </c>
      <c r="T952" t="s">
        <v>454</v>
      </c>
      <c r="U952" s="60">
        <v>1023007</v>
      </c>
      <c r="V952" t="s">
        <v>582</v>
      </c>
      <c r="W952" s="60">
        <v>20720007</v>
      </c>
      <c r="X952" s="60" t="str">
        <f t="shared" si="14"/>
        <v>207</v>
      </c>
    </row>
    <row r="953" spans="2:24">
      <c r="B953">
        <v>15404053</v>
      </c>
      <c r="C953" t="s">
        <v>2104</v>
      </c>
      <c r="D953" t="s">
        <v>410</v>
      </c>
      <c r="E953" s="60" t="s">
        <v>411</v>
      </c>
      <c r="G953" t="s">
        <v>753</v>
      </c>
      <c r="H953" s="61">
        <v>41310</v>
      </c>
      <c r="J953" t="s">
        <v>520</v>
      </c>
      <c r="M953" t="s">
        <v>397</v>
      </c>
      <c r="Q953" t="s">
        <v>753</v>
      </c>
      <c r="S953">
        <v>10282</v>
      </c>
      <c r="T953" t="s">
        <v>543</v>
      </c>
      <c r="U953" s="60">
        <v>1028203</v>
      </c>
      <c r="V953" t="s">
        <v>544</v>
      </c>
      <c r="W953" s="60">
        <v>10910004</v>
      </c>
      <c r="X953" s="60" t="str">
        <f t="shared" si="14"/>
        <v>109</v>
      </c>
    </row>
    <row r="954" spans="2:24">
      <c r="B954">
        <v>15428733</v>
      </c>
      <c r="C954" t="s">
        <v>1019</v>
      </c>
      <c r="D954" t="s">
        <v>393</v>
      </c>
      <c r="E954" s="60" t="s">
        <v>394</v>
      </c>
      <c r="G954" t="s">
        <v>395</v>
      </c>
      <c r="H954" s="61">
        <v>35991</v>
      </c>
      <c r="J954" t="s">
        <v>396</v>
      </c>
      <c r="M954" t="s">
        <v>397</v>
      </c>
      <c r="Q954" t="s">
        <v>398</v>
      </c>
      <c r="S954">
        <v>10250</v>
      </c>
      <c r="T954" t="s">
        <v>483</v>
      </c>
      <c r="U954" s="60">
        <v>1025001</v>
      </c>
      <c r="V954" t="s">
        <v>864</v>
      </c>
      <c r="W954" s="60">
        <v>21220001</v>
      </c>
      <c r="X954" s="60" t="str">
        <f t="shared" si="14"/>
        <v>212</v>
      </c>
    </row>
    <row r="955" spans="2:24">
      <c r="B955">
        <v>15433932</v>
      </c>
      <c r="C955" t="s">
        <v>3120</v>
      </c>
      <c r="D955" t="s">
        <v>393</v>
      </c>
      <c r="E955" s="60" t="s">
        <v>394</v>
      </c>
      <c r="G955" t="s">
        <v>2693</v>
      </c>
      <c r="H955" s="61">
        <v>45084</v>
      </c>
      <c r="J955" t="s">
        <v>396</v>
      </c>
      <c r="M955" t="s">
        <v>471</v>
      </c>
      <c r="Q955" t="s">
        <v>2694</v>
      </c>
      <c r="S955">
        <v>10230</v>
      </c>
      <c r="T955" t="s">
        <v>454</v>
      </c>
      <c r="U955" s="60">
        <v>1023005</v>
      </c>
      <c r="V955" t="s">
        <v>765</v>
      </c>
      <c r="W955" s="60">
        <v>20720005</v>
      </c>
      <c r="X955" s="60" t="str">
        <f t="shared" si="14"/>
        <v>207</v>
      </c>
    </row>
    <row r="956" spans="2:24">
      <c r="B956">
        <v>15437283</v>
      </c>
      <c r="C956" t="s">
        <v>2348</v>
      </c>
      <c r="D956" t="s">
        <v>393</v>
      </c>
      <c r="E956" s="60" t="s">
        <v>394</v>
      </c>
      <c r="G956" t="s">
        <v>395</v>
      </c>
      <c r="H956" s="61">
        <v>42395</v>
      </c>
      <c r="J956" t="s">
        <v>396</v>
      </c>
      <c r="M956" t="s">
        <v>397</v>
      </c>
      <c r="Q956" t="s">
        <v>398</v>
      </c>
      <c r="S956">
        <v>10203</v>
      </c>
      <c r="T956" t="s">
        <v>399</v>
      </c>
      <c r="U956" s="60">
        <v>1020302</v>
      </c>
      <c r="V956" t="s">
        <v>400</v>
      </c>
      <c r="W956" s="60">
        <v>21420002</v>
      </c>
      <c r="X956" s="60" t="str">
        <f t="shared" si="14"/>
        <v>214</v>
      </c>
    </row>
    <row r="957" spans="2:24">
      <c r="B957">
        <v>15443961</v>
      </c>
      <c r="C957" t="s">
        <v>4711</v>
      </c>
      <c r="D957" t="s">
        <v>393</v>
      </c>
      <c r="E957" s="60" t="s">
        <v>394</v>
      </c>
      <c r="G957" t="s">
        <v>1299</v>
      </c>
      <c r="H957" s="61">
        <v>45223</v>
      </c>
      <c r="J957" t="s">
        <v>396</v>
      </c>
      <c r="M957" t="s">
        <v>397</v>
      </c>
      <c r="Q957" t="s">
        <v>398</v>
      </c>
      <c r="S957">
        <v>10260</v>
      </c>
      <c r="T957" t="s">
        <v>5037</v>
      </c>
      <c r="U957" s="60">
        <v>1026002</v>
      </c>
      <c r="V957" t="s">
        <v>1330</v>
      </c>
      <c r="W957" s="60">
        <v>20920002</v>
      </c>
      <c r="X957" s="60" t="str">
        <f t="shared" si="14"/>
        <v>209</v>
      </c>
    </row>
    <row r="958" spans="2:24">
      <c r="B958">
        <v>15444777</v>
      </c>
      <c r="C958" t="s">
        <v>2580</v>
      </c>
      <c r="D958" t="s">
        <v>410</v>
      </c>
      <c r="E958" s="60" t="s">
        <v>411</v>
      </c>
      <c r="G958" t="s">
        <v>412</v>
      </c>
      <c r="H958" s="61">
        <v>43396</v>
      </c>
      <c r="J958" t="s">
        <v>4979</v>
      </c>
      <c r="M958" t="s">
        <v>397</v>
      </c>
      <c r="Q958" t="s">
        <v>719</v>
      </c>
      <c r="S958">
        <v>10250</v>
      </c>
      <c r="T958" t="s">
        <v>483</v>
      </c>
      <c r="U958" s="60">
        <v>1025001</v>
      </c>
      <c r="V958" t="s">
        <v>864</v>
      </c>
      <c r="W958" s="60">
        <v>21220001</v>
      </c>
      <c r="X958" s="60" t="str">
        <f t="shared" si="14"/>
        <v>212</v>
      </c>
    </row>
    <row r="959" spans="2:24">
      <c r="B959">
        <v>15446139</v>
      </c>
      <c r="C959" t="s">
        <v>2265</v>
      </c>
      <c r="D959" t="s">
        <v>410</v>
      </c>
      <c r="E959" s="60" t="s">
        <v>411</v>
      </c>
      <c r="G959" t="s">
        <v>753</v>
      </c>
      <c r="H959" s="61">
        <v>41907</v>
      </c>
      <c r="J959" t="s">
        <v>598</v>
      </c>
      <c r="M959" t="s">
        <v>397</v>
      </c>
      <c r="Q959" t="s">
        <v>753</v>
      </c>
      <c r="S959">
        <v>10290</v>
      </c>
      <c r="T959" t="s">
        <v>706</v>
      </c>
      <c r="U959" s="60">
        <v>1029005</v>
      </c>
      <c r="V959" t="s">
        <v>707</v>
      </c>
      <c r="W959" s="60">
        <v>20420004</v>
      </c>
      <c r="X959" s="60" t="str">
        <f t="shared" si="14"/>
        <v>204</v>
      </c>
    </row>
    <row r="960" spans="2:24">
      <c r="B960">
        <v>15446304</v>
      </c>
      <c r="C960" t="s">
        <v>4712</v>
      </c>
      <c r="D960" t="s">
        <v>393</v>
      </c>
      <c r="E960" s="60" t="s">
        <v>394</v>
      </c>
      <c r="G960" t="s">
        <v>2693</v>
      </c>
      <c r="H960" s="61">
        <v>45196</v>
      </c>
      <c r="J960" t="s">
        <v>396</v>
      </c>
      <c r="M960" t="s">
        <v>471</v>
      </c>
      <c r="Q960" t="s">
        <v>2694</v>
      </c>
      <c r="S960">
        <v>10240</v>
      </c>
      <c r="T960" t="s">
        <v>5036</v>
      </c>
      <c r="U960" s="60">
        <v>1024002</v>
      </c>
      <c r="V960" t="s">
        <v>940</v>
      </c>
      <c r="W960" s="60">
        <v>21120002</v>
      </c>
      <c r="X960" s="60" t="str">
        <f t="shared" si="14"/>
        <v>211</v>
      </c>
    </row>
    <row r="961" spans="2:24">
      <c r="B961">
        <v>15446780</v>
      </c>
      <c r="C961" t="s">
        <v>2009</v>
      </c>
      <c r="D961" t="s">
        <v>393</v>
      </c>
      <c r="E961" s="60" t="s">
        <v>394</v>
      </c>
      <c r="G961" t="s">
        <v>395</v>
      </c>
      <c r="H961" s="61">
        <v>40933</v>
      </c>
      <c r="J961" t="s">
        <v>396</v>
      </c>
      <c r="M961" t="s">
        <v>397</v>
      </c>
      <c r="Q961" t="s">
        <v>398</v>
      </c>
      <c r="S961">
        <v>10225</v>
      </c>
      <c r="T961" t="s">
        <v>402</v>
      </c>
      <c r="U961" s="60">
        <v>1022507</v>
      </c>
      <c r="V961" t="s">
        <v>673</v>
      </c>
      <c r="W961" s="60">
        <v>21320009</v>
      </c>
      <c r="X961" s="60" t="str">
        <f t="shared" si="14"/>
        <v>213</v>
      </c>
    </row>
    <row r="962" spans="2:24">
      <c r="B962">
        <v>15448630</v>
      </c>
      <c r="C962" t="s">
        <v>2203</v>
      </c>
      <c r="D962" t="s">
        <v>410</v>
      </c>
      <c r="E962" s="60" t="s">
        <v>411</v>
      </c>
      <c r="G962" t="s">
        <v>753</v>
      </c>
      <c r="H962" s="61">
        <v>41800</v>
      </c>
      <c r="J962" t="s">
        <v>4965</v>
      </c>
      <c r="M962" t="s">
        <v>397</v>
      </c>
      <c r="Q962" t="s">
        <v>753</v>
      </c>
      <c r="S962">
        <v>10203</v>
      </c>
      <c r="T962" t="s">
        <v>399</v>
      </c>
      <c r="U962" s="60">
        <v>1020301</v>
      </c>
      <c r="V962" t="s">
        <v>405</v>
      </c>
      <c r="W962" s="60">
        <v>21420004</v>
      </c>
      <c r="X962" s="60" t="str">
        <f t="shared" si="14"/>
        <v>214</v>
      </c>
    </row>
    <row r="963" spans="2:24">
      <c r="B963">
        <v>15453276</v>
      </c>
      <c r="C963" t="s">
        <v>1576</v>
      </c>
      <c r="D963" t="s">
        <v>393</v>
      </c>
      <c r="E963" s="60" t="s">
        <v>394</v>
      </c>
      <c r="G963" t="s">
        <v>395</v>
      </c>
      <c r="H963" s="61">
        <v>38881</v>
      </c>
      <c r="J963" t="s">
        <v>396</v>
      </c>
      <c r="M963" t="s">
        <v>397</v>
      </c>
      <c r="Q963" t="s">
        <v>398</v>
      </c>
      <c r="S963">
        <v>10213</v>
      </c>
      <c r="T963" t="s">
        <v>460</v>
      </c>
      <c r="U963" s="60">
        <v>1021301</v>
      </c>
      <c r="V963" t="s">
        <v>421</v>
      </c>
      <c r="W963" s="60">
        <v>22320001</v>
      </c>
      <c r="X963" s="60" t="str">
        <f t="shared" ref="X963:X1026" si="15">LEFT(W963,3)</f>
        <v>223</v>
      </c>
    </row>
    <row r="964" spans="2:24">
      <c r="B964">
        <v>15484625</v>
      </c>
      <c r="C964" t="s">
        <v>1074</v>
      </c>
      <c r="D964" t="s">
        <v>393</v>
      </c>
      <c r="E964" s="60" t="s">
        <v>394</v>
      </c>
      <c r="G964" t="s">
        <v>395</v>
      </c>
      <c r="H964" s="61">
        <v>36425</v>
      </c>
      <c r="J964" t="s">
        <v>396</v>
      </c>
      <c r="M964" t="s">
        <v>397</v>
      </c>
      <c r="Q964" t="s">
        <v>398</v>
      </c>
      <c r="S964">
        <v>10203</v>
      </c>
      <c r="T964" t="s">
        <v>399</v>
      </c>
      <c r="U964" s="60">
        <v>1020301</v>
      </c>
      <c r="V964" t="s">
        <v>405</v>
      </c>
      <c r="W964" s="60">
        <v>21420004</v>
      </c>
      <c r="X964" s="60" t="str">
        <f t="shared" si="15"/>
        <v>214</v>
      </c>
    </row>
    <row r="965" spans="2:24">
      <c r="B965">
        <v>15485854</v>
      </c>
      <c r="C965" t="s">
        <v>2630</v>
      </c>
      <c r="D965" t="s">
        <v>410</v>
      </c>
      <c r="E965" s="60" t="s">
        <v>411</v>
      </c>
      <c r="G965" t="s">
        <v>412</v>
      </c>
      <c r="H965" s="61">
        <v>43894</v>
      </c>
      <c r="J965" t="s">
        <v>925</v>
      </c>
      <c r="M965" t="s">
        <v>397</v>
      </c>
      <c r="Q965" t="s">
        <v>719</v>
      </c>
      <c r="S965">
        <v>10290</v>
      </c>
      <c r="T965" t="s">
        <v>706</v>
      </c>
      <c r="U965" s="60">
        <v>10290</v>
      </c>
      <c r="V965" t="s">
        <v>706</v>
      </c>
      <c r="W965" s="60">
        <v>20460001</v>
      </c>
      <c r="X965" s="60" t="str">
        <f t="shared" si="15"/>
        <v>204</v>
      </c>
    </row>
    <row r="966" spans="2:24">
      <c r="B966">
        <v>15486076</v>
      </c>
      <c r="C966" t="s">
        <v>3117</v>
      </c>
      <c r="D966" t="s">
        <v>393</v>
      </c>
      <c r="E966" s="60" t="s">
        <v>394</v>
      </c>
      <c r="G966" t="s">
        <v>2693</v>
      </c>
      <c r="H966" s="61">
        <v>45082</v>
      </c>
      <c r="J966" t="s">
        <v>396</v>
      </c>
      <c r="M966" t="s">
        <v>397</v>
      </c>
      <c r="Q966" t="s">
        <v>2694</v>
      </c>
      <c r="S966">
        <v>10290</v>
      </c>
      <c r="T966" t="s">
        <v>706</v>
      </c>
      <c r="U966" s="60">
        <v>1029001</v>
      </c>
      <c r="V966" t="s">
        <v>826</v>
      </c>
      <c r="W966" s="60">
        <v>20420006</v>
      </c>
      <c r="X966" s="60" t="str">
        <f t="shared" si="15"/>
        <v>204</v>
      </c>
    </row>
    <row r="967" spans="2:24">
      <c r="B967">
        <v>15489591</v>
      </c>
      <c r="C967" t="s">
        <v>1360</v>
      </c>
      <c r="D967" t="s">
        <v>393</v>
      </c>
      <c r="E967" s="60" t="s">
        <v>394</v>
      </c>
      <c r="G967" t="s">
        <v>395</v>
      </c>
      <c r="H967" s="61">
        <v>38020</v>
      </c>
      <c r="J967" t="s">
        <v>396</v>
      </c>
      <c r="M967" t="s">
        <v>397</v>
      </c>
      <c r="Q967" t="s">
        <v>398</v>
      </c>
      <c r="S967">
        <v>10275</v>
      </c>
      <c r="T967" t="s">
        <v>564</v>
      </c>
      <c r="U967" s="60">
        <v>1027501</v>
      </c>
      <c r="V967" t="s">
        <v>565</v>
      </c>
      <c r="W967" s="60">
        <v>22520001</v>
      </c>
      <c r="X967" s="60" t="str">
        <f t="shared" si="15"/>
        <v>225</v>
      </c>
    </row>
    <row r="968" spans="2:24">
      <c r="B968">
        <v>15505444</v>
      </c>
      <c r="C968" t="s">
        <v>1313</v>
      </c>
      <c r="D968" t="s">
        <v>393</v>
      </c>
      <c r="E968" s="60" t="s">
        <v>394</v>
      </c>
      <c r="G968" t="s">
        <v>395</v>
      </c>
      <c r="H968" s="61">
        <v>37810</v>
      </c>
      <c r="J968" t="s">
        <v>396</v>
      </c>
      <c r="M968" t="s">
        <v>397</v>
      </c>
      <c r="Q968" t="s">
        <v>398</v>
      </c>
      <c r="S968">
        <v>10203</v>
      </c>
      <c r="T968" t="s">
        <v>399</v>
      </c>
      <c r="U968" s="60">
        <v>1020302</v>
      </c>
      <c r="V968" t="s">
        <v>400</v>
      </c>
      <c r="W968" s="60">
        <v>21420002</v>
      </c>
      <c r="X968" s="60" t="str">
        <f t="shared" si="15"/>
        <v>214</v>
      </c>
    </row>
    <row r="969" spans="2:24">
      <c r="B969">
        <v>15506996</v>
      </c>
      <c r="C969" t="s">
        <v>3106</v>
      </c>
      <c r="D969" t="s">
        <v>393</v>
      </c>
      <c r="E969" s="60" t="s">
        <v>394</v>
      </c>
      <c r="G969" t="s">
        <v>2693</v>
      </c>
      <c r="H969" s="61">
        <v>45071</v>
      </c>
      <c r="J969" t="s">
        <v>396</v>
      </c>
      <c r="M969" t="s">
        <v>471</v>
      </c>
      <c r="Q969" t="s">
        <v>2694</v>
      </c>
      <c r="S969">
        <v>10215</v>
      </c>
      <c r="T969" t="s">
        <v>5034</v>
      </c>
      <c r="U969" s="60">
        <v>1021504</v>
      </c>
      <c r="V969" t="s">
        <v>632</v>
      </c>
      <c r="W969" s="60">
        <v>21520002</v>
      </c>
      <c r="X969" s="60" t="str">
        <f t="shared" si="15"/>
        <v>215</v>
      </c>
    </row>
    <row r="970" spans="2:24">
      <c r="B970">
        <v>15507270</v>
      </c>
      <c r="C970" t="s">
        <v>1487</v>
      </c>
      <c r="D970" t="s">
        <v>393</v>
      </c>
      <c r="E970" s="60" t="s">
        <v>394</v>
      </c>
      <c r="G970" t="s">
        <v>395</v>
      </c>
      <c r="H970" s="61">
        <v>38511</v>
      </c>
      <c r="J970" t="s">
        <v>396</v>
      </c>
      <c r="M970" t="s">
        <v>397</v>
      </c>
      <c r="Q970" t="s">
        <v>398</v>
      </c>
      <c r="S970">
        <v>10245</v>
      </c>
      <c r="T970" t="s">
        <v>914</v>
      </c>
      <c r="U970" s="60">
        <v>1024501</v>
      </c>
      <c r="V970" t="s">
        <v>421</v>
      </c>
      <c r="W970" s="60">
        <v>22120001</v>
      </c>
      <c r="X970" s="60" t="str">
        <f t="shared" si="15"/>
        <v>221</v>
      </c>
    </row>
    <row r="971" spans="2:24">
      <c r="B971">
        <v>15507856</v>
      </c>
      <c r="C971" t="s">
        <v>3332</v>
      </c>
      <c r="D971" t="s">
        <v>393</v>
      </c>
      <c r="E971" s="60" t="s">
        <v>394</v>
      </c>
      <c r="G971" t="s">
        <v>2693</v>
      </c>
      <c r="H971" s="61">
        <v>45216</v>
      </c>
      <c r="J971" t="s">
        <v>396</v>
      </c>
      <c r="M971" t="s">
        <v>397</v>
      </c>
      <c r="Q971" t="s">
        <v>2694</v>
      </c>
      <c r="S971">
        <v>10290</v>
      </c>
      <c r="T971" t="s">
        <v>706</v>
      </c>
      <c r="U971" s="60">
        <v>1029005</v>
      </c>
      <c r="V971" t="s">
        <v>707</v>
      </c>
      <c r="W971" s="60">
        <v>20420004</v>
      </c>
      <c r="X971" s="60" t="str">
        <f t="shared" si="15"/>
        <v>204</v>
      </c>
    </row>
    <row r="972" spans="2:24">
      <c r="B972">
        <v>15508056</v>
      </c>
      <c r="C972" t="s">
        <v>1143</v>
      </c>
      <c r="D972" t="s">
        <v>410</v>
      </c>
      <c r="E972" s="60" t="s">
        <v>411</v>
      </c>
      <c r="G972" t="s">
        <v>753</v>
      </c>
      <c r="H972" s="61">
        <v>36915</v>
      </c>
      <c r="J972" t="s">
        <v>470</v>
      </c>
      <c r="M972" t="s">
        <v>397</v>
      </c>
      <c r="Q972" t="s">
        <v>753</v>
      </c>
      <c r="S972">
        <v>10294</v>
      </c>
      <c r="T972" t="s">
        <v>472</v>
      </c>
      <c r="U972" s="60">
        <v>1029403</v>
      </c>
      <c r="V972" t="s">
        <v>473</v>
      </c>
      <c r="W972" s="60">
        <v>10850006</v>
      </c>
      <c r="X972" s="60" t="str">
        <f t="shared" si="15"/>
        <v>108</v>
      </c>
    </row>
    <row r="973" spans="2:24">
      <c r="B973">
        <v>15508739</v>
      </c>
      <c r="C973" t="s">
        <v>1675</v>
      </c>
      <c r="D973" t="s">
        <v>393</v>
      </c>
      <c r="E973" s="60" t="s">
        <v>394</v>
      </c>
      <c r="G973" t="s">
        <v>395</v>
      </c>
      <c r="H973" s="61">
        <v>39318</v>
      </c>
      <c r="J973" t="s">
        <v>396</v>
      </c>
      <c r="M973" t="s">
        <v>397</v>
      </c>
      <c r="Q973" t="s">
        <v>398</v>
      </c>
      <c r="S973">
        <v>10230</v>
      </c>
      <c r="T973" t="s">
        <v>454</v>
      </c>
      <c r="U973" s="60">
        <v>1023010</v>
      </c>
      <c r="V973" t="s">
        <v>713</v>
      </c>
      <c r="W973" s="60">
        <v>20720010</v>
      </c>
      <c r="X973" s="60" t="str">
        <f t="shared" si="15"/>
        <v>207</v>
      </c>
    </row>
    <row r="974" spans="2:24">
      <c r="B974">
        <v>15511221</v>
      </c>
      <c r="C974" t="s">
        <v>1110</v>
      </c>
      <c r="D974" t="s">
        <v>393</v>
      </c>
      <c r="E974" s="60" t="s">
        <v>394</v>
      </c>
      <c r="G974" t="s">
        <v>395</v>
      </c>
      <c r="H974" s="61">
        <v>36699</v>
      </c>
      <c r="J974" t="s">
        <v>396</v>
      </c>
      <c r="M974" t="s">
        <v>471</v>
      </c>
      <c r="Q974" t="s">
        <v>398</v>
      </c>
      <c r="S974">
        <v>10230</v>
      </c>
      <c r="T974" t="s">
        <v>454</v>
      </c>
      <c r="U974" s="60">
        <v>1023008</v>
      </c>
      <c r="V974" t="s">
        <v>684</v>
      </c>
      <c r="W974" s="60">
        <v>20720008</v>
      </c>
      <c r="X974" s="60" t="str">
        <f t="shared" si="15"/>
        <v>207</v>
      </c>
    </row>
    <row r="975" spans="2:24">
      <c r="B975">
        <v>15511345</v>
      </c>
      <c r="C975" t="s">
        <v>2133</v>
      </c>
      <c r="D975" t="s">
        <v>393</v>
      </c>
      <c r="E975" s="60" t="s">
        <v>394</v>
      </c>
      <c r="G975" t="s">
        <v>395</v>
      </c>
      <c r="H975" s="61">
        <v>41430</v>
      </c>
      <c r="J975" t="s">
        <v>396</v>
      </c>
      <c r="M975" t="s">
        <v>397</v>
      </c>
      <c r="Q975" t="s">
        <v>398</v>
      </c>
      <c r="S975">
        <v>10271</v>
      </c>
      <c r="T975" t="s">
        <v>1163</v>
      </c>
      <c r="U975" s="60">
        <v>10271</v>
      </c>
      <c r="V975" t="s">
        <v>1163</v>
      </c>
      <c r="W975" s="60">
        <v>22860001</v>
      </c>
      <c r="X975" s="60" t="str">
        <f t="shared" si="15"/>
        <v>228</v>
      </c>
    </row>
    <row r="976" spans="2:24">
      <c r="B976">
        <v>15511678</v>
      </c>
      <c r="C976" t="s">
        <v>1685</v>
      </c>
      <c r="D976" t="s">
        <v>393</v>
      </c>
      <c r="E976" s="60" t="s">
        <v>394</v>
      </c>
      <c r="G976" t="s">
        <v>395</v>
      </c>
      <c r="H976" s="61">
        <v>39409</v>
      </c>
      <c r="J976" t="s">
        <v>396</v>
      </c>
      <c r="M976" t="s">
        <v>397</v>
      </c>
      <c r="Q976" t="s">
        <v>398</v>
      </c>
      <c r="S976">
        <v>10213</v>
      </c>
      <c r="T976" t="s">
        <v>460</v>
      </c>
      <c r="U976" s="60">
        <v>1021301</v>
      </c>
      <c r="V976" t="s">
        <v>421</v>
      </c>
      <c r="W976" s="60">
        <v>22320001</v>
      </c>
      <c r="X976" s="60" t="str">
        <f t="shared" si="15"/>
        <v>223</v>
      </c>
    </row>
    <row r="977" spans="2:24">
      <c r="B977">
        <v>15511741</v>
      </c>
      <c r="C977" t="s">
        <v>1159</v>
      </c>
      <c r="D977" t="s">
        <v>410</v>
      </c>
      <c r="E977" s="60" t="s">
        <v>411</v>
      </c>
      <c r="G977" t="s">
        <v>753</v>
      </c>
      <c r="H977" s="61">
        <v>36957</v>
      </c>
      <c r="J977" t="s">
        <v>470</v>
      </c>
      <c r="M977" t="s">
        <v>471</v>
      </c>
      <c r="Q977" t="s">
        <v>753</v>
      </c>
      <c r="S977">
        <v>10294</v>
      </c>
      <c r="T977" t="s">
        <v>472</v>
      </c>
      <c r="U977" s="60">
        <v>1029403</v>
      </c>
      <c r="V977" t="s">
        <v>473</v>
      </c>
      <c r="W977" s="60">
        <v>10850006</v>
      </c>
      <c r="X977" s="60" t="str">
        <f t="shared" si="15"/>
        <v>108</v>
      </c>
    </row>
    <row r="978" spans="2:24">
      <c r="B978">
        <v>15515504</v>
      </c>
      <c r="C978" t="s">
        <v>2710</v>
      </c>
      <c r="D978" t="s">
        <v>410</v>
      </c>
      <c r="E978" s="60" t="s">
        <v>411</v>
      </c>
      <c r="G978" t="s">
        <v>412</v>
      </c>
      <c r="H978" s="61">
        <v>44477</v>
      </c>
      <c r="J978" t="s">
        <v>508</v>
      </c>
      <c r="M978" t="s">
        <v>397</v>
      </c>
      <c r="Q978" t="s">
        <v>414</v>
      </c>
      <c r="S978">
        <v>10292</v>
      </c>
      <c r="T978" t="s">
        <v>451</v>
      </c>
      <c r="U978" s="60">
        <v>102920201</v>
      </c>
      <c r="V978" t="s">
        <v>5052</v>
      </c>
      <c r="W978" s="60">
        <v>20110002</v>
      </c>
      <c r="X978" s="60" t="str">
        <f t="shared" si="15"/>
        <v>201</v>
      </c>
    </row>
    <row r="979" spans="2:24">
      <c r="B979">
        <v>15516136</v>
      </c>
      <c r="C979" t="s">
        <v>2579</v>
      </c>
      <c r="D979" t="s">
        <v>393</v>
      </c>
      <c r="E979" s="60" t="s">
        <v>394</v>
      </c>
      <c r="G979" t="s">
        <v>395</v>
      </c>
      <c r="H979" s="61">
        <v>43396</v>
      </c>
      <c r="J979" t="s">
        <v>396</v>
      </c>
      <c r="M979" t="s">
        <v>397</v>
      </c>
      <c r="Q979" t="s">
        <v>398</v>
      </c>
      <c r="S979">
        <v>10280</v>
      </c>
      <c r="T979" t="s">
        <v>837</v>
      </c>
      <c r="U979" s="60">
        <v>1028001</v>
      </c>
      <c r="V979" t="s">
        <v>421</v>
      </c>
      <c r="W979" s="60">
        <v>22220001</v>
      </c>
      <c r="X979" s="60" t="str">
        <f t="shared" si="15"/>
        <v>222</v>
      </c>
    </row>
    <row r="980" spans="2:24">
      <c r="B980">
        <v>15517825</v>
      </c>
      <c r="C980" t="s">
        <v>2937</v>
      </c>
      <c r="D980" t="s">
        <v>393</v>
      </c>
      <c r="E980" s="60" t="s">
        <v>394</v>
      </c>
      <c r="G980" t="s">
        <v>1299</v>
      </c>
      <c r="H980" s="61">
        <v>45223</v>
      </c>
      <c r="J980" t="s">
        <v>396</v>
      </c>
      <c r="M980" t="s">
        <v>397</v>
      </c>
      <c r="Q980" t="s">
        <v>398</v>
      </c>
      <c r="S980">
        <v>10203</v>
      </c>
      <c r="T980" t="s">
        <v>399</v>
      </c>
      <c r="U980" s="60">
        <v>1020303</v>
      </c>
      <c r="V980" t="s">
        <v>418</v>
      </c>
      <c r="W980" s="60">
        <v>21420003</v>
      </c>
      <c r="X980" s="60" t="str">
        <f t="shared" si="15"/>
        <v>214</v>
      </c>
    </row>
    <row r="981" spans="2:24">
      <c r="B981">
        <v>15517889</v>
      </c>
      <c r="C981" t="s">
        <v>2471</v>
      </c>
      <c r="D981" t="s">
        <v>393</v>
      </c>
      <c r="E981" s="60" t="s">
        <v>394</v>
      </c>
      <c r="G981" t="s">
        <v>395</v>
      </c>
      <c r="H981" s="61">
        <v>43138</v>
      </c>
      <c r="J981" t="s">
        <v>4979</v>
      </c>
      <c r="M981" t="s">
        <v>397</v>
      </c>
      <c r="Q981" t="s">
        <v>398</v>
      </c>
      <c r="S981">
        <v>10230</v>
      </c>
      <c r="T981" t="s">
        <v>454</v>
      </c>
      <c r="U981" s="60">
        <v>1023008</v>
      </c>
      <c r="V981" t="s">
        <v>684</v>
      </c>
      <c r="W981" s="60">
        <v>20720008</v>
      </c>
      <c r="X981" s="60" t="str">
        <f t="shared" si="15"/>
        <v>207</v>
      </c>
    </row>
    <row r="982" spans="2:24">
      <c r="B982">
        <v>15534865</v>
      </c>
      <c r="C982" t="s">
        <v>2823</v>
      </c>
      <c r="D982" t="s">
        <v>393</v>
      </c>
      <c r="E982" s="60" t="s">
        <v>394</v>
      </c>
      <c r="G982" t="s">
        <v>1299</v>
      </c>
      <c r="H982" s="61">
        <v>44522</v>
      </c>
      <c r="J982" t="s">
        <v>396</v>
      </c>
      <c r="M982" t="s">
        <v>471</v>
      </c>
      <c r="Q982" t="s">
        <v>398</v>
      </c>
      <c r="S982">
        <v>10230</v>
      </c>
      <c r="T982" t="s">
        <v>454</v>
      </c>
      <c r="U982" s="60">
        <v>1023007</v>
      </c>
      <c r="V982" t="s">
        <v>582</v>
      </c>
      <c r="W982" s="60">
        <v>20720007</v>
      </c>
      <c r="X982" s="60" t="str">
        <f t="shared" si="15"/>
        <v>207</v>
      </c>
    </row>
    <row r="983" spans="2:24">
      <c r="B983">
        <v>15673096</v>
      </c>
      <c r="C983" t="s">
        <v>1826</v>
      </c>
      <c r="D983" t="s">
        <v>393</v>
      </c>
      <c r="E983" s="60" t="s">
        <v>394</v>
      </c>
      <c r="G983" t="s">
        <v>395</v>
      </c>
      <c r="H983" s="61">
        <v>39976</v>
      </c>
      <c r="J983" t="s">
        <v>396</v>
      </c>
      <c r="M983" t="s">
        <v>397</v>
      </c>
      <c r="Q983" t="s">
        <v>398</v>
      </c>
      <c r="S983">
        <v>10225</v>
      </c>
      <c r="T983" t="s">
        <v>402</v>
      </c>
      <c r="U983" s="60">
        <v>1022501</v>
      </c>
      <c r="V983" t="s">
        <v>676</v>
      </c>
      <c r="W983" s="60">
        <v>21320003</v>
      </c>
      <c r="X983" s="60" t="str">
        <f t="shared" si="15"/>
        <v>213</v>
      </c>
    </row>
    <row r="984" spans="2:24">
      <c r="B984">
        <v>15923258</v>
      </c>
      <c r="C984" t="s">
        <v>3133</v>
      </c>
      <c r="D984" t="s">
        <v>393</v>
      </c>
      <c r="E984" s="60" t="s">
        <v>394</v>
      </c>
      <c r="G984" t="s">
        <v>2693</v>
      </c>
      <c r="H984" s="61">
        <v>45097</v>
      </c>
      <c r="J984" t="s">
        <v>396</v>
      </c>
      <c r="M984" t="s">
        <v>397</v>
      </c>
      <c r="Q984" t="s">
        <v>2694</v>
      </c>
      <c r="S984">
        <v>10290</v>
      </c>
      <c r="T984" t="s">
        <v>706</v>
      </c>
      <c r="U984" s="60">
        <v>1029005</v>
      </c>
      <c r="V984" t="s">
        <v>707</v>
      </c>
      <c r="W984" s="60">
        <v>20420004</v>
      </c>
      <c r="X984" s="60" t="str">
        <f t="shared" si="15"/>
        <v>204</v>
      </c>
    </row>
    <row r="985" spans="2:24">
      <c r="B985">
        <v>15990535</v>
      </c>
      <c r="C985" t="s">
        <v>2380</v>
      </c>
      <c r="D985" t="s">
        <v>393</v>
      </c>
      <c r="E985" s="60" t="s">
        <v>394</v>
      </c>
      <c r="G985" t="s">
        <v>395</v>
      </c>
      <c r="H985" s="61">
        <v>42409</v>
      </c>
      <c r="J985" t="s">
        <v>396</v>
      </c>
      <c r="M985" t="s">
        <v>471</v>
      </c>
      <c r="Q985" t="s">
        <v>398</v>
      </c>
      <c r="S985">
        <v>10230</v>
      </c>
      <c r="T985" t="s">
        <v>454</v>
      </c>
      <c r="U985" s="60">
        <v>1023007</v>
      </c>
      <c r="V985" t="s">
        <v>582</v>
      </c>
      <c r="W985" s="60">
        <v>20720007</v>
      </c>
      <c r="X985" s="60" t="str">
        <f t="shared" si="15"/>
        <v>207</v>
      </c>
    </row>
    <row r="986" spans="2:24">
      <c r="B986">
        <v>16070670</v>
      </c>
      <c r="C986" t="s">
        <v>4713</v>
      </c>
      <c r="D986" t="s">
        <v>393</v>
      </c>
      <c r="E986" s="60" t="s">
        <v>394</v>
      </c>
      <c r="G986" t="s">
        <v>1299</v>
      </c>
      <c r="H986" s="61">
        <v>45223</v>
      </c>
      <c r="J986" t="s">
        <v>396</v>
      </c>
      <c r="M986" t="s">
        <v>397</v>
      </c>
      <c r="Q986" t="s">
        <v>398</v>
      </c>
      <c r="S986">
        <v>10260</v>
      </c>
      <c r="T986" t="s">
        <v>5037</v>
      </c>
      <c r="U986" s="60">
        <v>1026001</v>
      </c>
      <c r="V986" t="s">
        <v>538</v>
      </c>
      <c r="W986" s="60">
        <v>20920001</v>
      </c>
      <c r="X986" s="60" t="str">
        <f t="shared" si="15"/>
        <v>209</v>
      </c>
    </row>
    <row r="987" spans="2:24">
      <c r="B987">
        <v>16079750</v>
      </c>
      <c r="C987" t="s">
        <v>3016</v>
      </c>
      <c r="D987" t="s">
        <v>393</v>
      </c>
      <c r="E987" s="60" t="s">
        <v>394</v>
      </c>
      <c r="G987" t="s">
        <v>2693</v>
      </c>
      <c r="H987" s="61">
        <v>45033</v>
      </c>
      <c r="J987" t="s">
        <v>396</v>
      </c>
      <c r="M987" t="s">
        <v>397</v>
      </c>
      <c r="Q987" t="s">
        <v>2694</v>
      </c>
      <c r="S987">
        <v>10271</v>
      </c>
      <c r="T987" t="s">
        <v>1163</v>
      </c>
      <c r="U987" s="60">
        <v>10271</v>
      </c>
      <c r="V987" t="s">
        <v>1163</v>
      </c>
      <c r="W987" s="60">
        <v>22860001</v>
      </c>
      <c r="X987" s="60" t="str">
        <f t="shared" si="15"/>
        <v>228</v>
      </c>
    </row>
    <row r="988" spans="2:24">
      <c r="B988">
        <v>16273431</v>
      </c>
      <c r="C988" t="s">
        <v>1161</v>
      </c>
      <c r="D988" t="s">
        <v>393</v>
      </c>
      <c r="E988" s="60" t="s">
        <v>394</v>
      </c>
      <c r="G988" t="s">
        <v>395</v>
      </c>
      <c r="H988" s="61">
        <v>36985</v>
      </c>
      <c r="J988" t="s">
        <v>396</v>
      </c>
      <c r="M988" t="s">
        <v>471</v>
      </c>
      <c r="Q988" t="s">
        <v>398</v>
      </c>
      <c r="S988">
        <v>10230</v>
      </c>
      <c r="T988" t="s">
        <v>454</v>
      </c>
      <c r="U988" s="60">
        <v>1023008</v>
      </c>
      <c r="V988" t="s">
        <v>684</v>
      </c>
      <c r="W988" s="60">
        <v>20720008</v>
      </c>
      <c r="X988" s="60" t="str">
        <f t="shared" si="15"/>
        <v>207</v>
      </c>
    </row>
    <row r="989" spans="2:24">
      <c r="B989">
        <v>16347487</v>
      </c>
      <c r="C989" t="s">
        <v>1017</v>
      </c>
      <c r="D989" t="s">
        <v>393</v>
      </c>
      <c r="E989" s="60" t="s">
        <v>394</v>
      </c>
      <c r="G989" t="s">
        <v>395</v>
      </c>
      <c r="H989" s="61">
        <v>35977</v>
      </c>
      <c r="J989" t="s">
        <v>396</v>
      </c>
      <c r="M989" t="s">
        <v>397</v>
      </c>
      <c r="Q989" t="s">
        <v>398</v>
      </c>
      <c r="S989">
        <v>10250</v>
      </c>
      <c r="T989" t="s">
        <v>483</v>
      </c>
      <c r="U989" s="60">
        <v>1025002</v>
      </c>
      <c r="V989" t="s">
        <v>694</v>
      </c>
      <c r="W989" s="60">
        <v>21220002</v>
      </c>
      <c r="X989" s="60" t="str">
        <f t="shared" si="15"/>
        <v>212</v>
      </c>
    </row>
    <row r="990" spans="2:24">
      <c r="B990">
        <v>16482918</v>
      </c>
      <c r="C990" t="s">
        <v>1240</v>
      </c>
      <c r="D990" t="s">
        <v>393</v>
      </c>
      <c r="E990" s="60" t="s">
        <v>394</v>
      </c>
      <c r="G990" t="s">
        <v>395</v>
      </c>
      <c r="H990" s="61">
        <v>37536</v>
      </c>
      <c r="J990" t="s">
        <v>396</v>
      </c>
      <c r="M990" t="s">
        <v>397</v>
      </c>
      <c r="Q990" t="s">
        <v>398</v>
      </c>
      <c r="S990">
        <v>10203</v>
      </c>
      <c r="T990" t="s">
        <v>399</v>
      </c>
      <c r="U990" s="60">
        <v>1020305</v>
      </c>
      <c r="V990" t="s">
        <v>436</v>
      </c>
      <c r="W990" s="60">
        <v>21420001</v>
      </c>
      <c r="X990" s="60" t="str">
        <f t="shared" si="15"/>
        <v>214</v>
      </c>
    </row>
    <row r="991" spans="2:24">
      <c r="B991">
        <v>16720707</v>
      </c>
      <c r="C991" t="s">
        <v>1068</v>
      </c>
      <c r="D991" t="s">
        <v>393</v>
      </c>
      <c r="E991" s="60" t="s">
        <v>394</v>
      </c>
      <c r="G991" t="s">
        <v>395</v>
      </c>
      <c r="H991" s="61">
        <v>36371</v>
      </c>
      <c r="J991" t="s">
        <v>396</v>
      </c>
      <c r="M991" t="s">
        <v>397</v>
      </c>
      <c r="Q991" t="s">
        <v>398</v>
      </c>
      <c r="S991">
        <v>10220</v>
      </c>
      <c r="T991" t="s">
        <v>434</v>
      </c>
      <c r="U991" s="60">
        <v>1022004</v>
      </c>
      <c r="V991" t="s">
        <v>875</v>
      </c>
      <c r="W991" s="60">
        <v>22020005</v>
      </c>
      <c r="X991" s="60" t="str">
        <f t="shared" si="15"/>
        <v>220</v>
      </c>
    </row>
    <row r="992" spans="2:24">
      <c r="B992">
        <v>16747689</v>
      </c>
      <c r="C992" t="s">
        <v>1535</v>
      </c>
      <c r="D992" t="s">
        <v>393</v>
      </c>
      <c r="E992" s="60" t="s">
        <v>394</v>
      </c>
      <c r="G992" t="s">
        <v>395</v>
      </c>
      <c r="H992" s="61">
        <v>38782</v>
      </c>
      <c r="J992" t="s">
        <v>396</v>
      </c>
      <c r="M992" t="s">
        <v>397</v>
      </c>
      <c r="Q992" t="s">
        <v>398</v>
      </c>
      <c r="S992">
        <v>10211</v>
      </c>
      <c r="T992" t="s">
        <v>422</v>
      </c>
      <c r="U992" s="60">
        <v>1021101</v>
      </c>
      <c r="V992" t="s">
        <v>423</v>
      </c>
      <c r="W992" s="60">
        <v>21920004</v>
      </c>
      <c r="X992" s="60" t="str">
        <f t="shared" si="15"/>
        <v>219</v>
      </c>
    </row>
    <row r="993" spans="2:24">
      <c r="B993">
        <v>16835509</v>
      </c>
      <c r="C993" t="s">
        <v>2178</v>
      </c>
      <c r="D993" t="s">
        <v>393</v>
      </c>
      <c r="E993" s="60" t="s">
        <v>394</v>
      </c>
      <c r="G993" t="s">
        <v>395</v>
      </c>
      <c r="H993" s="61">
        <v>41584</v>
      </c>
      <c r="J993" t="s">
        <v>396</v>
      </c>
      <c r="M993" t="s">
        <v>397</v>
      </c>
      <c r="Q993" t="s">
        <v>398</v>
      </c>
      <c r="S993">
        <v>10203</v>
      </c>
      <c r="T993" t="s">
        <v>399</v>
      </c>
      <c r="U993" s="60">
        <v>1020303</v>
      </c>
      <c r="V993" t="s">
        <v>418</v>
      </c>
      <c r="W993" s="60">
        <v>21420003</v>
      </c>
      <c r="X993" s="60" t="str">
        <f t="shared" si="15"/>
        <v>214</v>
      </c>
    </row>
    <row r="994" spans="2:24">
      <c r="B994">
        <v>16917232</v>
      </c>
      <c r="C994" t="s">
        <v>4714</v>
      </c>
      <c r="D994" t="s">
        <v>393</v>
      </c>
      <c r="E994" s="60" t="s">
        <v>394</v>
      </c>
      <c r="G994" t="s">
        <v>1299</v>
      </c>
      <c r="H994" s="61">
        <v>45223</v>
      </c>
      <c r="J994" t="s">
        <v>396</v>
      </c>
      <c r="M994" t="s">
        <v>397</v>
      </c>
      <c r="Q994" t="s">
        <v>398</v>
      </c>
      <c r="S994">
        <v>10245</v>
      </c>
      <c r="T994" t="s">
        <v>914</v>
      </c>
      <c r="U994" s="60">
        <v>1024501</v>
      </c>
      <c r="V994" t="s">
        <v>421</v>
      </c>
      <c r="W994" s="60">
        <v>22120001</v>
      </c>
      <c r="X994" s="60" t="str">
        <f t="shared" si="15"/>
        <v>221</v>
      </c>
    </row>
    <row r="995" spans="2:24">
      <c r="B995">
        <v>18003453</v>
      </c>
      <c r="C995" t="s">
        <v>1410</v>
      </c>
      <c r="D995" t="s">
        <v>410</v>
      </c>
      <c r="E995" s="60" t="s">
        <v>411</v>
      </c>
      <c r="G995" t="s">
        <v>753</v>
      </c>
      <c r="H995" s="61">
        <v>38216</v>
      </c>
      <c r="J995" t="s">
        <v>470</v>
      </c>
      <c r="M995" t="s">
        <v>471</v>
      </c>
      <c r="Q995" t="s">
        <v>753</v>
      </c>
      <c r="S995">
        <v>10294</v>
      </c>
      <c r="T995" t="s">
        <v>472</v>
      </c>
      <c r="U995" s="60">
        <v>1029403</v>
      </c>
      <c r="V995" t="s">
        <v>473</v>
      </c>
      <c r="W995" s="60">
        <v>10850006</v>
      </c>
      <c r="X995" s="60" t="str">
        <f t="shared" si="15"/>
        <v>108</v>
      </c>
    </row>
    <row r="996" spans="2:24">
      <c r="B996">
        <v>18496076</v>
      </c>
      <c r="C996" t="s">
        <v>1832</v>
      </c>
      <c r="D996" t="s">
        <v>393</v>
      </c>
      <c r="E996" s="60" t="s">
        <v>394</v>
      </c>
      <c r="G996" t="s">
        <v>395</v>
      </c>
      <c r="H996" s="61">
        <v>40003</v>
      </c>
      <c r="J996" t="s">
        <v>396</v>
      </c>
      <c r="M996" t="s">
        <v>397</v>
      </c>
      <c r="Q996" t="s">
        <v>398</v>
      </c>
      <c r="S996">
        <v>10230</v>
      </c>
      <c r="T996" t="s">
        <v>454</v>
      </c>
      <c r="U996" s="60">
        <v>1023006</v>
      </c>
      <c r="V996" t="s">
        <v>455</v>
      </c>
      <c r="W996" s="60">
        <v>20720006</v>
      </c>
      <c r="X996" s="60" t="str">
        <f t="shared" si="15"/>
        <v>207</v>
      </c>
    </row>
    <row r="997" spans="2:24">
      <c r="B997">
        <v>18522153</v>
      </c>
      <c r="C997" t="s">
        <v>2360</v>
      </c>
      <c r="D997" t="s">
        <v>393</v>
      </c>
      <c r="E997" s="60" t="s">
        <v>394</v>
      </c>
      <c r="G997" t="s">
        <v>395</v>
      </c>
      <c r="H997" s="61">
        <v>42396</v>
      </c>
      <c r="J997" t="s">
        <v>396</v>
      </c>
      <c r="M997" t="s">
        <v>397</v>
      </c>
      <c r="Q997" t="s">
        <v>398</v>
      </c>
      <c r="S997">
        <v>10202</v>
      </c>
      <c r="T997" t="s">
        <v>430</v>
      </c>
      <c r="U997" s="60">
        <v>1020202</v>
      </c>
      <c r="V997" t="s">
        <v>885</v>
      </c>
      <c r="W997" s="60">
        <v>21620001</v>
      </c>
      <c r="X997" s="60" t="str">
        <f t="shared" si="15"/>
        <v>216</v>
      </c>
    </row>
    <row r="998" spans="2:24">
      <c r="B998">
        <v>18927154</v>
      </c>
      <c r="C998" t="s">
        <v>1853</v>
      </c>
      <c r="D998" t="s">
        <v>393</v>
      </c>
      <c r="E998" s="60" t="s">
        <v>394</v>
      </c>
      <c r="G998" t="s">
        <v>395</v>
      </c>
      <c r="H998" s="61">
        <v>40016</v>
      </c>
      <c r="J998" t="s">
        <v>396</v>
      </c>
      <c r="M998" t="s">
        <v>397</v>
      </c>
      <c r="Q998" t="s">
        <v>398</v>
      </c>
      <c r="S998">
        <v>10225</v>
      </c>
      <c r="T998" t="s">
        <v>402</v>
      </c>
      <c r="U998" s="60">
        <v>1022506</v>
      </c>
      <c r="V998" t="s">
        <v>657</v>
      </c>
      <c r="W998" s="60">
        <v>21320008</v>
      </c>
      <c r="X998" s="60" t="str">
        <f t="shared" si="15"/>
        <v>213</v>
      </c>
    </row>
    <row r="999" spans="2:24">
      <c r="B999">
        <v>19258396</v>
      </c>
      <c r="C999" t="s">
        <v>1869</v>
      </c>
      <c r="D999" t="s">
        <v>393</v>
      </c>
      <c r="E999" s="60" t="s">
        <v>394</v>
      </c>
      <c r="G999" t="s">
        <v>395</v>
      </c>
      <c r="H999" s="61">
        <v>40045</v>
      </c>
      <c r="J999" t="s">
        <v>396</v>
      </c>
      <c r="M999" t="s">
        <v>397</v>
      </c>
      <c r="Q999" t="s">
        <v>398</v>
      </c>
      <c r="S999">
        <v>10211</v>
      </c>
      <c r="T999" t="s">
        <v>422</v>
      </c>
      <c r="U999" s="60">
        <v>1021101</v>
      </c>
      <c r="V999" t="s">
        <v>423</v>
      </c>
      <c r="W999" s="60">
        <v>21920004</v>
      </c>
      <c r="X999" s="60" t="str">
        <f t="shared" si="15"/>
        <v>219</v>
      </c>
    </row>
    <row r="1000" spans="2:24">
      <c r="B1000">
        <v>19339999</v>
      </c>
      <c r="C1000" t="s">
        <v>3014</v>
      </c>
      <c r="D1000" t="s">
        <v>393</v>
      </c>
      <c r="E1000" s="60" t="s">
        <v>394</v>
      </c>
      <c r="G1000" t="s">
        <v>2693</v>
      </c>
      <c r="H1000" s="61">
        <v>45026</v>
      </c>
      <c r="J1000" t="s">
        <v>396</v>
      </c>
      <c r="M1000" t="s">
        <v>397</v>
      </c>
      <c r="Q1000" t="s">
        <v>2694</v>
      </c>
      <c r="S1000">
        <v>10203</v>
      </c>
      <c r="T1000" t="s">
        <v>399</v>
      </c>
      <c r="U1000" s="60">
        <v>1020302</v>
      </c>
      <c r="V1000" t="s">
        <v>400</v>
      </c>
      <c r="W1000" s="60">
        <v>21420002</v>
      </c>
      <c r="X1000" s="60" t="str">
        <f t="shared" si="15"/>
        <v>214</v>
      </c>
    </row>
    <row r="1001" spans="2:24">
      <c r="B1001">
        <v>19340765</v>
      </c>
      <c r="C1001" t="s">
        <v>1739</v>
      </c>
      <c r="D1001" t="s">
        <v>393</v>
      </c>
      <c r="E1001" s="60" t="s">
        <v>394</v>
      </c>
      <c r="G1001" t="s">
        <v>395</v>
      </c>
      <c r="H1001" s="61">
        <v>39583</v>
      </c>
      <c r="J1001" t="s">
        <v>396</v>
      </c>
      <c r="M1001" t="s">
        <v>397</v>
      </c>
      <c r="Q1001" t="s">
        <v>398</v>
      </c>
      <c r="S1001">
        <v>10213</v>
      </c>
      <c r="T1001" t="s">
        <v>460</v>
      </c>
      <c r="U1001" s="60">
        <v>1021303</v>
      </c>
      <c r="V1001" t="s">
        <v>1740</v>
      </c>
      <c r="W1001" s="60">
        <v>22320002</v>
      </c>
      <c r="X1001" s="60" t="str">
        <f t="shared" si="15"/>
        <v>223</v>
      </c>
    </row>
    <row r="1002" spans="2:24">
      <c r="B1002">
        <v>19408543</v>
      </c>
      <c r="C1002" t="s">
        <v>1629</v>
      </c>
      <c r="D1002" t="s">
        <v>393</v>
      </c>
      <c r="E1002" s="60" t="s">
        <v>394</v>
      </c>
      <c r="G1002" t="s">
        <v>395</v>
      </c>
      <c r="H1002" s="61">
        <v>39168</v>
      </c>
      <c r="J1002" t="s">
        <v>396</v>
      </c>
      <c r="M1002" t="s">
        <v>397</v>
      </c>
      <c r="Q1002" t="s">
        <v>398</v>
      </c>
      <c r="S1002">
        <v>10210</v>
      </c>
      <c r="T1002" t="s">
        <v>5038</v>
      </c>
      <c r="U1002" s="60">
        <v>1021001</v>
      </c>
      <c r="V1002" t="s">
        <v>797</v>
      </c>
      <c r="W1002" s="60">
        <v>21820002</v>
      </c>
      <c r="X1002" s="60" t="str">
        <f t="shared" si="15"/>
        <v>218</v>
      </c>
    </row>
    <row r="1003" spans="2:24">
      <c r="B1003">
        <v>19439115</v>
      </c>
      <c r="C1003" t="s">
        <v>1874</v>
      </c>
      <c r="D1003" t="s">
        <v>410</v>
      </c>
      <c r="E1003" s="60" t="s">
        <v>411</v>
      </c>
      <c r="G1003" t="s">
        <v>753</v>
      </c>
      <c r="H1003" s="61">
        <v>40067</v>
      </c>
      <c r="J1003" t="s">
        <v>481</v>
      </c>
      <c r="M1003" t="s">
        <v>397</v>
      </c>
      <c r="Q1003" t="s">
        <v>753</v>
      </c>
      <c r="S1003">
        <v>10289</v>
      </c>
      <c r="T1003" t="s">
        <v>521</v>
      </c>
      <c r="U1003" s="60">
        <v>102890401</v>
      </c>
      <c r="V1003" t="s">
        <v>522</v>
      </c>
      <c r="W1003" s="60">
        <v>10210005</v>
      </c>
      <c r="X1003" s="60" t="str">
        <f t="shared" si="15"/>
        <v>102</v>
      </c>
    </row>
    <row r="1004" spans="2:24">
      <c r="B1004">
        <v>19486758</v>
      </c>
      <c r="C1004" t="s">
        <v>1381</v>
      </c>
      <c r="D1004" t="s">
        <v>393</v>
      </c>
      <c r="E1004" s="60" t="s">
        <v>394</v>
      </c>
      <c r="G1004" t="s">
        <v>395</v>
      </c>
      <c r="H1004" s="61">
        <v>38078</v>
      </c>
      <c r="J1004" t="s">
        <v>396</v>
      </c>
      <c r="M1004" t="s">
        <v>397</v>
      </c>
      <c r="Q1004" t="s">
        <v>398</v>
      </c>
      <c r="S1004">
        <v>10209</v>
      </c>
      <c r="T1004" t="s">
        <v>442</v>
      </c>
      <c r="U1004" s="60">
        <v>1020905</v>
      </c>
      <c r="V1004" t="s">
        <v>952</v>
      </c>
      <c r="W1004" s="60">
        <v>21720006</v>
      </c>
      <c r="X1004" s="60" t="str">
        <f t="shared" si="15"/>
        <v>217</v>
      </c>
    </row>
    <row r="1005" spans="2:24">
      <c r="B1005">
        <v>19641105</v>
      </c>
      <c r="C1005" t="s">
        <v>2801</v>
      </c>
      <c r="D1005" t="s">
        <v>393</v>
      </c>
      <c r="E1005" s="60" t="s">
        <v>394</v>
      </c>
      <c r="G1005" t="s">
        <v>395</v>
      </c>
      <c r="H1005" s="61">
        <v>44519</v>
      </c>
      <c r="J1005" t="s">
        <v>396</v>
      </c>
      <c r="M1005" t="s">
        <v>397</v>
      </c>
      <c r="Q1005" t="s">
        <v>398</v>
      </c>
      <c r="S1005">
        <v>10235</v>
      </c>
      <c r="T1005" t="s">
        <v>415</v>
      </c>
      <c r="U1005" s="60">
        <v>1023502</v>
      </c>
      <c r="V1005" t="s">
        <v>416</v>
      </c>
      <c r="W1005" s="60">
        <v>20820001</v>
      </c>
      <c r="X1005" s="60" t="str">
        <f t="shared" si="15"/>
        <v>208</v>
      </c>
    </row>
    <row r="1006" spans="2:24">
      <c r="B1006">
        <v>21386955</v>
      </c>
      <c r="C1006" t="s">
        <v>1695</v>
      </c>
      <c r="D1006" t="s">
        <v>410</v>
      </c>
      <c r="E1006" s="60" t="s">
        <v>411</v>
      </c>
      <c r="G1006" t="s">
        <v>753</v>
      </c>
      <c r="H1006" s="61">
        <v>39462</v>
      </c>
      <c r="J1006" t="s">
        <v>489</v>
      </c>
      <c r="M1006" t="s">
        <v>397</v>
      </c>
      <c r="Q1006" t="s">
        <v>753</v>
      </c>
      <c r="S1006">
        <v>10292</v>
      </c>
      <c r="T1006" t="s">
        <v>451</v>
      </c>
      <c r="U1006" s="60">
        <v>1029203</v>
      </c>
      <c r="V1006" t="s">
        <v>452</v>
      </c>
      <c r="W1006" s="60">
        <v>20160002</v>
      </c>
      <c r="X1006" s="60" t="str">
        <f t="shared" si="15"/>
        <v>201</v>
      </c>
    </row>
    <row r="1007" spans="2:24">
      <c r="B1007">
        <v>21424846</v>
      </c>
      <c r="C1007" t="s">
        <v>1502</v>
      </c>
      <c r="D1007" t="s">
        <v>393</v>
      </c>
      <c r="E1007" s="60" t="s">
        <v>394</v>
      </c>
      <c r="G1007" t="s">
        <v>395</v>
      </c>
      <c r="H1007" s="61">
        <v>38628</v>
      </c>
      <c r="J1007" t="s">
        <v>4963</v>
      </c>
      <c r="M1007" t="s">
        <v>397</v>
      </c>
      <c r="Q1007" t="s">
        <v>398</v>
      </c>
      <c r="S1007">
        <v>10202</v>
      </c>
      <c r="T1007" t="s">
        <v>430</v>
      </c>
      <c r="U1007" s="60">
        <v>1020204</v>
      </c>
      <c r="V1007" t="s">
        <v>5047</v>
      </c>
      <c r="W1007" s="60">
        <v>21620003</v>
      </c>
      <c r="X1007" s="60" t="str">
        <f t="shared" si="15"/>
        <v>216</v>
      </c>
    </row>
    <row r="1008" spans="2:24">
      <c r="B1008">
        <v>21429275</v>
      </c>
      <c r="C1008" t="s">
        <v>2101</v>
      </c>
      <c r="D1008" t="s">
        <v>410</v>
      </c>
      <c r="E1008" s="60" t="s">
        <v>411</v>
      </c>
      <c r="G1008" t="s">
        <v>753</v>
      </c>
      <c r="H1008" s="61">
        <v>41310</v>
      </c>
      <c r="J1008" t="s">
        <v>735</v>
      </c>
      <c r="M1008" t="s">
        <v>397</v>
      </c>
      <c r="Q1008" t="s">
        <v>753</v>
      </c>
      <c r="S1008">
        <v>10282</v>
      </c>
      <c r="T1008" t="s">
        <v>543</v>
      </c>
      <c r="U1008" s="60">
        <v>1028203</v>
      </c>
      <c r="V1008" t="s">
        <v>544</v>
      </c>
      <c r="W1008" s="60">
        <v>10910004</v>
      </c>
      <c r="X1008" s="60" t="str">
        <f t="shared" si="15"/>
        <v>109</v>
      </c>
    </row>
    <row r="1009" spans="2:24">
      <c r="B1009">
        <v>21429324</v>
      </c>
      <c r="C1009" t="s">
        <v>1703</v>
      </c>
      <c r="D1009" t="s">
        <v>410</v>
      </c>
      <c r="E1009" s="60" t="s">
        <v>411</v>
      </c>
      <c r="G1009" t="s">
        <v>753</v>
      </c>
      <c r="H1009" s="61">
        <v>39548</v>
      </c>
      <c r="J1009" t="s">
        <v>598</v>
      </c>
      <c r="M1009" t="s">
        <v>397</v>
      </c>
      <c r="Q1009" t="s">
        <v>753</v>
      </c>
      <c r="S1009">
        <v>10245</v>
      </c>
      <c r="T1009" t="s">
        <v>914</v>
      </c>
      <c r="U1009" s="60">
        <v>1024502</v>
      </c>
      <c r="V1009" t="s">
        <v>1237</v>
      </c>
      <c r="W1009" s="60">
        <v>22130001</v>
      </c>
      <c r="X1009" s="60" t="str">
        <f t="shared" si="15"/>
        <v>221</v>
      </c>
    </row>
    <row r="1010" spans="2:24">
      <c r="B1010">
        <v>21429376</v>
      </c>
      <c r="C1010" t="s">
        <v>3102</v>
      </c>
      <c r="D1010" t="s">
        <v>393</v>
      </c>
      <c r="E1010" s="60" t="s">
        <v>394</v>
      </c>
      <c r="G1010" t="s">
        <v>2693</v>
      </c>
      <c r="H1010" s="61">
        <v>45064</v>
      </c>
      <c r="J1010" t="s">
        <v>396</v>
      </c>
      <c r="M1010" t="s">
        <v>397</v>
      </c>
      <c r="Q1010" t="s">
        <v>2694</v>
      </c>
      <c r="S1010">
        <v>10209</v>
      </c>
      <c r="T1010" t="s">
        <v>442</v>
      </c>
      <c r="U1010" s="60">
        <v>1020904</v>
      </c>
      <c r="V1010" t="s">
        <v>756</v>
      </c>
      <c r="W1010" s="60">
        <v>21720005</v>
      </c>
      <c r="X1010" s="60" t="str">
        <f t="shared" si="15"/>
        <v>217</v>
      </c>
    </row>
    <row r="1011" spans="2:24">
      <c r="B1011">
        <v>21466557</v>
      </c>
      <c r="C1011" t="s">
        <v>1256</v>
      </c>
      <c r="D1011" t="s">
        <v>393</v>
      </c>
      <c r="E1011" s="60" t="s">
        <v>394</v>
      </c>
      <c r="G1011" t="s">
        <v>395</v>
      </c>
      <c r="H1011" s="61">
        <v>37644</v>
      </c>
      <c r="J1011" t="s">
        <v>4997</v>
      </c>
      <c r="M1011" t="s">
        <v>397</v>
      </c>
      <c r="Q1011" t="s">
        <v>398</v>
      </c>
      <c r="S1011">
        <v>10285</v>
      </c>
      <c r="T1011" t="s">
        <v>599</v>
      </c>
      <c r="U1011" s="60">
        <v>1028502</v>
      </c>
      <c r="V1011" t="s">
        <v>600</v>
      </c>
      <c r="W1011" s="60">
        <v>20210001</v>
      </c>
      <c r="X1011" s="60" t="str">
        <f t="shared" si="15"/>
        <v>202</v>
      </c>
    </row>
    <row r="1012" spans="2:24">
      <c r="B1012">
        <v>21468082</v>
      </c>
      <c r="C1012" t="s">
        <v>2640</v>
      </c>
      <c r="D1012" t="s">
        <v>410</v>
      </c>
      <c r="E1012" s="60" t="s">
        <v>411</v>
      </c>
      <c r="G1012" t="s">
        <v>412</v>
      </c>
      <c r="H1012" s="61">
        <v>44141</v>
      </c>
      <c r="J1012" t="s">
        <v>4979</v>
      </c>
      <c r="M1012" t="s">
        <v>397</v>
      </c>
      <c r="Q1012" t="s">
        <v>719</v>
      </c>
      <c r="S1012">
        <v>10297</v>
      </c>
      <c r="T1012" t="s">
        <v>628</v>
      </c>
      <c r="U1012" s="60">
        <v>10297</v>
      </c>
      <c r="V1012" t="s">
        <v>628</v>
      </c>
      <c r="W1012" s="60">
        <v>20340028</v>
      </c>
      <c r="X1012" s="60" t="str">
        <f t="shared" si="15"/>
        <v>203</v>
      </c>
    </row>
    <row r="1013" spans="2:24">
      <c r="B1013">
        <v>21469715</v>
      </c>
      <c r="C1013" t="s">
        <v>1757</v>
      </c>
      <c r="D1013" t="s">
        <v>410</v>
      </c>
      <c r="E1013" s="60" t="s">
        <v>411</v>
      </c>
      <c r="G1013" t="s">
        <v>753</v>
      </c>
      <c r="H1013" s="61">
        <v>39702</v>
      </c>
      <c r="J1013" t="s">
        <v>4948</v>
      </c>
      <c r="M1013" t="s">
        <v>397</v>
      </c>
      <c r="Q1013" t="s">
        <v>753</v>
      </c>
      <c r="S1013">
        <v>10292</v>
      </c>
      <c r="T1013" t="s">
        <v>451</v>
      </c>
      <c r="U1013" s="60">
        <v>1029203</v>
      </c>
      <c r="V1013" t="s">
        <v>452</v>
      </c>
      <c r="W1013" s="60">
        <v>20160002</v>
      </c>
      <c r="X1013" s="60" t="str">
        <f t="shared" si="15"/>
        <v>201</v>
      </c>
    </row>
    <row r="1014" spans="2:24">
      <c r="B1014">
        <v>21481362</v>
      </c>
      <c r="C1014" t="s">
        <v>4715</v>
      </c>
      <c r="D1014" t="s">
        <v>393</v>
      </c>
      <c r="E1014" s="60" t="s">
        <v>394</v>
      </c>
      <c r="G1014" t="s">
        <v>2693</v>
      </c>
      <c r="H1014" s="61">
        <v>45063</v>
      </c>
      <c r="J1014" t="s">
        <v>396</v>
      </c>
      <c r="M1014" t="s">
        <v>397</v>
      </c>
      <c r="Q1014" t="s">
        <v>2694</v>
      </c>
      <c r="S1014">
        <v>10220</v>
      </c>
      <c r="T1014" t="s">
        <v>434</v>
      </c>
      <c r="U1014" s="60">
        <v>1022004</v>
      </c>
      <c r="V1014" t="s">
        <v>875</v>
      </c>
      <c r="W1014" s="60">
        <v>22020005</v>
      </c>
      <c r="X1014" s="60" t="str">
        <f t="shared" si="15"/>
        <v>220</v>
      </c>
    </row>
    <row r="1015" spans="2:24">
      <c r="B1015">
        <v>21481541</v>
      </c>
      <c r="C1015" t="s">
        <v>1886</v>
      </c>
      <c r="D1015" t="s">
        <v>410</v>
      </c>
      <c r="E1015" s="60" t="s">
        <v>411</v>
      </c>
      <c r="G1015" t="s">
        <v>753</v>
      </c>
      <c r="H1015" s="61">
        <v>40141</v>
      </c>
      <c r="J1015" t="s">
        <v>1887</v>
      </c>
      <c r="M1015" t="s">
        <v>397</v>
      </c>
      <c r="Q1015" t="s">
        <v>753</v>
      </c>
      <c r="S1015">
        <v>10281</v>
      </c>
      <c r="T1015" t="s">
        <v>493</v>
      </c>
      <c r="U1015" s="60">
        <v>1028102</v>
      </c>
      <c r="V1015" t="s">
        <v>494</v>
      </c>
      <c r="W1015" s="60">
        <v>11010003</v>
      </c>
      <c r="X1015" s="60" t="str">
        <f t="shared" si="15"/>
        <v>110</v>
      </c>
    </row>
    <row r="1016" spans="2:24">
      <c r="B1016">
        <v>21481845</v>
      </c>
      <c r="C1016" t="s">
        <v>1891</v>
      </c>
      <c r="D1016" t="s">
        <v>393</v>
      </c>
      <c r="E1016" s="60" t="s">
        <v>394</v>
      </c>
      <c r="G1016" t="s">
        <v>395</v>
      </c>
      <c r="H1016" s="61">
        <v>40211</v>
      </c>
      <c r="J1016" t="s">
        <v>4963</v>
      </c>
      <c r="M1016" t="s">
        <v>397</v>
      </c>
      <c r="Q1016" t="s">
        <v>398</v>
      </c>
      <c r="S1016">
        <v>10260</v>
      </c>
      <c r="T1016" t="s">
        <v>5037</v>
      </c>
      <c r="U1016" s="60">
        <v>1026002</v>
      </c>
      <c r="V1016" t="s">
        <v>1330</v>
      </c>
      <c r="W1016" s="60">
        <v>20920002</v>
      </c>
      <c r="X1016" s="60" t="str">
        <f t="shared" si="15"/>
        <v>209</v>
      </c>
    </row>
    <row r="1017" spans="2:24">
      <c r="B1017">
        <v>21492464</v>
      </c>
      <c r="C1017" t="s">
        <v>3180</v>
      </c>
      <c r="D1017" t="s">
        <v>393</v>
      </c>
      <c r="E1017" s="60" t="s">
        <v>394</v>
      </c>
      <c r="G1017" t="s">
        <v>2693</v>
      </c>
      <c r="H1017" s="61">
        <v>45128</v>
      </c>
      <c r="J1017" t="s">
        <v>396</v>
      </c>
      <c r="M1017" t="s">
        <v>397</v>
      </c>
      <c r="Q1017" t="s">
        <v>2694</v>
      </c>
      <c r="S1017">
        <v>10211</v>
      </c>
      <c r="T1017" t="s">
        <v>422</v>
      </c>
      <c r="U1017" s="60">
        <v>1021101</v>
      </c>
      <c r="V1017" t="s">
        <v>423</v>
      </c>
      <c r="W1017" s="60">
        <v>21920004</v>
      </c>
      <c r="X1017" s="60" t="str">
        <f t="shared" si="15"/>
        <v>219</v>
      </c>
    </row>
    <row r="1018" spans="2:24">
      <c r="B1018">
        <v>21492831</v>
      </c>
      <c r="C1018" t="s">
        <v>2375</v>
      </c>
      <c r="D1018" t="s">
        <v>393</v>
      </c>
      <c r="E1018" s="60" t="s">
        <v>394</v>
      </c>
      <c r="G1018" t="s">
        <v>395</v>
      </c>
      <c r="H1018" s="61">
        <v>42404</v>
      </c>
      <c r="J1018" t="s">
        <v>396</v>
      </c>
      <c r="M1018" t="s">
        <v>397</v>
      </c>
      <c r="Q1018" t="s">
        <v>398</v>
      </c>
      <c r="S1018">
        <v>10270</v>
      </c>
      <c r="T1018" t="s">
        <v>5035</v>
      </c>
      <c r="U1018" s="60">
        <v>1027001</v>
      </c>
      <c r="V1018" t="s">
        <v>5042</v>
      </c>
      <c r="W1018" s="60">
        <v>21020001</v>
      </c>
      <c r="X1018" s="60" t="str">
        <f t="shared" si="15"/>
        <v>210</v>
      </c>
    </row>
    <row r="1019" spans="2:24">
      <c r="B1019">
        <v>21562676</v>
      </c>
      <c r="C1019" t="s">
        <v>3296</v>
      </c>
      <c r="D1019" t="s">
        <v>393</v>
      </c>
      <c r="E1019" s="60" t="s">
        <v>394</v>
      </c>
      <c r="G1019" t="s">
        <v>2693</v>
      </c>
      <c r="H1019" s="61">
        <v>45201</v>
      </c>
      <c r="J1019" t="s">
        <v>396</v>
      </c>
      <c r="M1019" t="s">
        <v>397</v>
      </c>
      <c r="Q1019" t="s">
        <v>2694</v>
      </c>
      <c r="S1019">
        <v>10211</v>
      </c>
      <c r="T1019" t="s">
        <v>422</v>
      </c>
      <c r="U1019" s="60">
        <v>1021101</v>
      </c>
      <c r="V1019" t="s">
        <v>423</v>
      </c>
      <c r="W1019" s="60">
        <v>21920004</v>
      </c>
      <c r="X1019" s="60" t="str">
        <f t="shared" si="15"/>
        <v>219</v>
      </c>
    </row>
    <row r="1020" spans="2:24">
      <c r="B1020">
        <v>21575518</v>
      </c>
      <c r="C1020" t="s">
        <v>3081</v>
      </c>
      <c r="D1020" t="s">
        <v>393</v>
      </c>
      <c r="E1020" s="60" t="s">
        <v>394</v>
      </c>
      <c r="G1020" t="s">
        <v>2693</v>
      </c>
      <c r="H1020" s="61">
        <v>45055</v>
      </c>
      <c r="J1020" t="s">
        <v>396</v>
      </c>
      <c r="M1020" t="s">
        <v>397</v>
      </c>
      <c r="Q1020" t="s">
        <v>2694</v>
      </c>
      <c r="S1020">
        <v>10210</v>
      </c>
      <c r="T1020" t="s">
        <v>5038</v>
      </c>
      <c r="U1020" s="60">
        <v>1021002</v>
      </c>
      <c r="V1020" t="s">
        <v>5051</v>
      </c>
      <c r="W1020" s="60">
        <v>21820001</v>
      </c>
      <c r="X1020" s="60" t="str">
        <f t="shared" si="15"/>
        <v>218</v>
      </c>
    </row>
    <row r="1021" spans="2:24">
      <c r="B1021">
        <v>21693308</v>
      </c>
      <c r="C1021" t="s">
        <v>1914</v>
      </c>
      <c r="D1021" t="s">
        <v>410</v>
      </c>
      <c r="E1021" s="60" t="s">
        <v>411</v>
      </c>
      <c r="G1021" t="s">
        <v>753</v>
      </c>
      <c r="H1021" s="61">
        <v>40284</v>
      </c>
      <c r="J1021" t="s">
        <v>1915</v>
      </c>
      <c r="M1021" t="s">
        <v>397</v>
      </c>
      <c r="Q1021" t="s">
        <v>753</v>
      </c>
      <c r="S1021">
        <v>10250</v>
      </c>
      <c r="T1021" t="s">
        <v>483</v>
      </c>
      <c r="U1021" s="60">
        <v>1025003</v>
      </c>
      <c r="V1021" t="s">
        <v>484</v>
      </c>
      <c r="W1021" s="60">
        <v>21220003</v>
      </c>
      <c r="X1021" s="60" t="str">
        <f t="shared" si="15"/>
        <v>212</v>
      </c>
    </row>
    <row r="1022" spans="2:24">
      <c r="B1022">
        <v>21739417</v>
      </c>
      <c r="C1022" t="s">
        <v>1958</v>
      </c>
      <c r="D1022" t="s">
        <v>410</v>
      </c>
      <c r="E1022" s="60" t="s">
        <v>411</v>
      </c>
      <c r="G1022" t="s">
        <v>412</v>
      </c>
      <c r="H1022" s="61">
        <v>40556</v>
      </c>
      <c r="J1022" t="s">
        <v>4998</v>
      </c>
      <c r="M1022" t="s">
        <v>397</v>
      </c>
      <c r="Q1022" t="s">
        <v>719</v>
      </c>
      <c r="S1022">
        <v>10289</v>
      </c>
      <c r="T1022" t="s">
        <v>521</v>
      </c>
      <c r="U1022" s="60">
        <v>102890401</v>
      </c>
      <c r="V1022" t="s">
        <v>522</v>
      </c>
      <c r="W1022" s="60">
        <v>10210005</v>
      </c>
      <c r="X1022" s="60" t="str">
        <f t="shared" si="15"/>
        <v>102</v>
      </c>
    </row>
    <row r="1023" spans="2:24">
      <c r="B1023">
        <v>21784094</v>
      </c>
      <c r="C1023" t="s">
        <v>2371</v>
      </c>
      <c r="D1023" t="s">
        <v>393</v>
      </c>
      <c r="E1023" s="60" t="s">
        <v>394</v>
      </c>
      <c r="G1023" t="s">
        <v>395</v>
      </c>
      <c r="H1023" s="61">
        <v>42402</v>
      </c>
      <c r="J1023" t="s">
        <v>396</v>
      </c>
      <c r="M1023" t="s">
        <v>397</v>
      </c>
      <c r="Q1023" t="s">
        <v>398</v>
      </c>
      <c r="S1023">
        <v>10202</v>
      </c>
      <c r="T1023" t="s">
        <v>430</v>
      </c>
      <c r="U1023" s="60">
        <v>1020201</v>
      </c>
      <c r="V1023" t="s">
        <v>615</v>
      </c>
      <c r="W1023" s="60">
        <v>21620002</v>
      </c>
      <c r="X1023" s="60" t="str">
        <f t="shared" si="15"/>
        <v>216</v>
      </c>
    </row>
    <row r="1024" spans="2:24">
      <c r="B1024">
        <v>21811229</v>
      </c>
      <c r="C1024" t="s">
        <v>1129</v>
      </c>
      <c r="D1024" t="s">
        <v>410</v>
      </c>
      <c r="E1024" s="60" t="s">
        <v>411</v>
      </c>
      <c r="G1024" t="s">
        <v>753</v>
      </c>
      <c r="H1024" s="61">
        <v>36909</v>
      </c>
      <c r="J1024" t="s">
        <v>4955</v>
      </c>
      <c r="M1024" t="s">
        <v>397</v>
      </c>
      <c r="Q1024" t="s">
        <v>753</v>
      </c>
      <c r="S1024">
        <v>10250</v>
      </c>
      <c r="T1024" t="s">
        <v>483</v>
      </c>
      <c r="U1024" s="60">
        <v>10250</v>
      </c>
      <c r="V1024" t="s">
        <v>483</v>
      </c>
      <c r="W1024" s="60">
        <v>21260001</v>
      </c>
      <c r="X1024" s="60" t="str">
        <f t="shared" si="15"/>
        <v>212</v>
      </c>
    </row>
    <row r="1025" spans="2:24">
      <c r="B1025">
        <v>21830380</v>
      </c>
      <c r="C1025" t="s">
        <v>3247</v>
      </c>
      <c r="D1025" t="s">
        <v>393</v>
      </c>
      <c r="E1025" s="60" t="s">
        <v>394</v>
      </c>
      <c r="G1025" t="s">
        <v>2693</v>
      </c>
      <c r="H1025" s="61">
        <v>45176</v>
      </c>
      <c r="J1025" t="s">
        <v>396</v>
      </c>
      <c r="M1025" t="s">
        <v>397</v>
      </c>
      <c r="Q1025" t="s">
        <v>2694</v>
      </c>
      <c r="S1025">
        <v>10220</v>
      </c>
      <c r="T1025" t="s">
        <v>434</v>
      </c>
      <c r="U1025" s="60">
        <v>1022004</v>
      </c>
      <c r="V1025" t="s">
        <v>875</v>
      </c>
      <c r="W1025" s="60">
        <v>22020005</v>
      </c>
      <c r="X1025" s="60" t="str">
        <f t="shared" si="15"/>
        <v>220</v>
      </c>
    </row>
    <row r="1026" spans="2:24">
      <c r="B1026">
        <v>21852251</v>
      </c>
      <c r="C1026" t="s">
        <v>1820</v>
      </c>
      <c r="D1026" t="s">
        <v>393</v>
      </c>
      <c r="E1026" s="60" t="s">
        <v>394</v>
      </c>
      <c r="G1026" t="s">
        <v>395</v>
      </c>
      <c r="H1026" s="61">
        <v>39954</v>
      </c>
      <c r="J1026" t="s">
        <v>396</v>
      </c>
      <c r="M1026" t="s">
        <v>397</v>
      </c>
      <c r="Q1026" t="s">
        <v>398</v>
      </c>
      <c r="S1026">
        <v>10213</v>
      </c>
      <c r="T1026" t="s">
        <v>460</v>
      </c>
      <c r="U1026" s="60">
        <v>1021301</v>
      </c>
      <c r="V1026" t="s">
        <v>421</v>
      </c>
      <c r="W1026" s="60">
        <v>22320001</v>
      </c>
      <c r="X1026" s="60" t="str">
        <f t="shared" si="15"/>
        <v>223</v>
      </c>
    </row>
    <row r="1027" spans="2:24">
      <c r="B1027">
        <v>21908576</v>
      </c>
      <c r="C1027" t="s">
        <v>1438</v>
      </c>
      <c r="D1027" t="s">
        <v>393</v>
      </c>
      <c r="E1027" s="60" t="s">
        <v>394</v>
      </c>
      <c r="G1027" t="s">
        <v>395</v>
      </c>
      <c r="H1027" s="61">
        <v>38391</v>
      </c>
      <c r="J1027" t="s">
        <v>396</v>
      </c>
      <c r="M1027" t="s">
        <v>397</v>
      </c>
      <c r="Q1027" t="s">
        <v>398</v>
      </c>
      <c r="S1027">
        <v>10280</v>
      </c>
      <c r="T1027" t="s">
        <v>837</v>
      </c>
      <c r="U1027" s="60">
        <v>1028001</v>
      </c>
      <c r="V1027" t="s">
        <v>421</v>
      </c>
      <c r="W1027" s="60">
        <v>22220001</v>
      </c>
      <c r="X1027" s="60" t="str">
        <f t="shared" ref="X1027:X1090" si="16">LEFT(W1027,3)</f>
        <v>222</v>
      </c>
    </row>
    <row r="1028" spans="2:24">
      <c r="B1028">
        <v>21933745</v>
      </c>
      <c r="C1028" t="s">
        <v>1202</v>
      </c>
      <c r="D1028" t="s">
        <v>410</v>
      </c>
      <c r="E1028" s="60" t="s">
        <v>411</v>
      </c>
      <c r="G1028" t="s">
        <v>753</v>
      </c>
      <c r="H1028" s="61">
        <v>37278</v>
      </c>
      <c r="J1028" t="s">
        <v>413</v>
      </c>
      <c r="M1028" t="s">
        <v>397</v>
      </c>
      <c r="Q1028" t="s">
        <v>753</v>
      </c>
      <c r="S1028">
        <v>10290</v>
      </c>
      <c r="T1028" t="s">
        <v>706</v>
      </c>
      <c r="U1028" s="60">
        <v>1029002</v>
      </c>
      <c r="V1028" t="s">
        <v>1203</v>
      </c>
      <c r="W1028" s="60">
        <v>20420001</v>
      </c>
      <c r="X1028" s="60" t="str">
        <f t="shared" si="16"/>
        <v>204</v>
      </c>
    </row>
    <row r="1029" spans="2:24">
      <c r="B1029">
        <v>21981867</v>
      </c>
      <c r="C1029" t="s">
        <v>2572</v>
      </c>
      <c r="D1029" t="s">
        <v>410</v>
      </c>
      <c r="E1029" s="60" t="s">
        <v>411</v>
      </c>
      <c r="G1029" t="s">
        <v>753</v>
      </c>
      <c r="H1029" s="61">
        <v>43347</v>
      </c>
      <c r="J1029" t="s">
        <v>530</v>
      </c>
      <c r="M1029" t="s">
        <v>397</v>
      </c>
      <c r="Q1029" t="s">
        <v>753</v>
      </c>
      <c r="S1029">
        <v>10230</v>
      </c>
      <c r="T1029" t="s">
        <v>454</v>
      </c>
      <c r="U1029" s="60">
        <v>10230</v>
      </c>
      <c r="V1029" t="s">
        <v>454</v>
      </c>
      <c r="W1029" s="60">
        <v>20760001</v>
      </c>
      <c r="X1029" s="60" t="str">
        <f t="shared" si="16"/>
        <v>207</v>
      </c>
    </row>
    <row r="1030" spans="2:24">
      <c r="B1030">
        <v>21992059</v>
      </c>
      <c r="C1030" t="s">
        <v>2635</v>
      </c>
      <c r="D1030" t="s">
        <v>410</v>
      </c>
      <c r="E1030" s="60" t="s">
        <v>411</v>
      </c>
      <c r="G1030" t="s">
        <v>412</v>
      </c>
      <c r="H1030" s="61">
        <v>44054</v>
      </c>
      <c r="J1030" t="s">
        <v>971</v>
      </c>
      <c r="M1030" t="s">
        <v>397</v>
      </c>
      <c r="Q1030" t="s">
        <v>719</v>
      </c>
      <c r="S1030">
        <v>10203</v>
      </c>
      <c r="T1030" t="s">
        <v>399</v>
      </c>
      <c r="U1030" s="60">
        <v>10203</v>
      </c>
      <c r="V1030" t="s">
        <v>399</v>
      </c>
      <c r="W1030" s="60">
        <v>21440001</v>
      </c>
      <c r="X1030" s="60" t="str">
        <f t="shared" si="16"/>
        <v>214</v>
      </c>
    </row>
    <row r="1031" spans="2:24">
      <c r="B1031">
        <v>21992175</v>
      </c>
      <c r="C1031" t="s">
        <v>1684</v>
      </c>
      <c r="D1031" t="s">
        <v>410</v>
      </c>
      <c r="E1031" s="60" t="s">
        <v>411</v>
      </c>
      <c r="G1031" t="s">
        <v>753</v>
      </c>
      <c r="H1031" s="61">
        <v>39407</v>
      </c>
      <c r="J1031" t="s">
        <v>587</v>
      </c>
      <c r="M1031" t="s">
        <v>397</v>
      </c>
      <c r="Q1031" t="s">
        <v>753</v>
      </c>
      <c r="S1031">
        <v>10294</v>
      </c>
      <c r="T1031" t="s">
        <v>472</v>
      </c>
      <c r="U1031" s="60">
        <v>1029402</v>
      </c>
      <c r="V1031" t="s">
        <v>641</v>
      </c>
      <c r="W1031" s="60">
        <v>10850003</v>
      </c>
      <c r="X1031" s="60" t="str">
        <f t="shared" si="16"/>
        <v>108</v>
      </c>
    </row>
    <row r="1032" spans="2:24">
      <c r="B1032">
        <v>22034131</v>
      </c>
      <c r="C1032" t="s">
        <v>2315</v>
      </c>
      <c r="D1032" t="s">
        <v>410</v>
      </c>
      <c r="E1032" s="60" t="s">
        <v>411</v>
      </c>
      <c r="G1032" t="s">
        <v>753</v>
      </c>
      <c r="H1032" s="61">
        <v>42251</v>
      </c>
      <c r="J1032" t="s">
        <v>520</v>
      </c>
      <c r="M1032" t="s">
        <v>397</v>
      </c>
      <c r="Q1032" t="s">
        <v>753</v>
      </c>
      <c r="S1032">
        <v>10282</v>
      </c>
      <c r="T1032" t="s">
        <v>543</v>
      </c>
      <c r="U1032" s="60">
        <v>1028203</v>
      </c>
      <c r="V1032" t="s">
        <v>544</v>
      </c>
      <c r="W1032" s="60">
        <v>10910004</v>
      </c>
      <c r="X1032" s="60" t="str">
        <f t="shared" si="16"/>
        <v>109</v>
      </c>
    </row>
    <row r="1033" spans="2:24">
      <c r="B1033">
        <v>22116355</v>
      </c>
      <c r="C1033" t="s">
        <v>2871</v>
      </c>
      <c r="D1033" t="s">
        <v>410</v>
      </c>
      <c r="E1033" s="60" t="s">
        <v>411</v>
      </c>
      <c r="G1033" t="s">
        <v>2844</v>
      </c>
      <c r="H1033" s="61">
        <v>44950</v>
      </c>
      <c r="J1033" t="s">
        <v>2870</v>
      </c>
      <c r="M1033" t="s">
        <v>397</v>
      </c>
      <c r="Q1033" t="s">
        <v>2846</v>
      </c>
      <c r="S1033">
        <v>10285</v>
      </c>
      <c r="T1033" t="s">
        <v>599</v>
      </c>
      <c r="U1033" s="60">
        <v>1028502</v>
      </c>
      <c r="V1033" t="s">
        <v>600</v>
      </c>
      <c r="W1033" s="60">
        <v>20240002</v>
      </c>
      <c r="X1033" s="60" t="str">
        <f t="shared" si="16"/>
        <v>202</v>
      </c>
    </row>
    <row r="1034" spans="2:24">
      <c r="B1034">
        <v>22131147</v>
      </c>
      <c r="C1034" t="s">
        <v>3130</v>
      </c>
      <c r="D1034" t="s">
        <v>393</v>
      </c>
      <c r="E1034" s="60" t="s">
        <v>394</v>
      </c>
      <c r="G1034" t="s">
        <v>2693</v>
      </c>
      <c r="H1034" s="61">
        <v>45089</v>
      </c>
      <c r="J1034" t="s">
        <v>396</v>
      </c>
      <c r="M1034" t="s">
        <v>397</v>
      </c>
      <c r="Q1034" t="s">
        <v>2694</v>
      </c>
      <c r="S1034">
        <v>10209</v>
      </c>
      <c r="T1034" t="s">
        <v>442</v>
      </c>
      <c r="U1034" s="60">
        <v>1020901</v>
      </c>
      <c r="V1034" t="s">
        <v>445</v>
      </c>
      <c r="W1034" s="60">
        <v>21720002</v>
      </c>
      <c r="X1034" s="60" t="str">
        <f t="shared" si="16"/>
        <v>217</v>
      </c>
    </row>
    <row r="1035" spans="2:24">
      <c r="B1035">
        <v>22669579</v>
      </c>
      <c r="C1035" t="s">
        <v>4716</v>
      </c>
      <c r="D1035" t="s">
        <v>393</v>
      </c>
      <c r="E1035" s="60" t="s">
        <v>394</v>
      </c>
      <c r="G1035" t="s">
        <v>1299</v>
      </c>
      <c r="H1035" s="61">
        <v>45223</v>
      </c>
      <c r="J1035" t="s">
        <v>396</v>
      </c>
      <c r="M1035" t="s">
        <v>397</v>
      </c>
      <c r="Q1035" t="s">
        <v>398</v>
      </c>
      <c r="S1035">
        <v>10225</v>
      </c>
      <c r="T1035" t="s">
        <v>402</v>
      </c>
      <c r="U1035" s="60">
        <v>1022507</v>
      </c>
      <c r="V1035" t="s">
        <v>673</v>
      </c>
      <c r="W1035" s="60">
        <v>21320009</v>
      </c>
      <c r="X1035" s="60" t="str">
        <f t="shared" si="16"/>
        <v>213</v>
      </c>
    </row>
    <row r="1036" spans="2:24">
      <c r="B1036">
        <v>22738120</v>
      </c>
      <c r="C1036" t="s">
        <v>3039</v>
      </c>
      <c r="D1036" t="s">
        <v>393</v>
      </c>
      <c r="E1036" s="60" t="s">
        <v>394</v>
      </c>
      <c r="G1036" t="s">
        <v>2693</v>
      </c>
      <c r="H1036" s="61">
        <v>45033</v>
      </c>
      <c r="J1036" t="s">
        <v>396</v>
      </c>
      <c r="M1036" t="s">
        <v>397</v>
      </c>
      <c r="Q1036" t="s">
        <v>2694</v>
      </c>
      <c r="S1036">
        <v>10245</v>
      </c>
      <c r="T1036" t="s">
        <v>914</v>
      </c>
      <c r="U1036" s="60">
        <v>1024501</v>
      </c>
      <c r="V1036" t="s">
        <v>421</v>
      </c>
      <c r="W1036" s="60">
        <v>22120001</v>
      </c>
      <c r="X1036" s="60" t="str">
        <f t="shared" si="16"/>
        <v>221</v>
      </c>
    </row>
    <row r="1037" spans="2:24">
      <c r="B1037">
        <v>25079170</v>
      </c>
      <c r="C1037" t="s">
        <v>1680</v>
      </c>
      <c r="D1037" t="s">
        <v>393</v>
      </c>
      <c r="E1037" s="60" t="s">
        <v>394</v>
      </c>
      <c r="G1037" t="s">
        <v>395</v>
      </c>
      <c r="H1037" s="61">
        <v>39339</v>
      </c>
      <c r="J1037" t="s">
        <v>396</v>
      </c>
      <c r="M1037" t="s">
        <v>397</v>
      </c>
      <c r="Q1037" t="s">
        <v>398</v>
      </c>
      <c r="S1037">
        <v>10220</v>
      </c>
      <c r="T1037" t="s">
        <v>434</v>
      </c>
      <c r="U1037" s="60">
        <v>1022004</v>
      </c>
      <c r="V1037" t="s">
        <v>875</v>
      </c>
      <c r="W1037" s="60">
        <v>22020005</v>
      </c>
      <c r="X1037" s="60" t="str">
        <f t="shared" si="16"/>
        <v>220</v>
      </c>
    </row>
    <row r="1038" spans="2:24">
      <c r="B1038">
        <v>25100791</v>
      </c>
      <c r="C1038" t="s">
        <v>2147</v>
      </c>
      <c r="D1038" t="s">
        <v>393</v>
      </c>
      <c r="E1038" s="60" t="s">
        <v>394</v>
      </c>
      <c r="G1038" t="s">
        <v>395</v>
      </c>
      <c r="H1038" s="61">
        <v>41432</v>
      </c>
      <c r="J1038" t="s">
        <v>396</v>
      </c>
      <c r="M1038" t="s">
        <v>397</v>
      </c>
      <c r="Q1038" t="s">
        <v>398</v>
      </c>
      <c r="S1038">
        <v>10215</v>
      </c>
      <c r="T1038" t="s">
        <v>5034</v>
      </c>
      <c r="U1038" s="60">
        <v>1021504</v>
      </c>
      <c r="V1038" t="s">
        <v>632</v>
      </c>
      <c r="W1038" s="60">
        <v>21520002</v>
      </c>
      <c r="X1038" s="60" t="str">
        <f t="shared" si="16"/>
        <v>215</v>
      </c>
    </row>
    <row r="1039" spans="2:24">
      <c r="B1039">
        <v>25291315</v>
      </c>
      <c r="C1039" t="s">
        <v>3124</v>
      </c>
      <c r="D1039" t="s">
        <v>393</v>
      </c>
      <c r="E1039" s="60" t="s">
        <v>394</v>
      </c>
      <c r="G1039" t="s">
        <v>2693</v>
      </c>
      <c r="H1039" s="61">
        <v>45223</v>
      </c>
      <c r="J1039" t="s">
        <v>396</v>
      </c>
      <c r="M1039" t="s">
        <v>397</v>
      </c>
      <c r="Q1039" t="s">
        <v>2694</v>
      </c>
      <c r="S1039">
        <v>10260</v>
      </c>
      <c r="T1039" t="s">
        <v>5037</v>
      </c>
      <c r="U1039" s="60">
        <v>1026001</v>
      </c>
      <c r="V1039" t="s">
        <v>538</v>
      </c>
      <c r="W1039" s="60">
        <v>20920001</v>
      </c>
      <c r="X1039" s="60" t="str">
        <f t="shared" si="16"/>
        <v>209</v>
      </c>
    </row>
    <row r="1040" spans="2:24">
      <c r="B1040">
        <v>25785847</v>
      </c>
      <c r="C1040" t="s">
        <v>3346</v>
      </c>
      <c r="D1040" t="s">
        <v>393</v>
      </c>
      <c r="E1040" s="60" t="s">
        <v>394</v>
      </c>
      <c r="G1040" t="s">
        <v>2693</v>
      </c>
      <c r="H1040" s="61">
        <v>45237</v>
      </c>
      <c r="J1040" t="s">
        <v>396</v>
      </c>
      <c r="M1040" t="s">
        <v>397</v>
      </c>
      <c r="Q1040" t="s">
        <v>2694</v>
      </c>
      <c r="S1040">
        <v>10290</v>
      </c>
      <c r="T1040" t="s">
        <v>706</v>
      </c>
      <c r="U1040" s="60">
        <v>1029004</v>
      </c>
      <c r="V1040" t="s">
        <v>1939</v>
      </c>
      <c r="W1040" s="60">
        <v>20420007</v>
      </c>
      <c r="X1040" s="60" t="str">
        <f t="shared" si="16"/>
        <v>204</v>
      </c>
    </row>
    <row r="1041" spans="2:24">
      <c r="B1041">
        <v>27285831</v>
      </c>
      <c r="C1041" t="s">
        <v>2118</v>
      </c>
      <c r="D1041" t="s">
        <v>410</v>
      </c>
      <c r="E1041" s="60" t="s">
        <v>411</v>
      </c>
      <c r="G1041" t="s">
        <v>753</v>
      </c>
      <c r="H1041" s="61">
        <v>41383</v>
      </c>
      <c r="J1041" t="s">
        <v>4954</v>
      </c>
      <c r="M1041" t="s">
        <v>397</v>
      </c>
      <c r="Q1041" t="s">
        <v>753</v>
      </c>
      <c r="S1041">
        <v>10292</v>
      </c>
      <c r="T1041" t="s">
        <v>451</v>
      </c>
      <c r="U1041" s="60">
        <v>1029203</v>
      </c>
      <c r="V1041" t="s">
        <v>452</v>
      </c>
      <c r="W1041" s="60">
        <v>20160002</v>
      </c>
      <c r="X1041" s="60" t="str">
        <f t="shared" si="16"/>
        <v>201</v>
      </c>
    </row>
    <row r="1042" spans="2:24">
      <c r="B1042">
        <v>29178760</v>
      </c>
      <c r="C1042" t="s">
        <v>4717</v>
      </c>
      <c r="D1042" t="s">
        <v>393</v>
      </c>
      <c r="E1042" s="60" t="s">
        <v>394</v>
      </c>
      <c r="G1042" t="s">
        <v>1299</v>
      </c>
      <c r="H1042" s="61">
        <v>45223</v>
      </c>
      <c r="J1042" t="s">
        <v>396</v>
      </c>
      <c r="M1042" t="s">
        <v>397</v>
      </c>
      <c r="Q1042" t="s">
        <v>398</v>
      </c>
      <c r="S1042">
        <v>10211</v>
      </c>
      <c r="T1042" t="s">
        <v>422</v>
      </c>
      <c r="U1042" s="60">
        <v>1021101</v>
      </c>
      <c r="V1042" t="s">
        <v>423</v>
      </c>
      <c r="W1042" s="60">
        <v>21920004</v>
      </c>
      <c r="X1042" s="60" t="str">
        <f t="shared" si="16"/>
        <v>219</v>
      </c>
    </row>
    <row r="1043" spans="2:24">
      <c r="B1043">
        <v>29179356</v>
      </c>
      <c r="C1043" t="s">
        <v>2494</v>
      </c>
      <c r="D1043" t="s">
        <v>393</v>
      </c>
      <c r="E1043" s="60" t="s">
        <v>394</v>
      </c>
      <c r="G1043" t="s">
        <v>395</v>
      </c>
      <c r="H1043" s="61">
        <v>43140</v>
      </c>
      <c r="J1043" t="s">
        <v>396</v>
      </c>
      <c r="M1043" t="s">
        <v>397</v>
      </c>
      <c r="Q1043" t="s">
        <v>398</v>
      </c>
      <c r="S1043">
        <v>10203</v>
      </c>
      <c r="T1043" t="s">
        <v>399</v>
      </c>
      <c r="U1043" s="60">
        <v>1020305</v>
      </c>
      <c r="V1043" t="s">
        <v>436</v>
      </c>
      <c r="W1043" s="60">
        <v>21420001</v>
      </c>
      <c r="X1043" s="60" t="str">
        <f t="shared" si="16"/>
        <v>214</v>
      </c>
    </row>
    <row r="1044" spans="2:24">
      <c r="B1044">
        <v>30207839</v>
      </c>
      <c r="C1044" t="s">
        <v>1471</v>
      </c>
      <c r="D1044" t="s">
        <v>393</v>
      </c>
      <c r="E1044" s="60" t="s">
        <v>394</v>
      </c>
      <c r="G1044" t="s">
        <v>395</v>
      </c>
      <c r="H1044" s="61">
        <v>38488</v>
      </c>
      <c r="J1044" t="s">
        <v>4963</v>
      </c>
      <c r="M1044" t="s">
        <v>397</v>
      </c>
      <c r="Q1044" t="s">
        <v>398</v>
      </c>
      <c r="S1044">
        <v>10213</v>
      </c>
      <c r="T1044" t="s">
        <v>460</v>
      </c>
      <c r="U1044" s="60">
        <v>1021301</v>
      </c>
      <c r="V1044" t="s">
        <v>421</v>
      </c>
      <c r="W1044" s="60">
        <v>22320001</v>
      </c>
      <c r="X1044" s="60" t="str">
        <f t="shared" si="16"/>
        <v>223</v>
      </c>
    </row>
    <row r="1045" spans="2:24">
      <c r="B1045">
        <v>30235010</v>
      </c>
      <c r="C1045" t="s">
        <v>2621</v>
      </c>
      <c r="D1045" t="s">
        <v>410</v>
      </c>
      <c r="E1045" s="60" t="s">
        <v>411</v>
      </c>
      <c r="G1045" t="s">
        <v>412</v>
      </c>
      <c r="H1045" s="61">
        <v>43787</v>
      </c>
      <c r="J1045" t="s">
        <v>2586</v>
      </c>
      <c r="M1045" t="s">
        <v>397</v>
      </c>
      <c r="Q1045" t="s">
        <v>719</v>
      </c>
      <c r="S1045">
        <v>10281</v>
      </c>
      <c r="T1045" t="s">
        <v>493</v>
      </c>
      <c r="U1045" s="60">
        <v>1028102</v>
      </c>
      <c r="V1045" t="s">
        <v>494</v>
      </c>
      <c r="W1045" s="60">
        <v>11010003</v>
      </c>
      <c r="X1045" s="60" t="str">
        <f t="shared" si="16"/>
        <v>110</v>
      </c>
    </row>
    <row r="1046" spans="2:24">
      <c r="B1046">
        <v>30239134</v>
      </c>
      <c r="C1046" t="s">
        <v>3428</v>
      </c>
      <c r="D1046" t="s">
        <v>393</v>
      </c>
      <c r="E1046" s="60" t="s">
        <v>394</v>
      </c>
      <c r="G1046" t="s">
        <v>2693</v>
      </c>
      <c r="H1046" s="61">
        <v>45246</v>
      </c>
      <c r="J1046" t="s">
        <v>396</v>
      </c>
      <c r="M1046" t="s">
        <v>471</v>
      </c>
      <c r="Q1046" t="s">
        <v>2694</v>
      </c>
      <c r="S1046">
        <v>10230</v>
      </c>
      <c r="T1046" t="s">
        <v>454</v>
      </c>
      <c r="U1046" s="60">
        <v>1023010</v>
      </c>
      <c r="V1046" t="s">
        <v>713</v>
      </c>
      <c r="W1046" s="60">
        <v>20720010</v>
      </c>
      <c r="X1046" s="60" t="str">
        <f t="shared" si="16"/>
        <v>207</v>
      </c>
    </row>
    <row r="1047" spans="2:24">
      <c r="B1047">
        <v>30309616</v>
      </c>
      <c r="C1047" t="s">
        <v>1721</v>
      </c>
      <c r="D1047" t="s">
        <v>393</v>
      </c>
      <c r="E1047" s="60" t="s">
        <v>394</v>
      </c>
      <c r="G1047" t="s">
        <v>395</v>
      </c>
      <c r="H1047" s="61">
        <v>39562</v>
      </c>
      <c r="J1047" t="s">
        <v>396</v>
      </c>
      <c r="M1047" t="s">
        <v>397</v>
      </c>
      <c r="Q1047" t="s">
        <v>398</v>
      </c>
      <c r="S1047">
        <v>10203</v>
      </c>
      <c r="T1047" t="s">
        <v>399</v>
      </c>
      <c r="U1047" s="60">
        <v>1020303</v>
      </c>
      <c r="V1047" t="s">
        <v>418</v>
      </c>
      <c r="W1047" s="60">
        <v>21420003</v>
      </c>
      <c r="X1047" s="60" t="str">
        <f t="shared" si="16"/>
        <v>214</v>
      </c>
    </row>
    <row r="1048" spans="2:24">
      <c r="B1048">
        <v>30358601</v>
      </c>
      <c r="C1048" t="s">
        <v>2791</v>
      </c>
      <c r="D1048" t="s">
        <v>393</v>
      </c>
      <c r="E1048" s="60" t="s">
        <v>394</v>
      </c>
      <c r="G1048" t="s">
        <v>395</v>
      </c>
      <c r="H1048" s="61">
        <v>44519</v>
      </c>
      <c r="J1048" t="s">
        <v>396</v>
      </c>
      <c r="M1048" t="s">
        <v>397</v>
      </c>
      <c r="Q1048" t="s">
        <v>398</v>
      </c>
      <c r="S1048">
        <v>10250</v>
      </c>
      <c r="T1048" t="s">
        <v>483</v>
      </c>
      <c r="U1048" s="60">
        <v>1025001</v>
      </c>
      <c r="V1048" t="s">
        <v>864</v>
      </c>
      <c r="W1048" s="60">
        <v>21220001</v>
      </c>
      <c r="X1048" s="60" t="str">
        <f t="shared" si="16"/>
        <v>212</v>
      </c>
    </row>
    <row r="1049" spans="2:24">
      <c r="B1049">
        <v>30399141</v>
      </c>
      <c r="C1049" t="s">
        <v>2208</v>
      </c>
      <c r="D1049" t="s">
        <v>393</v>
      </c>
      <c r="E1049" s="60" t="s">
        <v>394</v>
      </c>
      <c r="G1049" t="s">
        <v>395</v>
      </c>
      <c r="H1049" s="61">
        <v>41857</v>
      </c>
      <c r="J1049" t="s">
        <v>396</v>
      </c>
      <c r="M1049" t="s">
        <v>397</v>
      </c>
      <c r="Q1049" t="s">
        <v>398</v>
      </c>
      <c r="S1049">
        <v>10230</v>
      </c>
      <c r="T1049" t="s">
        <v>454</v>
      </c>
      <c r="U1049" s="60">
        <v>1023010</v>
      </c>
      <c r="V1049" t="s">
        <v>713</v>
      </c>
      <c r="W1049" s="60">
        <v>20720010</v>
      </c>
      <c r="X1049" s="60" t="str">
        <f t="shared" si="16"/>
        <v>207</v>
      </c>
    </row>
    <row r="1050" spans="2:24">
      <c r="B1050">
        <v>30401500</v>
      </c>
      <c r="C1050" t="s">
        <v>2887</v>
      </c>
      <c r="D1050" t="s">
        <v>410</v>
      </c>
      <c r="E1050" s="60" t="s">
        <v>411</v>
      </c>
      <c r="G1050" t="s">
        <v>2844</v>
      </c>
      <c r="H1050" s="61">
        <v>44950</v>
      </c>
      <c r="J1050" t="s">
        <v>2850</v>
      </c>
      <c r="M1050" t="s">
        <v>397</v>
      </c>
      <c r="Q1050" t="s">
        <v>2846</v>
      </c>
      <c r="S1050">
        <v>10230</v>
      </c>
      <c r="T1050" t="s">
        <v>454</v>
      </c>
      <c r="U1050" s="60">
        <v>10230</v>
      </c>
      <c r="V1050" t="s">
        <v>454</v>
      </c>
      <c r="W1050" s="60">
        <v>20740004</v>
      </c>
      <c r="X1050" s="60" t="str">
        <f t="shared" si="16"/>
        <v>207</v>
      </c>
    </row>
    <row r="1051" spans="2:24">
      <c r="B1051">
        <v>30567355</v>
      </c>
      <c r="C1051" t="s">
        <v>2089</v>
      </c>
      <c r="D1051" t="s">
        <v>410</v>
      </c>
      <c r="E1051" s="60" t="s">
        <v>411</v>
      </c>
      <c r="G1051" t="s">
        <v>753</v>
      </c>
      <c r="H1051" s="61">
        <v>41298</v>
      </c>
      <c r="J1051" t="s">
        <v>4999</v>
      </c>
      <c r="M1051" t="s">
        <v>397</v>
      </c>
      <c r="Q1051" t="s">
        <v>753</v>
      </c>
      <c r="S1051">
        <v>10290</v>
      </c>
      <c r="T1051" t="s">
        <v>706</v>
      </c>
      <c r="U1051" s="60">
        <v>1029001</v>
      </c>
      <c r="V1051" t="s">
        <v>826</v>
      </c>
      <c r="W1051" s="60">
        <v>20420006</v>
      </c>
      <c r="X1051" s="60" t="str">
        <f t="shared" si="16"/>
        <v>204</v>
      </c>
    </row>
    <row r="1052" spans="2:24">
      <c r="B1052">
        <v>30582655</v>
      </c>
      <c r="C1052" t="s">
        <v>4718</v>
      </c>
      <c r="D1052" t="s">
        <v>393</v>
      </c>
      <c r="E1052" s="60" t="s">
        <v>394</v>
      </c>
      <c r="G1052" t="s">
        <v>2693</v>
      </c>
      <c r="H1052" s="61">
        <v>44952</v>
      </c>
      <c r="J1052" t="s">
        <v>396</v>
      </c>
      <c r="M1052" t="s">
        <v>471</v>
      </c>
      <c r="Q1052" t="s">
        <v>2694</v>
      </c>
      <c r="S1052">
        <v>10230</v>
      </c>
      <c r="T1052" t="s">
        <v>454</v>
      </c>
      <c r="U1052" s="60">
        <v>1023008</v>
      </c>
      <c r="V1052" t="s">
        <v>684</v>
      </c>
      <c r="W1052" s="60">
        <v>20720008</v>
      </c>
      <c r="X1052" s="60" t="str">
        <f t="shared" si="16"/>
        <v>207</v>
      </c>
    </row>
    <row r="1053" spans="2:24">
      <c r="B1053">
        <v>30665953</v>
      </c>
      <c r="C1053" t="s">
        <v>4719</v>
      </c>
      <c r="D1053" t="s">
        <v>393</v>
      </c>
      <c r="E1053" s="60" t="s">
        <v>394</v>
      </c>
      <c r="G1053" t="s">
        <v>2693</v>
      </c>
      <c r="H1053" s="61">
        <v>44993</v>
      </c>
      <c r="J1053" t="s">
        <v>396</v>
      </c>
      <c r="M1053" t="s">
        <v>471</v>
      </c>
      <c r="Q1053" t="s">
        <v>2694</v>
      </c>
      <c r="S1053">
        <v>10230</v>
      </c>
      <c r="T1053" t="s">
        <v>454</v>
      </c>
      <c r="U1053" s="60">
        <v>1023010</v>
      </c>
      <c r="V1053" t="s">
        <v>713</v>
      </c>
      <c r="W1053" s="60">
        <v>20720010</v>
      </c>
      <c r="X1053" s="60" t="str">
        <f t="shared" si="16"/>
        <v>207</v>
      </c>
    </row>
    <row r="1054" spans="2:24">
      <c r="B1054">
        <v>31430886</v>
      </c>
      <c r="C1054" t="s">
        <v>4720</v>
      </c>
      <c r="D1054" t="s">
        <v>393</v>
      </c>
      <c r="E1054" s="60" t="s">
        <v>394</v>
      </c>
      <c r="G1054" t="s">
        <v>1299</v>
      </c>
      <c r="H1054" s="61">
        <v>45223</v>
      </c>
      <c r="J1054" t="s">
        <v>396</v>
      </c>
      <c r="M1054" t="s">
        <v>397</v>
      </c>
      <c r="Q1054" t="s">
        <v>398</v>
      </c>
      <c r="S1054">
        <v>10225</v>
      </c>
      <c r="T1054" t="s">
        <v>402</v>
      </c>
      <c r="U1054" s="60">
        <v>10225</v>
      </c>
      <c r="V1054" t="s">
        <v>402</v>
      </c>
      <c r="W1054" s="60">
        <v>21320002</v>
      </c>
      <c r="X1054" s="60" t="str">
        <f t="shared" si="16"/>
        <v>213</v>
      </c>
    </row>
    <row r="1055" spans="2:24">
      <c r="B1055">
        <v>31575619</v>
      </c>
      <c r="C1055" t="s">
        <v>2784</v>
      </c>
      <c r="D1055" t="s">
        <v>393</v>
      </c>
      <c r="E1055" s="60" t="s">
        <v>394</v>
      </c>
      <c r="G1055" t="s">
        <v>395</v>
      </c>
      <c r="H1055" s="61">
        <v>44516</v>
      </c>
      <c r="J1055" t="s">
        <v>396</v>
      </c>
      <c r="M1055" t="s">
        <v>471</v>
      </c>
      <c r="Q1055" t="s">
        <v>398</v>
      </c>
      <c r="S1055">
        <v>10209</v>
      </c>
      <c r="T1055" t="s">
        <v>442</v>
      </c>
      <c r="U1055" s="60">
        <v>1020903</v>
      </c>
      <c r="V1055" t="s">
        <v>443</v>
      </c>
      <c r="W1055" s="60">
        <v>21720004</v>
      </c>
      <c r="X1055" s="60" t="str">
        <f t="shared" si="16"/>
        <v>217</v>
      </c>
    </row>
    <row r="1056" spans="2:24">
      <c r="B1056">
        <v>31577318</v>
      </c>
      <c r="C1056" t="s">
        <v>2153</v>
      </c>
      <c r="D1056" t="s">
        <v>393</v>
      </c>
      <c r="E1056" s="60" t="s">
        <v>394</v>
      </c>
      <c r="G1056" t="s">
        <v>395</v>
      </c>
      <c r="H1056" s="61">
        <v>41467</v>
      </c>
      <c r="J1056" t="s">
        <v>396</v>
      </c>
      <c r="M1056" t="s">
        <v>397</v>
      </c>
      <c r="Q1056" t="s">
        <v>398</v>
      </c>
      <c r="S1056">
        <v>10230</v>
      </c>
      <c r="T1056" t="s">
        <v>454</v>
      </c>
      <c r="U1056" s="60">
        <v>1023010</v>
      </c>
      <c r="V1056" t="s">
        <v>713</v>
      </c>
      <c r="W1056" s="60">
        <v>20720010</v>
      </c>
      <c r="X1056" s="60" t="str">
        <f t="shared" si="16"/>
        <v>207</v>
      </c>
    </row>
    <row r="1057" spans="2:24">
      <c r="B1057">
        <v>31963026</v>
      </c>
      <c r="C1057" t="s">
        <v>1480</v>
      </c>
      <c r="D1057" t="s">
        <v>393</v>
      </c>
      <c r="E1057" s="60" t="s">
        <v>394</v>
      </c>
      <c r="G1057" t="s">
        <v>395</v>
      </c>
      <c r="H1057" s="61">
        <v>38495</v>
      </c>
      <c r="J1057" t="s">
        <v>396</v>
      </c>
      <c r="M1057" t="s">
        <v>397</v>
      </c>
      <c r="Q1057" t="s">
        <v>398</v>
      </c>
      <c r="S1057">
        <v>10220</v>
      </c>
      <c r="T1057" t="s">
        <v>434</v>
      </c>
      <c r="U1057" s="60">
        <v>1022002</v>
      </c>
      <c r="V1057" t="s">
        <v>606</v>
      </c>
      <c r="W1057" s="60">
        <v>22020003</v>
      </c>
      <c r="X1057" s="60" t="str">
        <f t="shared" si="16"/>
        <v>220</v>
      </c>
    </row>
    <row r="1058" spans="2:24">
      <c r="B1058">
        <v>32018619</v>
      </c>
      <c r="C1058" t="s">
        <v>1539</v>
      </c>
      <c r="D1058" t="s">
        <v>393</v>
      </c>
      <c r="E1058" s="60" t="s">
        <v>394</v>
      </c>
      <c r="G1058" t="s">
        <v>395</v>
      </c>
      <c r="H1058" s="61">
        <v>38792</v>
      </c>
      <c r="J1058" t="s">
        <v>396</v>
      </c>
      <c r="M1058" t="s">
        <v>397</v>
      </c>
      <c r="Q1058" t="s">
        <v>398</v>
      </c>
      <c r="S1058">
        <v>10260</v>
      </c>
      <c r="T1058" t="s">
        <v>5037</v>
      </c>
      <c r="U1058" s="60">
        <v>1026001</v>
      </c>
      <c r="V1058" t="s">
        <v>538</v>
      </c>
      <c r="W1058" s="60">
        <v>20920001</v>
      </c>
      <c r="X1058" s="60" t="str">
        <f t="shared" si="16"/>
        <v>209</v>
      </c>
    </row>
    <row r="1059" spans="2:24">
      <c r="B1059">
        <v>32090374</v>
      </c>
      <c r="C1059" t="s">
        <v>2632</v>
      </c>
      <c r="D1059" t="s">
        <v>410</v>
      </c>
      <c r="E1059" s="60" t="s">
        <v>411</v>
      </c>
      <c r="G1059" t="s">
        <v>412</v>
      </c>
      <c r="H1059" s="61">
        <v>43900</v>
      </c>
      <c r="J1059" t="s">
        <v>4979</v>
      </c>
      <c r="M1059" t="s">
        <v>397</v>
      </c>
      <c r="Q1059" t="s">
        <v>719</v>
      </c>
      <c r="S1059">
        <v>10210</v>
      </c>
      <c r="T1059" t="s">
        <v>5038</v>
      </c>
      <c r="U1059" s="60">
        <v>10210</v>
      </c>
      <c r="V1059" t="s">
        <v>5038</v>
      </c>
      <c r="W1059" s="60">
        <v>21860001</v>
      </c>
      <c r="X1059" s="60" t="str">
        <f t="shared" si="16"/>
        <v>218</v>
      </c>
    </row>
    <row r="1060" spans="2:24">
      <c r="B1060">
        <v>32092466</v>
      </c>
      <c r="C1060" t="s">
        <v>2321</v>
      </c>
      <c r="D1060" t="s">
        <v>410</v>
      </c>
      <c r="E1060" s="60" t="s">
        <v>411</v>
      </c>
      <c r="G1060" t="s">
        <v>753</v>
      </c>
      <c r="H1060" s="61">
        <v>42270</v>
      </c>
      <c r="J1060" t="s">
        <v>735</v>
      </c>
      <c r="M1060" t="s">
        <v>397</v>
      </c>
      <c r="Q1060" t="s">
        <v>753</v>
      </c>
      <c r="S1060">
        <v>10290</v>
      </c>
      <c r="T1060" t="s">
        <v>706</v>
      </c>
      <c r="U1060" s="60">
        <v>1029002</v>
      </c>
      <c r="V1060" t="s">
        <v>1203</v>
      </c>
      <c r="W1060" s="60">
        <v>20420001</v>
      </c>
      <c r="X1060" s="60" t="str">
        <f t="shared" si="16"/>
        <v>204</v>
      </c>
    </row>
    <row r="1061" spans="2:24">
      <c r="B1061">
        <v>32103962</v>
      </c>
      <c r="C1061" t="s">
        <v>2172</v>
      </c>
      <c r="D1061" t="s">
        <v>410</v>
      </c>
      <c r="E1061" s="60" t="s">
        <v>411</v>
      </c>
      <c r="G1061" t="s">
        <v>753</v>
      </c>
      <c r="H1061" s="61">
        <v>41555</v>
      </c>
      <c r="J1061" t="s">
        <v>598</v>
      </c>
      <c r="M1061" t="s">
        <v>397</v>
      </c>
      <c r="Q1061" t="s">
        <v>753</v>
      </c>
      <c r="S1061">
        <v>10285</v>
      </c>
      <c r="T1061" t="s">
        <v>599</v>
      </c>
      <c r="U1061" s="60">
        <v>1028502</v>
      </c>
      <c r="V1061" t="s">
        <v>600</v>
      </c>
      <c r="W1061" s="60">
        <v>20210001</v>
      </c>
      <c r="X1061" s="60" t="str">
        <f t="shared" si="16"/>
        <v>202</v>
      </c>
    </row>
    <row r="1062" spans="2:24">
      <c r="B1062">
        <v>32105965</v>
      </c>
      <c r="C1062" t="s">
        <v>1678</v>
      </c>
      <c r="D1062" t="s">
        <v>393</v>
      </c>
      <c r="E1062" s="60" t="s">
        <v>394</v>
      </c>
      <c r="G1062" t="s">
        <v>395</v>
      </c>
      <c r="H1062" s="61">
        <v>39318</v>
      </c>
      <c r="J1062" t="s">
        <v>396</v>
      </c>
      <c r="M1062" t="s">
        <v>471</v>
      </c>
      <c r="Q1062" t="s">
        <v>398</v>
      </c>
      <c r="S1062">
        <v>10230</v>
      </c>
      <c r="T1062" t="s">
        <v>454</v>
      </c>
      <c r="U1062" s="60">
        <v>1023007</v>
      </c>
      <c r="V1062" t="s">
        <v>582</v>
      </c>
      <c r="W1062" s="60">
        <v>20720007</v>
      </c>
      <c r="X1062" s="60" t="str">
        <f t="shared" si="16"/>
        <v>207</v>
      </c>
    </row>
    <row r="1063" spans="2:24">
      <c r="B1063">
        <v>32105976</v>
      </c>
      <c r="C1063" t="s">
        <v>4721</v>
      </c>
      <c r="D1063" t="s">
        <v>410</v>
      </c>
      <c r="E1063" s="60" t="s">
        <v>411</v>
      </c>
      <c r="G1063" t="s">
        <v>412</v>
      </c>
      <c r="H1063" s="61">
        <v>45182</v>
      </c>
      <c r="J1063" t="s">
        <v>4966</v>
      </c>
      <c r="M1063" t="s">
        <v>397</v>
      </c>
      <c r="Q1063" t="s">
        <v>719</v>
      </c>
      <c r="S1063">
        <v>10202</v>
      </c>
      <c r="T1063" t="s">
        <v>430</v>
      </c>
      <c r="U1063" s="60">
        <v>1020203</v>
      </c>
      <c r="V1063" t="s">
        <v>431</v>
      </c>
      <c r="W1063" s="60">
        <v>21620004</v>
      </c>
      <c r="X1063" s="60" t="str">
        <f t="shared" si="16"/>
        <v>216</v>
      </c>
    </row>
    <row r="1064" spans="2:24">
      <c r="B1064">
        <v>32107832</v>
      </c>
      <c r="C1064" t="s">
        <v>3430</v>
      </c>
      <c r="D1064" t="s">
        <v>393</v>
      </c>
      <c r="E1064" s="60" t="s">
        <v>394</v>
      </c>
      <c r="G1064" t="s">
        <v>2693</v>
      </c>
      <c r="H1064" s="61">
        <v>45257</v>
      </c>
      <c r="J1064" t="s">
        <v>396</v>
      </c>
      <c r="M1064" t="s">
        <v>397</v>
      </c>
      <c r="Q1064" t="s">
        <v>2694</v>
      </c>
      <c r="S1064">
        <v>10250</v>
      </c>
      <c r="T1064" t="s">
        <v>483</v>
      </c>
      <c r="U1064" s="60">
        <v>1025001</v>
      </c>
      <c r="V1064" t="s">
        <v>864</v>
      </c>
      <c r="W1064" s="60">
        <v>21220001</v>
      </c>
      <c r="X1064" s="60" t="str">
        <f t="shared" si="16"/>
        <v>212</v>
      </c>
    </row>
    <row r="1065" spans="2:24">
      <c r="B1065">
        <v>32107887</v>
      </c>
      <c r="C1065" t="s">
        <v>2110</v>
      </c>
      <c r="D1065" t="s">
        <v>410</v>
      </c>
      <c r="E1065" s="60" t="s">
        <v>411</v>
      </c>
      <c r="G1065" t="s">
        <v>753</v>
      </c>
      <c r="H1065" s="61">
        <v>41327</v>
      </c>
      <c r="J1065" t="s">
        <v>735</v>
      </c>
      <c r="M1065" t="s">
        <v>397</v>
      </c>
      <c r="Q1065" t="s">
        <v>753</v>
      </c>
      <c r="S1065">
        <v>10282</v>
      </c>
      <c r="T1065" t="s">
        <v>543</v>
      </c>
      <c r="U1065" s="60">
        <v>1028203</v>
      </c>
      <c r="V1065" t="s">
        <v>544</v>
      </c>
      <c r="W1065" s="60">
        <v>10910004</v>
      </c>
      <c r="X1065" s="60" t="str">
        <f t="shared" si="16"/>
        <v>109</v>
      </c>
    </row>
    <row r="1066" spans="2:24">
      <c r="B1066">
        <v>32108426</v>
      </c>
      <c r="C1066" t="s">
        <v>1386</v>
      </c>
      <c r="D1066" t="s">
        <v>393</v>
      </c>
      <c r="E1066" s="60" t="s">
        <v>394</v>
      </c>
      <c r="G1066" t="s">
        <v>395</v>
      </c>
      <c r="H1066" s="61">
        <v>38096</v>
      </c>
      <c r="J1066" t="s">
        <v>396</v>
      </c>
      <c r="M1066" t="s">
        <v>397</v>
      </c>
      <c r="Q1066" t="s">
        <v>398</v>
      </c>
      <c r="S1066">
        <v>10235</v>
      </c>
      <c r="T1066" t="s">
        <v>415</v>
      </c>
      <c r="U1066" s="60">
        <v>1023502</v>
      </c>
      <c r="V1066" t="s">
        <v>416</v>
      </c>
      <c r="W1066" s="60">
        <v>20820001</v>
      </c>
      <c r="X1066" s="60" t="str">
        <f t="shared" si="16"/>
        <v>208</v>
      </c>
    </row>
    <row r="1067" spans="2:24">
      <c r="B1067">
        <v>32108690</v>
      </c>
      <c r="C1067" t="s">
        <v>3372</v>
      </c>
      <c r="D1067" t="s">
        <v>393</v>
      </c>
      <c r="E1067" s="60" t="s">
        <v>394</v>
      </c>
      <c r="G1067" t="s">
        <v>2693</v>
      </c>
      <c r="H1067" s="61">
        <v>45231</v>
      </c>
      <c r="J1067" t="s">
        <v>396</v>
      </c>
      <c r="M1067" t="s">
        <v>471</v>
      </c>
      <c r="Q1067" t="s">
        <v>2694</v>
      </c>
      <c r="S1067">
        <v>10230</v>
      </c>
      <c r="T1067" t="s">
        <v>454</v>
      </c>
      <c r="U1067" s="60">
        <v>1023005</v>
      </c>
      <c r="V1067" t="s">
        <v>765</v>
      </c>
      <c r="W1067" s="60">
        <v>20720005</v>
      </c>
      <c r="X1067" s="60" t="str">
        <f t="shared" si="16"/>
        <v>207</v>
      </c>
    </row>
    <row r="1068" spans="2:24">
      <c r="B1068">
        <v>32108899</v>
      </c>
      <c r="C1068" t="s">
        <v>1779</v>
      </c>
      <c r="D1068" t="s">
        <v>393</v>
      </c>
      <c r="E1068" s="60" t="s">
        <v>394</v>
      </c>
      <c r="G1068" t="s">
        <v>395</v>
      </c>
      <c r="H1068" s="61">
        <v>39759</v>
      </c>
      <c r="J1068" t="s">
        <v>396</v>
      </c>
      <c r="M1068" t="s">
        <v>397</v>
      </c>
      <c r="Q1068" t="s">
        <v>398</v>
      </c>
      <c r="S1068">
        <v>10213</v>
      </c>
      <c r="T1068" t="s">
        <v>460</v>
      </c>
      <c r="U1068" s="60">
        <v>1021303</v>
      </c>
      <c r="V1068" t="s">
        <v>1740</v>
      </c>
      <c r="W1068" s="60">
        <v>22320002</v>
      </c>
      <c r="X1068" s="60" t="str">
        <f t="shared" si="16"/>
        <v>223</v>
      </c>
    </row>
    <row r="1069" spans="2:24">
      <c r="B1069">
        <v>32109033</v>
      </c>
      <c r="C1069" t="s">
        <v>2755</v>
      </c>
      <c r="D1069" t="s">
        <v>393</v>
      </c>
      <c r="E1069" s="60" t="s">
        <v>394</v>
      </c>
      <c r="G1069" t="s">
        <v>395</v>
      </c>
      <c r="H1069" s="61">
        <v>44505</v>
      </c>
      <c r="J1069" t="s">
        <v>396</v>
      </c>
      <c r="M1069" t="s">
        <v>397</v>
      </c>
      <c r="Q1069" t="s">
        <v>398</v>
      </c>
      <c r="S1069">
        <v>10230</v>
      </c>
      <c r="T1069" t="s">
        <v>454</v>
      </c>
      <c r="U1069" s="60">
        <v>1023012</v>
      </c>
      <c r="V1069" t="s">
        <v>5050</v>
      </c>
      <c r="W1069" s="60">
        <v>20720013</v>
      </c>
      <c r="X1069" s="60" t="str">
        <f t="shared" si="16"/>
        <v>207</v>
      </c>
    </row>
    <row r="1070" spans="2:24">
      <c r="B1070">
        <v>32109142</v>
      </c>
      <c r="C1070" t="s">
        <v>2521</v>
      </c>
      <c r="D1070" t="s">
        <v>393</v>
      </c>
      <c r="E1070" s="60" t="s">
        <v>394</v>
      </c>
      <c r="G1070" t="s">
        <v>395</v>
      </c>
      <c r="H1070" s="61">
        <v>43146</v>
      </c>
      <c r="J1070" t="s">
        <v>396</v>
      </c>
      <c r="M1070" t="s">
        <v>397</v>
      </c>
      <c r="Q1070" t="s">
        <v>398</v>
      </c>
      <c r="S1070">
        <v>10270</v>
      </c>
      <c r="T1070" t="s">
        <v>5035</v>
      </c>
      <c r="U1070" s="60">
        <v>1027001</v>
      </c>
      <c r="V1070" t="s">
        <v>5042</v>
      </c>
      <c r="W1070" s="60">
        <v>21020001</v>
      </c>
      <c r="X1070" s="60" t="str">
        <f t="shared" si="16"/>
        <v>210</v>
      </c>
    </row>
    <row r="1071" spans="2:24">
      <c r="B1071">
        <v>32110512</v>
      </c>
      <c r="C1071" t="s">
        <v>2723</v>
      </c>
      <c r="D1071" t="s">
        <v>393</v>
      </c>
      <c r="E1071" s="60" t="s">
        <v>394</v>
      </c>
      <c r="G1071" t="s">
        <v>395</v>
      </c>
      <c r="H1071" s="61">
        <v>44491</v>
      </c>
      <c r="J1071" t="s">
        <v>396</v>
      </c>
      <c r="M1071" t="s">
        <v>397</v>
      </c>
      <c r="Q1071" t="s">
        <v>398</v>
      </c>
      <c r="S1071">
        <v>10220</v>
      </c>
      <c r="T1071" t="s">
        <v>434</v>
      </c>
      <c r="U1071" s="60">
        <v>1022004</v>
      </c>
      <c r="V1071" t="s">
        <v>875</v>
      </c>
      <c r="W1071" s="60">
        <v>22020005</v>
      </c>
      <c r="X1071" s="60" t="str">
        <f t="shared" si="16"/>
        <v>220</v>
      </c>
    </row>
    <row r="1072" spans="2:24">
      <c r="B1072">
        <v>32116330</v>
      </c>
      <c r="C1072" t="s">
        <v>2094</v>
      </c>
      <c r="D1072" t="s">
        <v>410</v>
      </c>
      <c r="E1072" s="60" t="s">
        <v>411</v>
      </c>
      <c r="G1072" t="s">
        <v>753</v>
      </c>
      <c r="H1072" s="61">
        <v>41298</v>
      </c>
      <c r="J1072" t="s">
        <v>4954</v>
      </c>
      <c r="M1072" t="s">
        <v>397</v>
      </c>
      <c r="Q1072" t="s">
        <v>753</v>
      </c>
      <c r="S1072">
        <v>10292</v>
      </c>
      <c r="T1072" t="s">
        <v>451</v>
      </c>
      <c r="U1072" s="60">
        <v>1029203</v>
      </c>
      <c r="V1072" t="s">
        <v>452</v>
      </c>
      <c r="W1072" s="60">
        <v>20160002</v>
      </c>
      <c r="X1072" s="60" t="str">
        <f t="shared" si="16"/>
        <v>201</v>
      </c>
    </row>
    <row r="1073" spans="2:24">
      <c r="B1073">
        <v>32140770</v>
      </c>
      <c r="C1073" t="s">
        <v>2882</v>
      </c>
      <c r="D1073" t="s">
        <v>393</v>
      </c>
      <c r="E1073" s="60" t="s">
        <v>394</v>
      </c>
      <c r="G1073" t="s">
        <v>2693</v>
      </c>
      <c r="H1073" s="61">
        <v>44953</v>
      </c>
      <c r="J1073" t="s">
        <v>396</v>
      </c>
      <c r="M1073" t="s">
        <v>471</v>
      </c>
      <c r="Q1073" t="s">
        <v>2694</v>
      </c>
      <c r="S1073">
        <v>10255</v>
      </c>
      <c r="T1073" t="s">
        <v>1097</v>
      </c>
      <c r="U1073" s="60">
        <v>10255</v>
      </c>
      <c r="V1073" t="s">
        <v>1097</v>
      </c>
      <c r="W1073" s="60">
        <v>22460001</v>
      </c>
      <c r="X1073" s="60" t="str">
        <f t="shared" si="16"/>
        <v>224</v>
      </c>
    </row>
    <row r="1074" spans="2:24">
      <c r="B1074">
        <v>32141497</v>
      </c>
      <c r="C1074" t="s">
        <v>2720</v>
      </c>
      <c r="D1074" t="s">
        <v>393</v>
      </c>
      <c r="E1074" s="60" t="s">
        <v>394</v>
      </c>
      <c r="G1074" t="s">
        <v>395</v>
      </c>
      <c r="H1074" s="61">
        <v>44491</v>
      </c>
      <c r="J1074" t="s">
        <v>396</v>
      </c>
      <c r="M1074" t="s">
        <v>397</v>
      </c>
      <c r="Q1074" t="s">
        <v>398</v>
      </c>
      <c r="S1074">
        <v>10209</v>
      </c>
      <c r="T1074" t="s">
        <v>442</v>
      </c>
      <c r="U1074" s="60">
        <v>1020901</v>
      </c>
      <c r="V1074" t="s">
        <v>445</v>
      </c>
      <c r="W1074" s="60">
        <v>21720002</v>
      </c>
      <c r="X1074" s="60" t="str">
        <f t="shared" si="16"/>
        <v>217</v>
      </c>
    </row>
    <row r="1075" spans="2:24">
      <c r="B1075">
        <v>32142527</v>
      </c>
      <c r="C1075" t="s">
        <v>2920</v>
      </c>
      <c r="D1075" t="s">
        <v>393</v>
      </c>
      <c r="E1075" s="60" t="s">
        <v>394</v>
      </c>
      <c r="G1075" t="s">
        <v>2693</v>
      </c>
      <c r="H1075" s="61">
        <v>44977</v>
      </c>
      <c r="J1075" t="s">
        <v>396</v>
      </c>
      <c r="M1075" t="s">
        <v>397</v>
      </c>
      <c r="Q1075" t="s">
        <v>2694</v>
      </c>
      <c r="S1075">
        <v>10292</v>
      </c>
      <c r="T1075" t="s">
        <v>451</v>
      </c>
      <c r="U1075" s="60">
        <v>10292</v>
      </c>
      <c r="V1075" t="s">
        <v>451</v>
      </c>
      <c r="W1075" s="60">
        <v>20160001</v>
      </c>
      <c r="X1075" s="60" t="str">
        <f t="shared" si="16"/>
        <v>201</v>
      </c>
    </row>
    <row r="1076" spans="2:24">
      <c r="B1076">
        <v>32142999</v>
      </c>
      <c r="C1076" t="s">
        <v>2501</v>
      </c>
      <c r="D1076" t="s">
        <v>393</v>
      </c>
      <c r="E1076" s="60" t="s">
        <v>394</v>
      </c>
      <c r="G1076" t="s">
        <v>395</v>
      </c>
      <c r="H1076" s="61">
        <v>43140</v>
      </c>
      <c r="J1076" t="s">
        <v>396</v>
      </c>
      <c r="M1076" t="s">
        <v>397</v>
      </c>
      <c r="Q1076" t="s">
        <v>398</v>
      </c>
      <c r="S1076">
        <v>10280</v>
      </c>
      <c r="T1076" t="s">
        <v>837</v>
      </c>
      <c r="U1076" s="60">
        <v>1028001</v>
      </c>
      <c r="V1076" t="s">
        <v>421</v>
      </c>
      <c r="W1076" s="60">
        <v>22220001</v>
      </c>
      <c r="X1076" s="60" t="str">
        <f t="shared" si="16"/>
        <v>222</v>
      </c>
    </row>
    <row r="1077" spans="2:24">
      <c r="B1077">
        <v>32143189</v>
      </c>
      <c r="C1077" t="s">
        <v>1997</v>
      </c>
      <c r="D1077" t="s">
        <v>410</v>
      </c>
      <c r="E1077" s="60" t="s">
        <v>411</v>
      </c>
      <c r="G1077" t="s">
        <v>753</v>
      </c>
      <c r="H1077" s="61">
        <v>40921</v>
      </c>
      <c r="J1077" t="s">
        <v>4955</v>
      </c>
      <c r="M1077" t="s">
        <v>397</v>
      </c>
      <c r="Q1077" t="s">
        <v>753</v>
      </c>
      <c r="S1077">
        <v>10230</v>
      </c>
      <c r="T1077" t="s">
        <v>454</v>
      </c>
      <c r="U1077" s="60">
        <v>1023016</v>
      </c>
      <c r="V1077" t="s">
        <v>588</v>
      </c>
      <c r="W1077" s="60">
        <v>20730001</v>
      </c>
      <c r="X1077" s="60" t="str">
        <f t="shared" si="16"/>
        <v>207</v>
      </c>
    </row>
    <row r="1078" spans="2:24">
      <c r="B1078">
        <v>32143799</v>
      </c>
      <c r="C1078" t="s">
        <v>2108</v>
      </c>
      <c r="D1078" t="s">
        <v>410</v>
      </c>
      <c r="E1078" s="60" t="s">
        <v>411</v>
      </c>
      <c r="G1078" t="s">
        <v>753</v>
      </c>
      <c r="H1078" s="61">
        <v>41318</v>
      </c>
      <c r="J1078" t="s">
        <v>530</v>
      </c>
      <c r="M1078" t="s">
        <v>397</v>
      </c>
      <c r="Q1078" t="s">
        <v>753</v>
      </c>
      <c r="S1078">
        <v>10230</v>
      </c>
      <c r="T1078" t="s">
        <v>454</v>
      </c>
      <c r="U1078" s="60">
        <v>10230</v>
      </c>
      <c r="V1078" t="s">
        <v>454</v>
      </c>
      <c r="W1078" s="60">
        <v>20760001</v>
      </c>
      <c r="X1078" s="60" t="str">
        <f t="shared" si="16"/>
        <v>207</v>
      </c>
    </row>
    <row r="1079" spans="2:24">
      <c r="B1079">
        <v>32144958</v>
      </c>
      <c r="C1079" t="s">
        <v>2220</v>
      </c>
      <c r="D1079" t="s">
        <v>393</v>
      </c>
      <c r="E1079" s="60" t="s">
        <v>394</v>
      </c>
      <c r="G1079" t="s">
        <v>1299</v>
      </c>
      <c r="H1079" s="61">
        <v>41865</v>
      </c>
      <c r="J1079" t="s">
        <v>396</v>
      </c>
      <c r="M1079" t="s">
        <v>397</v>
      </c>
      <c r="Q1079" t="s">
        <v>398</v>
      </c>
      <c r="S1079">
        <v>10270</v>
      </c>
      <c r="T1079" t="s">
        <v>5035</v>
      </c>
      <c r="U1079" s="60">
        <v>1027001</v>
      </c>
      <c r="V1079" t="s">
        <v>5042</v>
      </c>
      <c r="W1079" s="60">
        <v>21020001</v>
      </c>
      <c r="X1079" s="60" t="str">
        <f t="shared" si="16"/>
        <v>210</v>
      </c>
    </row>
    <row r="1080" spans="2:24">
      <c r="B1080">
        <v>32180583</v>
      </c>
      <c r="C1080" t="s">
        <v>1295</v>
      </c>
      <c r="D1080" t="s">
        <v>393</v>
      </c>
      <c r="E1080" s="60" t="s">
        <v>394</v>
      </c>
      <c r="G1080" t="s">
        <v>395</v>
      </c>
      <c r="H1080" s="61">
        <v>37718</v>
      </c>
      <c r="J1080" t="s">
        <v>4963</v>
      </c>
      <c r="M1080" t="s">
        <v>397</v>
      </c>
      <c r="Q1080" t="s">
        <v>398</v>
      </c>
      <c r="S1080">
        <v>10210</v>
      </c>
      <c r="T1080" t="s">
        <v>5038</v>
      </c>
      <c r="U1080" s="60">
        <v>1021001</v>
      </c>
      <c r="V1080" t="s">
        <v>797</v>
      </c>
      <c r="W1080" s="60">
        <v>21820002</v>
      </c>
      <c r="X1080" s="60" t="str">
        <f t="shared" si="16"/>
        <v>218</v>
      </c>
    </row>
    <row r="1081" spans="2:24">
      <c r="B1081">
        <v>32180832</v>
      </c>
      <c r="C1081" t="s">
        <v>2222</v>
      </c>
      <c r="D1081" t="s">
        <v>393</v>
      </c>
      <c r="E1081" s="60" t="s">
        <v>394</v>
      </c>
      <c r="G1081" t="s">
        <v>395</v>
      </c>
      <c r="H1081" s="61">
        <v>41865</v>
      </c>
      <c r="J1081" t="s">
        <v>396</v>
      </c>
      <c r="M1081" t="s">
        <v>397</v>
      </c>
      <c r="Q1081" t="s">
        <v>398</v>
      </c>
      <c r="S1081">
        <v>10260</v>
      </c>
      <c r="T1081" t="s">
        <v>5037</v>
      </c>
      <c r="U1081" s="60">
        <v>1026001</v>
      </c>
      <c r="V1081" t="s">
        <v>538</v>
      </c>
      <c r="W1081" s="60">
        <v>20920001</v>
      </c>
      <c r="X1081" s="60" t="str">
        <f t="shared" si="16"/>
        <v>209</v>
      </c>
    </row>
    <row r="1082" spans="2:24">
      <c r="B1082">
        <v>32181229</v>
      </c>
      <c r="C1082" t="s">
        <v>2502</v>
      </c>
      <c r="D1082" t="s">
        <v>393</v>
      </c>
      <c r="E1082" s="60" t="s">
        <v>394</v>
      </c>
      <c r="G1082" t="s">
        <v>395</v>
      </c>
      <c r="H1082" s="61">
        <v>43140</v>
      </c>
      <c r="J1082" t="s">
        <v>1643</v>
      </c>
      <c r="M1082" t="s">
        <v>397</v>
      </c>
      <c r="Q1082" t="s">
        <v>398</v>
      </c>
      <c r="S1082">
        <v>10230</v>
      </c>
      <c r="T1082" t="s">
        <v>454</v>
      </c>
      <c r="U1082" s="60">
        <v>1023010</v>
      </c>
      <c r="V1082" t="s">
        <v>713</v>
      </c>
      <c r="W1082" s="60">
        <v>20720010</v>
      </c>
      <c r="X1082" s="60" t="str">
        <f t="shared" si="16"/>
        <v>207</v>
      </c>
    </row>
    <row r="1083" spans="2:24">
      <c r="B1083">
        <v>32181945</v>
      </c>
      <c r="C1083" t="s">
        <v>1908</v>
      </c>
      <c r="D1083" t="s">
        <v>410</v>
      </c>
      <c r="E1083" s="60" t="s">
        <v>411</v>
      </c>
      <c r="G1083" t="s">
        <v>753</v>
      </c>
      <c r="H1083" s="61">
        <v>40226</v>
      </c>
      <c r="J1083" t="s">
        <v>5000</v>
      </c>
      <c r="M1083" t="s">
        <v>397</v>
      </c>
      <c r="Q1083" t="s">
        <v>753</v>
      </c>
      <c r="S1083">
        <v>10281</v>
      </c>
      <c r="T1083" t="s">
        <v>493</v>
      </c>
      <c r="U1083" s="60">
        <v>1028102</v>
      </c>
      <c r="V1083" t="s">
        <v>494</v>
      </c>
      <c r="W1083" s="60">
        <v>11010003</v>
      </c>
      <c r="X1083" s="60" t="str">
        <f t="shared" si="16"/>
        <v>110</v>
      </c>
    </row>
    <row r="1084" spans="2:24">
      <c r="B1084">
        <v>32183270</v>
      </c>
      <c r="C1084" t="s">
        <v>3324</v>
      </c>
      <c r="D1084" t="s">
        <v>410</v>
      </c>
      <c r="E1084" s="60" t="s">
        <v>411</v>
      </c>
      <c r="G1084" t="s">
        <v>412</v>
      </c>
      <c r="H1084" s="61">
        <v>44839</v>
      </c>
      <c r="J1084" t="s">
        <v>481</v>
      </c>
      <c r="M1084" t="s">
        <v>397</v>
      </c>
      <c r="Q1084" t="s">
        <v>414</v>
      </c>
      <c r="S1084">
        <v>10295</v>
      </c>
      <c r="T1084" t="s">
        <v>761</v>
      </c>
      <c r="U1084" s="60">
        <v>10295</v>
      </c>
      <c r="V1084" t="s">
        <v>761</v>
      </c>
      <c r="W1084" s="60">
        <v>11110001</v>
      </c>
      <c r="X1084" s="60" t="str">
        <f t="shared" si="16"/>
        <v>111</v>
      </c>
    </row>
    <row r="1085" spans="2:24">
      <c r="B1085">
        <v>32184291</v>
      </c>
      <c r="C1085" t="s">
        <v>4722</v>
      </c>
      <c r="D1085" t="s">
        <v>393</v>
      </c>
      <c r="E1085" s="60" t="s">
        <v>394</v>
      </c>
      <c r="G1085" t="s">
        <v>2693</v>
      </c>
      <c r="H1085" s="61">
        <v>45126</v>
      </c>
      <c r="J1085" t="s">
        <v>396</v>
      </c>
      <c r="M1085" t="s">
        <v>471</v>
      </c>
      <c r="Q1085" t="s">
        <v>2694</v>
      </c>
      <c r="S1085">
        <v>10209</v>
      </c>
      <c r="T1085" t="s">
        <v>442</v>
      </c>
      <c r="U1085" s="60">
        <v>1020906</v>
      </c>
      <c r="V1085" t="s">
        <v>5044</v>
      </c>
      <c r="W1085" s="60">
        <v>21720007</v>
      </c>
      <c r="X1085" s="60" t="str">
        <f t="shared" si="16"/>
        <v>217</v>
      </c>
    </row>
    <row r="1086" spans="2:24">
      <c r="B1086">
        <v>32205200</v>
      </c>
      <c r="C1086" t="s">
        <v>4723</v>
      </c>
      <c r="D1086" t="s">
        <v>393</v>
      </c>
      <c r="E1086" s="60" t="s">
        <v>394</v>
      </c>
      <c r="G1086" t="s">
        <v>2693</v>
      </c>
      <c r="H1086" s="61">
        <v>45012</v>
      </c>
      <c r="J1086" t="s">
        <v>396</v>
      </c>
      <c r="M1086" t="s">
        <v>471</v>
      </c>
      <c r="Q1086" t="s">
        <v>2694</v>
      </c>
      <c r="S1086">
        <v>10230</v>
      </c>
      <c r="T1086" t="s">
        <v>454</v>
      </c>
      <c r="U1086" s="60">
        <v>1023010</v>
      </c>
      <c r="V1086" t="s">
        <v>713</v>
      </c>
      <c r="W1086" s="60">
        <v>20720010</v>
      </c>
      <c r="X1086" s="60" t="str">
        <f t="shared" si="16"/>
        <v>207</v>
      </c>
    </row>
    <row r="1087" spans="2:24">
      <c r="B1087">
        <v>32207416</v>
      </c>
      <c r="C1087" t="s">
        <v>2219</v>
      </c>
      <c r="D1087" t="s">
        <v>393</v>
      </c>
      <c r="E1087" s="60" t="s">
        <v>394</v>
      </c>
      <c r="G1087" t="s">
        <v>395</v>
      </c>
      <c r="H1087" s="61">
        <v>41865</v>
      </c>
      <c r="J1087" t="s">
        <v>396</v>
      </c>
      <c r="M1087" t="s">
        <v>397</v>
      </c>
      <c r="Q1087" t="s">
        <v>398</v>
      </c>
      <c r="S1087">
        <v>10215</v>
      </c>
      <c r="T1087" t="s">
        <v>5034</v>
      </c>
      <c r="U1087" s="60">
        <v>1021503</v>
      </c>
      <c r="V1087" t="s">
        <v>907</v>
      </c>
      <c r="W1087" s="60">
        <v>21520001</v>
      </c>
      <c r="X1087" s="60" t="str">
        <f t="shared" si="16"/>
        <v>215</v>
      </c>
    </row>
    <row r="1088" spans="2:24">
      <c r="B1088">
        <v>32228706</v>
      </c>
      <c r="C1088" t="s">
        <v>3114</v>
      </c>
      <c r="D1088" t="s">
        <v>393</v>
      </c>
      <c r="E1088" s="60" t="s">
        <v>394</v>
      </c>
      <c r="G1088" t="s">
        <v>1299</v>
      </c>
      <c r="H1088" s="61">
        <v>45223</v>
      </c>
      <c r="J1088" t="s">
        <v>396</v>
      </c>
      <c r="M1088" t="s">
        <v>397</v>
      </c>
      <c r="Q1088" t="s">
        <v>398</v>
      </c>
      <c r="S1088">
        <v>10220</v>
      </c>
      <c r="T1088" t="s">
        <v>434</v>
      </c>
      <c r="U1088" s="60">
        <v>1022004</v>
      </c>
      <c r="V1088" t="s">
        <v>875</v>
      </c>
      <c r="W1088" s="60">
        <v>22020005</v>
      </c>
      <c r="X1088" s="60" t="str">
        <f t="shared" si="16"/>
        <v>220</v>
      </c>
    </row>
    <row r="1089" spans="2:24">
      <c r="B1089">
        <v>32228932</v>
      </c>
      <c r="C1089" t="s">
        <v>2409</v>
      </c>
      <c r="D1089" t="s">
        <v>410</v>
      </c>
      <c r="E1089" s="60" t="s">
        <v>411</v>
      </c>
      <c r="G1089" t="s">
        <v>412</v>
      </c>
      <c r="H1089" s="61">
        <v>42685</v>
      </c>
      <c r="J1089" t="s">
        <v>4979</v>
      </c>
      <c r="M1089" t="s">
        <v>397</v>
      </c>
      <c r="Q1089" t="s">
        <v>719</v>
      </c>
      <c r="S1089">
        <v>10225</v>
      </c>
      <c r="T1089" t="s">
        <v>402</v>
      </c>
      <c r="U1089" s="60">
        <v>10225</v>
      </c>
      <c r="V1089" t="s">
        <v>402</v>
      </c>
      <c r="W1089" s="60">
        <v>21360001</v>
      </c>
      <c r="X1089" s="60" t="str">
        <f t="shared" si="16"/>
        <v>213</v>
      </c>
    </row>
    <row r="1090" spans="2:24">
      <c r="B1090">
        <v>32240283</v>
      </c>
      <c r="C1090" t="s">
        <v>1846</v>
      </c>
      <c r="D1090" t="s">
        <v>393</v>
      </c>
      <c r="E1090" s="60" t="s">
        <v>394</v>
      </c>
      <c r="G1090" t="s">
        <v>395</v>
      </c>
      <c r="H1090" s="61">
        <v>40009</v>
      </c>
      <c r="J1090" t="s">
        <v>396</v>
      </c>
      <c r="M1090" t="s">
        <v>471</v>
      </c>
      <c r="Q1090" t="s">
        <v>398</v>
      </c>
      <c r="S1090">
        <v>10250</v>
      </c>
      <c r="T1090" t="s">
        <v>483</v>
      </c>
      <c r="U1090" s="60">
        <v>1025002</v>
      </c>
      <c r="V1090" t="s">
        <v>694</v>
      </c>
      <c r="W1090" s="60">
        <v>21220002</v>
      </c>
      <c r="X1090" s="60" t="str">
        <f t="shared" si="16"/>
        <v>212</v>
      </c>
    </row>
    <row r="1091" spans="2:24">
      <c r="B1091">
        <v>32240802</v>
      </c>
      <c r="C1091" t="s">
        <v>4724</v>
      </c>
      <c r="D1091" t="s">
        <v>410</v>
      </c>
      <c r="E1091" s="60" t="s">
        <v>411</v>
      </c>
      <c r="G1091" t="s">
        <v>2844</v>
      </c>
      <c r="H1091" s="61">
        <v>45075</v>
      </c>
      <c r="J1091" t="s">
        <v>2858</v>
      </c>
      <c r="M1091" t="s">
        <v>397</v>
      </c>
      <c r="Q1091" t="s">
        <v>2846</v>
      </c>
      <c r="S1091">
        <v>102</v>
      </c>
      <c r="T1091" t="s">
        <v>497</v>
      </c>
      <c r="U1091" s="60">
        <v>102</v>
      </c>
      <c r="V1091" t="s">
        <v>497</v>
      </c>
      <c r="W1091" s="60">
        <v>10110001</v>
      </c>
      <c r="X1091" s="60" t="str">
        <f t="shared" ref="X1091:X1154" si="17">LEFT(W1091,3)</f>
        <v>101</v>
      </c>
    </row>
    <row r="1092" spans="2:24">
      <c r="B1092">
        <v>32241731</v>
      </c>
      <c r="C1092" t="s">
        <v>4725</v>
      </c>
      <c r="D1092" t="s">
        <v>393</v>
      </c>
      <c r="E1092" s="60" t="s">
        <v>394</v>
      </c>
      <c r="G1092" t="s">
        <v>2693</v>
      </c>
      <c r="H1092" s="61">
        <v>45238</v>
      </c>
      <c r="J1092" t="s">
        <v>396</v>
      </c>
      <c r="M1092" t="s">
        <v>471</v>
      </c>
      <c r="Q1092" t="s">
        <v>2694</v>
      </c>
      <c r="S1092">
        <v>10230</v>
      </c>
      <c r="T1092" t="s">
        <v>454</v>
      </c>
      <c r="U1092" s="60">
        <v>1023016</v>
      </c>
      <c r="V1092" t="s">
        <v>588</v>
      </c>
      <c r="W1092" s="60">
        <v>20730001</v>
      </c>
      <c r="X1092" s="60" t="str">
        <f t="shared" si="17"/>
        <v>207</v>
      </c>
    </row>
    <row r="1093" spans="2:24">
      <c r="B1093">
        <v>32242080</v>
      </c>
      <c r="C1093" t="s">
        <v>3299</v>
      </c>
      <c r="D1093" t="s">
        <v>393</v>
      </c>
      <c r="E1093" s="60" t="s">
        <v>394</v>
      </c>
      <c r="G1093" t="s">
        <v>2693</v>
      </c>
      <c r="H1093" s="61">
        <v>44974</v>
      </c>
      <c r="J1093" t="s">
        <v>396</v>
      </c>
      <c r="M1093" t="s">
        <v>471</v>
      </c>
      <c r="Q1093" t="s">
        <v>2694</v>
      </c>
      <c r="S1093">
        <v>10230</v>
      </c>
      <c r="T1093" t="s">
        <v>454</v>
      </c>
      <c r="U1093" s="60">
        <v>1023010</v>
      </c>
      <c r="V1093" t="s">
        <v>713</v>
      </c>
      <c r="W1093" s="60">
        <v>20720010</v>
      </c>
      <c r="X1093" s="60" t="str">
        <f t="shared" si="17"/>
        <v>207</v>
      </c>
    </row>
    <row r="1094" spans="2:24">
      <c r="B1094">
        <v>32242821</v>
      </c>
      <c r="C1094" t="s">
        <v>2435</v>
      </c>
      <c r="D1094" t="s">
        <v>410</v>
      </c>
      <c r="E1094" s="60" t="s">
        <v>411</v>
      </c>
      <c r="G1094" t="s">
        <v>753</v>
      </c>
      <c r="H1094" s="61">
        <v>42962</v>
      </c>
      <c r="J1094" t="s">
        <v>413</v>
      </c>
      <c r="M1094" t="s">
        <v>397</v>
      </c>
      <c r="Q1094" t="s">
        <v>753</v>
      </c>
      <c r="S1094">
        <v>10275</v>
      </c>
      <c r="T1094" t="s">
        <v>564</v>
      </c>
      <c r="U1094" s="60">
        <v>1027502</v>
      </c>
      <c r="V1094" t="s">
        <v>1093</v>
      </c>
      <c r="W1094" s="60">
        <v>22530001</v>
      </c>
      <c r="X1094" s="60" t="str">
        <f t="shared" si="17"/>
        <v>225</v>
      </c>
    </row>
    <row r="1095" spans="2:24">
      <c r="B1095">
        <v>32243138</v>
      </c>
      <c r="C1095" t="s">
        <v>2787</v>
      </c>
      <c r="D1095" t="s">
        <v>393</v>
      </c>
      <c r="E1095" s="60" t="s">
        <v>394</v>
      </c>
      <c r="G1095" t="s">
        <v>395</v>
      </c>
      <c r="H1095" s="61">
        <v>44516</v>
      </c>
      <c r="J1095" t="s">
        <v>396</v>
      </c>
      <c r="M1095" t="s">
        <v>471</v>
      </c>
      <c r="Q1095" t="s">
        <v>398</v>
      </c>
      <c r="S1095">
        <v>10230</v>
      </c>
      <c r="T1095" t="s">
        <v>454</v>
      </c>
      <c r="U1095" s="60">
        <v>1023010</v>
      </c>
      <c r="V1095" t="s">
        <v>713</v>
      </c>
      <c r="W1095" s="60">
        <v>20720010</v>
      </c>
      <c r="X1095" s="60" t="str">
        <f t="shared" si="17"/>
        <v>207</v>
      </c>
    </row>
    <row r="1096" spans="2:24">
      <c r="B1096">
        <v>32243734</v>
      </c>
      <c r="C1096" t="s">
        <v>3262</v>
      </c>
      <c r="D1096" t="s">
        <v>393</v>
      </c>
      <c r="E1096" s="60" t="s">
        <v>394</v>
      </c>
      <c r="G1096" t="s">
        <v>2693</v>
      </c>
      <c r="H1096" s="61">
        <v>45197</v>
      </c>
      <c r="J1096" t="s">
        <v>396</v>
      </c>
      <c r="M1096" t="s">
        <v>397</v>
      </c>
      <c r="Q1096" t="s">
        <v>2694</v>
      </c>
      <c r="S1096">
        <v>10230</v>
      </c>
      <c r="T1096" t="s">
        <v>454</v>
      </c>
      <c r="U1096" s="60">
        <v>1023003</v>
      </c>
      <c r="V1096" t="s">
        <v>5046</v>
      </c>
      <c r="W1096" s="60">
        <v>20720003</v>
      </c>
      <c r="X1096" s="60" t="str">
        <f t="shared" si="17"/>
        <v>207</v>
      </c>
    </row>
    <row r="1097" spans="2:24">
      <c r="B1097">
        <v>32255405</v>
      </c>
      <c r="C1097" t="s">
        <v>3189</v>
      </c>
      <c r="D1097" t="s">
        <v>393</v>
      </c>
      <c r="E1097" s="60" t="s">
        <v>394</v>
      </c>
      <c r="G1097" t="s">
        <v>2693</v>
      </c>
      <c r="H1097" s="61">
        <v>45149</v>
      </c>
      <c r="J1097" t="s">
        <v>396</v>
      </c>
      <c r="M1097" t="s">
        <v>397</v>
      </c>
      <c r="Q1097" t="s">
        <v>2694</v>
      </c>
      <c r="S1097">
        <v>10209</v>
      </c>
      <c r="T1097" t="s">
        <v>442</v>
      </c>
      <c r="U1097" s="60">
        <v>1020902</v>
      </c>
      <c r="V1097" t="s">
        <v>652</v>
      </c>
      <c r="W1097" s="60">
        <v>21720003</v>
      </c>
      <c r="X1097" s="60" t="str">
        <f t="shared" si="17"/>
        <v>217</v>
      </c>
    </row>
    <row r="1098" spans="2:24">
      <c r="B1098">
        <v>32256005</v>
      </c>
      <c r="C1098" t="s">
        <v>2285</v>
      </c>
      <c r="D1098" t="s">
        <v>410</v>
      </c>
      <c r="E1098" s="60" t="s">
        <v>411</v>
      </c>
      <c r="G1098" t="s">
        <v>753</v>
      </c>
      <c r="H1098" s="61">
        <v>42024</v>
      </c>
      <c r="J1098" t="s">
        <v>1814</v>
      </c>
      <c r="M1098" t="s">
        <v>397</v>
      </c>
      <c r="Q1098" t="s">
        <v>753</v>
      </c>
      <c r="S1098">
        <v>10281</v>
      </c>
      <c r="T1098" t="s">
        <v>493</v>
      </c>
      <c r="U1098" s="60">
        <v>1028103</v>
      </c>
      <c r="V1098" t="s">
        <v>720</v>
      </c>
      <c r="W1098" s="60">
        <v>11010004</v>
      </c>
      <c r="X1098" s="60" t="str">
        <f t="shared" si="17"/>
        <v>110</v>
      </c>
    </row>
    <row r="1099" spans="2:24">
      <c r="B1099">
        <v>32258827</v>
      </c>
      <c r="C1099" t="s">
        <v>1922</v>
      </c>
      <c r="D1099" t="s">
        <v>410</v>
      </c>
      <c r="E1099" s="60" t="s">
        <v>411</v>
      </c>
      <c r="G1099" t="s">
        <v>753</v>
      </c>
      <c r="H1099" s="61">
        <v>40354</v>
      </c>
      <c r="J1099" t="s">
        <v>530</v>
      </c>
      <c r="M1099" t="s">
        <v>397</v>
      </c>
      <c r="Q1099" t="s">
        <v>753</v>
      </c>
      <c r="S1099">
        <v>10270</v>
      </c>
      <c r="T1099" t="s">
        <v>5035</v>
      </c>
      <c r="U1099" s="60">
        <v>10270</v>
      </c>
      <c r="V1099" t="s">
        <v>5035</v>
      </c>
      <c r="W1099" s="60">
        <v>21060001</v>
      </c>
      <c r="X1099" s="60" t="str">
        <f t="shared" si="17"/>
        <v>210</v>
      </c>
    </row>
    <row r="1100" spans="2:24">
      <c r="B1100">
        <v>32258831</v>
      </c>
      <c r="C1100" t="s">
        <v>3304</v>
      </c>
      <c r="D1100" t="s">
        <v>393</v>
      </c>
      <c r="E1100" s="60" t="s">
        <v>394</v>
      </c>
      <c r="G1100" t="s">
        <v>2693</v>
      </c>
      <c r="H1100" s="61">
        <v>45201</v>
      </c>
      <c r="J1100" t="s">
        <v>396</v>
      </c>
      <c r="M1100" t="s">
        <v>397</v>
      </c>
      <c r="Q1100" t="s">
        <v>2694</v>
      </c>
      <c r="S1100">
        <v>10290</v>
      </c>
      <c r="T1100" t="s">
        <v>706</v>
      </c>
      <c r="U1100" s="60">
        <v>1029005</v>
      </c>
      <c r="V1100" t="s">
        <v>707</v>
      </c>
      <c r="W1100" s="60">
        <v>20420004</v>
      </c>
      <c r="X1100" s="60" t="str">
        <f t="shared" si="17"/>
        <v>204</v>
      </c>
    </row>
    <row r="1101" spans="2:24">
      <c r="B1101">
        <v>32258943</v>
      </c>
      <c r="C1101" t="s">
        <v>2277</v>
      </c>
      <c r="D1101" t="s">
        <v>410</v>
      </c>
      <c r="E1101" s="60" t="s">
        <v>411</v>
      </c>
      <c r="G1101" t="s">
        <v>753</v>
      </c>
      <c r="H1101" s="61">
        <v>41948</v>
      </c>
      <c r="J1101" t="s">
        <v>413</v>
      </c>
      <c r="M1101" t="s">
        <v>397</v>
      </c>
      <c r="Q1101" t="s">
        <v>753</v>
      </c>
      <c r="S1101">
        <v>10240</v>
      </c>
      <c r="T1101" t="s">
        <v>5036</v>
      </c>
      <c r="U1101" s="60">
        <v>10240</v>
      </c>
      <c r="V1101" t="s">
        <v>476</v>
      </c>
      <c r="W1101" s="60">
        <v>21160001</v>
      </c>
      <c r="X1101" s="60" t="str">
        <f t="shared" si="17"/>
        <v>211</v>
      </c>
    </row>
    <row r="1102" spans="2:24">
      <c r="B1102">
        <v>32259603</v>
      </c>
      <c r="C1102" t="s">
        <v>3021</v>
      </c>
      <c r="D1102" t="s">
        <v>393</v>
      </c>
      <c r="E1102" s="60" t="s">
        <v>394</v>
      </c>
      <c r="G1102" t="s">
        <v>2693</v>
      </c>
      <c r="H1102" s="61">
        <v>45026</v>
      </c>
      <c r="J1102" t="s">
        <v>396</v>
      </c>
      <c r="M1102" t="s">
        <v>397</v>
      </c>
      <c r="Q1102" t="s">
        <v>2694</v>
      </c>
      <c r="S1102">
        <v>10240</v>
      </c>
      <c r="T1102" t="s">
        <v>5036</v>
      </c>
      <c r="U1102" s="60">
        <v>1024001</v>
      </c>
      <c r="V1102" t="s">
        <v>477</v>
      </c>
      <c r="W1102" s="60">
        <v>21120001</v>
      </c>
      <c r="X1102" s="60" t="str">
        <f t="shared" si="17"/>
        <v>211</v>
      </c>
    </row>
    <row r="1103" spans="2:24">
      <c r="B1103">
        <v>32259674</v>
      </c>
      <c r="C1103" t="s">
        <v>4726</v>
      </c>
      <c r="D1103" t="s">
        <v>393</v>
      </c>
      <c r="E1103" s="60" t="s">
        <v>394</v>
      </c>
      <c r="G1103" t="s">
        <v>2693</v>
      </c>
      <c r="H1103" s="61">
        <v>45033</v>
      </c>
      <c r="J1103" t="s">
        <v>396</v>
      </c>
      <c r="M1103" t="s">
        <v>397</v>
      </c>
      <c r="Q1103" t="s">
        <v>2694</v>
      </c>
      <c r="S1103">
        <v>10203</v>
      </c>
      <c r="T1103" t="s">
        <v>399</v>
      </c>
      <c r="U1103" s="60">
        <v>1020301</v>
      </c>
      <c r="V1103" t="s">
        <v>405</v>
      </c>
      <c r="W1103" s="60">
        <v>21420004</v>
      </c>
      <c r="X1103" s="60" t="str">
        <f t="shared" si="17"/>
        <v>214</v>
      </c>
    </row>
    <row r="1104" spans="2:24">
      <c r="B1104">
        <v>32259741</v>
      </c>
      <c r="C1104" t="s">
        <v>2515</v>
      </c>
      <c r="D1104" t="s">
        <v>393</v>
      </c>
      <c r="E1104" s="60" t="s">
        <v>394</v>
      </c>
      <c r="G1104" t="s">
        <v>395</v>
      </c>
      <c r="H1104" s="61">
        <v>43144</v>
      </c>
      <c r="J1104" t="s">
        <v>396</v>
      </c>
      <c r="M1104" t="s">
        <v>471</v>
      </c>
      <c r="Q1104" t="s">
        <v>398</v>
      </c>
      <c r="S1104">
        <v>10230</v>
      </c>
      <c r="T1104" t="s">
        <v>454</v>
      </c>
      <c r="U1104" s="60">
        <v>1023005</v>
      </c>
      <c r="V1104" t="s">
        <v>765</v>
      </c>
      <c r="W1104" s="60">
        <v>20720005</v>
      </c>
      <c r="X1104" s="60" t="str">
        <f t="shared" si="17"/>
        <v>207</v>
      </c>
    </row>
    <row r="1105" spans="2:24">
      <c r="B1105">
        <v>32295624</v>
      </c>
      <c r="C1105" t="s">
        <v>2774</v>
      </c>
      <c r="D1105" t="s">
        <v>393</v>
      </c>
      <c r="E1105" s="60" t="s">
        <v>394</v>
      </c>
      <c r="G1105" t="s">
        <v>395</v>
      </c>
      <c r="H1105" s="61">
        <v>44516</v>
      </c>
      <c r="J1105" t="s">
        <v>396</v>
      </c>
      <c r="M1105" t="s">
        <v>397</v>
      </c>
      <c r="Q1105" t="s">
        <v>398</v>
      </c>
      <c r="S1105">
        <v>10203</v>
      </c>
      <c r="T1105" t="s">
        <v>399</v>
      </c>
      <c r="U1105" s="60">
        <v>1020301</v>
      </c>
      <c r="V1105" t="s">
        <v>405</v>
      </c>
      <c r="W1105" s="60">
        <v>21420004</v>
      </c>
      <c r="X1105" s="60" t="str">
        <f t="shared" si="17"/>
        <v>214</v>
      </c>
    </row>
    <row r="1106" spans="2:24">
      <c r="B1106">
        <v>32295657</v>
      </c>
      <c r="C1106" t="s">
        <v>2910</v>
      </c>
      <c r="D1106" t="s">
        <v>393</v>
      </c>
      <c r="E1106" s="60" t="s">
        <v>394</v>
      </c>
      <c r="G1106" t="s">
        <v>2693</v>
      </c>
      <c r="H1106" s="61">
        <v>44973</v>
      </c>
      <c r="J1106" t="s">
        <v>396</v>
      </c>
      <c r="M1106" t="s">
        <v>397</v>
      </c>
      <c r="Q1106" t="s">
        <v>2694</v>
      </c>
      <c r="S1106">
        <v>10290</v>
      </c>
      <c r="T1106" t="s">
        <v>706</v>
      </c>
      <c r="U1106" s="60">
        <v>1029005</v>
      </c>
      <c r="V1106" t="s">
        <v>707</v>
      </c>
      <c r="W1106" s="60">
        <v>20420004</v>
      </c>
      <c r="X1106" s="60" t="str">
        <f t="shared" si="17"/>
        <v>204</v>
      </c>
    </row>
    <row r="1107" spans="2:24">
      <c r="B1107">
        <v>32296260</v>
      </c>
      <c r="C1107" t="s">
        <v>2253</v>
      </c>
      <c r="D1107" t="s">
        <v>393</v>
      </c>
      <c r="E1107" s="60" t="s">
        <v>394</v>
      </c>
      <c r="G1107" t="s">
        <v>395</v>
      </c>
      <c r="H1107" s="61">
        <v>41871</v>
      </c>
      <c r="J1107" t="s">
        <v>396</v>
      </c>
      <c r="M1107" t="s">
        <v>397</v>
      </c>
      <c r="Q1107" t="s">
        <v>398</v>
      </c>
      <c r="S1107">
        <v>10210</v>
      </c>
      <c r="T1107" t="s">
        <v>5038</v>
      </c>
      <c r="U1107" s="60">
        <v>1021001</v>
      </c>
      <c r="V1107" t="s">
        <v>797</v>
      </c>
      <c r="W1107" s="60">
        <v>21820002</v>
      </c>
      <c r="X1107" s="60" t="str">
        <f t="shared" si="17"/>
        <v>218</v>
      </c>
    </row>
    <row r="1108" spans="2:24">
      <c r="B1108">
        <v>32296365</v>
      </c>
      <c r="C1108" t="s">
        <v>2182</v>
      </c>
      <c r="D1108" t="s">
        <v>410</v>
      </c>
      <c r="E1108" s="60" t="s">
        <v>411</v>
      </c>
      <c r="G1108" t="s">
        <v>753</v>
      </c>
      <c r="H1108" s="61">
        <v>41586</v>
      </c>
      <c r="J1108" t="s">
        <v>481</v>
      </c>
      <c r="M1108" t="s">
        <v>397</v>
      </c>
      <c r="Q1108" t="s">
        <v>753</v>
      </c>
      <c r="S1108">
        <v>10230</v>
      </c>
      <c r="T1108" t="s">
        <v>454</v>
      </c>
      <c r="U1108" s="60">
        <v>10230</v>
      </c>
      <c r="V1108" t="s">
        <v>454</v>
      </c>
      <c r="W1108" s="60">
        <v>20760001</v>
      </c>
      <c r="X1108" s="60" t="str">
        <f t="shared" si="17"/>
        <v>207</v>
      </c>
    </row>
    <row r="1109" spans="2:24">
      <c r="B1109">
        <v>32296788</v>
      </c>
      <c r="C1109" t="s">
        <v>2210</v>
      </c>
      <c r="D1109" t="s">
        <v>393</v>
      </c>
      <c r="E1109" s="60" t="s">
        <v>394</v>
      </c>
      <c r="G1109" t="s">
        <v>395</v>
      </c>
      <c r="H1109" s="61">
        <v>41857</v>
      </c>
      <c r="J1109" t="s">
        <v>396</v>
      </c>
      <c r="M1109" t="s">
        <v>397</v>
      </c>
      <c r="Q1109" t="s">
        <v>398</v>
      </c>
      <c r="S1109">
        <v>10210</v>
      </c>
      <c r="T1109" t="s">
        <v>5038</v>
      </c>
      <c r="U1109" s="60">
        <v>1021002</v>
      </c>
      <c r="V1109" t="s">
        <v>5051</v>
      </c>
      <c r="W1109" s="60">
        <v>21820001</v>
      </c>
      <c r="X1109" s="60" t="str">
        <f t="shared" si="17"/>
        <v>218</v>
      </c>
    </row>
    <row r="1110" spans="2:24">
      <c r="B1110">
        <v>32296989</v>
      </c>
      <c r="C1110" t="s">
        <v>3067</v>
      </c>
      <c r="D1110" t="s">
        <v>393</v>
      </c>
      <c r="E1110" s="60" t="s">
        <v>394</v>
      </c>
      <c r="G1110" t="s">
        <v>1299</v>
      </c>
      <c r="H1110" s="61">
        <v>45237</v>
      </c>
      <c r="J1110" t="s">
        <v>396</v>
      </c>
      <c r="M1110" t="s">
        <v>471</v>
      </c>
      <c r="Q1110" t="s">
        <v>398</v>
      </c>
      <c r="S1110">
        <v>10230</v>
      </c>
      <c r="T1110" t="s">
        <v>454</v>
      </c>
      <c r="U1110" s="60">
        <v>1023007</v>
      </c>
      <c r="V1110" t="s">
        <v>582</v>
      </c>
      <c r="W1110" s="60">
        <v>20720007</v>
      </c>
      <c r="X1110" s="60" t="str">
        <f t="shared" si="17"/>
        <v>207</v>
      </c>
    </row>
    <row r="1111" spans="2:24">
      <c r="B1111">
        <v>32297202</v>
      </c>
      <c r="C1111" t="s">
        <v>3274</v>
      </c>
      <c r="D1111" t="s">
        <v>410</v>
      </c>
      <c r="E1111" s="60" t="s">
        <v>411</v>
      </c>
      <c r="G1111" t="s">
        <v>412</v>
      </c>
      <c r="H1111" s="61">
        <v>44817</v>
      </c>
      <c r="J1111" t="s">
        <v>2151</v>
      </c>
      <c r="M1111" t="s">
        <v>397</v>
      </c>
      <c r="Q1111" t="s">
        <v>719</v>
      </c>
      <c r="S1111">
        <v>102</v>
      </c>
      <c r="T1111" t="s">
        <v>497</v>
      </c>
      <c r="U1111" s="60">
        <v>102</v>
      </c>
      <c r="V1111" t="s">
        <v>497</v>
      </c>
      <c r="W1111" s="60">
        <v>10110001</v>
      </c>
      <c r="X1111" s="60" t="str">
        <f t="shared" si="17"/>
        <v>101</v>
      </c>
    </row>
    <row r="1112" spans="2:24">
      <c r="B1112">
        <v>32299302</v>
      </c>
      <c r="C1112" t="s">
        <v>3256</v>
      </c>
      <c r="D1112" t="s">
        <v>393</v>
      </c>
      <c r="E1112" s="60" t="s">
        <v>394</v>
      </c>
      <c r="G1112" t="s">
        <v>2693</v>
      </c>
      <c r="H1112" s="61">
        <v>45176</v>
      </c>
      <c r="J1112" t="s">
        <v>396</v>
      </c>
      <c r="M1112" t="s">
        <v>471</v>
      </c>
      <c r="Q1112" t="s">
        <v>2694</v>
      </c>
      <c r="S1112">
        <v>10230</v>
      </c>
      <c r="T1112" t="s">
        <v>454</v>
      </c>
      <c r="U1112" s="60">
        <v>10230</v>
      </c>
      <c r="V1112" t="s">
        <v>454</v>
      </c>
      <c r="W1112" s="60">
        <v>20760001</v>
      </c>
      <c r="X1112" s="60" t="str">
        <f t="shared" si="17"/>
        <v>207</v>
      </c>
    </row>
    <row r="1113" spans="2:24">
      <c r="B1113">
        <v>32299740</v>
      </c>
      <c r="C1113" t="s">
        <v>3350</v>
      </c>
      <c r="D1113" t="s">
        <v>393</v>
      </c>
      <c r="E1113" s="60" t="s">
        <v>394</v>
      </c>
      <c r="G1113" t="s">
        <v>2693</v>
      </c>
      <c r="H1113" s="61">
        <v>45211</v>
      </c>
      <c r="J1113" t="s">
        <v>396</v>
      </c>
      <c r="M1113" t="s">
        <v>397</v>
      </c>
      <c r="Q1113" t="s">
        <v>2694</v>
      </c>
      <c r="S1113">
        <v>10215</v>
      </c>
      <c r="T1113" t="s">
        <v>5034</v>
      </c>
      <c r="U1113" s="60">
        <v>1021503</v>
      </c>
      <c r="V1113" t="s">
        <v>907</v>
      </c>
      <c r="W1113" s="60">
        <v>21520001</v>
      </c>
      <c r="X1113" s="60" t="str">
        <f t="shared" si="17"/>
        <v>215</v>
      </c>
    </row>
    <row r="1114" spans="2:24">
      <c r="B1114">
        <v>32319929</v>
      </c>
      <c r="C1114" t="s">
        <v>3240</v>
      </c>
      <c r="D1114" t="s">
        <v>393</v>
      </c>
      <c r="E1114" s="60" t="s">
        <v>394</v>
      </c>
      <c r="G1114" t="s">
        <v>2693</v>
      </c>
      <c r="H1114" s="61">
        <v>45168</v>
      </c>
      <c r="J1114" t="s">
        <v>396</v>
      </c>
      <c r="M1114" t="s">
        <v>397</v>
      </c>
      <c r="Q1114" t="s">
        <v>2694</v>
      </c>
      <c r="S1114">
        <v>10225</v>
      </c>
      <c r="T1114" t="s">
        <v>402</v>
      </c>
      <c r="U1114" s="60">
        <v>1022501</v>
      </c>
      <c r="V1114" t="s">
        <v>676</v>
      </c>
      <c r="W1114" s="60">
        <v>21320003</v>
      </c>
      <c r="X1114" s="60" t="str">
        <f t="shared" si="17"/>
        <v>213</v>
      </c>
    </row>
    <row r="1115" spans="2:24">
      <c r="B1115">
        <v>32350209</v>
      </c>
      <c r="C1115" t="s">
        <v>2016</v>
      </c>
      <c r="D1115" t="s">
        <v>393</v>
      </c>
      <c r="E1115" s="60" t="s">
        <v>394</v>
      </c>
      <c r="G1115" t="s">
        <v>395</v>
      </c>
      <c r="H1115" s="61">
        <v>40941</v>
      </c>
      <c r="J1115" t="s">
        <v>396</v>
      </c>
      <c r="M1115" t="s">
        <v>397</v>
      </c>
      <c r="Q1115" t="s">
        <v>398</v>
      </c>
      <c r="S1115">
        <v>10211</v>
      </c>
      <c r="T1115" t="s">
        <v>422</v>
      </c>
      <c r="U1115" s="60">
        <v>1021101</v>
      </c>
      <c r="V1115" t="s">
        <v>423</v>
      </c>
      <c r="W1115" s="60">
        <v>21920004</v>
      </c>
      <c r="X1115" s="60" t="str">
        <f t="shared" si="17"/>
        <v>219</v>
      </c>
    </row>
    <row r="1116" spans="2:24">
      <c r="B1116">
        <v>32350588</v>
      </c>
      <c r="C1116" t="s">
        <v>1456</v>
      </c>
      <c r="D1116" t="s">
        <v>410</v>
      </c>
      <c r="E1116" s="60" t="s">
        <v>411</v>
      </c>
      <c r="G1116" t="s">
        <v>753</v>
      </c>
      <c r="H1116" s="61">
        <v>38425</v>
      </c>
      <c r="J1116" t="s">
        <v>587</v>
      </c>
      <c r="M1116" t="s">
        <v>397</v>
      </c>
      <c r="Q1116" t="s">
        <v>753</v>
      </c>
      <c r="S1116">
        <v>10230</v>
      </c>
      <c r="T1116" t="s">
        <v>454</v>
      </c>
      <c r="U1116" s="60">
        <v>1023016</v>
      </c>
      <c r="V1116" t="s">
        <v>588</v>
      </c>
      <c r="W1116" s="60">
        <v>20730001</v>
      </c>
      <c r="X1116" s="60" t="str">
        <f t="shared" si="17"/>
        <v>207</v>
      </c>
    </row>
    <row r="1117" spans="2:24">
      <c r="B1117">
        <v>32350644</v>
      </c>
      <c r="C1117" t="s">
        <v>4727</v>
      </c>
      <c r="D1117" t="s">
        <v>393</v>
      </c>
      <c r="E1117" s="60" t="s">
        <v>394</v>
      </c>
      <c r="G1117" t="s">
        <v>2693</v>
      </c>
      <c r="H1117" s="61">
        <v>45147</v>
      </c>
      <c r="J1117" t="s">
        <v>396</v>
      </c>
      <c r="M1117" t="s">
        <v>471</v>
      </c>
      <c r="Q1117" t="s">
        <v>2694</v>
      </c>
      <c r="S1117">
        <v>10209</v>
      </c>
      <c r="T1117" t="s">
        <v>442</v>
      </c>
      <c r="U1117" s="60">
        <v>1020905</v>
      </c>
      <c r="V1117" t="s">
        <v>952</v>
      </c>
      <c r="W1117" s="60">
        <v>21720006</v>
      </c>
      <c r="X1117" s="60" t="str">
        <f t="shared" si="17"/>
        <v>217</v>
      </c>
    </row>
    <row r="1118" spans="2:24">
      <c r="B1118">
        <v>32350822</v>
      </c>
      <c r="C1118" t="s">
        <v>2508</v>
      </c>
      <c r="D1118" t="s">
        <v>393</v>
      </c>
      <c r="E1118" s="60" t="s">
        <v>394</v>
      </c>
      <c r="G1118" t="s">
        <v>395</v>
      </c>
      <c r="H1118" s="61">
        <v>43144</v>
      </c>
      <c r="J1118" t="s">
        <v>396</v>
      </c>
      <c r="M1118" t="s">
        <v>397</v>
      </c>
      <c r="Q1118" t="s">
        <v>398</v>
      </c>
      <c r="S1118">
        <v>10225</v>
      </c>
      <c r="T1118" t="s">
        <v>402</v>
      </c>
      <c r="U1118" s="60">
        <v>1022503</v>
      </c>
      <c r="V1118" t="s">
        <v>438</v>
      </c>
      <c r="W1118" s="60">
        <v>21320005</v>
      </c>
      <c r="X1118" s="60" t="str">
        <f t="shared" si="17"/>
        <v>213</v>
      </c>
    </row>
    <row r="1119" spans="2:24">
      <c r="B1119">
        <v>32352845</v>
      </c>
      <c r="C1119" t="s">
        <v>2926</v>
      </c>
      <c r="D1119" t="s">
        <v>393</v>
      </c>
      <c r="E1119" s="60" t="s">
        <v>394</v>
      </c>
      <c r="G1119" t="s">
        <v>2693</v>
      </c>
      <c r="H1119" s="61">
        <v>44986</v>
      </c>
      <c r="J1119" t="s">
        <v>396</v>
      </c>
      <c r="M1119" t="s">
        <v>471</v>
      </c>
      <c r="Q1119" t="s">
        <v>2694</v>
      </c>
      <c r="S1119">
        <v>10230</v>
      </c>
      <c r="T1119" t="s">
        <v>454</v>
      </c>
      <c r="U1119" s="60">
        <v>1023009</v>
      </c>
      <c r="V1119" t="s">
        <v>663</v>
      </c>
      <c r="W1119" s="60">
        <v>20720009</v>
      </c>
      <c r="X1119" s="60" t="str">
        <f t="shared" si="17"/>
        <v>207</v>
      </c>
    </row>
    <row r="1120" spans="2:24">
      <c r="B1120">
        <v>32353761</v>
      </c>
      <c r="C1120" t="s">
        <v>3244</v>
      </c>
      <c r="D1120" t="s">
        <v>393</v>
      </c>
      <c r="E1120" s="60" t="s">
        <v>394</v>
      </c>
      <c r="G1120" t="s">
        <v>2693</v>
      </c>
      <c r="H1120" s="61">
        <v>45170</v>
      </c>
      <c r="J1120" t="s">
        <v>396</v>
      </c>
      <c r="M1120" t="s">
        <v>397</v>
      </c>
      <c r="Q1120" t="s">
        <v>2694</v>
      </c>
      <c r="S1120">
        <v>10211</v>
      </c>
      <c r="T1120" t="s">
        <v>422</v>
      </c>
      <c r="U1120" s="60">
        <v>1021101</v>
      </c>
      <c r="V1120" t="s">
        <v>423</v>
      </c>
      <c r="W1120" s="60">
        <v>21920004</v>
      </c>
      <c r="X1120" s="60" t="str">
        <f t="shared" si="17"/>
        <v>219</v>
      </c>
    </row>
    <row r="1121" spans="2:24">
      <c r="B1121">
        <v>32524380</v>
      </c>
      <c r="C1121" t="s">
        <v>1113</v>
      </c>
      <c r="D1121" t="s">
        <v>410</v>
      </c>
      <c r="E1121" s="60" t="s">
        <v>411</v>
      </c>
      <c r="G1121" t="s">
        <v>753</v>
      </c>
      <c r="H1121" s="61">
        <v>36746</v>
      </c>
      <c r="J1121" t="s">
        <v>508</v>
      </c>
      <c r="M1121" t="s">
        <v>397</v>
      </c>
      <c r="Q1121" t="s">
        <v>753</v>
      </c>
      <c r="S1121">
        <v>10279</v>
      </c>
      <c r="T1121" t="s">
        <v>1114</v>
      </c>
      <c r="U1121" s="60">
        <v>10279</v>
      </c>
      <c r="V1121" t="s">
        <v>1114</v>
      </c>
      <c r="W1121" s="60">
        <v>22960001</v>
      </c>
      <c r="X1121" s="60" t="str">
        <f t="shared" si="17"/>
        <v>229</v>
      </c>
    </row>
    <row r="1122" spans="2:24">
      <c r="B1122">
        <v>32557606</v>
      </c>
      <c r="C1122" t="s">
        <v>4728</v>
      </c>
      <c r="D1122" t="s">
        <v>410</v>
      </c>
      <c r="E1122" s="60" t="s">
        <v>411</v>
      </c>
      <c r="G1122" t="s">
        <v>753</v>
      </c>
      <c r="H1122" s="61">
        <v>37445</v>
      </c>
      <c r="J1122" t="s">
        <v>647</v>
      </c>
      <c r="M1122" t="s">
        <v>397</v>
      </c>
      <c r="Q1122" t="s">
        <v>753</v>
      </c>
      <c r="S1122">
        <v>10245</v>
      </c>
      <c r="T1122" t="s">
        <v>914</v>
      </c>
      <c r="U1122" s="60">
        <v>10245</v>
      </c>
      <c r="V1122" t="s">
        <v>914</v>
      </c>
      <c r="W1122" s="60">
        <v>22160001</v>
      </c>
      <c r="X1122" s="60" t="str">
        <f t="shared" si="17"/>
        <v>221</v>
      </c>
    </row>
    <row r="1123" spans="2:24">
      <c r="B1123">
        <v>32562442</v>
      </c>
      <c r="C1123" t="s">
        <v>2086</v>
      </c>
      <c r="D1123" t="s">
        <v>410</v>
      </c>
      <c r="E1123" s="60" t="s">
        <v>411</v>
      </c>
      <c r="G1123" t="s">
        <v>753</v>
      </c>
      <c r="H1123" s="61">
        <v>41297</v>
      </c>
      <c r="J1123" t="s">
        <v>413</v>
      </c>
      <c r="M1123" t="s">
        <v>397</v>
      </c>
      <c r="Q1123" t="s">
        <v>753</v>
      </c>
      <c r="S1123">
        <v>10290</v>
      </c>
      <c r="T1123" t="s">
        <v>706</v>
      </c>
      <c r="U1123" s="60">
        <v>10290</v>
      </c>
      <c r="V1123" t="s">
        <v>706</v>
      </c>
      <c r="W1123" s="60">
        <v>20420008</v>
      </c>
      <c r="X1123" s="60" t="str">
        <f t="shared" si="17"/>
        <v>204</v>
      </c>
    </row>
    <row r="1124" spans="2:24">
      <c r="B1124">
        <v>32564914</v>
      </c>
      <c r="C1124" t="s">
        <v>3123</v>
      </c>
      <c r="D1124" t="s">
        <v>393</v>
      </c>
      <c r="E1124" s="60" t="s">
        <v>394</v>
      </c>
      <c r="G1124" t="s">
        <v>1299</v>
      </c>
      <c r="H1124" s="61">
        <v>45223</v>
      </c>
      <c r="J1124" t="s">
        <v>396</v>
      </c>
      <c r="M1124" t="s">
        <v>397</v>
      </c>
      <c r="Q1124" t="s">
        <v>398</v>
      </c>
      <c r="S1124">
        <v>10260</v>
      </c>
      <c r="T1124" t="s">
        <v>5037</v>
      </c>
      <c r="U1124" s="60">
        <v>1026001</v>
      </c>
      <c r="V1124" t="s">
        <v>538</v>
      </c>
      <c r="W1124" s="60">
        <v>20920001</v>
      </c>
      <c r="X1124" s="60" t="str">
        <f t="shared" si="17"/>
        <v>209</v>
      </c>
    </row>
    <row r="1125" spans="2:24">
      <c r="B1125">
        <v>32790772</v>
      </c>
      <c r="C1125" t="s">
        <v>2571</v>
      </c>
      <c r="D1125" t="s">
        <v>410</v>
      </c>
      <c r="E1125" s="60" t="s">
        <v>411</v>
      </c>
      <c r="G1125" t="s">
        <v>753</v>
      </c>
      <c r="H1125" s="61">
        <v>43347</v>
      </c>
      <c r="J1125" t="s">
        <v>481</v>
      </c>
      <c r="M1125" t="s">
        <v>397</v>
      </c>
      <c r="Q1125" t="s">
        <v>753</v>
      </c>
      <c r="S1125">
        <v>10213</v>
      </c>
      <c r="T1125" t="s">
        <v>460</v>
      </c>
      <c r="U1125" s="60">
        <v>10213</v>
      </c>
      <c r="V1125" t="s">
        <v>460</v>
      </c>
      <c r="W1125" s="60">
        <v>22360001</v>
      </c>
      <c r="X1125" s="60" t="str">
        <f t="shared" si="17"/>
        <v>223</v>
      </c>
    </row>
    <row r="1126" spans="2:24">
      <c r="B1126">
        <v>33216320</v>
      </c>
      <c r="C1126" t="s">
        <v>1967</v>
      </c>
      <c r="D1126" t="s">
        <v>393</v>
      </c>
      <c r="E1126" s="60" t="s">
        <v>394</v>
      </c>
      <c r="G1126" t="s">
        <v>395</v>
      </c>
      <c r="H1126" s="61">
        <v>40673</v>
      </c>
      <c r="J1126" t="s">
        <v>396</v>
      </c>
      <c r="M1126" t="s">
        <v>397</v>
      </c>
      <c r="Q1126" t="s">
        <v>398</v>
      </c>
      <c r="S1126">
        <v>10240</v>
      </c>
      <c r="T1126" t="s">
        <v>5036</v>
      </c>
      <c r="U1126" s="60">
        <v>1024001</v>
      </c>
      <c r="V1126" t="s">
        <v>477</v>
      </c>
      <c r="W1126" s="60">
        <v>21120001</v>
      </c>
      <c r="X1126" s="60" t="str">
        <f t="shared" si="17"/>
        <v>211</v>
      </c>
    </row>
    <row r="1127" spans="2:24">
      <c r="B1127">
        <v>34560602</v>
      </c>
      <c r="C1127" t="s">
        <v>2136</v>
      </c>
      <c r="D1127" t="s">
        <v>393</v>
      </c>
      <c r="E1127" s="60" t="s">
        <v>394</v>
      </c>
      <c r="G1127" t="s">
        <v>395</v>
      </c>
      <c r="H1127" s="61">
        <v>41430</v>
      </c>
      <c r="J1127" t="s">
        <v>396</v>
      </c>
      <c r="M1127" t="s">
        <v>397</v>
      </c>
      <c r="Q1127" t="s">
        <v>398</v>
      </c>
      <c r="S1127">
        <v>10275</v>
      </c>
      <c r="T1127" t="s">
        <v>564</v>
      </c>
      <c r="U1127" s="60">
        <v>1027501</v>
      </c>
      <c r="V1127" t="s">
        <v>565</v>
      </c>
      <c r="W1127" s="60">
        <v>22520001</v>
      </c>
      <c r="X1127" s="60" t="str">
        <f t="shared" si="17"/>
        <v>225</v>
      </c>
    </row>
    <row r="1128" spans="2:24">
      <c r="B1128">
        <v>34566084</v>
      </c>
      <c r="C1128" t="s">
        <v>3237</v>
      </c>
      <c r="D1128" t="s">
        <v>393</v>
      </c>
      <c r="E1128" s="60" t="s">
        <v>394</v>
      </c>
      <c r="G1128" t="s">
        <v>2693</v>
      </c>
      <c r="H1128" s="61">
        <v>45161</v>
      </c>
      <c r="J1128" t="s">
        <v>396</v>
      </c>
      <c r="M1128" t="s">
        <v>397</v>
      </c>
      <c r="Q1128" t="s">
        <v>2694</v>
      </c>
      <c r="S1128">
        <v>10275</v>
      </c>
      <c r="T1128" t="s">
        <v>564</v>
      </c>
      <c r="U1128" s="60">
        <v>1027501</v>
      </c>
      <c r="V1128" t="s">
        <v>565</v>
      </c>
      <c r="W1128" s="60">
        <v>22520001</v>
      </c>
      <c r="X1128" s="60" t="str">
        <f t="shared" si="17"/>
        <v>225</v>
      </c>
    </row>
    <row r="1129" spans="2:24">
      <c r="B1129">
        <v>34994816</v>
      </c>
      <c r="C1129" t="s">
        <v>1670</v>
      </c>
      <c r="D1129" t="s">
        <v>393</v>
      </c>
      <c r="E1129" s="60" t="s">
        <v>394</v>
      </c>
      <c r="G1129" t="s">
        <v>395</v>
      </c>
      <c r="H1129" s="61">
        <v>39316</v>
      </c>
      <c r="J1129" t="s">
        <v>396</v>
      </c>
      <c r="M1129" t="s">
        <v>397</v>
      </c>
      <c r="Q1129" t="s">
        <v>398</v>
      </c>
      <c r="S1129">
        <v>10230</v>
      </c>
      <c r="T1129" t="s">
        <v>454</v>
      </c>
      <c r="U1129" s="60">
        <v>1023008</v>
      </c>
      <c r="V1129" t="s">
        <v>684</v>
      </c>
      <c r="W1129" s="60">
        <v>20720008</v>
      </c>
      <c r="X1129" s="60" t="str">
        <f t="shared" si="17"/>
        <v>207</v>
      </c>
    </row>
    <row r="1130" spans="2:24">
      <c r="B1130">
        <v>35421205</v>
      </c>
      <c r="C1130" t="s">
        <v>4729</v>
      </c>
      <c r="D1130" t="s">
        <v>393</v>
      </c>
      <c r="E1130" s="60" t="s">
        <v>394</v>
      </c>
      <c r="G1130" t="s">
        <v>2693</v>
      </c>
      <c r="H1130" s="61">
        <v>44942</v>
      </c>
      <c r="J1130" t="s">
        <v>396</v>
      </c>
      <c r="M1130" t="s">
        <v>397</v>
      </c>
      <c r="Q1130" t="s">
        <v>2694</v>
      </c>
      <c r="S1130">
        <v>10211</v>
      </c>
      <c r="T1130" t="s">
        <v>422</v>
      </c>
      <c r="U1130" s="60">
        <v>1021101</v>
      </c>
      <c r="V1130" t="s">
        <v>423</v>
      </c>
      <c r="W1130" s="60">
        <v>21920004</v>
      </c>
      <c r="X1130" s="60" t="str">
        <f t="shared" si="17"/>
        <v>219</v>
      </c>
    </row>
    <row r="1131" spans="2:24">
      <c r="B1131">
        <v>36695215</v>
      </c>
      <c r="C1131" t="s">
        <v>2981</v>
      </c>
      <c r="D1131" t="s">
        <v>393</v>
      </c>
      <c r="E1131" s="60" t="s">
        <v>394</v>
      </c>
      <c r="G1131" t="s">
        <v>2693</v>
      </c>
      <c r="H1131" s="61">
        <v>45008</v>
      </c>
      <c r="J1131" t="s">
        <v>396</v>
      </c>
      <c r="M1131" t="s">
        <v>471</v>
      </c>
      <c r="Q1131" t="s">
        <v>2694</v>
      </c>
      <c r="S1131">
        <v>10230</v>
      </c>
      <c r="T1131" t="s">
        <v>454</v>
      </c>
      <c r="U1131" s="60">
        <v>1023001</v>
      </c>
      <c r="V1131" t="s">
        <v>457</v>
      </c>
      <c r="W1131" s="60">
        <v>20720001</v>
      </c>
      <c r="X1131" s="60" t="str">
        <f t="shared" si="17"/>
        <v>207</v>
      </c>
    </row>
    <row r="1132" spans="2:24">
      <c r="B1132">
        <v>37726659</v>
      </c>
      <c r="C1132" t="s">
        <v>1388</v>
      </c>
      <c r="D1132" t="s">
        <v>393</v>
      </c>
      <c r="E1132" s="60" t="s">
        <v>394</v>
      </c>
      <c r="G1132" t="s">
        <v>395</v>
      </c>
      <c r="H1132" s="61">
        <v>38099</v>
      </c>
      <c r="J1132" t="s">
        <v>396</v>
      </c>
      <c r="M1132" t="s">
        <v>397</v>
      </c>
      <c r="Q1132" t="s">
        <v>398</v>
      </c>
      <c r="S1132">
        <v>10203</v>
      </c>
      <c r="T1132" t="s">
        <v>399</v>
      </c>
      <c r="U1132" s="60">
        <v>1020301</v>
      </c>
      <c r="V1132" t="s">
        <v>405</v>
      </c>
      <c r="W1132" s="60">
        <v>21420004</v>
      </c>
      <c r="X1132" s="60" t="str">
        <f t="shared" si="17"/>
        <v>214</v>
      </c>
    </row>
    <row r="1133" spans="2:24">
      <c r="B1133">
        <v>38143979</v>
      </c>
      <c r="C1133" t="s">
        <v>2795</v>
      </c>
      <c r="D1133" t="s">
        <v>393</v>
      </c>
      <c r="E1133" s="60" t="s">
        <v>394</v>
      </c>
      <c r="G1133" t="s">
        <v>395</v>
      </c>
      <c r="H1133" s="61">
        <v>44519</v>
      </c>
      <c r="J1133" t="s">
        <v>396</v>
      </c>
      <c r="M1133" t="s">
        <v>397</v>
      </c>
      <c r="Q1133" t="s">
        <v>398</v>
      </c>
      <c r="S1133">
        <v>10215</v>
      </c>
      <c r="T1133" t="s">
        <v>5034</v>
      </c>
      <c r="U1133" s="60">
        <v>1021503</v>
      </c>
      <c r="V1133" t="s">
        <v>907</v>
      </c>
      <c r="W1133" s="60">
        <v>21520001</v>
      </c>
      <c r="X1133" s="60" t="str">
        <f t="shared" si="17"/>
        <v>215</v>
      </c>
    </row>
    <row r="1134" spans="2:24">
      <c r="B1134">
        <v>38600570</v>
      </c>
      <c r="C1134" t="s">
        <v>2821</v>
      </c>
      <c r="D1134" t="s">
        <v>393</v>
      </c>
      <c r="E1134" s="60" t="s">
        <v>394</v>
      </c>
      <c r="G1134" t="s">
        <v>395</v>
      </c>
      <c r="H1134" s="61">
        <v>44522</v>
      </c>
      <c r="J1134" t="s">
        <v>396</v>
      </c>
      <c r="M1134" t="s">
        <v>471</v>
      </c>
      <c r="Q1134" t="s">
        <v>398</v>
      </c>
      <c r="S1134">
        <v>10235</v>
      </c>
      <c r="T1134" t="s">
        <v>415</v>
      </c>
      <c r="U1134" s="60">
        <v>1023502</v>
      </c>
      <c r="V1134" t="s">
        <v>416</v>
      </c>
      <c r="W1134" s="60">
        <v>20820001</v>
      </c>
      <c r="X1134" s="60" t="str">
        <f t="shared" si="17"/>
        <v>208</v>
      </c>
    </row>
    <row r="1135" spans="2:24">
      <c r="B1135">
        <v>38877603</v>
      </c>
      <c r="C1135" t="s">
        <v>1711</v>
      </c>
      <c r="D1135" t="s">
        <v>393</v>
      </c>
      <c r="E1135" s="60" t="s">
        <v>394</v>
      </c>
      <c r="G1135" t="s">
        <v>395</v>
      </c>
      <c r="H1135" s="61">
        <v>39556</v>
      </c>
      <c r="J1135" t="s">
        <v>4963</v>
      </c>
      <c r="M1135" t="s">
        <v>397</v>
      </c>
      <c r="Q1135" t="s">
        <v>398</v>
      </c>
      <c r="S1135">
        <v>10235</v>
      </c>
      <c r="T1135" t="s">
        <v>415</v>
      </c>
      <c r="U1135" s="60">
        <v>1023502</v>
      </c>
      <c r="V1135" t="s">
        <v>416</v>
      </c>
      <c r="W1135" s="60">
        <v>20820001</v>
      </c>
      <c r="X1135" s="60" t="str">
        <f t="shared" si="17"/>
        <v>208</v>
      </c>
    </row>
    <row r="1136" spans="2:24">
      <c r="B1136">
        <v>39166611</v>
      </c>
      <c r="C1136" t="s">
        <v>1647</v>
      </c>
      <c r="D1136" t="s">
        <v>393</v>
      </c>
      <c r="E1136" s="60" t="s">
        <v>394</v>
      </c>
      <c r="G1136" t="s">
        <v>395</v>
      </c>
      <c r="H1136" s="61">
        <v>39296</v>
      </c>
      <c r="J1136" t="s">
        <v>396</v>
      </c>
      <c r="M1136" t="s">
        <v>397</v>
      </c>
      <c r="Q1136" t="s">
        <v>398</v>
      </c>
      <c r="S1136">
        <v>10245</v>
      </c>
      <c r="T1136" t="s">
        <v>914</v>
      </c>
      <c r="U1136" s="60">
        <v>1024501</v>
      </c>
      <c r="V1136" t="s">
        <v>421</v>
      </c>
      <c r="W1136" s="60">
        <v>22120001</v>
      </c>
      <c r="X1136" s="60" t="str">
        <f t="shared" si="17"/>
        <v>221</v>
      </c>
    </row>
    <row r="1137" spans="2:24">
      <c r="B1137">
        <v>39169662</v>
      </c>
      <c r="C1137" t="s">
        <v>1287</v>
      </c>
      <c r="D1137" t="s">
        <v>410</v>
      </c>
      <c r="E1137" s="60" t="s">
        <v>411</v>
      </c>
      <c r="G1137" t="s">
        <v>753</v>
      </c>
      <c r="H1137" s="61">
        <v>37705</v>
      </c>
      <c r="J1137" t="s">
        <v>413</v>
      </c>
      <c r="M1137" t="s">
        <v>397</v>
      </c>
      <c r="Q1137" t="s">
        <v>753</v>
      </c>
      <c r="S1137">
        <v>10202</v>
      </c>
      <c r="T1137" t="s">
        <v>430</v>
      </c>
      <c r="U1137" s="60">
        <v>1020204</v>
      </c>
      <c r="V1137" t="s">
        <v>5047</v>
      </c>
      <c r="W1137" s="60">
        <v>21620003</v>
      </c>
      <c r="X1137" s="60" t="str">
        <f t="shared" si="17"/>
        <v>216</v>
      </c>
    </row>
    <row r="1138" spans="2:24">
      <c r="B1138">
        <v>39169708</v>
      </c>
      <c r="C1138" t="s">
        <v>1474</v>
      </c>
      <c r="D1138" t="s">
        <v>393</v>
      </c>
      <c r="E1138" s="60" t="s">
        <v>394</v>
      </c>
      <c r="G1138" t="s">
        <v>395</v>
      </c>
      <c r="H1138" s="61">
        <v>38488</v>
      </c>
      <c r="J1138" t="s">
        <v>396</v>
      </c>
      <c r="M1138" t="s">
        <v>397</v>
      </c>
      <c r="Q1138" t="s">
        <v>398</v>
      </c>
      <c r="S1138">
        <v>10260</v>
      </c>
      <c r="T1138" t="s">
        <v>5037</v>
      </c>
      <c r="U1138" s="60">
        <v>1026002</v>
      </c>
      <c r="V1138" t="s">
        <v>1330</v>
      </c>
      <c r="W1138" s="60">
        <v>20920002</v>
      </c>
      <c r="X1138" s="60" t="str">
        <f t="shared" si="17"/>
        <v>209</v>
      </c>
    </row>
    <row r="1139" spans="2:24">
      <c r="B1139">
        <v>39175295</v>
      </c>
      <c r="C1139" t="s">
        <v>2036</v>
      </c>
      <c r="D1139" t="s">
        <v>410</v>
      </c>
      <c r="E1139" s="60" t="s">
        <v>411</v>
      </c>
      <c r="G1139" t="s">
        <v>753</v>
      </c>
      <c r="H1139" s="61">
        <v>41114</v>
      </c>
      <c r="J1139" t="s">
        <v>413</v>
      </c>
      <c r="M1139" t="s">
        <v>397</v>
      </c>
      <c r="Q1139" t="s">
        <v>753</v>
      </c>
      <c r="S1139">
        <v>10270</v>
      </c>
      <c r="T1139" t="s">
        <v>5035</v>
      </c>
      <c r="U1139" s="60">
        <v>10270</v>
      </c>
      <c r="V1139" t="s">
        <v>5035</v>
      </c>
      <c r="W1139" s="60">
        <v>21060001</v>
      </c>
      <c r="X1139" s="60" t="str">
        <f t="shared" si="17"/>
        <v>210</v>
      </c>
    </row>
    <row r="1140" spans="2:24">
      <c r="B1140">
        <v>39176018</v>
      </c>
      <c r="C1140" t="s">
        <v>3329</v>
      </c>
      <c r="D1140" t="s">
        <v>393</v>
      </c>
      <c r="E1140" s="60" t="s">
        <v>394</v>
      </c>
      <c r="G1140" t="s">
        <v>2693</v>
      </c>
      <c r="H1140" s="61">
        <v>45239</v>
      </c>
      <c r="J1140" t="s">
        <v>396</v>
      </c>
      <c r="M1140" t="s">
        <v>471</v>
      </c>
      <c r="Q1140" t="s">
        <v>2694</v>
      </c>
      <c r="S1140">
        <v>10230</v>
      </c>
      <c r="T1140" t="s">
        <v>454</v>
      </c>
      <c r="U1140" s="60">
        <v>1023008</v>
      </c>
      <c r="V1140" t="s">
        <v>684</v>
      </c>
      <c r="W1140" s="60">
        <v>20720008</v>
      </c>
      <c r="X1140" s="60" t="str">
        <f t="shared" si="17"/>
        <v>207</v>
      </c>
    </row>
    <row r="1141" spans="2:24">
      <c r="B1141">
        <v>39176313</v>
      </c>
      <c r="C1141" t="s">
        <v>2826</v>
      </c>
      <c r="D1141" t="s">
        <v>393</v>
      </c>
      <c r="E1141" s="60" t="s">
        <v>394</v>
      </c>
      <c r="G1141" t="s">
        <v>395</v>
      </c>
      <c r="H1141" s="61">
        <v>44531</v>
      </c>
      <c r="J1141" t="s">
        <v>396</v>
      </c>
      <c r="M1141" t="s">
        <v>397</v>
      </c>
      <c r="Q1141" t="s">
        <v>398</v>
      </c>
      <c r="S1141">
        <v>10245</v>
      </c>
      <c r="T1141" t="s">
        <v>914</v>
      </c>
      <c r="U1141" s="60">
        <v>1024501</v>
      </c>
      <c r="V1141" t="s">
        <v>421</v>
      </c>
      <c r="W1141" s="60">
        <v>22120001</v>
      </c>
      <c r="X1141" s="60" t="str">
        <f t="shared" si="17"/>
        <v>221</v>
      </c>
    </row>
    <row r="1142" spans="2:24">
      <c r="B1142">
        <v>39179028</v>
      </c>
      <c r="C1142" t="s">
        <v>2717</v>
      </c>
      <c r="D1142" t="s">
        <v>393</v>
      </c>
      <c r="E1142" s="60" t="s">
        <v>394</v>
      </c>
      <c r="G1142" t="s">
        <v>395</v>
      </c>
      <c r="H1142" s="61">
        <v>44491</v>
      </c>
      <c r="J1142" t="s">
        <v>396</v>
      </c>
      <c r="M1142" t="s">
        <v>397</v>
      </c>
      <c r="Q1142" t="s">
        <v>398</v>
      </c>
      <c r="S1142">
        <v>10209</v>
      </c>
      <c r="T1142" t="s">
        <v>442</v>
      </c>
      <c r="U1142" s="60">
        <v>1020903</v>
      </c>
      <c r="V1142" t="s">
        <v>443</v>
      </c>
      <c r="W1142" s="60">
        <v>21720004</v>
      </c>
      <c r="X1142" s="60" t="str">
        <f t="shared" si="17"/>
        <v>217</v>
      </c>
    </row>
    <row r="1143" spans="2:24">
      <c r="B1143">
        <v>39186091</v>
      </c>
      <c r="C1143" t="s">
        <v>2202</v>
      </c>
      <c r="D1143" t="s">
        <v>410</v>
      </c>
      <c r="E1143" s="60" t="s">
        <v>411</v>
      </c>
      <c r="G1143" t="s">
        <v>753</v>
      </c>
      <c r="H1143" s="61">
        <v>41796</v>
      </c>
      <c r="J1143" t="s">
        <v>413</v>
      </c>
      <c r="M1143" t="s">
        <v>397</v>
      </c>
      <c r="Q1143" t="s">
        <v>753</v>
      </c>
      <c r="S1143">
        <v>10209</v>
      </c>
      <c r="T1143" t="s">
        <v>442</v>
      </c>
      <c r="U1143" s="60">
        <v>1020902</v>
      </c>
      <c r="V1143" t="s">
        <v>652</v>
      </c>
      <c r="W1143" s="60">
        <v>21720003</v>
      </c>
      <c r="X1143" s="60" t="str">
        <f t="shared" si="17"/>
        <v>217</v>
      </c>
    </row>
    <row r="1144" spans="2:24">
      <c r="B1144">
        <v>39188018</v>
      </c>
      <c r="C1144" t="s">
        <v>2592</v>
      </c>
      <c r="D1144" t="s">
        <v>410</v>
      </c>
      <c r="E1144" s="60" t="s">
        <v>411</v>
      </c>
      <c r="G1144" t="s">
        <v>412</v>
      </c>
      <c r="H1144" s="61">
        <v>43501</v>
      </c>
      <c r="J1144" t="s">
        <v>5001</v>
      </c>
      <c r="M1144" t="s">
        <v>397</v>
      </c>
      <c r="Q1144" t="s">
        <v>719</v>
      </c>
      <c r="S1144">
        <v>10292</v>
      </c>
      <c r="T1144" t="s">
        <v>451</v>
      </c>
      <c r="U1144" s="60">
        <v>1029203</v>
      </c>
      <c r="V1144" t="s">
        <v>452</v>
      </c>
      <c r="W1144" s="60">
        <v>20160002</v>
      </c>
      <c r="X1144" s="60" t="str">
        <f t="shared" si="17"/>
        <v>201</v>
      </c>
    </row>
    <row r="1145" spans="2:24">
      <c r="B1145">
        <v>39206867</v>
      </c>
      <c r="C1145" t="s">
        <v>1139</v>
      </c>
      <c r="D1145" t="s">
        <v>410</v>
      </c>
      <c r="E1145" s="60" t="s">
        <v>411</v>
      </c>
      <c r="G1145" t="s">
        <v>753</v>
      </c>
      <c r="H1145" s="61">
        <v>36910</v>
      </c>
      <c r="J1145" t="s">
        <v>481</v>
      </c>
      <c r="M1145" t="s">
        <v>397</v>
      </c>
      <c r="Q1145" t="s">
        <v>753</v>
      </c>
      <c r="S1145">
        <v>10292</v>
      </c>
      <c r="T1145" t="s">
        <v>451</v>
      </c>
      <c r="U1145" s="60">
        <v>1029202</v>
      </c>
      <c r="V1145" t="s">
        <v>654</v>
      </c>
      <c r="W1145" s="60">
        <v>20110001</v>
      </c>
      <c r="X1145" s="60" t="str">
        <f t="shared" si="17"/>
        <v>201</v>
      </c>
    </row>
    <row r="1146" spans="2:24">
      <c r="B1146">
        <v>39215723</v>
      </c>
      <c r="C1146" t="s">
        <v>3167</v>
      </c>
      <c r="D1146" t="s">
        <v>410</v>
      </c>
      <c r="E1146" s="60" t="s">
        <v>411</v>
      </c>
      <c r="G1146" t="s">
        <v>412</v>
      </c>
      <c r="H1146" s="61">
        <v>44756</v>
      </c>
      <c r="J1146" t="s">
        <v>925</v>
      </c>
      <c r="M1146" t="s">
        <v>397</v>
      </c>
      <c r="Q1146" t="s">
        <v>719</v>
      </c>
      <c r="S1146">
        <v>10290</v>
      </c>
      <c r="T1146" t="s">
        <v>706</v>
      </c>
      <c r="U1146" s="60">
        <v>10290</v>
      </c>
      <c r="V1146" t="s">
        <v>706</v>
      </c>
      <c r="W1146" s="60">
        <v>20460001</v>
      </c>
      <c r="X1146" s="60" t="str">
        <f t="shared" si="17"/>
        <v>204</v>
      </c>
    </row>
    <row r="1147" spans="2:24">
      <c r="B1147">
        <v>39272059</v>
      </c>
      <c r="C1147" t="s">
        <v>1726</v>
      </c>
      <c r="D1147" t="s">
        <v>410</v>
      </c>
      <c r="E1147" s="60" t="s">
        <v>411</v>
      </c>
      <c r="G1147" t="s">
        <v>753</v>
      </c>
      <c r="H1147" s="61">
        <v>39563</v>
      </c>
      <c r="J1147" t="s">
        <v>413</v>
      </c>
      <c r="M1147" t="s">
        <v>397</v>
      </c>
      <c r="Q1147" t="s">
        <v>753</v>
      </c>
      <c r="S1147">
        <v>10290</v>
      </c>
      <c r="T1147" t="s">
        <v>706</v>
      </c>
      <c r="U1147" s="60">
        <v>1029001</v>
      </c>
      <c r="V1147" t="s">
        <v>826</v>
      </c>
      <c r="W1147" s="60">
        <v>20420006</v>
      </c>
      <c r="X1147" s="60" t="str">
        <f t="shared" si="17"/>
        <v>204</v>
      </c>
    </row>
    <row r="1148" spans="2:24">
      <c r="B1148">
        <v>39287340</v>
      </c>
      <c r="C1148" t="s">
        <v>3192</v>
      </c>
      <c r="D1148" t="s">
        <v>393</v>
      </c>
      <c r="E1148" s="60" t="s">
        <v>394</v>
      </c>
      <c r="G1148" t="s">
        <v>2693</v>
      </c>
      <c r="H1148" s="61">
        <v>45146</v>
      </c>
      <c r="J1148" t="s">
        <v>396</v>
      </c>
      <c r="M1148" t="s">
        <v>397</v>
      </c>
      <c r="Q1148" t="s">
        <v>2694</v>
      </c>
      <c r="S1148">
        <v>10290</v>
      </c>
      <c r="T1148" t="s">
        <v>706</v>
      </c>
      <c r="U1148" s="60">
        <v>1029001</v>
      </c>
      <c r="V1148" t="s">
        <v>826</v>
      </c>
      <c r="W1148" s="60">
        <v>20420006</v>
      </c>
      <c r="X1148" s="60" t="str">
        <f t="shared" si="17"/>
        <v>204</v>
      </c>
    </row>
    <row r="1149" spans="2:24">
      <c r="B1149">
        <v>39300496</v>
      </c>
      <c r="C1149" t="s">
        <v>1896</v>
      </c>
      <c r="D1149" t="s">
        <v>393</v>
      </c>
      <c r="E1149" s="60" t="s">
        <v>394</v>
      </c>
      <c r="G1149" t="s">
        <v>395</v>
      </c>
      <c r="H1149" s="61">
        <v>40214</v>
      </c>
      <c r="J1149" t="s">
        <v>396</v>
      </c>
      <c r="M1149" t="s">
        <v>397</v>
      </c>
      <c r="Q1149" t="s">
        <v>398</v>
      </c>
      <c r="S1149">
        <v>10260</v>
      </c>
      <c r="T1149" t="s">
        <v>5037</v>
      </c>
      <c r="U1149" s="60">
        <v>1026001</v>
      </c>
      <c r="V1149" t="s">
        <v>538</v>
      </c>
      <c r="W1149" s="60">
        <v>20920001</v>
      </c>
      <c r="X1149" s="60" t="str">
        <f t="shared" si="17"/>
        <v>209</v>
      </c>
    </row>
    <row r="1150" spans="2:24">
      <c r="B1150">
        <v>39327192</v>
      </c>
      <c r="C1150" t="s">
        <v>4730</v>
      </c>
      <c r="D1150" t="s">
        <v>393</v>
      </c>
      <c r="E1150" s="60" t="s">
        <v>394</v>
      </c>
      <c r="G1150" t="s">
        <v>2693</v>
      </c>
      <c r="H1150" s="61">
        <v>44958</v>
      </c>
      <c r="J1150" t="s">
        <v>396</v>
      </c>
      <c r="M1150" t="s">
        <v>471</v>
      </c>
      <c r="Q1150" t="s">
        <v>2694</v>
      </c>
      <c r="S1150">
        <v>10235</v>
      </c>
      <c r="T1150" t="s">
        <v>415</v>
      </c>
      <c r="U1150" s="60">
        <v>1023502</v>
      </c>
      <c r="V1150" t="s">
        <v>416</v>
      </c>
      <c r="W1150" s="60">
        <v>20820001</v>
      </c>
      <c r="X1150" s="60" t="str">
        <f t="shared" si="17"/>
        <v>208</v>
      </c>
    </row>
    <row r="1151" spans="2:24">
      <c r="B1151">
        <v>39353350</v>
      </c>
      <c r="C1151" t="s">
        <v>2098</v>
      </c>
      <c r="D1151" t="s">
        <v>410</v>
      </c>
      <c r="E1151" s="60" t="s">
        <v>411</v>
      </c>
      <c r="G1151" t="s">
        <v>753</v>
      </c>
      <c r="H1151" s="61">
        <v>41299</v>
      </c>
      <c r="J1151" t="s">
        <v>4954</v>
      </c>
      <c r="M1151" t="s">
        <v>397</v>
      </c>
      <c r="Q1151" t="s">
        <v>753</v>
      </c>
      <c r="S1151">
        <v>10215</v>
      </c>
      <c r="T1151" t="s">
        <v>5034</v>
      </c>
      <c r="U1151" s="60">
        <v>10215</v>
      </c>
      <c r="V1151" t="s">
        <v>5034</v>
      </c>
      <c r="W1151" s="60">
        <v>21560001</v>
      </c>
      <c r="X1151" s="60" t="str">
        <f t="shared" si="17"/>
        <v>215</v>
      </c>
    </row>
    <row r="1152" spans="2:24">
      <c r="B1152">
        <v>39354283</v>
      </c>
      <c r="C1152" t="s">
        <v>2891</v>
      </c>
      <c r="D1152" t="s">
        <v>393</v>
      </c>
      <c r="E1152" s="60" t="s">
        <v>394</v>
      </c>
      <c r="G1152" t="s">
        <v>2693</v>
      </c>
      <c r="H1152" s="61">
        <v>45085</v>
      </c>
      <c r="J1152" t="s">
        <v>396</v>
      </c>
      <c r="M1152" t="s">
        <v>397</v>
      </c>
      <c r="Q1152" t="s">
        <v>2694</v>
      </c>
      <c r="S1152">
        <v>10210</v>
      </c>
      <c r="T1152" t="s">
        <v>5038</v>
      </c>
      <c r="U1152" s="60">
        <v>102100102</v>
      </c>
      <c r="V1152" t="s">
        <v>5053</v>
      </c>
      <c r="W1152" s="60">
        <v>21820004</v>
      </c>
      <c r="X1152" s="60" t="str">
        <f t="shared" si="17"/>
        <v>218</v>
      </c>
    </row>
    <row r="1153" spans="2:24">
      <c r="B1153">
        <v>39355368</v>
      </c>
      <c r="C1153" t="s">
        <v>1266</v>
      </c>
      <c r="D1153" t="s">
        <v>410</v>
      </c>
      <c r="E1153" s="60" t="s">
        <v>411</v>
      </c>
      <c r="G1153" t="s">
        <v>753</v>
      </c>
      <c r="H1153" s="61">
        <v>37648</v>
      </c>
      <c r="J1153" t="s">
        <v>4965</v>
      </c>
      <c r="M1153" t="s">
        <v>397</v>
      </c>
      <c r="Q1153" t="s">
        <v>753</v>
      </c>
      <c r="S1153">
        <v>10203</v>
      </c>
      <c r="T1153" t="s">
        <v>399</v>
      </c>
      <c r="U1153" s="60">
        <v>1020301</v>
      </c>
      <c r="V1153" t="s">
        <v>405</v>
      </c>
      <c r="W1153" s="60">
        <v>21420004</v>
      </c>
      <c r="X1153" s="60" t="str">
        <f t="shared" si="17"/>
        <v>214</v>
      </c>
    </row>
    <row r="1154" spans="2:24">
      <c r="B1154">
        <v>39356135</v>
      </c>
      <c r="C1154" t="s">
        <v>1408</v>
      </c>
      <c r="D1154" t="s">
        <v>393</v>
      </c>
      <c r="E1154" s="60" t="s">
        <v>394</v>
      </c>
      <c r="G1154" t="s">
        <v>395</v>
      </c>
      <c r="H1154" s="61">
        <v>38194</v>
      </c>
      <c r="J1154" t="s">
        <v>396</v>
      </c>
      <c r="M1154" t="s">
        <v>471</v>
      </c>
      <c r="Q1154" t="s">
        <v>398</v>
      </c>
      <c r="S1154">
        <v>10235</v>
      </c>
      <c r="T1154" t="s">
        <v>415</v>
      </c>
      <c r="U1154" s="60">
        <v>1023502</v>
      </c>
      <c r="V1154" t="s">
        <v>416</v>
      </c>
      <c r="W1154" s="60">
        <v>20820001</v>
      </c>
      <c r="X1154" s="60" t="str">
        <f t="shared" si="17"/>
        <v>208</v>
      </c>
    </row>
    <row r="1155" spans="2:24">
      <c r="B1155">
        <v>39357527</v>
      </c>
      <c r="C1155" t="s">
        <v>2071</v>
      </c>
      <c r="D1155" t="s">
        <v>410</v>
      </c>
      <c r="E1155" s="60" t="s">
        <v>411</v>
      </c>
      <c r="G1155" t="s">
        <v>753</v>
      </c>
      <c r="H1155" s="61">
        <v>41177</v>
      </c>
      <c r="J1155" t="s">
        <v>413</v>
      </c>
      <c r="M1155" t="s">
        <v>397</v>
      </c>
      <c r="Q1155" t="s">
        <v>753</v>
      </c>
      <c r="S1155">
        <v>10225</v>
      </c>
      <c r="T1155" t="s">
        <v>402</v>
      </c>
      <c r="U1155" s="60">
        <v>10225</v>
      </c>
      <c r="V1155" t="s">
        <v>402</v>
      </c>
      <c r="W1155" s="60">
        <v>21360001</v>
      </c>
      <c r="X1155" s="60" t="str">
        <f t="shared" ref="X1155:X1218" si="18">LEFT(W1155,3)</f>
        <v>213</v>
      </c>
    </row>
    <row r="1156" spans="2:24">
      <c r="B1156">
        <v>39357612</v>
      </c>
      <c r="C1156" t="s">
        <v>1961</v>
      </c>
      <c r="D1156" t="s">
        <v>410</v>
      </c>
      <c r="E1156" s="60" t="s">
        <v>411</v>
      </c>
      <c r="G1156" t="s">
        <v>753</v>
      </c>
      <c r="H1156" s="61">
        <v>40576</v>
      </c>
      <c r="J1156" t="s">
        <v>413</v>
      </c>
      <c r="M1156" t="s">
        <v>397</v>
      </c>
      <c r="Q1156" t="s">
        <v>753</v>
      </c>
      <c r="S1156">
        <v>10289</v>
      </c>
      <c r="T1156" t="s">
        <v>521</v>
      </c>
      <c r="U1156" s="60">
        <v>102890401</v>
      </c>
      <c r="V1156" t="s">
        <v>522</v>
      </c>
      <c r="W1156" s="60">
        <v>10210005</v>
      </c>
      <c r="X1156" s="60" t="str">
        <f t="shared" si="18"/>
        <v>102</v>
      </c>
    </row>
    <row r="1157" spans="2:24">
      <c r="B1157">
        <v>39358370</v>
      </c>
      <c r="C1157" t="s">
        <v>4731</v>
      </c>
      <c r="D1157" t="s">
        <v>410</v>
      </c>
      <c r="E1157" s="60" t="s">
        <v>411</v>
      </c>
      <c r="G1157" t="s">
        <v>412</v>
      </c>
      <c r="H1157" s="61">
        <v>45069</v>
      </c>
      <c r="J1157" t="s">
        <v>1172</v>
      </c>
      <c r="M1157" t="s">
        <v>397</v>
      </c>
      <c r="Q1157" t="s">
        <v>719</v>
      </c>
      <c r="S1157">
        <v>10225</v>
      </c>
      <c r="T1157" t="s">
        <v>402</v>
      </c>
      <c r="U1157" s="60">
        <v>10225</v>
      </c>
      <c r="V1157" t="s">
        <v>402</v>
      </c>
      <c r="W1157" s="60">
        <v>21360001</v>
      </c>
      <c r="X1157" s="60" t="str">
        <f t="shared" si="18"/>
        <v>213</v>
      </c>
    </row>
    <row r="1158" spans="2:24">
      <c r="B1158">
        <v>39359137</v>
      </c>
      <c r="C1158" t="s">
        <v>2885</v>
      </c>
      <c r="D1158" t="s">
        <v>393</v>
      </c>
      <c r="E1158" s="60" t="s">
        <v>394</v>
      </c>
      <c r="G1158" t="s">
        <v>1299</v>
      </c>
      <c r="H1158" s="61">
        <v>45223</v>
      </c>
      <c r="J1158" t="s">
        <v>396</v>
      </c>
      <c r="M1158" t="s">
        <v>397</v>
      </c>
      <c r="Q1158" t="s">
        <v>398</v>
      </c>
      <c r="S1158">
        <v>10235</v>
      </c>
      <c r="T1158" t="s">
        <v>415</v>
      </c>
      <c r="U1158" s="60">
        <v>1023502</v>
      </c>
      <c r="V1158" t="s">
        <v>416</v>
      </c>
      <c r="W1158" s="60">
        <v>20820001</v>
      </c>
      <c r="X1158" s="60" t="str">
        <f t="shared" si="18"/>
        <v>208</v>
      </c>
    </row>
    <row r="1159" spans="2:24">
      <c r="B1159">
        <v>39360043</v>
      </c>
      <c r="C1159" t="s">
        <v>3093</v>
      </c>
      <c r="D1159" t="s">
        <v>393</v>
      </c>
      <c r="E1159" s="60" t="s">
        <v>394</v>
      </c>
      <c r="G1159" t="s">
        <v>2693</v>
      </c>
      <c r="H1159" s="61">
        <v>44963</v>
      </c>
      <c r="J1159" t="s">
        <v>396</v>
      </c>
      <c r="M1159" t="s">
        <v>397</v>
      </c>
      <c r="Q1159" t="s">
        <v>2694</v>
      </c>
      <c r="S1159">
        <v>10220</v>
      </c>
      <c r="T1159" t="s">
        <v>434</v>
      </c>
      <c r="U1159" s="60">
        <v>1022004</v>
      </c>
      <c r="V1159" t="s">
        <v>875</v>
      </c>
      <c r="W1159" s="60">
        <v>22020005</v>
      </c>
      <c r="X1159" s="60" t="str">
        <f t="shared" si="18"/>
        <v>220</v>
      </c>
    </row>
    <row r="1160" spans="2:24">
      <c r="B1160">
        <v>39360424</v>
      </c>
      <c r="C1160" t="s">
        <v>3390</v>
      </c>
      <c r="D1160" t="s">
        <v>393</v>
      </c>
      <c r="E1160" s="60" t="s">
        <v>394</v>
      </c>
      <c r="G1160" t="s">
        <v>2693</v>
      </c>
      <c r="H1160" s="61">
        <v>45232</v>
      </c>
      <c r="J1160" t="s">
        <v>396</v>
      </c>
      <c r="M1160" t="s">
        <v>397</v>
      </c>
      <c r="Q1160" t="s">
        <v>2694</v>
      </c>
      <c r="S1160">
        <v>10270</v>
      </c>
      <c r="T1160" t="s">
        <v>5035</v>
      </c>
      <c r="U1160" s="60">
        <v>1027001</v>
      </c>
      <c r="V1160" t="s">
        <v>5042</v>
      </c>
      <c r="W1160" s="60">
        <v>21020001</v>
      </c>
      <c r="X1160" s="60" t="str">
        <f t="shared" si="18"/>
        <v>210</v>
      </c>
    </row>
    <row r="1161" spans="2:24">
      <c r="B1161">
        <v>39360461</v>
      </c>
      <c r="C1161" t="s">
        <v>2972</v>
      </c>
      <c r="D1161" t="s">
        <v>393</v>
      </c>
      <c r="E1161" s="60" t="s">
        <v>394</v>
      </c>
      <c r="G1161" t="s">
        <v>2693</v>
      </c>
      <c r="H1161" s="61">
        <v>45104</v>
      </c>
      <c r="J1161" t="s">
        <v>396</v>
      </c>
      <c r="M1161" t="s">
        <v>397</v>
      </c>
      <c r="Q1161" t="s">
        <v>2694</v>
      </c>
      <c r="S1161">
        <v>10235</v>
      </c>
      <c r="T1161" t="s">
        <v>415</v>
      </c>
      <c r="U1161" s="60">
        <v>1023502</v>
      </c>
      <c r="V1161" t="s">
        <v>416</v>
      </c>
      <c r="W1161" s="60">
        <v>20820001</v>
      </c>
      <c r="X1161" s="60" t="str">
        <f t="shared" si="18"/>
        <v>208</v>
      </c>
    </row>
    <row r="1162" spans="2:24">
      <c r="B1162">
        <v>39384961</v>
      </c>
      <c r="C1162" t="s">
        <v>1361</v>
      </c>
      <c r="D1162" t="s">
        <v>393</v>
      </c>
      <c r="E1162" s="60" t="s">
        <v>394</v>
      </c>
      <c r="G1162" t="s">
        <v>395</v>
      </c>
      <c r="H1162" s="61">
        <v>38020</v>
      </c>
      <c r="J1162" t="s">
        <v>396</v>
      </c>
      <c r="M1162" t="s">
        <v>397</v>
      </c>
      <c r="Q1162" t="s">
        <v>398</v>
      </c>
      <c r="S1162">
        <v>10260</v>
      </c>
      <c r="T1162" t="s">
        <v>5037</v>
      </c>
      <c r="U1162" s="60">
        <v>1026003</v>
      </c>
      <c r="V1162" t="s">
        <v>1105</v>
      </c>
      <c r="W1162" s="60">
        <v>20920007</v>
      </c>
      <c r="X1162" s="60" t="str">
        <f t="shared" si="18"/>
        <v>209</v>
      </c>
    </row>
    <row r="1163" spans="2:24">
      <c r="B1163">
        <v>39386086</v>
      </c>
      <c r="C1163" t="s">
        <v>1871</v>
      </c>
      <c r="D1163" t="s">
        <v>410</v>
      </c>
      <c r="E1163" s="60" t="s">
        <v>411</v>
      </c>
      <c r="G1163" t="s">
        <v>753</v>
      </c>
      <c r="H1163" s="61">
        <v>40058</v>
      </c>
      <c r="J1163" t="s">
        <v>4947</v>
      </c>
      <c r="M1163" t="s">
        <v>397</v>
      </c>
      <c r="Q1163" t="s">
        <v>753</v>
      </c>
      <c r="S1163">
        <v>10235</v>
      </c>
      <c r="T1163" t="s">
        <v>415</v>
      </c>
      <c r="U1163" s="60">
        <v>10235</v>
      </c>
      <c r="V1163" t="s">
        <v>415</v>
      </c>
      <c r="W1163" s="60">
        <v>20860001</v>
      </c>
      <c r="X1163" s="60" t="str">
        <f t="shared" si="18"/>
        <v>208</v>
      </c>
    </row>
    <row r="1164" spans="2:24">
      <c r="B1164">
        <v>39435240</v>
      </c>
      <c r="C1164" t="s">
        <v>2283</v>
      </c>
      <c r="D1164" t="s">
        <v>410</v>
      </c>
      <c r="E1164" s="60" t="s">
        <v>411</v>
      </c>
      <c r="G1164" t="s">
        <v>412</v>
      </c>
      <c r="H1164" s="61">
        <v>42020</v>
      </c>
      <c r="J1164" t="s">
        <v>5002</v>
      </c>
      <c r="M1164" t="s">
        <v>397</v>
      </c>
      <c r="Q1164" t="s">
        <v>719</v>
      </c>
      <c r="S1164">
        <v>10295</v>
      </c>
      <c r="T1164" t="s">
        <v>761</v>
      </c>
      <c r="U1164" s="60">
        <v>10295</v>
      </c>
      <c r="V1164" t="s">
        <v>761</v>
      </c>
      <c r="W1164" s="60">
        <v>11110001</v>
      </c>
      <c r="X1164" s="60" t="str">
        <f t="shared" si="18"/>
        <v>111</v>
      </c>
    </row>
    <row r="1165" spans="2:24">
      <c r="B1165">
        <v>39438348</v>
      </c>
      <c r="C1165" t="s">
        <v>3297</v>
      </c>
      <c r="D1165" t="s">
        <v>393</v>
      </c>
      <c r="E1165" s="60" t="s">
        <v>394</v>
      </c>
      <c r="G1165" t="s">
        <v>2693</v>
      </c>
      <c r="H1165" s="61">
        <v>44991</v>
      </c>
      <c r="J1165" t="s">
        <v>396</v>
      </c>
      <c r="M1165" t="s">
        <v>471</v>
      </c>
      <c r="Q1165" t="s">
        <v>2694</v>
      </c>
      <c r="S1165">
        <v>10270</v>
      </c>
      <c r="T1165" t="s">
        <v>5035</v>
      </c>
      <c r="U1165" s="60">
        <v>1027002</v>
      </c>
      <c r="V1165" t="s">
        <v>5041</v>
      </c>
      <c r="W1165" s="60">
        <v>21020002</v>
      </c>
      <c r="X1165" s="60" t="str">
        <f t="shared" si="18"/>
        <v>210</v>
      </c>
    </row>
    <row r="1166" spans="2:24">
      <c r="B1166">
        <v>39440438</v>
      </c>
      <c r="C1166" t="s">
        <v>2084</v>
      </c>
      <c r="D1166" t="s">
        <v>410</v>
      </c>
      <c r="E1166" s="60" t="s">
        <v>411</v>
      </c>
      <c r="G1166" t="s">
        <v>753</v>
      </c>
      <c r="H1166" s="61">
        <v>41297</v>
      </c>
      <c r="J1166" t="s">
        <v>4950</v>
      </c>
      <c r="M1166" t="s">
        <v>397</v>
      </c>
      <c r="Q1166" t="s">
        <v>753</v>
      </c>
      <c r="S1166">
        <v>10281</v>
      </c>
      <c r="T1166" t="s">
        <v>493</v>
      </c>
      <c r="U1166" s="60">
        <v>1028102</v>
      </c>
      <c r="V1166" t="s">
        <v>494</v>
      </c>
      <c r="W1166" s="60">
        <v>11010003</v>
      </c>
      <c r="X1166" s="60" t="str">
        <f t="shared" si="18"/>
        <v>110</v>
      </c>
    </row>
    <row r="1167" spans="2:24">
      <c r="B1167">
        <v>39447826</v>
      </c>
      <c r="C1167" t="s">
        <v>1885</v>
      </c>
      <c r="D1167" t="s">
        <v>410</v>
      </c>
      <c r="E1167" s="60" t="s">
        <v>411</v>
      </c>
      <c r="G1167" t="s">
        <v>753</v>
      </c>
      <c r="H1167" s="61">
        <v>40137</v>
      </c>
      <c r="J1167" t="s">
        <v>413</v>
      </c>
      <c r="M1167" t="s">
        <v>397</v>
      </c>
      <c r="Q1167" t="s">
        <v>753</v>
      </c>
      <c r="S1167">
        <v>10292</v>
      </c>
      <c r="T1167" t="s">
        <v>451</v>
      </c>
      <c r="U1167" s="60">
        <v>1029203</v>
      </c>
      <c r="V1167" t="s">
        <v>452</v>
      </c>
      <c r="W1167" s="60">
        <v>20160002</v>
      </c>
      <c r="X1167" s="60" t="str">
        <f t="shared" si="18"/>
        <v>201</v>
      </c>
    </row>
    <row r="1168" spans="2:24">
      <c r="B1168">
        <v>39451177</v>
      </c>
      <c r="C1168" t="s">
        <v>2061</v>
      </c>
      <c r="D1168" t="s">
        <v>393</v>
      </c>
      <c r="E1168" s="60" t="s">
        <v>394</v>
      </c>
      <c r="G1168" t="s">
        <v>395</v>
      </c>
      <c r="H1168" s="61">
        <v>41170</v>
      </c>
      <c r="J1168" t="s">
        <v>396</v>
      </c>
      <c r="M1168" t="s">
        <v>397</v>
      </c>
      <c r="Q1168" t="s">
        <v>398</v>
      </c>
      <c r="S1168">
        <v>10210</v>
      </c>
      <c r="T1168" t="s">
        <v>5038</v>
      </c>
      <c r="U1168" s="60">
        <v>102100101</v>
      </c>
      <c r="V1168" t="s">
        <v>448</v>
      </c>
      <c r="W1168" s="60">
        <v>21820003</v>
      </c>
      <c r="X1168" s="60" t="str">
        <f t="shared" si="18"/>
        <v>218</v>
      </c>
    </row>
    <row r="1169" spans="2:24">
      <c r="B1169">
        <v>39452792</v>
      </c>
      <c r="C1169" t="s">
        <v>2487</v>
      </c>
      <c r="D1169" t="s">
        <v>393</v>
      </c>
      <c r="E1169" s="60" t="s">
        <v>394</v>
      </c>
      <c r="G1169" t="s">
        <v>395</v>
      </c>
      <c r="H1169" s="61">
        <v>43139</v>
      </c>
      <c r="J1169" t="s">
        <v>396</v>
      </c>
      <c r="M1169" t="s">
        <v>397</v>
      </c>
      <c r="Q1169" t="s">
        <v>398</v>
      </c>
      <c r="S1169">
        <v>10255</v>
      </c>
      <c r="T1169" t="s">
        <v>1097</v>
      </c>
      <c r="U1169" s="60">
        <v>10255</v>
      </c>
      <c r="V1169" t="s">
        <v>1097</v>
      </c>
      <c r="W1169" s="60">
        <v>22460001</v>
      </c>
      <c r="X1169" s="60" t="str">
        <f t="shared" si="18"/>
        <v>224</v>
      </c>
    </row>
    <row r="1170" spans="2:24">
      <c r="B1170">
        <v>39454357</v>
      </c>
      <c r="C1170" t="s">
        <v>4732</v>
      </c>
      <c r="D1170" t="s">
        <v>393</v>
      </c>
      <c r="E1170" s="60" t="s">
        <v>394</v>
      </c>
      <c r="G1170" t="s">
        <v>2693</v>
      </c>
      <c r="H1170" s="61">
        <v>45176</v>
      </c>
      <c r="J1170" t="s">
        <v>396</v>
      </c>
      <c r="M1170" t="s">
        <v>471</v>
      </c>
      <c r="Q1170" t="s">
        <v>2694</v>
      </c>
      <c r="S1170">
        <v>10280</v>
      </c>
      <c r="T1170" t="s">
        <v>837</v>
      </c>
      <c r="U1170" s="60">
        <v>1028001</v>
      </c>
      <c r="V1170" t="s">
        <v>421</v>
      </c>
      <c r="W1170" s="60">
        <v>22220001</v>
      </c>
      <c r="X1170" s="60" t="str">
        <f t="shared" si="18"/>
        <v>222</v>
      </c>
    </row>
    <row r="1171" spans="2:24">
      <c r="B1171">
        <v>39543425</v>
      </c>
      <c r="C1171" t="s">
        <v>1659</v>
      </c>
      <c r="D1171" t="s">
        <v>393</v>
      </c>
      <c r="E1171" s="60" t="s">
        <v>394</v>
      </c>
      <c r="G1171" t="s">
        <v>395</v>
      </c>
      <c r="H1171" s="61">
        <v>39304</v>
      </c>
      <c r="J1171" t="s">
        <v>396</v>
      </c>
      <c r="M1171" t="s">
        <v>397</v>
      </c>
      <c r="Q1171" t="s">
        <v>398</v>
      </c>
      <c r="S1171">
        <v>10220</v>
      </c>
      <c r="T1171" t="s">
        <v>434</v>
      </c>
      <c r="U1171" s="60">
        <v>1022004</v>
      </c>
      <c r="V1171" t="s">
        <v>875</v>
      </c>
      <c r="W1171" s="60">
        <v>22020005</v>
      </c>
      <c r="X1171" s="60" t="str">
        <f t="shared" si="18"/>
        <v>220</v>
      </c>
    </row>
    <row r="1172" spans="2:24">
      <c r="B1172">
        <v>39547109</v>
      </c>
      <c r="C1172" t="s">
        <v>2918</v>
      </c>
      <c r="D1172" t="s">
        <v>393</v>
      </c>
      <c r="E1172" s="60" t="s">
        <v>394</v>
      </c>
      <c r="G1172" t="s">
        <v>2693</v>
      </c>
      <c r="H1172" s="61">
        <v>44977</v>
      </c>
      <c r="J1172" t="s">
        <v>396</v>
      </c>
      <c r="M1172" t="s">
        <v>397</v>
      </c>
      <c r="Q1172" t="s">
        <v>2694</v>
      </c>
      <c r="S1172">
        <v>10209</v>
      </c>
      <c r="T1172" t="s">
        <v>442</v>
      </c>
      <c r="U1172" s="60">
        <v>1020901</v>
      </c>
      <c r="V1172" t="s">
        <v>445</v>
      </c>
      <c r="W1172" s="60">
        <v>21720002</v>
      </c>
      <c r="X1172" s="60" t="str">
        <f t="shared" si="18"/>
        <v>217</v>
      </c>
    </row>
    <row r="1173" spans="2:24">
      <c r="B1173">
        <v>39757692</v>
      </c>
      <c r="C1173" t="s">
        <v>1560</v>
      </c>
      <c r="D1173" t="s">
        <v>393</v>
      </c>
      <c r="E1173" s="60" t="s">
        <v>394</v>
      </c>
      <c r="G1173" t="s">
        <v>395</v>
      </c>
      <c r="H1173" s="61">
        <v>38859</v>
      </c>
      <c r="J1173" t="s">
        <v>396</v>
      </c>
      <c r="M1173" t="s">
        <v>397</v>
      </c>
      <c r="Q1173" t="s">
        <v>398</v>
      </c>
      <c r="S1173">
        <v>10220</v>
      </c>
      <c r="T1173" t="s">
        <v>434</v>
      </c>
      <c r="U1173" s="60">
        <v>1022004</v>
      </c>
      <c r="V1173" t="s">
        <v>875</v>
      </c>
      <c r="W1173" s="60">
        <v>22020005</v>
      </c>
      <c r="X1173" s="60" t="str">
        <f t="shared" si="18"/>
        <v>220</v>
      </c>
    </row>
    <row r="1174" spans="2:24">
      <c r="B1174">
        <v>39777155</v>
      </c>
      <c r="C1174" t="s">
        <v>2368</v>
      </c>
      <c r="D1174" t="s">
        <v>393</v>
      </c>
      <c r="E1174" s="60" t="s">
        <v>394</v>
      </c>
      <c r="G1174" t="s">
        <v>395</v>
      </c>
      <c r="H1174" s="61">
        <v>42402</v>
      </c>
      <c r="J1174" t="s">
        <v>396</v>
      </c>
      <c r="M1174" t="s">
        <v>397</v>
      </c>
      <c r="Q1174" t="s">
        <v>398</v>
      </c>
      <c r="S1174">
        <v>10240</v>
      </c>
      <c r="T1174" t="s">
        <v>5036</v>
      </c>
      <c r="U1174" s="60">
        <v>1024001</v>
      </c>
      <c r="V1174" t="s">
        <v>477</v>
      </c>
      <c r="W1174" s="60">
        <v>21120001</v>
      </c>
      <c r="X1174" s="60" t="str">
        <f t="shared" si="18"/>
        <v>211</v>
      </c>
    </row>
    <row r="1175" spans="2:24">
      <c r="B1175">
        <v>39787081</v>
      </c>
      <c r="C1175" t="s">
        <v>1318</v>
      </c>
      <c r="D1175" t="s">
        <v>393</v>
      </c>
      <c r="E1175" s="60" t="s">
        <v>394</v>
      </c>
      <c r="G1175" t="s">
        <v>395</v>
      </c>
      <c r="H1175" s="61">
        <v>37824</v>
      </c>
      <c r="J1175" t="s">
        <v>396</v>
      </c>
      <c r="M1175" t="s">
        <v>397</v>
      </c>
      <c r="Q1175" t="s">
        <v>398</v>
      </c>
      <c r="S1175">
        <v>10235</v>
      </c>
      <c r="T1175" t="s">
        <v>415</v>
      </c>
      <c r="U1175" s="60">
        <v>1023502</v>
      </c>
      <c r="V1175" t="s">
        <v>416</v>
      </c>
      <c r="W1175" s="60">
        <v>20820001</v>
      </c>
      <c r="X1175" s="60" t="str">
        <f t="shared" si="18"/>
        <v>208</v>
      </c>
    </row>
    <row r="1176" spans="2:24">
      <c r="B1176">
        <v>39789451</v>
      </c>
      <c r="C1176" t="s">
        <v>2496</v>
      </c>
      <c r="D1176" t="s">
        <v>393</v>
      </c>
      <c r="E1176" s="60" t="s">
        <v>394</v>
      </c>
      <c r="G1176" t="s">
        <v>395</v>
      </c>
      <c r="H1176" s="61">
        <v>43140</v>
      </c>
      <c r="J1176" t="s">
        <v>396</v>
      </c>
      <c r="M1176" t="s">
        <v>397</v>
      </c>
      <c r="Q1176" t="s">
        <v>398</v>
      </c>
      <c r="S1176">
        <v>10202</v>
      </c>
      <c r="T1176" t="s">
        <v>430</v>
      </c>
      <c r="U1176" s="60">
        <v>1020201</v>
      </c>
      <c r="V1176" t="s">
        <v>615</v>
      </c>
      <c r="W1176" s="60">
        <v>21620002</v>
      </c>
      <c r="X1176" s="60" t="str">
        <f t="shared" si="18"/>
        <v>216</v>
      </c>
    </row>
    <row r="1177" spans="2:24">
      <c r="B1177">
        <v>41729379</v>
      </c>
      <c r="C1177" t="s">
        <v>1050</v>
      </c>
      <c r="D1177" t="s">
        <v>393</v>
      </c>
      <c r="E1177" s="60" t="s">
        <v>394</v>
      </c>
      <c r="G1177" t="s">
        <v>395</v>
      </c>
      <c r="H1177" s="61">
        <v>36214</v>
      </c>
      <c r="J1177" t="s">
        <v>396</v>
      </c>
      <c r="M1177" t="s">
        <v>397</v>
      </c>
      <c r="Q1177" t="s">
        <v>398</v>
      </c>
      <c r="S1177">
        <v>10214</v>
      </c>
      <c r="T1177" t="s">
        <v>420</v>
      </c>
      <c r="U1177" s="60">
        <v>1021401</v>
      </c>
      <c r="V1177" t="s">
        <v>421</v>
      </c>
      <c r="W1177" s="60">
        <v>22620001</v>
      </c>
      <c r="X1177" s="60" t="str">
        <f t="shared" si="18"/>
        <v>226</v>
      </c>
    </row>
    <row r="1178" spans="2:24">
      <c r="B1178">
        <v>41960206</v>
      </c>
      <c r="C1178" t="s">
        <v>4733</v>
      </c>
      <c r="D1178" t="s">
        <v>393</v>
      </c>
      <c r="E1178" s="60" t="s">
        <v>394</v>
      </c>
      <c r="G1178" t="s">
        <v>2693</v>
      </c>
      <c r="H1178" s="61">
        <v>45062</v>
      </c>
      <c r="J1178" t="s">
        <v>396</v>
      </c>
      <c r="M1178" t="s">
        <v>397</v>
      </c>
      <c r="Q1178" t="s">
        <v>2694</v>
      </c>
      <c r="S1178">
        <v>10290</v>
      </c>
      <c r="T1178" t="s">
        <v>706</v>
      </c>
      <c r="U1178" s="60">
        <v>1029001</v>
      </c>
      <c r="V1178" t="s">
        <v>826</v>
      </c>
      <c r="W1178" s="60">
        <v>20420006</v>
      </c>
      <c r="X1178" s="60" t="str">
        <f t="shared" si="18"/>
        <v>204</v>
      </c>
    </row>
    <row r="1179" spans="2:24">
      <c r="B1179">
        <v>42017806</v>
      </c>
      <c r="C1179" t="s">
        <v>2245</v>
      </c>
      <c r="D1179" t="s">
        <v>393</v>
      </c>
      <c r="E1179" s="60" t="s">
        <v>394</v>
      </c>
      <c r="G1179" t="s">
        <v>395</v>
      </c>
      <c r="H1179" s="61">
        <v>41871</v>
      </c>
      <c r="J1179" t="s">
        <v>396</v>
      </c>
      <c r="M1179" t="s">
        <v>397</v>
      </c>
      <c r="Q1179" t="s">
        <v>398</v>
      </c>
      <c r="S1179">
        <v>10271</v>
      </c>
      <c r="T1179" t="s">
        <v>1163</v>
      </c>
      <c r="U1179" s="60">
        <v>10271</v>
      </c>
      <c r="V1179" t="s">
        <v>1163</v>
      </c>
      <c r="W1179" s="60">
        <v>22860001</v>
      </c>
      <c r="X1179" s="60" t="str">
        <f t="shared" si="18"/>
        <v>228</v>
      </c>
    </row>
    <row r="1180" spans="2:24">
      <c r="B1180">
        <v>42072392</v>
      </c>
      <c r="C1180" t="s">
        <v>1339</v>
      </c>
      <c r="D1180" t="s">
        <v>393</v>
      </c>
      <c r="E1180" s="60" t="s">
        <v>394</v>
      </c>
      <c r="G1180" t="s">
        <v>395</v>
      </c>
      <c r="H1180" s="61">
        <v>37951</v>
      </c>
      <c r="J1180" t="s">
        <v>396</v>
      </c>
      <c r="M1180" t="s">
        <v>397</v>
      </c>
      <c r="Q1180" t="s">
        <v>398</v>
      </c>
      <c r="S1180">
        <v>10225</v>
      </c>
      <c r="T1180" t="s">
        <v>402</v>
      </c>
      <c r="U1180" s="60">
        <v>1022502</v>
      </c>
      <c r="V1180" t="s">
        <v>5045</v>
      </c>
      <c r="W1180" s="60">
        <v>21320004</v>
      </c>
      <c r="X1180" s="60" t="str">
        <f t="shared" si="18"/>
        <v>213</v>
      </c>
    </row>
    <row r="1181" spans="2:24">
      <c r="B1181">
        <v>42151938</v>
      </c>
      <c r="C1181" t="s">
        <v>4734</v>
      </c>
      <c r="D1181" t="s">
        <v>393</v>
      </c>
      <c r="E1181" s="60" t="s">
        <v>394</v>
      </c>
      <c r="G1181" t="s">
        <v>2693</v>
      </c>
      <c r="H1181" s="61">
        <v>45188</v>
      </c>
      <c r="J1181" t="s">
        <v>396</v>
      </c>
      <c r="M1181" t="s">
        <v>397</v>
      </c>
      <c r="Q1181" t="s">
        <v>2694</v>
      </c>
      <c r="S1181">
        <v>10203</v>
      </c>
      <c r="T1181" t="s">
        <v>399</v>
      </c>
      <c r="U1181" s="60">
        <v>1020302</v>
      </c>
      <c r="V1181" t="s">
        <v>400</v>
      </c>
      <c r="W1181" s="60">
        <v>21420002</v>
      </c>
      <c r="X1181" s="60" t="str">
        <f t="shared" si="18"/>
        <v>214</v>
      </c>
    </row>
    <row r="1182" spans="2:24">
      <c r="B1182">
        <v>42164686</v>
      </c>
      <c r="C1182" t="s">
        <v>3404</v>
      </c>
      <c r="D1182" t="s">
        <v>393</v>
      </c>
      <c r="E1182" s="60" t="s">
        <v>394</v>
      </c>
      <c r="G1182" t="s">
        <v>2693</v>
      </c>
      <c r="H1182" s="61">
        <v>45239</v>
      </c>
      <c r="J1182" t="s">
        <v>396</v>
      </c>
      <c r="M1182" t="s">
        <v>471</v>
      </c>
      <c r="Q1182" t="s">
        <v>2694</v>
      </c>
      <c r="S1182">
        <v>10230</v>
      </c>
      <c r="T1182" t="s">
        <v>454</v>
      </c>
      <c r="U1182" s="60">
        <v>1023007</v>
      </c>
      <c r="V1182" t="s">
        <v>582</v>
      </c>
      <c r="W1182" s="60">
        <v>20720007</v>
      </c>
      <c r="X1182" s="60" t="str">
        <f t="shared" si="18"/>
        <v>207</v>
      </c>
    </row>
    <row r="1183" spans="2:24">
      <c r="B1183">
        <v>42678868</v>
      </c>
      <c r="C1183" t="s">
        <v>1221</v>
      </c>
      <c r="D1183" t="s">
        <v>410</v>
      </c>
      <c r="E1183" s="60" t="s">
        <v>411</v>
      </c>
      <c r="G1183" t="s">
        <v>753</v>
      </c>
      <c r="H1183" s="61">
        <v>37431</v>
      </c>
      <c r="J1183" t="s">
        <v>413</v>
      </c>
      <c r="M1183" t="s">
        <v>397</v>
      </c>
      <c r="Q1183" t="s">
        <v>753</v>
      </c>
      <c r="S1183">
        <v>10294</v>
      </c>
      <c r="T1183" t="s">
        <v>472</v>
      </c>
      <c r="U1183" s="60">
        <v>1029401</v>
      </c>
      <c r="V1183" t="s">
        <v>830</v>
      </c>
      <c r="W1183" s="60">
        <v>10850002</v>
      </c>
      <c r="X1183" s="60" t="str">
        <f t="shared" si="18"/>
        <v>108</v>
      </c>
    </row>
    <row r="1184" spans="2:24">
      <c r="B1184">
        <v>42680497</v>
      </c>
      <c r="C1184" t="s">
        <v>2002</v>
      </c>
      <c r="D1184" t="s">
        <v>393</v>
      </c>
      <c r="E1184" s="60" t="s">
        <v>394</v>
      </c>
      <c r="G1184" t="s">
        <v>395</v>
      </c>
      <c r="H1184" s="61">
        <v>40932</v>
      </c>
      <c r="J1184" t="s">
        <v>396</v>
      </c>
      <c r="M1184" t="s">
        <v>397</v>
      </c>
      <c r="Q1184" t="s">
        <v>398</v>
      </c>
      <c r="S1184">
        <v>10260</v>
      </c>
      <c r="T1184" t="s">
        <v>5037</v>
      </c>
      <c r="U1184" s="60">
        <v>1026001</v>
      </c>
      <c r="V1184" t="s">
        <v>538</v>
      </c>
      <c r="W1184" s="60">
        <v>20920001</v>
      </c>
      <c r="X1184" s="60" t="str">
        <f t="shared" si="18"/>
        <v>209</v>
      </c>
    </row>
    <row r="1185" spans="2:24">
      <c r="B1185">
        <v>42680898</v>
      </c>
      <c r="C1185" t="s">
        <v>3066</v>
      </c>
      <c r="D1185" t="s">
        <v>393</v>
      </c>
      <c r="E1185" s="60" t="s">
        <v>394</v>
      </c>
      <c r="G1185" t="s">
        <v>2693</v>
      </c>
      <c r="H1185" s="61">
        <v>45055</v>
      </c>
      <c r="J1185" t="s">
        <v>396</v>
      </c>
      <c r="M1185" t="s">
        <v>471</v>
      </c>
      <c r="Q1185" t="s">
        <v>2694</v>
      </c>
      <c r="S1185">
        <v>10230</v>
      </c>
      <c r="T1185" t="s">
        <v>454</v>
      </c>
      <c r="U1185" s="60">
        <v>1023016</v>
      </c>
      <c r="V1185" t="s">
        <v>588</v>
      </c>
      <c r="W1185" s="60">
        <v>20730001</v>
      </c>
      <c r="X1185" s="60" t="str">
        <f t="shared" si="18"/>
        <v>207</v>
      </c>
    </row>
    <row r="1186" spans="2:24">
      <c r="B1186">
        <v>42682828</v>
      </c>
      <c r="C1186" t="s">
        <v>2171</v>
      </c>
      <c r="D1186" t="s">
        <v>410</v>
      </c>
      <c r="E1186" s="60" t="s">
        <v>411</v>
      </c>
      <c r="G1186" t="s">
        <v>753</v>
      </c>
      <c r="H1186" s="61">
        <v>41555</v>
      </c>
      <c r="J1186" t="s">
        <v>4948</v>
      </c>
      <c r="M1186" t="s">
        <v>397</v>
      </c>
      <c r="Q1186" t="s">
        <v>753</v>
      </c>
      <c r="S1186">
        <v>10292</v>
      </c>
      <c r="T1186" t="s">
        <v>451</v>
      </c>
      <c r="U1186" s="60">
        <v>1029203</v>
      </c>
      <c r="V1186" t="s">
        <v>452</v>
      </c>
      <c r="W1186" s="60">
        <v>20160002</v>
      </c>
      <c r="X1186" s="60" t="str">
        <f t="shared" si="18"/>
        <v>201</v>
      </c>
    </row>
    <row r="1187" spans="2:24">
      <c r="B1187">
        <v>42682917</v>
      </c>
      <c r="C1187" t="s">
        <v>1170</v>
      </c>
      <c r="D1187" t="s">
        <v>393</v>
      </c>
      <c r="E1187" s="60" t="s">
        <v>394</v>
      </c>
      <c r="G1187" t="s">
        <v>395</v>
      </c>
      <c r="H1187" s="61">
        <v>37084</v>
      </c>
      <c r="J1187" t="s">
        <v>4979</v>
      </c>
      <c r="M1187" t="s">
        <v>397</v>
      </c>
      <c r="Q1187" t="s">
        <v>398</v>
      </c>
      <c r="S1187">
        <v>10203</v>
      </c>
      <c r="T1187" t="s">
        <v>399</v>
      </c>
      <c r="U1187" s="60">
        <v>1020303</v>
      </c>
      <c r="V1187" t="s">
        <v>418</v>
      </c>
      <c r="W1187" s="60">
        <v>21420003</v>
      </c>
      <c r="X1187" s="60" t="str">
        <f t="shared" si="18"/>
        <v>214</v>
      </c>
    </row>
    <row r="1188" spans="2:24">
      <c r="B1188">
        <v>42683494</v>
      </c>
      <c r="C1188" t="s">
        <v>1248</v>
      </c>
      <c r="D1188" t="s">
        <v>410</v>
      </c>
      <c r="E1188" s="60" t="s">
        <v>411</v>
      </c>
      <c r="G1188" t="s">
        <v>753</v>
      </c>
      <c r="H1188" s="61">
        <v>37593</v>
      </c>
      <c r="J1188" t="s">
        <v>481</v>
      </c>
      <c r="M1188" t="s">
        <v>397</v>
      </c>
      <c r="Q1188" t="s">
        <v>753</v>
      </c>
      <c r="S1188">
        <v>10250</v>
      </c>
      <c r="T1188" t="s">
        <v>483</v>
      </c>
      <c r="U1188" s="60">
        <v>10250</v>
      </c>
      <c r="V1188" t="s">
        <v>483</v>
      </c>
      <c r="W1188" s="60">
        <v>21260001</v>
      </c>
      <c r="X1188" s="60" t="str">
        <f t="shared" si="18"/>
        <v>212</v>
      </c>
    </row>
    <row r="1189" spans="2:24">
      <c r="B1189">
        <v>42684391</v>
      </c>
      <c r="C1189" t="s">
        <v>1085</v>
      </c>
      <c r="D1189" t="s">
        <v>410</v>
      </c>
      <c r="E1189" s="60" t="s">
        <v>411</v>
      </c>
      <c r="G1189" t="s">
        <v>753</v>
      </c>
      <c r="H1189" s="61">
        <v>36543</v>
      </c>
      <c r="J1189" t="s">
        <v>4955</v>
      </c>
      <c r="M1189" t="s">
        <v>397</v>
      </c>
      <c r="Q1189" t="s">
        <v>753</v>
      </c>
      <c r="S1189">
        <v>10230</v>
      </c>
      <c r="T1189" t="s">
        <v>454</v>
      </c>
      <c r="U1189" s="60">
        <v>1023016</v>
      </c>
      <c r="V1189" t="s">
        <v>588</v>
      </c>
      <c r="W1189" s="60">
        <v>20730001</v>
      </c>
      <c r="X1189" s="60" t="str">
        <f t="shared" si="18"/>
        <v>207</v>
      </c>
    </row>
    <row r="1190" spans="2:24">
      <c r="B1190">
        <v>42685863</v>
      </c>
      <c r="C1190" t="s">
        <v>1472</v>
      </c>
      <c r="D1190" t="s">
        <v>393</v>
      </c>
      <c r="E1190" s="60" t="s">
        <v>394</v>
      </c>
      <c r="G1190" t="s">
        <v>395</v>
      </c>
      <c r="H1190" s="61">
        <v>38488</v>
      </c>
      <c r="J1190" t="s">
        <v>396</v>
      </c>
      <c r="M1190" t="s">
        <v>397</v>
      </c>
      <c r="Q1190" t="s">
        <v>398</v>
      </c>
      <c r="S1190">
        <v>10260</v>
      </c>
      <c r="T1190" t="s">
        <v>5037</v>
      </c>
      <c r="U1190" s="60">
        <v>1026002</v>
      </c>
      <c r="V1190" t="s">
        <v>1330</v>
      </c>
      <c r="W1190" s="60">
        <v>20920002</v>
      </c>
      <c r="X1190" s="60" t="str">
        <f t="shared" si="18"/>
        <v>209</v>
      </c>
    </row>
    <row r="1191" spans="2:24">
      <c r="B1191">
        <v>42685984</v>
      </c>
      <c r="C1191" t="s">
        <v>1819</v>
      </c>
      <c r="D1191" t="s">
        <v>410</v>
      </c>
      <c r="E1191" s="60" t="s">
        <v>411</v>
      </c>
      <c r="G1191" t="s">
        <v>753</v>
      </c>
      <c r="H1191" s="61">
        <v>39938</v>
      </c>
      <c r="J1191" t="s">
        <v>413</v>
      </c>
      <c r="M1191" t="s">
        <v>397</v>
      </c>
      <c r="Q1191" t="s">
        <v>753</v>
      </c>
      <c r="S1191">
        <v>10230</v>
      </c>
      <c r="T1191" t="s">
        <v>454</v>
      </c>
      <c r="U1191" s="60">
        <v>10230</v>
      </c>
      <c r="V1191" t="s">
        <v>454</v>
      </c>
      <c r="W1191" s="60">
        <v>20760001</v>
      </c>
      <c r="X1191" s="60" t="str">
        <f t="shared" si="18"/>
        <v>207</v>
      </c>
    </row>
    <row r="1192" spans="2:24">
      <c r="B1192">
        <v>42686313</v>
      </c>
      <c r="C1192" t="s">
        <v>1788</v>
      </c>
      <c r="D1192" t="s">
        <v>393</v>
      </c>
      <c r="E1192" s="60" t="s">
        <v>394</v>
      </c>
      <c r="G1192" t="s">
        <v>395</v>
      </c>
      <c r="H1192" s="61">
        <v>39765</v>
      </c>
      <c r="J1192" t="s">
        <v>4973</v>
      </c>
      <c r="M1192" t="s">
        <v>397</v>
      </c>
      <c r="Q1192" t="s">
        <v>398</v>
      </c>
      <c r="S1192">
        <v>10277</v>
      </c>
      <c r="T1192" t="s">
        <v>5039</v>
      </c>
      <c r="U1192" s="60">
        <v>10277</v>
      </c>
      <c r="V1192" t="s">
        <v>5039</v>
      </c>
      <c r="W1192" s="60">
        <v>23130001</v>
      </c>
      <c r="X1192" s="60" t="str">
        <f t="shared" si="18"/>
        <v>231</v>
      </c>
    </row>
    <row r="1193" spans="2:24">
      <c r="B1193">
        <v>42687580</v>
      </c>
      <c r="C1193" t="s">
        <v>2407</v>
      </c>
      <c r="D1193" t="s">
        <v>410</v>
      </c>
      <c r="E1193" s="60" t="s">
        <v>411</v>
      </c>
      <c r="G1193" t="s">
        <v>753</v>
      </c>
      <c r="H1193" s="61">
        <v>42684</v>
      </c>
      <c r="J1193" t="s">
        <v>481</v>
      </c>
      <c r="M1193" t="s">
        <v>397</v>
      </c>
      <c r="Q1193" t="s">
        <v>753</v>
      </c>
      <c r="S1193">
        <v>10296</v>
      </c>
      <c r="T1193" t="s">
        <v>2029</v>
      </c>
      <c r="U1193" s="60">
        <v>10296</v>
      </c>
      <c r="V1193" t="s">
        <v>2029</v>
      </c>
      <c r="W1193" s="60">
        <v>11210001</v>
      </c>
      <c r="X1193" s="60" t="str">
        <f t="shared" si="18"/>
        <v>112</v>
      </c>
    </row>
    <row r="1194" spans="2:24">
      <c r="B1194">
        <v>42687912</v>
      </c>
      <c r="C1194" t="s">
        <v>1060</v>
      </c>
      <c r="D1194" t="s">
        <v>410</v>
      </c>
      <c r="E1194" s="60" t="s">
        <v>411</v>
      </c>
      <c r="G1194" t="s">
        <v>753</v>
      </c>
      <c r="H1194" s="61">
        <v>36313</v>
      </c>
      <c r="J1194" t="s">
        <v>4955</v>
      </c>
      <c r="M1194" t="s">
        <v>397</v>
      </c>
      <c r="Q1194" t="s">
        <v>753</v>
      </c>
      <c r="S1194">
        <v>10230</v>
      </c>
      <c r="T1194" t="s">
        <v>454</v>
      </c>
      <c r="U1194" s="60">
        <v>1023016</v>
      </c>
      <c r="V1194" t="s">
        <v>588</v>
      </c>
      <c r="W1194" s="60">
        <v>20730001</v>
      </c>
      <c r="X1194" s="60" t="str">
        <f t="shared" si="18"/>
        <v>207</v>
      </c>
    </row>
    <row r="1195" spans="2:24">
      <c r="B1195">
        <v>42687922</v>
      </c>
      <c r="C1195" t="s">
        <v>2198</v>
      </c>
      <c r="D1195" t="s">
        <v>410</v>
      </c>
      <c r="E1195" s="60" t="s">
        <v>411</v>
      </c>
      <c r="G1195" t="s">
        <v>753</v>
      </c>
      <c r="H1195" s="61">
        <v>41752</v>
      </c>
      <c r="J1195" t="s">
        <v>413</v>
      </c>
      <c r="M1195" t="s">
        <v>397</v>
      </c>
      <c r="Q1195" t="s">
        <v>753</v>
      </c>
      <c r="S1195">
        <v>10220</v>
      </c>
      <c r="T1195" t="s">
        <v>434</v>
      </c>
      <c r="U1195" s="60">
        <v>10220</v>
      </c>
      <c r="V1195" t="s">
        <v>434</v>
      </c>
      <c r="W1195" s="60">
        <v>22060001</v>
      </c>
      <c r="X1195" s="60" t="str">
        <f t="shared" si="18"/>
        <v>220</v>
      </c>
    </row>
    <row r="1196" spans="2:24">
      <c r="B1196">
        <v>42688133</v>
      </c>
      <c r="C1196" t="s">
        <v>1041</v>
      </c>
      <c r="D1196" t="s">
        <v>410</v>
      </c>
      <c r="E1196" s="60" t="s">
        <v>411</v>
      </c>
      <c r="G1196" t="s">
        <v>753</v>
      </c>
      <c r="H1196" s="61">
        <v>36096</v>
      </c>
      <c r="J1196" t="s">
        <v>542</v>
      </c>
      <c r="M1196" t="s">
        <v>397</v>
      </c>
      <c r="Q1196" t="s">
        <v>753</v>
      </c>
      <c r="S1196">
        <v>10289</v>
      </c>
      <c r="T1196" t="s">
        <v>521</v>
      </c>
      <c r="U1196" s="60">
        <v>102890401</v>
      </c>
      <c r="V1196" t="s">
        <v>522</v>
      </c>
      <c r="W1196" s="60">
        <v>10210005</v>
      </c>
      <c r="X1196" s="60" t="str">
        <f t="shared" si="18"/>
        <v>102</v>
      </c>
    </row>
    <row r="1197" spans="2:24">
      <c r="B1197">
        <v>42689610</v>
      </c>
      <c r="C1197" t="s">
        <v>2684</v>
      </c>
      <c r="D1197" t="s">
        <v>410</v>
      </c>
      <c r="E1197" s="60" t="s">
        <v>411</v>
      </c>
      <c r="G1197" t="s">
        <v>412</v>
      </c>
      <c r="H1197" s="61">
        <v>44379</v>
      </c>
      <c r="J1197" t="s">
        <v>481</v>
      </c>
      <c r="M1197" t="s">
        <v>397</v>
      </c>
      <c r="Q1197" t="s">
        <v>414</v>
      </c>
      <c r="S1197">
        <v>10235</v>
      </c>
      <c r="T1197" t="s">
        <v>415</v>
      </c>
      <c r="U1197" s="60">
        <v>10235</v>
      </c>
      <c r="V1197" t="s">
        <v>415</v>
      </c>
      <c r="W1197" s="60">
        <v>20860001</v>
      </c>
      <c r="X1197" s="60" t="str">
        <f t="shared" si="18"/>
        <v>208</v>
      </c>
    </row>
    <row r="1198" spans="2:24">
      <c r="B1198">
        <v>42689723</v>
      </c>
      <c r="C1198" t="s">
        <v>2090</v>
      </c>
      <c r="D1198" t="s">
        <v>410</v>
      </c>
      <c r="E1198" s="60" t="s">
        <v>411</v>
      </c>
      <c r="G1198" t="s">
        <v>753</v>
      </c>
      <c r="H1198" s="61">
        <v>41298</v>
      </c>
      <c r="J1198" t="s">
        <v>735</v>
      </c>
      <c r="M1198" t="s">
        <v>397</v>
      </c>
      <c r="Q1198" t="s">
        <v>753</v>
      </c>
      <c r="S1198">
        <v>10290</v>
      </c>
      <c r="T1198" t="s">
        <v>706</v>
      </c>
      <c r="U1198" s="60">
        <v>1029001</v>
      </c>
      <c r="V1198" t="s">
        <v>826</v>
      </c>
      <c r="W1198" s="60">
        <v>20420006</v>
      </c>
      <c r="X1198" s="60" t="str">
        <f t="shared" si="18"/>
        <v>204</v>
      </c>
    </row>
    <row r="1199" spans="2:24">
      <c r="B1199">
        <v>42690233</v>
      </c>
      <c r="C1199" t="s">
        <v>1851</v>
      </c>
      <c r="D1199" t="s">
        <v>410</v>
      </c>
      <c r="E1199" s="60" t="s">
        <v>411</v>
      </c>
      <c r="G1199" t="s">
        <v>753</v>
      </c>
      <c r="H1199" s="61">
        <v>40010</v>
      </c>
      <c r="J1199" t="s">
        <v>4965</v>
      </c>
      <c r="M1199" t="s">
        <v>397</v>
      </c>
      <c r="Q1199" t="s">
        <v>753</v>
      </c>
      <c r="S1199">
        <v>10225</v>
      </c>
      <c r="T1199" t="s">
        <v>402</v>
      </c>
      <c r="U1199" s="60">
        <v>10225</v>
      </c>
      <c r="V1199" t="s">
        <v>402</v>
      </c>
      <c r="W1199" s="60">
        <v>21360001</v>
      </c>
      <c r="X1199" s="60" t="str">
        <f t="shared" si="18"/>
        <v>213</v>
      </c>
    </row>
    <row r="1200" spans="2:24">
      <c r="B1200">
        <v>42690616</v>
      </c>
      <c r="C1200" t="s">
        <v>2019</v>
      </c>
      <c r="D1200" t="s">
        <v>393</v>
      </c>
      <c r="E1200" s="60" t="s">
        <v>394</v>
      </c>
      <c r="G1200" t="s">
        <v>395</v>
      </c>
      <c r="H1200" s="61">
        <v>40941</v>
      </c>
      <c r="J1200" t="s">
        <v>396</v>
      </c>
      <c r="M1200" t="s">
        <v>397</v>
      </c>
      <c r="Q1200" t="s">
        <v>398</v>
      </c>
      <c r="S1200">
        <v>10215</v>
      </c>
      <c r="T1200" t="s">
        <v>5034</v>
      </c>
      <c r="U1200" s="60">
        <v>1021504</v>
      </c>
      <c r="V1200" t="s">
        <v>632</v>
      </c>
      <c r="W1200" s="60">
        <v>21520002</v>
      </c>
      <c r="X1200" s="60" t="str">
        <f t="shared" si="18"/>
        <v>215</v>
      </c>
    </row>
    <row r="1201" spans="2:24">
      <c r="B1201">
        <v>42691714</v>
      </c>
      <c r="C1201" t="s">
        <v>4735</v>
      </c>
      <c r="D1201" t="s">
        <v>393</v>
      </c>
      <c r="E1201" s="60" t="s">
        <v>394</v>
      </c>
      <c r="G1201" t="s">
        <v>1299</v>
      </c>
      <c r="H1201" s="61">
        <v>45223</v>
      </c>
      <c r="J1201" t="s">
        <v>396</v>
      </c>
      <c r="M1201" t="s">
        <v>397</v>
      </c>
      <c r="Q1201" t="s">
        <v>398</v>
      </c>
      <c r="S1201">
        <v>10220</v>
      </c>
      <c r="T1201" t="s">
        <v>434</v>
      </c>
      <c r="U1201" s="60">
        <v>1022002</v>
      </c>
      <c r="V1201" t="s">
        <v>606</v>
      </c>
      <c r="W1201" s="60">
        <v>22020003</v>
      </c>
      <c r="X1201" s="60" t="str">
        <f t="shared" si="18"/>
        <v>220</v>
      </c>
    </row>
    <row r="1202" spans="2:24">
      <c r="B1202">
        <v>42692033</v>
      </c>
      <c r="C1202" t="s">
        <v>2743</v>
      </c>
      <c r="D1202" t="s">
        <v>393</v>
      </c>
      <c r="E1202" s="60" t="s">
        <v>394</v>
      </c>
      <c r="G1202" t="s">
        <v>395</v>
      </c>
      <c r="H1202" s="61">
        <v>44498</v>
      </c>
      <c r="J1202" t="s">
        <v>396</v>
      </c>
      <c r="M1202" t="s">
        <v>397</v>
      </c>
      <c r="Q1202" t="s">
        <v>398</v>
      </c>
      <c r="S1202">
        <v>10220</v>
      </c>
      <c r="T1202" t="s">
        <v>434</v>
      </c>
      <c r="U1202" s="60">
        <v>1022003</v>
      </c>
      <c r="V1202" t="s">
        <v>435</v>
      </c>
      <c r="W1202" s="60">
        <v>22020004</v>
      </c>
      <c r="X1202" s="60" t="str">
        <f t="shared" si="18"/>
        <v>220</v>
      </c>
    </row>
    <row r="1203" spans="2:24">
      <c r="B1203">
        <v>42692208</v>
      </c>
      <c r="C1203" t="s">
        <v>4736</v>
      </c>
      <c r="D1203" t="s">
        <v>393</v>
      </c>
      <c r="E1203" s="60" t="s">
        <v>394</v>
      </c>
      <c r="G1203" t="s">
        <v>1299</v>
      </c>
      <c r="H1203" s="61">
        <v>45223</v>
      </c>
      <c r="J1203" t="s">
        <v>396</v>
      </c>
      <c r="M1203" t="s">
        <v>471</v>
      </c>
      <c r="Q1203" t="s">
        <v>398</v>
      </c>
      <c r="S1203">
        <v>10230</v>
      </c>
      <c r="T1203" t="s">
        <v>454</v>
      </c>
      <c r="U1203" s="60">
        <v>1023013</v>
      </c>
      <c r="V1203" t="s">
        <v>840</v>
      </c>
      <c r="W1203" s="60">
        <v>20720014</v>
      </c>
      <c r="X1203" s="60" t="str">
        <f t="shared" si="18"/>
        <v>207</v>
      </c>
    </row>
    <row r="1204" spans="2:24">
      <c r="B1204">
        <v>42693002</v>
      </c>
      <c r="C1204" t="s">
        <v>2438</v>
      </c>
      <c r="D1204" t="s">
        <v>410</v>
      </c>
      <c r="E1204" s="60" t="s">
        <v>411</v>
      </c>
      <c r="G1204" t="s">
        <v>753</v>
      </c>
      <c r="H1204" s="61">
        <v>43047</v>
      </c>
      <c r="J1204" t="s">
        <v>4965</v>
      </c>
      <c r="M1204" t="s">
        <v>397</v>
      </c>
      <c r="Q1204" t="s">
        <v>753</v>
      </c>
      <c r="S1204">
        <v>10203</v>
      </c>
      <c r="T1204" t="s">
        <v>399</v>
      </c>
      <c r="U1204" s="60">
        <v>1020301</v>
      </c>
      <c r="V1204" t="s">
        <v>405</v>
      </c>
      <c r="W1204" s="60">
        <v>21420004</v>
      </c>
      <c r="X1204" s="60" t="str">
        <f t="shared" si="18"/>
        <v>214</v>
      </c>
    </row>
    <row r="1205" spans="2:24">
      <c r="B1205">
        <v>42693878</v>
      </c>
      <c r="C1205" t="s">
        <v>3191</v>
      </c>
      <c r="D1205" t="s">
        <v>393</v>
      </c>
      <c r="E1205" s="60" t="s">
        <v>394</v>
      </c>
      <c r="G1205" t="s">
        <v>2693</v>
      </c>
      <c r="H1205" s="61">
        <v>45146</v>
      </c>
      <c r="J1205" t="s">
        <v>396</v>
      </c>
      <c r="M1205" t="s">
        <v>397</v>
      </c>
      <c r="Q1205" t="s">
        <v>2694</v>
      </c>
      <c r="S1205">
        <v>10290</v>
      </c>
      <c r="T1205" t="s">
        <v>706</v>
      </c>
      <c r="U1205" s="60">
        <v>1029004</v>
      </c>
      <c r="V1205" t="s">
        <v>1939</v>
      </c>
      <c r="W1205" s="60">
        <v>20420007</v>
      </c>
      <c r="X1205" s="60" t="str">
        <f t="shared" si="18"/>
        <v>204</v>
      </c>
    </row>
    <row r="1206" spans="2:24">
      <c r="B1206">
        <v>42731093</v>
      </c>
      <c r="C1206" t="s">
        <v>4737</v>
      </c>
      <c r="D1206" t="s">
        <v>410</v>
      </c>
      <c r="E1206" s="60" t="s">
        <v>411</v>
      </c>
      <c r="G1206" t="s">
        <v>412</v>
      </c>
      <c r="H1206" s="61">
        <v>45097</v>
      </c>
      <c r="J1206" t="s">
        <v>481</v>
      </c>
      <c r="M1206" t="s">
        <v>397</v>
      </c>
      <c r="Q1206" t="s">
        <v>414</v>
      </c>
      <c r="S1206">
        <v>10295</v>
      </c>
      <c r="T1206" t="s">
        <v>761</v>
      </c>
      <c r="U1206" s="60">
        <v>10295</v>
      </c>
      <c r="V1206" t="s">
        <v>761</v>
      </c>
      <c r="W1206" s="60">
        <v>11110001</v>
      </c>
      <c r="X1206" s="60" t="str">
        <f t="shared" si="18"/>
        <v>111</v>
      </c>
    </row>
    <row r="1207" spans="2:24">
      <c r="B1207">
        <v>42731264</v>
      </c>
      <c r="C1207" t="s">
        <v>1204</v>
      </c>
      <c r="D1207" t="s">
        <v>410</v>
      </c>
      <c r="E1207" s="60" t="s">
        <v>411</v>
      </c>
      <c r="G1207" t="s">
        <v>753</v>
      </c>
      <c r="H1207" s="61">
        <v>37278</v>
      </c>
      <c r="J1207" t="s">
        <v>413</v>
      </c>
      <c r="M1207" t="s">
        <v>397</v>
      </c>
      <c r="Q1207" t="s">
        <v>753</v>
      </c>
      <c r="S1207">
        <v>10290</v>
      </c>
      <c r="T1207" t="s">
        <v>706</v>
      </c>
      <c r="U1207" s="60">
        <v>1029003</v>
      </c>
      <c r="V1207" t="s">
        <v>926</v>
      </c>
      <c r="W1207" s="60">
        <v>20420002</v>
      </c>
      <c r="X1207" s="60" t="str">
        <f t="shared" si="18"/>
        <v>204</v>
      </c>
    </row>
    <row r="1208" spans="2:24">
      <c r="B1208">
        <v>42756489</v>
      </c>
      <c r="C1208" t="s">
        <v>1370</v>
      </c>
      <c r="D1208" t="s">
        <v>410</v>
      </c>
      <c r="E1208" s="60" t="s">
        <v>411</v>
      </c>
      <c r="G1208" t="s">
        <v>753</v>
      </c>
      <c r="H1208" s="61">
        <v>38029</v>
      </c>
      <c r="J1208" t="s">
        <v>413</v>
      </c>
      <c r="M1208" t="s">
        <v>397</v>
      </c>
      <c r="Q1208" t="s">
        <v>753</v>
      </c>
      <c r="S1208">
        <v>10220</v>
      </c>
      <c r="T1208" t="s">
        <v>434</v>
      </c>
      <c r="U1208" s="60">
        <v>10220</v>
      </c>
      <c r="V1208" t="s">
        <v>434</v>
      </c>
      <c r="W1208" s="60">
        <v>22060001</v>
      </c>
      <c r="X1208" s="60" t="str">
        <f t="shared" si="18"/>
        <v>220</v>
      </c>
    </row>
    <row r="1209" spans="2:24">
      <c r="B1209">
        <v>42759992</v>
      </c>
      <c r="C1209" t="s">
        <v>1336</v>
      </c>
      <c r="D1209" t="s">
        <v>393</v>
      </c>
      <c r="E1209" s="60" t="s">
        <v>394</v>
      </c>
      <c r="G1209" t="s">
        <v>395</v>
      </c>
      <c r="H1209" s="61">
        <v>37909</v>
      </c>
      <c r="J1209" t="s">
        <v>396</v>
      </c>
      <c r="M1209" t="s">
        <v>397</v>
      </c>
      <c r="Q1209" t="s">
        <v>398</v>
      </c>
      <c r="S1209">
        <v>10209</v>
      </c>
      <c r="T1209" t="s">
        <v>442</v>
      </c>
      <c r="U1209" s="60">
        <v>1020901</v>
      </c>
      <c r="V1209" t="s">
        <v>445</v>
      </c>
      <c r="W1209" s="60">
        <v>21720002</v>
      </c>
      <c r="X1209" s="60" t="str">
        <f t="shared" si="18"/>
        <v>217</v>
      </c>
    </row>
    <row r="1210" spans="2:24">
      <c r="B1210">
        <v>42761385</v>
      </c>
      <c r="C1210" t="s">
        <v>1241</v>
      </c>
      <c r="D1210" t="s">
        <v>393</v>
      </c>
      <c r="E1210" s="60" t="s">
        <v>394</v>
      </c>
      <c r="G1210" t="s">
        <v>395</v>
      </c>
      <c r="H1210" s="61">
        <v>37539</v>
      </c>
      <c r="J1210" t="s">
        <v>396</v>
      </c>
      <c r="M1210" t="s">
        <v>397</v>
      </c>
      <c r="Q1210" t="s">
        <v>398</v>
      </c>
      <c r="S1210">
        <v>10203</v>
      </c>
      <c r="T1210" t="s">
        <v>399</v>
      </c>
      <c r="U1210" s="60">
        <v>1020305</v>
      </c>
      <c r="V1210" t="s">
        <v>436</v>
      </c>
      <c r="W1210" s="60">
        <v>21420001</v>
      </c>
      <c r="X1210" s="60" t="str">
        <f t="shared" si="18"/>
        <v>214</v>
      </c>
    </row>
    <row r="1211" spans="2:24">
      <c r="B1211">
        <v>42774879</v>
      </c>
      <c r="C1211" t="s">
        <v>1830</v>
      </c>
      <c r="D1211" t="s">
        <v>410</v>
      </c>
      <c r="E1211" s="60" t="s">
        <v>411</v>
      </c>
      <c r="G1211" t="s">
        <v>753</v>
      </c>
      <c r="H1211" s="61">
        <v>39997</v>
      </c>
      <c r="J1211" t="s">
        <v>647</v>
      </c>
      <c r="M1211" t="s">
        <v>397</v>
      </c>
      <c r="Q1211" t="s">
        <v>753</v>
      </c>
      <c r="S1211">
        <v>10225</v>
      </c>
      <c r="T1211" t="s">
        <v>402</v>
      </c>
      <c r="U1211" s="60">
        <v>10225</v>
      </c>
      <c r="V1211" t="s">
        <v>402</v>
      </c>
      <c r="W1211" s="60">
        <v>21360001</v>
      </c>
      <c r="X1211" s="60" t="str">
        <f t="shared" si="18"/>
        <v>213</v>
      </c>
    </row>
    <row r="1212" spans="2:24">
      <c r="B1212">
        <v>42775166</v>
      </c>
      <c r="C1212" t="s">
        <v>1225</v>
      </c>
      <c r="D1212" t="s">
        <v>393</v>
      </c>
      <c r="E1212" s="60" t="s">
        <v>394</v>
      </c>
      <c r="G1212" t="s">
        <v>395</v>
      </c>
      <c r="H1212" s="61">
        <v>37462</v>
      </c>
      <c r="J1212" t="s">
        <v>396</v>
      </c>
      <c r="M1212" t="s">
        <v>397</v>
      </c>
      <c r="Q1212" t="s">
        <v>398</v>
      </c>
      <c r="S1212">
        <v>10230</v>
      </c>
      <c r="T1212" t="s">
        <v>454</v>
      </c>
      <c r="U1212" s="60">
        <v>1023006</v>
      </c>
      <c r="V1212" t="s">
        <v>455</v>
      </c>
      <c r="W1212" s="60">
        <v>20720006</v>
      </c>
      <c r="X1212" s="60" t="str">
        <f t="shared" si="18"/>
        <v>207</v>
      </c>
    </row>
    <row r="1213" spans="2:24">
      <c r="B1213">
        <v>42776043</v>
      </c>
      <c r="C1213" t="s">
        <v>1175</v>
      </c>
      <c r="D1213" t="s">
        <v>393</v>
      </c>
      <c r="E1213" s="60" t="s">
        <v>394</v>
      </c>
      <c r="G1213" t="s">
        <v>395</v>
      </c>
      <c r="H1213" s="61">
        <v>37118</v>
      </c>
      <c r="J1213" t="s">
        <v>396</v>
      </c>
      <c r="M1213" t="s">
        <v>397</v>
      </c>
      <c r="Q1213" t="s">
        <v>398</v>
      </c>
      <c r="S1213">
        <v>10203</v>
      </c>
      <c r="T1213" t="s">
        <v>399</v>
      </c>
      <c r="U1213" s="60">
        <v>1020305</v>
      </c>
      <c r="V1213" t="s">
        <v>436</v>
      </c>
      <c r="W1213" s="60">
        <v>21420001</v>
      </c>
      <c r="X1213" s="60" t="str">
        <f t="shared" si="18"/>
        <v>214</v>
      </c>
    </row>
    <row r="1214" spans="2:24">
      <c r="B1214">
        <v>42780882</v>
      </c>
      <c r="C1214" t="s">
        <v>1007</v>
      </c>
      <c r="D1214" t="s">
        <v>393</v>
      </c>
      <c r="E1214" s="60" t="s">
        <v>394</v>
      </c>
      <c r="G1214" t="s">
        <v>395</v>
      </c>
      <c r="H1214" s="61">
        <v>35880</v>
      </c>
      <c r="J1214" t="s">
        <v>396</v>
      </c>
      <c r="M1214" t="s">
        <v>397</v>
      </c>
      <c r="Q1214" t="s">
        <v>398</v>
      </c>
      <c r="S1214">
        <v>10240</v>
      </c>
      <c r="T1214" t="s">
        <v>5036</v>
      </c>
      <c r="U1214" s="60">
        <v>1024001</v>
      </c>
      <c r="V1214" t="s">
        <v>477</v>
      </c>
      <c r="W1214" s="60">
        <v>21120001</v>
      </c>
      <c r="X1214" s="60" t="str">
        <f t="shared" si="18"/>
        <v>211</v>
      </c>
    </row>
    <row r="1215" spans="2:24">
      <c r="B1215">
        <v>42781181</v>
      </c>
      <c r="C1215" t="s">
        <v>3129</v>
      </c>
      <c r="D1215" t="s">
        <v>393</v>
      </c>
      <c r="E1215" s="60" t="s">
        <v>394</v>
      </c>
      <c r="G1215" t="s">
        <v>2693</v>
      </c>
      <c r="H1215" s="61">
        <v>45082</v>
      </c>
      <c r="J1215" t="s">
        <v>396</v>
      </c>
      <c r="M1215" t="s">
        <v>471</v>
      </c>
      <c r="Q1215" t="s">
        <v>2694</v>
      </c>
      <c r="S1215">
        <v>10220</v>
      </c>
      <c r="T1215" t="s">
        <v>434</v>
      </c>
      <c r="U1215" s="60">
        <v>1022003</v>
      </c>
      <c r="V1215" t="s">
        <v>435</v>
      </c>
      <c r="W1215" s="60">
        <v>22020004</v>
      </c>
      <c r="X1215" s="60" t="str">
        <f t="shared" si="18"/>
        <v>220</v>
      </c>
    </row>
    <row r="1216" spans="2:24">
      <c r="B1216">
        <v>42781657</v>
      </c>
      <c r="C1216" t="s">
        <v>1688</v>
      </c>
      <c r="D1216" t="s">
        <v>410</v>
      </c>
      <c r="E1216" s="60" t="s">
        <v>411</v>
      </c>
      <c r="G1216" t="s">
        <v>753</v>
      </c>
      <c r="H1216" s="61">
        <v>39409</v>
      </c>
      <c r="J1216" t="s">
        <v>489</v>
      </c>
      <c r="M1216" t="s">
        <v>397</v>
      </c>
      <c r="Q1216" t="s">
        <v>753</v>
      </c>
      <c r="S1216">
        <v>10292</v>
      </c>
      <c r="T1216" t="s">
        <v>451</v>
      </c>
      <c r="U1216" s="60">
        <v>1029203</v>
      </c>
      <c r="V1216" t="s">
        <v>452</v>
      </c>
      <c r="W1216" s="60">
        <v>20160002</v>
      </c>
      <c r="X1216" s="60" t="str">
        <f t="shared" si="18"/>
        <v>201</v>
      </c>
    </row>
    <row r="1217" spans="2:24">
      <c r="B1217">
        <v>42782979</v>
      </c>
      <c r="C1217" t="s">
        <v>1919</v>
      </c>
      <c r="D1217" t="s">
        <v>410</v>
      </c>
      <c r="E1217" s="60" t="s">
        <v>411</v>
      </c>
      <c r="G1217" t="s">
        <v>753</v>
      </c>
      <c r="H1217" s="61">
        <v>40339</v>
      </c>
      <c r="J1217" t="s">
        <v>4948</v>
      </c>
      <c r="M1217" t="s">
        <v>397</v>
      </c>
      <c r="Q1217" t="s">
        <v>753</v>
      </c>
      <c r="S1217">
        <v>10292</v>
      </c>
      <c r="T1217" t="s">
        <v>451</v>
      </c>
      <c r="U1217" s="60">
        <v>1029203</v>
      </c>
      <c r="V1217" t="s">
        <v>452</v>
      </c>
      <c r="W1217" s="60">
        <v>20160002</v>
      </c>
      <c r="X1217" s="60" t="str">
        <f t="shared" si="18"/>
        <v>201</v>
      </c>
    </row>
    <row r="1218" spans="2:24">
      <c r="B1218">
        <v>42783966</v>
      </c>
      <c r="C1218" t="s">
        <v>2173</v>
      </c>
      <c r="D1218" t="s">
        <v>410</v>
      </c>
      <c r="E1218" s="60" t="s">
        <v>411</v>
      </c>
      <c r="G1218" t="s">
        <v>753</v>
      </c>
      <c r="H1218" s="61">
        <v>41555</v>
      </c>
      <c r="J1218" t="s">
        <v>598</v>
      </c>
      <c r="M1218" t="s">
        <v>397</v>
      </c>
      <c r="Q1218" t="s">
        <v>753</v>
      </c>
      <c r="S1218">
        <v>10285</v>
      </c>
      <c r="T1218" t="s">
        <v>599</v>
      </c>
      <c r="U1218" s="60">
        <v>1028502</v>
      </c>
      <c r="V1218" t="s">
        <v>600</v>
      </c>
      <c r="W1218" s="60">
        <v>20210001</v>
      </c>
      <c r="X1218" s="60" t="str">
        <f t="shared" si="18"/>
        <v>202</v>
      </c>
    </row>
    <row r="1219" spans="2:24">
      <c r="B1219">
        <v>42784504</v>
      </c>
      <c r="C1219" t="s">
        <v>1880</v>
      </c>
      <c r="D1219" t="s">
        <v>410</v>
      </c>
      <c r="E1219" s="60" t="s">
        <v>411</v>
      </c>
      <c r="G1219" t="s">
        <v>753</v>
      </c>
      <c r="H1219" s="61">
        <v>40107</v>
      </c>
      <c r="J1219" t="s">
        <v>481</v>
      </c>
      <c r="M1219" t="s">
        <v>397</v>
      </c>
      <c r="Q1219" t="s">
        <v>753</v>
      </c>
      <c r="S1219">
        <v>10285</v>
      </c>
      <c r="T1219" t="s">
        <v>599</v>
      </c>
      <c r="U1219" s="60">
        <v>1028502</v>
      </c>
      <c r="V1219" t="s">
        <v>600</v>
      </c>
      <c r="W1219" s="60">
        <v>20210001</v>
      </c>
      <c r="X1219" s="60" t="str">
        <f t="shared" ref="X1219:X1282" si="19">LEFT(W1219,3)</f>
        <v>202</v>
      </c>
    </row>
    <row r="1220" spans="2:24">
      <c r="B1220">
        <v>42785272</v>
      </c>
      <c r="C1220" t="s">
        <v>2037</v>
      </c>
      <c r="D1220" t="s">
        <v>410</v>
      </c>
      <c r="E1220" s="60" t="s">
        <v>411</v>
      </c>
      <c r="G1220" t="s">
        <v>753</v>
      </c>
      <c r="H1220" s="61">
        <v>41123</v>
      </c>
      <c r="J1220" t="s">
        <v>4955</v>
      </c>
      <c r="M1220" t="s">
        <v>471</v>
      </c>
      <c r="Q1220" t="s">
        <v>753</v>
      </c>
      <c r="S1220">
        <v>10230</v>
      </c>
      <c r="T1220" t="s">
        <v>454</v>
      </c>
      <c r="U1220" s="60">
        <v>1023016</v>
      </c>
      <c r="V1220" t="s">
        <v>588</v>
      </c>
      <c r="W1220" s="60">
        <v>20730001</v>
      </c>
      <c r="X1220" s="60" t="str">
        <f t="shared" si="19"/>
        <v>207</v>
      </c>
    </row>
    <row r="1221" spans="2:24">
      <c r="B1221">
        <v>42785672</v>
      </c>
      <c r="C1221" t="s">
        <v>2358</v>
      </c>
      <c r="D1221" t="s">
        <v>393</v>
      </c>
      <c r="E1221" s="60" t="s">
        <v>394</v>
      </c>
      <c r="G1221" t="s">
        <v>395</v>
      </c>
      <c r="H1221" s="61">
        <v>42395</v>
      </c>
      <c r="J1221" t="s">
        <v>396</v>
      </c>
      <c r="M1221" t="s">
        <v>397</v>
      </c>
      <c r="Q1221" t="s">
        <v>398</v>
      </c>
      <c r="S1221">
        <v>10275</v>
      </c>
      <c r="T1221" t="s">
        <v>564</v>
      </c>
      <c r="U1221" s="60">
        <v>1027501</v>
      </c>
      <c r="V1221" t="s">
        <v>565</v>
      </c>
      <c r="W1221" s="60">
        <v>22520001</v>
      </c>
      <c r="X1221" s="60" t="str">
        <f t="shared" si="19"/>
        <v>225</v>
      </c>
    </row>
    <row r="1222" spans="2:24">
      <c r="B1222">
        <v>42785840</v>
      </c>
      <c r="C1222" t="s">
        <v>2163</v>
      </c>
      <c r="D1222" t="s">
        <v>393</v>
      </c>
      <c r="E1222" s="60" t="s">
        <v>394</v>
      </c>
      <c r="G1222" t="s">
        <v>395</v>
      </c>
      <c r="H1222" s="61">
        <v>41520</v>
      </c>
      <c r="J1222" t="s">
        <v>396</v>
      </c>
      <c r="M1222" t="s">
        <v>397</v>
      </c>
      <c r="Q1222" t="s">
        <v>398</v>
      </c>
      <c r="S1222">
        <v>10230</v>
      </c>
      <c r="T1222" t="s">
        <v>454</v>
      </c>
      <c r="U1222" s="60">
        <v>1023016</v>
      </c>
      <c r="V1222" t="s">
        <v>588</v>
      </c>
      <c r="W1222" s="60">
        <v>20730001</v>
      </c>
      <c r="X1222" s="60" t="str">
        <f t="shared" si="19"/>
        <v>207</v>
      </c>
    </row>
    <row r="1223" spans="2:24">
      <c r="B1223">
        <v>42789042</v>
      </c>
      <c r="C1223" t="s">
        <v>1345</v>
      </c>
      <c r="D1223" t="s">
        <v>410</v>
      </c>
      <c r="E1223" s="60" t="s">
        <v>411</v>
      </c>
      <c r="G1223" t="s">
        <v>753</v>
      </c>
      <c r="H1223" s="61">
        <v>38005</v>
      </c>
      <c r="J1223" t="s">
        <v>4965</v>
      </c>
      <c r="M1223" t="s">
        <v>397</v>
      </c>
      <c r="Q1223" t="s">
        <v>753</v>
      </c>
      <c r="S1223">
        <v>10203</v>
      </c>
      <c r="T1223" t="s">
        <v>399</v>
      </c>
      <c r="U1223" s="60">
        <v>1020301</v>
      </c>
      <c r="V1223" t="s">
        <v>405</v>
      </c>
      <c r="W1223" s="60">
        <v>21420004</v>
      </c>
      <c r="X1223" s="60" t="str">
        <f t="shared" si="19"/>
        <v>214</v>
      </c>
    </row>
    <row r="1224" spans="2:24">
      <c r="B1224">
        <v>42792123</v>
      </c>
      <c r="C1224" t="s">
        <v>2665</v>
      </c>
      <c r="D1224" t="s">
        <v>410</v>
      </c>
      <c r="E1224" s="60" t="s">
        <v>411</v>
      </c>
      <c r="G1224" t="s">
        <v>412</v>
      </c>
      <c r="H1224" s="61">
        <v>40557</v>
      </c>
      <c r="J1224" t="s">
        <v>481</v>
      </c>
      <c r="M1224" t="s">
        <v>397</v>
      </c>
      <c r="Q1224" t="s">
        <v>414</v>
      </c>
      <c r="S1224">
        <v>10235</v>
      </c>
      <c r="T1224" t="s">
        <v>415</v>
      </c>
      <c r="U1224" s="60">
        <v>1023502</v>
      </c>
      <c r="V1224" t="s">
        <v>416</v>
      </c>
      <c r="W1224" s="60">
        <v>20820001</v>
      </c>
      <c r="X1224" s="60" t="str">
        <f t="shared" si="19"/>
        <v>208</v>
      </c>
    </row>
    <row r="1225" spans="2:24">
      <c r="B1225">
        <v>42792532</v>
      </c>
      <c r="C1225" t="s">
        <v>1612</v>
      </c>
      <c r="D1225" t="s">
        <v>393</v>
      </c>
      <c r="E1225" s="60" t="s">
        <v>394</v>
      </c>
      <c r="G1225" t="s">
        <v>395</v>
      </c>
      <c r="H1225" s="61">
        <v>39038</v>
      </c>
      <c r="J1225" t="s">
        <v>396</v>
      </c>
      <c r="M1225" t="s">
        <v>397</v>
      </c>
      <c r="Q1225" t="s">
        <v>398</v>
      </c>
      <c r="S1225">
        <v>10225</v>
      </c>
      <c r="T1225" t="s">
        <v>402</v>
      </c>
      <c r="U1225" s="60">
        <v>1022508</v>
      </c>
      <c r="V1225" t="s">
        <v>5040</v>
      </c>
      <c r="W1225" s="60">
        <v>21320010</v>
      </c>
      <c r="X1225" s="60" t="str">
        <f t="shared" si="19"/>
        <v>213</v>
      </c>
    </row>
    <row r="1226" spans="2:24">
      <c r="B1226">
        <v>42793417</v>
      </c>
      <c r="C1226" t="s">
        <v>1051</v>
      </c>
      <c r="D1226" t="s">
        <v>410</v>
      </c>
      <c r="E1226" s="60" t="s">
        <v>411</v>
      </c>
      <c r="G1226" t="s">
        <v>753</v>
      </c>
      <c r="H1226" s="61">
        <v>36214</v>
      </c>
      <c r="J1226" t="s">
        <v>514</v>
      </c>
      <c r="M1226" t="s">
        <v>397</v>
      </c>
      <c r="Q1226" t="s">
        <v>753</v>
      </c>
      <c r="S1226">
        <v>10292</v>
      </c>
      <c r="T1226" t="s">
        <v>451</v>
      </c>
      <c r="U1226" s="60">
        <v>10292</v>
      </c>
      <c r="V1226" t="s">
        <v>451</v>
      </c>
      <c r="W1226" s="60">
        <v>20160001</v>
      </c>
      <c r="X1226" s="60" t="str">
        <f t="shared" si="19"/>
        <v>201</v>
      </c>
    </row>
    <row r="1227" spans="2:24">
      <c r="B1227">
        <v>42793786</v>
      </c>
      <c r="C1227" t="s">
        <v>1618</v>
      </c>
      <c r="D1227" t="s">
        <v>393</v>
      </c>
      <c r="E1227" s="60" t="s">
        <v>394</v>
      </c>
      <c r="G1227" t="s">
        <v>395</v>
      </c>
      <c r="H1227" s="61">
        <v>39098</v>
      </c>
      <c r="J1227" t="s">
        <v>396</v>
      </c>
      <c r="M1227" t="s">
        <v>397</v>
      </c>
      <c r="Q1227" t="s">
        <v>398</v>
      </c>
      <c r="S1227">
        <v>10203</v>
      </c>
      <c r="T1227" t="s">
        <v>399</v>
      </c>
      <c r="U1227" s="60">
        <v>1020303</v>
      </c>
      <c r="V1227" t="s">
        <v>418</v>
      </c>
      <c r="W1227" s="60">
        <v>21420003</v>
      </c>
      <c r="X1227" s="60" t="str">
        <f t="shared" si="19"/>
        <v>214</v>
      </c>
    </row>
    <row r="1228" spans="2:24">
      <c r="B1228">
        <v>42797874</v>
      </c>
      <c r="C1228" t="s">
        <v>2492</v>
      </c>
      <c r="D1228" t="s">
        <v>393</v>
      </c>
      <c r="E1228" s="60" t="s">
        <v>394</v>
      </c>
      <c r="G1228" t="s">
        <v>395</v>
      </c>
      <c r="H1228" s="61">
        <v>43139</v>
      </c>
      <c r="J1228" t="s">
        <v>396</v>
      </c>
      <c r="M1228" t="s">
        <v>471</v>
      </c>
      <c r="Q1228" t="s">
        <v>398</v>
      </c>
      <c r="S1228">
        <v>10230</v>
      </c>
      <c r="T1228" t="s">
        <v>454</v>
      </c>
      <c r="U1228" s="60">
        <v>1023008</v>
      </c>
      <c r="V1228" t="s">
        <v>684</v>
      </c>
      <c r="W1228" s="60">
        <v>20720008</v>
      </c>
      <c r="X1228" s="60" t="str">
        <f t="shared" si="19"/>
        <v>207</v>
      </c>
    </row>
    <row r="1229" spans="2:24">
      <c r="B1229">
        <v>42822930</v>
      </c>
      <c r="C1229" t="s">
        <v>2383</v>
      </c>
      <c r="D1229" t="s">
        <v>393</v>
      </c>
      <c r="E1229" s="60" t="s">
        <v>394</v>
      </c>
      <c r="G1229" t="s">
        <v>395</v>
      </c>
      <c r="H1229" s="61">
        <v>42412</v>
      </c>
      <c r="J1229" t="s">
        <v>396</v>
      </c>
      <c r="M1229" t="s">
        <v>397</v>
      </c>
      <c r="Q1229" t="s">
        <v>398</v>
      </c>
      <c r="S1229">
        <v>10270</v>
      </c>
      <c r="T1229" t="s">
        <v>5035</v>
      </c>
      <c r="U1229" s="60">
        <v>1027001</v>
      </c>
      <c r="V1229" t="s">
        <v>5042</v>
      </c>
      <c r="W1229" s="60">
        <v>21020001</v>
      </c>
      <c r="X1229" s="60" t="str">
        <f t="shared" si="19"/>
        <v>210</v>
      </c>
    </row>
    <row r="1230" spans="2:24">
      <c r="B1230">
        <v>42823855</v>
      </c>
      <c r="C1230" t="s">
        <v>1401</v>
      </c>
      <c r="D1230" t="s">
        <v>393</v>
      </c>
      <c r="E1230" s="60" t="s">
        <v>394</v>
      </c>
      <c r="G1230" t="s">
        <v>395</v>
      </c>
      <c r="H1230" s="61">
        <v>38180</v>
      </c>
      <c r="J1230" t="s">
        <v>396</v>
      </c>
      <c r="M1230" t="s">
        <v>397</v>
      </c>
      <c r="Q1230" t="s">
        <v>398</v>
      </c>
      <c r="S1230">
        <v>10230</v>
      </c>
      <c r="T1230" t="s">
        <v>454</v>
      </c>
      <c r="U1230" s="60">
        <v>1023010</v>
      </c>
      <c r="V1230" t="s">
        <v>713</v>
      </c>
      <c r="W1230" s="60">
        <v>20720010</v>
      </c>
      <c r="X1230" s="60" t="str">
        <f t="shared" si="19"/>
        <v>207</v>
      </c>
    </row>
    <row r="1231" spans="2:24">
      <c r="B1231">
        <v>42823979</v>
      </c>
      <c r="C1231" t="s">
        <v>3349</v>
      </c>
      <c r="D1231" t="s">
        <v>393</v>
      </c>
      <c r="E1231" s="60" t="s">
        <v>394</v>
      </c>
      <c r="G1231" t="s">
        <v>2693</v>
      </c>
      <c r="H1231" s="61">
        <v>45223</v>
      </c>
      <c r="J1231" t="s">
        <v>396</v>
      </c>
      <c r="M1231" t="s">
        <v>397</v>
      </c>
      <c r="Q1231" t="s">
        <v>2694</v>
      </c>
      <c r="S1231">
        <v>10290</v>
      </c>
      <c r="T1231" t="s">
        <v>706</v>
      </c>
      <c r="U1231" s="60">
        <v>1029005</v>
      </c>
      <c r="V1231" t="s">
        <v>707</v>
      </c>
      <c r="W1231" s="60">
        <v>20420004</v>
      </c>
      <c r="X1231" s="60" t="str">
        <f t="shared" si="19"/>
        <v>204</v>
      </c>
    </row>
    <row r="1232" spans="2:24">
      <c r="B1232">
        <v>42824640</v>
      </c>
      <c r="C1232" t="s">
        <v>1191</v>
      </c>
      <c r="D1232" t="s">
        <v>393</v>
      </c>
      <c r="E1232" s="60" t="s">
        <v>394</v>
      </c>
      <c r="G1232" t="s">
        <v>395</v>
      </c>
      <c r="H1232" s="61">
        <v>37186</v>
      </c>
      <c r="J1232" t="s">
        <v>396</v>
      </c>
      <c r="M1232" t="s">
        <v>397</v>
      </c>
      <c r="Q1232" t="s">
        <v>398</v>
      </c>
      <c r="S1232">
        <v>10203</v>
      </c>
      <c r="T1232" t="s">
        <v>399</v>
      </c>
      <c r="U1232" s="60">
        <v>1020305</v>
      </c>
      <c r="V1232" t="s">
        <v>436</v>
      </c>
      <c r="W1232" s="60">
        <v>21420001</v>
      </c>
      <c r="X1232" s="60" t="str">
        <f t="shared" si="19"/>
        <v>214</v>
      </c>
    </row>
    <row r="1233" spans="2:24">
      <c r="B1233">
        <v>42824707</v>
      </c>
      <c r="C1233" t="s">
        <v>3265</v>
      </c>
      <c r="D1233" t="s">
        <v>393</v>
      </c>
      <c r="E1233" s="60" t="s">
        <v>394</v>
      </c>
      <c r="G1233" t="s">
        <v>2693</v>
      </c>
      <c r="H1233" s="61">
        <v>45187</v>
      </c>
      <c r="J1233" t="s">
        <v>396</v>
      </c>
      <c r="M1233" t="s">
        <v>397</v>
      </c>
      <c r="Q1233" t="s">
        <v>2694</v>
      </c>
      <c r="S1233">
        <v>10279</v>
      </c>
      <c r="T1233" t="s">
        <v>1114</v>
      </c>
      <c r="U1233" s="60">
        <v>10279</v>
      </c>
      <c r="V1233" t="s">
        <v>1114</v>
      </c>
      <c r="W1233" s="60">
        <v>22960001</v>
      </c>
      <c r="X1233" s="60" t="str">
        <f t="shared" si="19"/>
        <v>229</v>
      </c>
    </row>
    <row r="1234" spans="2:24">
      <c r="B1234">
        <v>42824801</v>
      </c>
      <c r="C1234" t="s">
        <v>2018</v>
      </c>
      <c r="D1234" t="s">
        <v>393</v>
      </c>
      <c r="E1234" s="60" t="s">
        <v>394</v>
      </c>
      <c r="G1234" t="s">
        <v>395</v>
      </c>
      <c r="H1234" s="61">
        <v>40941</v>
      </c>
      <c r="J1234" t="s">
        <v>396</v>
      </c>
      <c r="M1234" t="s">
        <v>397</v>
      </c>
      <c r="Q1234" t="s">
        <v>398</v>
      </c>
      <c r="S1234">
        <v>10209</v>
      </c>
      <c r="T1234" t="s">
        <v>442</v>
      </c>
      <c r="U1234" s="60">
        <v>1020905</v>
      </c>
      <c r="V1234" t="s">
        <v>952</v>
      </c>
      <c r="W1234" s="60">
        <v>21720006</v>
      </c>
      <c r="X1234" s="60" t="str">
        <f t="shared" si="19"/>
        <v>217</v>
      </c>
    </row>
    <row r="1235" spans="2:24">
      <c r="B1235">
        <v>42824810</v>
      </c>
      <c r="C1235" t="s">
        <v>2378</v>
      </c>
      <c r="D1235" t="s">
        <v>393</v>
      </c>
      <c r="E1235" s="60" t="s">
        <v>394</v>
      </c>
      <c r="G1235" t="s">
        <v>395</v>
      </c>
      <c r="H1235" s="61">
        <v>42405</v>
      </c>
      <c r="J1235" t="s">
        <v>396</v>
      </c>
      <c r="M1235" t="s">
        <v>471</v>
      </c>
      <c r="Q1235" t="s">
        <v>398</v>
      </c>
      <c r="S1235">
        <v>10230</v>
      </c>
      <c r="T1235" t="s">
        <v>454</v>
      </c>
      <c r="U1235" s="60">
        <v>1023007</v>
      </c>
      <c r="V1235" t="s">
        <v>582</v>
      </c>
      <c r="W1235" s="60">
        <v>20720007</v>
      </c>
      <c r="X1235" s="60" t="str">
        <f t="shared" si="19"/>
        <v>207</v>
      </c>
    </row>
    <row r="1236" spans="2:24">
      <c r="B1236">
        <v>42825417</v>
      </c>
      <c r="C1236" t="s">
        <v>2666</v>
      </c>
      <c r="D1236" t="s">
        <v>410</v>
      </c>
      <c r="E1236" s="60" t="s">
        <v>411</v>
      </c>
      <c r="G1236" t="s">
        <v>412</v>
      </c>
      <c r="H1236" s="61">
        <v>41156</v>
      </c>
      <c r="J1236" t="s">
        <v>481</v>
      </c>
      <c r="M1236" t="s">
        <v>397</v>
      </c>
      <c r="Q1236" t="s">
        <v>414</v>
      </c>
      <c r="S1236">
        <v>10213</v>
      </c>
      <c r="T1236" t="s">
        <v>460</v>
      </c>
      <c r="U1236" s="60">
        <v>10213</v>
      </c>
      <c r="V1236" t="s">
        <v>460</v>
      </c>
      <c r="W1236" s="60">
        <v>22360001</v>
      </c>
      <c r="X1236" s="60" t="str">
        <f t="shared" si="19"/>
        <v>223</v>
      </c>
    </row>
    <row r="1237" spans="2:24">
      <c r="B1237">
        <v>42827113</v>
      </c>
      <c r="C1237" t="s">
        <v>2290</v>
      </c>
      <c r="D1237" t="s">
        <v>410</v>
      </c>
      <c r="E1237" s="60" t="s">
        <v>411</v>
      </c>
      <c r="G1237" t="s">
        <v>753</v>
      </c>
      <c r="H1237" s="61">
        <v>42039</v>
      </c>
      <c r="J1237" t="s">
        <v>4955</v>
      </c>
      <c r="M1237" t="s">
        <v>397</v>
      </c>
      <c r="Q1237" t="s">
        <v>753</v>
      </c>
      <c r="S1237">
        <v>10230</v>
      </c>
      <c r="T1237" t="s">
        <v>454</v>
      </c>
      <c r="U1237" s="60">
        <v>1023016</v>
      </c>
      <c r="V1237" t="s">
        <v>588</v>
      </c>
      <c r="W1237" s="60">
        <v>20730001</v>
      </c>
      <c r="X1237" s="60" t="str">
        <f t="shared" si="19"/>
        <v>207</v>
      </c>
    </row>
    <row r="1238" spans="2:24">
      <c r="B1238">
        <v>42827604</v>
      </c>
      <c r="C1238" t="s">
        <v>3011</v>
      </c>
      <c r="D1238" t="s">
        <v>410</v>
      </c>
      <c r="E1238" s="60" t="s">
        <v>411</v>
      </c>
      <c r="G1238" t="s">
        <v>412</v>
      </c>
      <c r="H1238" s="61">
        <v>44642</v>
      </c>
      <c r="J1238" t="s">
        <v>481</v>
      </c>
      <c r="M1238" t="s">
        <v>397</v>
      </c>
      <c r="Q1238" t="s">
        <v>414</v>
      </c>
      <c r="S1238">
        <v>10209</v>
      </c>
      <c r="T1238" t="s">
        <v>442</v>
      </c>
      <c r="U1238" s="60">
        <v>1020907</v>
      </c>
      <c r="V1238" t="s">
        <v>898</v>
      </c>
      <c r="W1238" s="60">
        <v>21730001</v>
      </c>
      <c r="X1238" s="60" t="str">
        <f t="shared" si="19"/>
        <v>217</v>
      </c>
    </row>
    <row r="1239" spans="2:24">
      <c r="B1239">
        <v>42827710</v>
      </c>
      <c r="C1239" t="s">
        <v>2523</v>
      </c>
      <c r="D1239" t="s">
        <v>393</v>
      </c>
      <c r="E1239" s="60" t="s">
        <v>394</v>
      </c>
      <c r="G1239" t="s">
        <v>395</v>
      </c>
      <c r="H1239" s="61">
        <v>43147</v>
      </c>
      <c r="J1239" t="s">
        <v>396</v>
      </c>
      <c r="M1239" t="s">
        <v>471</v>
      </c>
      <c r="Q1239" t="s">
        <v>398</v>
      </c>
      <c r="S1239">
        <v>10230</v>
      </c>
      <c r="T1239" t="s">
        <v>454</v>
      </c>
      <c r="U1239" s="60">
        <v>1023010</v>
      </c>
      <c r="V1239" t="s">
        <v>713</v>
      </c>
      <c r="W1239" s="60">
        <v>20720010</v>
      </c>
      <c r="X1239" s="60" t="str">
        <f t="shared" si="19"/>
        <v>207</v>
      </c>
    </row>
    <row r="1240" spans="2:24">
      <c r="B1240">
        <v>42827895</v>
      </c>
      <c r="C1240" t="s">
        <v>2026</v>
      </c>
      <c r="D1240" t="s">
        <v>410</v>
      </c>
      <c r="E1240" s="60" t="s">
        <v>411</v>
      </c>
      <c r="G1240" t="s">
        <v>753</v>
      </c>
      <c r="H1240" s="61">
        <v>41044</v>
      </c>
      <c r="J1240" t="s">
        <v>4955</v>
      </c>
      <c r="M1240" t="s">
        <v>397</v>
      </c>
      <c r="Q1240" t="s">
        <v>753</v>
      </c>
      <c r="S1240">
        <v>10250</v>
      </c>
      <c r="T1240" t="s">
        <v>483</v>
      </c>
      <c r="U1240" s="60">
        <v>10250</v>
      </c>
      <c r="V1240" t="s">
        <v>483</v>
      </c>
      <c r="W1240" s="60">
        <v>21260001</v>
      </c>
      <c r="X1240" s="60" t="str">
        <f t="shared" si="19"/>
        <v>212</v>
      </c>
    </row>
    <row r="1241" spans="2:24">
      <c r="B1241">
        <v>42828350</v>
      </c>
      <c r="C1241" t="s">
        <v>3041</v>
      </c>
      <c r="D1241" t="s">
        <v>393</v>
      </c>
      <c r="E1241" s="60" t="s">
        <v>394</v>
      </c>
      <c r="G1241" t="s">
        <v>2693</v>
      </c>
      <c r="H1241" s="61">
        <v>45051</v>
      </c>
      <c r="J1241" t="s">
        <v>396</v>
      </c>
      <c r="M1241" t="s">
        <v>471</v>
      </c>
      <c r="Q1241" t="s">
        <v>2694</v>
      </c>
      <c r="S1241">
        <v>10235</v>
      </c>
      <c r="T1241" t="s">
        <v>415</v>
      </c>
      <c r="U1241" s="60">
        <v>1023502</v>
      </c>
      <c r="V1241" t="s">
        <v>416</v>
      </c>
      <c r="W1241" s="60">
        <v>20820001</v>
      </c>
      <c r="X1241" s="60" t="str">
        <f t="shared" si="19"/>
        <v>208</v>
      </c>
    </row>
    <row r="1242" spans="2:24">
      <c r="B1242">
        <v>42828417</v>
      </c>
      <c r="C1242" t="s">
        <v>4738</v>
      </c>
      <c r="D1242" t="s">
        <v>393</v>
      </c>
      <c r="E1242" s="60" t="s">
        <v>394</v>
      </c>
      <c r="G1242" t="s">
        <v>2693</v>
      </c>
      <c r="H1242" s="61">
        <v>45175</v>
      </c>
      <c r="J1242" t="s">
        <v>396</v>
      </c>
      <c r="M1242" t="s">
        <v>471</v>
      </c>
      <c r="Q1242" t="s">
        <v>2694</v>
      </c>
      <c r="S1242">
        <v>10230</v>
      </c>
      <c r="T1242" t="s">
        <v>454</v>
      </c>
      <c r="U1242" s="60">
        <v>1023004</v>
      </c>
      <c r="V1242" t="s">
        <v>1067</v>
      </c>
      <c r="W1242" s="60">
        <v>20720004</v>
      </c>
      <c r="X1242" s="60" t="str">
        <f t="shared" si="19"/>
        <v>207</v>
      </c>
    </row>
    <row r="1243" spans="2:24">
      <c r="B1243">
        <v>42870838</v>
      </c>
      <c r="C1243" t="s">
        <v>1793</v>
      </c>
      <c r="D1243" t="s">
        <v>393</v>
      </c>
      <c r="E1243" s="60" t="s">
        <v>394</v>
      </c>
      <c r="G1243" t="s">
        <v>395</v>
      </c>
      <c r="H1243" s="61">
        <v>39773</v>
      </c>
      <c r="J1243" t="s">
        <v>396</v>
      </c>
      <c r="M1243" t="s">
        <v>471</v>
      </c>
      <c r="Q1243" t="s">
        <v>398</v>
      </c>
      <c r="S1243">
        <v>10230</v>
      </c>
      <c r="T1243" t="s">
        <v>454</v>
      </c>
      <c r="U1243" s="60">
        <v>1023010</v>
      </c>
      <c r="V1243" t="s">
        <v>713</v>
      </c>
      <c r="W1243" s="60">
        <v>20720010</v>
      </c>
      <c r="X1243" s="60" t="str">
        <f t="shared" si="19"/>
        <v>207</v>
      </c>
    </row>
    <row r="1244" spans="2:24">
      <c r="B1244">
        <v>42870838</v>
      </c>
      <c r="C1244" t="s">
        <v>1793</v>
      </c>
      <c r="D1244" t="s">
        <v>393</v>
      </c>
      <c r="E1244" s="60" t="s">
        <v>394</v>
      </c>
      <c r="G1244" t="s">
        <v>395</v>
      </c>
      <c r="H1244" s="61">
        <v>39773</v>
      </c>
      <c r="J1244" t="s">
        <v>4979</v>
      </c>
      <c r="M1244" t="s">
        <v>471</v>
      </c>
      <c r="Q1244" t="s">
        <v>398</v>
      </c>
      <c r="S1244">
        <v>10230</v>
      </c>
      <c r="T1244" t="s">
        <v>454</v>
      </c>
      <c r="U1244" s="60">
        <v>1023008</v>
      </c>
      <c r="V1244" t="s">
        <v>684</v>
      </c>
      <c r="W1244" s="60">
        <v>20720008</v>
      </c>
      <c r="X1244" s="60" t="str">
        <f t="shared" si="19"/>
        <v>207</v>
      </c>
    </row>
    <row r="1245" spans="2:24">
      <c r="B1245">
        <v>42872940</v>
      </c>
      <c r="C1245" t="s">
        <v>1649</v>
      </c>
      <c r="D1245" t="s">
        <v>393</v>
      </c>
      <c r="E1245" s="60" t="s">
        <v>394</v>
      </c>
      <c r="G1245" t="s">
        <v>395</v>
      </c>
      <c r="H1245" s="61">
        <v>39296</v>
      </c>
      <c r="J1245" t="s">
        <v>396</v>
      </c>
      <c r="M1245" t="s">
        <v>397</v>
      </c>
      <c r="Q1245" t="s">
        <v>398</v>
      </c>
      <c r="S1245">
        <v>10203</v>
      </c>
      <c r="T1245" t="s">
        <v>399</v>
      </c>
      <c r="U1245" s="60">
        <v>1020302</v>
      </c>
      <c r="V1245" t="s">
        <v>400</v>
      </c>
      <c r="W1245" s="60">
        <v>21420002</v>
      </c>
      <c r="X1245" s="60" t="str">
        <f t="shared" si="19"/>
        <v>214</v>
      </c>
    </row>
    <row r="1246" spans="2:24">
      <c r="B1246">
        <v>42876091</v>
      </c>
      <c r="C1246" t="s">
        <v>1090</v>
      </c>
      <c r="D1246" t="s">
        <v>410</v>
      </c>
      <c r="E1246" s="60" t="s">
        <v>411</v>
      </c>
      <c r="G1246" t="s">
        <v>753</v>
      </c>
      <c r="H1246" s="61">
        <v>36563</v>
      </c>
      <c r="J1246" t="s">
        <v>4955</v>
      </c>
      <c r="M1246" t="s">
        <v>397</v>
      </c>
      <c r="Q1246" t="s">
        <v>753</v>
      </c>
      <c r="S1246">
        <v>10230</v>
      </c>
      <c r="T1246" t="s">
        <v>454</v>
      </c>
      <c r="U1246" s="60">
        <v>1023016</v>
      </c>
      <c r="V1246" t="s">
        <v>588</v>
      </c>
      <c r="W1246" s="60">
        <v>20730001</v>
      </c>
      <c r="X1246" s="60" t="str">
        <f t="shared" si="19"/>
        <v>207</v>
      </c>
    </row>
    <row r="1247" spans="2:24">
      <c r="B1247">
        <v>42880854</v>
      </c>
      <c r="C1247" t="s">
        <v>3145</v>
      </c>
      <c r="D1247" t="s">
        <v>393</v>
      </c>
      <c r="E1247" s="60" t="s">
        <v>394</v>
      </c>
      <c r="G1247" t="s">
        <v>2693</v>
      </c>
      <c r="H1247" s="61">
        <v>45098</v>
      </c>
      <c r="J1247" t="s">
        <v>396</v>
      </c>
      <c r="M1247" t="s">
        <v>471</v>
      </c>
      <c r="Q1247" t="s">
        <v>2694</v>
      </c>
      <c r="S1247">
        <v>10235</v>
      </c>
      <c r="T1247" t="s">
        <v>415</v>
      </c>
      <c r="U1247" s="60">
        <v>1023502</v>
      </c>
      <c r="V1247" t="s">
        <v>416</v>
      </c>
      <c r="W1247" s="60">
        <v>20820001</v>
      </c>
      <c r="X1247" s="60" t="str">
        <f t="shared" si="19"/>
        <v>208</v>
      </c>
    </row>
    <row r="1248" spans="2:24">
      <c r="B1248">
        <v>42882281</v>
      </c>
      <c r="C1248" t="s">
        <v>1767</v>
      </c>
      <c r="D1248" t="s">
        <v>393</v>
      </c>
      <c r="E1248" s="60" t="s">
        <v>394</v>
      </c>
      <c r="G1248" t="s">
        <v>395</v>
      </c>
      <c r="H1248" s="61">
        <v>39743</v>
      </c>
      <c r="J1248" t="s">
        <v>396</v>
      </c>
      <c r="M1248" t="s">
        <v>397</v>
      </c>
      <c r="Q1248" t="s">
        <v>398</v>
      </c>
      <c r="S1248">
        <v>10270</v>
      </c>
      <c r="T1248" t="s">
        <v>5035</v>
      </c>
      <c r="U1248" s="60">
        <v>1027002</v>
      </c>
      <c r="V1248" t="s">
        <v>5041</v>
      </c>
      <c r="W1248" s="60">
        <v>21020002</v>
      </c>
      <c r="X1248" s="60" t="str">
        <f t="shared" si="19"/>
        <v>210</v>
      </c>
    </row>
    <row r="1249" spans="2:24">
      <c r="B1249">
        <v>42885738</v>
      </c>
      <c r="C1249" t="s">
        <v>1565</v>
      </c>
      <c r="D1249" t="s">
        <v>393</v>
      </c>
      <c r="E1249" s="60" t="s">
        <v>394</v>
      </c>
      <c r="G1249" t="s">
        <v>395</v>
      </c>
      <c r="H1249" s="61">
        <v>38869</v>
      </c>
      <c r="J1249" t="s">
        <v>396</v>
      </c>
      <c r="M1249" t="s">
        <v>397</v>
      </c>
      <c r="Q1249" t="s">
        <v>398</v>
      </c>
      <c r="S1249">
        <v>10220</v>
      </c>
      <c r="T1249" t="s">
        <v>434</v>
      </c>
      <c r="U1249" s="60">
        <v>1022003</v>
      </c>
      <c r="V1249" t="s">
        <v>435</v>
      </c>
      <c r="W1249" s="60">
        <v>22020004</v>
      </c>
      <c r="X1249" s="60" t="str">
        <f t="shared" si="19"/>
        <v>220</v>
      </c>
    </row>
    <row r="1250" spans="2:24">
      <c r="B1250" s="60">
        <v>42885964</v>
      </c>
      <c r="C1250" t="s">
        <v>2297</v>
      </c>
      <c r="D1250" t="s">
        <v>393</v>
      </c>
      <c r="E1250" s="60" t="s">
        <v>394</v>
      </c>
      <c r="G1250" t="s">
        <v>395</v>
      </c>
      <c r="H1250" s="180">
        <v>42115</v>
      </c>
      <c r="J1250" s="60" t="s">
        <v>396</v>
      </c>
      <c r="M1250" s="60" t="s">
        <v>397</v>
      </c>
      <c r="Q1250" s="60" t="s">
        <v>398</v>
      </c>
      <c r="S1250" s="60">
        <v>10235</v>
      </c>
      <c r="T1250" s="60" t="s">
        <v>415</v>
      </c>
      <c r="U1250" s="60">
        <v>1023502</v>
      </c>
      <c r="V1250" t="s">
        <v>416</v>
      </c>
      <c r="W1250" s="60">
        <v>20820001</v>
      </c>
      <c r="X1250" s="60" t="str">
        <f t="shared" si="19"/>
        <v>208</v>
      </c>
    </row>
    <row r="1251" spans="2:24">
      <c r="B1251">
        <v>42886115</v>
      </c>
      <c r="C1251" t="s">
        <v>1001</v>
      </c>
      <c r="D1251" t="s">
        <v>393</v>
      </c>
      <c r="E1251" s="60" t="s">
        <v>394</v>
      </c>
      <c r="G1251" t="s">
        <v>395</v>
      </c>
      <c r="H1251" s="61">
        <v>35857</v>
      </c>
      <c r="J1251" t="s">
        <v>396</v>
      </c>
      <c r="M1251" t="s">
        <v>397</v>
      </c>
      <c r="Q1251" t="s">
        <v>398</v>
      </c>
      <c r="S1251">
        <v>10213</v>
      </c>
      <c r="T1251" t="s">
        <v>460</v>
      </c>
      <c r="U1251" s="60">
        <v>1021301</v>
      </c>
      <c r="V1251" t="s">
        <v>421</v>
      </c>
      <c r="W1251" s="60">
        <v>22320001</v>
      </c>
      <c r="X1251" s="60" t="str">
        <f t="shared" si="19"/>
        <v>223</v>
      </c>
    </row>
    <row r="1252" spans="2:24">
      <c r="B1252">
        <v>42889095</v>
      </c>
      <c r="C1252" t="s">
        <v>1722</v>
      </c>
      <c r="D1252" t="s">
        <v>393</v>
      </c>
      <c r="E1252" s="60" t="s">
        <v>394</v>
      </c>
      <c r="G1252" t="s">
        <v>395</v>
      </c>
      <c r="H1252" s="61">
        <v>39562</v>
      </c>
      <c r="J1252" t="s">
        <v>396</v>
      </c>
      <c r="M1252" t="s">
        <v>397</v>
      </c>
      <c r="Q1252" t="s">
        <v>398</v>
      </c>
      <c r="S1252">
        <v>10260</v>
      </c>
      <c r="T1252" t="s">
        <v>5037</v>
      </c>
      <c r="U1252" s="60">
        <v>1026001</v>
      </c>
      <c r="V1252" t="s">
        <v>538</v>
      </c>
      <c r="W1252" s="60">
        <v>20920001</v>
      </c>
      <c r="X1252" s="60" t="str">
        <f t="shared" si="19"/>
        <v>209</v>
      </c>
    </row>
    <row r="1253" spans="2:24">
      <c r="B1253">
        <v>42895141</v>
      </c>
      <c r="C1253" t="s">
        <v>1738</v>
      </c>
      <c r="D1253" t="s">
        <v>393</v>
      </c>
      <c r="E1253" s="60" t="s">
        <v>394</v>
      </c>
      <c r="G1253" t="s">
        <v>395</v>
      </c>
      <c r="H1253" s="61">
        <v>39581</v>
      </c>
      <c r="J1253" t="s">
        <v>396</v>
      </c>
      <c r="M1253" t="s">
        <v>397</v>
      </c>
      <c r="Q1253" t="s">
        <v>398</v>
      </c>
      <c r="S1253">
        <v>10230</v>
      </c>
      <c r="T1253" t="s">
        <v>454</v>
      </c>
      <c r="U1253" s="60">
        <v>1023006</v>
      </c>
      <c r="V1253" t="s">
        <v>455</v>
      </c>
      <c r="W1253" s="60">
        <v>20720006</v>
      </c>
      <c r="X1253" s="60" t="str">
        <f t="shared" si="19"/>
        <v>207</v>
      </c>
    </row>
    <row r="1254" spans="2:24">
      <c r="B1254">
        <v>42897043</v>
      </c>
      <c r="C1254" t="s">
        <v>1566</v>
      </c>
      <c r="D1254" t="s">
        <v>393</v>
      </c>
      <c r="E1254" s="60" t="s">
        <v>394</v>
      </c>
      <c r="G1254" t="s">
        <v>395</v>
      </c>
      <c r="H1254" s="61">
        <v>38869</v>
      </c>
      <c r="J1254" t="s">
        <v>396</v>
      </c>
      <c r="M1254" t="s">
        <v>397</v>
      </c>
      <c r="Q1254" t="s">
        <v>398</v>
      </c>
      <c r="S1254">
        <v>10250</v>
      </c>
      <c r="T1254" t="s">
        <v>483</v>
      </c>
      <c r="U1254" s="60">
        <v>1025002</v>
      </c>
      <c r="V1254" t="s">
        <v>694</v>
      </c>
      <c r="W1254" s="60">
        <v>21220002</v>
      </c>
      <c r="X1254" s="60" t="str">
        <f t="shared" si="19"/>
        <v>212</v>
      </c>
    </row>
    <row r="1255" spans="2:24">
      <c r="B1255">
        <v>42897046</v>
      </c>
      <c r="C1255" t="s">
        <v>2987</v>
      </c>
      <c r="D1255" t="s">
        <v>393</v>
      </c>
      <c r="E1255" s="60" t="s">
        <v>394</v>
      </c>
      <c r="G1255" t="s">
        <v>2693</v>
      </c>
      <c r="H1255" s="61">
        <v>44986</v>
      </c>
      <c r="J1255" t="s">
        <v>396</v>
      </c>
      <c r="M1255" t="s">
        <v>397</v>
      </c>
      <c r="Q1255" t="s">
        <v>2694</v>
      </c>
      <c r="S1255">
        <v>10240</v>
      </c>
      <c r="T1255" t="s">
        <v>5036</v>
      </c>
      <c r="U1255" s="60">
        <v>1024001</v>
      </c>
      <c r="V1255" t="s">
        <v>477</v>
      </c>
      <c r="W1255" s="60">
        <v>21120001</v>
      </c>
      <c r="X1255" s="60" t="str">
        <f t="shared" si="19"/>
        <v>211</v>
      </c>
    </row>
    <row r="1256" spans="2:24">
      <c r="B1256">
        <v>42897261</v>
      </c>
      <c r="C1256" t="s">
        <v>1288</v>
      </c>
      <c r="D1256" t="s">
        <v>410</v>
      </c>
      <c r="E1256" s="60" t="s">
        <v>411</v>
      </c>
      <c r="G1256" t="s">
        <v>753</v>
      </c>
      <c r="H1256" s="61">
        <v>37705</v>
      </c>
      <c r="J1256" t="s">
        <v>481</v>
      </c>
      <c r="M1256" t="s">
        <v>397</v>
      </c>
      <c r="Q1256" t="s">
        <v>753</v>
      </c>
      <c r="S1256">
        <v>10215</v>
      </c>
      <c r="T1256" t="s">
        <v>5034</v>
      </c>
      <c r="U1256" s="60">
        <v>1021504</v>
      </c>
      <c r="V1256" t="s">
        <v>632</v>
      </c>
      <c r="W1256" s="60">
        <v>21520002</v>
      </c>
      <c r="X1256" s="60" t="str">
        <f t="shared" si="19"/>
        <v>215</v>
      </c>
    </row>
    <row r="1257" spans="2:24">
      <c r="B1257">
        <v>42898342</v>
      </c>
      <c r="C1257" t="s">
        <v>1701</v>
      </c>
      <c r="D1257" t="s">
        <v>393</v>
      </c>
      <c r="E1257" s="60" t="s">
        <v>394</v>
      </c>
      <c r="G1257" t="s">
        <v>395</v>
      </c>
      <c r="H1257" s="61">
        <v>39542</v>
      </c>
      <c r="J1257" t="s">
        <v>396</v>
      </c>
      <c r="M1257" t="s">
        <v>397</v>
      </c>
      <c r="Q1257" t="s">
        <v>398</v>
      </c>
      <c r="S1257">
        <v>10240</v>
      </c>
      <c r="T1257" t="s">
        <v>5036</v>
      </c>
      <c r="U1257" s="60">
        <v>1024001</v>
      </c>
      <c r="V1257" t="s">
        <v>477</v>
      </c>
      <c r="W1257" s="60">
        <v>21120001</v>
      </c>
      <c r="X1257" s="60" t="str">
        <f t="shared" si="19"/>
        <v>211</v>
      </c>
    </row>
    <row r="1258" spans="2:24">
      <c r="B1258">
        <v>42899119</v>
      </c>
      <c r="C1258" t="s">
        <v>3410</v>
      </c>
      <c r="D1258" t="s">
        <v>393</v>
      </c>
      <c r="E1258" s="60" t="s">
        <v>394</v>
      </c>
      <c r="G1258" t="s">
        <v>2693</v>
      </c>
      <c r="H1258" s="61">
        <v>45239</v>
      </c>
      <c r="J1258" t="s">
        <v>396</v>
      </c>
      <c r="M1258" t="s">
        <v>471</v>
      </c>
      <c r="Q1258" t="s">
        <v>2694</v>
      </c>
      <c r="S1258">
        <v>10230</v>
      </c>
      <c r="T1258" t="s">
        <v>454</v>
      </c>
      <c r="U1258" s="60">
        <v>1023008</v>
      </c>
      <c r="V1258" t="s">
        <v>684</v>
      </c>
      <c r="W1258" s="60">
        <v>20720008</v>
      </c>
      <c r="X1258" s="60" t="str">
        <f t="shared" si="19"/>
        <v>207</v>
      </c>
    </row>
    <row r="1259" spans="2:24">
      <c r="B1259">
        <v>42899496</v>
      </c>
      <c r="C1259" t="s">
        <v>1389</v>
      </c>
      <c r="D1259" t="s">
        <v>393</v>
      </c>
      <c r="E1259" s="60" t="s">
        <v>394</v>
      </c>
      <c r="G1259" t="s">
        <v>395</v>
      </c>
      <c r="H1259" s="61">
        <v>38110</v>
      </c>
      <c r="J1259" t="s">
        <v>396</v>
      </c>
      <c r="M1259" t="s">
        <v>397</v>
      </c>
      <c r="Q1259" t="s">
        <v>398</v>
      </c>
      <c r="S1259">
        <v>10210</v>
      </c>
      <c r="T1259" t="s">
        <v>5038</v>
      </c>
      <c r="U1259" s="60">
        <v>1021001</v>
      </c>
      <c r="V1259" t="s">
        <v>797</v>
      </c>
      <c r="W1259" s="60">
        <v>21820002</v>
      </c>
      <c r="X1259" s="60" t="str">
        <f t="shared" si="19"/>
        <v>218</v>
      </c>
    </row>
    <row r="1260" spans="2:24">
      <c r="B1260">
        <v>42901588</v>
      </c>
      <c r="C1260" t="s">
        <v>1998</v>
      </c>
      <c r="D1260" t="s">
        <v>410</v>
      </c>
      <c r="E1260" s="60" t="s">
        <v>411</v>
      </c>
      <c r="G1260" t="s">
        <v>412</v>
      </c>
      <c r="H1260" s="61">
        <v>40925</v>
      </c>
      <c r="J1260" t="s">
        <v>925</v>
      </c>
      <c r="M1260" t="s">
        <v>397</v>
      </c>
      <c r="Q1260" t="s">
        <v>719</v>
      </c>
      <c r="S1260">
        <v>10290</v>
      </c>
      <c r="T1260" t="s">
        <v>706</v>
      </c>
      <c r="U1260" s="60">
        <v>10290</v>
      </c>
      <c r="V1260" t="s">
        <v>706</v>
      </c>
      <c r="W1260" s="60">
        <v>20460001</v>
      </c>
      <c r="X1260" s="60" t="str">
        <f t="shared" si="19"/>
        <v>204</v>
      </c>
    </row>
    <row r="1261" spans="2:24">
      <c r="B1261">
        <v>42962834</v>
      </c>
      <c r="C1261" t="s">
        <v>2857</v>
      </c>
      <c r="D1261" t="s">
        <v>393</v>
      </c>
      <c r="E1261" s="60" t="s">
        <v>394</v>
      </c>
      <c r="G1261" t="s">
        <v>2693</v>
      </c>
      <c r="H1261" s="61">
        <v>44942</v>
      </c>
      <c r="J1261" t="s">
        <v>396</v>
      </c>
      <c r="M1261" t="s">
        <v>471</v>
      </c>
      <c r="Q1261" t="s">
        <v>2694</v>
      </c>
      <c r="S1261">
        <v>10203</v>
      </c>
      <c r="T1261" t="s">
        <v>399</v>
      </c>
      <c r="U1261" s="60">
        <v>1020302</v>
      </c>
      <c r="V1261" t="s">
        <v>400</v>
      </c>
      <c r="W1261" s="60">
        <v>21420002</v>
      </c>
      <c r="X1261" s="60" t="str">
        <f t="shared" si="19"/>
        <v>214</v>
      </c>
    </row>
    <row r="1262" spans="2:24">
      <c r="B1262">
        <v>42969273</v>
      </c>
      <c r="C1262" t="s">
        <v>1044</v>
      </c>
      <c r="D1262" t="s">
        <v>410</v>
      </c>
      <c r="E1262" s="60" t="s">
        <v>411</v>
      </c>
      <c r="G1262" t="s">
        <v>753</v>
      </c>
      <c r="H1262" s="61">
        <v>36178</v>
      </c>
      <c r="J1262" t="s">
        <v>413</v>
      </c>
      <c r="M1262" t="s">
        <v>397</v>
      </c>
      <c r="Q1262" t="s">
        <v>753</v>
      </c>
      <c r="S1262">
        <v>10202</v>
      </c>
      <c r="T1262" t="s">
        <v>430</v>
      </c>
      <c r="U1262" s="60">
        <v>10202</v>
      </c>
      <c r="V1262" t="s">
        <v>430</v>
      </c>
      <c r="W1262" s="60">
        <v>21660001</v>
      </c>
      <c r="X1262" s="60" t="str">
        <f t="shared" si="19"/>
        <v>216</v>
      </c>
    </row>
    <row r="1263" spans="2:24">
      <c r="B1263">
        <v>42972169</v>
      </c>
      <c r="C1263" t="s">
        <v>1197</v>
      </c>
      <c r="D1263" t="s">
        <v>410</v>
      </c>
      <c r="E1263" s="60" t="s">
        <v>411</v>
      </c>
      <c r="G1263" t="s">
        <v>753</v>
      </c>
      <c r="H1263" s="61">
        <v>37277</v>
      </c>
      <c r="J1263" t="s">
        <v>413</v>
      </c>
      <c r="M1263" t="s">
        <v>397</v>
      </c>
      <c r="Q1263" t="s">
        <v>753</v>
      </c>
      <c r="S1263">
        <v>10203</v>
      </c>
      <c r="T1263" t="s">
        <v>399</v>
      </c>
      <c r="U1263" s="60">
        <v>1020301</v>
      </c>
      <c r="V1263" t="s">
        <v>405</v>
      </c>
      <c r="W1263" s="60">
        <v>21420004</v>
      </c>
      <c r="X1263" s="60" t="str">
        <f t="shared" si="19"/>
        <v>214</v>
      </c>
    </row>
    <row r="1264" spans="2:24">
      <c r="B1264">
        <v>42973880</v>
      </c>
      <c r="C1264" t="s">
        <v>2999</v>
      </c>
      <c r="D1264" t="s">
        <v>393</v>
      </c>
      <c r="E1264" s="60" t="s">
        <v>394</v>
      </c>
      <c r="G1264" t="s">
        <v>2693</v>
      </c>
      <c r="H1264" s="61">
        <v>45008</v>
      </c>
      <c r="J1264" t="s">
        <v>396</v>
      </c>
      <c r="M1264" t="s">
        <v>397</v>
      </c>
      <c r="Q1264" t="s">
        <v>2694</v>
      </c>
      <c r="S1264">
        <v>10270</v>
      </c>
      <c r="T1264" t="s">
        <v>5035</v>
      </c>
      <c r="U1264" s="60">
        <v>1027002</v>
      </c>
      <c r="V1264" t="s">
        <v>5041</v>
      </c>
      <c r="W1264" s="60">
        <v>21020002</v>
      </c>
      <c r="X1264" s="60" t="str">
        <f t="shared" si="19"/>
        <v>210</v>
      </c>
    </row>
    <row r="1265" spans="2:24">
      <c r="B1265">
        <v>42980357</v>
      </c>
      <c r="C1265" t="s">
        <v>1220</v>
      </c>
      <c r="D1265" t="s">
        <v>393</v>
      </c>
      <c r="E1265" s="60" t="s">
        <v>394</v>
      </c>
      <c r="G1265" t="s">
        <v>395</v>
      </c>
      <c r="H1265" s="61">
        <v>37411</v>
      </c>
      <c r="J1265" t="s">
        <v>396</v>
      </c>
      <c r="M1265" t="s">
        <v>397</v>
      </c>
      <c r="Q1265" t="s">
        <v>398</v>
      </c>
      <c r="S1265">
        <v>10270</v>
      </c>
      <c r="T1265" t="s">
        <v>5035</v>
      </c>
      <c r="U1265" s="60">
        <v>1027001</v>
      </c>
      <c r="V1265" t="s">
        <v>5042</v>
      </c>
      <c r="W1265" s="60">
        <v>21020001</v>
      </c>
      <c r="X1265" s="60" t="str">
        <f t="shared" si="19"/>
        <v>210</v>
      </c>
    </row>
    <row r="1266" spans="2:24">
      <c r="B1266">
        <v>42997200</v>
      </c>
      <c r="C1266" t="s">
        <v>2439</v>
      </c>
      <c r="D1266" t="s">
        <v>410</v>
      </c>
      <c r="E1266" s="60" t="s">
        <v>411</v>
      </c>
      <c r="G1266" t="s">
        <v>412</v>
      </c>
      <c r="H1266" s="61">
        <v>43125</v>
      </c>
      <c r="J1266" t="s">
        <v>1265</v>
      </c>
      <c r="M1266" t="s">
        <v>397</v>
      </c>
      <c r="Q1266" t="s">
        <v>719</v>
      </c>
      <c r="S1266">
        <v>10294</v>
      </c>
      <c r="T1266" t="s">
        <v>472</v>
      </c>
      <c r="U1266" s="60">
        <v>1029402</v>
      </c>
      <c r="V1266" t="s">
        <v>641</v>
      </c>
      <c r="W1266" s="60">
        <v>10850003</v>
      </c>
      <c r="X1266" s="60" t="str">
        <f t="shared" si="19"/>
        <v>108</v>
      </c>
    </row>
    <row r="1267" spans="2:24">
      <c r="B1267">
        <v>42997659</v>
      </c>
      <c r="C1267" t="s">
        <v>3020</v>
      </c>
      <c r="D1267" t="s">
        <v>393</v>
      </c>
      <c r="E1267" s="60" t="s">
        <v>394</v>
      </c>
      <c r="G1267" t="s">
        <v>2693</v>
      </c>
      <c r="H1267" s="61">
        <v>45231</v>
      </c>
      <c r="J1267" t="s">
        <v>396</v>
      </c>
      <c r="M1267" t="s">
        <v>471</v>
      </c>
      <c r="Q1267" t="s">
        <v>2694</v>
      </c>
      <c r="S1267">
        <v>10260</v>
      </c>
      <c r="T1267" t="s">
        <v>5037</v>
      </c>
      <c r="U1267" s="60">
        <v>1026002</v>
      </c>
      <c r="V1267" t="s">
        <v>1330</v>
      </c>
      <c r="W1267" s="60">
        <v>20920002</v>
      </c>
      <c r="X1267" s="60" t="str">
        <f t="shared" si="19"/>
        <v>209</v>
      </c>
    </row>
    <row r="1268" spans="2:24">
      <c r="B1268">
        <v>42999823</v>
      </c>
      <c r="C1268" t="s">
        <v>1794</v>
      </c>
      <c r="D1268" t="s">
        <v>393</v>
      </c>
      <c r="E1268" s="60" t="s">
        <v>394</v>
      </c>
      <c r="G1268" t="s">
        <v>395</v>
      </c>
      <c r="H1268" s="61">
        <v>39773</v>
      </c>
      <c r="J1268" t="s">
        <v>396</v>
      </c>
      <c r="M1268" t="s">
        <v>471</v>
      </c>
      <c r="Q1268" t="s">
        <v>398</v>
      </c>
      <c r="S1268">
        <v>10230</v>
      </c>
      <c r="T1268" t="s">
        <v>454</v>
      </c>
      <c r="U1268" s="60">
        <v>1023008</v>
      </c>
      <c r="V1268" t="s">
        <v>684</v>
      </c>
      <c r="W1268" s="60">
        <v>20720008</v>
      </c>
      <c r="X1268" s="60" t="str">
        <f t="shared" si="19"/>
        <v>207</v>
      </c>
    </row>
    <row r="1269" spans="2:24">
      <c r="B1269">
        <v>43004681</v>
      </c>
      <c r="C1269" t="s">
        <v>1152</v>
      </c>
      <c r="D1269" t="s">
        <v>393</v>
      </c>
      <c r="E1269" s="60" t="s">
        <v>394</v>
      </c>
      <c r="G1269" t="s">
        <v>395</v>
      </c>
      <c r="H1269" s="61">
        <v>36930</v>
      </c>
      <c r="J1269" t="s">
        <v>4963</v>
      </c>
      <c r="M1269" t="s">
        <v>397</v>
      </c>
      <c r="Q1269" t="s">
        <v>398</v>
      </c>
      <c r="S1269">
        <v>10209</v>
      </c>
      <c r="T1269" t="s">
        <v>442</v>
      </c>
      <c r="U1269" s="60">
        <v>1020906</v>
      </c>
      <c r="V1269" t="s">
        <v>5044</v>
      </c>
      <c r="W1269" s="60">
        <v>21720007</v>
      </c>
      <c r="X1269" s="60" t="str">
        <f t="shared" si="19"/>
        <v>217</v>
      </c>
    </row>
    <row r="1270" spans="2:24">
      <c r="B1270">
        <v>43014198</v>
      </c>
      <c r="C1270" t="s">
        <v>3193</v>
      </c>
      <c r="D1270" t="s">
        <v>393</v>
      </c>
      <c r="E1270" s="60" t="s">
        <v>394</v>
      </c>
      <c r="G1270" t="s">
        <v>2693</v>
      </c>
      <c r="H1270" s="61">
        <v>45239</v>
      </c>
      <c r="J1270" t="s">
        <v>396</v>
      </c>
      <c r="M1270" t="s">
        <v>397</v>
      </c>
      <c r="Q1270" t="s">
        <v>2694</v>
      </c>
      <c r="S1270">
        <v>10230</v>
      </c>
      <c r="T1270" t="s">
        <v>454</v>
      </c>
      <c r="U1270" s="60">
        <v>1023009</v>
      </c>
      <c r="V1270" t="s">
        <v>663</v>
      </c>
      <c r="W1270" s="60">
        <v>20720009</v>
      </c>
      <c r="X1270" s="60" t="str">
        <f t="shared" si="19"/>
        <v>207</v>
      </c>
    </row>
    <row r="1271" spans="2:24">
      <c r="B1271">
        <v>43017825</v>
      </c>
      <c r="C1271" t="s">
        <v>3364</v>
      </c>
      <c r="D1271" t="s">
        <v>393</v>
      </c>
      <c r="E1271" s="60" t="s">
        <v>394</v>
      </c>
      <c r="G1271" t="s">
        <v>2693</v>
      </c>
      <c r="H1271" s="61">
        <v>45231</v>
      </c>
      <c r="J1271" t="s">
        <v>396</v>
      </c>
      <c r="M1271" t="s">
        <v>471</v>
      </c>
      <c r="Q1271" t="s">
        <v>2694</v>
      </c>
      <c r="S1271">
        <v>10235</v>
      </c>
      <c r="T1271" t="s">
        <v>415</v>
      </c>
      <c r="U1271" s="60">
        <v>1023502</v>
      </c>
      <c r="V1271" t="s">
        <v>416</v>
      </c>
      <c r="W1271" s="60">
        <v>20820001</v>
      </c>
      <c r="X1271" s="60" t="str">
        <f t="shared" si="19"/>
        <v>208</v>
      </c>
    </row>
    <row r="1272" spans="2:24">
      <c r="B1272">
        <v>43025622</v>
      </c>
      <c r="C1272" t="s">
        <v>1012</v>
      </c>
      <c r="D1272" t="s">
        <v>410</v>
      </c>
      <c r="E1272" s="60" t="s">
        <v>411</v>
      </c>
      <c r="G1272" t="s">
        <v>753</v>
      </c>
      <c r="H1272" s="61">
        <v>35936</v>
      </c>
      <c r="J1272" t="s">
        <v>598</v>
      </c>
      <c r="M1272" t="s">
        <v>397</v>
      </c>
      <c r="Q1272" t="s">
        <v>753</v>
      </c>
      <c r="S1272">
        <v>10230</v>
      </c>
      <c r="T1272" t="s">
        <v>454</v>
      </c>
      <c r="U1272" s="60">
        <v>1023016</v>
      </c>
      <c r="V1272" t="s">
        <v>588</v>
      </c>
      <c r="W1272" s="60">
        <v>20730001</v>
      </c>
      <c r="X1272" s="60" t="str">
        <f t="shared" si="19"/>
        <v>207</v>
      </c>
    </row>
    <row r="1273" spans="2:24">
      <c r="B1273">
        <v>43027733</v>
      </c>
      <c r="C1273" t="s">
        <v>3003</v>
      </c>
      <c r="D1273" t="s">
        <v>393</v>
      </c>
      <c r="E1273" s="60" t="s">
        <v>394</v>
      </c>
      <c r="G1273" t="s">
        <v>2693</v>
      </c>
      <c r="H1273" s="61">
        <v>44999</v>
      </c>
      <c r="J1273" t="s">
        <v>396</v>
      </c>
      <c r="M1273" t="s">
        <v>397</v>
      </c>
      <c r="Q1273" t="s">
        <v>2694</v>
      </c>
      <c r="S1273">
        <v>10230</v>
      </c>
      <c r="T1273" t="s">
        <v>454</v>
      </c>
      <c r="U1273" s="60">
        <v>1023006</v>
      </c>
      <c r="V1273" t="s">
        <v>455</v>
      </c>
      <c r="W1273" s="60">
        <v>20720006</v>
      </c>
      <c r="X1273" s="60" t="str">
        <f t="shared" si="19"/>
        <v>207</v>
      </c>
    </row>
    <row r="1274" spans="2:24">
      <c r="B1274">
        <v>43031929</v>
      </c>
      <c r="C1274" t="s">
        <v>1109</v>
      </c>
      <c r="D1274" t="s">
        <v>393</v>
      </c>
      <c r="E1274" s="60" t="s">
        <v>394</v>
      </c>
      <c r="G1274" t="s">
        <v>395</v>
      </c>
      <c r="H1274" s="61">
        <v>36697</v>
      </c>
      <c r="J1274" t="s">
        <v>396</v>
      </c>
      <c r="M1274" t="s">
        <v>397</v>
      </c>
      <c r="Q1274" t="s">
        <v>398</v>
      </c>
      <c r="S1274">
        <v>10209</v>
      </c>
      <c r="T1274" t="s">
        <v>442</v>
      </c>
      <c r="U1274" s="60">
        <v>1020905</v>
      </c>
      <c r="V1274" t="s">
        <v>952</v>
      </c>
      <c r="W1274" s="60">
        <v>21720006</v>
      </c>
      <c r="X1274" s="60" t="str">
        <f t="shared" si="19"/>
        <v>217</v>
      </c>
    </row>
    <row r="1275" spans="2:24">
      <c r="B1275">
        <v>43035857</v>
      </c>
      <c r="C1275" t="s">
        <v>1141</v>
      </c>
      <c r="D1275" t="s">
        <v>410</v>
      </c>
      <c r="E1275" s="60" t="s">
        <v>411</v>
      </c>
      <c r="G1275" t="s">
        <v>753</v>
      </c>
      <c r="H1275" s="61">
        <v>36913</v>
      </c>
      <c r="J1275" t="s">
        <v>4955</v>
      </c>
      <c r="M1275" t="s">
        <v>471</v>
      </c>
      <c r="Q1275" t="s">
        <v>753</v>
      </c>
      <c r="S1275">
        <v>10235</v>
      </c>
      <c r="T1275" t="s">
        <v>415</v>
      </c>
      <c r="U1275" s="60">
        <v>1023503</v>
      </c>
      <c r="V1275" t="s">
        <v>5043</v>
      </c>
      <c r="W1275" s="60">
        <v>20820002</v>
      </c>
      <c r="X1275" s="60" t="str">
        <f t="shared" si="19"/>
        <v>208</v>
      </c>
    </row>
    <row r="1276" spans="2:24">
      <c r="B1276">
        <v>43041468</v>
      </c>
      <c r="C1276" t="s">
        <v>2226</v>
      </c>
      <c r="D1276" t="s">
        <v>410</v>
      </c>
      <c r="E1276" s="60" t="s">
        <v>411</v>
      </c>
      <c r="G1276" t="s">
        <v>753</v>
      </c>
      <c r="H1276" s="61">
        <v>41865</v>
      </c>
      <c r="J1276" t="s">
        <v>530</v>
      </c>
      <c r="M1276" t="s">
        <v>397</v>
      </c>
      <c r="Q1276" t="s">
        <v>753</v>
      </c>
      <c r="S1276">
        <v>10230</v>
      </c>
      <c r="T1276" t="s">
        <v>454</v>
      </c>
      <c r="U1276" s="60">
        <v>10230</v>
      </c>
      <c r="V1276" t="s">
        <v>454</v>
      </c>
      <c r="W1276" s="60">
        <v>20760001</v>
      </c>
      <c r="X1276" s="60" t="str">
        <f t="shared" si="19"/>
        <v>207</v>
      </c>
    </row>
    <row r="1277" spans="2:24">
      <c r="B1277">
        <v>43045293</v>
      </c>
      <c r="C1277" t="s">
        <v>3391</v>
      </c>
      <c r="D1277" t="s">
        <v>393</v>
      </c>
      <c r="E1277" s="60" t="s">
        <v>394</v>
      </c>
      <c r="G1277" t="s">
        <v>2693</v>
      </c>
      <c r="H1277" s="61">
        <v>45232</v>
      </c>
      <c r="J1277" t="s">
        <v>396</v>
      </c>
      <c r="M1277" t="s">
        <v>471</v>
      </c>
      <c r="Q1277" t="s">
        <v>2694</v>
      </c>
      <c r="S1277">
        <v>10270</v>
      </c>
      <c r="T1277" t="s">
        <v>5035</v>
      </c>
      <c r="U1277" s="60">
        <v>1027002</v>
      </c>
      <c r="V1277" t="s">
        <v>5041</v>
      </c>
      <c r="W1277" s="60">
        <v>21020002</v>
      </c>
      <c r="X1277" s="60" t="str">
        <f t="shared" si="19"/>
        <v>210</v>
      </c>
    </row>
    <row r="1278" spans="2:24">
      <c r="B1278">
        <v>43050380</v>
      </c>
      <c r="C1278" t="s">
        <v>1771</v>
      </c>
      <c r="D1278" t="s">
        <v>393</v>
      </c>
      <c r="E1278" s="60" t="s">
        <v>394</v>
      </c>
      <c r="G1278" t="s">
        <v>395</v>
      </c>
      <c r="H1278" s="61">
        <v>39749</v>
      </c>
      <c r="J1278" t="s">
        <v>396</v>
      </c>
      <c r="M1278" t="s">
        <v>397</v>
      </c>
      <c r="Q1278" t="s">
        <v>398</v>
      </c>
      <c r="S1278">
        <v>10202</v>
      </c>
      <c r="T1278" t="s">
        <v>430</v>
      </c>
      <c r="U1278" s="60">
        <v>1020204</v>
      </c>
      <c r="V1278" t="s">
        <v>5047</v>
      </c>
      <c r="W1278" s="60">
        <v>21620003</v>
      </c>
      <c r="X1278" s="60" t="str">
        <f t="shared" si="19"/>
        <v>216</v>
      </c>
    </row>
    <row r="1279" spans="2:24">
      <c r="B1279">
        <v>43051488</v>
      </c>
      <c r="C1279" t="s">
        <v>1316</v>
      </c>
      <c r="D1279" t="s">
        <v>393</v>
      </c>
      <c r="E1279" s="60" t="s">
        <v>394</v>
      </c>
      <c r="G1279" t="s">
        <v>395</v>
      </c>
      <c r="H1279" s="61">
        <v>37812</v>
      </c>
      <c r="J1279" t="s">
        <v>396</v>
      </c>
      <c r="M1279" t="s">
        <v>397</v>
      </c>
      <c r="Q1279" t="s">
        <v>398</v>
      </c>
      <c r="S1279">
        <v>10210</v>
      </c>
      <c r="T1279" t="s">
        <v>5038</v>
      </c>
      <c r="U1279" s="60">
        <v>1021001</v>
      </c>
      <c r="V1279" t="s">
        <v>797</v>
      </c>
      <c r="W1279" s="60">
        <v>21820002</v>
      </c>
      <c r="X1279" s="60" t="str">
        <f t="shared" si="19"/>
        <v>218</v>
      </c>
    </row>
    <row r="1280" spans="2:24">
      <c r="B1280">
        <v>43056624</v>
      </c>
      <c r="C1280" t="s">
        <v>1369</v>
      </c>
      <c r="D1280" t="s">
        <v>393</v>
      </c>
      <c r="E1280" s="60" t="s">
        <v>394</v>
      </c>
      <c r="G1280" t="s">
        <v>395</v>
      </c>
      <c r="H1280" s="61">
        <v>38028</v>
      </c>
      <c r="J1280" t="s">
        <v>396</v>
      </c>
      <c r="M1280" t="s">
        <v>397</v>
      </c>
      <c r="Q1280" t="s">
        <v>398</v>
      </c>
      <c r="S1280">
        <v>10275</v>
      </c>
      <c r="T1280" t="s">
        <v>564</v>
      </c>
      <c r="U1280" s="60">
        <v>1027501</v>
      </c>
      <c r="V1280" t="s">
        <v>565</v>
      </c>
      <c r="W1280" s="60">
        <v>22520001</v>
      </c>
      <c r="X1280" s="60" t="str">
        <f t="shared" si="19"/>
        <v>225</v>
      </c>
    </row>
    <row r="1281" spans="2:24">
      <c r="B1281">
        <v>43061889</v>
      </c>
      <c r="C1281" t="s">
        <v>1686</v>
      </c>
      <c r="D1281" t="s">
        <v>410</v>
      </c>
      <c r="E1281" s="60" t="s">
        <v>411</v>
      </c>
      <c r="G1281" t="s">
        <v>753</v>
      </c>
      <c r="H1281" s="61">
        <v>39409</v>
      </c>
      <c r="J1281" t="s">
        <v>1687</v>
      </c>
      <c r="M1281" t="s">
        <v>397</v>
      </c>
      <c r="Q1281" t="s">
        <v>753</v>
      </c>
      <c r="S1281">
        <v>10294</v>
      </c>
      <c r="T1281" t="s">
        <v>472</v>
      </c>
      <c r="U1281" s="60">
        <v>1029401</v>
      </c>
      <c r="V1281" t="s">
        <v>830</v>
      </c>
      <c r="W1281" s="60">
        <v>10850002</v>
      </c>
      <c r="X1281" s="60" t="str">
        <f t="shared" si="19"/>
        <v>108</v>
      </c>
    </row>
    <row r="1282" spans="2:24">
      <c r="B1282">
        <v>43064052</v>
      </c>
      <c r="C1282" t="s">
        <v>1352</v>
      </c>
      <c r="D1282" t="s">
        <v>393</v>
      </c>
      <c r="E1282" s="60" t="s">
        <v>394</v>
      </c>
      <c r="G1282" t="s">
        <v>395</v>
      </c>
      <c r="H1282" s="61">
        <v>38012</v>
      </c>
      <c r="J1282" t="s">
        <v>396</v>
      </c>
      <c r="M1282" t="s">
        <v>397</v>
      </c>
      <c r="Q1282" t="s">
        <v>398</v>
      </c>
      <c r="S1282">
        <v>10213</v>
      </c>
      <c r="T1282" t="s">
        <v>460</v>
      </c>
      <c r="U1282" s="60">
        <v>1021301</v>
      </c>
      <c r="V1282" t="s">
        <v>421</v>
      </c>
      <c r="W1282" s="60">
        <v>22320001</v>
      </c>
      <c r="X1282" s="60" t="str">
        <f t="shared" si="19"/>
        <v>223</v>
      </c>
    </row>
    <row r="1283" spans="2:24">
      <c r="B1283">
        <v>43064093</v>
      </c>
      <c r="C1283" t="s">
        <v>3030</v>
      </c>
      <c r="D1283" t="s">
        <v>393</v>
      </c>
      <c r="E1283" s="60" t="s">
        <v>394</v>
      </c>
      <c r="G1283" t="s">
        <v>2693</v>
      </c>
      <c r="H1283" s="61">
        <v>45033</v>
      </c>
      <c r="J1283" t="s">
        <v>396</v>
      </c>
      <c r="M1283" t="s">
        <v>397</v>
      </c>
      <c r="Q1283" t="s">
        <v>2694</v>
      </c>
      <c r="S1283">
        <v>10202</v>
      </c>
      <c r="T1283" t="s">
        <v>430</v>
      </c>
      <c r="U1283" s="60">
        <v>1020201</v>
      </c>
      <c r="V1283" t="s">
        <v>615</v>
      </c>
      <c r="W1283" s="60">
        <v>21620002</v>
      </c>
      <c r="X1283" s="60" t="str">
        <f t="shared" ref="X1283:X1346" si="20">LEFT(W1283,3)</f>
        <v>216</v>
      </c>
    </row>
    <row r="1284" spans="2:24">
      <c r="B1284">
        <v>43065541</v>
      </c>
      <c r="C1284" t="s">
        <v>2934</v>
      </c>
      <c r="D1284" t="s">
        <v>393</v>
      </c>
      <c r="E1284" s="60" t="s">
        <v>394</v>
      </c>
      <c r="G1284" t="s">
        <v>2693</v>
      </c>
      <c r="H1284" s="61">
        <v>44986</v>
      </c>
      <c r="J1284" t="s">
        <v>396</v>
      </c>
      <c r="M1284" t="s">
        <v>397</v>
      </c>
      <c r="Q1284" t="s">
        <v>2694</v>
      </c>
      <c r="S1284">
        <v>10235</v>
      </c>
      <c r="T1284" t="s">
        <v>415</v>
      </c>
      <c r="U1284" s="60">
        <v>1023502</v>
      </c>
      <c r="V1284" t="s">
        <v>416</v>
      </c>
      <c r="W1284" s="60">
        <v>20820001</v>
      </c>
      <c r="X1284" s="60" t="str">
        <f t="shared" si="20"/>
        <v>208</v>
      </c>
    </row>
    <row r="1285" spans="2:24">
      <c r="B1285">
        <v>43069356</v>
      </c>
      <c r="C1285" t="s">
        <v>1026</v>
      </c>
      <c r="D1285" t="s">
        <v>410</v>
      </c>
      <c r="E1285" s="60" t="s">
        <v>411</v>
      </c>
      <c r="G1285" t="s">
        <v>753</v>
      </c>
      <c r="H1285" s="61">
        <v>36013</v>
      </c>
      <c r="J1285" t="s">
        <v>4978</v>
      </c>
      <c r="M1285" t="s">
        <v>471</v>
      </c>
      <c r="Q1285" t="s">
        <v>753</v>
      </c>
      <c r="S1285">
        <v>10230</v>
      </c>
      <c r="T1285" t="s">
        <v>454</v>
      </c>
      <c r="U1285" s="60">
        <v>10230</v>
      </c>
      <c r="V1285" t="s">
        <v>454</v>
      </c>
      <c r="W1285" s="60">
        <v>20760001</v>
      </c>
      <c r="X1285" s="60" t="str">
        <f t="shared" si="20"/>
        <v>207</v>
      </c>
    </row>
    <row r="1286" spans="2:24">
      <c r="B1286">
        <v>43071324</v>
      </c>
      <c r="C1286" t="s">
        <v>1439</v>
      </c>
      <c r="D1286" t="s">
        <v>393</v>
      </c>
      <c r="E1286" s="60" t="s">
        <v>394</v>
      </c>
      <c r="G1286" t="s">
        <v>395</v>
      </c>
      <c r="H1286" s="61">
        <v>38391</v>
      </c>
      <c r="J1286" t="s">
        <v>396</v>
      </c>
      <c r="M1286" t="s">
        <v>397</v>
      </c>
      <c r="Q1286" t="s">
        <v>398</v>
      </c>
      <c r="S1286">
        <v>10213</v>
      </c>
      <c r="T1286" t="s">
        <v>460</v>
      </c>
      <c r="U1286" s="60">
        <v>1021301</v>
      </c>
      <c r="V1286" t="s">
        <v>421</v>
      </c>
      <c r="W1286" s="60">
        <v>22320001</v>
      </c>
      <c r="X1286" s="60" t="str">
        <f t="shared" si="20"/>
        <v>223</v>
      </c>
    </row>
    <row r="1287" spans="2:24">
      <c r="B1287">
        <v>43075826</v>
      </c>
      <c r="C1287" t="s">
        <v>2078</v>
      </c>
      <c r="D1287" t="s">
        <v>393</v>
      </c>
      <c r="E1287" s="60" t="s">
        <v>394</v>
      </c>
      <c r="G1287" t="s">
        <v>2693</v>
      </c>
      <c r="H1287" s="61">
        <v>45205</v>
      </c>
      <c r="J1287" t="s">
        <v>396</v>
      </c>
      <c r="M1287" t="s">
        <v>397</v>
      </c>
      <c r="Q1287" t="s">
        <v>2694</v>
      </c>
      <c r="S1287">
        <v>10270</v>
      </c>
      <c r="T1287" t="s">
        <v>5035</v>
      </c>
      <c r="U1287" s="60">
        <v>1027002</v>
      </c>
      <c r="V1287" t="s">
        <v>5041</v>
      </c>
      <c r="W1287" s="60">
        <v>21020002</v>
      </c>
      <c r="X1287" s="60" t="str">
        <f t="shared" si="20"/>
        <v>210</v>
      </c>
    </row>
    <row r="1288" spans="2:24">
      <c r="B1288">
        <v>43076047</v>
      </c>
      <c r="C1288" t="s">
        <v>1697</v>
      </c>
      <c r="D1288" t="s">
        <v>393</v>
      </c>
      <c r="E1288" s="60" t="s">
        <v>394</v>
      </c>
      <c r="G1288" t="s">
        <v>395</v>
      </c>
      <c r="H1288" s="61">
        <v>39469</v>
      </c>
      <c r="J1288" t="s">
        <v>396</v>
      </c>
      <c r="M1288" t="s">
        <v>397</v>
      </c>
      <c r="Q1288" t="s">
        <v>398</v>
      </c>
      <c r="S1288">
        <v>10211</v>
      </c>
      <c r="T1288" t="s">
        <v>422</v>
      </c>
      <c r="U1288" s="60">
        <v>1021101</v>
      </c>
      <c r="V1288" t="s">
        <v>423</v>
      </c>
      <c r="W1288" s="60">
        <v>21920004</v>
      </c>
      <c r="X1288" s="60" t="str">
        <f t="shared" si="20"/>
        <v>219</v>
      </c>
    </row>
    <row r="1289" spans="2:24">
      <c r="B1289">
        <v>43082763</v>
      </c>
      <c r="C1289" t="s">
        <v>1809</v>
      </c>
      <c r="D1289" t="s">
        <v>410</v>
      </c>
      <c r="E1289" s="60" t="s">
        <v>411</v>
      </c>
      <c r="G1289" t="s">
        <v>753</v>
      </c>
      <c r="H1289" s="61">
        <v>39891</v>
      </c>
      <c r="J1289" t="s">
        <v>4954</v>
      </c>
      <c r="M1289" t="s">
        <v>397</v>
      </c>
      <c r="Q1289" t="s">
        <v>753</v>
      </c>
      <c r="S1289">
        <v>10202</v>
      </c>
      <c r="T1289" t="s">
        <v>430</v>
      </c>
      <c r="U1289" s="60">
        <v>10202</v>
      </c>
      <c r="V1289" t="s">
        <v>430</v>
      </c>
      <c r="W1289" s="60">
        <v>21660001</v>
      </c>
      <c r="X1289" s="60" t="str">
        <f t="shared" si="20"/>
        <v>216</v>
      </c>
    </row>
    <row r="1290" spans="2:24">
      <c r="B1290">
        <v>43084500</v>
      </c>
      <c r="C1290" t="s">
        <v>3099</v>
      </c>
      <c r="D1290" t="s">
        <v>393</v>
      </c>
      <c r="E1290" s="60" t="s">
        <v>394</v>
      </c>
      <c r="G1290" t="s">
        <v>2693</v>
      </c>
      <c r="H1290" s="61">
        <v>45231</v>
      </c>
      <c r="J1290" t="s">
        <v>396</v>
      </c>
      <c r="M1290" t="s">
        <v>397</v>
      </c>
      <c r="Q1290" t="s">
        <v>2694</v>
      </c>
      <c r="S1290">
        <v>10260</v>
      </c>
      <c r="T1290" t="s">
        <v>5037</v>
      </c>
      <c r="U1290" s="60">
        <v>1026002</v>
      </c>
      <c r="V1290" t="s">
        <v>1330</v>
      </c>
      <c r="W1290" s="60">
        <v>20920002</v>
      </c>
      <c r="X1290" s="60" t="str">
        <f t="shared" si="20"/>
        <v>209</v>
      </c>
    </row>
    <row r="1291" spans="2:24">
      <c r="B1291">
        <v>43085723</v>
      </c>
      <c r="C1291" t="s">
        <v>3396</v>
      </c>
      <c r="D1291" t="s">
        <v>393</v>
      </c>
      <c r="E1291" s="60" t="s">
        <v>394</v>
      </c>
      <c r="G1291" t="s">
        <v>2693</v>
      </c>
      <c r="H1291" s="61">
        <v>45237</v>
      </c>
      <c r="J1291" t="s">
        <v>396</v>
      </c>
      <c r="M1291" t="s">
        <v>471</v>
      </c>
      <c r="Q1291" t="s">
        <v>2694</v>
      </c>
      <c r="S1291">
        <v>10202</v>
      </c>
      <c r="T1291" t="s">
        <v>430</v>
      </c>
      <c r="U1291" s="60">
        <v>1020201</v>
      </c>
      <c r="V1291" t="s">
        <v>615</v>
      </c>
      <c r="W1291" s="60">
        <v>21620002</v>
      </c>
      <c r="X1291" s="60" t="str">
        <f t="shared" si="20"/>
        <v>216</v>
      </c>
    </row>
    <row r="1292" spans="2:24">
      <c r="B1292">
        <v>43087107</v>
      </c>
      <c r="C1292" t="s">
        <v>1429</v>
      </c>
      <c r="D1292" t="s">
        <v>393</v>
      </c>
      <c r="E1292" s="60" t="s">
        <v>394</v>
      </c>
      <c r="G1292" t="s">
        <v>395</v>
      </c>
      <c r="H1292" s="61">
        <v>38384</v>
      </c>
      <c r="J1292" t="s">
        <v>396</v>
      </c>
      <c r="M1292" t="s">
        <v>397</v>
      </c>
      <c r="Q1292" t="s">
        <v>398</v>
      </c>
      <c r="S1292">
        <v>10230</v>
      </c>
      <c r="T1292" t="s">
        <v>454</v>
      </c>
      <c r="U1292" s="60">
        <v>1023009</v>
      </c>
      <c r="V1292" t="s">
        <v>663</v>
      </c>
      <c r="W1292" s="60">
        <v>20720009</v>
      </c>
      <c r="X1292" s="60" t="str">
        <f t="shared" si="20"/>
        <v>207</v>
      </c>
    </row>
    <row r="1293" spans="2:24">
      <c r="B1293">
        <v>43094744</v>
      </c>
      <c r="C1293" t="s">
        <v>1656</v>
      </c>
      <c r="D1293" t="s">
        <v>393</v>
      </c>
      <c r="E1293" s="60" t="s">
        <v>394</v>
      </c>
      <c r="G1293" t="s">
        <v>395</v>
      </c>
      <c r="H1293" s="61">
        <v>39304</v>
      </c>
      <c r="J1293" t="s">
        <v>396</v>
      </c>
      <c r="M1293" t="s">
        <v>397</v>
      </c>
      <c r="Q1293" t="s">
        <v>398</v>
      </c>
      <c r="S1293">
        <v>10209</v>
      </c>
      <c r="T1293" t="s">
        <v>442</v>
      </c>
      <c r="U1293" s="60">
        <v>1020901</v>
      </c>
      <c r="V1293" t="s">
        <v>445</v>
      </c>
      <c r="W1293" s="60">
        <v>21720002</v>
      </c>
      <c r="X1293" s="60" t="str">
        <f t="shared" si="20"/>
        <v>217</v>
      </c>
    </row>
    <row r="1294" spans="2:24">
      <c r="B1294">
        <v>43095351</v>
      </c>
      <c r="C1294" t="s">
        <v>2777</v>
      </c>
      <c r="D1294" t="s">
        <v>393</v>
      </c>
      <c r="E1294" s="60" t="s">
        <v>394</v>
      </c>
      <c r="G1294" t="s">
        <v>395</v>
      </c>
      <c r="H1294" s="61">
        <v>44516</v>
      </c>
      <c r="J1294" t="s">
        <v>396</v>
      </c>
      <c r="M1294" t="s">
        <v>397</v>
      </c>
      <c r="Q1294" t="s">
        <v>398</v>
      </c>
      <c r="S1294">
        <v>10202</v>
      </c>
      <c r="T1294" t="s">
        <v>430</v>
      </c>
      <c r="U1294" s="60">
        <v>1020202</v>
      </c>
      <c r="V1294" t="s">
        <v>885</v>
      </c>
      <c r="W1294" s="60">
        <v>21620001</v>
      </c>
      <c r="X1294" s="60" t="str">
        <f t="shared" si="20"/>
        <v>216</v>
      </c>
    </row>
    <row r="1295" spans="2:24">
      <c r="B1295">
        <v>43098382</v>
      </c>
      <c r="C1295" t="s">
        <v>2875</v>
      </c>
      <c r="D1295" t="s">
        <v>393</v>
      </c>
      <c r="E1295" s="60" t="s">
        <v>394</v>
      </c>
      <c r="G1295" t="s">
        <v>2693</v>
      </c>
      <c r="H1295" s="61">
        <v>45146</v>
      </c>
      <c r="J1295" t="s">
        <v>396</v>
      </c>
      <c r="M1295" t="s">
        <v>471</v>
      </c>
      <c r="Q1295" t="s">
        <v>2694</v>
      </c>
      <c r="S1295">
        <v>10235</v>
      </c>
      <c r="T1295" t="s">
        <v>415</v>
      </c>
      <c r="U1295" s="60">
        <v>1023502</v>
      </c>
      <c r="V1295" t="s">
        <v>416</v>
      </c>
      <c r="W1295" s="60">
        <v>20820001</v>
      </c>
      <c r="X1295" s="60" t="str">
        <f t="shared" si="20"/>
        <v>208</v>
      </c>
    </row>
    <row r="1296" spans="2:24">
      <c r="B1296">
        <v>43099892</v>
      </c>
      <c r="C1296" t="s">
        <v>2123</v>
      </c>
      <c r="D1296" t="s">
        <v>410</v>
      </c>
      <c r="E1296" s="60" t="s">
        <v>411</v>
      </c>
      <c r="G1296" t="s">
        <v>753</v>
      </c>
      <c r="H1296" s="61">
        <v>41403</v>
      </c>
      <c r="J1296" t="s">
        <v>5003</v>
      </c>
      <c r="M1296" t="s">
        <v>397</v>
      </c>
      <c r="Q1296" t="s">
        <v>753</v>
      </c>
      <c r="S1296">
        <v>10289</v>
      </c>
      <c r="T1296" t="s">
        <v>521</v>
      </c>
      <c r="U1296" s="60">
        <v>1028904</v>
      </c>
      <c r="V1296" t="s">
        <v>844</v>
      </c>
      <c r="W1296" s="60">
        <v>10210004</v>
      </c>
      <c r="X1296" s="60" t="str">
        <f t="shared" si="20"/>
        <v>102</v>
      </c>
    </row>
    <row r="1297" spans="2:24">
      <c r="B1297">
        <v>43100135</v>
      </c>
      <c r="C1297" t="s">
        <v>1443</v>
      </c>
      <c r="D1297" t="s">
        <v>393</v>
      </c>
      <c r="E1297" s="60" t="s">
        <v>394</v>
      </c>
      <c r="G1297" t="s">
        <v>395</v>
      </c>
      <c r="H1297" s="61">
        <v>38398</v>
      </c>
      <c r="J1297" t="s">
        <v>5004</v>
      </c>
      <c r="M1297" t="s">
        <v>397</v>
      </c>
      <c r="Q1297" t="s">
        <v>398</v>
      </c>
      <c r="S1297">
        <v>10270</v>
      </c>
      <c r="T1297" t="s">
        <v>5035</v>
      </c>
      <c r="U1297" s="60">
        <v>10270</v>
      </c>
      <c r="V1297" t="s">
        <v>5035</v>
      </c>
      <c r="W1297" s="60">
        <v>21060001</v>
      </c>
      <c r="X1297" s="60" t="str">
        <f t="shared" si="20"/>
        <v>210</v>
      </c>
    </row>
    <row r="1298" spans="2:24">
      <c r="B1298">
        <v>43101194</v>
      </c>
      <c r="C1298" t="s">
        <v>4739</v>
      </c>
      <c r="D1298" t="s">
        <v>393</v>
      </c>
      <c r="E1298" s="60" t="s">
        <v>394</v>
      </c>
      <c r="G1298" t="s">
        <v>1299</v>
      </c>
      <c r="H1298" s="61">
        <v>45237</v>
      </c>
      <c r="J1298" t="s">
        <v>396</v>
      </c>
      <c r="M1298" t="s">
        <v>471</v>
      </c>
      <c r="Q1298" t="s">
        <v>398</v>
      </c>
      <c r="S1298">
        <v>10230</v>
      </c>
      <c r="T1298" t="s">
        <v>454</v>
      </c>
      <c r="U1298" s="60">
        <v>1023011</v>
      </c>
      <c r="V1298" t="s">
        <v>793</v>
      </c>
      <c r="W1298" s="60">
        <v>20720011</v>
      </c>
      <c r="X1298" s="60" t="str">
        <f t="shared" si="20"/>
        <v>207</v>
      </c>
    </row>
    <row r="1299" spans="2:24">
      <c r="B1299">
        <v>43102885</v>
      </c>
      <c r="C1299" t="s">
        <v>2747</v>
      </c>
      <c r="D1299" t="s">
        <v>393</v>
      </c>
      <c r="E1299" s="60" t="s">
        <v>394</v>
      </c>
      <c r="G1299" t="s">
        <v>395</v>
      </c>
      <c r="H1299" s="61">
        <v>44498</v>
      </c>
      <c r="J1299" t="s">
        <v>396</v>
      </c>
      <c r="M1299" t="s">
        <v>397</v>
      </c>
      <c r="Q1299" t="s">
        <v>398</v>
      </c>
      <c r="S1299">
        <v>10240</v>
      </c>
      <c r="T1299" t="s">
        <v>5036</v>
      </c>
      <c r="U1299" s="60">
        <v>1024002</v>
      </c>
      <c r="V1299" t="s">
        <v>940</v>
      </c>
      <c r="W1299" s="60">
        <v>21120002</v>
      </c>
      <c r="X1299" s="60" t="str">
        <f t="shared" si="20"/>
        <v>211</v>
      </c>
    </row>
    <row r="1300" spans="2:24">
      <c r="B1300">
        <v>43105525</v>
      </c>
      <c r="C1300" t="s">
        <v>1693</v>
      </c>
      <c r="D1300" t="s">
        <v>410</v>
      </c>
      <c r="E1300" s="60" t="s">
        <v>411</v>
      </c>
      <c r="G1300" t="s">
        <v>753</v>
      </c>
      <c r="H1300" s="61">
        <v>39462</v>
      </c>
      <c r="J1300" t="s">
        <v>450</v>
      </c>
      <c r="M1300" t="s">
        <v>397</v>
      </c>
      <c r="Q1300" t="s">
        <v>753</v>
      </c>
      <c r="S1300">
        <v>10292</v>
      </c>
      <c r="T1300" t="s">
        <v>451</v>
      </c>
      <c r="U1300" s="60">
        <v>1029203</v>
      </c>
      <c r="V1300" t="s">
        <v>452</v>
      </c>
      <c r="W1300" s="60">
        <v>20160002</v>
      </c>
      <c r="X1300" s="60" t="str">
        <f t="shared" si="20"/>
        <v>201</v>
      </c>
    </row>
    <row r="1301" spans="2:24">
      <c r="B1301">
        <v>43108696</v>
      </c>
      <c r="C1301" t="s">
        <v>2473</v>
      </c>
      <c r="D1301" t="s">
        <v>393</v>
      </c>
      <c r="E1301" s="60" t="s">
        <v>394</v>
      </c>
      <c r="G1301" t="s">
        <v>395</v>
      </c>
      <c r="H1301" s="61">
        <v>43138</v>
      </c>
      <c r="J1301" t="s">
        <v>396</v>
      </c>
      <c r="M1301" t="s">
        <v>397</v>
      </c>
      <c r="Q1301" t="s">
        <v>398</v>
      </c>
      <c r="S1301">
        <v>10215</v>
      </c>
      <c r="T1301" t="s">
        <v>5034</v>
      </c>
      <c r="U1301" s="60">
        <v>1021504</v>
      </c>
      <c r="V1301" t="s">
        <v>632</v>
      </c>
      <c r="W1301" s="60">
        <v>21520002</v>
      </c>
      <c r="X1301" s="60" t="str">
        <f t="shared" si="20"/>
        <v>215</v>
      </c>
    </row>
    <row r="1302" spans="2:24">
      <c r="B1302">
        <v>43108878</v>
      </c>
      <c r="C1302" t="s">
        <v>1759</v>
      </c>
      <c r="D1302" t="s">
        <v>410</v>
      </c>
      <c r="E1302" s="60" t="s">
        <v>411</v>
      </c>
      <c r="G1302" t="s">
        <v>753</v>
      </c>
      <c r="H1302" s="61">
        <v>39731</v>
      </c>
      <c r="J1302" t="s">
        <v>481</v>
      </c>
      <c r="M1302" t="s">
        <v>397</v>
      </c>
      <c r="Q1302" t="s">
        <v>753</v>
      </c>
      <c r="S1302">
        <v>10215</v>
      </c>
      <c r="T1302" t="s">
        <v>5034</v>
      </c>
      <c r="U1302" s="60">
        <v>10215</v>
      </c>
      <c r="V1302" t="s">
        <v>5034</v>
      </c>
      <c r="W1302" s="60">
        <v>21560001</v>
      </c>
      <c r="X1302" s="60" t="str">
        <f t="shared" si="20"/>
        <v>215</v>
      </c>
    </row>
    <row r="1303" spans="2:24">
      <c r="B1303">
        <v>43109216</v>
      </c>
      <c r="C1303" t="s">
        <v>3331</v>
      </c>
      <c r="D1303" t="s">
        <v>410</v>
      </c>
      <c r="E1303" s="60" t="s">
        <v>411</v>
      </c>
      <c r="G1303" t="s">
        <v>412</v>
      </c>
      <c r="H1303" s="61">
        <v>45173</v>
      </c>
      <c r="J1303" t="s">
        <v>4979</v>
      </c>
      <c r="M1303" t="s">
        <v>397</v>
      </c>
      <c r="Q1303" t="s">
        <v>719</v>
      </c>
      <c r="S1303">
        <v>10211</v>
      </c>
      <c r="T1303" t="s">
        <v>422</v>
      </c>
      <c r="U1303" s="60">
        <v>1021101</v>
      </c>
      <c r="V1303" t="s">
        <v>423</v>
      </c>
      <c r="W1303" s="60">
        <v>21920004</v>
      </c>
      <c r="X1303" s="60" t="str">
        <f t="shared" si="20"/>
        <v>219</v>
      </c>
    </row>
    <row r="1304" spans="2:24">
      <c r="B1304">
        <v>43109322</v>
      </c>
      <c r="C1304" t="s">
        <v>2403</v>
      </c>
      <c r="D1304" t="s">
        <v>410</v>
      </c>
      <c r="E1304" s="60" t="s">
        <v>411</v>
      </c>
      <c r="G1304" t="s">
        <v>753</v>
      </c>
      <c r="H1304" s="61">
        <v>42629</v>
      </c>
      <c r="J1304" t="s">
        <v>530</v>
      </c>
      <c r="M1304" t="s">
        <v>397</v>
      </c>
      <c r="Q1304" t="s">
        <v>753</v>
      </c>
      <c r="S1304">
        <v>10270</v>
      </c>
      <c r="T1304" t="s">
        <v>5035</v>
      </c>
      <c r="U1304" s="60">
        <v>10270</v>
      </c>
      <c r="V1304" t="s">
        <v>5035</v>
      </c>
      <c r="W1304" s="60">
        <v>21060001</v>
      </c>
      <c r="X1304" s="60" t="str">
        <f t="shared" si="20"/>
        <v>210</v>
      </c>
    </row>
    <row r="1305" spans="2:24">
      <c r="B1305">
        <v>43113880</v>
      </c>
      <c r="C1305" t="s">
        <v>1682</v>
      </c>
      <c r="D1305" t="s">
        <v>410</v>
      </c>
      <c r="E1305" s="60" t="s">
        <v>411</v>
      </c>
      <c r="G1305" t="s">
        <v>412</v>
      </c>
      <c r="H1305" s="61">
        <v>39357</v>
      </c>
      <c r="J1305" t="s">
        <v>450</v>
      </c>
      <c r="M1305" t="s">
        <v>397</v>
      </c>
      <c r="Q1305" t="s">
        <v>414</v>
      </c>
      <c r="S1305">
        <v>10282</v>
      </c>
      <c r="T1305" t="s">
        <v>543</v>
      </c>
      <c r="U1305" s="60">
        <v>1028203</v>
      </c>
      <c r="V1305" t="s">
        <v>544</v>
      </c>
      <c r="W1305" s="60">
        <v>10910004</v>
      </c>
      <c r="X1305" s="60" t="str">
        <f t="shared" si="20"/>
        <v>109</v>
      </c>
    </row>
    <row r="1306" spans="2:24">
      <c r="B1306">
        <v>43115232</v>
      </c>
      <c r="C1306" t="s">
        <v>3386</v>
      </c>
      <c r="D1306" t="s">
        <v>393</v>
      </c>
      <c r="E1306" s="60" t="s">
        <v>394</v>
      </c>
      <c r="G1306" t="s">
        <v>2693</v>
      </c>
      <c r="H1306" s="61">
        <v>45232</v>
      </c>
      <c r="J1306" t="s">
        <v>396</v>
      </c>
      <c r="M1306" t="s">
        <v>397</v>
      </c>
      <c r="Q1306" t="s">
        <v>2694</v>
      </c>
      <c r="S1306">
        <v>10270</v>
      </c>
      <c r="T1306" t="s">
        <v>5035</v>
      </c>
      <c r="U1306" s="60">
        <v>1027002</v>
      </c>
      <c r="V1306" t="s">
        <v>5041</v>
      </c>
      <c r="W1306" s="60">
        <v>21020002</v>
      </c>
      <c r="X1306" s="60" t="str">
        <f t="shared" si="20"/>
        <v>210</v>
      </c>
    </row>
    <row r="1307" spans="2:24">
      <c r="B1307">
        <v>43115254</v>
      </c>
      <c r="C1307" t="s">
        <v>2940</v>
      </c>
      <c r="D1307" t="s">
        <v>393</v>
      </c>
      <c r="E1307" s="60" t="s">
        <v>394</v>
      </c>
      <c r="G1307" t="s">
        <v>2693</v>
      </c>
      <c r="H1307" s="61">
        <v>44986</v>
      </c>
      <c r="J1307" t="s">
        <v>396</v>
      </c>
      <c r="M1307" t="s">
        <v>397</v>
      </c>
      <c r="Q1307" t="s">
        <v>2694</v>
      </c>
      <c r="S1307">
        <v>10250</v>
      </c>
      <c r="T1307" t="s">
        <v>483</v>
      </c>
      <c r="U1307" s="60">
        <v>1025001</v>
      </c>
      <c r="V1307" t="s">
        <v>864</v>
      </c>
      <c r="W1307" s="60">
        <v>21220001</v>
      </c>
      <c r="X1307" s="60" t="str">
        <f t="shared" si="20"/>
        <v>212</v>
      </c>
    </row>
    <row r="1308" spans="2:24">
      <c r="B1308">
        <v>43116907</v>
      </c>
      <c r="C1308" t="s">
        <v>1519</v>
      </c>
      <c r="D1308" t="s">
        <v>393</v>
      </c>
      <c r="E1308" s="60" t="s">
        <v>394</v>
      </c>
      <c r="G1308" t="s">
        <v>395</v>
      </c>
      <c r="H1308" s="61">
        <v>38741</v>
      </c>
      <c r="J1308" t="s">
        <v>396</v>
      </c>
      <c r="M1308" t="s">
        <v>397</v>
      </c>
      <c r="Q1308" t="s">
        <v>398</v>
      </c>
      <c r="S1308">
        <v>10270</v>
      </c>
      <c r="T1308" t="s">
        <v>5035</v>
      </c>
      <c r="U1308" s="60">
        <v>1027001</v>
      </c>
      <c r="V1308" t="s">
        <v>5042</v>
      </c>
      <c r="W1308" s="60">
        <v>21020001</v>
      </c>
      <c r="X1308" s="60" t="str">
        <f t="shared" si="20"/>
        <v>210</v>
      </c>
    </row>
    <row r="1309" spans="2:24">
      <c r="B1309">
        <v>43118195</v>
      </c>
      <c r="C1309" t="s">
        <v>4740</v>
      </c>
      <c r="D1309" t="s">
        <v>393</v>
      </c>
      <c r="E1309" s="60" t="s">
        <v>394</v>
      </c>
      <c r="G1309" t="s">
        <v>2693</v>
      </c>
      <c r="H1309" s="61">
        <v>45124</v>
      </c>
      <c r="J1309" t="s">
        <v>396</v>
      </c>
      <c r="M1309" t="s">
        <v>397</v>
      </c>
      <c r="Q1309" t="s">
        <v>2694</v>
      </c>
      <c r="S1309">
        <v>10220</v>
      </c>
      <c r="T1309" t="s">
        <v>434</v>
      </c>
      <c r="U1309" s="60">
        <v>1022002</v>
      </c>
      <c r="V1309" t="s">
        <v>606</v>
      </c>
      <c r="W1309" s="60">
        <v>22020003</v>
      </c>
      <c r="X1309" s="60" t="str">
        <f t="shared" si="20"/>
        <v>220</v>
      </c>
    </row>
    <row r="1310" spans="2:24">
      <c r="B1310">
        <v>43118762</v>
      </c>
      <c r="C1310" t="s">
        <v>2006</v>
      </c>
      <c r="D1310" t="s">
        <v>393</v>
      </c>
      <c r="E1310" s="60" t="s">
        <v>394</v>
      </c>
      <c r="G1310" t="s">
        <v>395</v>
      </c>
      <c r="H1310" s="61">
        <v>40933</v>
      </c>
      <c r="J1310" t="s">
        <v>396</v>
      </c>
      <c r="M1310" t="s">
        <v>397</v>
      </c>
      <c r="Q1310" t="s">
        <v>398</v>
      </c>
      <c r="S1310">
        <v>10210</v>
      </c>
      <c r="T1310" t="s">
        <v>5038</v>
      </c>
      <c r="U1310" s="60">
        <v>1021002</v>
      </c>
      <c r="V1310" t="s">
        <v>5051</v>
      </c>
      <c r="W1310" s="60">
        <v>21820001</v>
      </c>
      <c r="X1310" s="60" t="str">
        <f t="shared" si="20"/>
        <v>218</v>
      </c>
    </row>
    <row r="1311" spans="2:24">
      <c r="B1311">
        <v>43151608</v>
      </c>
      <c r="C1311" t="s">
        <v>1190</v>
      </c>
      <c r="D1311" t="s">
        <v>393</v>
      </c>
      <c r="E1311" s="60" t="s">
        <v>394</v>
      </c>
      <c r="G1311" t="s">
        <v>395</v>
      </c>
      <c r="H1311" s="61">
        <v>37167</v>
      </c>
      <c r="J1311" t="s">
        <v>396</v>
      </c>
      <c r="M1311" t="s">
        <v>397</v>
      </c>
      <c r="Q1311" t="s">
        <v>398</v>
      </c>
      <c r="S1311">
        <v>10211</v>
      </c>
      <c r="T1311" t="s">
        <v>422</v>
      </c>
      <c r="U1311" s="60">
        <v>1021101</v>
      </c>
      <c r="V1311" t="s">
        <v>423</v>
      </c>
      <c r="W1311" s="60">
        <v>21920004</v>
      </c>
      <c r="X1311" s="60" t="str">
        <f t="shared" si="20"/>
        <v>219</v>
      </c>
    </row>
    <row r="1312" spans="2:24">
      <c r="B1312">
        <v>43152445</v>
      </c>
      <c r="C1312" t="s">
        <v>2247</v>
      </c>
      <c r="D1312" t="s">
        <v>393</v>
      </c>
      <c r="E1312" s="60" t="s">
        <v>394</v>
      </c>
      <c r="G1312" t="s">
        <v>395</v>
      </c>
      <c r="H1312" s="61">
        <v>41871</v>
      </c>
      <c r="J1312" t="s">
        <v>396</v>
      </c>
      <c r="M1312" t="s">
        <v>397</v>
      </c>
      <c r="Q1312" t="s">
        <v>398</v>
      </c>
      <c r="S1312">
        <v>10245</v>
      </c>
      <c r="T1312" t="s">
        <v>914</v>
      </c>
      <c r="U1312" s="60">
        <v>1024501</v>
      </c>
      <c r="V1312" t="s">
        <v>421</v>
      </c>
      <c r="W1312" s="60">
        <v>22120001</v>
      </c>
      <c r="X1312" s="60" t="str">
        <f t="shared" si="20"/>
        <v>221</v>
      </c>
    </row>
    <row r="1313" spans="2:24">
      <c r="B1313">
        <v>43152655</v>
      </c>
      <c r="C1313" t="s">
        <v>1752</v>
      </c>
      <c r="D1313" t="s">
        <v>393</v>
      </c>
      <c r="E1313" s="60" t="s">
        <v>394</v>
      </c>
      <c r="G1313" t="s">
        <v>395</v>
      </c>
      <c r="H1313" s="61">
        <v>39672</v>
      </c>
      <c r="J1313" t="s">
        <v>396</v>
      </c>
      <c r="M1313" t="s">
        <v>397</v>
      </c>
      <c r="Q1313" t="s">
        <v>398</v>
      </c>
      <c r="S1313">
        <v>10202</v>
      </c>
      <c r="T1313" t="s">
        <v>430</v>
      </c>
      <c r="U1313" s="60">
        <v>1020204</v>
      </c>
      <c r="V1313" t="s">
        <v>5047</v>
      </c>
      <c r="W1313" s="60">
        <v>21620003</v>
      </c>
      <c r="X1313" s="60" t="str">
        <f t="shared" si="20"/>
        <v>216</v>
      </c>
    </row>
    <row r="1314" spans="2:24">
      <c r="B1314">
        <v>43152791</v>
      </c>
      <c r="C1314" t="s">
        <v>2562</v>
      </c>
      <c r="D1314" t="s">
        <v>410</v>
      </c>
      <c r="E1314" s="60" t="s">
        <v>411</v>
      </c>
      <c r="G1314" t="s">
        <v>412</v>
      </c>
      <c r="H1314" s="61">
        <v>43315</v>
      </c>
      <c r="J1314" t="s">
        <v>5005</v>
      </c>
      <c r="M1314" t="s">
        <v>397</v>
      </c>
      <c r="Q1314" t="s">
        <v>719</v>
      </c>
      <c r="S1314">
        <v>10294</v>
      </c>
      <c r="T1314" t="s">
        <v>472</v>
      </c>
      <c r="U1314" s="60">
        <v>1029402</v>
      </c>
      <c r="V1314" t="s">
        <v>641</v>
      </c>
      <c r="W1314" s="60">
        <v>10850003</v>
      </c>
      <c r="X1314" s="60" t="str">
        <f t="shared" si="20"/>
        <v>108</v>
      </c>
    </row>
    <row r="1315" spans="2:24">
      <c r="B1315">
        <v>43153949</v>
      </c>
      <c r="C1315" t="s">
        <v>2764</v>
      </c>
      <c r="D1315" t="s">
        <v>393</v>
      </c>
      <c r="E1315" s="60" t="s">
        <v>394</v>
      </c>
      <c r="G1315" t="s">
        <v>395</v>
      </c>
      <c r="H1315" s="61">
        <v>44505</v>
      </c>
      <c r="J1315" t="s">
        <v>396</v>
      </c>
      <c r="M1315" t="s">
        <v>471</v>
      </c>
      <c r="Q1315" t="s">
        <v>398</v>
      </c>
      <c r="S1315">
        <v>10230</v>
      </c>
      <c r="T1315" t="s">
        <v>454</v>
      </c>
      <c r="U1315" s="60">
        <v>1023008</v>
      </c>
      <c r="V1315" t="s">
        <v>684</v>
      </c>
      <c r="W1315" s="60">
        <v>20720008</v>
      </c>
      <c r="X1315" s="60" t="str">
        <f t="shared" si="20"/>
        <v>207</v>
      </c>
    </row>
    <row r="1316" spans="2:24">
      <c r="B1316">
        <v>43154053</v>
      </c>
      <c r="C1316" t="s">
        <v>1990</v>
      </c>
      <c r="D1316" t="s">
        <v>410</v>
      </c>
      <c r="E1316" s="60" t="s">
        <v>411</v>
      </c>
      <c r="G1316" t="s">
        <v>753</v>
      </c>
      <c r="H1316" s="61">
        <v>40792</v>
      </c>
      <c r="J1316" t="s">
        <v>4947</v>
      </c>
      <c r="M1316" t="s">
        <v>397</v>
      </c>
      <c r="Q1316" t="s">
        <v>753</v>
      </c>
      <c r="S1316">
        <v>10235</v>
      </c>
      <c r="T1316" t="s">
        <v>415</v>
      </c>
      <c r="U1316" s="60">
        <v>10235</v>
      </c>
      <c r="V1316" t="s">
        <v>415</v>
      </c>
      <c r="W1316" s="60">
        <v>20860001</v>
      </c>
      <c r="X1316" s="60" t="str">
        <f t="shared" si="20"/>
        <v>208</v>
      </c>
    </row>
    <row r="1317" spans="2:24">
      <c r="B1317">
        <v>43154133</v>
      </c>
      <c r="C1317" t="s">
        <v>1641</v>
      </c>
      <c r="D1317" t="s">
        <v>393</v>
      </c>
      <c r="E1317" s="60" t="s">
        <v>394</v>
      </c>
      <c r="G1317" t="s">
        <v>395</v>
      </c>
      <c r="H1317" s="61">
        <v>39287</v>
      </c>
      <c r="J1317" t="s">
        <v>396</v>
      </c>
      <c r="M1317" t="s">
        <v>397</v>
      </c>
      <c r="Q1317" t="s">
        <v>398</v>
      </c>
      <c r="S1317">
        <v>10240</v>
      </c>
      <c r="T1317" t="s">
        <v>5036</v>
      </c>
      <c r="U1317" s="60">
        <v>1024002</v>
      </c>
      <c r="V1317" t="s">
        <v>940</v>
      </c>
      <c r="W1317" s="60">
        <v>21120002</v>
      </c>
      <c r="X1317" s="60" t="str">
        <f t="shared" si="20"/>
        <v>211</v>
      </c>
    </row>
    <row r="1318" spans="2:24">
      <c r="B1318">
        <v>43154523</v>
      </c>
      <c r="C1318" t="s">
        <v>1460</v>
      </c>
      <c r="D1318" t="s">
        <v>393</v>
      </c>
      <c r="E1318" s="60" t="s">
        <v>394</v>
      </c>
      <c r="G1318" t="s">
        <v>395</v>
      </c>
      <c r="H1318" s="61">
        <v>38448</v>
      </c>
      <c r="J1318" t="s">
        <v>396</v>
      </c>
      <c r="M1318" t="s">
        <v>397</v>
      </c>
      <c r="Q1318" t="s">
        <v>398</v>
      </c>
      <c r="S1318">
        <v>10213</v>
      </c>
      <c r="T1318" t="s">
        <v>460</v>
      </c>
      <c r="U1318" s="60">
        <v>1021301</v>
      </c>
      <c r="V1318" t="s">
        <v>421</v>
      </c>
      <c r="W1318" s="60">
        <v>22320001</v>
      </c>
      <c r="X1318" s="60" t="str">
        <f t="shared" si="20"/>
        <v>223</v>
      </c>
    </row>
    <row r="1319" spans="2:24">
      <c r="B1319">
        <v>43154706</v>
      </c>
      <c r="C1319" t="s">
        <v>2896</v>
      </c>
      <c r="D1319" t="s">
        <v>393</v>
      </c>
      <c r="E1319" s="60" t="s">
        <v>394</v>
      </c>
      <c r="G1319" t="s">
        <v>2693</v>
      </c>
      <c r="H1319" s="61">
        <v>44942</v>
      </c>
      <c r="J1319" t="s">
        <v>396</v>
      </c>
      <c r="M1319" t="s">
        <v>397</v>
      </c>
      <c r="Q1319" t="s">
        <v>2694</v>
      </c>
      <c r="S1319">
        <v>10203</v>
      </c>
      <c r="T1319" t="s">
        <v>399</v>
      </c>
      <c r="U1319" s="60">
        <v>1020303</v>
      </c>
      <c r="V1319" t="s">
        <v>418</v>
      </c>
      <c r="W1319" s="60">
        <v>21420003</v>
      </c>
      <c r="X1319" s="60" t="str">
        <f t="shared" si="20"/>
        <v>214</v>
      </c>
    </row>
    <row r="1320" spans="2:24">
      <c r="B1320">
        <v>43154969</v>
      </c>
      <c r="C1320" t="s">
        <v>2445</v>
      </c>
      <c r="D1320" t="s">
        <v>393</v>
      </c>
      <c r="E1320" s="60" t="s">
        <v>394</v>
      </c>
      <c r="G1320" t="s">
        <v>395</v>
      </c>
      <c r="H1320" s="61">
        <v>43133</v>
      </c>
      <c r="J1320" t="s">
        <v>396</v>
      </c>
      <c r="M1320" t="s">
        <v>397</v>
      </c>
      <c r="Q1320" t="s">
        <v>398</v>
      </c>
      <c r="S1320">
        <v>10209</v>
      </c>
      <c r="T1320" t="s">
        <v>442</v>
      </c>
      <c r="U1320" s="60">
        <v>1020905</v>
      </c>
      <c r="V1320" t="s">
        <v>952</v>
      </c>
      <c r="W1320" s="60">
        <v>21720006</v>
      </c>
      <c r="X1320" s="60" t="str">
        <f t="shared" si="20"/>
        <v>217</v>
      </c>
    </row>
    <row r="1321" spans="2:24">
      <c r="B1321">
        <v>43156415</v>
      </c>
      <c r="C1321" t="s">
        <v>2741</v>
      </c>
      <c r="D1321" t="s">
        <v>393</v>
      </c>
      <c r="E1321" s="60" t="s">
        <v>394</v>
      </c>
      <c r="G1321" t="s">
        <v>395</v>
      </c>
      <c r="H1321" s="61">
        <v>44498</v>
      </c>
      <c r="J1321" t="s">
        <v>396</v>
      </c>
      <c r="M1321" t="s">
        <v>397</v>
      </c>
      <c r="Q1321" t="s">
        <v>398</v>
      </c>
      <c r="S1321">
        <v>10211</v>
      </c>
      <c r="T1321" t="s">
        <v>422</v>
      </c>
      <c r="U1321" s="60">
        <v>1021101</v>
      </c>
      <c r="V1321" t="s">
        <v>423</v>
      </c>
      <c r="W1321" s="60">
        <v>21920004</v>
      </c>
      <c r="X1321" s="60" t="str">
        <f t="shared" si="20"/>
        <v>219</v>
      </c>
    </row>
    <row r="1322" spans="2:24">
      <c r="B1322">
        <v>43157591</v>
      </c>
      <c r="C1322" t="s">
        <v>1229</v>
      </c>
      <c r="D1322" t="s">
        <v>410</v>
      </c>
      <c r="E1322" s="60" t="s">
        <v>411</v>
      </c>
      <c r="G1322" t="s">
        <v>753</v>
      </c>
      <c r="H1322" s="61">
        <v>37480</v>
      </c>
      <c r="J1322" t="s">
        <v>971</v>
      </c>
      <c r="M1322" t="s">
        <v>397</v>
      </c>
      <c r="Q1322" t="s">
        <v>753</v>
      </c>
      <c r="S1322">
        <v>10250</v>
      </c>
      <c r="T1322" t="s">
        <v>483</v>
      </c>
      <c r="U1322" s="60">
        <v>10250</v>
      </c>
      <c r="V1322" t="s">
        <v>483</v>
      </c>
      <c r="W1322" s="60">
        <v>21260001</v>
      </c>
      <c r="X1322" s="60" t="str">
        <f t="shared" si="20"/>
        <v>212</v>
      </c>
    </row>
    <row r="1323" spans="2:24">
      <c r="B1323">
        <v>43159587</v>
      </c>
      <c r="C1323" t="s">
        <v>1786</v>
      </c>
      <c r="D1323" t="s">
        <v>393</v>
      </c>
      <c r="E1323" s="60" t="s">
        <v>394</v>
      </c>
      <c r="G1323" t="s">
        <v>395</v>
      </c>
      <c r="H1323" s="61">
        <v>39763</v>
      </c>
      <c r="J1323" t="s">
        <v>396</v>
      </c>
      <c r="M1323" t="s">
        <v>397</v>
      </c>
      <c r="Q1323" t="s">
        <v>398</v>
      </c>
      <c r="S1323">
        <v>10230</v>
      </c>
      <c r="T1323" t="s">
        <v>454</v>
      </c>
      <c r="U1323" s="60">
        <v>1023006</v>
      </c>
      <c r="V1323" t="s">
        <v>455</v>
      </c>
      <c r="W1323" s="60">
        <v>20720006</v>
      </c>
      <c r="X1323" s="60" t="str">
        <f t="shared" si="20"/>
        <v>207</v>
      </c>
    </row>
    <row r="1324" spans="2:24">
      <c r="B1324">
        <v>43160341</v>
      </c>
      <c r="C1324" t="s">
        <v>2678</v>
      </c>
      <c r="D1324" t="s">
        <v>410</v>
      </c>
      <c r="E1324" s="60" t="s">
        <v>411</v>
      </c>
      <c r="G1324" t="s">
        <v>412</v>
      </c>
      <c r="H1324" s="61">
        <v>44371</v>
      </c>
      <c r="J1324" t="s">
        <v>481</v>
      </c>
      <c r="M1324" t="s">
        <v>397</v>
      </c>
      <c r="Q1324" t="s">
        <v>414</v>
      </c>
      <c r="S1324">
        <v>10270</v>
      </c>
      <c r="T1324" t="s">
        <v>5035</v>
      </c>
      <c r="U1324" s="60">
        <v>10270</v>
      </c>
      <c r="V1324" t="s">
        <v>5035</v>
      </c>
      <c r="W1324" s="60">
        <v>21060001</v>
      </c>
      <c r="X1324" s="60" t="str">
        <f t="shared" si="20"/>
        <v>210</v>
      </c>
    </row>
    <row r="1325" spans="2:24">
      <c r="B1325">
        <v>43165253</v>
      </c>
      <c r="C1325" t="s">
        <v>1907</v>
      </c>
      <c r="D1325" t="s">
        <v>410</v>
      </c>
      <c r="E1325" s="60" t="s">
        <v>411</v>
      </c>
      <c r="G1325" t="s">
        <v>753</v>
      </c>
      <c r="H1325" s="61">
        <v>40225</v>
      </c>
      <c r="J1325" t="s">
        <v>4965</v>
      </c>
      <c r="M1325" t="s">
        <v>397</v>
      </c>
      <c r="Q1325" t="s">
        <v>753</v>
      </c>
      <c r="S1325">
        <v>10240</v>
      </c>
      <c r="T1325" t="s">
        <v>5036</v>
      </c>
      <c r="U1325" s="60">
        <v>10240</v>
      </c>
      <c r="V1325" t="s">
        <v>476</v>
      </c>
      <c r="W1325" s="60">
        <v>21160001</v>
      </c>
      <c r="X1325" s="60" t="str">
        <f t="shared" si="20"/>
        <v>211</v>
      </c>
    </row>
    <row r="1326" spans="2:24">
      <c r="B1326">
        <v>43168010</v>
      </c>
      <c r="C1326" t="s">
        <v>2422</v>
      </c>
      <c r="D1326" t="s">
        <v>410</v>
      </c>
      <c r="E1326" s="60" t="s">
        <v>411</v>
      </c>
      <c r="G1326" t="s">
        <v>753</v>
      </c>
      <c r="H1326" s="61">
        <v>42829</v>
      </c>
      <c r="J1326" t="s">
        <v>4965</v>
      </c>
      <c r="M1326" t="s">
        <v>397</v>
      </c>
      <c r="Q1326" t="s">
        <v>753</v>
      </c>
      <c r="S1326">
        <v>10203</v>
      </c>
      <c r="T1326" t="s">
        <v>399</v>
      </c>
      <c r="U1326" s="60">
        <v>1020301</v>
      </c>
      <c r="V1326" t="s">
        <v>405</v>
      </c>
      <c r="W1326" s="60">
        <v>21420004</v>
      </c>
      <c r="X1326" s="60" t="str">
        <f t="shared" si="20"/>
        <v>214</v>
      </c>
    </row>
    <row r="1327" spans="2:24">
      <c r="B1327">
        <v>43169479</v>
      </c>
      <c r="C1327" t="s">
        <v>2558</v>
      </c>
      <c r="D1327" t="s">
        <v>410</v>
      </c>
      <c r="E1327" s="60" t="s">
        <v>411</v>
      </c>
      <c r="G1327" t="s">
        <v>412</v>
      </c>
      <c r="H1327" s="61">
        <v>43307</v>
      </c>
      <c r="J1327" t="s">
        <v>4960</v>
      </c>
      <c r="M1327" t="s">
        <v>397</v>
      </c>
      <c r="Q1327" t="s">
        <v>719</v>
      </c>
      <c r="S1327">
        <v>10282</v>
      </c>
      <c r="T1327" t="s">
        <v>543</v>
      </c>
      <c r="U1327" s="60">
        <v>1028202</v>
      </c>
      <c r="V1327" t="s">
        <v>2544</v>
      </c>
      <c r="W1327" s="60">
        <v>10910003</v>
      </c>
      <c r="X1327" s="60" t="str">
        <f t="shared" si="20"/>
        <v>109</v>
      </c>
    </row>
    <row r="1328" spans="2:24">
      <c r="B1328">
        <v>43169775</v>
      </c>
      <c r="C1328" t="s">
        <v>3236</v>
      </c>
      <c r="D1328" t="s">
        <v>393</v>
      </c>
      <c r="E1328" s="60" t="s">
        <v>394</v>
      </c>
      <c r="G1328" t="s">
        <v>2693</v>
      </c>
      <c r="H1328" s="61">
        <v>45163</v>
      </c>
      <c r="J1328" t="s">
        <v>396</v>
      </c>
      <c r="M1328" t="s">
        <v>471</v>
      </c>
      <c r="Q1328" t="s">
        <v>2694</v>
      </c>
      <c r="S1328">
        <v>10250</v>
      </c>
      <c r="T1328" t="s">
        <v>483</v>
      </c>
      <c r="U1328" s="60">
        <v>1025001</v>
      </c>
      <c r="V1328" t="s">
        <v>864</v>
      </c>
      <c r="W1328" s="60">
        <v>21220001</v>
      </c>
      <c r="X1328" s="60" t="str">
        <f t="shared" si="20"/>
        <v>212</v>
      </c>
    </row>
    <row r="1329" spans="2:24">
      <c r="B1329">
        <v>43180584</v>
      </c>
      <c r="C1329" t="s">
        <v>2317</v>
      </c>
      <c r="D1329" t="s">
        <v>410</v>
      </c>
      <c r="E1329" s="60" t="s">
        <v>411</v>
      </c>
      <c r="G1329" t="s">
        <v>753</v>
      </c>
      <c r="H1329" s="61">
        <v>42257</v>
      </c>
      <c r="J1329" t="s">
        <v>647</v>
      </c>
      <c r="M1329" t="s">
        <v>397</v>
      </c>
      <c r="Q1329" t="s">
        <v>753</v>
      </c>
      <c r="S1329">
        <v>10275</v>
      </c>
      <c r="T1329" t="s">
        <v>564</v>
      </c>
      <c r="U1329" s="60">
        <v>10275</v>
      </c>
      <c r="V1329" t="s">
        <v>564</v>
      </c>
      <c r="W1329" s="60">
        <v>22560001</v>
      </c>
      <c r="X1329" s="60" t="str">
        <f t="shared" si="20"/>
        <v>225</v>
      </c>
    </row>
    <row r="1330" spans="2:24">
      <c r="B1330">
        <v>43180983</v>
      </c>
      <c r="C1330" t="s">
        <v>2970</v>
      </c>
      <c r="D1330" t="s">
        <v>393</v>
      </c>
      <c r="E1330" s="60" t="s">
        <v>394</v>
      </c>
      <c r="G1330" t="s">
        <v>2693</v>
      </c>
      <c r="H1330" s="61">
        <v>45223</v>
      </c>
      <c r="J1330" t="s">
        <v>396</v>
      </c>
      <c r="M1330" t="s">
        <v>397</v>
      </c>
      <c r="Q1330" t="s">
        <v>2694</v>
      </c>
      <c r="S1330">
        <v>10260</v>
      </c>
      <c r="T1330" t="s">
        <v>5037</v>
      </c>
      <c r="U1330" s="60">
        <v>1026001</v>
      </c>
      <c r="V1330" t="s">
        <v>538</v>
      </c>
      <c r="W1330" s="60">
        <v>20920001</v>
      </c>
      <c r="X1330" s="60" t="str">
        <f t="shared" si="20"/>
        <v>209</v>
      </c>
    </row>
    <row r="1331" spans="2:24">
      <c r="B1331">
        <v>43181204</v>
      </c>
      <c r="C1331" t="s">
        <v>3310</v>
      </c>
      <c r="D1331" t="s">
        <v>393</v>
      </c>
      <c r="E1331" s="60" t="s">
        <v>394</v>
      </c>
      <c r="G1331" t="s">
        <v>2693</v>
      </c>
      <c r="H1331" s="61">
        <v>45147</v>
      </c>
      <c r="J1331" t="s">
        <v>396</v>
      </c>
      <c r="M1331" t="s">
        <v>397</v>
      </c>
      <c r="Q1331" t="s">
        <v>2694</v>
      </c>
      <c r="S1331">
        <v>10230</v>
      </c>
      <c r="T1331" t="s">
        <v>454</v>
      </c>
      <c r="U1331" s="60">
        <v>1023006</v>
      </c>
      <c r="V1331" t="s">
        <v>455</v>
      </c>
      <c r="W1331" s="60">
        <v>20720006</v>
      </c>
      <c r="X1331" s="60" t="str">
        <f t="shared" si="20"/>
        <v>207</v>
      </c>
    </row>
    <row r="1332" spans="2:24">
      <c r="B1332">
        <v>43182128</v>
      </c>
      <c r="C1332" t="s">
        <v>2462</v>
      </c>
      <c r="D1332" t="s">
        <v>393</v>
      </c>
      <c r="E1332" s="60" t="s">
        <v>394</v>
      </c>
      <c r="G1332" t="s">
        <v>395</v>
      </c>
      <c r="H1332" s="61">
        <v>43137</v>
      </c>
      <c r="J1332" t="s">
        <v>396</v>
      </c>
      <c r="M1332" t="s">
        <v>397</v>
      </c>
      <c r="Q1332" t="s">
        <v>398</v>
      </c>
      <c r="S1332">
        <v>10245</v>
      </c>
      <c r="T1332" t="s">
        <v>914</v>
      </c>
      <c r="U1332" s="60">
        <v>1024501</v>
      </c>
      <c r="V1332" t="s">
        <v>421</v>
      </c>
      <c r="W1332" s="60">
        <v>22120001</v>
      </c>
      <c r="X1332" s="60" t="str">
        <f t="shared" si="20"/>
        <v>221</v>
      </c>
    </row>
    <row r="1333" spans="2:24">
      <c r="B1333">
        <v>43183032</v>
      </c>
      <c r="C1333" t="s">
        <v>3080</v>
      </c>
      <c r="D1333" t="s">
        <v>393</v>
      </c>
      <c r="E1333" s="60" t="s">
        <v>394</v>
      </c>
      <c r="G1333" t="s">
        <v>1299</v>
      </c>
      <c r="H1333" s="61">
        <v>45223</v>
      </c>
      <c r="J1333" t="s">
        <v>396</v>
      </c>
      <c r="M1333" t="s">
        <v>397</v>
      </c>
      <c r="Q1333" t="s">
        <v>398</v>
      </c>
      <c r="S1333">
        <v>10260</v>
      </c>
      <c r="T1333" t="s">
        <v>5037</v>
      </c>
      <c r="U1333" s="60">
        <v>1026002</v>
      </c>
      <c r="V1333" t="s">
        <v>1330</v>
      </c>
      <c r="W1333" s="60">
        <v>20920002</v>
      </c>
      <c r="X1333" s="60" t="str">
        <f t="shared" si="20"/>
        <v>209</v>
      </c>
    </row>
    <row r="1334" spans="2:24">
      <c r="B1334">
        <v>43184943</v>
      </c>
      <c r="C1334" t="s">
        <v>2691</v>
      </c>
      <c r="D1334" t="s">
        <v>410</v>
      </c>
      <c r="E1334" s="60" t="s">
        <v>411</v>
      </c>
      <c r="G1334" t="s">
        <v>412</v>
      </c>
      <c r="H1334" s="61">
        <v>44396</v>
      </c>
      <c r="J1334" t="s">
        <v>481</v>
      </c>
      <c r="M1334" t="s">
        <v>397</v>
      </c>
      <c r="Q1334" t="s">
        <v>414</v>
      </c>
      <c r="S1334">
        <v>10235</v>
      </c>
      <c r="T1334" t="s">
        <v>415</v>
      </c>
      <c r="U1334" s="60">
        <v>10235</v>
      </c>
      <c r="V1334" t="s">
        <v>415</v>
      </c>
      <c r="W1334" s="60">
        <v>20860001</v>
      </c>
      <c r="X1334" s="60" t="str">
        <f t="shared" si="20"/>
        <v>208</v>
      </c>
    </row>
    <row r="1335" spans="2:24">
      <c r="B1335">
        <v>43186167</v>
      </c>
      <c r="C1335" t="s">
        <v>2992</v>
      </c>
      <c r="D1335" t="s">
        <v>393</v>
      </c>
      <c r="E1335" s="60" t="s">
        <v>394</v>
      </c>
      <c r="G1335" t="s">
        <v>2693</v>
      </c>
      <c r="H1335" s="61">
        <v>45009</v>
      </c>
      <c r="J1335" t="s">
        <v>396</v>
      </c>
      <c r="M1335" t="s">
        <v>397</v>
      </c>
      <c r="Q1335" t="s">
        <v>2694</v>
      </c>
      <c r="S1335">
        <v>10230</v>
      </c>
      <c r="T1335" t="s">
        <v>454</v>
      </c>
      <c r="U1335" s="60">
        <v>1023013</v>
      </c>
      <c r="V1335" t="s">
        <v>840</v>
      </c>
      <c r="W1335" s="60">
        <v>20720014</v>
      </c>
      <c r="X1335" s="60" t="str">
        <f t="shared" si="20"/>
        <v>207</v>
      </c>
    </row>
    <row r="1336" spans="2:24">
      <c r="B1336">
        <v>43186744</v>
      </c>
      <c r="C1336" t="s">
        <v>1996</v>
      </c>
      <c r="D1336" t="s">
        <v>410</v>
      </c>
      <c r="E1336" s="60" t="s">
        <v>411</v>
      </c>
      <c r="G1336" t="s">
        <v>753</v>
      </c>
      <c r="H1336" s="61">
        <v>40858</v>
      </c>
      <c r="J1336" t="s">
        <v>489</v>
      </c>
      <c r="M1336" t="s">
        <v>397</v>
      </c>
      <c r="Q1336" t="s">
        <v>753</v>
      </c>
      <c r="S1336">
        <v>10292</v>
      </c>
      <c r="T1336" t="s">
        <v>451</v>
      </c>
      <c r="U1336" s="60">
        <v>1029203</v>
      </c>
      <c r="V1336" t="s">
        <v>452</v>
      </c>
      <c r="W1336" s="60">
        <v>20160002</v>
      </c>
      <c r="X1336" s="60" t="str">
        <f t="shared" si="20"/>
        <v>201</v>
      </c>
    </row>
    <row r="1337" spans="2:24">
      <c r="B1337">
        <v>43188139</v>
      </c>
      <c r="C1337" t="s">
        <v>2330</v>
      </c>
      <c r="D1337" t="s">
        <v>410</v>
      </c>
      <c r="E1337" s="60" t="s">
        <v>411</v>
      </c>
      <c r="G1337" t="s">
        <v>412</v>
      </c>
      <c r="H1337" s="61">
        <v>42314</v>
      </c>
      <c r="J1337" t="s">
        <v>4979</v>
      </c>
      <c r="M1337" t="s">
        <v>397</v>
      </c>
      <c r="Q1337" t="s">
        <v>719</v>
      </c>
      <c r="S1337">
        <v>10230</v>
      </c>
      <c r="T1337" t="s">
        <v>454</v>
      </c>
      <c r="U1337" s="60">
        <v>1023007</v>
      </c>
      <c r="V1337" t="s">
        <v>582</v>
      </c>
      <c r="W1337" s="60">
        <v>20720007</v>
      </c>
      <c r="X1337" s="60" t="str">
        <f t="shared" si="20"/>
        <v>207</v>
      </c>
    </row>
    <row r="1338" spans="2:24">
      <c r="B1338">
        <v>43189538</v>
      </c>
      <c r="C1338" t="s">
        <v>4741</v>
      </c>
      <c r="D1338" t="s">
        <v>393</v>
      </c>
      <c r="E1338" s="60" t="s">
        <v>394</v>
      </c>
      <c r="G1338" t="s">
        <v>2693</v>
      </c>
      <c r="H1338" s="61">
        <v>44942</v>
      </c>
      <c r="J1338" t="s">
        <v>396</v>
      </c>
      <c r="M1338" t="s">
        <v>397</v>
      </c>
      <c r="Q1338" t="s">
        <v>2694</v>
      </c>
      <c r="S1338">
        <v>10203</v>
      </c>
      <c r="T1338" t="s">
        <v>399</v>
      </c>
      <c r="U1338" s="60">
        <v>1020301</v>
      </c>
      <c r="V1338" t="s">
        <v>405</v>
      </c>
      <c r="W1338" s="60">
        <v>21420004</v>
      </c>
      <c r="X1338" s="60" t="str">
        <f t="shared" si="20"/>
        <v>214</v>
      </c>
    </row>
    <row r="1339" spans="2:24">
      <c r="B1339">
        <v>43189871</v>
      </c>
      <c r="C1339" t="s">
        <v>2827</v>
      </c>
      <c r="D1339" t="s">
        <v>393</v>
      </c>
      <c r="E1339" s="60" t="s">
        <v>394</v>
      </c>
      <c r="G1339" t="s">
        <v>395</v>
      </c>
      <c r="H1339" s="61">
        <v>44531</v>
      </c>
      <c r="J1339" t="s">
        <v>396</v>
      </c>
      <c r="M1339" t="s">
        <v>397</v>
      </c>
      <c r="Q1339" t="s">
        <v>398</v>
      </c>
      <c r="S1339">
        <v>10245</v>
      </c>
      <c r="T1339" t="s">
        <v>914</v>
      </c>
      <c r="U1339" s="60">
        <v>1024501</v>
      </c>
      <c r="V1339" t="s">
        <v>421</v>
      </c>
      <c r="W1339" s="60">
        <v>22120001</v>
      </c>
      <c r="X1339" s="60" t="str">
        <f t="shared" si="20"/>
        <v>221</v>
      </c>
    </row>
    <row r="1340" spans="2:24">
      <c r="B1340">
        <v>43192237</v>
      </c>
      <c r="C1340" t="s">
        <v>2310</v>
      </c>
      <c r="D1340" t="s">
        <v>410</v>
      </c>
      <c r="E1340" s="60" t="s">
        <v>411</v>
      </c>
      <c r="G1340" t="s">
        <v>412</v>
      </c>
      <c r="H1340" s="61">
        <v>42222</v>
      </c>
      <c r="J1340" t="s">
        <v>5006</v>
      </c>
      <c r="M1340" t="s">
        <v>397</v>
      </c>
      <c r="Q1340" t="s">
        <v>719</v>
      </c>
      <c r="S1340">
        <v>10297</v>
      </c>
      <c r="T1340" t="s">
        <v>628</v>
      </c>
      <c r="U1340" s="60">
        <v>1029706</v>
      </c>
      <c r="V1340" t="s">
        <v>967</v>
      </c>
      <c r="W1340" s="60">
        <v>20340030</v>
      </c>
      <c r="X1340" s="60" t="str">
        <f t="shared" si="20"/>
        <v>203</v>
      </c>
    </row>
    <row r="1341" spans="2:24">
      <c r="B1341">
        <v>43200495</v>
      </c>
      <c r="C1341" t="s">
        <v>4742</v>
      </c>
      <c r="D1341" t="s">
        <v>393</v>
      </c>
      <c r="E1341" s="60" t="s">
        <v>394</v>
      </c>
      <c r="G1341" t="s">
        <v>2693</v>
      </c>
      <c r="H1341" s="61">
        <v>45012</v>
      </c>
      <c r="J1341" t="s">
        <v>396</v>
      </c>
      <c r="M1341" t="s">
        <v>471</v>
      </c>
      <c r="Q1341" t="s">
        <v>2694</v>
      </c>
      <c r="S1341">
        <v>10230</v>
      </c>
      <c r="T1341" t="s">
        <v>454</v>
      </c>
      <c r="U1341" s="60">
        <v>1023010</v>
      </c>
      <c r="V1341" t="s">
        <v>713</v>
      </c>
      <c r="W1341" s="60">
        <v>20720010</v>
      </c>
      <c r="X1341" s="60" t="str">
        <f t="shared" si="20"/>
        <v>207</v>
      </c>
    </row>
    <row r="1342" spans="2:24">
      <c r="B1342">
        <v>43200509</v>
      </c>
      <c r="C1342" t="s">
        <v>3288</v>
      </c>
      <c r="D1342" t="s">
        <v>393</v>
      </c>
      <c r="E1342" s="60" t="s">
        <v>394</v>
      </c>
      <c r="G1342" t="s">
        <v>2693</v>
      </c>
      <c r="H1342" s="61">
        <v>45142</v>
      </c>
      <c r="J1342" t="s">
        <v>396</v>
      </c>
      <c r="M1342" t="s">
        <v>471</v>
      </c>
      <c r="Q1342" t="s">
        <v>2694</v>
      </c>
      <c r="S1342">
        <v>10280</v>
      </c>
      <c r="T1342" t="s">
        <v>837</v>
      </c>
      <c r="U1342" s="60">
        <v>1028001</v>
      </c>
      <c r="V1342" t="s">
        <v>421</v>
      </c>
      <c r="W1342" s="60">
        <v>22220001</v>
      </c>
      <c r="X1342" s="60" t="str">
        <f t="shared" si="20"/>
        <v>222</v>
      </c>
    </row>
    <row r="1343" spans="2:24">
      <c r="B1343">
        <v>43201396</v>
      </c>
      <c r="C1343" t="s">
        <v>2377</v>
      </c>
      <c r="D1343" t="s">
        <v>393</v>
      </c>
      <c r="E1343" s="60" t="s">
        <v>394</v>
      </c>
      <c r="G1343" t="s">
        <v>395</v>
      </c>
      <c r="H1343" s="61">
        <v>42405</v>
      </c>
      <c r="J1343" t="s">
        <v>396</v>
      </c>
      <c r="M1343" t="s">
        <v>397</v>
      </c>
      <c r="Q1343" t="s">
        <v>398</v>
      </c>
      <c r="S1343">
        <v>10240</v>
      </c>
      <c r="T1343" t="s">
        <v>5036</v>
      </c>
      <c r="U1343" s="60">
        <v>1024002</v>
      </c>
      <c r="V1343" t="s">
        <v>940</v>
      </c>
      <c r="W1343" s="60">
        <v>21120002</v>
      </c>
      <c r="X1343" s="60" t="str">
        <f t="shared" si="20"/>
        <v>211</v>
      </c>
    </row>
    <row r="1344" spans="2:24">
      <c r="B1344">
        <v>43201723</v>
      </c>
      <c r="C1344" t="s">
        <v>2442</v>
      </c>
      <c r="D1344" t="s">
        <v>393</v>
      </c>
      <c r="E1344" s="60" t="s">
        <v>394</v>
      </c>
      <c r="G1344" t="s">
        <v>395</v>
      </c>
      <c r="H1344" s="61">
        <v>43133</v>
      </c>
      <c r="J1344" t="s">
        <v>396</v>
      </c>
      <c r="M1344" t="s">
        <v>397</v>
      </c>
      <c r="Q1344" t="s">
        <v>398</v>
      </c>
      <c r="S1344">
        <v>10225</v>
      </c>
      <c r="T1344" t="s">
        <v>402</v>
      </c>
      <c r="U1344" s="60">
        <v>1022504</v>
      </c>
      <c r="V1344" t="s">
        <v>617</v>
      </c>
      <c r="W1344" s="60">
        <v>21320006</v>
      </c>
      <c r="X1344" s="60" t="str">
        <f t="shared" si="20"/>
        <v>213</v>
      </c>
    </row>
    <row r="1345" spans="2:24">
      <c r="B1345">
        <v>43202861</v>
      </c>
      <c r="C1345" t="s">
        <v>2529</v>
      </c>
      <c r="D1345" t="s">
        <v>393</v>
      </c>
      <c r="E1345" s="60" t="s">
        <v>394</v>
      </c>
      <c r="G1345" t="s">
        <v>395</v>
      </c>
      <c r="H1345" s="61">
        <v>43161</v>
      </c>
      <c r="J1345" t="s">
        <v>396</v>
      </c>
      <c r="M1345" t="s">
        <v>471</v>
      </c>
      <c r="Q1345" t="s">
        <v>398</v>
      </c>
      <c r="S1345">
        <v>10230</v>
      </c>
      <c r="T1345" t="s">
        <v>454</v>
      </c>
      <c r="U1345" s="60">
        <v>1023004</v>
      </c>
      <c r="V1345" t="s">
        <v>1067</v>
      </c>
      <c r="W1345" s="60">
        <v>20720004</v>
      </c>
      <c r="X1345" s="60" t="str">
        <f t="shared" si="20"/>
        <v>207</v>
      </c>
    </row>
    <row r="1346" spans="2:24">
      <c r="B1346">
        <v>43202999</v>
      </c>
      <c r="C1346" t="s">
        <v>3027</v>
      </c>
      <c r="D1346" t="s">
        <v>393</v>
      </c>
      <c r="E1346" s="60" t="s">
        <v>394</v>
      </c>
      <c r="G1346" t="s">
        <v>395</v>
      </c>
      <c r="H1346" s="61">
        <v>44669</v>
      </c>
      <c r="J1346" t="s">
        <v>396</v>
      </c>
      <c r="M1346" t="s">
        <v>397</v>
      </c>
      <c r="Q1346" t="s">
        <v>398</v>
      </c>
      <c r="S1346">
        <v>10211</v>
      </c>
      <c r="T1346" t="s">
        <v>422</v>
      </c>
      <c r="U1346" s="60">
        <v>1021101</v>
      </c>
      <c r="V1346" t="s">
        <v>423</v>
      </c>
      <c r="W1346" s="60">
        <v>21920004</v>
      </c>
      <c r="X1346" s="60" t="str">
        <f t="shared" si="20"/>
        <v>219</v>
      </c>
    </row>
    <row r="1347" spans="2:24">
      <c r="B1347">
        <v>43203146</v>
      </c>
      <c r="C1347" t="s">
        <v>2654</v>
      </c>
      <c r="D1347" t="s">
        <v>410</v>
      </c>
      <c r="E1347" s="60" t="s">
        <v>411</v>
      </c>
      <c r="G1347" t="s">
        <v>412</v>
      </c>
      <c r="H1347" s="61">
        <v>44327</v>
      </c>
      <c r="J1347" t="s">
        <v>1378</v>
      </c>
      <c r="M1347" t="s">
        <v>397</v>
      </c>
      <c r="Q1347" t="s">
        <v>719</v>
      </c>
      <c r="S1347">
        <v>10297</v>
      </c>
      <c r="T1347" t="s">
        <v>628</v>
      </c>
      <c r="U1347" s="60">
        <v>10297</v>
      </c>
      <c r="V1347" t="s">
        <v>628</v>
      </c>
      <c r="W1347" s="60">
        <v>20340028</v>
      </c>
      <c r="X1347" s="60" t="str">
        <f t="shared" ref="X1347:X1410" si="21">LEFT(W1347,3)</f>
        <v>203</v>
      </c>
    </row>
    <row r="1348" spans="2:24">
      <c r="B1348">
        <v>43203448</v>
      </c>
      <c r="C1348" t="s">
        <v>2047</v>
      </c>
      <c r="D1348" t="s">
        <v>393</v>
      </c>
      <c r="E1348" s="60" t="s">
        <v>394</v>
      </c>
      <c r="G1348" t="s">
        <v>395</v>
      </c>
      <c r="H1348" s="61">
        <v>41164</v>
      </c>
      <c r="J1348" t="s">
        <v>396</v>
      </c>
      <c r="M1348" t="s">
        <v>397</v>
      </c>
      <c r="Q1348" t="s">
        <v>398</v>
      </c>
      <c r="S1348">
        <v>10225</v>
      </c>
      <c r="T1348" t="s">
        <v>402</v>
      </c>
      <c r="U1348" s="60">
        <v>1022504</v>
      </c>
      <c r="V1348" t="s">
        <v>617</v>
      </c>
      <c r="W1348" s="60">
        <v>21320001</v>
      </c>
      <c r="X1348" s="60" t="str">
        <f t="shared" si="21"/>
        <v>213</v>
      </c>
    </row>
    <row r="1349" spans="2:24">
      <c r="B1349">
        <v>43205481</v>
      </c>
      <c r="C1349" t="s">
        <v>1963</v>
      </c>
      <c r="D1349" t="s">
        <v>410</v>
      </c>
      <c r="E1349" s="60" t="s">
        <v>411</v>
      </c>
      <c r="G1349" t="s">
        <v>753</v>
      </c>
      <c r="H1349" s="61">
        <v>40592</v>
      </c>
      <c r="J1349" t="s">
        <v>5007</v>
      </c>
      <c r="M1349" t="s">
        <v>397</v>
      </c>
      <c r="Q1349" t="s">
        <v>753</v>
      </c>
      <c r="S1349">
        <v>10225</v>
      </c>
      <c r="T1349" t="s">
        <v>402</v>
      </c>
      <c r="U1349" s="60">
        <v>10225</v>
      </c>
      <c r="V1349" t="s">
        <v>402</v>
      </c>
      <c r="W1349" s="60">
        <v>21360001</v>
      </c>
      <c r="X1349" s="60" t="str">
        <f t="shared" si="21"/>
        <v>213</v>
      </c>
    </row>
    <row r="1350" spans="2:24">
      <c r="B1350">
        <v>43206102</v>
      </c>
      <c r="C1350" t="s">
        <v>1713</v>
      </c>
      <c r="D1350" t="s">
        <v>410</v>
      </c>
      <c r="E1350" s="60" t="s">
        <v>411</v>
      </c>
      <c r="G1350" t="s">
        <v>753</v>
      </c>
      <c r="H1350" s="61">
        <v>39560</v>
      </c>
      <c r="J1350" t="s">
        <v>413</v>
      </c>
      <c r="M1350" t="s">
        <v>397</v>
      </c>
      <c r="Q1350" t="s">
        <v>753</v>
      </c>
      <c r="S1350">
        <v>10230</v>
      </c>
      <c r="T1350" t="s">
        <v>454</v>
      </c>
      <c r="U1350" s="60">
        <v>10230</v>
      </c>
      <c r="V1350" t="s">
        <v>454</v>
      </c>
      <c r="W1350" s="60">
        <v>20760001</v>
      </c>
      <c r="X1350" s="60" t="str">
        <f t="shared" si="21"/>
        <v>207</v>
      </c>
    </row>
    <row r="1351" spans="2:24">
      <c r="B1351">
        <v>43206747</v>
      </c>
      <c r="C1351" t="s">
        <v>3085</v>
      </c>
      <c r="D1351" t="s">
        <v>410</v>
      </c>
      <c r="E1351" s="60" t="s">
        <v>411</v>
      </c>
      <c r="G1351" t="s">
        <v>412</v>
      </c>
      <c r="H1351" s="61">
        <v>44692</v>
      </c>
      <c r="J1351" t="s">
        <v>4979</v>
      </c>
      <c r="M1351" t="s">
        <v>397</v>
      </c>
      <c r="Q1351" t="s">
        <v>719</v>
      </c>
      <c r="S1351">
        <v>10260</v>
      </c>
      <c r="T1351" t="s">
        <v>5037</v>
      </c>
      <c r="U1351" s="60">
        <v>1026001</v>
      </c>
      <c r="V1351" t="s">
        <v>538</v>
      </c>
      <c r="W1351" s="60">
        <v>20920001</v>
      </c>
      <c r="X1351" s="60" t="str">
        <f t="shared" si="21"/>
        <v>209</v>
      </c>
    </row>
    <row r="1352" spans="2:24">
      <c r="B1352">
        <v>43207168</v>
      </c>
      <c r="C1352" t="s">
        <v>2782</v>
      </c>
      <c r="D1352" t="s">
        <v>393</v>
      </c>
      <c r="E1352" s="60" t="s">
        <v>394</v>
      </c>
      <c r="G1352" t="s">
        <v>395</v>
      </c>
      <c r="H1352" s="61">
        <v>44516</v>
      </c>
      <c r="J1352" t="s">
        <v>396</v>
      </c>
      <c r="M1352" t="s">
        <v>397</v>
      </c>
      <c r="Q1352" t="s">
        <v>398</v>
      </c>
      <c r="S1352">
        <v>10270</v>
      </c>
      <c r="T1352" t="s">
        <v>5035</v>
      </c>
      <c r="U1352" s="60">
        <v>1027002</v>
      </c>
      <c r="V1352" t="s">
        <v>5041</v>
      </c>
      <c r="W1352" s="60">
        <v>21020002</v>
      </c>
      <c r="X1352" s="60" t="str">
        <f t="shared" si="21"/>
        <v>210</v>
      </c>
    </row>
    <row r="1353" spans="2:24">
      <c r="B1353">
        <v>43207224</v>
      </c>
      <c r="C1353" t="s">
        <v>2789</v>
      </c>
      <c r="D1353" t="s">
        <v>393</v>
      </c>
      <c r="E1353" s="60" t="s">
        <v>394</v>
      </c>
      <c r="G1353" t="s">
        <v>395</v>
      </c>
      <c r="H1353" s="61">
        <v>44516</v>
      </c>
      <c r="J1353" t="s">
        <v>396</v>
      </c>
      <c r="M1353" t="s">
        <v>471</v>
      </c>
      <c r="Q1353" t="s">
        <v>398</v>
      </c>
      <c r="S1353">
        <v>10230</v>
      </c>
      <c r="T1353" t="s">
        <v>454</v>
      </c>
      <c r="U1353" s="60">
        <v>1023007</v>
      </c>
      <c r="V1353" t="s">
        <v>582</v>
      </c>
      <c r="W1353" s="60">
        <v>20720007</v>
      </c>
      <c r="X1353" s="60" t="str">
        <f t="shared" si="21"/>
        <v>207</v>
      </c>
    </row>
    <row r="1354" spans="2:24">
      <c r="B1354">
        <v>43207329</v>
      </c>
      <c r="C1354" t="s">
        <v>2246</v>
      </c>
      <c r="D1354" t="s">
        <v>393</v>
      </c>
      <c r="E1354" s="60" t="s">
        <v>394</v>
      </c>
      <c r="G1354" t="s">
        <v>395</v>
      </c>
      <c r="H1354" s="61">
        <v>41871</v>
      </c>
      <c r="J1354" t="s">
        <v>4979</v>
      </c>
      <c r="M1354" t="s">
        <v>397</v>
      </c>
      <c r="Q1354" t="s">
        <v>398</v>
      </c>
      <c r="S1354">
        <v>10272</v>
      </c>
      <c r="T1354" t="s">
        <v>1023</v>
      </c>
      <c r="U1354" s="60">
        <v>10272</v>
      </c>
      <c r="V1354" t="s">
        <v>1023</v>
      </c>
      <c r="W1354" s="60">
        <v>22760001</v>
      </c>
      <c r="X1354" s="60" t="str">
        <f t="shared" si="21"/>
        <v>227</v>
      </c>
    </row>
    <row r="1355" spans="2:24">
      <c r="B1355">
        <v>43208454</v>
      </c>
      <c r="C1355" t="s">
        <v>3036</v>
      </c>
      <c r="D1355" t="s">
        <v>393</v>
      </c>
      <c r="E1355" s="60" t="s">
        <v>394</v>
      </c>
      <c r="G1355" t="s">
        <v>1299</v>
      </c>
      <c r="H1355" s="61">
        <v>45223</v>
      </c>
      <c r="J1355" t="s">
        <v>396</v>
      </c>
      <c r="M1355" t="s">
        <v>397</v>
      </c>
      <c r="Q1355" t="s">
        <v>398</v>
      </c>
      <c r="S1355">
        <v>10220</v>
      </c>
      <c r="T1355" t="s">
        <v>434</v>
      </c>
      <c r="U1355" s="60">
        <v>1022004</v>
      </c>
      <c r="V1355" t="s">
        <v>875</v>
      </c>
      <c r="W1355" s="60">
        <v>22020005</v>
      </c>
      <c r="X1355" s="60" t="str">
        <f t="shared" si="21"/>
        <v>220</v>
      </c>
    </row>
    <row r="1356" spans="2:24">
      <c r="B1356">
        <v>43208469</v>
      </c>
      <c r="C1356" t="s">
        <v>3317</v>
      </c>
      <c r="D1356" t="s">
        <v>393</v>
      </c>
      <c r="E1356" s="60" t="s">
        <v>394</v>
      </c>
      <c r="G1356" t="s">
        <v>2693</v>
      </c>
      <c r="H1356" s="61">
        <v>45223</v>
      </c>
      <c r="J1356" t="s">
        <v>396</v>
      </c>
      <c r="M1356" t="s">
        <v>397</v>
      </c>
      <c r="Q1356" t="s">
        <v>2694</v>
      </c>
      <c r="S1356">
        <v>10260</v>
      </c>
      <c r="T1356" t="s">
        <v>5037</v>
      </c>
      <c r="U1356" s="60">
        <v>1026003</v>
      </c>
      <c r="V1356" t="s">
        <v>1105</v>
      </c>
      <c r="W1356" s="60">
        <v>20920007</v>
      </c>
      <c r="X1356" s="60" t="str">
        <f t="shared" si="21"/>
        <v>209</v>
      </c>
    </row>
    <row r="1357" spans="2:24">
      <c r="B1357">
        <v>43209200</v>
      </c>
      <c r="C1357" t="s">
        <v>3343</v>
      </c>
      <c r="D1357" t="s">
        <v>393</v>
      </c>
      <c r="E1357" s="60" t="s">
        <v>394</v>
      </c>
      <c r="G1357" t="s">
        <v>1299</v>
      </c>
      <c r="H1357" s="61">
        <v>45237</v>
      </c>
      <c r="J1357" t="s">
        <v>396</v>
      </c>
      <c r="M1357" t="s">
        <v>397</v>
      </c>
      <c r="Q1357" t="s">
        <v>398</v>
      </c>
      <c r="S1357">
        <v>10210</v>
      </c>
      <c r="T1357" t="s">
        <v>5038</v>
      </c>
      <c r="U1357" s="60">
        <v>102100102</v>
      </c>
      <c r="V1357" t="s">
        <v>5053</v>
      </c>
      <c r="W1357" s="60">
        <v>21820004</v>
      </c>
      <c r="X1357" s="60" t="str">
        <f t="shared" si="21"/>
        <v>218</v>
      </c>
    </row>
    <row r="1358" spans="2:24">
      <c r="B1358">
        <v>43209316</v>
      </c>
      <c r="C1358" t="s">
        <v>2913</v>
      </c>
      <c r="D1358" t="s">
        <v>393</v>
      </c>
      <c r="E1358" s="60" t="s">
        <v>394</v>
      </c>
      <c r="G1358" t="s">
        <v>1299</v>
      </c>
      <c r="H1358" s="61">
        <v>44608</v>
      </c>
      <c r="J1358" t="s">
        <v>396</v>
      </c>
      <c r="M1358" t="s">
        <v>397</v>
      </c>
      <c r="Q1358" t="s">
        <v>398</v>
      </c>
      <c r="S1358">
        <v>10210</v>
      </c>
      <c r="T1358" t="s">
        <v>5038</v>
      </c>
      <c r="U1358" s="60">
        <v>1021001</v>
      </c>
      <c r="V1358" t="s">
        <v>797</v>
      </c>
      <c r="W1358" s="60">
        <v>21820002</v>
      </c>
      <c r="X1358" s="60" t="str">
        <f t="shared" si="21"/>
        <v>218</v>
      </c>
    </row>
    <row r="1359" spans="2:24">
      <c r="B1359">
        <v>43209751</v>
      </c>
      <c r="C1359" t="s">
        <v>1705</v>
      </c>
      <c r="D1359" t="s">
        <v>393</v>
      </c>
      <c r="E1359" s="60" t="s">
        <v>394</v>
      </c>
      <c r="G1359" t="s">
        <v>395</v>
      </c>
      <c r="H1359" s="61">
        <v>39553</v>
      </c>
      <c r="J1359" t="s">
        <v>396</v>
      </c>
      <c r="M1359" t="s">
        <v>397</v>
      </c>
      <c r="Q1359" t="s">
        <v>398</v>
      </c>
      <c r="S1359">
        <v>10210</v>
      </c>
      <c r="T1359" t="s">
        <v>5038</v>
      </c>
      <c r="U1359" s="60">
        <v>1021002</v>
      </c>
      <c r="V1359" t="s">
        <v>5051</v>
      </c>
      <c r="W1359" s="60">
        <v>21820001</v>
      </c>
      <c r="X1359" s="60" t="str">
        <f t="shared" si="21"/>
        <v>218</v>
      </c>
    </row>
    <row r="1360" spans="2:24">
      <c r="B1360">
        <v>43220741</v>
      </c>
      <c r="C1360" t="s">
        <v>1280</v>
      </c>
      <c r="D1360" t="s">
        <v>393</v>
      </c>
      <c r="E1360" s="60" t="s">
        <v>394</v>
      </c>
      <c r="G1360" t="s">
        <v>395</v>
      </c>
      <c r="H1360" s="61">
        <v>37683</v>
      </c>
      <c r="J1360" t="s">
        <v>396</v>
      </c>
      <c r="M1360" t="s">
        <v>397</v>
      </c>
      <c r="Q1360" t="s">
        <v>398</v>
      </c>
      <c r="S1360">
        <v>10225</v>
      </c>
      <c r="T1360" t="s">
        <v>402</v>
      </c>
      <c r="U1360" s="60">
        <v>1022504</v>
      </c>
      <c r="V1360" t="s">
        <v>617</v>
      </c>
      <c r="W1360" s="60">
        <v>21320006</v>
      </c>
      <c r="X1360" s="60" t="str">
        <f t="shared" si="21"/>
        <v>213</v>
      </c>
    </row>
    <row r="1361" spans="2:24">
      <c r="B1361">
        <v>43220751</v>
      </c>
      <c r="C1361" t="s">
        <v>1812</v>
      </c>
      <c r="D1361" t="s">
        <v>410</v>
      </c>
      <c r="E1361" s="60" t="s">
        <v>411</v>
      </c>
      <c r="G1361" t="s">
        <v>412</v>
      </c>
      <c r="H1361" s="61">
        <v>39897</v>
      </c>
      <c r="J1361" t="s">
        <v>1265</v>
      </c>
      <c r="M1361" t="s">
        <v>397</v>
      </c>
      <c r="Q1361" t="s">
        <v>719</v>
      </c>
      <c r="S1361">
        <v>10294</v>
      </c>
      <c r="T1361" t="s">
        <v>472</v>
      </c>
      <c r="U1361" s="60">
        <v>1029402</v>
      </c>
      <c r="V1361" t="s">
        <v>641</v>
      </c>
      <c r="W1361" s="60">
        <v>10850003</v>
      </c>
      <c r="X1361" s="60" t="str">
        <f t="shared" si="21"/>
        <v>108</v>
      </c>
    </row>
    <row r="1362" spans="2:24">
      <c r="B1362">
        <v>43220974</v>
      </c>
      <c r="C1362" t="s">
        <v>1267</v>
      </c>
      <c r="D1362" t="s">
        <v>393</v>
      </c>
      <c r="E1362" s="60" t="s">
        <v>394</v>
      </c>
      <c r="G1362" t="s">
        <v>395</v>
      </c>
      <c r="H1362" s="61">
        <v>37649</v>
      </c>
      <c r="J1362" t="s">
        <v>396</v>
      </c>
      <c r="M1362" t="s">
        <v>397</v>
      </c>
      <c r="Q1362" t="s">
        <v>398</v>
      </c>
      <c r="S1362">
        <v>10202</v>
      </c>
      <c r="T1362" t="s">
        <v>430</v>
      </c>
      <c r="U1362" s="60">
        <v>1020201</v>
      </c>
      <c r="V1362" t="s">
        <v>615</v>
      </c>
      <c r="W1362" s="60">
        <v>21620002</v>
      </c>
      <c r="X1362" s="60" t="str">
        <f t="shared" si="21"/>
        <v>216</v>
      </c>
    </row>
    <row r="1363" spans="2:24">
      <c r="B1363">
        <v>43222187</v>
      </c>
      <c r="C1363" t="s">
        <v>2160</v>
      </c>
      <c r="D1363" t="s">
        <v>410</v>
      </c>
      <c r="E1363" s="60" t="s">
        <v>411</v>
      </c>
      <c r="G1363" t="s">
        <v>753</v>
      </c>
      <c r="H1363" s="61">
        <v>41508</v>
      </c>
      <c r="J1363" t="s">
        <v>4955</v>
      </c>
      <c r="M1363" t="s">
        <v>397</v>
      </c>
      <c r="Q1363" t="s">
        <v>753</v>
      </c>
      <c r="S1363">
        <v>10230</v>
      </c>
      <c r="T1363" t="s">
        <v>454</v>
      </c>
      <c r="U1363" s="60">
        <v>1023016</v>
      </c>
      <c r="V1363" t="s">
        <v>588</v>
      </c>
      <c r="W1363" s="60">
        <v>20730001</v>
      </c>
      <c r="X1363" s="60" t="str">
        <f t="shared" si="21"/>
        <v>207</v>
      </c>
    </row>
    <row r="1364" spans="2:24">
      <c r="B1364">
        <v>43250294</v>
      </c>
      <c r="C1364" t="s">
        <v>3321</v>
      </c>
      <c r="D1364" t="s">
        <v>393</v>
      </c>
      <c r="E1364" s="60" t="s">
        <v>394</v>
      </c>
      <c r="G1364" t="s">
        <v>2693</v>
      </c>
      <c r="H1364" s="61">
        <v>45014</v>
      </c>
      <c r="J1364" t="s">
        <v>396</v>
      </c>
      <c r="M1364" t="s">
        <v>397</v>
      </c>
      <c r="Q1364" t="s">
        <v>2694</v>
      </c>
      <c r="S1364">
        <v>10230</v>
      </c>
      <c r="T1364" t="s">
        <v>454</v>
      </c>
      <c r="U1364" s="60">
        <v>1023014</v>
      </c>
      <c r="V1364" t="s">
        <v>789</v>
      </c>
      <c r="W1364" s="60">
        <v>20720016</v>
      </c>
      <c r="X1364" s="60" t="str">
        <f t="shared" si="21"/>
        <v>207</v>
      </c>
    </row>
    <row r="1365" spans="2:24">
      <c r="B1365">
        <v>43252246</v>
      </c>
      <c r="C1365" t="s">
        <v>3029</v>
      </c>
      <c r="D1365" t="s">
        <v>393</v>
      </c>
      <c r="E1365" s="60" t="s">
        <v>394</v>
      </c>
      <c r="G1365" t="s">
        <v>2693</v>
      </c>
      <c r="H1365" s="61">
        <v>45048</v>
      </c>
      <c r="J1365" t="s">
        <v>396</v>
      </c>
      <c r="M1365" t="s">
        <v>397</v>
      </c>
      <c r="Q1365" t="s">
        <v>2694</v>
      </c>
      <c r="S1365">
        <v>10210</v>
      </c>
      <c r="T1365" t="s">
        <v>5038</v>
      </c>
      <c r="U1365" s="60">
        <v>1021001</v>
      </c>
      <c r="V1365" t="s">
        <v>797</v>
      </c>
      <c r="W1365" s="60">
        <v>21820002</v>
      </c>
      <c r="X1365" s="60" t="str">
        <f t="shared" si="21"/>
        <v>218</v>
      </c>
    </row>
    <row r="1366" spans="2:24">
      <c r="B1366">
        <v>43252352</v>
      </c>
      <c r="C1366" t="s">
        <v>4743</v>
      </c>
      <c r="D1366" t="s">
        <v>393</v>
      </c>
      <c r="E1366" s="60" t="s">
        <v>394</v>
      </c>
      <c r="G1366" t="s">
        <v>1299</v>
      </c>
      <c r="H1366" s="61">
        <v>45237</v>
      </c>
      <c r="J1366" t="s">
        <v>396</v>
      </c>
      <c r="M1366" t="s">
        <v>471</v>
      </c>
      <c r="Q1366" t="s">
        <v>398</v>
      </c>
      <c r="S1366">
        <v>10230</v>
      </c>
      <c r="T1366" t="s">
        <v>454</v>
      </c>
      <c r="U1366" s="60">
        <v>1023013</v>
      </c>
      <c r="V1366" t="s">
        <v>840</v>
      </c>
      <c r="W1366" s="60">
        <v>20720014</v>
      </c>
      <c r="X1366" s="60" t="str">
        <f t="shared" si="21"/>
        <v>207</v>
      </c>
    </row>
    <row r="1367" spans="2:24">
      <c r="B1367">
        <v>43252733</v>
      </c>
      <c r="C1367" t="s">
        <v>3374</v>
      </c>
      <c r="D1367" t="s">
        <v>393</v>
      </c>
      <c r="E1367" s="60" t="s">
        <v>394</v>
      </c>
      <c r="G1367" t="s">
        <v>1299</v>
      </c>
      <c r="H1367" s="61">
        <v>45223</v>
      </c>
      <c r="J1367" t="s">
        <v>396</v>
      </c>
      <c r="M1367" t="s">
        <v>397</v>
      </c>
      <c r="Q1367" t="s">
        <v>398</v>
      </c>
      <c r="S1367">
        <v>10220</v>
      </c>
      <c r="T1367" t="s">
        <v>434</v>
      </c>
      <c r="U1367" s="60">
        <v>1022002</v>
      </c>
      <c r="V1367" t="s">
        <v>606</v>
      </c>
      <c r="W1367" s="60">
        <v>22020003</v>
      </c>
      <c r="X1367" s="60" t="str">
        <f t="shared" si="21"/>
        <v>220</v>
      </c>
    </row>
    <row r="1368" spans="2:24">
      <c r="B1368">
        <v>43252827</v>
      </c>
      <c r="C1368" t="s">
        <v>2142</v>
      </c>
      <c r="D1368" t="s">
        <v>393</v>
      </c>
      <c r="E1368" s="60" t="s">
        <v>394</v>
      </c>
      <c r="G1368" t="s">
        <v>395</v>
      </c>
      <c r="H1368" s="61">
        <v>41431</v>
      </c>
      <c r="J1368" t="s">
        <v>396</v>
      </c>
      <c r="M1368" t="s">
        <v>397</v>
      </c>
      <c r="Q1368" t="s">
        <v>398</v>
      </c>
      <c r="S1368">
        <v>10220</v>
      </c>
      <c r="T1368" t="s">
        <v>434</v>
      </c>
      <c r="U1368" s="60">
        <v>1022003</v>
      </c>
      <c r="V1368" t="s">
        <v>435</v>
      </c>
      <c r="W1368" s="60">
        <v>22020004</v>
      </c>
      <c r="X1368" s="60" t="str">
        <f t="shared" si="21"/>
        <v>220</v>
      </c>
    </row>
    <row r="1369" spans="2:24">
      <c r="B1369">
        <v>43252832</v>
      </c>
      <c r="C1369" t="s">
        <v>2978</v>
      </c>
      <c r="D1369" t="s">
        <v>410</v>
      </c>
      <c r="E1369" s="60" t="s">
        <v>411</v>
      </c>
      <c r="G1369" t="s">
        <v>412</v>
      </c>
      <c r="H1369" s="61">
        <v>44629</v>
      </c>
      <c r="J1369" t="s">
        <v>481</v>
      </c>
      <c r="M1369" t="s">
        <v>397</v>
      </c>
      <c r="Q1369" t="s">
        <v>414</v>
      </c>
      <c r="S1369">
        <v>10250</v>
      </c>
      <c r="T1369" t="s">
        <v>483</v>
      </c>
      <c r="U1369" s="60">
        <v>10250</v>
      </c>
      <c r="V1369" t="s">
        <v>483</v>
      </c>
      <c r="W1369" s="60">
        <v>21260001</v>
      </c>
      <c r="X1369" s="60" t="str">
        <f t="shared" si="21"/>
        <v>212</v>
      </c>
    </row>
    <row r="1370" spans="2:24">
      <c r="B1370">
        <v>43253599</v>
      </c>
      <c r="C1370" t="s">
        <v>1525</v>
      </c>
      <c r="D1370" t="s">
        <v>393</v>
      </c>
      <c r="E1370" s="60" t="s">
        <v>394</v>
      </c>
      <c r="G1370" t="s">
        <v>395</v>
      </c>
      <c r="H1370" s="61">
        <v>38742</v>
      </c>
      <c r="J1370" t="s">
        <v>396</v>
      </c>
      <c r="M1370" t="s">
        <v>397</v>
      </c>
      <c r="Q1370" t="s">
        <v>398</v>
      </c>
      <c r="S1370">
        <v>10215</v>
      </c>
      <c r="T1370" t="s">
        <v>5034</v>
      </c>
      <c r="U1370" s="60">
        <v>1021504</v>
      </c>
      <c r="V1370" t="s">
        <v>632</v>
      </c>
      <c r="W1370" s="60">
        <v>21520002</v>
      </c>
      <c r="X1370" s="60" t="str">
        <f t="shared" si="21"/>
        <v>215</v>
      </c>
    </row>
    <row r="1371" spans="2:24">
      <c r="B1371">
        <v>43253779</v>
      </c>
      <c r="C1371" t="s">
        <v>1988</v>
      </c>
      <c r="D1371" t="s">
        <v>410</v>
      </c>
      <c r="E1371" s="60" t="s">
        <v>411</v>
      </c>
      <c r="G1371" t="s">
        <v>753</v>
      </c>
      <c r="H1371" s="61">
        <v>40781</v>
      </c>
      <c r="J1371" t="s">
        <v>413</v>
      </c>
      <c r="M1371" t="s">
        <v>397</v>
      </c>
      <c r="Q1371" t="s">
        <v>753</v>
      </c>
      <c r="S1371">
        <v>10235</v>
      </c>
      <c r="T1371" t="s">
        <v>415</v>
      </c>
      <c r="U1371" s="60">
        <v>10235</v>
      </c>
      <c r="V1371" t="s">
        <v>415</v>
      </c>
      <c r="W1371" s="60">
        <v>20860001</v>
      </c>
      <c r="X1371" s="60" t="str">
        <f t="shared" si="21"/>
        <v>208</v>
      </c>
    </row>
    <row r="1372" spans="2:24">
      <c r="B1372">
        <v>43255562</v>
      </c>
      <c r="C1372" t="s">
        <v>3333</v>
      </c>
      <c r="D1372" t="s">
        <v>393</v>
      </c>
      <c r="E1372" s="60" t="s">
        <v>394</v>
      </c>
      <c r="G1372" t="s">
        <v>2693</v>
      </c>
      <c r="H1372" s="61">
        <v>45208</v>
      </c>
      <c r="J1372" t="s">
        <v>396</v>
      </c>
      <c r="M1372" t="s">
        <v>397</v>
      </c>
      <c r="Q1372" t="s">
        <v>2694</v>
      </c>
      <c r="S1372">
        <v>10255</v>
      </c>
      <c r="T1372" t="s">
        <v>1097</v>
      </c>
      <c r="U1372" s="60">
        <v>10255</v>
      </c>
      <c r="V1372" t="s">
        <v>1097</v>
      </c>
      <c r="W1372" s="60">
        <v>22460001</v>
      </c>
      <c r="X1372" s="60" t="str">
        <f t="shared" si="21"/>
        <v>224</v>
      </c>
    </row>
    <row r="1373" spans="2:24">
      <c r="B1373">
        <v>43256216</v>
      </c>
      <c r="C1373" t="s">
        <v>2750</v>
      </c>
      <c r="D1373" t="s">
        <v>393</v>
      </c>
      <c r="E1373" s="60" t="s">
        <v>394</v>
      </c>
      <c r="G1373" t="s">
        <v>1299</v>
      </c>
      <c r="H1373" s="61">
        <v>44498</v>
      </c>
      <c r="J1373" t="s">
        <v>396</v>
      </c>
      <c r="M1373" t="s">
        <v>397</v>
      </c>
      <c r="Q1373" t="s">
        <v>398</v>
      </c>
      <c r="S1373">
        <v>10272</v>
      </c>
      <c r="T1373" t="s">
        <v>1023</v>
      </c>
      <c r="U1373" s="60">
        <v>10272</v>
      </c>
      <c r="V1373" t="s">
        <v>1023</v>
      </c>
      <c r="W1373" s="60">
        <v>22760001</v>
      </c>
      <c r="X1373" s="60" t="str">
        <f t="shared" si="21"/>
        <v>227</v>
      </c>
    </row>
    <row r="1374" spans="2:24">
      <c r="B1374">
        <v>43257454</v>
      </c>
      <c r="C1374" t="s">
        <v>4744</v>
      </c>
      <c r="D1374" t="s">
        <v>393</v>
      </c>
      <c r="E1374" s="60" t="s">
        <v>394</v>
      </c>
      <c r="G1374" t="s">
        <v>1299</v>
      </c>
      <c r="H1374" s="61">
        <v>45237</v>
      </c>
      <c r="J1374" t="s">
        <v>396</v>
      </c>
      <c r="M1374" t="s">
        <v>397</v>
      </c>
      <c r="Q1374" t="s">
        <v>398</v>
      </c>
      <c r="S1374">
        <v>10210</v>
      </c>
      <c r="T1374" t="s">
        <v>5038</v>
      </c>
      <c r="U1374" s="60">
        <v>1021001</v>
      </c>
      <c r="V1374" t="s">
        <v>797</v>
      </c>
      <c r="W1374" s="60">
        <v>21820002</v>
      </c>
      <c r="X1374" s="60" t="str">
        <f t="shared" si="21"/>
        <v>218</v>
      </c>
    </row>
    <row r="1375" spans="2:24">
      <c r="B1375">
        <v>43257995</v>
      </c>
      <c r="C1375" t="s">
        <v>3170</v>
      </c>
      <c r="D1375" t="s">
        <v>393</v>
      </c>
      <c r="E1375" s="60" t="s">
        <v>394</v>
      </c>
      <c r="G1375" t="s">
        <v>2693</v>
      </c>
      <c r="H1375" s="61">
        <v>45001</v>
      </c>
      <c r="J1375" t="s">
        <v>396</v>
      </c>
      <c r="M1375" t="s">
        <v>397</v>
      </c>
      <c r="Q1375" t="s">
        <v>2694</v>
      </c>
      <c r="S1375">
        <v>10270</v>
      </c>
      <c r="T1375" t="s">
        <v>5035</v>
      </c>
      <c r="U1375" s="60">
        <v>1027002</v>
      </c>
      <c r="V1375" t="s">
        <v>5041</v>
      </c>
      <c r="W1375" s="60">
        <v>21020002</v>
      </c>
      <c r="X1375" s="60" t="str">
        <f t="shared" si="21"/>
        <v>210</v>
      </c>
    </row>
    <row r="1376" spans="2:24">
      <c r="B1376">
        <v>43258115</v>
      </c>
      <c r="C1376" t="s">
        <v>3168</v>
      </c>
      <c r="D1376" t="s">
        <v>393</v>
      </c>
      <c r="E1376" s="60" t="s">
        <v>394</v>
      </c>
      <c r="G1376" t="s">
        <v>1299</v>
      </c>
      <c r="H1376" s="61">
        <v>45223</v>
      </c>
      <c r="J1376" t="s">
        <v>396</v>
      </c>
      <c r="M1376" t="s">
        <v>397</v>
      </c>
      <c r="Q1376" t="s">
        <v>398</v>
      </c>
      <c r="S1376">
        <v>10280</v>
      </c>
      <c r="T1376" t="s">
        <v>837</v>
      </c>
      <c r="U1376" s="60">
        <v>1028001</v>
      </c>
      <c r="V1376" t="s">
        <v>421</v>
      </c>
      <c r="W1376" s="60">
        <v>22220001</v>
      </c>
      <c r="X1376" s="60" t="str">
        <f t="shared" si="21"/>
        <v>222</v>
      </c>
    </row>
    <row r="1377" spans="2:24">
      <c r="B1377">
        <v>43258250</v>
      </c>
      <c r="C1377" t="s">
        <v>1904</v>
      </c>
      <c r="D1377" t="s">
        <v>393</v>
      </c>
      <c r="E1377" s="60" t="s">
        <v>394</v>
      </c>
      <c r="G1377" t="s">
        <v>395</v>
      </c>
      <c r="H1377" s="61">
        <v>40221</v>
      </c>
      <c r="J1377" t="s">
        <v>396</v>
      </c>
      <c r="M1377" t="s">
        <v>397</v>
      </c>
      <c r="Q1377" t="s">
        <v>398</v>
      </c>
      <c r="S1377">
        <v>10275</v>
      </c>
      <c r="T1377" t="s">
        <v>564</v>
      </c>
      <c r="U1377" s="60">
        <v>1027501</v>
      </c>
      <c r="V1377" t="s">
        <v>565</v>
      </c>
      <c r="W1377" s="60">
        <v>22520001</v>
      </c>
      <c r="X1377" s="60" t="str">
        <f t="shared" si="21"/>
        <v>225</v>
      </c>
    </row>
    <row r="1378" spans="2:24">
      <c r="B1378">
        <v>43258330</v>
      </c>
      <c r="C1378" t="s">
        <v>4745</v>
      </c>
      <c r="D1378" t="s">
        <v>410</v>
      </c>
      <c r="E1378" s="60" t="s">
        <v>411</v>
      </c>
      <c r="G1378" t="s">
        <v>412</v>
      </c>
      <c r="H1378" s="61">
        <v>45231</v>
      </c>
      <c r="J1378" t="s">
        <v>5008</v>
      </c>
      <c r="M1378" t="s">
        <v>397</v>
      </c>
      <c r="Q1378" t="s">
        <v>719</v>
      </c>
      <c r="S1378">
        <v>10292</v>
      </c>
      <c r="T1378" t="s">
        <v>451</v>
      </c>
      <c r="U1378" s="60">
        <v>1029203</v>
      </c>
      <c r="V1378" t="s">
        <v>452</v>
      </c>
      <c r="W1378" s="60">
        <v>20160002</v>
      </c>
      <c r="X1378" s="60" t="str">
        <f t="shared" si="21"/>
        <v>201</v>
      </c>
    </row>
    <row r="1379" spans="2:24">
      <c r="B1379">
        <v>43258612</v>
      </c>
      <c r="C1379" t="s">
        <v>4746</v>
      </c>
      <c r="D1379" t="s">
        <v>393</v>
      </c>
      <c r="E1379" s="60" t="s">
        <v>394</v>
      </c>
      <c r="G1379" t="s">
        <v>1299</v>
      </c>
      <c r="H1379" s="61">
        <v>45223</v>
      </c>
      <c r="J1379" t="s">
        <v>396</v>
      </c>
      <c r="M1379" t="s">
        <v>397</v>
      </c>
      <c r="Q1379" t="s">
        <v>398</v>
      </c>
      <c r="S1379">
        <v>10213</v>
      </c>
      <c r="T1379" t="s">
        <v>460</v>
      </c>
      <c r="U1379" s="60">
        <v>1021301</v>
      </c>
      <c r="V1379" t="s">
        <v>421</v>
      </c>
      <c r="W1379" s="60">
        <v>22320001</v>
      </c>
      <c r="X1379" s="60" t="str">
        <f t="shared" si="21"/>
        <v>223</v>
      </c>
    </row>
    <row r="1380" spans="2:24">
      <c r="B1380">
        <v>43258703</v>
      </c>
      <c r="C1380" t="s">
        <v>3271</v>
      </c>
      <c r="D1380" t="s">
        <v>393</v>
      </c>
      <c r="E1380" s="60" t="s">
        <v>394</v>
      </c>
      <c r="G1380" t="s">
        <v>1299</v>
      </c>
      <c r="H1380" s="61">
        <v>45223</v>
      </c>
      <c r="J1380" t="s">
        <v>396</v>
      </c>
      <c r="M1380" t="s">
        <v>471</v>
      </c>
      <c r="Q1380" t="s">
        <v>398</v>
      </c>
      <c r="S1380">
        <v>10230</v>
      </c>
      <c r="T1380" t="s">
        <v>454</v>
      </c>
      <c r="U1380" s="60">
        <v>10230</v>
      </c>
      <c r="V1380" t="s">
        <v>454</v>
      </c>
      <c r="W1380" s="60">
        <v>20760001</v>
      </c>
      <c r="X1380" s="60" t="str">
        <f t="shared" si="21"/>
        <v>207</v>
      </c>
    </row>
    <row r="1381" spans="2:24">
      <c r="B1381">
        <v>43259884</v>
      </c>
      <c r="C1381" t="s">
        <v>2274</v>
      </c>
      <c r="D1381" t="s">
        <v>410</v>
      </c>
      <c r="E1381" s="60" t="s">
        <v>411</v>
      </c>
      <c r="G1381" t="s">
        <v>753</v>
      </c>
      <c r="H1381" s="61">
        <v>41948</v>
      </c>
      <c r="J1381" t="s">
        <v>5009</v>
      </c>
      <c r="M1381" t="s">
        <v>397</v>
      </c>
      <c r="Q1381" t="s">
        <v>753</v>
      </c>
      <c r="S1381">
        <v>10260</v>
      </c>
      <c r="T1381" t="s">
        <v>5037</v>
      </c>
      <c r="U1381" s="60">
        <v>10260</v>
      </c>
      <c r="V1381" t="s">
        <v>5037</v>
      </c>
      <c r="W1381" s="60">
        <v>20960001</v>
      </c>
      <c r="X1381" s="60" t="str">
        <f t="shared" si="21"/>
        <v>209</v>
      </c>
    </row>
    <row r="1382" spans="2:24">
      <c r="B1382">
        <v>43259960</v>
      </c>
      <c r="C1382" t="s">
        <v>2015</v>
      </c>
      <c r="D1382" t="s">
        <v>393</v>
      </c>
      <c r="E1382" s="60" t="s">
        <v>394</v>
      </c>
      <c r="G1382" t="s">
        <v>395</v>
      </c>
      <c r="H1382" s="61">
        <v>40941</v>
      </c>
      <c r="J1382" t="s">
        <v>396</v>
      </c>
      <c r="M1382" t="s">
        <v>397</v>
      </c>
      <c r="Q1382" t="s">
        <v>398</v>
      </c>
      <c r="S1382">
        <v>10210</v>
      </c>
      <c r="T1382" t="s">
        <v>5038</v>
      </c>
      <c r="U1382" s="60">
        <v>1021001</v>
      </c>
      <c r="V1382" t="s">
        <v>797</v>
      </c>
      <c r="W1382" s="60">
        <v>21820002</v>
      </c>
      <c r="X1382" s="60" t="str">
        <f t="shared" si="21"/>
        <v>218</v>
      </c>
    </row>
    <row r="1383" spans="2:24">
      <c r="B1383">
        <v>43261094</v>
      </c>
      <c r="C1383" t="s">
        <v>4747</v>
      </c>
      <c r="D1383" t="s">
        <v>393</v>
      </c>
      <c r="E1383" s="60" t="s">
        <v>394</v>
      </c>
      <c r="G1383" t="s">
        <v>2693</v>
      </c>
      <c r="H1383" s="61">
        <v>45139</v>
      </c>
      <c r="J1383" t="s">
        <v>396</v>
      </c>
      <c r="M1383" t="s">
        <v>397</v>
      </c>
      <c r="Q1383" t="s">
        <v>2694</v>
      </c>
      <c r="S1383">
        <v>10210</v>
      </c>
      <c r="T1383" t="s">
        <v>5038</v>
      </c>
      <c r="U1383" s="60">
        <v>1021002</v>
      </c>
      <c r="V1383" t="s">
        <v>5051</v>
      </c>
      <c r="W1383" s="60">
        <v>21820001</v>
      </c>
      <c r="X1383" s="60" t="str">
        <f t="shared" si="21"/>
        <v>218</v>
      </c>
    </row>
    <row r="1384" spans="2:24">
      <c r="B1384">
        <v>43263491</v>
      </c>
      <c r="C1384" t="s">
        <v>2157</v>
      </c>
      <c r="D1384" t="s">
        <v>410</v>
      </c>
      <c r="E1384" s="60" t="s">
        <v>411</v>
      </c>
      <c r="G1384" t="s">
        <v>753</v>
      </c>
      <c r="H1384" s="61">
        <v>41501</v>
      </c>
      <c r="J1384" t="s">
        <v>5010</v>
      </c>
      <c r="M1384" t="s">
        <v>397</v>
      </c>
      <c r="Q1384" t="s">
        <v>753</v>
      </c>
      <c r="S1384">
        <v>10289</v>
      </c>
      <c r="T1384" t="s">
        <v>521</v>
      </c>
      <c r="U1384" s="60">
        <v>1028904</v>
      </c>
      <c r="V1384" t="s">
        <v>844</v>
      </c>
      <c r="W1384" s="60">
        <v>10210004</v>
      </c>
      <c r="X1384" s="60" t="str">
        <f t="shared" si="21"/>
        <v>102</v>
      </c>
    </row>
    <row r="1385" spans="2:24">
      <c r="B1385">
        <v>43265698</v>
      </c>
      <c r="C1385" t="s">
        <v>2933</v>
      </c>
      <c r="D1385" t="s">
        <v>393</v>
      </c>
      <c r="E1385" s="60" t="s">
        <v>394</v>
      </c>
      <c r="G1385" t="s">
        <v>1299</v>
      </c>
      <c r="H1385" s="61">
        <v>45223</v>
      </c>
      <c r="J1385" t="s">
        <v>396</v>
      </c>
      <c r="M1385" t="s">
        <v>471</v>
      </c>
      <c r="Q1385" t="s">
        <v>398</v>
      </c>
      <c r="S1385">
        <v>10235</v>
      </c>
      <c r="T1385" t="s">
        <v>415</v>
      </c>
      <c r="U1385" s="60">
        <v>1023502</v>
      </c>
      <c r="V1385" t="s">
        <v>416</v>
      </c>
      <c r="W1385" s="60">
        <v>20820001</v>
      </c>
      <c r="X1385" s="60" t="str">
        <f t="shared" si="21"/>
        <v>208</v>
      </c>
    </row>
    <row r="1386" spans="2:24">
      <c r="B1386">
        <v>43268407</v>
      </c>
      <c r="C1386" t="s">
        <v>3001</v>
      </c>
      <c r="D1386" t="s">
        <v>393</v>
      </c>
      <c r="E1386" s="60" t="s">
        <v>394</v>
      </c>
      <c r="G1386" t="s">
        <v>1299</v>
      </c>
      <c r="H1386" s="61">
        <v>44642</v>
      </c>
      <c r="J1386" t="s">
        <v>396</v>
      </c>
      <c r="M1386" t="s">
        <v>397</v>
      </c>
      <c r="Q1386" t="s">
        <v>398</v>
      </c>
      <c r="S1386">
        <v>10245</v>
      </c>
      <c r="T1386" t="s">
        <v>914</v>
      </c>
      <c r="U1386" s="60">
        <v>1024501</v>
      </c>
      <c r="V1386" t="s">
        <v>421</v>
      </c>
      <c r="W1386" s="60">
        <v>22120001</v>
      </c>
      <c r="X1386" s="60" t="str">
        <f t="shared" si="21"/>
        <v>221</v>
      </c>
    </row>
    <row r="1387" spans="2:24">
      <c r="B1387">
        <v>43269262</v>
      </c>
      <c r="C1387" t="s">
        <v>4748</v>
      </c>
      <c r="D1387" t="s">
        <v>393</v>
      </c>
      <c r="E1387" s="60" t="s">
        <v>394</v>
      </c>
      <c r="G1387" t="s">
        <v>2693</v>
      </c>
      <c r="H1387" s="61">
        <v>44967</v>
      </c>
      <c r="J1387" t="s">
        <v>396</v>
      </c>
      <c r="M1387" t="s">
        <v>397</v>
      </c>
      <c r="Q1387" t="s">
        <v>2694</v>
      </c>
      <c r="S1387">
        <v>10202</v>
      </c>
      <c r="T1387" t="s">
        <v>430</v>
      </c>
      <c r="U1387" s="60">
        <v>1020201</v>
      </c>
      <c r="V1387" t="s">
        <v>615</v>
      </c>
      <c r="W1387" s="60">
        <v>21620002</v>
      </c>
      <c r="X1387" s="60" t="str">
        <f t="shared" si="21"/>
        <v>216</v>
      </c>
    </row>
    <row r="1388" spans="2:24">
      <c r="B1388">
        <v>43272026</v>
      </c>
      <c r="C1388" t="s">
        <v>3399</v>
      </c>
      <c r="D1388" t="s">
        <v>393</v>
      </c>
      <c r="E1388" s="60" t="s">
        <v>394</v>
      </c>
      <c r="G1388" t="s">
        <v>2693</v>
      </c>
      <c r="H1388" s="61">
        <v>45237</v>
      </c>
      <c r="J1388" t="s">
        <v>396</v>
      </c>
      <c r="M1388" t="s">
        <v>397</v>
      </c>
      <c r="Q1388" t="s">
        <v>2694</v>
      </c>
      <c r="S1388">
        <v>10210</v>
      </c>
      <c r="T1388" t="s">
        <v>5038</v>
      </c>
      <c r="U1388" s="60">
        <v>1021001</v>
      </c>
      <c r="V1388" t="s">
        <v>797</v>
      </c>
      <c r="W1388" s="60">
        <v>21820002</v>
      </c>
      <c r="X1388" s="60" t="str">
        <f t="shared" si="21"/>
        <v>218</v>
      </c>
    </row>
    <row r="1389" spans="2:24">
      <c r="B1389">
        <v>43272550</v>
      </c>
      <c r="C1389" t="s">
        <v>2768</v>
      </c>
      <c r="D1389" t="s">
        <v>393</v>
      </c>
      <c r="E1389" s="60" t="s">
        <v>394</v>
      </c>
      <c r="G1389" t="s">
        <v>395</v>
      </c>
      <c r="H1389" s="61">
        <v>44505</v>
      </c>
      <c r="J1389" t="s">
        <v>396</v>
      </c>
      <c r="M1389" t="s">
        <v>471</v>
      </c>
      <c r="Q1389" t="s">
        <v>398</v>
      </c>
      <c r="S1389">
        <v>10230</v>
      </c>
      <c r="T1389" t="s">
        <v>454</v>
      </c>
      <c r="U1389" s="60">
        <v>1023014</v>
      </c>
      <c r="V1389" t="s">
        <v>789</v>
      </c>
      <c r="W1389" s="60">
        <v>20720016</v>
      </c>
      <c r="X1389" s="60" t="str">
        <f t="shared" si="21"/>
        <v>207</v>
      </c>
    </row>
    <row r="1390" spans="2:24">
      <c r="B1390">
        <v>43272558</v>
      </c>
      <c r="C1390" t="s">
        <v>4749</v>
      </c>
      <c r="D1390" t="s">
        <v>410</v>
      </c>
      <c r="E1390" s="60" t="s">
        <v>411</v>
      </c>
      <c r="G1390" t="s">
        <v>412</v>
      </c>
      <c r="H1390" s="61">
        <v>45082</v>
      </c>
      <c r="J1390" t="s">
        <v>481</v>
      </c>
      <c r="M1390" t="s">
        <v>397</v>
      </c>
      <c r="Q1390" t="s">
        <v>414</v>
      </c>
      <c r="S1390">
        <v>10260</v>
      </c>
      <c r="T1390" t="s">
        <v>5037</v>
      </c>
      <c r="U1390" s="60">
        <v>10260</v>
      </c>
      <c r="V1390" t="s">
        <v>5037</v>
      </c>
      <c r="W1390" s="60">
        <v>20960001</v>
      </c>
      <c r="X1390" s="60" t="str">
        <f t="shared" si="21"/>
        <v>209</v>
      </c>
    </row>
    <row r="1391" spans="2:24">
      <c r="B1391">
        <v>43274146</v>
      </c>
      <c r="C1391" t="s">
        <v>3216</v>
      </c>
      <c r="D1391" t="s">
        <v>410</v>
      </c>
      <c r="E1391" s="60" t="s">
        <v>411</v>
      </c>
      <c r="G1391" t="s">
        <v>412</v>
      </c>
      <c r="H1391" s="61">
        <v>44789</v>
      </c>
      <c r="J1391" t="s">
        <v>5011</v>
      </c>
      <c r="M1391" t="s">
        <v>397</v>
      </c>
      <c r="Q1391" t="s">
        <v>719</v>
      </c>
      <c r="S1391">
        <v>10296</v>
      </c>
      <c r="T1391" t="s">
        <v>2029</v>
      </c>
      <c r="U1391" s="60">
        <v>10296</v>
      </c>
      <c r="V1391" t="s">
        <v>2029</v>
      </c>
      <c r="W1391" s="60">
        <v>11210001</v>
      </c>
      <c r="X1391" s="60" t="str">
        <f t="shared" si="21"/>
        <v>112</v>
      </c>
    </row>
    <row r="1392" spans="2:24">
      <c r="B1392">
        <v>43274217</v>
      </c>
      <c r="C1392" t="s">
        <v>2167</v>
      </c>
      <c r="D1392" t="s">
        <v>410</v>
      </c>
      <c r="E1392" s="60" t="s">
        <v>411</v>
      </c>
      <c r="G1392" t="s">
        <v>753</v>
      </c>
      <c r="H1392" s="61">
        <v>41529</v>
      </c>
      <c r="J1392" t="s">
        <v>4964</v>
      </c>
      <c r="M1392" t="s">
        <v>397</v>
      </c>
      <c r="Q1392" t="s">
        <v>753</v>
      </c>
      <c r="S1392">
        <v>10255</v>
      </c>
      <c r="T1392" t="s">
        <v>1097</v>
      </c>
      <c r="U1392" s="60">
        <v>10255</v>
      </c>
      <c r="V1392" t="s">
        <v>1097</v>
      </c>
      <c r="W1392" s="60">
        <v>22460001</v>
      </c>
      <c r="X1392" s="60" t="str">
        <f t="shared" si="21"/>
        <v>224</v>
      </c>
    </row>
    <row r="1393" spans="2:24">
      <c r="B1393">
        <v>43274605</v>
      </c>
      <c r="C1393" t="s">
        <v>3215</v>
      </c>
      <c r="D1393" t="s">
        <v>393</v>
      </c>
      <c r="E1393" s="60" t="s">
        <v>394</v>
      </c>
      <c r="G1393" t="s">
        <v>1299</v>
      </c>
      <c r="H1393" s="61">
        <v>45237</v>
      </c>
      <c r="J1393" t="s">
        <v>396</v>
      </c>
      <c r="M1393" t="s">
        <v>397</v>
      </c>
      <c r="Q1393" t="s">
        <v>398</v>
      </c>
      <c r="S1393">
        <v>10240</v>
      </c>
      <c r="T1393" t="s">
        <v>5036</v>
      </c>
      <c r="U1393" s="60">
        <v>1024001</v>
      </c>
      <c r="V1393" t="s">
        <v>477</v>
      </c>
      <c r="W1393" s="60">
        <v>21120001</v>
      </c>
      <c r="X1393" s="60" t="str">
        <f t="shared" si="21"/>
        <v>211</v>
      </c>
    </row>
    <row r="1394" spans="2:24">
      <c r="B1394">
        <v>43275453</v>
      </c>
      <c r="C1394" t="s">
        <v>1938</v>
      </c>
      <c r="D1394" t="s">
        <v>410</v>
      </c>
      <c r="E1394" s="60" t="s">
        <v>411</v>
      </c>
      <c r="G1394" t="s">
        <v>753</v>
      </c>
      <c r="H1394" s="61">
        <v>40458</v>
      </c>
      <c r="J1394" t="s">
        <v>413</v>
      </c>
      <c r="M1394" t="s">
        <v>397</v>
      </c>
      <c r="Q1394" t="s">
        <v>753</v>
      </c>
      <c r="S1394">
        <v>10290</v>
      </c>
      <c r="T1394" t="s">
        <v>706</v>
      </c>
      <c r="U1394" s="60">
        <v>1029004</v>
      </c>
      <c r="V1394" t="s">
        <v>1939</v>
      </c>
      <c r="W1394" s="60">
        <v>20420007</v>
      </c>
      <c r="X1394" s="60" t="str">
        <f t="shared" si="21"/>
        <v>204</v>
      </c>
    </row>
    <row r="1395" spans="2:24">
      <c r="B1395">
        <v>43275601</v>
      </c>
      <c r="C1395" t="s">
        <v>3284</v>
      </c>
      <c r="D1395" t="s">
        <v>393</v>
      </c>
      <c r="E1395" s="60" t="s">
        <v>394</v>
      </c>
      <c r="G1395" t="s">
        <v>2693</v>
      </c>
      <c r="H1395" s="61">
        <v>45232</v>
      </c>
      <c r="J1395" t="s">
        <v>396</v>
      </c>
      <c r="M1395" t="s">
        <v>471</v>
      </c>
      <c r="Q1395" t="s">
        <v>2694</v>
      </c>
      <c r="S1395">
        <v>10260</v>
      </c>
      <c r="T1395" t="s">
        <v>5037</v>
      </c>
      <c r="U1395" s="60">
        <v>1026001</v>
      </c>
      <c r="V1395" t="s">
        <v>538</v>
      </c>
      <c r="W1395" s="60">
        <v>20920001</v>
      </c>
      <c r="X1395" s="60" t="str">
        <f t="shared" si="21"/>
        <v>209</v>
      </c>
    </row>
    <row r="1396" spans="2:24">
      <c r="B1396">
        <v>43276238</v>
      </c>
      <c r="C1396" t="s">
        <v>3148</v>
      </c>
      <c r="D1396" t="s">
        <v>393</v>
      </c>
      <c r="E1396" s="60" t="s">
        <v>394</v>
      </c>
      <c r="G1396" t="s">
        <v>1299</v>
      </c>
      <c r="H1396" s="61">
        <v>45223</v>
      </c>
      <c r="J1396" t="s">
        <v>396</v>
      </c>
      <c r="M1396" t="s">
        <v>397</v>
      </c>
      <c r="Q1396" t="s">
        <v>398</v>
      </c>
      <c r="S1396">
        <v>10202</v>
      </c>
      <c r="T1396" t="s">
        <v>430</v>
      </c>
      <c r="U1396" s="60">
        <v>1020201</v>
      </c>
      <c r="V1396" t="s">
        <v>615</v>
      </c>
      <c r="W1396" s="60">
        <v>21620002</v>
      </c>
      <c r="X1396" s="60" t="str">
        <f t="shared" si="21"/>
        <v>216</v>
      </c>
    </row>
    <row r="1397" spans="2:24">
      <c r="B1397">
        <v>43276372</v>
      </c>
      <c r="C1397" t="s">
        <v>1655</v>
      </c>
      <c r="D1397" t="s">
        <v>393</v>
      </c>
      <c r="E1397" s="60" t="s">
        <v>394</v>
      </c>
      <c r="G1397" t="s">
        <v>395</v>
      </c>
      <c r="H1397" s="61">
        <v>39304</v>
      </c>
      <c r="J1397" t="s">
        <v>396</v>
      </c>
      <c r="M1397" t="s">
        <v>397</v>
      </c>
      <c r="Q1397" t="s">
        <v>398</v>
      </c>
      <c r="S1397">
        <v>10225</v>
      </c>
      <c r="T1397" t="s">
        <v>402</v>
      </c>
      <c r="U1397" s="60">
        <v>1022501</v>
      </c>
      <c r="V1397" t="s">
        <v>676</v>
      </c>
      <c r="W1397" s="60">
        <v>21320003</v>
      </c>
      <c r="X1397" s="60" t="str">
        <f t="shared" si="21"/>
        <v>213</v>
      </c>
    </row>
    <row r="1398" spans="2:24">
      <c r="B1398">
        <v>43276522</v>
      </c>
      <c r="C1398" t="s">
        <v>2575</v>
      </c>
      <c r="D1398" t="s">
        <v>410</v>
      </c>
      <c r="E1398" s="60" t="s">
        <v>411</v>
      </c>
      <c r="G1398" t="s">
        <v>753</v>
      </c>
      <c r="H1398" s="61">
        <v>43368</v>
      </c>
      <c r="J1398" t="s">
        <v>481</v>
      </c>
      <c r="M1398" t="s">
        <v>397</v>
      </c>
      <c r="Q1398" t="s">
        <v>753</v>
      </c>
      <c r="S1398">
        <v>10235</v>
      </c>
      <c r="T1398" t="s">
        <v>415</v>
      </c>
      <c r="U1398" s="60">
        <v>10235</v>
      </c>
      <c r="V1398" t="s">
        <v>415</v>
      </c>
      <c r="W1398" s="60">
        <v>20860001</v>
      </c>
      <c r="X1398" s="60" t="str">
        <f t="shared" si="21"/>
        <v>208</v>
      </c>
    </row>
    <row r="1399" spans="2:24">
      <c r="B1399">
        <v>43278612</v>
      </c>
      <c r="C1399" t="s">
        <v>3015</v>
      </c>
      <c r="D1399" t="s">
        <v>393</v>
      </c>
      <c r="E1399" s="60" t="s">
        <v>394</v>
      </c>
      <c r="G1399" t="s">
        <v>2693</v>
      </c>
      <c r="H1399" s="61">
        <v>45026</v>
      </c>
      <c r="J1399" t="s">
        <v>396</v>
      </c>
      <c r="M1399" t="s">
        <v>397</v>
      </c>
      <c r="Q1399" t="s">
        <v>2694</v>
      </c>
      <c r="S1399">
        <v>10290</v>
      </c>
      <c r="T1399" t="s">
        <v>706</v>
      </c>
      <c r="U1399" s="60">
        <v>1029004</v>
      </c>
      <c r="V1399" t="s">
        <v>1939</v>
      </c>
      <c r="W1399" s="60">
        <v>20420007</v>
      </c>
      <c r="X1399" s="60" t="str">
        <f t="shared" si="21"/>
        <v>204</v>
      </c>
    </row>
    <row r="1400" spans="2:24">
      <c r="B1400">
        <v>43278846</v>
      </c>
      <c r="C1400" t="s">
        <v>1866</v>
      </c>
      <c r="D1400" t="s">
        <v>410</v>
      </c>
      <c r="E1400" s="60" t="s">
        <v>411</v>
      </c>
      <c r="G1400" t="s">
        <v>753</v>
      </c>
      <c r="H1400" s="61">
        <v>40031</v>
      </c>
      <c r="J1400" t="s">
        <v>4965</v>
      </c>
      <c r="M1400" t="s">
        <v>471</v>
      </c>
      <c r="Q1400" t="s">
        <v>753</v>
      </c>
      <c r="S1400">
        <v>10203</v>
      </c>
      <c r="T1400" t="s">
        <v>399</v>
      </c>
      <c r="U1400" s="60">
        <v>1020301</v>
      </c>
      <c r="V1400" t="s">
        <v>405</v>
      </c>
      <c r="W1400" s="60">
        <v>21420004</v>
      </c>
      <c r="X1400" s="60" t="str">
        <f t="shared" si="21"/>
        <v>214</v>
      </c>
    </row>
    <row r="1401" spans="2:24">
      <c r="B1401">
        <v>43278886</v>
      </c>
      <c r="C1401" t="s">
        <v>4750</v>
      </c>
      <c r="D1401" t="s">
        <v>393</v>
      </c>
      <c r="E1401" s="60" t="s">
        <v>394</v>
      </c>
      <c r="G1401" t="s">
        <v>2693</v>
      </c>
      <c r="H1401" s="61">
        <v>44942</v>
      </c>
      <c r="J1401" t="s">
        <v>396</v>
      </c>
      <c r="M1401" t="s">
        <v>397</v>
      </c>
      <c r="Q1401" t="s">
        <v>2694</v>
      </c>
      <c r="S1401">
        <v>10211</v>
      </c>
      <c r="T1401" t="s">
        <v>422</v>
      </c>
      <c r="U1401" s="60">
        <v>1021101</v>
      </c>
      <c r="V1401" t="s">
        <v>423</v>
      </c>
      <c r="W1401" s="60">
        <v>21920004</v>
      </c>
      <c r="X1401" s="60" t="str">
        <f t="shared" si="21"/>
        <v>219</v>
      </c>
    </row>
    <row r="1402" spans="2:24">
      <c r="B1402">
        <v>43279109</v>
      </c>
      <c r="C1402" t="s">
        <v>2864</v>
      </c>
      <c r="D1402" t="s">
        <v>410</v>
      </c>
      <c r="E1402" s="60" t="s">
        <v>411</v>
      </c>
      <c r="G1402" t="s">
        <v>412</v>
      </c>
      <c r="H1402" s="61">
        <v>44966</v>
      </c>
      <c r="J1402" t="s">
        <v>5012</v>
      </c>
      <c r="M1402" t="s">
        <v>397</v>
      </c>
      <c r="Q1402" t="s">
        <v>719</v>
      </c>
      <c r="S1402">
        <v>10292</v>
      </c>
      <c r="T1402" t="s">
        <v>451</v>
      </c>
      <c r="U1402" s="60">
        <v>1029203</v>
      </c>
      <c r="V1402" t="s">
        <v>452</v>
      </c>
      <c r="W1402" s="60">
        <v>20160002</v>
      </c>
      <c r="X1402" s="60" t="str">
        <f t="shared" si="21"/>
        <v>201</v>
      </c>
    </row>
    <row r="1403" spans="2:24">
      <c r="B1403">
        <v>43279273</v>
      </c>
      <c r="C1403" t="s">
        <v>2955</v>
      </c>
      <c r="D1403" t="s">
        <v>393</v>
      </c>
      <c r="E1403" s="60" t="s">
        <v>394</v>
      </c>
      <c r="G1403" t="s">
        <v>2693</v>
      </c>
      <c r="H1403" s="61">
        <v>44970</v>
      </c>
      <c r="J1403" t="s">
        <v>396</v>
      </c>
      <c r="M1403" t="s">
        <v>397</v>
      </c>
      <c r="Q1403" t="s">
        <v>2694</v>
      </c>
      <c r="S1403">
        <v>10209</v>
      </c>
      <c r="T1403" t="s">
        <v>442</v>
      </c>
      <c r="U1403" s="60">
        <v>1020905</v>
      </c>
      <c r="V1403" t="s">
        <v>952</v>
      </c>
      <c r="W1403" s="60">
        <v>21720006</v>
      </c>
      <c r="X1403" s="60" t="str">
        <f t="shared" si="21"/>
        <v>217</v>
      </c>
    </row>
    <row r="1404" spans="2:24">
      <c r="B1404">
        <v>43279870</v>
      </c>
      <c r="C1404" t="s">
        <v>2382</v>
      </c>
      <c r="D1404" t="s">
        <v>393</v>
      </c>
      <c r="E1404" s="60" t="s">
        <v>394</v>
      </c>
      <c r="G1404" t="s">
        <v>395</v>
      </c>
      <c r="H1404" s="61">
        <v>42412</v>
      </c>
      <c r="J1404" t="s">
        <v>932</v>
      </c>
      <c r="M1404" t="s">
        <v>397</v>
      </c>
      <c r="Q1404" t="s">
        <v>398</v>
      </c>
      <c r="S1404">
        <v>10214</v>
      </c>
      <c r="T1404" t="s">
        <v>420</v>
      </c>
      <c r="U1404" s="60">
        <v>10214</v>
      </c>
      <c r="V1404" t="s">
        <v>420</v>
      </c>
      <c r="W1404" s="60">
        <v>22660001</v>
      </c>
      <c r="X1404" s="60" t="str">
        <f t="shared" si="21"/>
        <v>226</v>
      </c>
    </row>
    <row r="1405" spans="2:24">
      <c r="B1405">
        <v>43282881</v>
      </c>
      <c r="C1405" t="s">
        <v>3131</v>
      </c>
      <c r="D1405" t="s">
        <v>393</v>
      </c>
      <c r="E1405" s="60" t="s">
        <v>394</v>
      </c>
      <c r="G1405" t="s">
        <v>2693</v>
      </c>
      <c r="H1405" s="61">
        <v>45082</v>
      </c>
      <c r="J1405" t="s">
        <v>396</v>
      </c>
      <c r="M1405" t="s">
        <v>397</v>
      </c>
      <c r="Q1405" t="s">
        <v>2694</v>
      </c>
      <c r="S1405">
        <v>10220</v>
      </c>
      <c r="T1405" t="s">
        <v>434</v>
      </c>
      <c r="U1405" s="60">
        <v>1022003</v>
      </c>
      <c r="V1405" t="s">
        <v>435</v>
      </c>
      <c r="W1405" s="60">
        <v>22020004</v>
      </c>
      <c r="X1405" s="60" t="str">
        <f t="shared" si="21"/>
        <v>220</v>
      </c>
    </row>
    <row r="1406" spans="2:24">
      <c r="B1406">
        <v>43283391</v>
      </c>
      <c r="C1406" t="s">
        <v>1841</v>
      </c>
      <c r="D1406" t="s">
        <v>393</v>
      </c>
      <c r="E1406" s="60" t="s">
        <v>394</v>
      </c>
      <c r="G1406" t="s">
        <v>395</v>
      </c>
      <c r="H1406" s="61">
        <v>40009</v>
      </c>
      <c r="J1406" t="s">
        <v>396</v>
      </c>
      <c r="M1406" t="s">
        <v>397</v>
      </c>
      <c r="Q1406" t="s">
        <v>398</v>
      </c>
      <c r="S1406">
        <v>10240</v>
      </c>
      <c r="T1406" t="s">
        <v>5036</v>
      </c>
      <c r="U1406" s="60">
        <v>1024002</v>
      </c>
      <c r="V1406" t="s">
        <v>940</v>
      </c>
      <c r="W1406" s="60">
        <v>21120002</v>
      </c>
      <c r="X1406" s="60" t="str">
        <f t="shared" si="21"/>
        <v>211</v>
      </c>
    </row>
    <row r="1407" spans="2:24">
      <c r="B1407">
        <v>43285685</v>
      </c>
      <c r="C1407" t="s">
        <v>2919</v>
      </c>
      <c r="D1407" t="s">
        <v>393</v>
      </c>
      <c r="E1407" s="60" t="s">
        <v>394</v>
      </c>
      <c r="G1407" t="s">
        <v>2693</v>
      </c>
      <c r="H1407" s="61">
        <v>45209</v>
      </c>
      <c r="J1407" t="s">
        <v>396</v>
      </c>
      <c r="M1407" t="s">
        <v>397</v>
      </c>
      <c r="Q1407" t="s">
        <v>2694</v>
      </c>
      <c r="S1407">
        <v>10290</v>
      </c>
      <c r="T1407" t="s">
        <v>706</v>
      </c>
      <c r="U1407" s="60">
        <v>1029004</v>
      </c>
      <c r="V1407" t="s">
        <v>1939</v>
      </c>
      <c r="W1407" s="60">
        <v>20420007</v>
      </c>
      <c r="X1407" s="60" t="str">
        <f t="shared" si="21"/>
        <v>204</v>
      </c>
    </row>
    <row r="1408" spans="2:24">
      <c r="B1408">
        <v>43341814</v>
      </c>
      <c r="C1408" t="s">
        <v>3335</v>
      </c>
      <c r="D1408" t="s">
        <v>393</v>
      </c>
      <c r="E1408" s="60" t="s">
        <v>394</v>
      </c>
      <c r="G1408" t="s">
        <v>2693</v>
      </c>
      <c r="H1408" s="61">
        <v>45226</v>
      </c>
      <c r="J1408" t="s">
        <v>396</v>
      </c>
      <c r="M1408" t="s">
        <v>471</v>
      </c>
      <c r="Q1408" t="s">
        <v>2694</v>
      </c>
      <c r="S1408">
        <v>10275</v>
      </c>
      <c r="T1408" t="s">
        <v>564</v>
      </c>
      <c r="U1408" s="60">
        <v>1027501</v>
      </c>
      <c r="V1408" t="s">
        <v>565</v>
      </c>
      <c r="W1408" s="60">
        <v>22520001</v>
      </c>
      <c r="X1408" s="60" t="str">
        <f t="shared" si="21"/>
        <v>225</v>
      </c>
    </row>
    <row r="1409" spans="2:24">
      <c r="B1409">
        <v>43343757</v>
      </c>
      <c r="C1409" t="s">
        <v>4751</v>
      </c>
      <c r="D1409" t="s">
        <v>410</v>
      </c>
      <c r="E1409" s="60" t="s">
        <v>411</v>
      </c>
      <c r="G1409" t="s">
        <v>412</v>
      </c>
      <c r="H1409" s="61">
        <v>45063</v>
      </c>
      <c r="J1409" t="s">
        <v>481</v>
      </c>
      <c r="M1409" t="s">
        <v>397</v>
      </c>
      <c r="Q1409" t="s">
        <v>414</v>
      </c>
      <c r="S1409">
        <v>10230</v>
      </c>
      <c r="T1409" t="s">
        <v>454</v>
      </c>
      <c r="U1409" s="60">
        <v>10230</v>
      </c>
      <c r="V1409" t="s">
        <v>454</v>
      </c>
      <c r="W1409" s="60">
        <v>20760001</v>
      </c>
      <c r="X1409" s="60" t="str">
        <f t="shared" si="21"/>
        <v>207</v>
      </c>
    </row>
    <row r="1410" spans="2:24">
      <c r="B1410">
        <v>43414694</v>
      </c>
      <c r="C1410" t="s">
        <v>2979</v>
      </c>
      <c r="D1410" t="s">
        <v>393</v>
      </c>
      <c r="E1410" s="60" t="s">
        <v>394</v>
      </c>
      <c r="G1410" t="s">
        <v>1299</v>
      </c>
      <c r="H1410" s="61">
        <v>45223</v>
      </c>
      <c r="J1410" t="s">
        <v>396</v>
      </c>
      <c r="M1410" t="s">
        <v>471</v>
      </c>
      <c r="Q1410" t="s">
        <v>398</v>
      </c>
      <c r="S1410">
        <v>10275</v>
      </c>
      <c r="T1410" t="s">
        <v>564</v>
      </c>
      <c r="U1410" s="60">
        <v>1027501</v>
      </c>
      <c r="V1410" t="s">
        <v>565</v>
      </c>
      <c r="W1410" s="60">
        <v>22520001</v>
      </c>
      <c r="X1410" s="60" t="str">
        <f t="shared" si="21"/>
        <v>225</v>
      </c>
    </row>
    <row r="1411" spans="2:24">
      <c r="B1411">
        <v>43424315</v>
      </c>
      <c r="C1411" t="s">
        <v>1138</v>
      </c>
      <c r="D1411" t="s">
        <v>410</v>
      </c>
      <c r="E1411" s="60" t="s">
        <v>411</v>
      </c>
      <c r="G1411" t="s">
        <v>753</v>
      </c>
      <c r="H1411" s="61">
        <v>36910</v>
      </c>
      <c r="J1411" t="s">
        <v>630</v>
      </c>
      <c r="M1411" t="s">
        <v>397</v>
      </c>
      <c r="Q1411" t="s">
        <v>753</v>
      </c>
      <c r="S1411">
        <v>10281</v>
      </c>
      <c r="T1411" t="s">
        <v>493</v>
      </c>
      <c r="U1411" s="60">
        <v>1028102</v>
      </c>
      <c r="V1411" t="s">
        <v>494</v>
      </c>
      <c r="W1411" s="60">
        <v>11010003</v>
      </c>
      <c r="X1411" s="60" t="str">
        <f t="shared" ref="X1411:X1474" si="22">LEFT(W1411,3)</f>
        <v>110</v>
      </c>
    </row>
    <row r="1412" spans="2:24">
      <c r="B1412">
        <v>43427245</v>
      </c>
      <c r="C1412" t="s">
        <v>2958</v>
      </c>
      <c r="D1412" t="s">
        <v>393</v>
      </c>
      <c r="E1412" s="60" t="s">
        <v>394</v>
      </c>
      <c r="G1412" t="s">
        <v>2693</v>
      </c>
      <c r="H1412" s="61">
        <v>44992</v>
      </c>
      <c r="J1412" t="s">
        <v>396</v>
      </c>
      <c r="M1412" t="s">
        <v>397</v>
      </c>
      <c r="Q1412" t="s">
        <v>2694</v>
      </c>
      <c r="S1412">
        <v>10290</v>
      </c>
      <c r="T1412" t="s">
        <v>706</v>
      </c>
      <c r="U1412" s="60">
        <v>1029005</v>
      </c>
      <c r="V1412" t="s">
        <v>707</v>
      </c>
      <c r="W1412" s="60">
        <v>20420004</v>
      </c>
      <c r="X1412" s="60" t="str">
        <f t="shared" si="22"/>
        <v>204</v>
      </c>
    </row>
    <row r="1413" spans="2:24">
      <c r="B1413">
        <v>43430395</v>
      </c>
      <c r="C1413" t="s">
        <v>3165</v>
      </c>
      <c r="D1413" t="s">
        <v>393</v>
      </c>
      <c r="E1413" s="60" t="s">
        <v>394</v>
      </c>
      <c r="G1413" t="s">
        <v>2693</v>
      </c>
      <c r="H1413" s="61">
        <v>45126</v>
      </c>
      <c r="J1413" t="s">
        <v>396</v>
      </c>
      <c r="M1413" t="s">
        <v>471</v>
      </c>
      <c r="Q1413" t="s">
        <v>2694</v>
      </c>
      <c r="S1413">
        <v>10202</v>
      </c>
      <c r="T1413" t="s">
        <v>430</v>
      </c>
      <c r="U1413" s="60">
        <v>1020201</v>
      </c>
      <c r="V1413" t="s">
        <v>615</v>
      </c>
      <c r="W1413" s="60">
        <v>21620002</v>
      </c>
      <c r="X1413" s="60" t="str">
        <f t="shared" si="22"/>
        <v>216</v>
      </c>
    </row>
    <row r="1414" spans="2:24">
      <c r="B1414">
        <v>43430724</v>
      </c>
      <c r="C1414" t="s">
        <v>1872</v>
      </c>
      <c r="D1414" t="s">
        <v>410</v>
      </c>
      <c r="E1414" s="60" t="s">
        <v>411</v>
      </c>
      <c r="G1414" t="s">
        <v>753</v>
      </c>
      <c r="H1414" s="61">
        <v>40059</v>
      </c>
      <c r="J1414" t="s">
        <v>5013</v>
      </c>
      <c r="M1414" t="s">
        <v>471</v>
      </c>
      <c r="Q1414" t="s">
        <v>753</v>
      </c>
      <c r="S1414">
        <v>10294</v>
      </c>
      <c r="T1414" t="s">
        <v>472</v>
      </c>
      <c r="U1414" s="60">
        <v>1029401</v>
      </c>
      <c r="V1414" t="s">
        <v>830</v>
      </c>
      <c r="W1414" s="60">
        <v>10850002</v>
      </c>
      <c r="X1414" s="60" t="str">
        <f t="shared" si="22"/>
        <v>108</v>
      </c>
    </row>
    <row r="1415" spans="2:24">
      <c r="B1415">
        <v>43434183</v>
      </c>
      <c r="C1415" t="s">
        <v>3392</v>
      </c>
      <c r="D1415" t="s">
        <v>410</v>
      </c>
      <c r="E1415" s="60" t="s">
        <v>411</v>
      </c>
      <c r="G1415" t="s">
        <v>412</v>
      </c>
      <c r="H1415" s="61">
        <v>45013</v>
      </c>
      <c r="J1415" t="s">
        <v>4963</v>
      </c>
      <c r="M1415" t="s">
        <v>397</v>
      </c>
      <c r="Q1415" t="s">
        <v>719</v>
      </c>
      <c r="S1415">
        <v>10270</v>
      </c>
      <c r="T1415" t="s">
        <v>5035</v>
      </c>
      <c r="U1415" s="60">
        <v>1027001</v>
      </c>
      <c r="V1415" t="s">
        <v>5042</v>
      </c>
      <c r="W1415" s="60">
        <v>21020001</v>
      </c>
      <c r="X1415" s="60" t="str">
        <f t="shared" si="22"/>
        <v>210</v>
      </c>
    </row>
    <row r="1416" spans="2:24">
      <c r="B1416">
        <v>43437892</v>
      </c>
      <c r="C1416" t="s">
        <v>3426</v>
      </c>
      <c r="D1416" t="s">
        <v>393</v>
      </c>
      <c r="E1416" s="60" t="s">
        <v>394</v>
      </c>
      <c r="G1416" t="s">
        <v>2693</v>
      </c>
      <c r="H1416" s="61">
        <v>45251</v>
      </c>
      <c r="J1416" t="s">
        <v>396</v>
      </c>
      <c r="M1416" t="s">
        <v>397</v>
      </c>
      <c r="Q1416" t="s">
        <v>2694</v>
      </c>
      <c r="S1416">
        <v>10209</v>
      </c>
      <c r="T1416" t="s">
        <v>442</v>
      </c>
      <c r="U1416" s="60">
        <v>1020905</v>
      </c>
      <c r="V1416" t="s">
        <v>952</v>
      </c>
      <c r="W1416" s="60">
        <v>21720006</v>
      </c>
      <c r="X1416" s="60" t="str">
        <f t="shared" si="22"/>
        <v>217</v>
      </c>
    </row>
    <row r="1417" spans="2:24">
      <c r="B1417">
        <v>43446038</v>
      </c>
      <c r="C1417" t="s">
        <v>1959</v>
      </c>
      <c r="D1417" t="s">
        <v>410</v>
      </c>
      <c r="E1417" s="60" t="s">
        <v>411</v>
      </c>
      <c r="G1417" t="s">
        <v>753</v>
      </c>
      <c r="H1417" s="61">
        <v>40556</v>
      </c>
      <c r="J1417" t="s">
        <v>530</v>
      </c>
      <c r="M1417" t="s">
        <v>397</v>
      </c>
      <c r="Q1417" t="s">
        <v>753</v>
      </c>
      <c r="S1417">
        <v>10270</v>
      </c>
      <c r="T1417" t="s">
        <v>5035</v>
      </c>
      <c r="U1417" s="60">
        <v>10270</v>
      </c>
      <c r="V1417" t="s">
        <v>5035</v>
      </c>
      <c r="W1417" s="60">
        <v>21060001</v>
      </c>
      <c r="X1417" s="60" t="str">
        <f t="shared" si="22"/>
        <v>210</v>
      </c>
    </row>
    <row r="1418" spans="2:24">
      <c r="B1418">
        <v>43452493</v>
      </c>
      <c r="C1418" t="s">
        <v>1376</v>
      </c>
      <c r="D1418" t="s">
        <v>393</v>
      </c>
      <c r="E1418" s="60" t="s">
        <v>394</v>
      </c>
      <c r="G1418" t="s">
        <v>395</v>
      </c>
      <c r="H1418" s="61">
        <v>38041</v>
      </c>
      <c r="J1418" t="s">
        <v>4966</v>
      </c>
      <c r="M1418" t="s">
        <v>397</v>
      </c>
      <c r="Q1418" t="s">
        <v>398</v>
      </c>
      <c r="S1418">
        <v>10225</v>
      </c>
      <c r="T1418" t="s">
        <v>402</v>
      </c>
      <c r="U1418" s="60">
        <v>1022511</v>
      </c>
      <c r="V1418" t="s">
        <v>1894</v>
      </c>
      <c r="W1418" s="60">
        <v>21320012</v>
      </c>
      <c r="X1418" s="60" t="str">
        <f t="shared" si="22"/>
        <v>213</v>
      </c>
    </row>
    <row r="1419" spans="2:24">
      <c r="B1419">
        <v>43453766</v>
      </c>
      <c r="C1419" t="s">
        <v>3098</v>
      </c>
      <c r="D1419" t="s">
        <v>410</v>
      </c>
      <c r="E1419" s="60" t="s">
        <v>411</v>
      </c>
      <c r="G1419" t="s">
        <v>412</v>
      </c>
      <c r="H1419" s="61">
        <v>44699</v>
      </c>
      <c r="J1419" t="s">
        <v>4979</v>
      </c>
      <c r="M1419" t="s">
        <v>397</v>
      </c>
      <c r="Q1419" t="s">
        <v>719</v>
      </c>
      <c r="S1419">
        <v>10203</v>
      </c>
      <c r="T1419" t="s">
        <v>399</v>
      </c>
      <c r="U1419" s="60">
        <v>1020301</v>
      </c>
      <c r="V1419" t="s">
        <v>405</v>
      </c>
      <c r="W1419" s="60">
        <v>21420004</v>
      </c>
      <c r="X1419" s="60" t="str">
        <f t="shared" si="22"/>
        <v>214</v>
      </c>
    </row>
    <row r="1420" spans="2:24">
      <c r="B1420">
        <v>43454384</v>
      </c>
      <c r="C1420" t="s">
        <v>3285</v>
      </c>
      <c r="D1420" t="s">
        <v>393</v>
      </c>
      <c r="E1420" s="60" t="s">
        <v>394</v>
      </c>
      <c r="G1420" t="s">
        <v>2693</v>
      </c>
      <c r="H1420" s="61">
        <v>45180</v>
      </c>
      <c r="J1420" t="s">
        <v>396</v>
      </c>
      <c r="M1420" t="s">
        <v>397</v>
      </c>
      <c r="Q1420" t="s">
        <v>2694</v>
      </c>
      <c r="S1420">
        <v>10260</v>
      </c>
      <c r="T1420" t="s">
        <v>5037</v>
      </c>
      <c r="U1420" s="60">
        <v>1026001</v>
      </c>
      <c r="V1420" t="s">
        <v>538</v>
      </c>
      <c r="W1420" s="60">
        <v>20920001</v>
      </c>
      <c r="X1420" s="60" t="str">
        <f t="shared" si="22"/>
        <v>209</v>
      </c>
    </row>
    <row r="1421" spans="2:24">
      <c r="B1421">
        <v>43454931</v>
      </c>
      <c r="C1421" t="s">
        <v>2526</v>
      </c>
      <c r="D1421" t="s">
        <v>393</v>
      </c>
      <c r="E1421" s="60" t="s">
        <v>394</v>
      </c>
      <c r="G1421" t="s">
        <v>395</v>
      </c>
      <c r="H1421" s="61">
        <v>43151</v>
      </c>
      <c r="J1421" t="s">
        <v>396</v>
      </c>
      <c r="M1421" t="s">
        <v>471</v>
      </c>
      <c r="Q1421" t="s">
        <v>398</v>
      </c>
      <c r="S1421">
        <v>10230</v>
      </c>
      <c r="T1421" t="s">
        <v>454</v>
      </c>
      <c r="U1421" s="60">
        <v>1023007</v>
      </c>
      <c r="V1421" t="s">
        <v>582</v>
      </c>
      <c r="W1421" s="60">
        <v>20720007</v>
      </c>
      <c r="X1421" s="60" t="str">
        <f t="shared" si="22"/>
        <v>207</v>
      </c>
    </row>
    <row r="1422" spans="2:24">
      <c r="B1422">
        <v>43455031</v>
      </c>
      <c r="C1422" t="s">
        <v>3220</v>
      </c>
      <c r="D1422" t="s">
        <v>393</v>
      </c>
      <c r="E1422" s="60" t="s">
        <v>394</v>
      </c>
      <c r="G1422" t="s">
        <v>1299</v>
      </c>
      <c r="H1422" s="61">
        <v>45237</v>
      </c>
      <c r="J1422" t="s">
        <v>396</v>
      </c>
      <c r="M1422" t="s">
        <v>471</v>
      </c>
      <c r="Q1422" t="s">
        <v>398</v>
      </c>
      <c r="S1422">
        <v>10230</v>
      </c>
      <c r="T1422" t="s">
        <v>454</v>
      </c>
      <c r="U1422" s="60">
        <v>1023015</v>
      </c>
      <c r="V1422" t="s">
        <v>786</v>
      </c>
      <c r="W1422" s="60">
        <v>20720017</v>
      </c>
      <c r="X1422" s="60" t="str">
        <f t="shared" si="22"/>
        <v>207</v>
      </c>
    </row>
    <row r="1423" spans="2:24">
      <c r="B1423">
        <v>43455676</v>
      </c>
      <c r="C1423" t="s">
        <v>2814</v>
      </c>
      <c r="D1423" t="s">
        <v>393</v>
      </c>
      <c r="E1423" s="60" t="s">
        <v>394</v>
      </c>
      <c r="G1423" t="s">
        <v>395</v>
      </c>
      <c r="H1423" s="61">
        <v>44522</v>
      </c>
      <c r="J1423" t="s">
        <v>396</v>
      </c>
      <c r="M1423" t="s">
        <v>397</v>
      </c>
      <c r="Q1423" t="s">
        <v>398</v>
      </c>
      <c r="S1423">
        <v>10202</v>
      </c>
      <c r="T1423" t="s">
        <v>430</v>
      </c>
      <c r="U1423" s="60">
        <v>1020202</v>
      </c>
      <c r="V1423" t="s">
        <v>885</v>
      </c>
      <c r="W1423" s="60">
        <v>21620001</v>
      </c>
      <c r="X1423" s="60" t="str">
        <f t="shared" si="22"/>
        <v>216</v>
      </c>
    </row>
    <row r="1424" spans="2:24">
      <c r="B1424">
        <v>43456582</v>
      </c>
      <c r="C1424" t="s">
        <v>1052</v>
      </c>
      <c r="D1424" t="s">
        <v>410</v>
      </c>
      <c r="E1424" s="60" t="s">
        <v>411</v>
      </c>
      <c r="G1424" t="s">
        <v>753</v>
      </c>
      <c r="H1424" s="61">
        <v>36236</v>
      </c>
      <c r="J1424" t="s">
        <v>4954</v>
      </c>
      <c r="M1424" t="s">
        <v>397</v>
      </c>
      <c r="Q1424" t="s">
        <v>753</v>
      </c>
      <c r="S1424">
        <v>10292</v>
      </c>
      <c r="T1424" t="s">
        <v>451</v>
      </c>
      <c r="U1424" s="60">
        <v>1029203</v>
      </c>
      <c r="V1424" t="s">
        <v>452</v>
      </c>
      <c r="W1424" s="60">
        <v>20160002</v>
      </c>
      <c r="X1424" s="60" t="str">
        <f t="shared" si="22"/>
        <v>201</v>
      </c>
    </row>
    <row r="1425" spans="2:24">
      <c r="B1425">
        <v>43457199</v>
      </c>
      <c r="C1425" t="s">
        <v>1176</v>
      </c>
      <c r="D1425" t="s">
        <v>393</v>
      </c>
      <c r="E1425" s="60" t="s">
        <v>394</v>
      </c>
      <c r="G1425" t="s">
        <v>395</v>
      </c>
      <c r="H1425" s="61">
        <v>37131</v>
      </c>
      <c r="J1425" t="s">
        <v>1177</v>
      </c>
      <c r="M1425" t="s">
        <v>397</v>
      </c>
      <c r="Q1425" t="s">
        <v>398</v>
      </c>
      <c r="S1425">
        <v>10289</v>
      </c>
      <c r="T1425" t="s">
        <v>521</v>
      </c>
      <c r="U1425" s="60">
        <v>1028904</v>
      </c>
      <c r="V1425" t="s">
        <v>844</v>
      </c>
      <c r="W1425" s="60">
        <v>10210004</v>
      </c>
      <c r="X1425" s="60" t="str">
        <f t="shared" si="22"/>
        <v>102</v>
      </c>
    </row>
    <row r="1426" spans="2:24">
      <c r="B1426">
        <v>43462706</v>
      </c>
      <c r="C1426" t="s">
        <v>2752</v>
      </c>
      <c r="D1426" t="s">
        <v>393</v>
      </c>
      <c r="E1426" s="60" t="s">
        <v>394</v>
      </c>
      <c r="G1426" t="s">
        <v>395</v>
      </c>
      <c r="H1426" s="61">
        <v>44498</v>
      </c>
      <c r="J1426" t="s">
        <v>396</v>
      </c>
      <c r="M1426" t="s">
        <v>397</v>
      </c>
      <c r="Q1426" t="s">
        <v>398</v>
      </c>
      <c r="S1426">
        <v>10209</v>
      </c>
      <c r="T1426" t="s">
        <v>442</v>
      </c>
      <c r="U1426" s="60">
        <v>1020904</v>
      </c>
      <c r="V1426" t="s">
        <v>756</v>
      </c>
      <c r="W1426" s="60">
        <v>21720005</v>
      </c>
      <c r="X1426" s="60" t="str">
        <f t="shared" si="22"/>
        <v>217</v>
      </c>
    </row>
    <row r="1427" spans="2:24">
      <c r="B1427">
        <v>43463670</v>
      </c>
      <c r="C1427" t="s">
        <v>2986</v>
      </c>
      <c r="D1427" t="s">
        <v>393</v>
      </c>
      <c r="E1427" s="60" t="s">
        <v>394</v>
      </c>
      <c r="G1427" t="s">
        <v>2693</v>
      </c>
      <c r="H1427" s="61">
        <v>44942</v>
      </c>
      <c r="J1427" t="s">
        <v>396</v>
      </c>
      <c r="M1427" t="s">
        <v>397</v>
      </c>
      <c r="Q1427" t="s">
        <v>2694</v>
      </c>
      <c r="S1427">
        <v>10203</v>
      </c>
      <c r="T1427" t="s">
        <v>399</v>
      </c>
      <c r="U1427" s="60">
        <v>1020305</v>
      </c>
      <c r="V1427" t="s">
        <v>436</v>
      </c>
      <c r="W1427" s="60">
        <v>21420001</v>
      </c>
      <c r="X1427" s="60" t="str">
        <f t="shared" si="22"/>
        <v>214</v>
      </c>
    </row>
    <row r="1428" spans="2:24">
      <c r="B1428">
        <v>43467539</v>
      </c>
      <c r="C1428" t="s">
        <v>1049</v>
      </c>
      <c r="D1428" t="s">
        <v>393</v>
      </c>
      <c r="E1428" s="60" t="s">
        <v>394</v>
      </c>
      <c r="G1428" t="s">
        <v>395</v>
      </c>
      <c r="H1428" s="61">
        <v>36203</v>
      </c>
      <c r="J1428" t="s">
        <v>396</v>
      </c>
      <c r="M1428" t="s">
        <v>397</v>
      </c>
      <c r="Q1428" t="s">
        <v>398</v>
      </c>
      <c r="S1428">
        <v>10220</v>
      </c>
      <c r="T1428" t="s">
        <v>434</v>
      </c>
      <c r="U1428" s="60">
        <v>1022002</v>
      </c>
      <c r="V1428" t="s">
        <v>606</v>
      </c>
      <c r="W1428" s="60">
        <v>22020003</v>
      </c>
      <c r="X1428" s="60" t="str">
        <f t="shared" si="22"/>
        <v>220</v>
      </c>
    </row>
    <row r="1429" spans="2:24">
      <c r="B1429">
        <v>43469846</v>
      </c>
      <c r="C1429" t="s">
        <v>1367</v>
      </c>
      <c r="D1429" t="s">
        <v>410</v>
      </c>
      <c r="E1429" s="60" t="s">
        <v>411</v>
      </c>
      <c r="G1429" t="s">
        <v>753</v>
      </c>
      <c r="H1429" s="61">
        <v>38026</v>
      </c>
      <c r="J1429" t="s">
        <v>971</v>
      </c>
      <c r="M1429" t="s">
        <v>397</v>
      </c>
      <c r="Q1429" t="s">
        <v>753</v>
      </c>
      <c r="S1429">
        <v>10203</v>
      </c>
      <c r="T1429" t="s">
        <v>399</v>
      </c>
      <c r="U1429" s="60">
        <v>1020303</v>
      </c>
      <c r="V1429" t="s">
        <v>418</v>
      </c>
      <c r="W1429" s="60">
        <v>21420003</v>
      </c>
      <c r="X1429" s="60" t="str">
        <f t="shared" si="22"/>
        <v>214</v>
      </c>
    </row>
    <row r="1430" spans="2:24">
      <c r="B1430">
        <v>43470343</v>
      </c>
      <c r="C1430" t="s">
        <v>1725</v>
      </c>
      <c r="D1430" t="s">
        <v>393</v>
      </c>
      <c r="E1430" s="60" t="s">
        <v>394</v>
      </c>
      <c r="G1430" t="s">
        <v>395</v>
      </c>
      <c r="H1430" s="61">
        <v>39563</v>
      </c>
      <c r="J1430" t="s">
        <v>396</v>
      </c>
      <c r="M1430" t="s">
        <v>397</v>
      </c>
      <c r="Q1430" t="s">
        <v>398</v>
      </c>
      <c r="S1430">
        <v>10211</v>
      </c>
      <c r="T1430" t="s">
        <v>422</v>
      </c>
      <c r="U1430" s="60">
        <v>1021101</v>
      </c>
      <c r="V1430" t="s">
        <v>423</v>
      </c>
      <c r="W1430" s="60">
        <v>21920004</v>
      </c>
      <c r="X1430" s="60" t="str">
        <f t="shared" si="22"/>
        <v>219</v>
      </c>
    </row>
    <row r="1431" spans="2:24">
      <c r="B1431">
        <v>43472776</v>
      </c>
      <c r="C1431" t="s">
        <v>1301</v>
      </c>
      <c r="D1431" t="s">
        <v>393</v>
      </c>
      <c r="E1431" s="60" t="s">
        <v>394</v>
      </c>
      <c r="G1431" t="s">
        <v>395</v>
      </c>
      <c r="H1431" s="61">
        <v>37746</v>
      </c>
      <c r="J1431" t="s">
        <v>396</v>
      </c>
      <c r="M1431" t="s">
        <v>397</v>
      </c>
      <c r="Q1431" t="s">
        <v>398</v>
      </c>
      <c r="S1431">
        <v>10255</v>
      </c>
      <c r="T1431" t="s">
        <v>1097</v>
      </c>
      <c r="U1431" s="60">
        <v>10255</v>
      </c>
      <c r="V1431" t="s">
        <v>1097</v>
      </c>
      <c r="W1431" s="60">
        <v>22460001</v>
      </c>
      <c r="X1431" s="60" t="str">
        <f t="shared" si="22"/>
        <v>224</v>
      </c>
    </row>
    <row r="1432" spans="2:24">
      <c r="B1432">
        <v>43475127</v>
      </c>
      <c r="C1432" t="s">
        <v>1150</v>
      </c>
      <c r="D1432" t="s">
        <v>410</v>
      </c>
      <c r="E1432" s="60" t="s">
        <v>411</v>
      </c>
      <c r="G1432" t="s">
        <v>753</v>
      </c>
      <c r="H1432" s="61">
        <v>36927</v>
      </c>
      <c r="J1432" t="s">
        <v>413</v>
      </c>
      <c r="M1432" t="s">
        <v>397</v>
      </c>
      <c r="Q1432" t="s">
        <v>753</v>
      </c>
      <c r="S1432">
        <v>10225</v>
      </c>
      <c r="T1432" t="s">
        <v>402</v>
      </c>
      <c r="U1432" s="60">
        <v>10225</v>
      </c>
      <c r="V1432" t="s">
        <v>402</v>
      </c>
      <c r="W1432" s="60">
        <v>21360001</v>
      </c>
      <c r="X1432" s="60" t="str">
        <f t="shared" si="22"/>
        <v>213</v>
      </c>
    </row>
    <row r="1433" spans="2:24">
      <c r="B1433">
        <v>43477558</v>
      </c>
      <c r="C1433" t="s">
        <v>2667</v>
      </c>
      <c r="D1433" t="s">
        <v>410</v>
      </c>
      <c r="E1433" s="60" t="s">
        <v>411</v>
      </c>
      <c r="G1433" t="s">
        <v>412</v>
      </c>
      <c r="H1433" s="61">
        <v>44369</v>
      </c>
      <c r="J1433" t="s">
        <v>481</v>
      </c>
      <c r="M1433" t="s">
        <v>397</v>
      </c>
      <c r="Q1433" t="s">
        <v>414</v>
      </c>
      <c r="S1433">
        <v>10270</v>
      </c>
      <c r="T1433" t="s">
        <v>5035</v>
      </c>
      <c r="U1433" s="60">
        <v>1027006</v>
      </c>
      <c r="V1433" t="s">
        <v>989</v>
      </c>
      <c r="W1433" s="60">
        <v>21010001</v>
      </c>
      <c r="X1433" s="60" t="str">
        <f t="shared" si="22"/>
        <v>210</v>
      </c>
    </row>
    <row r="1434" spans="2:24">
      <c r="B1434">
        <v>43478625</v>
      </c>
      <c r="C1434" t="s">
        <v>1532</v>
      </c>
      <c r="D1434" t="s">
        <v>393</v>
      </c>
      <c r="E1434" s="60" t="s">
        <v>394</v>
      </c>
      <c r="G1434" t="s">
        <v>395</v>
      </c>
      <c r="H1434" s="61">
        <v>38757</v>
      </c>
      <c r="J1434" t="s">
        <v>396</v>
      </c>
      <c r="M1434" t="s">
        <v>397</v>
      </c>
      <c r="Q1434" t="s">
        <v>398</v>
      </c>
      <c r="S1434">
        <v>10255</v>
      </c>
      <c r="T1434" t="s">
        <v>1097</v>
      </c>
      <c r="U1434" s="60">
        <v>10255</v>
      </c>
      <c r="V1434" t="s">
        <v>1097</v>
      </c>
      <c r="W1434" s="60">
        <v>22460001</v>
      </c>
      <c r="X1434" s="60" t="str">
        <f t="shared" si="22"/>
        <v>224</v>
      </c>
    </row>
    <row r="1435" spans="2:24">
      <c r="B1435">
        <v>43479049</v>
      </c>
      <c r="C1435" t="s">
        <v>2257</v>
      </c>
      <c r="D1435" t="s">
        <v>410</v>
      </c>
      <c r="E1435" s="60" t="s">
        <v>411</v>
      </c>
      <c r="G1435" t="s">
        <v>753</v>
      </c>
      <c r="H1435" s="61">
        <v>41872</v>
      </c>
      <c r="J1435" t="s">
        <v>4947</v>
      </c>
      <c r="M1435" t="s">
        <v>397</v>
      </c>
      <c r="Q1435" t="s">
        <v>753</v>
      </c>
      <c r="S1435">
        <v>10235</v>
      </c>
      <c r="T1435" t="s">
        <v>415</v>
      </c>
      <c r="U1435" s="60">
        <v>10235</v>
      </c>
      <c r="V1435" t="s">
        <v>415</v>
      </c>
      <c r="W1435" s="60">
        <v>20860001</v>
      </c>
      <c r="X1435" s="60" t="str">
        <f t="shared" si="22"/>
        <v>208</v>
      </c>
    </row>
    <row r="1436" spans="2:24">
      <c r="B1436">
        <v>43486713</v>
      </c>
      <c r="C1436" t="s">
        <v>1178</v>
      </c>
      <c r="D1436" t="s">
        <v>410</v>
      </c>
      <c r="E1436" s="60" t="s">
        <v>411</v>
      </c>
      <c r="G1436" t="s">
        <v>753</v>
      </c>
      <c r="H1436" s="61">
        <v>37137</v>
      </c>
      <c r="J1436" t="s">
        <v>530</v>
      </c>
      <c r="M1436" t="s">
        <v>397</v>
      </c>
      <c r="Q1436" t="s">
        <v>753</v>
      </c>
      <c r="S1436">
        <v>10294</v>
      </c>
      <c r="T1436" t="s">
        <v>472</v>
      </c>
      <c r="U1436" s="60">
        <v>1029402</v>
      </c>
      <c r="V1436" t="s">
        <v>641</v>
      </c>
      <c r="W1436" s="60">
        <v>10850003</v>
      </c>
      <c r="X1436" s="60" t="str">
        <f t="shared" si="22"/>
        <v>108</v>
      </c>
    </row>
    <row r="1437" spans="2:24">
      <c r="B1437">
        <v>43487437</v>
      </c>
      <c r="C1437" t="s">
        <v>1198</v>
      </c>
      <c r="D1437" t="s">
        <v>410</v>
      </c>
      <c r="E1437" s="60" t="s">
        <v>411</v>
      </c>
      <c r="G1437" t="s">
        <v>753</v>
      </c>
      <c r="H1437" s="61">
        <v>37277</v>
      </c>
      <c r="J1437" t="s">
        <v>413</v>
      </c>
      <c r="M1437" t="s">
        <v>397</v>
      </c>
      <c r="Q1437" t="s">
        <v>753</v>
      </c>
      <c r="S1437">
        <v>10280</v>
      </c>
      <c r="T1437" t="s">
        <v>837</v>
      </c>
      <c r="U1437" s="60">
        <v>10280</v>
      </c>
      <c r="V1437" t="s">
        <v>837</v>
      </c>
      <c r="W1437" s="60">
        <v>22260001</v>
      </c>
      <c r="X1437" s="60" t="str">
        <f t="shared" si="22"/>
        <v>222</v>
      </c>
    </row>
    <row r="1438" spans="2:24">
      <c r="B1438">
        <v>43494634</v>
      </c>
      <c r="C1438" t="s">
        <v>1399</v>
      </c>
      <c r="D1438" t="s">
        <v>393</v>
      </c>
      <c r="E1438" s="60" t="s">
        <v>394</v>
      </c>
      <c r="G1438" t="s">
        <v>395</v>
      </c>
      <c r="H1438" s="61">
        <v>38162</v>
      </c>
      <c r="J1438" t="s">
        <v>396</v>
      </c>
      <c r="M1438" t="s">
        <v>397</v>
      </c>
      <c r="Q1438" t="s">
        <v>398</v>
      </c>
      <c r="S1438">
        <v>10209</v>
      </c>
      <c r="T1438" t="s">
        <v>442</v>
      </c>
      <c r="U1438" s="60">
        <v>1020902</v>
      </c>
      <c r="V1438" t="s">
        <v>652</v>
      </c>
      <c r="W1438" s="60">
        <v>21720003</v>
      </c>
      <c r="X1438" s="60" t="str">
        <f t="shared" si="22"/>
        <v>217</v>
      </c>
    </row>
    <row r="1439" spans="2:24">
      <c r="B1439">
        <v>43495411</v>
      </c>
      <c r="C1439" t="s">
        <v>2736</v>
      </c>
      <c r="D1439" t="s">
        <v>393</v>
      </c>
      <c r="E1439" s="60" t="s">
        <v>394</v>
      </c>
      <c r="G1439" t="s">
        <v>395</v>
      </c>
      <c r="H1439" s="61">
        <v>44498</v>
      </c>
      <c r="J1439" t="s">
        <v>396</v>
      </c>
      <c r="M1439" t="s">
        <v>397</v>
      </c>
      <c r="Q1439" t="s">
        <v>398</v>
      </c>
      <c r="S1439">
        <v>10280</v>
      </c>
      <c r="T1439" t="s">
        <v>837</v>
      </c>
      <c r="U1439" s="60">
        <v>1028001</v>
      </c>
      <c r="V1439" t="s">
        <v>421</v>
      </c>
      <c r="W1439" s="60">
        <v>22220001</v>
      </c>
      <c r="X1439" s="60" t="str">
        <f t="shared" si="22"/>
        <v>222</v>
      </c>
    </row>
    <row r="1440" spans="2:24">
      <c r="B1440">
        <v>43497317</v>
      </c>
      <c r="C1440" t="s">
        <v>1839</v>
      </c>
      <c r="D1440" t="s">
        <v>393</v>
      </c>
      <c r="E1440" s="60" t="s">
        <v>394</v>
      </c>
      <c r="G1440" t="s">
        <v>395</v>
      </c>
      <c r="H1440" s="61">
        <v>40009</v>
      </c>
      <c r="J1440" t="s">
        <v>396</v>
      </c>
      <c r="M1440" t="s">
        <v>397</v>
      </c>
      <c r="Q1440" t="s">
        <v>398</v>
      </c>
      <c r="S1440">
        <v>10225</v>
      </c>
      <c r="T1440" t="s">
        <v>402</v>
      </c>
      <c r="U1440" s="60">
        <v>1022508</v>
      </c>
      <c r="V1440" t="s">
        <v>5040</v>
      </c>
      <c r="W1440" s="60">
        <v>21320010</v>
      </c>
      <c r="X1440" s="60" t="str">
        <f t="shared" si="22"/>
        <v>213</v>
      </c>
    </row>
    <row r="1441" spans="2:24">
      <c r="B1441">
        <v>43499610</v>
      </c>
      <c r="C1441" t="s">
        <v>1077</v>
      </c>
      <c r="D1441" t="s">
        <v>410</v>
      </c>
      <c r="E1441" s="60" t="s">
        <v>411</v>
      </c>
      <c r="G1441" t="s">
        <v>412</v>
      </c>
      <c r="H1441" s="61">
        <v>36448</v>
      </c>
      <c r="J1441" t="s">
        <v>481</v>
      </c>
      <c r="M1441" t="s">
        <v>397</v>
      </c>
      <c r="Q1441" t="s">
        <v>414</v>
      </c>
      <c r="S1441">
        <v>10203</v>
      </c>
      <c r="T1441" t="s">
        <v>399</v>
      </c>
      <c r="U1441" s="60">
        <v>10203</v>
      </c>
      <c r="V1441" t="s">
        <v>399</v>
      </c>
      <c r="W1441" s="60">
        <v>21460001</v>
      </c>
      <c r="X1441" s="60" t="str">
        <f t="shared" si="22"/>
        <v>214</v>
      </c>
    </row>
    <row r="1442" spans="2:24">
      <c r="B1442">
        <v>43501076</v>
      </c>
      <c r="C1442" t="s">
        <v>1083</v>
      </c>
      <c r="D1442" t="s">
        <v>410</v>
      </c>
      <c r="E1442" s="60" t="s">
        <v>411</v>
      </c>
      <c r="G1442" t="s">
        <v>753</v>
      </c>
      <c r="H1442" s="61">
        <v>36538</v>
      </c>
      <c r="J1442" t="s">
        <v>647</v>
      </c>
      <c r="M1442" t="s">
        <v>397</v>
      </c>
      <c r="Q1442" t="s">
        <v>753</v>
      </c>
      <c r="S1442">
        <v>10214</v>
      </c>
      <c r="T1442" t="s">
        <v>420</v>
      </c>
      <c r="U1442" s="60">
        <v>10214</v>
      </c>
      <c r="V1442" t="s">
        <v>420</v>
      </c>
      <c r="W1442" s="60">
        <v>22660001</v>
      </c>
      <c r="X1442" s="60" t="str">
        <f t="shared" si="22"/>
        <v>226</v>
      </c>
    </row>
    <row r="1443" spans="2:24">
      <c r="B1443">
        <v>43501210</v>
      </c>
      <c r="C1443" t="s">
        <v>2027</v>
      </c>
      <c r="D1443" t="s">
        <v>410</v>
      </c>
      <c r="E1443" s="60" t="s">
        <v>411</v>
      </c>
      <c r="G1443" t="s">
        <v>753</v>
      </c>
      <c r="H1443" s="61">
        <v>41045</v>
      </c>
      <c r="J1443" t="s">
        <v>4955</v>
      </c>
      <c r="M1443" t="s">
        <v>397</v>
      </c>
      <c r="Q1443" t="s">
        <v>753</v>
      </c>
      <c r="S1443">
        <v>10225</v>
      </c>
      <c r="T1443" t="s">
        <v>402</v>
      </c>
      <c r="U1443" s="60">
        <v>10225</v>
      </c>
      <c r="V1443" t="s">
        <v>402</v>
      </c>
      <c r="W1443" s="60">
        <v>21360001</v>
      </c>
      <c r="X1443" s="60" t="str">
        <f t="shared" si="22"/>
        <v>213</v>
      </c>
    </row>
    <row r="1444" spans="2:24">
      <c r="B1444">
        <v>43501787</v>
      </c>
      <c r="C1444" t="s">
        <v>1962</v>
      </c>
      <c r="D1444" t="s">
        <v>410</v>
      </c>
      <c r="E1444" s="60" t="s">
        <v>411</v>
      </c>
      <c r="G1444" t="s">
        <v>753</v>
      </c>
      <c r="H1444" s="61">
        <v>40582</v>
      </c>
      <c r="J1444" t="s">
        <v>587</v>
      </c>
      <c r="M1444" t="s">
        <v>397</v>
      </c>
      <c r="Q1444" t="s">
        <v>753</v>
      </c>
      <c r="S1444">
        <v>10250</v>
      </c>
      <c r="T1444" t="s">
        <v>483</v>
      </c>
      <c r="U1444" s="60">
        <v>10250</v>
      </c>
      <c r="V1444" t="s">
        <v>483</v>
      </c>
      <c r="W1444" s="60">
        <v>21260001</v>
      </c>
      <c r="X1444" s="60" t="str">
        <f t="shared" si="22"/>
        <v>212</v>
      </c>
    </row>
    <row r="1445" spans="2:24">
      <c r="B1445">
        <v>43503442</v>
      </c>
      <c r="C1445" t="s">
        <v>1347</v>
      </c>
      <c r="D1445" t="s">
        <v>410</v>
      </c>
      <c r="E1445" s="60" t="s">
        <v>411</v>
      </c>
      <c r="G1445" t="s">
        <v>753</v>
      </c>
      <c r="H1445" s="61">
        <v>38005</v>
      </c>
      <c r="J1445" t="s">
        <v>413</v>
      </c>
      <c r="M1445" t="s">
        <v>397</v>
      </c>
      <c r="Q1445" t="s">
        <v>753</v>
      </c>
      <c r="S1445">
        <v>10203</v>
      </c>
      <c r="T1445" t="s">
        <v>399</v>
      </c>
      <c r="U1445" s="60">
        <v>1020305</v>
      </c>
      <c r="V1445" t="s">
        <v>436</v>
      </c>
      <c r="W1445" s="60">
        <v>21420001</v>
      </c>
      <c r="X1445" s="60" t="str">
        <f t="shared" si="22"/>
        <v>214</v>
      </c>
    </row>
    <row r="1446" spans="2:24">
      <c r="B1446">
        <v>43503790</v>
      </c>
      <c r="C1446" t="s">
        <v>1134</v>
      </c>
      <c r="D1446" t="s">
        <v>410</v>
      </c>
      <c r="E1446" s="60" t="s">
        <v>411</v>
      </c>
      <c r="G1446" t="s">
        <v>753</v>
      </c>
      <c r="H1446" s="61">
        <v>36909</v>
      </c>
      <c r="J1446" t="s">
        <v>413</v>
      </c>
      <c r="M1446" t="s">
        <v>397</v>
      </c>
      <c r="Q1446" t="s">
        <v>753</v>
      </c>
      <c r="S1446">
        <v>10255</v>
      </c>
      <c r="T1446" t="s">
        <v>1097</v>
      </c>
      <c r="U1446" s="60">
        <v>10255</v>
      </c>
      <c r="V1446" t="s">
        <v>1097</v>
      </c>
      <c r="W1446" s="60">
        <v>22460001</v>
      </c>
      <c r="X1446" s="60" t="str">
        <f t="shared" si="22"/>
        <v>224</v>
      </c>
    </row>
    <row r="1447" spans="2:24">
      <c r="B1447">
        <v>43504644</v>
      </c>
      <c r="C1447" t="s">
        <v>1495</v>
      </c>
      <c r="D1447" t="s">
        <v>393</v>
      </c>
      <c r="E1447" s="60" t="s">
        <v>394</v>
      </c>
      <c r="G1447" t="s">
        <v>395</v>
      </c>
      <c r="H1447" s="61">
        <v>38544</v>
      </c>
      <c r="J1447" t="s">
        <v>396</v>
      </c>
      <c r="M1447" t="s">
        <v>397</v>
      </c>
      <c r="Q1447" t="s">
        <v>398</v>
      </c>
      <c r="S1447">
        <v>10260</v>
      </c>
      <c r="T1447" t="s">
        <v>5037</v>
      </c>
      <c r="U1447" s="60">
        <v>1026002</v>
      </c>
      <c r="V1447" t="s">
        <v>1330</v>
      </c>
      <c r="W1447" s="60">
        <v>20920002</v>
      </c>
      <c r="X1447" s="60" t="str">
        <f t="shared" si="22"/>
        <v>209</v>
      </c>
    </row>
    <row r="1448" spans="2:24">
      <c r="B1448">
        <v>43506067</v>
      </c>
      <c r="C1448" t="s">
        <v>1385</v>
      </c>
      <c r="D1448" t="s">
        <v>393</v>
      </c>
      <c r="E1448" s="60" t="s">
        <v>394</v>
      </c>
      <c r="G1448" t="s">
        <v>395</v>
      </c>
      <c r="H1448" s="61">
        <v>38096</v>
      </c>
      <c r="J1448" t="s">
        <v>1354</v>
      </c>
      <c r="M1448" t="s">
        <v>397</v>
      </c>
      <c r="Q1448" t="s">
        <v>398</v>
      </c>
      <c r="S1448">
        <v>10289</v>
      </c>
      <c r="T1448" t="s">
        <v>521</v>
      </c>
      <c r="U1448" s="60">
        <v>10289</v>
      </c>
      <c r="V1448" t="s">
        <v>521</v>
      </c>
      <c r="W1448" s="60">
        <v>10210001</v>
      </c>
      <c r="X1448" s="60" t="str">
        <f t="shared" si="22"/>
        <v>102</v>
      </c>
    </row>
    <row r="1449" spans="2:24">
      <c r="B1449">
        <v>43507330</v>
      </c>
      <c r="C1449" t="s">
        <v>1946</v>
      </c>
      <c r="D1449" t="s">
        <v>393</v>
      </c>
      <c r="E1449" s="60" t="s">
        <v>394</v>
      </c>
      <c r="G1449" t="s">
        <v>395</v>
      </c>
      <c r="H1449" s="61">
        <v>40471</v>
      </c>
      <c r="J1449" t="s">
        <v>396</v>
      </c>
      <c r="M1449" t="s">
        <v>471</v>
      </c>
      <c r="Q1449" t="s">
        <v>398</v>
      </c>
      <c r="S1449">
        <v>10230</v>
      </c>
      <c r="T1449" t="s">
        <v>454</v>
      </c>
      <c r="U1449" s="60">
        <v>1023008</v>
      </c>
      <c r="V1449" t="s">
        <v>684</v>
      </c>
      <c r="W1449" s="60">
        <v>20720008</v>
      </c>
      <c r="X1449" s="60" t="str">
        <f t="shared" si="22"/>
        <v>207</v>
      </c>
    </row>
    <row r="1450" spans="2:24">
      <c r="B1450">
        <v>43507807</v>
      </c>
      <c r="C1450" t="s">
        <v>1045</v>
      </c>
      <c r="D1450" t="s">
        <v>410</v>
      </c>
      <c r="E1450" s="60" t="s">
        <v>411</v>
      </c>
      <c r="G1450" t="s">
        <v>753</v>
      </c>
      <c r="H1450" s="61">
        <v>36178</v>
      </c>
      <c r="J1450" t="s">
        <v>413</v>
      </c>
      <c r="M1450" t="s">
        <v>397</v>
      </c>
      <c r="Q1450" t="s">
        <v>753</v>
      </c>
      <c r="S1450">
        <v>10260</v>
      </c>
      <c r="T1450" t="s">
        <v>5037</v>
      </c>
      <c r="U1450" s="60">
        <v>10260</v>
      </c>
      <c r="V1450" t="s">
        <v>5037</v>
      </c>
      <c r="W1450" s="60">
        <v>20960001</v>
      </c>
      <c r="X1450" s="60" t="str">
        <f t="shared" si="22"/>
        <v>209</v>
      </c>
    </row>
    <row r="1451" spans="2:24">
      <c r="B1451">
        <v>43508807</v>
      </c>
      <c r="C1451" t="s">
        <v>2596</v>
      </c>
      <c r="D1451" t="s">
        <v>410</v>
      </c>
      <c r="E1451" s="60" t="s">
        <v>411</v>
      </c>
      <c r="G1451" t="s">
        <v>412</v>
      </c>
      <c r="H1451" s="61">
        <v>43529</v>
      </c>
      <c r="J1451" t="s">
        <v>4979</v>
      </c>
      <c r="M1451" t="s">
        <v>397</v>
      </c>
      <c r="Q1451" t="s">
        <v>719</v>
      </c>
      <c r="S1451">
        <v>102</v>
      </c>
      <c r="T1451" t="s">
        <v>497</v>
      </c>
      <c r="U1451" s="60">
        <v>102</v>
      </c>
      <c r="V1451" t="s">
        <v>497</v>
      </c>
      <c r="W1451" s="60">
        <v>10110001</v>
      </c>
      <c r="X1451" s="60" t="str">
        <f t="shared" si="22"/>
        <v>101</v>
      </c>
    </row>
    <row r="1452" spans="2:24">
      <c r="B1452">
        <v>43509624</v>
      </c>
      <c r="C1452" t="s">
        <v>4752</v>
      </c>
      <c r="D1452" t="s">
        <v>393</v>
      </c>
      <c r="E1452" s="60" t="s">
        <v>394</v>
      </c>
      <c r="G1452" t="s">
        <v>395</v>
      </c>
      <c r="H1452" s="61">
        <v>39562</v>
      </c>
      <c r="J1452" t="s">
        <v>396</v>
      </c>
      <c r="M1452" t="s">
        <v>397</v>
      </c>
      <c r="Q1452" t="s">
        <v>398</v>
      </c>
      <c r="S1452">
        <v>10220</v>
      </c>
      <c r="T1452" t="s">
        <v>434</v>
      </c>
      <c r="U1452" s="60">
        <v>1022004</v>
      </c>
      <c r="V1452" t="s">
        <v>875</v>
      </c>
      <c r="W1452" s="60">
        <v>22020005</v>
      </c>
      <c r="X1452" s="60" t="str">
        <f t="shared" si="22"/>
        <v>220</v>
      </c>
    </row>
    <row r="1453" spans="2:24">
      <c r="B1453">
        <v>43509796</v>
      </c>
      <c r="C1453" t="s">
        <v>1223</v>
      </c>
      <c r="D1453" t="s">
        <v>410</v>
      </c>
      <c r="E1453" s="60" t="s">
        <v>411</v>
      </c>
      <c r="G1453" t="s">
        <v>412</v>
      </c>
      <c r="H1453" s="61">
        <v>37446</v>
      </c>
      <c r="J1453" t="s">
        <v>5002</v>
      </c>
      <c r="M1453" t="s">
        <v>397</v>
      </c>
      <c r="Q1453" t="s">
        <v>719</v>
      </c>
      <c r="S1453">
        <v>10295</v>
      </c>
      <c r="T1453" t="s">
        <v>761</v>
      </c>
      <c r="U1453" s="60">
        <v>10295</v>
      </c>
      <c r="V1453" t="s">
        <v>761</v>
      </c>
      <c r="W1453" s="60">
        <v>11110001</v>
      </c>
      <c r="X1453" s="60" t="str">
        <f t="shared" si="22"/>
        <v>111</v>
      </c>
    </row>
    <row r="1454" spans="2:24">
      <c r="B1454">
        <v>43509971</v>
      </c>
      <c r="C1454" t="s">
        <v>1444</v>
      </c>
      <c r="D1454" t="s">
        <v>393</v>
      </c>
      <c r="E1454" s="60" t="s">
        <v>394</v>
      </c>
      <c r="G1454" t="s">
        <v>395</v>
      </c>
      <c r="H1454" s="61">
        <v>38398</v>
      </c>
      <c r="J1454" t="s">
        <v>396</v>
      </c>
      <c r="M1454" t="s">
        <v>397</v>
      </c>
      <c r="Q1454" t="s">
        <v>398</v>
      </c>
      <c r="S1454">
        <v>10213</v>
      </c>
      <c r="T1454" t="s">
        <v>460</v>
      </c>
      <c r="U1454" s="60">
        <v>1021301</v>
      </c>
      <c r="V1454" t="s">
        <v>421</v>
      </c>
      <c r="W1454" s="60">
        <v>22320001</v>
      </c>
      <c r="X1454" s="60" t="str">
        <f t="shared" si="22"/>
        <v>223</v>
      </c>
    </row>
    <row r="1455" spans="2:24">
      <c r="B1455">
        <v>43510607</v>
      </c>
      <c r="C1455" t="s">
        <v>2911</v>
      </c>
      <c r="D1455" t="s">
        <v>393</v>
      </c>
      <c r="E1455" s="60" t="s">
        <v>394</v>
      </c>
      <c r="G1455" t="s">
        <v>2693</v>
      </c>
      <c r="H1455" s="61">
        <v>44978</v>
      </c>
      <c r="J1455" t="s">
        <v>396</v>
      </c>
      <c r="M1455" t="s">
        <v>471</v>
      </c>
      <c r="Q1455" t="s">
        <v>2694</v>
      </c>
      <c r="S1455">
        <v>10235</v>
      </c>
      <c r="T1455" t="s">
        <v>415</v>
      </c>
      <c r="U1455" s="60">
        <v>1023502</v>
      </c>
      <c r="V1455" t="s">
        <v>416</v>
      </c>
      <c r="W1455" s="60">
        <v>20820001</v>
      </c>
      <c r="X1455" s="60" t="str">
        <f t="shared" si="22"/>
        <v>208</v>
      </c>
    </row>
    <row r="1456" spans="2:24">
      <c r="B1456">
        <v>43510819</v>
      </c>
      <c r="C1456" t="s">
        <v>3217</v>
      </c>
      <c r="D1456" t="s">
        <v>393</v>
      </c>
      <c r="E1456" s="60" t="s">
        <v>394</v>
      </c>
      <c r="G1456" t="s">
        <v>2693</v>
      </c>
      <c r="H1456" s="61">
        <v>45167</v>
      </c>
      <c r="J1456" t="s">
        <v>396</v>
      </c>
      <c r="M1456" t="s">
        <v>397</v>
      </c>
      <c r="Q1456" t="s">
        <v>2694</v>
      </c>
      <c r="S1456">
        <v>10290</v>
      </c>
      <c r="T1456" t="s">
        <v>706</v>
      </c>
      <c r="U1456" s="60">
        <v>1029005</v>
      </c>
      <c r="V1456" t="s">
        <v>707</v>
      </c>
      <c r="W1456" s="60">
        <v>20420004</v>
      </c>
      <c r="X1456" s="60" t="str">
        <f t="shared" si="22"/>
        <v>204</v>
      </c>
    </row>
    <row r="1457" spans="2:24">
      <c r="B1457">
        <v>43513551</v>
      </c>
      <c r="C1457" t="s">
        <v>1741</v>
      </c>
      <c r="D1457" t="s">
        <v>410</v>
      </c>
      <c r="E1457" s="60" t="s">
        <v>411</v>
      </c>
      <c r="G1457" t="s">
        <v>412</v>
      </c>
      <c r="H1457" s="61">
        <v>39583</v>
      </c>
      <c r="J1457" t="s">
        <v>1378</v>
      </c>
      <c r="M1457" t="s">
        <v>397</v>
      </c>
      <c r="Q1457" t="s">
        <v>719</v>
      </c>
      <c r="S1457">
        <v>10220</v>
      </c>
      <c r="T1457" t="s">
        <v>434</v>
      </c>
      <c r="U1457" s="60">
        <v>10220</v>
      </c>
      <c r="V1457" t="s">
        <v>434</v>
      </c>
      <c r="W1457" s="60">
        <v>22060001</v>
      </c>
      <c r="X1457" s="60" t="str">
        <f t="shared" si="22"/>
        <v>220</v>
      </c>
    </row>
    <row r="1458" spans="2:24">
      <c r="B1458">
        <v>43516602</v>
      </c>
      <c r="C1458" t="s">
        <v>1451</v>
      </c>
      <c r="D1458" t="s">
        <v>393</v>
      </c>
      <c r="E1458" s="60" t="s">
        <v>394</v>
      </c>
      <c r="G1458" t="s">
        <v>395</v>
      </c>
      <c r="H1458" s="61">
        <v>38412</v>
      </c>
      <c r="J1458" t="s">
        <v>396</v>
      </c>
      <c r="M1458" t="s">
        <v>397</v>
      </c>
      <c r="Q1458" t="s">
        <v>398</v>
      </c>
      <c r="S1458">
        <v>10260</v>
      </c>
      <c r="T1458" t="s">
        <v>5037</v>
      </c>
      <c r="U1458" s="60">
        <v>1026001</v>
      </c>
      <c r="V1458" t="s">
        <v>538</v>
      </c>
      <c r="W1458" s="60">
        <v>20920001</v>
      </c>
      <c r="X1458" s="60" t="str">
        <f t="shared" si="22"/>
        <v>209</v>
      </c>
    </row>
    <row r="1459" spans="2:24">
      <c r="B1459">
        <v>43517302</v>
      </c>
      <c r="C1459" t="s">
        <v>1881</v>
      </c>
      <c r="D1459" t="s">
        <v>393</v>
      </c>
      <c r="E1459" s="60" t="s">
        <v>394</v>
      </c>
      <c r="G1459" t="s">
        <v>395</v>
      </c>
      <c r="H1459" s="61">
        <v>40113</v>
      </c>
      <c r="J1459" t="s">
        <v>4974</v>
      </c>
      <c r="M1459" t="s">
        <v>397</v>
      </c>
      <c r="Q1459" t="s">
        <v>398</v>
      </c>
      <c r="S1459">
        <v>10211</v>
      </c>
      <c r="T1459" t="s">
        <v>422</v>
      </c>
      <c r="U1459" s="60">
        <v>1021102</v>
      </c>
      <c r="V1459" t="s">
        <v>1882</v>
      </c>
      <c r="W1459" s="60">
        <v>21930004</v>
      </c>
      <c r="X1459" s="60" t="str">
        <f t="shared" si="22"/>
        <v>219</v>
      </c>
    </row>
    <row r="1460" spans="2:24">
      <c r="B1460">
        <v>43517620</v>
      </c>
      <c r="C1460" t="s">
        <v>2945</v>
      </c>
      <c r="D1460" t="s">
        <v>393</v>
      </c>
      <c r="E1460" s="60" t="s">
        <v>394</v>
      </c>
      <c r="G1460" t="s">
        <v>2693</v>
      </c>
      <c r="H1460" s="61">
        <v>44991</v>
      </c>
      <c r="J1460" t="s">
        <v>396</v>
      </c>
      <c r="M1460" t="s">
        <v>397</v>
      </c>
      <c r="Q1460" t="s">
        <v>2694</v>
      </c>
      <c r="S1460">
        <v>10209</v>
      </c>
      <c r="T1460" t="s">
        <v>442</v>
      </c>
      <c r="U1460" s="60">
        <v>1020902</v>
      </c>
      <c r="V1460" t="s">
        <v>652</v>
      </c>
      <c r="W1460" s="60">
        <v>21720003</v>
      </c>
      <c r="X1460" s="60" t="str">
        <f t="shared" si="22"/>
        <v>217</v>
      </c>
    </row>
    <row r="1461" spans="2:24">
      <c r="B1461">
        <v>43518659</v>
      </c>
      <c r="C1461" t="s">
        <v>1208</v>
      </c>
      <c r="D1461" t="s">
        <v>410</v>
      </c>
      <c r="E1461" s="60" t="s">
        <v>411</v>
      </c>
      <c r="G1461" t="s">
        <v>753</v>
      </c>
      <c r="H1461" s="61">
        <v>37279</v>
      </c>
      <c r="J1461" t="s">
        <v>489</v>
      </c>
      <c r="M1461" t="s">
        <v>397</v>
      </c>
      <c r="Q1461" t="s">
        <v>753</v>
      </c>
      <c r="S1461">
        <v>10292</v>
      </c>
      <c r="T1461" t="s">
        <v>451</v>
      </c>
      <c r="U1461" s="60">
        <v>1029203</v>
      </c>
      <c r="V1461" t="s">
        <v>452</v>
      </c>
      <c r="W1461" s="60">
        <v>20160002</v>
      </c>
      <c r="X1461" s="60" t="str">
        <f t="shared" si="22"/>
        <v>201</v>
      </c>
    </row>
    <row r="1462" spans="2:24">
      <c r="B1462">
        <v>43522706</v>
      </c>
      <c r="C1462" t="s">
        <v>1593</v>
      </c>
      <c r="D1462" t="s">
        <v>393</v>
      </c>
      <c r="E1462" s="60" t="s">
        <v>394</v>
      </c>
      <c r="G1462" t="s">
        <v>395</v>
      </c>
      <c r="H1462" s="61">
        <v>38917</v>
      </c>
      <c r="J1462" t="s">
        <v>396</v>
      </c>
      <c r="M1462" t="s">
        <v>397</v>
      </c>
      <c r="Q1462" t="s">
        <v>398</v>
      </c>
      <c r="S1462">
        <v>10209</v>
      </c>
      <c r="T1462" t="s">
        <v>442</v>
      </c>
      <c r="U1462" s="60">
        <v>1020902</v>
      </c>
      <c r="V1462" t="s">
        <v>652</v>
      </c>
      <c r="W1462" s="60">
        <v>21720003</v>
      </c>
      <c r="X1462" s="60" t="str">
        <f t="shared" si="22"/>
        <v>217</v>
      </c>
    </row>
    <row r="1463" spans="2:24">
      <c r="B1463">
        <v>43522908</v>
      </c>
      <c r="C1463" t="s">
        <v>1674</v>
      </c>
      <c r="D1463" t="s">
        <v>393</v>
      </c>
      <c r="E1463" s="60" t="s">
        <v>394</v>
      </c>
      <c r="G1463" t="s">
        <v>395</v>
      </c>
      <c r="H1463" s="61">
        <v>39318</v>
      </c>
      <c r="J1463" t="s">
        <v>4963</v>
      </c>
      <c r="M1463" t="s">
        <v>397</v>
      </c>
      <c r="Q1463" t="s">
        <v>398</v>
      </c>
      <c r="S1463">
        <v>10270</v>
      </c>
      <c r="T1463" t="s">
        <v>5035</v>
      </c>
      <c r="U1463" s="60">
        <v>1027002</v>
      </c>
      <c r="V1463" t="s">
        <v>5041</v>
      </c>
      <c r="W1463" s="60">
        <v>21020002</v>
      </c>
      <c r="X1463" s="60" t="str">
        <f t="shared" si="22"/>
        <v>210</v>
      </c>
    </row>
    <row r="1464" spans="2:24">
      <c r="B1464">
        <v>43523259</v>
      </c>
      <c r="C1464" t="s">
        <v>1470</v>
      </c>
      <c r="D1464" t="s">
        <v>393</v>
      </c>
      <c r="E1464" s="60" t="s">
        <v>394</v>
      </c>
      <c r="G1464" t="s">
        <v>395</v>
      </c>
      <c r="H1464" s="61">
        <v>38488</v>
      </c>
      <c r="J1464" t="s">
        <v>396</v>
      </c>
      <c r="M1464" t="s">
        <v>397</v>
      </c>
      <c r="Q1464" t="s">
        <v>398</v>
      </c>
      <c r="S1464">
        <v>10260</v>
      </c>
      <c r="T1464" t="s">
        <v>5037</v>
      </c>
      <c r="U1464" s="60">
        <v>1026001</v>
      </c>
      <c r="V1464" t="s">
        <v>538</v>
      </c>
      <c r="W1464" s="60">
        <v>20920001</v>
      </c>
      <c r="X1464" s="60" t="str">
        <f t="shared" si="22"/>
        <v>209</v>
      </c>
    </row>
    <row r="1465" spans="2:24">
      <c r="B1465">
        <v>43523821</v>
      </c>
      <c r="C1465" t="s">
        <v>2020</v>
      </c>
      <c r="D1465" t="s">
        <v>393</v>
      </c>
      <c r="E1465" s="60" t="s">
        <v>394</v>
      </c>
      <c r="G1465" t="s">
        <v>395</v>
      </c>
      <c r="H1465" s="61">
        <v>40947</v>
      </c>
      <c r="J1465" t="s">
        <v>396</v>
      </c>
      <c r="M1465" t="s">
        <v>397</v>
      </c>
      <c r="Q1465" t="s">
        <v>398</v>
      </c>
      <c r="S1465">
        <v>10275</v>
      </c>
      <c r="T1465" t="s">
        <v>564</v>
      </c>
      <c r="U1465" s="60">
        <v>1027501</v>
      </c>
      <c r="V1465" t="s">
        <v>565</v>
      </c>
      <c r="W1465" s="60">
        <v>22520001</v>
      </c>
      <c r="X1465" s="60" t="str">
        <f t="shared" si="22"/>
        <v>225</v>
      </c>
    </row>
    <row r="1466" spans="2:24">
      <c r="B1466">
        <v>43525331</v>
      </c>
      <c r="C1466" t="s">
        <v>1772</v>
      </c>
      <c r="D1466" t="s">
        <v>393</v>
      </c>
      <c r="E1466" s="60" t="s">
        <v>394</v>
      </c>
      <c r="G1466" t="s">
        <v>395</v>
      </c>
      <c r="H1466" s="61">
        <v>39749</v>
      </c>
      <c r="J1466" t="s">
        <v>396</v>
      </c>
      <c r="M1466" t="s">
        <v>397</v>
      </c>
      <c r="Q1466" t="s">
        <v>398</v>
      </c>
      <c r="S1466">
        <v>10209</v>
      </c>
      <c r="T1466" t="s">
        <v>442</v>
      </c>
      <c r="U1466" s="60">
        <v>1020905</v>
      </c>
      <c r="V1466" t="s">
        <v>952</v>
      </c>
      <c r="W1466" s="60">
        <v>21720006</v>
      </c>
      <c r="X1466" s="60" t="str">
        <f t="shared" si="22"/>
        <v>217</v>
      </c>
    </row>
    <row r="1467" spans="2:24">
      <c r="B1467">
        <v>43525718</v>
      </c>
      <c r="C1467" t="s">
        <v>1829</v>
      </c>
      <c r="D1467" t="s">
        <v>410</v>
      </c>
      <c r="E1467" s="60" t="s">
        <v>411</v>
      </c>
      <c r="G1467" t="s">
        <v>753</v>
      </c>
      <c r="H1467" s="61">
        <v>39983</v>
      </c>
      <c r="J1467" t="s">
        <v>530</v>
      </c>
      <c r="M1467" t="s">
        <v>397</v>
      </c>
      <c r="Q1467" t="s">
        <v>753</v>
      </c>
      <c r="S1467">
        <v>10230</v>
      </c>
      <c r="T1467" t="s">
        <v>454</v>
      </c>
      <c r="U1467" s="60">
        <v>10230</v>
      </c>
      <c r="V1467" t="s">
        <v>454</v>
      </c>
      <c r="W1467" s="60">
        <v>20760001</v>
      </c>
      <c r="X1467" s="60" t="str">
        <f t="shared" si="22"/>
        <v>207</v>
      </c>
    </row>
    <row r="1468" spans="2:24">
      <c r="B1468">
        <v>43526136</v>
      </c>
      <c r="C1468" t="s">
        <v>1137</v>
      </c>
      <c r="D1468" t="s">
        <v>410</v>
      </c>
      <c r="E1468" s="60" t="s">
        <v>411</v>
      </c>
      <c r="G1468" t="s">
        <v>753</v>
      </c>
      <c r="H1468" s="61">
        <v>36909</v>
      </c>
      <c r="J1468" t="s">
        <v>530</v>
      </c>
      <c r="M1468" t="s">
        <v>397</v>
      </c>
      <c r="Q1468" t="s">
        <v>753</v>
      </c>
      <c r="S1468">
        <v>10260</v>
      </c>
      <c r="T1468" t="s">
        <v>5037</v>
      </c>
      <c r="U1468" s="60">
        <v>1026001</v>
      </c>
      <c r="V1468" t="s">
        <v>538</v>
      </c>
      <c r="W1468" s="60">
        <v>20920001</v>
      </c>
      <c r="X1468" s="60" t="str">
        <f t="shared" si="22"/>
        <v>209</v>
      </c>
    </row>
    <row r="1469" spans="2:24">
      <c r="B1469">
        <v>43526139</v>
      </c>
      <c r="C1469" t="s">
        <v>3112</v>
      </c>
      <c r="D1469" t="s">
        <v>393</v>
      </c>
      <c r="E1469" s="60" t="s">
        <v>394</v>
      </c>
      <c r="G1469" t="s">
        <v>2693</v>
      </c>
      <c r="H1469" s="61">
        <v>45082</v>
      </c>
      <c r="J1469" t="s">
        <v>396</v>
      </c>
      <c r="M1469" t="s">
        <v>397</v>
      </c>
      <c r="Q1469" t="s">
        <v>2694</v>
      </c>
      <c r="S1469">
        <v>10255</v>
      </c>
      <c r="T1469" t="s">
        <v>1097</v>
      </c>
      <c r="U1469" s="60">
        <v>10255</v>
      </c>
      <c r="V1469" t="s">
        <v>1097</v>
      </c>
      <c r="W1469" s="60">
        <v>22460001</v>
      </c>
      <c r="X1469" s="60" t="str">
        <f t="shared" si="22"/>
        <v>224</v>
      </c>
    </row>
    <row r="1470" spans="2:24">
      <c r="B1470">
        <v>43527008</v>
      </c>
      <c r="C1470" t="s">
        <v>1748</v>
      </c>
      <c r="D1470" t="s">
        <v>410</v>
      </c>
      <c r="E1470" s="60" t="s">
        <v>411</v>
      </c>
      <c r="G1470" t="s">
        <v>753</v>
      </c>
      <c r="H1470" s="61">
        <v>39618</v>
      </c>
      <c r="J1470" t="s">
        <v>530</v>
      </c>
      <c r="M1470" t="s">
        <v>397</v>
      </c>
      <c r="Q1470" t="s">
        <v>753</v>
      </c>
      <c r="S1470">
        <v>10225</v>
      </c>
      <c r="T1470" t="s">
        <v>402</v>
      </c>
      <c r="U1470" s="60">
        <v>10225</v>
      </c>
      <c r="V1470" t="s">
        <v>402</v>
      </c>
      <c r="W1470" s="60">
        <v>21360001</v>
      </c>
      <c r="X1470" s="60" t="str">
        <f t="shared" si="22"/>
        <v>213</v>
      </c>
    </row>
    <row r="1471" spans="2:24">
      <c r="B1471">
        <v>43529281</v>
      </c>
      <c r="C1471" t="s">
        <v>4753</v>
      </c>
      <c r="D1471" t="s">
        <v>393</v>
      </c>
      <c r="E1471" s="60" t="s">
        <v>394</v>
      </c>
      <c r="G1471" t="s">
        <v>2693</v>
      </c>
      <c r="H1471" s="61">
        <v>44992</v>
      </c>
      <c r="J1471" t="s">
        <v>396</v>
      </c>
      <c r="M1471" t="s">
        <v>397</v>
      </c>
      <c r="Q1471" t="s">
        <v>2694</v>
      </c>
      <c r="S1471">
        <v>10209</v>
      </c>
      <c r="T1471" t="s">
        <v>442</v>
      </c>
      <c r="U1471" s="60">
        <v>1020904</v>
      </c>
      <c r="V1471" t="s">
        <v>756</v>
      </c>
      <c r="W1471" s="60">
        <v>21720005</v>
      </c>
      <c r="X1471" s="60" t="str">
        <f t="shared" si="22"/>
        <v>217</v>
      </c>
    </row>
    <row r="1472" spans="2:24">
      <c r="B1472">
        <v>43529332</v>
      </c>
      <c r="C1472" t="s">
        <v>1087</v>
      </c>
      <c r="D1472" t="s">
        <v>410</v>
      </c>
      <c r="E1472" s="60" t="s">
        <v>411</v>
      </c>
      <c r="G1472" t="s">
        <v>412</v>
      </c>
      <c r="H1472" s="61">
        <v>36544</v>
      </c>
      <c r="J1472" t="s">
        <v>4947</v>
      </c>
      <c r="M1472" t="s">
        <v>397</v>
      </c>
      <c r="Q1472" t="s">
        <v>414</v>
      </c>
      <c r="S1472">
        <v>10235</v>
      </c>
      <c r="T1472" t="s">
        <v>415</v>
      </c>
      <c r="U1472" s="60">
        <v>10235</v>
      </c>
      <c r="V1472" t="s">
        <v>415</v>
      </c>
      <c r="W1472" s="60">
        <v>20860001</v>
      </c>
      <c r="X1472" s="60" t="str">
        <f t="shared" si="22"/>
        <v>208</v>
      </c>
    </row>
    <row r="1473" spans="2:24">
      <c r="B1473">
        <v>43529656</v>
      </c>
      <c r="C1473" t="s">
        <v>1551</v>
      </c>
      <c r="D1473" t="s">
        <v>393</v>
      </c>
      <c r="E1473" s="60" t="s">
        <v>394</v>
      </c>
      <c r="G1473" t="s">
        <v>395</v>
      </c>
      <c r="H1473" s="61">
        <v>38826</v>
      </c>
      <c r="J1473" t="s">
        <v>396</v>
      </c>
      <c r="M1473" t="s">
        <v>397</v>
      </c>
      <c r="Q1473" t="s">
        <v>398</v>
      </c>
      <c r="S1473">
        <v>10203</v>
      </c>
      <c r="T1473" t="s">
        <v>399</v>
      </c>
      <c r="U1473" s="60">
        <v>1020301</v>
      </c>
      <c r="V1473" t="s">
        <v>405</v>
      </c>
      <c r="W1473" s="60">
        <v>21420004</v>
      </c>
      <c r="X1473" s="60" t="str">
        <f t="shared" si="22"/>
        <v>214</v>
      </c>
    </row>
    <row r="1474" spans="2:24">
      <c r="B1474">
        <v>43530039</v>
      </c>
      <c r="C1474" t="s">
        <v>1326</v>
      </c>
      <c r="D1474" t="s">
        <v>393</v>
      </c>
      <c r="E1474" s="60" t="s">
        <v>394</v>
      </c>
      <c r="G1474" t="s">
        <v>395</v>
      </c>
      <c r="H1474" s="61">
        <v>37859</v>
      </c>
      <c r="J1474" t="s">
        <v>4974</v>
      </c>
      <c r="M1474" t="s">
        <v>397</v>
      </c>
      <c r="Q1474" t="s">
        <v>398</v>
      </c>
      <c r="S1474">
        <v>10255</v>
      </c>
      <c r="T1474" t="s">
        <v>1097</v>
      </c>
      <c r="U1474" s="60">
        <v>1025501</v>
      </c>
      <c r="V1474" t="s">
        <v>1327</v>
      </c>
      <c r="W1474" s="60">
        <v>22430001</v>
      </c>
      <c r="X1474" s="60" t="str">
        <f t="shared" si="22"/>
        <v>224</v>
      </c>
    </row>
    <row r="1475" spans="2:24">
      <c r="B1475">
        <v>43531306</v>
      </c>
      <c r="C1475" t="s">
        <v>1845</v>
      </c>
      <c r="D1475" t="s">
        <v>393</v>
      </c>
      <c r="E1475" s="60" t="s">
        <v>394</v>
      </c>
      <c r="G1475" t="s">
        <v>395</v>
      </c>
      <c r="H1475" s="61">
        <v>40009</v>
      </c>
      <c r="J1475" t="s">
        <v>396</v>
      </c>
      <c r="M1475" t="s">
        <v>471</v>
      </c>
      <c r="Q1475" t="s">
        <v>398</v>
      </c>
      <c r="S1475">
        <v>10230</v>
      </c>
      <c r="T1475" t="s">
        <v>454</v>
      </c>
      <c r="U1475" s="60">
        <v>1023011</v>
      </c>
      <c r="V1475" t="s">
        <v>793</v>
      </c>
      <c r="W1475" s="60">
        <v>20720011</v>
      </c>
      <c r="X1475" s="60" t="str">
        <f t="shared" ref="X1475:X1538" si="23">LEFT(W1475,3)</f>
        <v>207</v>
      </c>
    </row>
    <row r="1476" spans="2:24">
      <c r="B1476">
        <v>43532181</v>
      </c>
      <c r="C1476" t="s">
        <v>3226</v>
      </c>
      <c r="D1476" t="s">
        <v>393</v>
      </c>
      <c r="E1476" s="60" t="s">
        <v>394</v>
      </c>
      <c r="G1476" t="s">
        <v>1299</v>
      </c>
      <c r="H1476" s="61">
        <v>45223</v>
      </c>
      <c r="J1476" t="s">
        <v>396</v>
      </c>
      <c r="M1476" t="s">
        <v>397</v>
      </c>
      <c r="Q1476" t="s">
        <v>398</v>
      </c>
      <c r="S1476">
        <v>10230</v>
      </c>
      <c r="T1476" t="s">
        <v>454</v>
      </c>
      <c r="U1476" s="60">
        <v>1023012</v>
      </c>
      <c r="V1476" t="s">
        <v>5050</v>
      </c>
      <c r="W1476" s="60">
        <v>20720013</v>
      </c>
      <c r="X1476" s="60" t="str">
        <f t="shared" si="23"/>
        <v>207</v>
      </c>
    </row>
    <row r="1477" spans="2:24">
      <c r="B1477">
        <v>43535825</v>
      </c>
      <c r="C1477" t="s">
        <v>2361</v>
      </c>
      <c r="D1477" t="s">
        <v>393</v>
      </c>
      <c r="E1477" s="60" t="s">
        <v>394</v>
      </c>
      <c r="G1477" t="s">
        <v>395</v>
      </c>
      <c r="H1477" s="61">
        <v>42396</v>
      </c>
      <c r="J1477" t="s">
        <v>396</v>
      </c>
      <c r="M1477" t="s">
        <v>397</v>
      </c>
      <c r="Q1477" t="s">
        <v>398</v>
      </c>
      <c r="S1477">
        <v>10211</v>
      </c>
      <c r="T1477" t="s">
        <v>422</v>
      </c>
      <c r="U1477" s="60">
        <v>1021101</v>
      </c>
      <c r="V1477" t="s">
        <v>423</v>
      </c>
      <c r="W1477" s="60">
        <v>21920004</v>
      </c>
      <c r="X1477" s="60" t="str">
        <f t="shared" si="23"/>
        <v>219</v>
      </c>
    </row>
    <row r="1478" spans="2:24">
      <c r="B1478">
        <v>43536640</v>
      </c>
      <c r="C1478" t="s">
        <v>2000</v>
      </c>
      <c r="D1478" t="s">
        <v>393</v>
      </c>
      <c r="E1478" s="60" t="s">
        <v>394</v>
      </c>
      <c r="G1478" t="s">
        <v>395</v>
      </c>
      <c r="H1478" s="61">
        <v>40932</v>
      </c>
      <c r="J1478" t="s">
        <v>396</v>
      </c>
      <c r="M1478" t="s">
        <v>397</v>
      </c>
      <c r="Q1478" t="s">
        <v>398</v>
      </c>
      <c r="S1478">
        <v>10230</v>
      </c>
      <c r="T1478" t="s">
        <v>454</v>
      </c>
      <c r="U1478" s="60">
        <v>1023010</v>
      </c>
      <c r="V1478" t="s">
        <v>713</v>
      </c>
      <c r="W1478" s="60">
        <v>20720010</v>
      </c>
      <c r="X1478" s="60" t="str">
        <f t="shared" si="23"/>
        <v>207</v>
      </c>
    </row>
    <row r="1479" spans="2:24">
      <c r="B1479">
        <v>43536848</v>
      </c>
      <c r="C1479" t="s">
        <v>2158</v>
      </c>
      <c r="D1479" t="s">
        <v>410</v>
      </c>
      <c r="E1479" s="60" t="s">
        <v>411</v>
      </c>
      <c r="G1479" t="s">
        <v>753</v>
      </c>
      <c r="H1479" s="61">
        <v>41501</v>
      </c>
      <c r="J1479" t="s">
        <v>5010</v>
      </c>
      <c r="M1479" t="s">
        <v>397</v>
      </c>
      <c r="Q1479" t="s">
        <v>753</v>
      </c>
      <c r="S1479">
        <v>10289</v>
      </c>
      <c r="T1479" t="s">
        <v>521</v>
      </c>
      <c r="U1479" s="60">
        <v>1028904</v>
      </c>
      <c r="V1479" t="s">
        <v>844</v>
      </c>
      <c r="W1479" s="60">
        <v>10210004</v>
      </c>
      <c r="X1479" s="60" t="str">
        <f t="shared" si="23"/>
        <v>102</v>
      </c>
    </row>
    <row r="1480" spans="2:24">
      <c r="B1480">
        <v>43539579</v>
      </c>
      <c r="C1480" t="s">
        <v>1431</v>
      </c>
      <c r="D1480" t="s">
        <v>393</v>
      </c>
      <c r="E1480" s="60" t="s">
        <v>394</v>
      </c>
      <c r="G1480" t="s">
        <v>395</v>
      </c>
      <c r="H1480" s="61">
        <v>38385</v>
      </c>
      <c r="J1480" t="s">
        <v>396</v>
      </c>
      <c r="M1480" t="s">
        <v>397</v>
      </c>
      <c r="Q1480" t="s">
        <v>398</v>
      </c>
      <c r="S1480">
        <v>10225</v>
      </c>
      <c r="T1480" t="s">
        <v>402</v>
      </c>
      <c r="U1480" s="60">
        <v>1022502</v>
      </c>
      <c r="V1480" t="s">
        <v>5045</v>
      </c>
      <c r="W1480" s="60">
        <v>21320004</v>
      </c>
      <c r="X1480" s="60" t="str">
        <f t="shared" si="23"/>
        <v>213</v>
      </c>
    </row>
    <row r="1481" spans="2:24">
      <c r="B1481">
        <v>43540781</v>
      </c>
      <c r="C1481" t="s">
        <v>1929</v>
      </c>
      <c r="D1481" t="s">
        <v>393</v>
      </c>
      <c r="E1481" s="60" t="s">
        <v>394</v>
      </c>
      <c r="G1481" t="s">
        <v>395</v>
      </c>
      <c r="H1481" s="61">
        <v>40443</v>
      </c>
      <c r="J1481" t="s">
        <v>396</v>
      </c>
      <c r="M1481" t="s">
        <v>397</v>
      </c>
      <c r="Q1481" t="s">
        <v>398</v>
      </c>
      <c r="S1481">
        <v>10220</v>
      </c>
      <c r="T1481" t="s">
        <v>434</v>
      </c>
      <c r="U1481" s="60">
        <v>1022004</v>
      </c>
      <c r="V1481" t="s">
        <v>875</v>
      </c>
      <c r="W1481" s="60">
        <v>22020005</v>
      </c>
      <c r="X1481" s="60" t="str">
        <f t="shared" si="23"/>
        <v>220</v>
      </c>
    </row>
    <row r="1482" spans="2:24">
      <c r="B1482">
        <v>43541857</v>
      </c>
      <c r="C1482" t="s">
        <v>1211</v>
      </c>
      <c r="D1482" t="s">
        <v>393</v>
      </c>
      <c r="E1482" s="60" t="s">
        <v>394</v>
      </c>
      <c r="G1482" t="s">
        <v>395</v>
      </c>
      <c r="H1482" s="61">
        <v>37328</v>
      </c>
      <c r="J1482" t="s">
        <v>901</v>
      </c>
      <c r="M1482" t="s">
        <v>397</v>
      </c>
      <c r="Q1482" t="s">
        <v>398</v>
      </c>
      <c r="S1482">
        <v>10235</v>
      </c>
      <c r="T1482" t="s">
        <v>415</v>
      </c>
      <c r="U1482" s="60">
        <v>10235</v>
      </c>
      <c r="V1482" t="s">
        <v>415</v>
      </c>
      <c r="W1482" s="60">
        <v>20860001</v>
      </c>
      <c r="X1482" s="60" t="str">
        <f t="shared" si="23"/>
        <v>208</v>
      </c>
    </row>
    <row r="1483" spans="2:24">
      <c r="B1483">
        <v>43542091</v>
      </c>
      <c r="C1483" t="s">
        <v>1140</v>
      </c>
      <c r="D1483" t="s">
        <v>410</v>
      </c>
      <c r="E1483" s="60" t="s">
        <v>411</v>
      </c>
      <c r="G1483" t="s">
        <v>753</v>
      </c>
      <c r="H1483" s="61">
        <v>36910</v>
      </c>
      <c r="J1483" t="s">
        <v>413</v>
      </c>
      <c r="M1483" t="s">
        <v>397</v>
      </c>
      <c r="Q1483" t="s">
        <v>753</v>
      </c>
      <c r="S1483">
        <v>10225</v>
      </c>
      <c r="T1483" t="s">
        <v>402</v>
      </c>
      <c r="U1483" s="60">
        <v>10225</v>
      </c>
      <c r="V1483" t="s">
        <v>402</v>
      </c>
      <c r="W1483" s="60">
        <v>21360001</v>
      </c>
      <c r="X1483" s="60" t="str">
        <f t="shared" si="23"/>
        <v>213</v>
      </c>
    </row>
    <row r="1484" spans="2:24">
      <c r="B1484">
        <v>43542267</v>
      </c>
      <c r="C1484" t="s">
        <v>1926</v>
      </c>
      <c r="D1484" t="s">
        <v>410</v>
      </c>
      <c r="E1484" s="60" t="s">
        <v>411</v>
      </c>
      <c r="G1484" t="s">
        <v>412</v>
      </c>
      <c r="H1484" s="61">
        <v>40382</v>
      </c>
      <c r="J1484" t="s">
        <v>4947</v>
      </c>
      <c r="M1484" t="s">
        <v>397</v>
      </c>
      <c r="Q1484" t="s">
        <v>414</v>
      </c>
      <c r="S1484">
        <v>10235</v>
      </c>
      <c r="T1484" t="s">
        <v>415</v>
      </c>
      <c r="U1484" s="60">
        <v>10235</v>
      </c>
      <c r="V1484" t="s">
        <v>415</v>
      </c>
      <c r="W1484" s="60">
        <v>20860001</v>
      </c>
      <c r="X1484" s="60" t="str">
        <f t="shared" si="23"/>
        <v>208</v>
      </c>
    </row>
    <row r="1485" spans="2:24">
      <c r="B1485">
        <v>43542431</v>
      </c>
      <c r="C1485" t="s">
        <v>1784</v>
      </c>
      <c r="D1485" t="s">
        <v>393</v>
      </c>
      <c r="E1485" s="60" t="s">
        <v>394</v>
      </c>
      <c r="G1485" t="s">
        <v>395</v>
      </c>
      <c r="H1485" s="61">
        <v>39763</v>
      </c>
      <c r="J1485" t="s">
        <v>4963</v>
      </c>
      <c r="M1485" t="s">
        <v>397</v>
      </c>
      <c r="Q1485" t="s">
        <v>398</v>
      </c>
      <c r="S1485">
        <v>10209</v>
      </c>
      <c r="T1485" t="s">
        <v>442</v>
      </c>
      <c r="U1485" s="60">
        <v>1020905</v>
      </c>
      <c r="V1485" t="s">
        <v>952</v>
      </c>
      <c r="W1485" s="60">
        <v>21720006</v>
      </c>
      <c r="X1485" s="60" t="str">
        <f t="shared" si="23"/>
        <v>217</v>
      </c>
    </row>
    <row r="1486" spans="2:24">
      <c r="B1486">
        <v>43542453</v>
      </c>
      <c r="C1486" t="s">
        <v>995</v>
      </c>
      <c r="D1486" t="s">
        <v>410</v>
      </c>
      <c r="E1486" s="60" t="s">
        <v>411</v>
      </c>
      <c r="G1486" t="s">
        <v>753</v>
      </c>
      <c r="H1486" s="61">
        <v>35828</v>
      </c>
      <c r="J1486" t="s">
        <v>5014</v>
      </c>
      <c r="M1486" t="s">
        <v>397</v>
      </c>
      <c r="Q1486" t="s">
        <v>753</v>
      </c>
      <c r="S1486">
        <v>10281</v>
      </c>
      <c r="T1486" t="s">
        <v>493</v>
      </c>
      <c r="U1486" s="60">
        <v>1028102</v>
      </c>
      <c r="V1486" t="s">
        <v>494</v>
      </c>
      <c r="W1486" s="60">
        <v>11010003</v>
      </c>
      <c r="X1486" s="60" t="str">
        <f t="shared" si="23"/>
        <v>110</v>
      </c>
    </row>
    <row r="1487" spans="2:24">
      <c r="B1487">
        <v>43542716</v>
      </c>
      <c r="C1487" t="s">
        <v>1306</v>
      </c>
      <c r="D1487" t="s">
        <v>410</v>
      </c>
      <c r="E1487" s="60" t="s">
        <v>411</v>
      </c>
      <c r="G1487" t="s">
        <v>753</v>
      </c>
      <c r="H1487" s="61">
        <v>37771</v>
      </c>
      <c r="J1487" t="s">
        <v>530</v>
      </c>
      <c r="M1487" t="s">
        <v>397</v>
      </c>
      <c r="Q1487" t="s">
        <v>753</v>
      </c>
      <c r="S1487">
        <v>10230</v>
      </c>
      <c r="T1487" t="s">
        <v>454</v>
      </c>
      <c r="U1487" s="60">
        <v>10230</v>
      </c>
      <c r="V1487" t="s">
        <v>454</v>
      </c>
      <c r="W1487" s="60">
        <v>20760001</v>
      </c>
      <c r="X1487" s="60" t="str">
        <f t="shared" si="23"/>
        <v>207</v>
      </c>
    </row>
    <row r="1488" spans="2:24">
      <c r="B1488">
        <v>43542892</v>
      </c>
      <c r="C1488" t="s">
        <v>1847</v>
      </c>
      <c r="D1488" t="s">
        <v>393</v>
      </c>
      <c r="E1488" s="60" t="s">
        <v>394</v>
      </c>
      <c r="G1488" t="s">
        <v>395</v>
      </c>
      <c r="H1488" s="61">
        <v>40009</v>
      </c>
      <c r="J1488" t="s">
        <v>396</v>
      </c>
      <c r="M1488" t="s">
        <v>397</v>
      </c>
      <c r="Q1488" t="s">
        <v>398</v>
      </c>
      <c r="S1488">
        <v>10235</v>
      </c>
      <c r="T1488" t="s">
        <v>415</v>
      </c>
      <c r="U1488" s="60">
        <v>1023502</v>
      </c>
      <c r="V1488" t="s">
        <v>416</v>
      </c>
      <c r="W1488" s="60">
        <v>20820001</v>
      </c>
      <c r="X1488" s="60" t="str">
        <f t="shared" si="23"/>
        <v>208</v>
      </c>
    </row>
    <row r="1489" spans="2:24">
      <c r="B1489">
        <v>43543228</v>
      </c>
      <c r="C1489" t="s">
        <v>2081</v>
      </c>
      <c r="D1489" t="s">
        <v>410</v>
      </c>
      <c r="E1489" s="60" t="s">
        <v>411</v>
      </c>
      <c r="G1489" t="s">
        <v>753</v>
      </c>
      <c r="H1489" s="61">
        <v>41296</v>
      </c>
      <c r="J1489" t="s">
        <v>4954</v>
      </c>
      <c r="M1489" t="s">
        <v>397</v>
      </c>
      <c r="Q1489" t="s">
        <v>753</v>
      </c>
      <c r="S1489">
        <v>10292</v>
      </c>
      <c r="T1489" t="s">
        <v>451</v>
      </c>
      <c r="U1489" s="60">
        <v>1029203</v>
      </c>
      <c r="V1489" t="s">
        <v>452</v>
      </c>
      <c r="W1489" s="60">
        <v>20160002</v>
      </c>
      <c r="X1489" s="60" t="str">
        <f t="shared" si="23"/>
        <v>201</v>
      </c>
    </row>
    <row r="1490" spans="2:24">
      <c r="B1490">
        <v>43543472</v>
      </c>
      <c r="C1490" t="s">
        <v>1377</v>
      </c>
      <c r="D1490" t="s">
        <v>410</v>
      </c>
      <c r="E1490" s="60" t="s">
        <v>411</v>
      </c>
      <c r="G1490" t="s">
        <v>412</v>
      </c>
      <c r="H1490" s="61">
        <v>38041</v>
      </c>
      <c r="J1490" t="s">
        <v>1378</v>
      </c>
      <c r="M1490" t="s">
        <v>397</v>
      </c>
      <c r="Q1490" t="s">
        <v>719</v>
      </c>
      <c r="S1490">
        <v>10270</v>
      </c>
      <c r="T1490" t="s">
        <v>5035</v>
      </c>
      <c r="U1490" s="60">
        <v>1027006</v>
      </c>
      <c r="V1490" t="s">
        <v>989</v>
      </c>
      <c r="W1490" s="60">
        <v>21010001</v>
      </c>
      <c r="X1490" s="60" t="str">
        <f t="shared" si="23"/>
        <v>210</v>
      </c>
    </row>
    <row r="1491" spans="2:24">
      <c r="B1491">
        <v>43546152</v>
      </c>
      <c r="C1491" t="s">
        <v>2379</v>
      </c>
      <c r="D1491" t="s">
        <v>410</v>
      </c>
      <c r="E1491" s="60" t="s">
        <v>411</v>
      </c>
      <c r="G1491" t="s">
        <v>753</v>
      </c>
      <c r="H1491" s="61">
        <v>42405</v>
      </c>
      <c r="J1491" t="s">
        <v>4947</v>
      </c>
      <c r="M1491" t="s">
        <v>397</v>
      </c>
      <c r="Q1491" t="s">
        <v>753</v>
      </c>
      <c r="S1491">
        <v>10235</v>
      </c>
      <c r="T1491" t="s">
        <v>415</v>
      </c>
      <c r="U1491" s="60">
        <v>10235</v>
      </c>
      <c r="V1491" t="s">
        <v>415</v>
      </c>
      <c r="W1491" s="60">
        <v>20860001</v>
      </c>
      <c r="X1491" s="60" t="str">
        <f t="shared" si="23"/>
        <v>208</v>
      </c>
    </row>
    <row r="1492" spans="2:24">
      <c r="B1492">
        <v>43548206</v>
      </c>
      <c r="C1492" t="s">
        <v>1259</v>
      </c>
      <c r="D1492" t="s">
        <v>410</v>
      </c>
      <c r="E1492" s="60" t="s">
        <v>411</v>
      </c>
      <c r="G1492" t="s">
        <v>753</v>
      </c>
      <c r="H1492" s="61">
        <v>37644</v>
      </c>
      <c r="J1492" t="s">
        <v>508</v>
      </c>
      <c r="M1492" t="s">
        <v>397</v>
      </c>
      <c r="Q1492" t="s">
        <v>753</v>
      </c>
      <c r="S1492">
        <v>10292</v>
      </c>
      <c r="T1492" t="s">
        <v>451</v>
      </c>
      <c r="U1492" s="60">
        <v>1029202</v>
      </c>
      <c r="V1492" t="s">
        <v>654</v>
      </c>
      <c r="W1492" s="60">
        <v>20110001</v>
      </c>
      <c r="X1492" s="60" t="str">
        <f t="shared" si="23"/>
        <v>201</v>
      </c>
    </row>
    <row r="1493" spans="2:24">
      <c r="B1493">
        <v>43548620</v>
      </c>
      <c r="C1493" t="s">
        <v>1833</v>
      </c>
      <c r="D1493" t="s">
        <v>393</v>
      </c>
      <c r="E1493" s="60" t="s">
        <v>394</v>
      </c>
      <c r="G1493" t="s">
        <v>395</v>
      </c>
      <c r="H1493" s="61">
        <v>40003</v>
      </c>
      <c r="J1493" t="s">
        <v>396</v>
      </c>
      <c r="M1493" t="s">
        <v>397</v>
      </c>
      <c r="Q1493" t="s">
        <v>398</v>
      </c>
      <c r="S1493">
        <v>10230</v>
      </c>
      <c r="T1493" t="s">
        <v>454</v>
      </c>
      <c r="U1493" s="60">
        <v>1023002</v>
      </c>
      <c r="V1493" t="s">
        <v>491</v>
      </c>
      <c r="W1493" s="60">
        <v>20720002</v>
      </c>
      <c r="X1493" s="60" t="str">
        <f t="shared" si="23"/>
        <v>207</v>
      </c>
    </row>
    <row r="1494" spans="2:24">
      <c r="B1494">
        <v>43549838</v>
      </c>
      <c r="C1494" t="s">
        <v>2936</v>
      </c>
      <c r="D1494" t="s">
        <v>393</v>
      </c>
      <c r="E1494" s="60" t="s">
        <v>394</v>
      </c>
      <c r="G1494" t="s">
        <v>1299</v>
      </c>
      <c r="H1494" s="61">
        <v>45223</v>
      </c>
      <c r="J1494" t="s">
        <v>396</v>
      </c>
      <c r="M1494" t="s">
        <v>397</v>
      </c>
      <c r="Q1494" t="s">
        <v>398</v>
      </c>
      <c r="S1494">
        <v>10272</v>
      </c>
      <c r="T1494" t="s">
        <v>1023</v>
      </c>
      <c r="U1494" s="60">
        <v>10272</v>
      </c>
      <c r="V1494" t="s">
        <v>1023</v>
      </c>
      <c r="W1494" s="60">
        <v>22760001</v>
      </c>
      <c r="X1494" s="60" t="str">
        <f t="shared" si="23"/>
        <v>227</v>
      </c>
    </row>
    <row r="1495" spans="2:24">
      <c r="B1495">
        <v>43550104</v>
      </c>
      <c r="C1495" t="s">
        <v>1810</v>
      </c>
      <c r="D1495" t="s">
        <v>410</v>
      </c>
      <c r="E1495" s="60" t="s">
        <v>411</v>
      </c>
      <c r="G1495" t="s">
        <v>753</v>
      </c>
      <c r="H1495" s="61">
        <v>39891</v>
      </c>
      <c r="J1495" t="s">
        <v>530</v>
      </c>
      <c r="M1495" t="s">
        <v>397</v>
      </c>
      <c r="Q1495" t="s">
        <v>753</v>
      </c>
      <c r="S1495">
        <v>10230</v>
      </c>
      <c r="T1495" t="s">
        <v>454</v>
      </c>
      <c r="U1495" s="60">
        <v>10230</v>
      </c>
      <c r="V1495" t="s">
        <v>454</v>
      </c>
      <c r="W1495" s="60">
        <v>20760001</v>
      </c>
      <c r="X1495" s="60" t="str">
        <f t="shared" si="23"/>
        <v>207</v>
      </c>
    </row>
    <row r="1496" spans="2:24">
      <c r="B1496">
        <v>43550548</v>
      </c>
      <c r="C1496" t="s">
        <v>2930</v>
      </c>
      <c r="D1496" t="s">
        <v>393</v>
      </c>
      <c r="E1496" s="60" t="s">
        <v>394</v>
      </c>
      <c r="G1496" t="s">
        <v>2693</v>
      </c>
      <c r="H1496" s="61">
        <v>44970</v>
      </c>
      <c r="J1496" t="s">
        <v>396</v>
      </c>
      <c r="M1496" t="s">
        <v>397</v>
      </c>
      <c r="Q1496" t="s">
        <v>2694</v>
      </c>
      <c r="S1496">
        <v>10260</v>
      </c>
      <c r="T1496" t="s">
        <v>5037</v>
      </c>
      <c r="U1496" s="60">
        <v>1026001</v>
      </c>
      <c r="V1496" t="s">
        <v>538</v>
      </c>
      <c r="W1496" s="60">
        <v>20920001</v>
      </c>
      <c r="X1496" s="60" t="str">
        <f t="shared" si="23"/>
        <v>209</v>
      </c>
    </row>
    <row r="1497" spans="2:24">
      <c r="B1497">
        <v>43551473</v>
      </c>
      <c r="C1497" t="s">
        <v>1420</v>
      </c>
      <c r="D1497" t="s">
        <v>410</v>
      </c>
      <c r="E1497" s="60" t="s">
        <v>411</v>
      </c>
      <c r="G1497" t="s">
        <v>412</v>
      </c>
      <c r="H1497" s="61">
        <v>38293</v>
      </c>
      <c r="J1497" t="s">
        <v>647</v>
      </c>
      <c r="M1497" t="s">
        <v>397</v>
      </c>
      <c r="Q1497" t="s">
        <v>414</v>
      </c>
      <c r="S1497">
        <v>10270</v>
      </c>
      <c r="T1497" t="s">
        <v>5035</v>
      </c>
      <c r="U1497" s="60">
        <v>10270</v>
      </c>
      <c r="V1497" t="s">
        <v>5035</v>
      </c>
      <c r="W1497" s="60">
        <v>21060001</v>
      </c>
      <c r="X1497" s="60" t="str">
        <f t="shared" si="23"/>
        <v>210</v>
      </c>
    </row>
    <row r="1498" spans="2:24">
      <c r="B1498">
        <v>43551597</v>
      </c>
      <c r="C1498" t="s">
        <v>2165</v>
      </c>
      <c r="D1498" t="s">
        <v>410</v>
      </c>
      <c r="E1498" s="60" t="s">
        <v>411</v>
      </c>
      <c r="G1498" t="s">
        <v>753</v>
      </c>
      <c r="H1498" s="61">
        <v>41520</v>
      </c>
      <c r="J1498" t="s">
        <v>413</v>
      </c>
      <c r="M1498" t="s">
        <v>397</v>
      </c>
      <c r="Q1498" t="s">
        <v>753</v>
      </c>
      <c r="S1498">
        <v>10282</v>
      </c>
      <c r="T1498" t="s">
        <v>543</v>
      </c>
      <c r="U1498" s="60">
        <v>1028203</v>
      </c>
      <c r="V1498" t="s">
        <v>544</v>
      </c>
      <c r="W1498" s="60">
        <v>10910004</v>
      </c>
      <c r="X1498" s="60" t="str">
        <f t="shared" si="23"/>
        <v>109</v>
      </c>
    </row>
    <row r="1499" spans="2:24">
      <c r="B1499">
        <v>43552161</v>
      </c>
      <c r="C1499" t="s">
        <v>2935</v>
      </c>
      <c r="D1499" t="s">
        <v>393</v>
      </c>
      <c r="E1499" s="60" t="s">
        <v>394</v>
      </c>
      <c r="G1499" t="s">
        <v>2693</v>
      </c>
      <c r="H1499" s="61">
        <v>44986</v>
      </c>
      <c r="J1499" t="s">
        <v>396</v>
      </c>
      <c r="M1499" t="s">
        <v>471</v>
      </c>
      <c r="Q1499" t="s">
        <v>2694</v>
      </c>
      <c r="S1499">
        <v>10211</v>
      </c>
      <c r="T1499" t="s">
        <v>422</v>
      </c>
      <c r="U1499" s="60">
        <v>1021101</v>
      </c>
      <c r="V1499" t="s">
        <v>423</v>
      </c>
      <c r="W1499" s="60">
        <v>21920004</v>
      </c>
      <c r="X1499" s="60" t="str">
        <f t="shared" si="23"/>
        <v>219</v>
      </c>
    </row>
    <row r="1500" spans="2:24">
      <c r="B1500">
        <v>43554424</v>
      </c>
      <c r="C1500" t="s">
        <v>3337</v>
      </c>
      <c r="D1500" t="s">
        <v>393</v>
      </c>
      <c r="E1500" s="60" t="s">
        <v>394</v>
      </c>
      <c r="G1500" t="s">
        <v>2693</v>
      </c>
      <c r="H1500" s="61">
        <v>45218</v>
      </c>
      <c r="J1500" t="s">
        <v>396</v>
      </c>
      <c r="M1500" t="s">
        <v>471</v>
      </c>
      <c r="Q1500" t="s">
        <v>2694</v>
      </c>
      <c r="S1500">
        <v>10211</v>
      </c>
      <c r="T1500" t="s">
        <v>422</v>
      </c>
      <c r="U1500" s="60">
        <v>1021101</v>
      </c>
      <c r="V1500" t="s">
        <v>423</v>
      </c>
      <c r="W1500" s="60">
        <v>21920004</v>
      </c>
      <c r="X1500" s="60" t="str">
        <f t="shared" si="23"/>
        <v>219</v>
      </c>
    </row>
    <row r="1501" spans="2:24">
      <c r="B1501">
        <v>43554687</v>
      </c>
      <c r="C1501" t="s">
        <v>2477</v>
      </c>
      <c r="D1501" t="s">
        <v>393</v>
      </c>
      <c r="E1501" s="60" t="s">
        <v>394</v>
      </c>
      <c r="G1501" t="s">
        <v>395</v>
      </c>
      <c r="H1501" s="61">
        <v>43139</v>
      </c>
      <c r="J1501" t="s">
        <v>396</v>
      </c>
      <c r="M1501" t="s">
        <v>397</v>
      </c>
      <c r="Q1501" t="s">
        <v>398</v>
      </c>
      <c r="S1501">
        <v>10280</v>
      </c>
      <c r="T1501" t="s">
        <v>837</v>
      </c>
      <c r="U1501" s="60">
        <v>1028001</v>
      </c>
      <c r="V1501" t="s">
        <v>421</v>
      </c>
      <c r="W1501" s="60">
        <v>22220001</v>
      </c>
      <c r="X1501" s="60" t="str">
        <f t="shared" si="23"/>
        <v>222</v>
      </c>
    </row>
    <row r="1502" spans="2:24">
      <c r="B1502">
        <v>43556873</v>
      </c>
      <c r="C1502" t="s">
        <v>1156</v>
      </c>
      <c r="D1502" t="s">
        <v>410</v>
      </c>
      <c r="E1502" s="60" t="s">
        <v>411</v>
      </c>
      <c r="G1502" t="s">
        <v>753</v>
      </c>
      <c r="H1502" s="61">
        <v>36941</v>
      </c>
      <c r="J1502" t="s">
        <v>413</v>
      </c>
      <c r="M1502" t="s">
        <v>397</v>
      </c>
      <c r="Q1502" t="s">
        <v>753</v>
      </c>
      <c r="S1502">
        <v>10260</v>
      </c>
      <c r="T1502" t="s">
        <v>5037</v>
      </c>
      <c r="U1502" s="60">
        <v>10260</v>
      </c>
      <c r="V1502" t="s">
        <v>5037</v>
      </c>
      <c r="W1502" s="60">
        <v>20960001</v>
      </c>
      <c r="X1502" s="60" t="str">
        <f t="shared" si="23"/>
        <v>209</v>
      </c>
    </row>
    <row r="1503" spans="2:24">
      <c r="B1503">
        <v>43557569</v>
      </c>
      <c r="C1503" t="s">
        <v>2012</v>
      </c>
      <c r="D1503" t="s">
        <v>393</v>
      </c>
      <c r="E1503" s="60" t="s">
        <v>394</v>
      </c>
      <c r="G1503" t="s">
        <v>395</v>
      </c>
      <c r="H1503" s="61">
        <v>40941</v>
      </c>
      <c r="J1503" t="s">
        <v>396</v>
      </c>
      <c r="M1503" t="s">
        <v>397</v>
      </c>
      <c r="Q1503" t="s">
        <v>398</v>
      </c>
      <c r="S1503">
        <v>10250</v>
      </c>
      <c r="T1503" t="s">
        <v>483</v>
      </c>
      <c r="U1503" s="60">
        <v>1025001</v>
      </c>
      <c r="V1503" t="s">
        <v>864</v>
      </c>
      <c r="W1503" s="60">
        <v>21220001</v>
      </c>
      <c r="X1503" s="60" t="str">
        <f t="shared" si="23"/>
        <v>212</v>
      </c>
    </row>
    <row r="1504" spans="2:24">
      <c r="B1504">
        <v>43558029</v>
      </c>
      <c r="C1504" t="s">
        <v>3334</v>
      </c>
      <c r="D1504" t="s">
        <v>393</v>
      </c>
      <c r="E1504" s="60" t="s">
        <v>394</v>
      </c>
      <c r="G1504" t="s">
        <v>2693</v>
      </c>
      <c r="H1504" s="61">
        <v>45218</v>
      </c>
      <c r="J1504" t="s">
        <v>396</v>
      </c>
      <c r="M1504" t="s">
        <v>471</v>
      </c>
      <c r="Q1504" t="s">
        <v>2694</v>
      </c>
      <c r="S1504">
        <v>10211</v>
      </c>
      <c r="T1504" t="s">
        <v>422</v>
      </c>
      <c r="U1504" s="60">
        <v>1021101</v>
      </c>
      <c r="V1504" t="s">
        <v>423</v>
      </c>
      <c r="W1504" s="60">
        <v>21920004</v>
      </c>
      <c r="X1504" s="60" t="str">
        <f t="shared" si="23"/>
        <v>219</v>
      </c>
    </row>
    <row r="1505" spans="2:24">
      <c r="B1505">
        <v>43558311</v>
      </c>
      <c r="C1505" t="s">
        <v>1825</v>
      </c>
      <c r="D1505" t="s">
        <v>393</v>
      </c>
      <c r="E1505" s="60" t="s">
        <v>394</v>
      </c>
      <c r="G1505" t="s">
        <v>395</v>
      </c>
      <c r="H1505" s="61">
        <v>39976</v>
      </c>
      <c r="J1505" t="s">
        <v>901</v>
      </c>
      <c r="M1505" t="s">
        <v>397</v>
      </c>
      <c r="Q1505" t="s">
        <v>398</v>
      </c>
      <c r="S1505">
        <v>10209</v>
      </c>
      <c r="T1505" t="s">
        <v>442</v>
      </c>
      <c r="U1505" s="60">
        <v>10209</v>
      </c>
      <c r="V1505" t="s">
        <v>442</v>
      </c>
      <c r="W1505" s="60">
        <v>21760001</v>
      </c>
      <c r="X1505" s="60" t="str">
        <f t="shared" si="23"/>
        <v>217</v>
      </c>
    </row>
    <row r="1506" spans="2:24">
      <c r="B1506">
        <v>43561405</v>
      </c>
      <c r="C1506" t="s">
        <v>1130</v>
      </c>
      <c r="D1506" t="s">
        <v>410</v>
      </c>
      <c r="E1506" s="60" t="s">
        <v>411</v>
      </c>
      <c r="G1506" t="s">
        <v>753</v>
      </c>
      <c r="H1506" s="61">
        <v>36909</v>
      </c>
      <c r="J1506" t="s">
        <v>4955</v>
      </c>
      <c r="M1506" t="s">
        <v>397</v>
      </c>
      <c r="Q1506" t="s">
        <v>753</v>
      </c>
      <c r="S1506">
        <v>10230</v>
      </c>
      <c r="T1506" t="s">
        <v>454</v>
      </c>
      <c r="U1506" s="60">
        <v>1023016</v>
      </c>
      <c r="V1506" t="s">
        <v>588</v>
      </c>
      <c r="W1506" s="60">
        <v>20730001</v>
      </c>
      <c r="X1506" s="60" t="str">
        <f t="shared" si="23"/>
        <v>207</v>
      </c>
    </row>
    <row r="1507" spans="2:24">
      <c r="B1507">
        <v>43562194</v>
      </c>
      <c r="C1507" t="s">
        <v>2049</v>
      </c>
      <c r="D1507" t="s">
        <v>393</v>
      </c>
      <c r="E1507" s="60" t="s">
        <v>394</v>
      </c>
      <c r="G1507" t="s">
        <v>395</v>
      </c>
      <c r="H1507" s="61">
        <v>41166</v>
      </c>
      <c r="J1507" t="s">
        <v>396</v>
      </c>
      <c r="M1507" t="s">
        <v>397</v>
      </c>
      <c r="Q1507" t="s">
        <v>398</v>
      </c>
      <c r="S1507">
        <v>10215</v>
      </c>
      <c r="T1507" t="s">
        <v>5034</v>
      </c>
      <c r="U1507" s="60">
        <v>1021504</v>
      </c>
      <c r="V1507" t="s">
        <v>632</v>
      </c>
      <c r="W1507" s="60">
        <v>21520002</v>
      </c>
      <c r="X1507" s="60" t="str">
        <f t="shared" si="23"/>
        <v>215</v>
      </c>
    </row>
    <row r="1508" spans="2:24">
      <c r="B1508">
        <v>43562575</v>
      </c>
      <c r="C1508" t="s">
        <v>3199</v>
      </c>
      <c r="D1508" t="s">
        <v>393</v>
      </c>
      <c r="E1508" s="60" t="s">
        <v>394</v>
      </c>
      <c r="G1508" t="s">
        <v>2693</v>
      </c>
      <c r="H1508" s="61">
        <v>45166</v>
      </c>
      <c r="J1508" t="s">
        <v>396</v>
      </c>
      <c r="M1508" t="s">
        <v>397</v>
      </c>
      <c r="Q1508" t="s">
        <v>2694</v>
      </c>
      <c r="S1508">
        <v>10220</v>
      </c>
      <c r="T1508" t="s">
        <v>434</v>
      </c>
      <c r="U1508" s="60">
        <v>1022003</v>
      </c>
      <c r="V1508" t="s">
        <v>435</v>
      </c>
      <c r="W1508" s="60">
        <v>22020004</v>
      </c>
      <c r="X1508" s="60" t="str">
        <f t="shared" si="23"/>
        <v>220</v>
      </c>
    </row>
    <row r="1509" spans="2:24">
      <c r="B1509">
        <v>43562586</v>
      </c>
      <c r="C1509" t="s">
        <v>1476</v>
      </c>
      <c r="D1509" t="s">
        <v>393</v>
      </c>
      <c r="E1509" s="60" t="s">
        <v>394</v>
      </c>
      <c r="G1509" t="s">
        <v>395</v>
      </c>
      <c r="H1509" s="61">
        <v>38490</v>
      </c>
      <c r="J1509" t="s">
        <v>396</v>
      </c>
      <c r="M1509" t="s">
        <v>397</v>
      </c>
      <c r="Q1509" t="s">
        <v>398</v>
      </c>
      <c r="S1509">
        <v>10230</v>
      </c>
      <c r="T1509" t="s">
        <v>454</v>
      </c>
      <c r="U1509" s="60">
        <v>1023010</v>
      </c>
      <c r="V1509" t="s">
        <v>713</v>
      </c>
      <c r="W1509" s="60">
        <v>20720010</v>
      </c>
      <c r="X1509" s="60" t="str">
        <f t="shared" si="23"/>
        <v>207</v>
      </c>
    </row>
    <row r="1510" spans="2:24">
      <c r="B1510">
        <v>43562784</v>
      </c>
      <c r="C1510" t="s">
        <v>1898</v>
      </c>
      <c r="D1510" t="s">
        <v>393</v>
      </c>
      <c r="E1510" s="60" t="s">
        <v>394</v>
      </c>
      <c r="G1510" t="s">
        <v>395</v>
      </c>
      <c r="H1510" s="61">
        <v>40218</v>
      </c>
      <c r="J1510" t="s">
        <v>4979</v>
      </c>
      <c r="M1510" t="s">
        <v>397</v>
      </c>
      <c r="Q1510" t="s">
        <v>398</v>
      </c>
      <c r="S1510">
        <v>10213</v>
      </c>
      <c r="T1510" t="s">
        <v>460</v>
      </c>
      <c r="U1510" s="60">
        <v>1021303</v>
      </c>
      <c r="V1510" t="s">
        <v>1740</v>
      </c>
      <c r="W1510" s="60">
        <v>22320002</v>
      </c>
      <c r="X1510" s="60" t="str">
        <f t="shared" si="23"/>
        <v>223</v>
      </c>
    </row>
    <row r="1511" spans="2:24">
      <c r="B1511">
        <v>43564168</v>
      </c>
      <c r="C1511" t="s">
        <v>1448</v>
      </c>
      <c r="D1511" t="s">
        <v>410</v>
      </c>
      <c r="E1511" s="60" t="s">
        <v>411</v>
      </c>
      <c r="G1511" t="s">
        <v>753</v>
      </c>
      <c r="H1511" s="61">
        <v>38400</v>
      </c>
      <c r="J1511" t="s">
        <v>481</v>
      </c>
      <c r="M1511" t="s">
        <v>397</v>
      </c>
      <c r="Q1511" t="s">
        <v>753</v>
      </c>
      <c r="S1511">
        <v>10294</v>
      </c>
      <c r="T1511" t="s">
        <v>472</v>
      </c>
      <c r="U1511" s="60">
        <v>10294</v>
      </c>
      <c r="V1511" t="s">
        <v>472</v>
      </c>
      <c r="W1511" s="60">
        <v>10850001</v>
      </c>
      <c r="X1511" s="60" t="str">
        <f t="shared" si="23"/>
        <v>108</v>
      </c>
    </row>
    <row r="1512" spans="2:24">
      <c r="B1512">
        <v>43566682</v>
      </c>
      <c r="C1512" t="s">
        <v>2135</v>
      </c>
      <c r="D1512" t="s">
        <v>393</v>
      </c>
      <c r="E1512" s="60" t="s">
        <v>394</v>
      </c>
      <c r="G1512" t="s">
        <v>395</v>
      </c>
      <c r="H1512" s="61">
        <v>41430</v>
      </c>
      <c r="J1512" t="s">
        <v>396</v>
      </c>
      <c r="M1512" t="s">
        <v>397</v>
      </c>
      <c r="Q1512" t="s">
        <v>398</v>
      </c>
      <c r="S1512">
        <v>10275</v>
      </c>
      <c r="T1512" t="s">
        <v>564</v>
      </c>
      <c r="U1512" s="60">
        <v>1027501</v>
      </c>
      <c r="V1512" t="s">
        <v>565</v>
      </c>
      <c r="W1512" s="60">
        <v>22520001</v>
      </c>
      <c r="X1512" s="60" t="str">
        <f t="shared" si="23"/>
        <v>225</v>
      </c>
    </row>
    <row r="1513" spans="2:24">
      <c r="B1513">
        <v>43566771</v>
      </c>
      <c r="C1513" t="s">
        <v>1979</v>
      </c>
      <c r="D1513" t="s">
        <v>410</v>
      </c>
      <c r="E1513" s="60" t="s">
        <v>411</v>
      </c>
      <c r="G1513" t="s">
        <v>753</v>
      </c>
      <c r="H1513" s="61">
        <v>40704</v>
      </c>
      <c r="J1513" t="s">
        <v>481</v>
      </c>
      <c r="M1513" t="s">
        <v>397</v>
      </c>
      <c r="Q1513" t="s">
        <v>753</v>
      </c>
      <c r="S1513">
        <v>10292</v>
      </c>
      <c r="T1513" t="s">
        <v>451</v>
      </c>
      <c r="U1513" s="60">
        <v>1029202</v>
      </c>
      <c r="V1513" t="s">
        <v>654</v>
      </c>
      <c r="W1513" s="60">
        <v>20110001</v>
      </c>
      <c r="X1513" s="60" t="str">
        <f t="shared" si="23"/>
        <v>201</v>
      </c>
    </row>
    <row r="1514" spans="2:24">
      <c r="B1514">
        <v>43566929</v>
      </c>
      <c r="C1514" t="s">
        <v>1821</v>
      </c>
      <c r="D1514" t="s">
        <v>410</v>
      </c>
      <c r="E1514" s="60" t="s">
        <v>411</v>
      </c>
      <c r="G1514" t="s">
        <v>753</v>
      </c>
      <c r="H1514" s="61">
        <v>39966</v>
      </c>
      <c r="J1514" t="s">
        <v>4965</v>
      </c>
      <c r="M1514" t="s">
        <v>397</v>
      </c>
      <c r="Q1514" t="s">
        <v>753</v>
      </c>
      <c r="S1514">
        <v>10240</v>
      </c>
      <c r="T1514" t="s">
        <v>5036</v>
      </c>
      <c r="U1514" s="60">
        <v>10240</v>
      </c>
      <c r="V1514" t="s">
        <v>476</v>
      </c>
      <c r="W1514" s="60">
        <v>21160001</v>
      </c>
      <c r="X1514" s="60" t="str">
        <f t="shared" si="23"/>
        <v>211</v>
      </c>
    </row>
    <row r="1515" spans="2:24">
      <c r="B1515">
        <v>43568019</v>
      </c>
      <c r="C1515" t="s">
        <v>2457</v>
      </c>
      <c r="D1515" t="s">
        <v>393</v>
      </c>
      <c r="E1515" s="60" t="s">
        <v>394</v>
      </c>
      <c r="G1515" t="s">
        <v>395</v>
      </c>
      <c r="H1515" s="61">
        <v>43137</v>
      </c>
      <c r="J1515" t="s">
        <v>396</v>
      </c>
      <c r="M1515" t="s">
        <v>397</v>
      </c>
      <c r="Q1515" t="s">
        <v>398</v>
      </c>
      <c r="S1515">
        <v>10230</v>
      </c>
      <c r="T1515" t="s">
        <v>454</v>
      </c>
      <c r="U1515" s="60">
        <v>1023006</v>
      </c>
      <c r="V1515" t="s">
        <v>455</v>
      </c>
      <c r="W1515" s="60">
        <v>20720006</v>
      </c>
      <c r="X1515" s="60" t="str">
        <f t="shared" si="23"/>
        <v>207</v>
      </c>
    </row>
    <row r="1516" spans="2:24">
      <c r="B1516">
        <v>43568910</v>
      </c>
      <c r="C1516" t="s">
        <v>3311</v>
      </c>
      <c r="D1516" t="s">
        <v>393</v>
      </c>
      <c r="E1516" s="60" t="s">
        <v>394</v>
      </c>
      <c r="G1516" t="s">
        <v>2693</v>
      </c>
      <c r="H1516" s="61">
        <v>45142</v>
      </c>
      <c r="J1516" t="s">
        <v>396</v>
      </c>
      <c r="M1516" t="s">
        <v>397</v>
      </c>
      <c r="Q1516" t="s">
        <v>2694</v>
      </c>
      <c r="S1516">
        <v>10230</v>
      </c>
      <c r="T1516" t="s">
        <v>454</v>
      </c>
      <c r="U1516" s="60">
        <v>1023010</v>
      </c>
      <c r="V1516" t="s">
        <v>713</v>
      </c>
      <c r="W1516" s="60">
        <v>20720010</v>
      </c>
      <c r="X1516" s="60" t="str">
        <f t="shared" si="23"/>
        <v>207</v>
      </c>
    </row>
    <row r="1517" spans="2:24">
      <c r="B1517">
        <v>43569845</v>
      </c>
      <c r="C1517" t="s">
        <v>1975</v>
      </c>
      <c r="D1517" t="s">
        <v>393</v>
      </c>
      <c r="E1517" s="60" t="s">
        <v>394</v>
      </c>
      <c r="G1517" t="s">
        <v>395</v>
      </c>
      <c r="H1517" s="61">
        <v>40683</v>
      </c>
      <c r="J1517" t="s">
        <v>396</v>
      </c>
      <c r="M1517" t="s">
        <v>397</v>
      </c>
      <c r="Q1517" t="s">
        <v>398</v>
      </c>
      <c r="S1517">
        <v>10230</v>
      </c>
      <c r="T1517" t="s">
        <v>454</v>
      </c>
      <c r="U1517" s="60">
        <v>1023006</v>
      </c>
      <c r="V1517" t="s">
        <v>455</v>
      </c>
      <c r="W1517" s="60">
        <v>20720006</v>
      </c>
      <c r="X1517" s="60" t="str">
        <f t="shared" si="23"/>
        <v>207</v>
      </c>
    </row>
    <row r="1518" spans="2:24">
      <c r="B1518">
        <v>43570058</v>
      </c>
      <c r="C1518" t="s">
        <v>1329</v>
      </c>
      <c r="D1518" t="s">
        <v>393</v>
      </c>
      <c r="E1518" s="60" t="s">
        <v>394</v>
      </c>
      <c r="G1518" t="s">
        <v>395</v>
      </c>
      <c r="H1518" s="61">
        <v>37880</v>
      </c>
      <c r="J1518" t="s">
        <v>396</v>
      </c>
      <c r="M1518" t="s">
        <v>397</v>
      </c>
      <c r="Q1518" t="s">
        <v>398</v>
      </c>
      <c r="S1518">
        <v>10260</v>
      </c>
      <c r="T1518" t="s">
        <v>5037</v>
      </c>
      <c r="U1518" s="60">
        <v>1026002</v>
      </c>
      <c r="V1518" t="s">
        <v>1330</v>
      </c>
      <c r="W1518" s="60">
        <v>20920002</v>
      </c>
      <c r="X1518" s="60" t="str">
        <f t="shared" si="23"/>
        <v>209</v>
      </c>
    </row>
    <row r="1519" spans="2:24">
      <c r="B1519">
        <v>43571116</v>
      </c>
      <c r="C1519" t="s">
        <v>3314</v>
      </c>
      <c r="D1519" t="s">
        <v>393</v>
      </c>
      <c r="E1519" s="60" t="s">
        <v>394</v>
      </c>
      <c r="G1519" t="s">
        <v>2693</v>
      </c>
      <c r="H1519" s="61">
        <v>45208</v>
      </c>
      <c r="J1519" t="s">
        <v>396</v>
      </c>
      <c r="M1519" t="s">
        <v>397</v>
      </c>
      <c r="Q1519" t="s">
        <v>2694</v>
      </c>
      <c r="S1519">
        <v>10255</v>
      </c>
      <c r="T1519" t="s">
        <v>1097</v>
      </c>
      <c r="U1519" s="60">
        <v>10255</v>
      </c>
      <c r="V1519" t="s">
        <v>1097</v>
      </c>
      <c r="W1519" s="60">
        <v>22460001</v>
      </c>
      <c r="X1519" s="60" t="str">
        <f t="shared" si="23"/>
        <v>224</v>
      </c>
    </row>
    <row r="1520" spans="2:24">
      <c r="B1520">
        <v>43572438</v>
      </c>
      <c r="C1520" t="s">
        <v>1750</v>
      </c>
      <c r="D1520" t="s">
        <v>410</v>
      </c>
      <c r="E1520" s="60" t="s">
        <v>411</v>
      </c>
      <c r="G1520" t="s">
        <v>753</v>
      </c>
      <c r="H1520" s="61">
        <v>39633</v>
      </c>
      <c r="J1520" t="s">
        <v>413</v>
      </c>
      <c r="M1520" t="s">
        <v>397</v>
      </c>
      <c r="Q1520" t="s">
        <v>753</v>
      </c>
      <c r="S1520">
        <v>10209</v>
      </c>
      <c r="T1520" t="s">
        <v>442</v>
      </c>
      <c r="U1520" s="60">
        <v>1020904</v>
      </c>
      <c r="V1520" t="s">
        <v>756</v>
      </c>
      <c r="W1520" s="60">
        <v>21720005</v>
      </c>
      <c r="X1520" s="60" t="str">
        <f t="shared" si="23"/>
        <v>217</v>
      </c>
    </row>
    <row r="1521" spans="2:24">
      <c r="B1521">
        <v>43573316</v>
      </c>
      <c r="C1521" t="s">
        <v>1694</v>
      </c>
      <c r="D1521" t="s">
        <v>410</v>
      </c>
      <c r="E1521" s="60" t="s">
        <v>411</v>
      </c>
      <c r="G1521" t="s">
        <v>412</v>
      </c>
      <c r="H1521" s="61">
        <v>39462</v>
      </c>
      <c r="J1521" t="s">
        <v>450</v>
      </c>
      <c r="M1521" t="s">
        <v>397</v>
      </c>
      <c r="Q1521" t="s">
        <v>414</v>
      </c>
      <c r="S1521">
        <v>10292</v>
      </c>
      <c r="T1521" t="s">
        <v>451</v>
      </c>
      <c r="U1521" s="60">
        <v>1029203</v>
      </c>
      <c r="V1521" t="s">
        <v>452</v>
      </c>
      <c r="W1521" s="60">
        <v>20160002</v>
      </c>
      <c r="X1521" s="60" t="str">
        <f t="shared" si="23"/>
        <v>201</v>
      </c>
    </row>
    <row r="1522" spans="2:24">
      <c r="B1522">
        <v>43574075</v>
      </c>
      <c r="C1522" t="s">
        <v>2004</v>
      </c>
      <c r="D1522" t="s">
        <v>393</v>
      </c>
      <c r="E1522" s="60" t="s">
        <v>394</v>
      </c>
      <c r="G1522" t="s">
        <v>395</v>
      </c>
      <c r="H1522" s="61">
        <v>40933</v>
      </c>
      <c r="J1522" t="s">
        <v>4963</v>
      </c>
      <c r="M1522" t="s">
        <v>397</v>
      </c>
      <c r="Q1522" t="s">
        <v>398</v>
      </c>
      <c r="S1522">
        <v>10225</v>
      </c>
      <c r="T1522" t="s">
        <v>402</v>
      </c>
      <c r="U1522" s="60">
        <v>1022503</v>
      </c>
      <c r="V1522" t="s">
        <v>438</v>
      </c>
      <c r="W1522" s="60">
        <v>21320005</v>
      </c>
      <c r="X1522" s="60" t="str">
        <f t="shared" si="23"/>
        <v>213</v>
      </c>
    </row>
    <row r="1523" spans="2:24">
      <c r="B1523">
        <v>43575829</v>
      </c>
      <c r="C1523" t="s">
        <v>2671</v>
      </c>
      <c r="D1523" t="s">
        <v>410</v>
      </c>
      <c r="E1523" s="60" t="s">
        <v>411</v>
      </c>
      <c r="G1523" t="s">
        <v>412</v>
      </c>
      <c r="H1523" s="61">
        <v>44370</v>
      </c>
      <c r="J1523" t="s">
        <v>450</v>
      </c>
      <c r="M1523" t="s">
        <v>397</v>
      </c>
      <c r="Q1523" t="s">
        <v>414</v>
      </c>
      <c r="S1523">
        <v>10292</v>
      </c>
      <c r="T1523" t="s">
        <v>451</v>
      </c>
      <c r="U1523" s="60">
        <v>1029203</v>
      </c>
      <c r="V1523" t="s">
        <v>452</v>
      </c>
      <c r="W1523" s="60">
        <v>20160002</v>
      </c>
      <c r="X1523" s="60" t="str">
        <f t="shared" si="23"/>
        <v>201</v>
      </c>
    </row>
    <row r="1524" spans="2:24">
      <c r="B1524">
        <v>43576048</v>
      </c>
      <c r="C1524" t="s">
        <v>2479</v>
      </c>
      <c r="D1524" t="s">
        <v>393</v>
      </c>
      <c r="E1524" s="60" t="s">
        <v>394</v>
      </c>
      <c r="G1524" t="s">
        <v>395</v>
      </c>
      <c r="H1524" s="61">
        <v>43139</v>
      </c>
      <c r="J1524" t="s">
        <v>396</v>
      </c>
      <c r="M1524" t="s">
        <v>471</v>
      </c>
      <c r="Q1524" t="s">
        <v>398</v>
      </c>
      <c r="S1524">
        <v>10230</v>
      </c>
      <c r="T1524" t="s">
        <v>454</v>
      </c>
      <c r="U1524" s="60">
        <v>1023011</v>
      </c>
      <c r="V1524" t="s">
        <v>793</v>
      </c>
      <c r="W1524" s="60">
        <v>20720011</v>
      </c>
      <c r="X1524" s="60" t="str">
        <f t="shared" si="23"/>
        <v>207</v>
      </c>
    </row>
    <row r="1525" spans="2:24">
      <c r="B1525">
        <v>43576262</v>
      </c>
      <c r="C1525" t="s">
        <v>2973</v>
      </c>
      <c r="D1525" t="s">
        <v>393</v>
      </c>
      <c r="E1525" s="60" t="s">
        <v>394</v>
      </c>
      <c r="G1525" t="s">
        <v>2693</v>
      </c>
      <c r="H1525" s="61">
        <v>44999</v>
      </c>
      <c r="J1525" t="s">
        <v>396</v>
      </c>
      <c r="M1525" t="s">
        <v>471</v>
      </c>
      <c r="Q1525" t="s">
        <v>2694</v>
      </c>
      <c r="S1525">
        <v>10235</v>
      </c>
      <c r="T1525" t="s">
        <v>415</v>
      </c>
      <c r="U1525" s="60">
        <v>1023502</v>
      </c>
      <c r="V1525" t="s">
        <v>416</v>
      </c>
      <c r="W1525" s="60">
        <v>20820001</v>
      </c>
      <c r="X1525" s="60" t="str">
        <f t="shared" si="23"/>
        <v>208</v>
      </c>
    </row>
    <row r="1526" spans="2:24">
      <c r="B1526">
        <v>43576356</v>
      </c>
      <c r="C1526" t="s">
        <v>1466</v>
      </c>
      <c r="D1526" t="s">
        <v>393</v>
      </c>
      <c r="E1526" s="60" t="s">
        <v>394</v>
      </c>
      <c r="G1526" t="s">
        <v>395</v>
      </c>
      <c r="H1526" s="61">
        <v>38468</v>
      </c>
      <c r="J1526" t="s">
        <v>396</v>
      </c>
      <c r="M1526" t="s">
        <v>471</v>
      </c>
      <c r="Q1526" t="s">
        <v>398</v>
      </c>
      <c r="S1526">
        <v>10230</v>
      </c>
      <c r="T1526" t="s">
        <v>454</v>
      </c>
      <c r="U1526" s="60">
        <v>1023007</v>
      </c>
      <c r="V1526" t="s">
        <v>582</v>
      </c>
      <c r="W1526" s="60">
        <v>20720007</v>
      </c>
      <c r="X1526" s="60" t="str">
        <f t="shared" si="23"/>
        <v>207</v>
      </c>
    </row>
    <row r="1527" spans="2:24">
      <c r="B1527">
        <v>43576362</v>
      </c>
      <c r="C1527" t="s">
        <v>1631</v>
      </c>
      <c r="D1527" t="s">
        <v>410</v>
      </c>
      <c r="E1527" s="60" t="s">
        <v>411</v>
      </c>
      <c r="G1527" t="s">
        <v>753</v>
      </c>
      <c r="H1527" s="61">
        <v>39206</v>
      </c>
      <c r="J1527" t="s">
        <v>4955</v>
      </c>
      <c r="M1527" t="s">
        <v>397</v>
      </c>
      <c r="Q1527" t="s">
        <v>753</v>
      </c>
      <c r="S1527">
        <v>10230</v>
      </c>
      <c r="T1527" t="s">
        <v>454</v>
      </c>
      <c r="U1527" s="60">
        <v>1023016</v>
      </c>
      <c r="V1527" t="s">
        <v>588</v>
      </c>
      <c r="W1527" s="60">
        <v>20730001</v>
      </c>
      <c r="X1527" s="60" t="str">
        <f t="shared" si="23"/>
        <v>207</v>
      </c>
    </row>
    <row r="1528" spans="2:24">
      <c r="B1528">
        <v>43576791</v>
      </c>
      <c r="C1528" t="s">
        <v>2091</v>
      </c>
      <c r="D1528" t="s">
        <v>410</v>
      </c>
      <c r="E1528" s="60" t="s">
        <v>411</v>
      </c>
      <c r="G1528" t="s">
        <v>753</v>
      </c>
      <c r="H1528" s="61">
        <v>41298</v>
      </c>
      <c r="J1528" t="s">
        <v>735</v>
      </c>
      <c r="M1528" t="s">
        <v>397</v>
      </c>
      <c r="Q1528" t="s">
        <v>753</v>
      </c>
      <c r="S1528">
        <v>10290</v>
      </c>
      <c r="T1528" t="s">
        <v>706</v>
      </c>
      <c r="U1528" s="60">
        <v>1029006</v>
      </c>
      <c r="V1528" t="s">
        <v>2092</v>
      </c>
      <c r="W1528" s="60">
        <v>20420003</v>
      </c>
      <c r="X1528" s="60" t="str">
        <f t="shared" si="23"/>
        <v>204</v>
      </c>
    </row>
    <row r="1529" spans="2:24">
      <c r="B1529">
        <v>43576862</v>
      </c>
      <c r="C1529" t="s">
        <v>1199</v>
      </c>
      <c r="D1529" t="s">
        <v>410</v>
      </c>
      <c r="E1529" s="60" t="s">
        <v>411</v>
      </c>
      <c r="G1529" t="s">
        <v>753</v>
      </c>
      <c r="H1529" s="61">
        <v>37277</v>
      </c>
      <c r="J1529" t="s">
        <v>481</v>
      </c>
      <c r="M1529" t="s">
        <v>397</v>
      </c>
      <c r="Q1529" t="s">
        <v>753</v>
      </c>
      <c r="S1529">
        <v>10230</v>
      </c>
      <c r="T1529" t="s">
        <v>454</v>
      </c>
      <c r="U1529" s="60">
        <v>10230</v>
      </c>
      <c r="V1529" t="s">
        <v>454</v>
      </c>
      <c r="W1529" s="60">
        <v>20760001</v>
      </c>
      <c r="X1529" s="60" t="str">
        <f t="shared" si="23"/>
        <v>207</v>
      </c>
    </row>
    <row r="1530" spans="2:24">
      <c r="B1530">
        <v>43578952</v>
      </c>
      <c r="C1530" t="s">
        <v>1970</v>
      </c>
      <c r="D1530" t="s">
        <v>393</v>
      </c>
      <c r="E1530" s="60" t="s">
        <v>394</v>
      </c>
      <c r="G1530" t="s">
        <v>395</v>
      </c>
      <c r="H1530" s="61">
        <v>40675</v>
      </c>
      <c r="J1530" t="s">
        <v>396</v>
      </c>
      <c r="M1530" t="s">
        <v>397</v>
      </c>
      <c r="Q1530" t="s">
        <v>398</v>
      </c>
      <c r="S1530">
        <v>10203</v>
      </c>
      <c r="T1530" t="s">
        <v>399</v>
      </c>
      <c r="U1530" s="60">
        <v>1020305</v>
      </c>
      <c r="V1530" t="s">
        <v>436</v>
      </c>
      <c r="W1530" s="60">
        <v>21420001</v>
      </c>
      <c r="X1530" s="60" t="str">
        <f t="shared" si="23"/>
        <v>214</v>
      </c>
    </row>
    <row r="1531" spans="2:24">
      <c r="B1531">
        <v>43579029</v>
      </c>
      <c r="C1531" t="s">
        <v>2540</v>
      </c>
      <c r="D1531" t="s">
        <v>410</v>
      </c>
      <c r="E1531" s="60" t="s">
        <v>411</v>
      </c>
      <c r="G1531" t="s">
        <v>412</v>
      </c>
      <c r="H1531" s="61">
        <v>43224</v>
      </c>
      <c r="J1531" t="s">
        <v>2541</v>
      </c>
      <c r="M1531" t="s">
        <v>397</v>
      </c>
      <c r="Q1531" t="s">
        <v>719</v>
      </c>
      <c r="S1531">
        <v>10225</v>
      </c>
      <c r="T1531" t="s">
        <v>402</v>
      </c>
      <c r="U1531" s="60">
        <v>10225</v>
      </c>
      <c r="V1531" t="s">
        <v>402</v>
      </c>
      <c r="W1531" s="60">
        <v>21360001</v>
      </c>
      <c r="X1531" s="60" t="str">
        <f t="shared" si="23"/>
        <v>213</v>
      </c>
    </row>
    <row r="1532" spans="2:24">
      <c r="B1532">
        <v>43579391</v>
      </c>
      <c r="C1532" t="s">
        <v>1252</v>
      </c>
      <c r="D1532" t="s">
        <v>393</v>
      </c>
      <c r="E1532" s="60" t="s">
        <v>394</v>
      </c>
      <c r="G1532" t="s">
        <v>395</v>
      </c>
      <c r="H1532" s="61">
        <v>37643</v>
      </c>
      <c r="J1532" t="s">
        <v>396</v>
      </c>
      <c r="M1532" t="s">
        <v>397</v>
      </c>
      <c r="Q1532" t="s">
        <v>398</v>
      </c>
      <c r="S1532">
        <v>10210</v>
      </c>
      <c r="T1532" t="s">
        <v>5038</v>
      </c>
      <c r="U1532" s="60">
        <v>1021001</v>
      </c>
      <c r="V1532" t="s">
        <v>797</v>
      </c>
      <c r="W1532" s="60">
        <v>21820002</v>
      </c>
      <c r="X1532" s="60" t="str">
        <f t="shared" si="23"/>
        <v>218</v>
      </c>
    </row>
    <row r="1533" spans="2:24">
      <c r="B1533">
        <v>43580621</v>
      </c>
      <c r="C1533" t="s">
        <v>2641</v>
      </c>
      <c r="D1533" t="s">
        <v>410</v>
      </c>
      <c r="E1533" s="60" t="s">
        <v>411</v>
      </c>
      <c r="G1533" t="s">
        <v>412</v>
      </c>
      <c r="H1533" s="61">
        <v>44215</v>
      </c>
      <c r="J1533" t="s">
        <v>1378</v>
      </c>
      <c r="M1533" t="s">
        <v>397</v>
      </c>
      <c r="Q1533" t="s">
        <v>719</v>
      </c>
      <c r="S1533">
        <v>10211</v>
      </c>
      <c r="T1533" t="s">
        <v>422</v>
      </c>
      <c r="U1533" s="60">
        <v>10211</v>
      </c>
      <c r="V1533" t="s">
        <v>422</v>
      </c>
      <c r="W1533" s="60">
        <v>21960004</v>
      </c>
      <c r="X1533" s="60" t="str">
        <f t="shared" si="23"/>
        <v>219</v>
      </c>
    </row>
    <row r="1534" spans="2:24">
      <c r="B1534">
        <v>43580944</v>
      </c>
      <c r="C1534" t="s">
        <v>998</v>
      </c>
      <c r="D1534" t="s">
        <v>410</v>
      </c>
      <c r="E1534" s="60" t="s">
        <v>411</v>
      </c>
      <c r="G1534" t="s">
        <v>753</v>
      </c>
      <c r="H1534" s="61">
        <v>35843</v>
      </c>
      <c r="J1534" t="s">
        <v>413</v>
      </c>
      <c r="M1534" t="s">
        <v>397</v>
      </c>
      <c r="Q1534" t="s">
        <v>753</v>
      </c>
      <c r="S1534">
        <v>10297</v>
      </c>
      <c r="T1534" t="s">
        <v>628</v>
      </c>
      <c r="U1534" s="60">
        <v>1029708</v>
      </c>
      <c r="V1534" t="s">
        <v>999</v>
      </c>
      <c r="W1534" s="60">
        <v>20340026</v>
      </c>
      <c r="X1534" s="60" t="str">
        <f t="shared" si="23"/>
        <v>203</v>
      </c>
    </row>
    <row r="1535" spans="2:24">
      <c r="B1535">
        <v>43581161</v>
      </c>
      <c r="C1535" t="s">
        <v>1308</v>
      </c>
      <c r="D1535" t="s">
        <v>393</v>
      </c>
      <c r="E1535" s="60" t="s">
        <v>394</v>
      </c>
      <c r="G1535" t="s">
        <v>395</v>
      </c>
      <c r="H1535" s="61">
        <v>37788</v>
      </c>
      <c r="J1535" t="s">
        <v>396</v>
      </c>
      <c r="M1535" t="s">
        <v>397</v>
      </c>
      <c r="Q1535" t="s">
        <v>398</v>
      </c>
      <c r="S1535">
        <v>10230</v>
      </c>
      <c r="T1535" t="s">
        <v>454</v>
      </c>
      <c r="U1535" s="60">
        <v>1023009</v>
      </c>
      <c r="V1535" t="s">
        <v>663</v>
      </c>
      <c r="W1535" s="60">
        <v>20720009</v>
      </c>
      <c r="X1535" s="60" t="str">
        <f t="shared" si="23"/>
        <v>207</v>
      </c>
    </row>
    <row r="1536" spans="2:24">
      <c r="B1536">
        <v>43582145</v>
      </c>
      <c r="C1536" t="s">
        <v>1254</v>
      </c>
      <c r="D1536" t="s">
        <v>393</v>
      </c>
      <c r="E1536" s="60" t="s">
        <v>394</v>
      </c>
      <c r="G1536" t="s">
        <v>395</v>
      </c>
      <c r="H1536" s="61">
        <v>37643</v>
      </c>
      <c r="J1536" t="s">
        <v>396</v>
      </c>
      <c r="M1536" t="s">
        <v>397</v>
      </c>
      <c r="Q1536" t="s">
        <v>398</v>
      </c>
      <c r="S1536">
        <v>10250</v>
      </c>
      <c r="T1536" t="s">
        <v>483</v>
      </c>
      <c r="U1536" s="60">
        <v>1025001</v>
      </c>
      <c r="V1536" t="s">
        <v>864</v>
      </c>
      <c r="W1536" s="60">
        <v>21220001</v>
      </c>
      <c r="X1536" s="60" t="str">
        <f t="shared" si="23"/>
        <v>212</v>
      </c>
    </row>
    <row r="1537" spans="2:24">
      <c r="B1537">
        <v>43583497</v>
      </c>
      <c r="C1537" t="s">
        <v>4754</v>
      </c>
      <c r="D1537" t="s">
        <v>393</v>
      </c>
      <c r="E1537" s="60" t="s">
        <v>394</v>
      </c>
      <c r="G1537" t="s">
        <v>2693</v>
      </c>
      <c r="H1537" s="61">
        <v>45078</v>
      </c>
      <c r="J1537" t="s">
        <v>396</v>
      </c>
      <c r="M1537" t="s">
        <v>471</v>
      </c>
      <c r="Q1537" t="s">
        <v>2694</v>
      </c>
      <c r="S1537">
        <v>10235</v>
      </c>
      <c r="T1537" t="s">
        <v>415</v>
      </c>
      <c r="U1537" s="60">
        <v>1023502</v>
      </c>
      <c r="V1537" t="s">
        <v>416</v>
      </c>
      <c r="W1537" s="60">
        <v>20820001</v>
      </c>
      <c r="X1537" s="60" t="str">
        <f t="shared" si="23"/>
        <v>208</v>
      </c>
    </row>
    <row r="1538" spans="2:24">
      <c r="B1538">
        <v>43584847</v>
      </c>
      <c r="C1538" t="s">
        <v>2206</v>
      </c>
      <c r="D1538" t="s">
        <v>393</v>
      </c>
      <c r="E1538" s="60" t="s">
        <v>394</v>
      </c>
      <c r="G1538" t="s">
        <v>395</v>
      </c>
      <c r="H1538" s="61">
        <v>41856</v>
      </c>
      <c r="J1538" t="s">
        <v>396</v>
      </c>
      <c r="M1538" t="s">
        <v>397</v>
      </c>
      <c r="Q1538" t="s">
        <v>398</v>
      </c>
      <c r="S1538">
        <v>10215</v>
      </c>
      <c r="T1538" t="s">
        <v>5034</v>
      </c>
      <c r="U1538" s="60">
        <v>1021504</v>
      </c>
      <c r="V1538" t="s">
        <v>632</v>
      </c>
      <c r="W1538" s="60">
        <v>21520002</v>
      </c>
      <c r="X1538" s="60" t="str">
        <f t="shared" si="23"/>
        <v>215</v>
      </c>
    </row>
    <row r="1539" spans="2:24">
      <c r="B1539">
        <v>43586059</v>
      </c>
      <c r="C1539" t="s">
        <v>1436</v>
      </c>
      <c r="D1539" t="s">
        <v>393</v>
      </c>
      <c r="E1539" s="60" t="s">
        <v>394</v>
      </c>
      <c r="G1539" t="s">
        <v>395</v>
      </c>
      <c r="H1539" s="61">
        <v>38390</v>
      </c>
      <c r="J1539" t="s">
        <v>396</v>
      </c>
      <c r="M1539" t="s">
        <v>397</v>
      </c>
      <c r="Q1539" t="s">
        <v>398</v>
      </c>
      <c r="S1539">
        <v>10280</v>
      </c>
      <c r="T1539" t="s">
        <v>837</v>
      </c>
      <c r="U1539" s="60">
        <v>1028001</v>
      </c>
      <c r="V1539" t="s">
        <v>421</v>
      </c>
      <c r="W1539" s="60">
        <v>22220001</v>
      </c>
      <c r="X1539" s="60" t="str">
        <f t="shared" ref="X1539:X1602" si="24">LEFT(W1539,3)</f>
        <v>222</v>
      </c>
    </row>
    <row r="1540" spans="2:24">
      <c r="B1540">
        <v>43586470</v>
      </c>
      <c r="C1540" t="s">
        <v>1723</v>
      </c>
      <c r="D1540" t="s">
        <v>393</v>
      </c>
      <c r="E1540" s="60" t="s">
        <v>394</v>
      </c>
      <c r="G1540" t="s">
        <v>395</v>
      </c>
      <c r="H1540" s="61">
        <v>39562</v>
      </c>
      <c r="J1540" t="s">
        <v>396</v>
      </c>
      <c r="M1540" t="s">
        <v>397</v>
      </c>
      <c r="Q1540" t="s">
        <v>398</v>
      </c>
      <c r="S1540">
        <v>10235</v>
      </c>
      <c r="T1540" t="s">
        <v>415</v>
      </c>
      <c r="U1540" s="60">
        <v>1023502</v>
      </c>
      <c r="V1540" t="s">
        <v>416</v>
      </c>
      <c r="W1540" s="60">
        <v>20820001</v>
      </c>
      <c r="X1540" s="60" t="str">
        <f t="shared" si="24"/>
        <v>208</v>
      </c>
    </row>
    <row r="1541" spans="2:24">
      <c r="B1541">
        <v>43586882</v>
      </c>
      <c r="C1541" t="s">
        <v>1022</v>
      </c>
      <c r="D1541" t="s">
        <v>410</v>
      </c>
      <c r="E1541" s="60" t="s">
        <v>411</v>
      </c>
      <c r="G1541" t="s">
        <v>753</v>
      </c>
      <c r="H1541" s="61">
        <v>36000</v>
      </c>
      <c r="J1541" t="s">
        <v>508</v>
      </c>
      <c r="M1541" t="s">
        <v>397</v>
      </c>
      <c r="Q1541" t="s">
        <v>753</v>
      </c>
      <c r="S1541">
        <v>10272</v>
      </c>
      <c r="T1541" t="s">
        <v>1023</v>
      </c>
      <c r="U1541" s="60">
        <v>10272</v>
      </c>
      <c r="V1541" t="s">
        <v>1023</v>
      </c>
      <c r="W1541" s="60">
        <v>22760001</v>
      </c>
      <c r="X1541" s="60" t="str">
        <f t="shared" si="24"/>
        <v>227</v>
      </c>
    </row>
    <row r="1542" spans="2:24">
      <c r="B1542">
        <v>43587046</v>
      </c>
      <c r="C1542" t="s">
        <v>1247</v>
      </c>
      <c r="D1542" t="s">
        <v>393</v>
      </c>
      <c r="E1542" s="60" t="s">
        <v>394</v>
      </c>
      <c r="G1542" t="s">
        <v>395</v>
      </c>
      <c r="H1542" s="61">
        <v>37592</v>
      </c>
      <c r="J1542" t="s">
        <v>396</v>
      </c>
      <c r="M1542" t="s">
        <v>397</v>
      </c>
      <c r="Q1542" t="s">
        <v>398</v>
      </c>
      <c r="S1542">
        <v>10202</v>
      </c>
      <c r="T1542" t="s">
        <v>430</v>
      </c>
      <c r="U1542" s="60">
        <v>1020204</v>
      </c>
      <c r="V1542" t="s">
        <v>5047</v>
      </c>
      <c r="W1542" s="60">
        <v>21620003</v>
      </c>
      <c r="X1542" s="60" t="str">
        <f t="shared" si="24"/>
        <v>216</v>
      </c>
    </row>
    <row r="1543" spans="2:24">
      <c r="B1543">
        <v>43587093</v>
      </c>
      <c r="C1543" t="s">
        <v>1364</v>
      </c>
      <c r="D1543" t="s">
        <v>393</v>
      </c>
      <c r="E1543" s="60" t="s">
        <v>394</v>
      </c>
      <c r="G1543" t="s">
        <v>395</v>
      </c>
      <c r="H1543" s="61">
        <v>38022</v>
      </c>
      <c r="J1543" t="s">
        <v>396</v>
      </c>
      <c r="M1543" t="s">
        <v>397</v>
      </c>
      <c r="Q1543" t="s">
        <v>398</v>
      </c>
      <c r="S1543">
        <v>10220</v>
      </c>
      <c r="T1543" t="s">
        <v>434</v>
      </c>
      <c r="U1543" s="60">
        <v>1022004</v>
      </c>
      <c r="V1543" t="s">
        <v>875</v>
      </c>
      <c r="W1543" s="60">
        <v>22020005</v>
      </c>
      <c r="X1543" s="60" t="str">
        <f t="shared" si="24"/>
        <v>220</v>
      </c>
    </row>
    <row r="1544" spans="2:24">
      <c r="B1544">
        <v>43588021</v>
      </c>
      <c r="C1544" t="s">
        <v>1251</v>
      </c>
      <c r="D1544" t="s">
        <v>393</v>
      </c>
      <c r="E1544" s="60" t="s">
        <v>394</v>
      </c>
      <c r="G1544" t="s">
        <v>395</v>
      </c>
      <c r="H1544" s="61">
        <v>37642</v>
      </c>
      <c r="J1544" t="s">
        <v>396</v>
      </c>
      <c r="M1544" t="s">
        <v>397</v>
      </c>
      <c r="Q1544" t="s">
        <v>398</v>
      </c>
      <c r="S1544">
        <v>10209</v>
      </c>
      <c r="T1544" t="s">
        <v>442</v>
      </c>
      <c r="U1544" s="60">
        <v>1020904</v>
      </c>
      <c r="V1544" t="s">
        <v>756</v>
      </c>
      <c r="W1544" s="60">
        <v>21720005</v>
      </c>
      <c r="X1544" s="60" t="str">
        <f t="shared" si="24"/>
        <v>217</v>
      </c>
    </row>
    <row r="1545" spans="2:24">
      <c r="B1545">
        <v>43588097</v>
      </c>
      <c r="C1545" t="s">
        <v>1580</v>
      </c>
      <c r="D1545" t="s">
        <v>393</v>
      </c>
      <c r="E1545" s="60" t="s">
        <v>394</v>
      </c>
      <c r="G1545" t="s">
        <v>395</v>
      </c>
      <c r="H1545" s="61">
        <v>38883</v>
      </c>
      <c r="J1545" t="s">
        <v>396</v>
      </c>
      <c r="M1545" t="s">
        <v>471</v>
      </c>
      <c r="Q1545" t="s">
        <v>398</v>
      </c>
      <c r="S1545">
        <v>10230</v>
      </c>
      <c r="T1545" t="s">
        <v>454</v>
      </c>
      <c r="U1545" s="60">
        <v>1023008</v>
      </c>
      <c r="V1545" t="s">
        <v>684</v>
      </c>
      <c r="W1545" s="60">
        <v>20720008</v>
      </c>
      <c r="X1545" s="60" t="str">
        <f t="shared" si="24"/>
        <v>207</v>
      </c>
    </row>
    <row r="1546" spans="2:24">
      <c r="B1546">
        <v>43588255</v>
      </c>
      <c r="C1546" t="s">
        <v>1753</v>
      </c>
      <c r="D1546" t="s">
        <v>410</v>
      </c>
      <c r="E1546" s="60" t="s">
        <v>411</v>
      </c>
      <c r="G1546" t="s">
        <v>753</v>
      </c>
      <c r="H1546" s="61">
        <v>39672</v>
      </c>
      <c r="J1546" t="s">
        <v>413</v>
      </c>
      <c r="M1546" t="s">
        <v>397</v>
      </c>
      <c r="Q1546" t="s">
        <v>753</v>
      </c>
      <c r="S1546">
        <v>10240</v>
      </c>
      <c r="T1546" t="s">
        <v>5036</v>
      </c>
      <c r="U1546" s="60">
        <v>10240</v>
      </c>
      <c r="V1546" t="s">
        <v>476</v>
      </c>
      <c r="W1546" s="60">
        <v>21160001</v>
      </c>
      <c r="X1546" s="60" t="str">
        <f t="shared" si="24"/>
        <v>211</v>
      </c>
    </row>
    <row r="1547" spans="2:24">
      <c r="B1547">
        <v>43589188</v>
      </c>
      <c r="C1547" t="s">
        <v>1728</v>
      </c>
      <c r="D1547" t="s">
        <v>393</v>
      </c>
      <c r="E1547" s="60" t="s">
        <v>394</v>
      </c>
      <c r="G1547" t="s">
        <v>395</v>
      </c>
      <c r="H1547" s="61">
        <v>39575</v>
      </c>
      <c r="J1547" t="s">
        <v>396</v>
      </c>
      <c r="M1547" t="s">
        <v>397</v>
      </c>
      <c r="Q1547" t="s">
        <v>398</v>
      </c>
      <c r="S1547">
        <v>10209</v>
      </c>
      <c r="T1547" t="s">
        <v>442</v>
      </c>
      <c r="U1547" s="60">
        <v>1020905</v>
      </c>
      <c r="V1547" t="s">
        <v>952</v>
      </c>
      <c r="W1547" s="60">
        <v>21720006</v>
      </c>
      <c r="X1547" s="60" t="str">
        <f t="shared" si="24"/>
        <v>217</v>
      </c>
    </row>
    <row r="1548" spans="2:24">
      <c r="B1548">
        <v>43589997</v>
      </c>
      <c r="C1548" t="s">
        <v>1862</v>
      </c>
      <c r="D1548" t="s">
        <v>410</v>
      </c>
      <c r="E1548" s="60" t="s">
        <v>411</v>
      </c>
      <c r="G1548" t="s">
        <v>753</v>
      </c>
      <c r="H1548" s="61">
        <v>40018</v>
      </c>
      <c r="J1548" t="s">
        <v>481</v>
      </c>
      <c r="M1548" t="s">
        <v>397</v>
      </c>
      <c r="Q1548" t="s">
        <v>753</v>
      </c>
      <c r="S1548">
        <v>10289</v>
      </c>
      <c r="T1548" t="s">
        <v>521</v>
      </c>
      <c r="U1548" s="60">
        <v>1028906</v>
      </c>
      <c r="V1548" t="s">
        <v>659</v>
      </c>
      <c r="W1548" s="60">
        <v>10210012</v>
      </c>
      <c r="X1548" s="60" t="str">
        <f t="shared" si="24"/>
        <v>102</v>
      </c>
    </row>
    <row r="1549" spans="2:24">
      <c r="B1549">
        <v>43590763</v>
      </c>
      <c r="C1549" t="s">
        <v>1868</v>
      </c>
      <c r="D1549" t="s">
        <v>393</v>
      </c>
      <c r="E1549" s="60" t="s">
        <v>394</v>
      </c>
      <c r="G1549" t="s">
        <v>395</v>
      </c>
      <c r="H1549" s="61">
        <v>40038</v>
      </c>
      <c r="J1549" t="s">
        <v>396</v>
      </c>
      <c r="M1549" t="s">
        <v>397</v>
      </c>
      <c r="Q1549" t="s">
        <v>398</v>
      </c>
      <c r="S1549">
        <v>10203</v>
      </c>
      <c r="T1549" t="s">
        <v>399</v>
      </c>
      <c r="U1549" s="60">
        <v>1020303</v>
      </c>
      <c r="V1549" t="s">
        <v>418</v>
      </c>
      <c r="W1549" s="60">
        <v>21420003</v>
      </c>
      <c r="X1549" s="60" t="str">
        <f t="shared" si="24"/>
        <v>214</v>
      </c>
    </row>
    <row r="1550" spans="2:24">
      <c r="B1550">
        <v>43591716</v>
      </c>
      <c r="C1550" t="s">
        <v>2470</v>
      </c>
      <c r="D1550" t="s">
        <v>393</v>
      </c>
      <c r="E1550" s="60" t="s">
        <v>394</v>
      </c>
      <c r="G1550" t="s">
        <v>395</v>
      </c>
      <c r="H1550" s="61">
        <v>43138</v>
      </c>
      <c r="J1550" t="s">
        <v>396</v>
      </c>
      <c r="M1550" t="s">
        <v>397</v>
      </c>
      <c r="Q1550" t="s">
        <v>398</v>
      </c>
      <c r="S1550">
        <v>10280</v>
      </c>
      <c r="T1550" t="s">
        <v>837</v>
      </c>
      <c r="U1550" s="60">
        <v>1028001</v>
      </c>
      <c r="V1550" t="s">
        <v>421</v>
      </c>
      <c r="W1550" s="60">
        <v>22220001</v>
      </c>
      <c r="X1550" s="60" t="str">
        <f t="shared" si="24"/>
        <v>222</v>
      </c>
    </row>
    <row r="1551" spans="2:24">
      <c r="B1551">
        <v>43592123</v>
      </c>
      <c r="C1551" t="s">
        <v>3261</v>
      </c>
      <c r="D1551" t="s">
        <v>393</v>
      </c>
      <c r="E1551" s="60" t="s">
        <v>394</v>
      </c>
      <c r="G1551" t="s">
        <v>2693</v>
      </c>
      <c r="H1551" s="61">
        <v>45225</v>
      </c>
      <c r="J1551" t="s">
        <v>396</v>
      </c>
      <c r="M1551" t="s">
        <v>471</v>
      </c>
      <c r="Q1551" t="s">
        <v>2694</v>
      </c>
      <c r="S1551">
        <v>10202</v>
      </c>
      <c r="T1551" t="s">
        <v>430</v>
      </c>
      <c r="U1551" s="60">
        <v>1020201</v>
      </c>
      <c r="V1551" t="s">
        <v>615</v>
      </c>
      <c r="W1551" s="60">
        <v>21620002</v>
      </c>
      <c r="X1551" s="60" t="str">
        <f t="shared" si="24"/>
        <v>216</v>
      </c>
    </row>
    <row r="1552" spans="2:24">
      <c r="B1552">
        <v>43593379</v>
      </c>
      <c r="C1552" t="s">
        <v>1089</v>
      </c>
      <c r="D1552" t="s">
        <v>410</v>
      </c>
      <c r="E1552" s="60" t="s">
        <v>411</v>
      </c>
      <c r="G1552" t="s">
        <v>753</v>
      </c>
      <c r="H1552" s="61">
        <v>36556</v>
      </c>
      <c r="J1552" t="s">
        <v>587</v>
      </c>
      <c r="M1552" t="s">
        <v>397</v>
      </c>
      <c r="Q1552" t="s">
        <v>753</v>
      </c>
      <c r="S1552">
        <v>10235</v>
      </c>
      <c r="T1552" t="s">
        <v>415</v>
      </c>
      <c r="U1552" s="60">
        <v>10235</v>
      </c>
      <c r="V1552" t="s">
        <v>415</v>
      </c>
      <c r="W1552" s="60">
        <v>20860001</v>
      </c>
      <c r="X1552" s="60" t="str">
        <f t="shared" si="24"/>
        <v>208</v>
      </c>
    </row>
    <row r="1553" spans="2:24">
      <c r="B1553">
        <v>43593487</v>
      </c>
      <c r="C1553" t="s">
        <v>1628</v>
      </c>
      <c r="D1553" t="s">
        <v>410</v>
      </c>
      <c r="E1553" s="60" t="s">
        <v>411</v>
      </c>
      <c r="G1553" t="s">
        <v>753</v>
      </c>
      <c r="H1553" s="61">
        <v>39164</v>
      </c>
      <c r="J1553" t="s">
        <v>4955</v>
      </c>
      <c r="M1553" t="s">
        <v>397</v>
      </c>
      <c r="Q1553" t="s">
        <v>753</v>
      </c>
      <c r="S1553">
        <v>10230</v>
      </c>
      <c r="T1553" t="s">
        <v>454</v>
      </c>
      <c r="U1553" s="60">
        <v>1023016</v>
      </c>
      <c r="V1553" t="s">
        <v>588</v>
      </c>
      <c r="W1553" s="60">
        <v>20730001</v>
      </c>
      <c r="X1553" s="60" t="str">
        <f t="shared" si="24"/>
        <v>207</v>
      </c>
    </row>
    <row r="1554" spans="2:24">
      <c r="B1554">
        <v>43593601</v>
      </c>
      <c r="C1554" t="s">
        <v>1763</v>
      </c>
      <c r="D1554" t="s">
        <v>410</v>
      </c>
      <c r="E1554" s="60" t="s">
        <v>411</v>
      </c>
      <c r="G1554" t="s">
        <v>753</v>
      </c>
      <c r="H1554" s="61">
        <v>39738</v>
      </c>
      <c r="J1554" t="s">
        <v>530</v>
      </c>
      <c r="M1554" t="s">
        <v>397</v>
      </c>
      <c r="Q1554" t="s">
        <v>753</v>
      </c>
      <c r="S1554">
        <v>10230</v>
      </c>
      <c r="T1554" t="s">
        <v>454</v>
      </c>
      <c r="U1554" s="60">
        <v>10230</v>
      </c>
      <c r="V1554" t="s">
        <v>454</v>
      </c>
      <c r="W1554" s="60">
        <v>20760001</v>
      </c>
      <c r="X1554" s="60" t="str">
        <f t="shared" si="24"/>
        <v>207</v>
      </c>
    </row>
    <row r="1555" spans="2:24">
      <c r="B1555">
        <v>43593928</v>
      </c>
      <c r="C1555" t="s">
        <v>2028</v>
      </c>
      <c r="D1555" t="s">
        <v>410</v>
      </c>
      <c r="E1555" s="60" t="s">
        <v>411</v>
      </c>
      <c r="G1555" t="s">
        <v>753</v>
      </c>
      <c r="H1555" s="61">
        <v>41046</v>
      </c>
      <c r="J1555" t="s">
        <v>413</v>
      </c>
      <c r="M1555" t="s">
        <v>397</v>
      </c>
      <c r="Q1555" t="s">
        <v>753</v>
      </c>
      <c r="S1555">
        <v>10213</v>
      </c>
      <c r="T1555" t="s">
        <v>460</v>
      </c>
      <c r="U1555" s="60">
        <v>1021301</v>
      </c>
      <c r="V1555" t="s">
        <v>421</v>
      </c>
      <c r="W1555" s="60">
        <v>22320001</v>
      </c>
      <c r="X1555" s="60" t="str">
        <f t="shared" si="24"/>
        <v>223</v>
      </c>
    </row>
    <row r="1556" spans="2:24">
      <c r="B1556">
        <v>43595829</v>
      </c>
      <c r="C1556" t="s">
        <v>2461</v>
      </c>
      <c r="D1556" t="s">
        <v>393</v>
      </c>
      <c r="E1556" s="60" t="s">
        <v>394</v>
      </c>
      <c r="G1556" t="s">
        <v>395</v>
      </c>
      <c r="H1556" s="61">
        <v>43137</v>
      </c>
      <c r="J1556" t="s">
        <v>396</v>
      </c>
      <c r="M1556" t="s">
        <v>397</v>
      </c>
      <c r="Q1556" t="s">
        <v>398</v>
      </c>
      <c r="S1556">
        <v>10225</v>
      </c>
      <c r="T1556" t="s">
        <v>402</v>
      </c>
      <c r="U1556" s="60">
        <v>1022504</v>
      </c>
      <c r="V1556" t="s">
        <v>617</v>
      </c>
      <c r="W1556" s="60">
        <v>21320006</v>
      </c>
      <c r="X1556" s="60" t="str">
        <f t="shared" si="24"/>
        <v>213</v>
      </c>
    </row>
    <row r="1557" spans="2:24">
      <c r="B1557">
        <v>43595848</v>
      </c>
      <c r="C1557" t="s">
        <v>2224</v>
      </c>
      <c r="D1557" t="s">
        <v>410</v>
      </c>
      <c r="E1557" s="60" t="s">
        <v>411</v>
      </c>
      <c r="G1557" t="s">
        <v>753</v>
      </c>
      <c r="H1557" s="61">
        <v>41865</v>
      </c>
      <c r="J1557" t="s">
        <v>413</v>
      </c>
      <c r="M1557" t="s">
        <v>397</v>
      </c>
      <c r="Q1557" t="s">
        <v>753</v>
      </c>
      <c r="S1557">
        <v>10235</v>
      </c>
      <c r="T1557" t="s">
        <v>415</v>
      </c>
      <c r="U1557" s="60">
        <v>1023504</v>
      </c>
      <c r="V1557" t="s">
        <v>2225</v>
      </c>
      <c r="W1557" s="60">
        <v>20830001</v>
      </c>
      <c r="X1557" s="60" t="str">
        <f t="shared" si="24"/>
        <v>208</v>
      </c>
    </row>
    <row r="1558" spans="2:24">
      <c r="B1558">
        <v>43595975</v>
      </c>
      <c r="C1558" t="s">
        <v>2524</v>
      </c>
      <c r="D1558" t="s">
        <v>393</v>
      </c>
      <c r="E1558" s="60" t="s">
        <v>394</v>
      </c>
      <c r="G1558" t="s">
        <v>395</v>
      </c>
      <c r="H1558" s="61">
        <v>43151</v>
      </c>
      <c r="J1558" t="s">
        <v>396</v>
      </c>
      <c r="M1558" t="s">
        <v>397</v>
      </c>
      <c r="Q1558" t="s">
        <v>398</v>
      </c>
      <c r="S1558">
        <v>10225</v>
      </c>
      <c r="T1558" t="s">
        <v>402</v>
      </c>
      <c r="U1558" s="60">
        <v>10225</v>
      </c>
      <c r="V1558" t="s">
        <v>402</v>
      </c>
      <c r="W1558" s="60">
        <v>21320011</v>
      </c>
      <c r="X1558" s="60" t="str">
        <f t="shared" si="24"/>
        <v>213</v>
      </c>
    </row>
    <row r="1559" spans="2:24">
      <c r="B1559">
        <v>43596146</v>
      </c>
      <c r="C1559" t="s">
        <v>1210</v>
      </c>
      <c r="D1559" t="s">
        <v>410</v>
      </c>
      <c r="E1559" s="60" t="s">
        <v>411</v>
      </c>
      <c r="G1559" t="s">
        <v>753</v>
      </c>
      <c r="H1559" s="61">
        <v>37326</v>
      </c>
      <c r="J1559" t="s">
        <v>530</v>
      </c>
      <c r="M1559" t="s">
        <v>397</v>
      </c>
      <c r="Q1559" t="s">
        <v>753</v>
      </c>
      <c r="S1559">
        <v>10230</v>
      </c>
      <c r="T1559" t="s">
        <v>454</v>
      </c>
      <c r="U1559" s="60">
        <v>10230</v>
      </c>
      <c r="V1559" t="s">
        <v>454</v>
      </c>
      <c r="W1559" s="60">
        <v>20760001</v>
      </c>
      <c r="X1559" s="60" t="str">
        <f t="shared" si="24"/>
        <v>207</v>
      </c>
    </row>
    <row r="1560" spans="2:24">
      <c r="B1560">
        <v>43596459</v>
      </c>
      <c r="C1560" t="s">
        <v>2673</v>
      </c>
      <c r="D1560" t="s">
        <v>410</v>
      </c>
      <c r="E1560" s="60" t="s">
        <v>411</v>
      </c>
      <c r="G1560" t="s">
        <v>412</v>
      </c>
      <c r="H1560" s="61">
        <v>42167</v>
      </c>
      <c r="J1560" t="s">
        <v>647</v>
      </c>
      <c r="M1560" t="s">
        <v>397</v>
      </c>
      <c r="Q1560" t="s">
        <v>414</v>
      </c>
      <c r="S1560">
        <v>10203</v>
      </c>
      <c r="T1560" t="s">
        <v>399</v>
      </c>
      <c r="U1560" s="60">
        <v>10203</v>
      </c>
      <c r="V1560" t="s">
        <v>399</v>
      </c>
      <c r="W1560" s="60">
        <v>21460001</v>
      </c>
      <c r="X1560" s="60" t="str">
        <f t="shared" si="24"/>
        <v>214</v>
      </c>
    </row>
    <row r="1561" spans="2:24">
      <c r="B1561">
        <v>43596584</v>
      </c>
      <c r="C1561" t="s">
        <v>1507</v>
      </c>
      <c r="D1561" t="s">
        <v>393</v>
      </c>
      <c r="E1561" s="60" t="s">
        <v>394</v>
      </c>
      <c r="G1561" t="s">
        <v>395</v>
      </c>
      <c r="H1561" s="61">
        <v>38666</v>
      </c>
      <c r="J1561" t="s">
        <v>396</v>
      </c>
      <c r="M1561" t="s">
        <v>471</v>
      </c>
      <c r="Q1561" t="s">
        <v>398</v>
      </c>
      <c r="S1561">
        <v>10235</v>
      </c>
      <c r="T1561" t="s">
        <v>415</v>
      </c>
      <c r="U1561" s="60">
        <v>1023502</v>
      </c>
      <c r="V1561" t="s">
        <v>416</v>
      </c>
      <c r="W1561" s="60">
        <v>20820001</v>
      </c>
      <c r="X1561" s="60" t="str">
        <f t="shared" si="24"/>
        <v>208</v>
      </c>
    </row>
    <row r="1562" spans="2:24">
      <c r="B1562">
        <v>43596624</v>
      </c>
      <c r="C1562" t="s">
        <v>1468</v>
      </c>
      <c r="D1562" t="s">
        <v>410</v>
      </c>
      <c r="E1562" s="60" t="s">
        <v>411</v>
      </c>
      <c r="G1562" t="s">
        <v>753</v>
      </c>
      <c r="H1562" s="61">
        <v>38482</v>
      </c>
      <c r="J1562" t="s">
        <v>4954</v>
      </c>
      <c r="M1562" t="s">
        <v>397</v>
      </c>
      <c r="Q1562" t="s">
        <v>753</v>
      </c>
      <c r="S1562">
        <v>10225</v>
      </c>
      <c r="T1562" t="s">
        <v>402</v>
      </c>
      <c r="U1562" s="60">
        <v>10225</v>
      </c>
      <c r="V1562" t="s">
        <v>402</v>
      </c>
      <c r="W1562" s="60">
        <v>21360001</v>
      </c>
      <c r="X1562" s="60" t="str">
        <f t="shared" si="24"/>
        <v>213</v>
      </c>
    </row>
    <row r="1563" spans="2:24">
      <c r="B1563">
        <v>43597247</v>
      </c>
      <c r="C1563" t="s">
        <v>4755</v>
      </c>
      <c r="D1563" t="s">
        <v>393</v>
      </c>
      <c r="E1563" s="60" t="s">
        <v>394</v>
      </c>
      <c r="G1563" t="s">
        <v>2693</v>
      </c>
      <c r="H1563" s="61">
        <v>45190</v>
      </c>
      <c r="J1563" t="s">
        <v>396</v>
      </c>
      <c r="M1563" t="s">
        <v>471</v>
      </c>
      <c r="Q1563" t="s">
        <v>2694</v>
      </c>
      <c r="S1563">
        <v>10225</v>
      </c>
      <c r="T1563" t="s">
        <v>402</v>
      </c>
      <c r="U1563" s="60">
        <v>1022507</v>
      </c>
      <c r="V1563" t="s">
        <v>673</v>
      </c>
      <c r="W1563" s="60">
        <v>21320009</v>
      </c>
      <c r="X1563" s="60" t="str">
        <f t="shared" si="24"/>
        <v>213</v>
      </c>
    </row>
    <row r="1564" spans="2:24">
      <c r="B1564">
        <v>43599352</v>
      </c>
      <c r="C1564" t="s">
        <v>2116</v>
      </c>
      <c r="D1564" t="s">
        <v>410</v>
      </c>
      <c r="E1564" s="60" t="s">
        <v>411</v>
      </c>
      <c r="G1564" t="s">
        <v>412</v>
      </c>
      <c r="H1564" s="61">
        <v>41368</v>
      </c>
      <c r="J1564" t="s">
        <v>495</v>
      </c>
      <c r="M1564" t="s">
        <v>397</v>
      </c>
      <c r="Q1564" t="s">
        <v>414</v>
      </c>
      <c r="S1564">
        <v>10287</v>
      </c>
      <c r="T1564" t="s">
        <v>1783</v>
      </c>
      <c r="U1564" s="60">
        <v>10287</v>
      </c>
      <c r="V1564" t="s">
        <v>1783</v>
      </c>
      <c r="W1564" s="60">
        <v>20610001</v>
      </c>
      <c r="X1564" s="60" t="str">
        <f t="shared" si="24"/>
        <v>206</v>
      </c>
    </row>
    <row r="1565" spans="2:24">
      <c r="B1565">
        <v>43599668</v>
      </c>
      <c r="C1565" t="s">
        <v>2252</v>
      </c>
      <c r="D1565" t="s">
        <v>393</v>
      </c>
      <c r="E1565" s="60" t="s">
        <v>394</v>
      </c>
      <c r="G1565" t="s">
        <v>395</v>
      </c>
      <c r="H1565" s="61">
        <v>41871</v>
      </c>
      <c r="J1565" t="s">
        <v>396</v>
      </c>
      <c r="M1565" t="s">
        <v>397</v>
      </c>
      <c r="Q1565" t="s">
        <v>398</v>
      </c>
      <c r="S1565">
        <v>10275</v>
      </c>
      <c r="T1565" t="s">
        <v>564</v>
      </c>
      <c r="U1565" s="60">
        <v>1027501</v>
      </c>
      <c r="V1565" t="s">
        <v>565</v>
      </c>
      <c r="W1565" s="60">
        <v>22520001</v>
      </c>
      <c r="X1565" s="60" t="str">
        <f t="shared" si="24"/>
        <v>225</v>
      </c>
    </row>
    <row r="1566" spans="2:24">
      <c r="B1566">
        <v>43600245</v>
      </c>
      <c r="C1566" t="s">
        <v>1944</v>
      </c>
      <c r="D1566" t="s">
        <v>393</v>
      </c>
      <c r="E1566" s="60" t="s">
        <v>394</v>
      </c>
      <c r="G1566" t="s">
        <v>395</v>
      </c>
      <c r="H1566" s="61">
        <v>40471</v>
      </c>
      <c r="J1566" t="s">
        <v>396</v>
      </c>
      <c r="M1566" t="s">
        <v>397</v>
      </c>
      <c r="Q1566" t="s">
        <v>398</v>
      </c>
      <c r="S1566">
        <v>10255</v>
      </c>
      <c r="T1566" t="s">
        <v>1097</v>
      </c>
      <c r="U1566" s="60">
        <v>10255</v>
      </c>
      <c r="V1566" t="s">
        <v>1097</v>
      </c>
      <c r="W1566" s="60">
        <v>22460001</v>
      </c>
      <c r="X1566" s="60" t="str">
        <f t="shared" si="24"/>
        <v>224</v>
      </c>
    </row>
    <row r="1567" spans="2:24">
      <c r="B1567">
        <v>43600533</v>
      </c>
      <c r="C1567" t="s">
        <v>4756</v>
      </c>
      <c r="D1567" t="s">
        <v>393</v>
      </c>
      <c r="E1567" s="60" t="s">
        <v>394</v>
      </c>
      <c r="G1567" t="s">
        <v>2693</v>
      </c>
      <c r="H1567" s="61">
        <v>45001</v>
      </c>
      <c r="J1567" t="s">
        <v>396</v>
      </c>
      <c r="M1567" t="s">
        <v>471</v>
      </c>
      <c r="Q1567" t="s">
        <v>2694</v>
      </c>
      <c r="S1567">
        <v>10211</v>
      </c>
      <c r="T1567" t="s">
        <v>422</v>
      </c>
      <c r="U1567" s="60">
        <v>1021101</v>
      </c>
      <c r="V1567" t="s">
        <v>423</v>
      </c>
      <c r="W1567" s="60">
        <v>21920004</v>
      </c>
      <c r="X1567" s="60" t="str">
        <f t="shared" si="24"/>
        <v>219</v>
      </c>
    </row>
    <row r="1568" spans="2:24">
      <c r="B1568">
        <v>43602522</v>
      </c>
      <c r="C1568" t="s">
        <v>2251</v>
      </c>
      <c r="D1568" t="s">
        <v>393</v>
      </c>
      <c r="E1568" s="60" t="s">
        <v>394</v>
      </c>
      <c r="G1568" t="s">
        <v>395</v>
      </c>
      <c r="H1568" s="61">
        <v>41871</v>
      </c>
      <c r="J1568" t="s">
        <v>396</v>
      </c>
      <c r="M1568" t="s">
        <v>397</v>
      </c>
      <c r="Q1568" t="s">
        <v>398</v>
      </c>
      <c r="S1568">
        <v>10202</v>
      </c>
      <c r="T1568" t="s">
        <v>430</v>
      </c>
      <c r="U1568" s="60">
        <v>1020204</v>
      </c>
      <c r="V1568" t="s">
        <v>5047</v>
      </c>
      <c r="W1568" s="60">
        <v>21620003</v>
      </c>
      <c r="X1568" s="60" t="str">
        <f t="shared" si="24"/>
        <v>216</v>
      </c>
    </row>
    <row r="1569" spans="2:24">
      <c r="B1569">
        <v>43603343</v>
      </c>
      <c r="C1569" t="s">
        <v>1625</v>
      </c>
      <c r="D1569" t="s">
        <v>410</v>
      </c>
      <c r="E1569" s="60" t="s">
        <v>411</v>
      </c>
      <c r="G1569" t="s">
        <v>753</v>
      </c>
      <c r="H1569" s="61">
        <v>39136</v>
      </c>
      <c r="J1569" t="s">
        <v>530</v>
      </c>
      <c r="M1569" t="s">
        <v>397</v>
      </c>
      <c r="Q1569" t="s">
        <v>753</v>
      </c>
      <c r="S1569">
        <v>10203</v>
      </c>
      <c r="T1569" t="s">
        <v>399</v>
      </c>
      <c r="U1569" s="60">
        <v>1020302</v>
      </c>
      <c r="V1569" t="s">
        <v>400</v>
      </c>
      <c r="W1569" s="60">
        <v>21420002</v>
      </c>
      <c r="X1569" s="60" t="str">
        <f t="shared" si="24"/>
        <v>214</v>
      </c>
    </row>
    <row r="1570" spans="2:24">
      <c r="B1570">
        <v>43603813</v>
      </c>
      <c r="C1570" t="s">
        <v>1900</v>
      </c>
      <c r="D1570" t="s">
        <v>393</v>
      </c>
      <c r="E1570" s="60" t="s">
        <v>394</v>
      </c>
      <c r="G1570" t="s">
        <v>395</v>
      </c>
      <c r="H1570" s="61">
        <v>40219</v>
      </c>
      <c r="J1570" t="s">
        <v>396</v>
      </c>
      <c r="M1570" t="s">
        <v>471</v>
      </c>
      <c r="Q1570" t="s">
        <v>398</v>
      </c>
      <c r="S1570">
        <v>10235</v>
      </c>
      <c r="T1570" t="s">
        <v>415</v>
      </c>
      <c r="U1570" s="60">
        <v>1023502</v>
      </c>
      <c r="V1570" t="s">
        <v>416</v>
      </c>
      <c r="W1570" s="60">
        <v>20820001</v>
      </c>
      <c r="X1570" s="60" t="str">
        <f t="shared" si="24"/>
        <v>208</v>
      </c>
    </row>
    <row r="1571" spans="2:24">
      <c r="B1571">
        <v>43603832</v>
      </c>
      <c r="C1571" t="s">
        <v>1577</v>
      </c>
      <c r="D1571" t="s">
        <v>393</v>
      </c>
      <c r="E1571" s="60" t="s">
        <v>394</v>
      </c>
      <c r="G1571" t="s">
        <v>395</v>
      </c>
      <c r="H1571" s="61">
        <v>38881</v>
      </c>
      <c r="J1571" t="s">
        <v>396</v>
      </c>
      <c r="M1571" t="s">
        <v>471</v>
      </c>
      <c r="Q1571" t="s">
        <v>398</v>
      </c>
      <c r="S1571">
        <v>10230</v>
      </c>
      <c r="T1571" t="s">
        <v>454</v>
      </c>
      <c r="U1571" s="60">
        <v>1023010</v>
      </c>
      <c r="V1571" t="s">
        <v>713</v>
      </c>
      <c r="W1571" s="60">
        <v>20720010</v>
      </c>
      <c r="X1571" s="60" t="str">
        <f t="shared" si="24"/>
        <v>207</v>
      </c>
    </row>
    <row r="1572" spans="2:24">
      <c r="B1572">
        <v>43605432</v>
      </c>
      <c r="C1572" t="s">
        <v>1453</v>
      </c>
      <c r="D1572" t="s">
        <v>393</v>
      </c>
      <c r="E1572" s="60" t="s">
        <v>394</v>
      </c>
      <c r="G1572" t="s">
        <v>395</v>
      </c>
      <c r="H1572" s="61">
        <v>38419</v>
      </c>
      <c r="J1572" t="s">
        <v>396</v>
      </c>
      <c r="M1572" t="s">
        <v>397</v>
      </c>
      <c r="Q1572" t="s">
        <v>398</v>
      </c>
      <c r="S1572">
        <v>10214</v>
      </c>
      <c r="T1572" t="s">
        <v>420</v>
      </c>
      <c r="U1572" s="60">
        <v>1021401</v>
      </c>
      <c r="V1572" t="s">
        <v>421</v>
      </c>
      <c r="W1572" s="60">
        <v>22620001</v>
      </c>
      <c r="X1572" s="60" t="str">
        <f t="shared" si="24"/>
        <v>226</v>
      </c>
    </row>
    <row r="1573" spans="2:24">
      <c r="B1573">
        <v>43606671</v>
      </c>
      <c r="C1573" t="s">
        <v>3248</v>
      </c>
      <c r="D1573" t="s">
        <v>393</v>
      </c>
      <c r="E1573" s="60" t="s">
        <v>394</v>
      </c>
      <c r="G1573" t="s">
        <v>1299</v>
      </c>
      <c r="H1573" s="61">
        <v>45223</v>
      </c>
      <c r="J1573" t="s">
        <v>396</v>
      </c>
      <c r="M1573" t="s">
        <v>397</v>
      </c>
      <c r="Q1573" t="s">
        <v>398</v>
      </c>
      <c r="S1573">
        <v>10213</v>
      </c>
      <c r="T1573" t="s">
        <v>460</v>
      </c>
      <c r="U1573" s="60">
        <v>1021301</v>
      </c>
      <c r="V1573" t="s">
        <v>421</v>
      </c>
      <c r="W1573" s="60">
        <v>22320001</v>
      </c>
      <c r="X1573" s="60" t="str">
        <f t="shared" si="24"/>
        <v>223</v>
      </c>
    </row>
    <row r="1574" spans="2:24">
      <c r="B1574">
        <v>43608438</v>
      </c>
      <c r="C1574" t="s">
        <v>2287</v>
      </c>
      <c r="D1574" t="s">
        <v>410</v>
      </c>
      <c r="E1574" s="60" t="s">
        <v>411</v>
      </c>
      <c r="G1574" t="s">
        <v>412</v>
      </c>
      <c r="H1574" s="61">
        <v>42038</v>
      </c>
      <c r="J1574" t="s">
        <v>4979</v>
      </c>
      <c r="M1574" t="s">
        <v>397</v>
      </c>
      <c r="Q1574" t="s">
        <v>719</v>
      </c>
      <c r="S1574">
        <v>10210</v>
      </c>
      <c r="T1574" t="s">
        <v>5038</v>
      </c>
      <c r="U1574" s="60">
        <v>10210</v>
      </c>
      <c r="V1574" t="s">
        <v>5038</v>
      </c>
      <c r="W1574" s="60">
        <v>21860001</v>
      </c>
      <c r="X1574" s="60" t="str">
        <f t="shared" si="24"/>
        <v>218</v>
      </c>
    </row>
    <row r="1575" spans="2:24">
      <c r="B1575">
        <v>43608671</v>
      </c>
      <c r="C1575" t="s">
        <v>2431</v>
      </c>
      <c r="D1575" t="s">
        <v>410</v>
      </c>
      <c r="E1575" s="60" t="s">
        <v>411</v>
      </c>
      <c r="G1575" t="s">
        <v>753</v>
      </c>
      <c r="H1575" s="61">
        <v>42929</v>
      </c>
      <c r="J1575" t="s">
        <v>413</v>
      </c>
      <c r="M1575" t="s">
        <v>397</v>
      </c>
      <c r="Q1575" t="s">
        <v>753</v>
      </c>
      <c r="S1575">
        <v>10211</v>
      </c>
      <c r="T1575" t="s">
        <v>422</v>
      </c>
      <c r="U1575" s="60">
        <v>10211</v>
      </c>
      <c r="V1575" t="s">
        <v>422</v>
      </c>
      <c r="W1575" s="60">
        <v>21960004</v>
      </c>
      <c r="X1575" s="60" t="str">
        <f t="shared" si="24"/>
        <v>219</v>
      </c>
    </row>
    <row r="1576" spans="2:24">
      <c r="B1576">
        <v>43609011</v>
      </c>
      <c r="C1576" t="s">
        <v>1729</v>
      </c>
      <c r="D1576" t="s">
        <v>393</v>
      </c>
      <c r="E1576" s="60" t="s">
        <v>394</v>
      </c>
      <c r="G1576" t="s">
        <v>395</v>
      </c>
      <c r="H1576" s="61">
        <v>39575</v>
      </c>
      <c r="J1576" t="s">
        <v>396</v>
      </c>
      <c r="M1576" t="s">
        <v>397</v>
      </c>
      <c r="Q1576" t="s">
        <v>398</v>
      </c>
      <c r="S1576">
        <v>10245</v>
      </c>
      <c r="T1576" t="s">
        <v>914</v>
      </c>
      <c r="U1576" s="60">
        <v>1024501</v>
      </c>
      <c r="V1576" t="s">
        <v>421</v>
      </c>
      <c r="W1576" s="60">
        <v>22120001</v>
      </c>
      <c r="X1576" s="60" t="str">
        <f t="shared" si="24"/>
        <v>221</v>
      </c>
    </row>
    <row r="1577" spans="2:24">
      <c r="B1577">
        <v>43609702</v>
      </c>
      <c r="C1577" t="s">
        <v>2765</v>
      </c>
      <c r="D1577" t="s">
        <v>393</v>
      </c>
      <c r="E1577" s="60" t="s">
        <v>394</v>
      </c>
      <c r="G1577" t="s">
        <v>395</v>
      </c>
      <c r="H1577" s="61">
        <v>44505</v>
      </c>
      <c r="J1577" t="s">
        <v>396</v>
      </c>
      <c r="M1577" t="s">
        <v>471</v>
      </c>
      <c r="Q1577" t="s">
        <v>398</v>
      </c>
      <c r="S1577">
        <v>10230</v>
      </c>
      <c r="T1577" t="s">
        <v>454</v>
      </c>
      <c r="U1577" s="60">
        <v>1023007</v>
      </c>
      <c r="V1577" t="s">
        <v>582</v>
      </c>
      <c r="W1577" s="60">
        <v>20720007</v>
      </c>
      <c r="X1577" s="60" t="str">
        <f t="shared" si="24"/>
        <v>207</v>
      </c>
    </row>
    <row r="1578" spans="2:24">
      <c r="B1578">
        <v>43611052</v>
      </c>
      <c r="C1578" t="s">
        <v>2113</v>
      </c>
      <c r="D1578" t="s">
        <v>410</v>
      </c>
      <c r="E1578" s="60" t="s">
        <v>411</v>
      </c>
      <c r="G1578" t="s">
        <v>753</v>
      </c>
      <c r="H1578" s="61">
        <v>41348</v>
      </c>
      <c r="J1578" t="s">
        <v>481</v>
      </c>
      <c r="M1578" t="s">
        <v>397</v>
      </c>
      <c r="Q1578" t="s">
        <v>753</v>
      </c>
      <c r="S1578">
        <v>10290</v>
      </c>
      <c r="T1578" t="s">
        <v>706</v>
      </c>
      <c r="U1578" s="60">
        <v>10290</v>
      </c>
      <c r="V1578" t="s">
        <v>706</v>
      </c>
      <c r="W1578" s="60">
        <v>20460001</v>
      </c>
      <c r="X1578" s="60" t="str">
        <f t="shared" si="24"/>
        <v>204</v>
      </c>
    </row>
    <row r="1579" spans="2:24">
      <c r="B1579">
        <v>43611589</v>
      </c>
      <c r="C1579" t="s">
        <v>2326</v>
      </c>
      <c r="D1579" t="s">
        <v>410</v>
      </c>
      <c r="E1579" s="60" t="s">
        <v>411</v>
      </c>
      <c r="G1579" t="s">
        <v>753</v>
      </c>
      <c r="H1579" s="61">
        <v>42297</v>
      </c>
      <c r="J1579" t="s">
        <v>4965</v>
      </c>
      <c r="M1579" t="s">
        <v>471</v>
      </c>
      <c r="Q1579" t="s">
        <v>753</v>
      </c>
      <c r="S1579">
        <v>10203</v>
      </c>
      <c r="T1579" t="s">
        <v>399</v>
      </c>
      <c r="U1579" s="60">
        <v>1020301</v>
      </c>
      <c r="V1579" t="s">
        <v>405</v>
      </c>
      <c r="W1579" s="60">
        <v>21420004</v>
      </c>
      <c r="X1579" s="60" t="str">
        <f t="shared" si="24"/>
        <v>214</v>
      </c>
    </row>
    <row r="1580" spans="2:24">
      <c r="B1580">
        <v>43611636</v>
      </c>
      <c r="C1580" t="s">
        <v>3398</v>
      </c>
      <c r="D1580" t="s">
        <v>393</v>
      </c>
      <c r="E1580" s="60" t="s">
        <v>394</v>
      </c>
      <c r="G1580" t="s">
        <v>2693</v>
      </c>
      <c r="H1580" s="61">
        <v>45237</v>
      </c>
      <c r="J1580" t="s">
        <v>396</v>
      </c>
      <c r="M1580" t="s">
        <v>397</v>
      </c>
      <c r="Q1580" t="s">
        <v>2694</v>
      </c>
      <c r="S1580">
        <v>10230</v>
      </c>
      <c r="T1580" t="s">
        <v>454</v>
      </c>
      <c r="U1580" s="60">
        <v>1023016</v>
      </c>
      <c r="V1580" t="s">
        <v>588</v>
      </c>
      <c r="W1580" s="60">
        <v>20730001</v>
      </c>
      <c r="X1580" s="60" t="str">
        <f t="shared" si="24"/>
        <v>207</v>
      </c>
    </row>
    <row r="1581" spans="2:24">
      <c r="B1581">
        <v>43612054</v>
      </c>
      <c r="C1581" t="s">
        <v>1270</v>
      </c>
      <c r="D1581" t="s">
        <v>393</v>
      </c>
      <c r="E1581" s="60" t="s">
        <v>394</v>
      </c>
      <c r="G1581" t="s">
        <v>395</v>
      </c>
      <c r="H1581" s="61">
        <v>37655</v>
      </c>
      <c r="J1581" t="s">
        <v>396</v>
      </c>
      <c r="M1581" t="s">
        <v>397</v>
      </c>
      <c r="Q1581" t="s">
        <v>398</v>
      </c>
      <c r="S1581">
        <v>10220</v>
      </c>
      <c r="T1581" t="s">
        <v>434</v>
      </c>
      <c r="U1581" s="60">
        <v>1022003</v>
      </c>
      <c r="V1581" t="s">
        <v>435</v>
      </c>
      <c r="W1581" s="60">
        <v>22020004</v>
      </c>
      <c r="X1581" s="60" t="str">
        <f t="shared" si="24"/>
        <v>220</v>
      </c>
    </row>
    <row r="1582" spans="2:24">
      <c r="B1582">
        <v>43612622</v>
      </c>
      <c r="C1582" t="s">
        <v>3060</v>
      </c>
      <c r="D1582" t="s">
        <v>410</v>
      </c>
      <c r="E1582" s="60" t="s">
        <v>411</v>
      </c>
      <c r="G1582" t="s">
        <v>412</v>
      </c>
      <c r="H1582" s="61">
        <v>44678</v>
      </c>
      <c r="J1582" t="s">
        <v>3061</v>
      </c>
      <c r="M1582" t="s">
        <v>397</v>
      </c>
      <c r="Q1582" t="s">
        <v>719</v>
      </c>
      <c r="S1582">
        <v>10281</v>
      </c>
      <c r="T1582" t="s">
        <v>493</v>
      </c>
      <c r="U1582" s="60">
        <v>10281</v>
      </c>
      <c r="V1582" t="s">
        <v>493</v>
      </c>
      <c r="W1582" s="60">
        <v>11010001</v>
      </c>
      <c r="X1582" s="60" t="str">
        <f t="shared" si="24"/>
        <v>110</v>
      </c>
    </row>
    <row r="1583" spans="2:24">
      <c r="B1583">
        <v>43612674</v>
      </c>
      <c r="C1583" t="s">
        <v>1320</v>
      </c>
      <c r="D1583" t="s">
        <v>393</v>
      </c>
      <c r="E1583" s="60" t="s">
        <v>394</v>
      </c>
      <c r="G1583" t="s">
        <v>395</v>
      </c>
      <c r="H1583" s="61">
        <v>37844</v>
      </c>
      <c r="J1583" t="s">
        <v>396</v>
      </c>
      <c r="M1583" t="s">
        <v>397</v>
      </c>
      <c r="Q1583" t="s">
        <v>398</v>
      </c>
      <c r="S1583">
        <v>10235</v>
      </c>
      <c r="T1583" t="s">
        <v>415</v>
      </c>
      <c r="U1583" s="60">
        <v>1023502</v>
      </c>
      <c r="V1583" t="s">
        <v>416</v>
      </c>
      <c r="W1583" s="60">
        <v>20820001</v>
      </c>
      <c r="X1583" s="60" t="str">
        <f t="shared" si="24"/>
        <v>208</v>
      </c>
    </row>
    <row r="1584" spans="2:24">
      <c r="B1584">
        <v>43612965</v>
      </c>
      <c r="C1584" t="s">
        <v>2271</v>
      </c>
      <c r="D1584" t="s">
        <v>410</v>
      </c>
      <c r="E1584" s="60" t="s">
        <v>411</v>
      </c>
      <c r="G1584" t="s">
        <v>753</v>
      </c>
      <c r="H1584" s="61">
        <v>41935</v>
      </c>
      <c r="J1584" t="s">
        <v>413</v>
      </c>
      <c r="M1584" t="s">
        <v>397</v>
      </c>
      <c r="Q1584" t="s">
        <v>753</v>
      </c>
      <c r="S1584">
        <v>10289</v>
      </c>
      <c r="T1584" t="s">
        <v>521</v>
      </c>
      <c r="U1584" s="60">
        <v>1028904</v>
      </c>
      <c r="V1584" t="s">
        <v>844</v>
      </c>
      <c r="W1584" s="60">
        <v>10210004</v>
      </c>
      <c r="X1584" s="60" t="str">
        <f t="shared" si="24"/>
        <v>102</v>
      </c>
    </row>
    <row r="1585" spans="2:24">
      <c r="B1585">
        <v>43613025</v>
      </c>
      <c r="C1585" t="s">
        <v>1537</v>
      </c>
      <c r="D1585" t="s">
        <v>393</v>
      </c>
      <c r="E1585" s="60" t="s">
        <v>394</v>
      </c>
      <c r="G1585" t="s">
        <v>395</v>
      </c>
      <c r="H1585" s="61">
        <v>38785</v>
      </c>
      <c r="J1585" t="s">
        <v>396</v>
      </c>
      <c r="M1585" t="s">
        <v>397</v>
      </c>
      <c r="Q1585" t="s">
        <v>398</v>
      </c>
      <c r="S1585">
        <v>10211</v>
      </c>
      <c r="T1585" t="s">
        <v>422</v>
      </c>
      <c r="U1585" s="60">
        <v>1021101</v>
      </c>
      <c r="V1585" t="s">
        <v>423</v>
      </c>
      <c r="W1585" s="60">
        <v>21920004</v>
      </c>
      <c r="X1585" s="60" t="str">
        <f t="shared" si="24"/>
        <v>219</v>
      </c>
    </row>
    <row r="1586" spans="2:24">
      <c r="B1586">
        <v>43613153</v>
      </c>
      <c r="C1586" t="s">
        <v>1200</v>
      </c>
      <c r="D1586" t="s">
        <v>410</v>
      </c>
      <c r="E1586" s="60" t="s">
        <v>411</v>
      </c>
      <c r="G1586" t="s">
        <v>753</v>
      </c>
      <c r="H1586" s="61">
        <v>37277</v>
      </c>
      <c r="J1586" t="s">
        <v>413</v>
      </c>
      <c r="M1586" t="s">
        <v>397</v>
      </c>
      <c r="Q1586" t="s">
        <v>753</v>
      </c>
      <c r="S1586">
        <v>10214</v>
      </c>
      <c r="T1586" t="s">
        <v>420</v>
      </c>
      <c r="U1586" s="60">
        <v>1021401</v>
      </c>
      <c r="V1586" t="s">
        <v>421</v>
      </c>
      <c r="W1586" s="60">
        <v>22620001</v>
      </c>
      <c r="X1586" s="60" t="str">
        <f t="shared" si="24"/>
        <v>226</v>
      </c>
    </row>
    <row r="1587" spans="2:24">
      <c r="B1587">
        <v>43613182</v>
      </c>
      <c r="C1587" t="s">
        <v>1449</v>
      </c>
      <c r="D1587" t="s">
        <v>410</v>
      </c>
      <c r="E1587" s="60" t="s">
        <v>411</v>
      </c>
      <c r="G1587" t="s">
        <v>753</v>
      </c>
      <c r="H1587" s="61">
        <v>38400</v>
      </c>
      <c r="J1587" t="s">
        <v>481</v>
      </c>
      <c r="M1587" t="s">
        <v>397</v>
      </c>
      <c r="Q1587" t="s">
        <v>753</v>
      </c>
      <c r="S1587">
        <v>10294</v>
      </c>
      <c r="T1587" t="s">
        <v>472</v>
      </c>
      <c r="U1587" s="60">
        <v>10294</v>
      </c>
      <c r="V1587" t="s">
        <v>472</v>
      </c>
      <c r="W1587" s="60">
        <v>10850001</v>
      </c>
      <c r="X1587" s="60" t="str">
        <f t="shared" si="24"/>
        <v>108</v>
      </c>
    </row>
    <row r="1588" spans="2:24">
      <c r="B1588">
        <v>43613220</v>
      </c>
      <c r="C1588" t="s">
        <v>1588</v>
      </c>
      <c r="D1588" t="s">
        <v>393</v>
      </c>
      <c r="E1588" s="60" t="s">
        <v>394</v>
      </c>
      <c r="G1588" t="s">
        <v>395</v>
      </c>
      <c r="H1588" s="61">
        <v>38915</v>
      </c>
      <c r="J1588" t="s">
        <v>396</v>
      </c>
      <c r="M1588" t="s">
        <v>471</v>
      </c>
      <c r="Q1588" t="s">
        <v>398</v>
      </c>
      <c r="S1588">
        <v>10230</v>
      </c>
      <c r="T1588" t="s">
        <v>454</v>
      </c>
      <c r="U1588" s="60">
        <v>1023008</v>
      </c>
      <c r="V1588" t="s">
        <v>684</v>
      </c>
      <c r="W1588" s="60">
        <v>20720008</v>
      </c>
      <c r="X1588" s="60" t="str">
        <f t="shared" si="24"/>
        <v>207</v>
      </c>
    </row>
    <row r="1589" spans="2:24">
      <c r="B1589">
        <v>43613390</v>
      </c>
      <c r="C1589" t="s">
        <v>1246</v>
      </c>
      <c r="D1589" t="s">
        <v>393</v>
      </c>
      <c r="E1589" s="60" t="s">
        <v>394</v>
      </c>
      <c r="G1589" t="s">
        <v>395</v>
      </c>
      <c r="H1589" s="61">
        <v>37592</v>
      </c>
      <c r="J1589" t="s">
        <v>396</v>
      </c>
      <c r="M1589" t="s">
        <v>397</v>
      </c>
      <c r="Q1589" t="s">
        <v>398</v>
      </c>
      <c r="S1589">
        <v>10202</v>
      </c>
      <c r="T1589" t="s">
        <v>430</v>
      </c>
      <c r="U1589" s="60">
        <v>1020202</v>
      </c>
      <c r="V1589" t="s">
        <v>885</v>
      </c>
      <c r="W1589" s="60">
        <v>21620001</v>
      </c>
      <c r="X1589" s="60" t="str">
        <f t="shared" si="24"/>
        <v>216</v>
      </c>
    </row>
    <row r="1590" spans="2:24">
      <c r="B1590">
        <v>43613971</v>
      </c>
      <c r="C1590" t="s">
        <v>3214</v>
      </c>
      <c r="D1590" t="s">
        <v>393</v>
      </c>
      <c r="E1590" s="60" t="s">
        <v>394</v>
      </c>
      <c r="G1590" t="s">
        <v>2693</v>
      </c>
      <c r="H1590" s="61">
        <v>45163</v>
      </c>
      <c r="J1590" t="s">
        <v>396</v>
      </c>
      <c r="M1590" t="s">
        <v>397</v>
      </c>
      <c r="Q1590" t="s">
        <v>2694</v>
      </c>
      <c r="S1590">
        <v>10290</v>
      </c>
      <c r="T1590" t="s">
        <v>706</v>
      </c>
      <c r="U1590" s="60">
        <v>1029005</v>
      </c>
      <c r="V1590" t="s">
        <v>707</v>
      </c>
      <c r="W1590" s="60">
        <v>20420004</v>
      </c>
      <c r="X1590" s="60" t="str">
        <f t="shared" si="24"/>
        <v>204</v>
      </c>
    </row>
    <row r="1591" spans="2:24">
      <c r="B1591">
        <v>43614056</v>
      </c>
      <c r="C1591" t="s">
        <v>1298</v>
      </c>
      <c r="D1591" t="s">
        <v>393</v>
      </c>
      <c r="E1591" s="60" t="s">
        <v>394</v>
      </c>
      <c r="G1591" t="s">
        <v>1299</v>
      </c>
      <c r="H1591" s="61">
        <v>37733</v>
      </c>
      <c r="J1591" t="s">
        <v>396</v>
      </c>
      <c r="M1591" t="s">
        <v>397</v>
      </c>
      <c r="Q1591" t="s">
        <v>398</v>
      </c>
      <c r="S1591">
        <v>10210</v>
      </c>
      <c r="T1591" t="s">
        <v>5038</v>
      </c>
      <c r="U1591" s="60">
        <v>1021001</v>
      </c>
      <c r="V1591" t="s">
        <v>797</v>
      </c>
      <c r="W1591" s="60">
        <v>21820002</v>
      </c>
      <c r="X1591" s="60" t="str">
        <f t="shared" si="24"/>
        <v>218</v>
      </c>
    </row>
    <row r="1592" spans="2:24">
      <c r="B1592">
        <v>43614079</v>
      </c>
      <c r="C1592" t="s">
        <v>4757</v>
      </c>
      <c r="D1592" t="s">
        <v>393</v>
      </c>
      <c r="E1592" s="60" t="s">
        <v>394</v>
      </c>
      <c r="G1592" t="s">
        <v>1299</v>
      </c>
      <c r="H1592" s="61">
        <v>45223</v>
      </c>
      <c r="J1592" t="s">
        <v>396</v>
      </c>
      <c r="M1592" t="s">
        <v>397</v>
      </c>
      <c r="Q1592" t="s">
        <v>398</v>
      </c>
      <c r="S1592">
        <v>10260</v>
      </c>
      <c r="T1592" t="s">
        <v>5037</v>
      </c>
      <c r="U1592" s="60">
        <v>1026003</v>
      </c>
      <c r="V1592" t="s">
        <v>1105</v>
      </c>
      <c r="W1592" s="60">
        <v>20920007</v>
      </c>
      <c r="X1592" s="60" t="str">
        <f t="shared" si="24"/>
        <v>209</v>
      </c>
    </row>
    <row r="1593" spans="2:24">
      <c r="B1593">
        <v>43615175</v>
      </c>
      <c r="C1593" t="s">
        <v>1982</v>
      </c>
      <c r="D1593" t="s">
        <v>393</v>
      </c>
      <c r="E1593" s="60" t="s">
        <v>394</v>
      </c>
      <c r="G1593" t="s">
        <v>395</v>
      </c>
      <c r="H1593" s="61">
        <v>40736</v>
      </c>
      <c r="J1593" t="s">
        <v>396</v>
      </c>
      <c r="M1593" t="s">
        <v>471</v>
      </c>
      <c r="Q1593" t="s">
        <v>398</v>
      </c>
      <c r="S1593">
        <v>10230</v>
      </c>
      <c r="T1593" t="s">
        <v>454</v>
      </c>
      <c r="U1593" s="60">
        <v>1023007</v>
      </c>
      <c r="V1593" t="s">
        <v>582</v>
      </c>
      <c r="W1593" s="60">
        <v>20720007</v>
      </c>
      <c r="X1593" s="60" t="str">
        <f t="shared" si="24"/>
        <v>207</v>
      </c>
    </row>
    <row r="1594" spans="2:24">
      <c r="B1594">
        <v>43615181</v>
      </c>
      <c r="C1594" t="s">
        <v>2892</v>
      </c>
      <c r="D1594" t="s">
        <v>393</v>
      </c>
      <c r="E1594" s="60" t="s">
        <v>394</v>
      </c>
      <c r="G1594" t="s">
        <v>395</v>
      </c>
      <c r="H1594" s="61">
        <v>44595</v>
      </c>
      <c r="J1594" t="s">
        <v>4963</v>
      </c>
      <c r="M1594" t="s">
        <v>397</v>
      </c>
      <c r="Q1594" t="s">
        <v>398</v>
      </c>
      <c r="S1594">
        <v>10230</v>
      </c>
      <c r="T1594" t="s">
        <v>454</v>
      </c>
      <c r="U1594" s="60">
        <v>1023012</v>
      </c>
      <c r="V1594" t="s">
        <v>5050</v>
      </c>
      <c r="W1594" s="60">
        <v>20720013</v>
      </c>
      <c r="X1594" s="60" t="str">
        <f t="shared" si="24"/>
        <v>207</v>
      </c>
    </row>
    <row r="1595" spans="2:24">
      <c r="B1595">
        <v>43615432</v>
      </c>
      <c r="C1595" t="s">
        <v>2062</v>
      </c>
      <c r="D1595" t="s">
        <v>393</v>
      </c>
      <c r="E1595" s="60" t="s">
        <v>394</v>
      </c>
      <c r="G1595" t="s">
        <v>395</v>
      </c>
      <c r="H1595" s="61">
        <v>41170</v>
      </c>
      <c r="J1595" t="s">
        <v>396</v>
      </c>
      <c r="M1595" t="s">
        <v>397</v>
      </c>
      <c r="Q1595" t="s">
        <v>398</v>
      </c>
      <c r="S1595">
        <v>10209</v>
      </c>
      <c r="T1595" t="s">
        <v>442</v>
      </c>
      <c r="U1595" s="60">
        <v>1020902</v>
      </c>
      <c r="V1595" t="s">
        <v>652</v>
      </c>
      <c r="W1595" s="60">
        <v>21720003</v>
      </c>
      <c r="X1595" s="60" t="str">
        <f t="shared" si="24"/>
        <v>217</v>
      </c>
    </row>
    <row r="1596" spans="2:24">
      <c r="B1596">
        <v>43615437</v>
      </c>
      <c r="C1596" t="s">
        <v>2367</v>
      </c>
      <c r="D1596" t="s">
        <v>393</v>
      </c>
      <c r="E1596" s="60" t="s">
        <v>394</v>
      </c>
      <c r="G1596" t="s">
        <v>395</v>
      </c>
      <c r="H1596" s="61">
        <v>42402</v>
      </c>
      <c r="J1596" t="s">
        <v>396</v>
      </c>
      <c r="M1596" t="s">
        <v>397</v>
      </c>
      <c r="Q1596" t="s">
        <v>398</v>
      </c>
      <c r="S1596">
        <v>10210</v>
      </c>
      <c r="T1596" t="s">
        <v>5038</v>
      </c>
      <c r="U1596" s="60">
        <v>1021001</v>
      </c>
      <c r="V1596" t="s">
        <v>797</v>
      </c>
      <c r="W1596" s="60">
        <v>21820002</v>
      </c>
      <c r="X1596" s="60" t="str">
        <f t="shared" si="24"/>
        <v>218</v>
      </c>
    </row>
    <row r="1597" spans="2:24">
      <c r="B1597">
        <v>43615588</v>
      </c>
      <c r="C1597" t="s">
        <v>4758</v>
      </c>
      <c r="D1597" t="s">
        <v>393</v>
      </c>
      <c r="E1597" s="60" t="s">
        <v>394</v>
      </c>
      <c r="G1597" t="s">
        <v>1299</v>
      </c>
      <c r="H1597" s="61">
        <v>45223</v>
      </c>
      <c r="J1597" t="s">
        <v>396</v>
      </c>
      <c r="M1597" t="s">
        <v>397</v>
      </c>
      <c r="Q1597" t="s">
        <v>398</v>
      </c>
      <c r="S1597">
        <v>10235</v>
      </c>
      <c r="T1597" t="s">
        <v>415</v>
      </c>
      <c r="U1597" s="60">
        <v>1023502</v>
      </c>
      <c r="V1597" t="s">
        <v>416</v>
      </c>
      <c r="W1597" s="60">
        <v>20820001</v>
      </c>
      <c r="X1597" s="60" t="str">
        <f t="shared" si="24"/>
        <v>208</v>
      </c>
    </row>
    <row r="1598" spans="2:24">
      <c r="B1598">
        <v>43616006</v>
      </c>
      <c r="C1598" t="s">
        <v>2767</v>
      </c>
      <c r="D1598" t="s">
        <v>393</v>
      </c>
      <c r="E1598" s="60" t="s">
        <v>394</v>
      </c>
      <c r="G1598" t="s">
        <v>395</v>
      </c>
      <c r="H1598" s="61">
        <v>44505</v>
      </c>
      <c r="J1598" t="s">
        <v>396</v>
      </c>
      <c r="M1598" t="s">
        <v>471</v>
      </c>
      <c r="Q1598" t="s">
        <v>398</v>
      </c>
      <c r="S1598">
        <v>10230</v>
      </c>
      <c r="T1598" t="s">
        <v>454</v>
      </c>
      <c r="U1598" s="60">
        <v>1023009</v>
      </c>
      <c r="V1598" t="s">
        <v>663</v>
      </c>
      <c r="W1598" s="60">
        <v>20720009</v>
      </c>
      <c r="X1598" s="60" t="str">
        <f t="shared" si="24"/>
        <v>207</v>
      </c>
    </row>
    <row r="1599" spans="2:24">
      <c r="B1599">
        <v>43616296</v>
      </c>
      <c r="C1599" t="s">
        <v>1854</v>
      </c>
      <c r="D1599" t="s">
        <v>393</v>
      </c>
      <c r="E1599" s="60" t="s">
        <v>394</v>
      </c>
      <c r="G1599" t="s">
        <v>395</v>
      </c>
      <c r="H1599" s="61">
        <v>40016</v>
      </c>
      <c r="J1599" t="s">
        <v>396</v>
      </c>
      <c r="M1599" t="s">
        <v>397</v>
      </c>
      <c r="Q1599" t="s">
        <v>398</v>
      </c>
      <c r="S1599">
        <v>10230</v>
      </c>
      <c r="T1599" t="s">
        <v>454</v>
      </c>
      <c r="U1599" s="60">
        <v>1023007</v>
      </c>
      <c r="V1599" t="s">
        <v>582</v>
      </c>
      <c r="W1599" s="60">
        <v>20720007</v>
      </c>
      <c r="X1599" s="60" t="str">
        <f t="shared" si="24"/>
        <v>207</v>
      </c>
    </row>
    <row r="1600" spans="2:24">
      <c r="B1600">
        <v>43616713</v>
      </c>
      <c r="C1600" t="s">
        <v>2555</v>
      </c>
      <c r="D1600" t="s">
        <v>410</v>
      </c>
      <c r="E1600" s="60" t="s">
        <v>411</v>
      </c>
      <c r="G1600" t="s">
        <v>412</v>
      </c>
      <c r="H1600" s="61">
        <v>43272</v>
      </c>
      <c r="J1600" t="s">
        <v>4979</v>
      </c>
      <c r="M1600" t="s">
        <v>397</v>
      </c>
      <c r="Q1600" t="s">
        <v>719</v>
      </c>
      <c r="S1600">
        <v>10230</v>
      </c>
      <c r="T1600" t="s">
        <v>454</v>
      </c>
      <c r="U1600" s="60">
        <v>1023013</v>
      </c>
      <c r="V1600" t="s">
        <v>840</v>
      </c>
      <c r="W1600" s="60">
        <v>20720014</v>
      </c>
      <c r="X1600" s="60" t="str">
        <f t="shared" si="24"/>
        <v>207</v>
      </c>
    </row>
    <row r="1601" spans="2:24">
      <c r="B1601">
        <v>43617177</v>
      </c>
      <c r="C1601" t="s">
        <v>2841</v>
      </c>
      <c r="D1601" t="s">
        <v>410</v>
      </c>
      <c r="E1601" s="60" t="s">
        <v>411</v>
      </c>
      <c r="G1601" t="s">
        <v>412</v>
      </c>
      <c r="H1601" s="61">
        <v>44533</v>
      </c>
      <c r="J1601" t="s">
        <v>4979</v>
      </c>
      <c r="M1601" t="s">
        <v>397</v>
      </c>
      <c r="Q1601" t="s">
        <v>719</v>
      </c>
      <c r="S1601">
        <v>10271</v>
      </c>
      <c r="T1601" t="s">
        <v>1163</v>
      </c>
      <c r="U1601" s="60">
        <v>10271</v>
      </c>
      <c r="V1601" t="s">
        <v>1163</v>
      </c>
      <c r="W1601" s="60">
        <v>22860001</v>
      </c>
      <c r="X1601" s="60" t="str">
        <f t="shared" si="24"/>
        <v>228</v>
      </c>
    </row>
    <row r="1602" spans="2:24">
      <c r="B1602">
        <v>43617501</v>
      </c>
      <c r="C1602" t="s">
        <v>1861</v>
      </c>
      <c r="D1602" t="s">
        <v>393</v>
      </c>
      <c r="E1602" s="60" t="s">
        <v>394</v>
      </c>
      <c r="G1602" t="s">
        <v>395</v>
      </c>
      <c r="H1602" s="61">
        <v>40018</v>
      </c>
      <c r="J1602" t="s">
        <v>396</v>
      </c>
      <c r="M1602" t="s">
        <v>471</v>
      </c>
      <c r="Q1602" t="s">
        <v>398</v>
      </c>
      <c r="S1602">
        <v>10230</v>
      </c>
      <c r="T1602" t="s">
        <v>454</v>
      </c>
      <c r="U1602" s="60">
        <v>1023005</v>
      </c>
      <c r="V1602" t="s">
        <v>765</v>
      </c>
      <c r="W1602" s="60">
        <v>20720005</v>
      </c>
      <c r="X1602" s="60" t="str">
        <f t="shared" si="24"/>
        <v>207</v>
      </c>
    </row>
    <row r="1603" spans="2:24">
      <c r="B1603">
        <v>43617660</v>
      </c>
      <c r="C1603" t="s">
        <v>1572</v>
      </c>
      <c r="D1603" t="s">
        <v>393</v>
      </c>
      <c r="E1603" s="60" t="s">
        <v>394</v>
      </c>
      <c r="G1603" t="s">
        <v>395</v>
      </c>
      <c r="H1603" s="61">
        <v>38874</v>
      </c>
      <c r="J1603" t="s">
        <v>396</v>
      </c>
      <c r="M1603" t="s">
        <v>397</v>
      </c>
      <c r="Q1603" t="s">
        <v>398</v>
      </c>
      <c r="S1603">
        <v>10240</v>
      </c>
      <c r="T1603" t="s">
        <v>5036</v>
      </c>
      <c r="U1603" s="60">
        <v>1024001</v>
      </c>
      <c r="V1603" t="s">
        <v>477</v>
      </c>
      <c r="W1603" s="60">
        <v>21120001</v>
      </c>
      <c r="X1603" s="60" t="str">
        <f t="shared" ref="X1603:X1666" si="25">LEFT(W1603,3)</f>
        <v>211</v>
      </c>
    </row>
    <row r="1604" spans="2:24">
      <c r="B1604">
        <v>43617781</v>
      </c>
      <c r="C1604" t="s">
        <v>2611</v>
      </c>
      <c r="D1604" t="s">
        <v>410</v>
      </c>
      <c r="E1604" s="60" t="s">
        <v>411</v>
      </c>
      <c r="G1604" t="s">
        <v>412</v>
      </c>
      <c r="H1604" s="61">
        <v>43711</v>
      </c>
      <c r="J1604" t="s">
        <v>1265</v>
      </c>
      <c r="M1604" t="s">
        <v>397</v>
      </c>
      <c r="Q1604" t="s">
        <v>719</v>
      </c>
      <c r="S1604">
        <v>10294</v>
      </c>
      <c r="T1604" t="s">
        <v>472</v>
      </c>
      <c r="U1604" s="60">
        <v>1029402</v>
      </c>
      <c r="V1604" t="s">
        <v>641</v>
      </c>
      <c r="W1604" s="60">
        <v>10850003</v>
      </c>
      <c r="X1604" s="60" t="str">
        <f t="shared" si="25"/>
        <v>108</v>
      </c>
    </row>
    <row r="1605" spans="2:24">
      <c r="B1605">
        <v>43618051</v>
      </c>
      <c r="C1605" t="s">
        <v>1660</v>
      </c>
      <c r="D1605" t="s">
        <v>393</v>
      </c>
      <c r="E1605" s="60" t="s">
        <v>394</v>
      </c>
      <c r="G1605" t="s">
        <v>395</v>
      </c>
      <c r="H1605" s="61">
        <v>39304</v>
      </c>
      <c r="J1605" t="s">
        <v>396</v>
      </c>
      <c r="M1605" t="s">
        <v>471</v>
      </c>
      <c r="Q1605" t="s">
        <v>398</v>
      </c>
      <c r="S1605">
        <v>10230</v>
      </c>
      <c r="T1605" t="s">
        <v>454</v>
      </c>
      <c r="U1605" s="60">
        <v>1023012</v>
      </c>
      <c r="V1605" t="s">
        <v>5050</v>
      </c>
      <c r="W1605" s="60">
        <v>20720013</v>
      </c>
      <c r="X1605" s="60" t="str">
        <f t="shared" si="25"/>
        <v>207</v>
      </c>
    </row>
    <row r="1606" spans="2:24">
      <c r="B1606">
        <v>43618097</v>
      </c>
      <c r="C1606" t="s">
        <v>1664</v>
      </c>
      <c r="D1606" t="s">
        <v>393</v>
      </c>
      <c r="E1606" s="60" t="s">
        <v>394</v>
      </c>
      <c r="G1606" t="s">
        <v>395</v>
      </c>
      <c r="H1606" s="61">
        <v>39309</v>
      </c>
      <c r="J1606" t="s">
        <v>396</v>
      </c>
      <c r="M1606" t="s">
        <v>471</v>
      </c>
      <c r="Q1606" t="s">
        <v>398</v>
      </c>
      <c r="S1606">
        <v>10230</v>
      </c>
      <c r="T1606" t="s">
        <v>454</v>
      </c>
      <c r="U1606" s="60">
        <v>1023008</v>
      </c>
      <c r="V1606" t="s">
        <v>684</v>
      </c>
      <c r="W1606" s="60">
        <v>20720008</v>
      </c>
      <c r="X1606" s="60" t="str">
        <f t="shared" si="25"/>
        <v>207</v>
      </c>
    </row>
    <row r="1607" spans="2:24">
      <c r="B1607">
        <v>43618124</v>
      </c>
      <c r="C1607" t="s">
        <v>1766</v>
      </c>
      <c r="D1607" t="s">
        <v>393</v>
      </c>
      <c r="E1607" s="60" t="s">
        <v>394</v>
      </c>
      <c r="G1607" t="s">
        <v>395</v>
      </c>
      <c r="H1607" s="61">
        <v>39742</v>
      </c>
      <c r="J1607" t="s">
        <v>396</v>
      </c>
      <c r="M1607" t="s">
        <v>471</v>
      </c>
      <c r="Q1607" t="s">
        <v>398</v>
      </c>
      <c r="S1607">
        <v>10235</v>
      </c>
      <c r="T1607" t="s">
        <v>415</v>
      </c>
      <c r="U1607" s="60">
        <v>1023502</v>
      </c>
      <c r="V1607" t="s">
        <v>416</v>
      </c>
      <c r="W1607" s="60">
        <v>20820001</v>
      </c>
      <c r="X1607" s="60" t="str">
        <f t="shared" si="25"/>
        <v>208</v>
      </c>
    </row>
    <row r="1608" spans="2:24">
      <c r="B1608">
        <v>43618393</v>
      </c>
      <c r="C1608" t="s">
        <v>1481</v>
      </c>
      <c r="D1608" t="s">
        <v>393</v>
      </c>
      <c r="E1608" s="60" t="s">
        <v>394</v>
      </c>
      <c r="G1608" t="s">
        <v>395</v>
      </c>
      <c r="H1608" s="61">
        <v>38496</v>
      </c>
      <c r="J1608" t="s">
        <v>396</v>
      </c>
      <c r="M1608" t="s">
        <v>397</v>
      </c>
      <c r="Q1608" t="s">
        <v>398</v>
      </c>
      <c r="S1608">
        <v>10211</v>
      </c>
      <c r="T1608" t="s">
        <v>422</v>
      </c>
      <c r="U1608" s="60">
        <v>1021101</v>
      </c>
      <c r="V1608" t="s">
        <v>423</v>
      </c>
      <c r="W1608" s="60">
        <v>21920004</v>
      </c>
      <c r="X1608" s="60" t="str">
        <f t="shared" si="25"/>
        <v>219</v>
      </c>
    </row>
    <row r="1609" spans="2:24">
      <c r="B1609">
        <v>43618668</v>
      </c>
      <c r="C1609" t="s">
        <v>2932</v>
      </c>
      <c r="D1609" t="s">
        <v>393</v>
      </c>
      <c r="E1609" s="60" t="s">
        <v>394</v>
      </c>
      <c r="G1609" t="s">
        <v>2693</v>
      </c>
      <c r="H1609" s="61">
        <v>44981</v>
      </c>
      <c r="J1609" t="s">
        <v>396</v>
      </c>
      <c r="M1609" t="s">
        <v>397</v>
      </c>
      <c r="Q1609" t="s">
        <v>2694</v>
      </c>
      <c r="S1609">
        <v>10235</v>
      </c>
      <c r="T1609" t="s">
        <v>415</v>
      </c>
      <c r="U1609" s="60">
        <v>1023502</v>
      </c>
      <c r="V1609" t="s">
        <v>416</v>
      </c>
      <c r="W1609" s="60">
        <v>20820001</v>
      </c>
      <c r="X1609" s="60" t="str">
        <f t="shared" si="25"/>
        <v>208</v>
      </c>
    </row>
    <row r="1610" spans="2:24">
      <c r="B1610">
        <v>43618704</v>
      </c>
      <c r="C1610" t="s">
        <v>1607</v>
      </c>
      <c r="D1610" t="s">
        <v>393</v>
      </c>
      <c r="E1610" s="60" t="s">
        <v>394</v>
      </c>
      <c r="G1610" t="s">
        <v>395</v>
      </c>
      <c r="H1610" s="61">
        <v>39023</v>
      </c>
      <c r="J1610" t="s">
        <v>396</v>
      </c>
      <c r="M1610" t="s">
        <v>397</v>
      </c>
      <c r="Q1610" t="s">
        <v>398</v>
      </c>
      <c r="S1610">
        <v>10225</v>
      </c>
      <c r="T1610" t="s">
        <v>402</v>
      </c>
      <c r="U1610" s="60">
        <v>1022504</v>
      </c>
      <c r="V1610" t="s">
        <v>617</v>
      </c>
      <c r="W1610" s="60">
        <v>21320006</v>
      </c>
      <c r="X1610" s="60" t="str">
        <f t="shared" si="25"/>
        <v>213</v>
      </c>
    </row>
    <row r="1611" spans="2:24">
      <c r="B1611">
        <v>43618973</v>
      </c>
      <c r="C1611" t="s">
        <v>2809</v>
      </c>
      <c r="D1611" t="s">
        <v>393</v>
      </c>
      <c r="E1611" s="60" t="s">
        <v>394</v>
      </c>
      <c r="G1611" t="s">
        <v>395</v>
      </c>
      <c r="H1611" s="61">
        <v>44519</v>
      </c>
      <c r="J1611" t="s">
        <v>396</v>
      </c>
      <c r="M1611" t="s">
        <v>397</v>
      </c>
      <c r="Q1611" t="s">
        <v>398</v>
      </c>
      <c r="S1611">
        <v>10235</v>
      </c>
      <c r="T1611" t="s">
        <v>415</v>
      </c>
      <c r="U1611" s="60">
        <v>1023502</v>
      </c>
      <c r="V1611" t="s">
        <v>416</v>
      </c>
      <c r="W1611" s="60">
        <v>20820001</v>
      </c>
      <c r="X1611" s="60" t="str">
        <f t="shared" si="25"/>
        <v>208</v>
      </c>
    </row>
    <row r="1612" spans="2:24">
      <c r="B1612">
        <v>43619091</v>
      </c>
      <c r="C1612" t="s">
        <v>3053</v>
      </c>
      <c r="D1612" t="s">
        <v>393</v>
      </c>
      <c r="E1612" s="60" t="s">
        <v>394</v>
      </c>
      <c r="G1612" t="s">
        <v>2693</v>
      </c>
      <c r="H1612" s="61">
        <v>45141</v>
      </c>
      <c r="J1612" t="s">
        <v>396</v>
      </c>
      <c r="M1612" t="s">
        <v>397</v>
      </c>
      <c r="Q1612" t="s">
        <v>2694</v>
      </c>
      <c r="S1612">
        <v>10270</v>
      </c>
      <c r="T1612" t="s">
        <v>5035</v>
      </c>
      <c r="U1612" s="60">
        <v>1027002</v>
      </c>
      <c r="V1612" t="s">
        <v>5041</v>
      </c>
      <c r="W1612" s="60">
        <v>21020002</v>
      </c>
      <c r="X1612" s="60" t="str">
        <f t="shared" si="25"/>
        <v>210</v>
      </c>
    </row>
    <row r="1613" spans="2:24">
      <c r="B1613">
        <v>43619245</v>
      </c>
      <c r="C1613" t="s">
        <v>2943</v>
      </c>
      <c r="D1613" t="s">
        <v>393</v>
      </c>
      <c r="E1613" s="60" t="s">
        <v>394</v>
      </c>
      <c r="G1613" t="s">
        <v>2693</v>
      </c>
      <c r="H1613" s="61">
        <v>44991</v>
      </c>
      <c r="J1613" t="s">
        <v>396</v>
      </c>
      <c r="M1613" t="s">
        <v>397</v>
      </c>
      <c r="Q1613" t="s">
        <v>2694</v>
      </c>
      <c r="S1613">
        <v>10290</v>
      </c>
      <c r="T1613" t="s">
        <v>706</v>
      </c>
      <c r="U1613" s="60">
        <v>1029004</v>
      </c>
      <c r="V1613" t="s">
        <v>1939</v>
      </c>
      <c r="W1613" s="60">
        <v>20420007</v>
      </c>
      <c r="X1613" s="60" t="str">
        <f t="shared" si="25"/>
        <v>204</v>
      </c>
    </row>
    <row r="1614" spans="2:24">
      <c r="B1614">
        <v>43619638</v>
      </c>
      <c r="C1614" t="s">
        <v>3295</v>
      </c>
      <c r="D1614" t="s">
        <v>393</v>
      </c>
      <c r="E1614" s="60" t="s">
        <v>394</v>
      </c>
      <c r="G1614" t="s">
        <v>2693</v>
      </c>
      <c r="H1614" s="61">
        <v>45205</v>
      </c>
      <c r="J1614" t="s">
        <v>396</v>
      </c>
      <c r="M1614" t="s">
        <v>397</v>
      </c>
      <c r="Q1614" t="s">
        <v>2694</v>
      </c>
      <c r="S1614">
        <v>10270</v>
      </c>
      <c r="T1614" t="s">
        <v>5035</v>
      </c>
      <c r="U1614" s="60">
        <v>1027002</v>
      </c>
      <c r="V1614" t="s">
        <v>5041</v>
      </c>
      <c r="W1614" s="60">
        <v>21020002</v>
      </c>
      <c r="X1614" s="60" t="str">
        <f t="shared" si="25"/>
        <v>210</v>
      </c>
    </row>
    <row r="1615" spans="2:24">
      <c r="B1615">
        <v>43620261</v>
      </c>
      <c r="C1615" t="s">
        <v>1258</v>
      </c>
      <c r="D1615" t="s">
        <v>393</v>
      </c>
      <c r="E1615" s="60" t="s">
        <v>394</v>
      </c>
      <c r="G1615" t="s">
        <v>395</v>
      </c>
      <c r="H1615" s="61">
        <v>37644</v>
      </c>
      <c r="J1615" t="s">
        <v>396</v>
      </c>
      <c r="M1615" t="s">
        <v>397</v>
      </c>
      <c r="Q1615" t="s">
        <v>398</v>
      </c>
      <c r="S1615">
        <v>10230</v>
      </c>
      <c r="T1615" t="s">
        <v>454</v>
      </c>
      <c r="U1615" s="60">
        <v>1023016</v>
      </c>
      <c r="V1615" t="s">
        <v>588</v>
      </c>
      <c r="W1615" s="60">
        <v>20730001</v>
      </c>
      <c r="X1615" s="60" t="str">
        <f t="shared" si="25"/>
        <v>207</v>
      </c>
    </row>
    <row r="1616" spans="2:24">
      <c r="B1616">
        <v>43620689</v>
      </c>
      <c r="C1616" t="s">
        <v>2121</v>
      </c>
      <c r="D1616" t="s">
        <v>410</v>
      </c>
      <c r="E1616" s="60" t="s">
        <v>411</v>
      </c>
      <c r="G1616" t="s">
        <v>412</v>
      </c>
      <c r="H1616" s="61">
        <v>41401</v>
      </c>
      <c r="J1616" t="s">
        <v>4984</v>
      </c>
      <c r="M1616" t="s">
        <v>397</v>
      </c>
      <c r="Q1616" t="s">
        <v>719</v>
      </c>
      <c r="S1616">
        <v>10225</v>
      </c>
      <c r="T1616" t="s">
        <v>402</v>
      </c>
      <c r="U1616" s="60">
        <v>1022508</v>
      </c>
      <c r="V1616" t="s">
        <v>5040</v>
      </c>
      <c r="W1616" s="60">
        <v>21320010</v>
      </c>
      <c r="X1616" s="60" t="str">
        <f t="shared" si="25"/>
        <v>213</v>
      </c>
    </row>
    <row r="1617" spans="2:24">
      <c r="B1617">
        <v>43621582</v>
      </c>
      <c r="C1617" t="s">
        <v>4759</v>
      </c>
      <c r="D1617" t="s">
        <v>410</v>
      </c>
      <c r="E1617" s="60" t="s">
        <v>411</v>
      </c>
      <c r="G1617" t="s">
        <v>412</v>
      </c>
      <c r="H1617" s="61">
        <v>45232</v>
      </c>
      <c r="J1617" t="s">
        <v>4979</v>
      </c>
      <c r="M1617" t="s">
        <v>397</v>
      </c>
      <c r="Q1617" t="s">
        <v>719</v>
      </c>
      <c r="S1617">
        <v>10235</v>
      </c>
      <c r="T1617" t="s">
        <v>415</v>
      </c>
      <c r="U1617" s="60">
        <v>10235</v>
      </c>
      <c r="V1617" t="s">
        <v>415</v>
      </c>
      <c r="W1617" s="60">
        <v>20860001</v>
      </c>
      <c r="X1617" s="60" t="str">
        <f t="shared" si="25"/>
        <v>208</v>
      </c>
    </row>
    <row r="1618" spans="2:24">
      <c r="B1618">
        <v>43621952</v>
      </c>
      <c r="C1618" t="s">
        <v>2597</v>
      </c>
      <c r="D1618" t="s">
        <v>410</v>
      </c>
      <c r="E1618" s="60" t="s">
        <v>411</v>
      </c>
      <c r="G1618" t="s">
        <v>412</v>
      </c>
      <c r="H1618" s="61">
        <v>43530</v>
      </c>
      <c r="J1618" t="s">
        <v>1623</v>
      </c>
      <c r="M1618" t="s">
        <v>397</v>
      </c>
      <c r="Q1618" t="s">
        <v>719</v>
      </c>
      <c r="S1618">
        <v>10285</v>
      </c>
      <c r="T1618" t="s">
        <v>599</v>
      </c>
      <c r="U1618" s="60">
        <v>1028502</v>
      </c>
      <c r="V1618" t="s">
        <v>600</v>
      </c>
      <c r="W1618" s="60">
        <v>20210001</v>
      </c>
      <c r="X1618" s="60" t="str">
        <f t="shared" si="25"/>
        <v>202</v>
      </c>
    </row>
    <row r="1619" spans="2:24">
      <c r="B1619">
        <v>43622184</v>
      </c>
      <c r="C1619" t="s">
        <v>4760</v>
      </c>
      <c r="D1619" t="s">
        <v>393</v>
      </c>
      <c r="E1619" s="60" t="s">
        <v>394</v>
      </c>
      <c r="G1619" t="s">
        <v>2693</v>
      </c>
      <c r="H1619" s="61">
        <v>45002</v>
      </c>
      <c r="J1619" t="s">
        <v>396</v>
      </c>
      <c r="M1619" t="s">
        <v>471</v>
      </c>
      <c r="Q1619" t="s">
        <v>2694</v>
      </c>
      <c r="S1619">
        <v>10230</v>
      </c>
      <c r="T1619" t="s">
        <v>454</v>
      </c>
      <c r="U1619" s="60">
        <v>1023010</v>
      </c>
      <c r="V1619" t="s">
        <v>713</v>
      </c>
      <c r="W1619" s="60">
        <v>20720010</v>
      </c>
      <c r="X1619" s="60" t="str">
        <f t="shared" si="25"/>
        <v>207</v>
      </c>
    </row>
    <row r="1620" spans="2:24">
      <c r="B1620">
        <v>43622345</v>
      </c>
      <c r="C1620" t="s">
        <v>3356</v>
      </c>
      <c r="D1620" t="s">
        <v>393</v>
      </c>
      <c r="E1620" s="60" t="s">
        <v>394</v>
      </c>
      <c r="G1620" t="s">
        <v>2693</v>
      </c>
      <c r="H1620" s="61">
        <v>45231</v>
      </c>
      <c r="J1620" t="s">
        <v>396</v>
      </c>
      <c r="M1620" t="s">
        <v>397</v>
      </c>
      <c r="Q1620" t="s">
        <v>2694</v>
      </c>
      <c r="S1620">
        <v>10290</v>
      </c>
      <c r="T1620" t="s">
        <v>706</v>
      </c>
      <c r="U1620" s="60">
        <v>1029005</v>
      </c>
      <c r="V1620" t="s">
        <v>707</v>
      </c>
      <c r="W1620" s="60">
        <v>20420004</v>
      </c>
      <c r="X1620" s="60" t="str">
        <f t="shared" si="25"/>
        <v>204</v>
      </c>
    </row>
    <row r="1621" spans="2:24">
      <c r="B1621">
        <v>43623353</v>
      </c>
      <c r="C1621" t="s">
        <v>1613</v>
      </c>
      <c r="D1621" t="s">
        <v>393</v>
      </c>
      <c r="E1621" s="60" t="s">
        <v>394</v>
      </c>
      <c r="G1621" t="s">
        <v>395</v>
      </c>
      <c r="H1621" s="61">
        <v>39042</v>
      </c>
      <c r="J1621" t="s">
        <v>396</v>
      </c>
      <c r="M1621" t="s">
        <v>397</v>
      </c>
      <c r="Q1621" t="s">
        <v>398</v>
      </c>
      <c r="S1621">
        <v>10220</v>
      </c>
      <c r="T1621" t="s">
        <v>434</v>
      </c>
      <c r="U1621" s="60">
        <v>1022002</v>
      </c>
      <c r="V1621" t="s">
        <v>606</v>
      </c>
      <c r="W1621" s="60">
        <v>22020003</v>
      </c>
      <c r="X1621" s="60" t="str">
        <f t="shared" si="25"/>
        <v>220</v>
      </c>
    </row>
    <row r="1622" spans="2:24">
      <c r="B1622">
        <v>43623457</v>
      </c>
      <c r="C1622" t="s">
        <v>2469</v>
      </c>
      <c r="D1622" t="s">
        <v>393</v>
      </c>
      <c r="E1622" s="60" t="s">
        <v>394</v>
      </c>
      <c r="G1622" t="s">
        <v>395</v>
      </c>
      <c r="H1622" s="61">
        <v>43138</v>
      </c>
      <c r="J1622" t="s">
        <v>396</v>
      </c>
      <c r="M1622" t="s">
        <v>397</v>
      </c>
      <c r="Q1622" t="s">
        <v>398</v>
      </c>
      <c r="S1622">
        <v>10215</v>
      </c>
      <c r="T1622" t="s">
        <v>5034</v>
      </c>
      <c r="U1622" s="60">
        <v>1021504</v>
      </c>
      <c r="V1622" t="s">
        <v>632</v>
      </c>
      <c r="W1622" s="60">
        <v>21520002</v>
      </c>
      <c r="X1622" s="60" t="str">
        <f t="shared" si="25"/>
        <v>215</v>
      </c>
    </row>
    <row r="1623" spans="2:24">
      <c r="B1623">
        <v>43623460</v>
      </c>
      <c r="C1623" t="s">
        <v>1547</v>
      </c>
      <c r="D1623" t="s">
        <v>393</v>
      </c>
      <c r="E1623" s="60" t="s">
        <v>394</v>
      </c>
      <c r="G1623" t="s">
        <v>395</v>
      </c>
      <c r="H1623" s="61">
        <v>38810</v>
      </c>
      <c r="J1623" t="s">
        <v>1548</v>
      </c>
      <c r="M1623" t="s">
        <v>397</v>
      </c>
      <c r="Q1623" t="s">
        <v>398</v>
      </c>
      <c r="S1623">
        <v>10245</v>
      </c>
      <c r="T1623" t="s">
        <v>914</v>
      </c>
      <c r="U1623" s="60">
        <v>10245</v>
      </c>
      <c r="V1623" t="s">
        <v>914</v>
      </c>
      <c r="W1623" s="60">
        <v>22160001</v>
      </c>
      <c r="X1623" s="60" t="str">
        <f t="shared" si="25"/>
        <v>221</v>
      </c>
    </row>
    <row r="1624" spans="2:24">
      <c r="B1624">
        <v>43623917</v>
      </c>
      <c r="C1624" t="s">
        <v>1305</v>
      </c>
      <c r="D1624" t="s">
        <v>410</v>
      </c>
      <c r="E1624" s="60" t="s">
        <v>411</v>
      </c>
      <c r="G1624" t="s">
        <v>753</v>
      </c>
      <c r="H1624" s="61">
        <v>37764</v>
      </c>
      <c r="J1624" t="s">
        <v>413</v>
      </c>
      <c r="M1624" t="s">
        <v>397</v>
      </c>
      <c r="Q1624" t="s">
        <v>753</v>
      </c>
      <c r="S1624">
        <v>10203</v>
      </c>
      <c r="T1624" t="s">
        <v>399</v>
      </c>
      <c r="U1624" s="60">
        <v>1020302</v>
      </c>
      <c r="V1624" t="s">
        <v>400</v>
      </c>
      <c r="W1624" s="60">
        <v>21420002</v>
      </c>
      <c r="X1624" s="60" t="str">
        <f t="shared" si="25"/>
        <v>214</v>
      </c>
    </row>
    <row r="1625" spans="2:24">
      <c r="B1625">
        <v>43624135</v>
      </c>
      <c r="C1625" t="s">
        <v>2149</v>
      </c>
      <c r="D1625" t="s">
        <v>393</v>
      </c>
      <c r="E1625" s="60" t="s">
        <v>394</v>
      </c>
      <c r="G1625" t="s">
        <v>395</v>
      </c>
      <c r="H1625" s="61">
        <v>41432</v>
      </c>
      <c r="J1625" t="s">
        <v>396</v>
      </c>
      <c r="M1625" t="s">
        <v>471</v>
      </c>
      <c r="Q1625" t="s">
        <v>398</v>
      </c>
      <c r="S1625">
        <v>10230</v>
      </c>
      <c r="T1625" t="s">
        <v>454</v>
      </c>
      <c r="U1625" s="60">
        <v>1023007</v>
      </c>
      <c r="V1625" t="s">
        <v>582</v>
      </c>
      <c r="W1625" s="60">
        <v>20720007</v>
      </c>
      <c r="X1625" s="60" t="str">
        <f t="shared" si="25"/>
        <v>207</v>
      </c>
    </row>
    <row r="1626" spans="2:24">
      <c r="B1626">
        <v>43624894</v>
      </c>
      <c r="C1626" t="s">
        <v>2456</v>
      </c>
      <c r="D1626" t="s">
        <v>393</v>
      </c>
      <c r="E1626" s="60" t="s">
        <v>394</v>
      </c>
      <c r="G1626" t="s">
        <v>395</v>
      </c>
      <c r="H1626" s="61">
        <v>43137</v>
      </c>
      <c r="J1626" t="s">
        <v>396</v>
      </c>
      <c r="M1626" t="s">
        <v>397</v>
      </c>
      <c r="Q1626" t="s">
        <v>398</v>
      </c>
      <c r="S1626">
        <v>10215</v>
      </c>
      <c r="T1626" t="s">
        <v>5034</v>
      </c>
      <c r="U1626" s="60">
        <v>1021503</v>
      </c>
      <c r="V1626" t="s">
        <v>907</v>
      </c>
      <c r="W1626" s="60">
        <v>21520001</v>
      </c>
      <c r="X1626" s="60" t="str">
        <f t="shared" si="25"/>
        <v>215</v>
      </c>
    </row>
    <row r="1627" spans="2:24">
      <c r="B1627">
        <v>43625037</v>
      </c>
      <c r="C1627" t="s">
        <v>3153</v>
      </c>
      <c r="D1627" t="s">
        <v>410</v>
      </c>
      <c r="E1627" s="60" t="s">
        <v>411</v>
      </c>
      <c r="G1627" t="s">
        <v>412</v>
      </c>
      <c r="H1627" s="61">
        <v>44747</v>
      </c>
      <c r="J1627" t="s">
        <v>495</v>
      </c>
      <c r="M1627" t="s">
        <v>397</v>
      </c>
      <c r="Q1627" t="s">
        <v>414</v>
      </c>
      <c r="S1627">
        <v>10292</v>
      </c>
      <c r="T1627" t="s">
        <v>451</v>
      </c>
      <c r="U1627" s="60">
        <v>10292</v>
      </c>
      <c r="V1627" t="s">
        <v>451</v>
      </c>
      <c r="W1627" s="60">
        <v>20160001</v>
      </c>
      <c r="X1627" s="60" t="str">
        <f t="shared" si="25"/>
        <v>201</v>
      </c>
    </row>
    <row r="1628" spans="2:24">
      <c r="B1628">
        <v>43625621</v>
      </c>
      <c r="C1628" t="s">
        <v>1511</v>
      </c>
      <c r="D1628" t="s">
        <v>393</v>
      </c>
      <c r="E1628" s="60" t="s">
        <v>394</v>
      </c>
      <c r="G1628" t="s">
        <v>395</v>
      </c>
      <c r="H1628" s="61">
        <v>38679</v>
      </c>
      <c r="J1628" t="s">
        <v>396</v>
      </c>
      <c r="M1628" t="s">
        <v>397</v>
      </c>
      <c r="Q1628" t="s">
        <v>398</v>
      </c>
      <c r="S1628">
        <v>10245</v>
      </c>
      <c r="T1628" t="s">
        <v>914</v>
      </c>
      <c r="U1628" s="60">
        <v>1024501</v>
      </c>
      <c r="V1628" t="s">
        <v>421</v>
      </c>
      <c r="W1628" s="60">
        <v>22120001</v>
      </c>
      <c r="X1628" s="60" t="str">
        <f t="shared" si="25"/>
        <v>221</v>
      </c>
    </row>
    <row r="1629" spans="2:24">
      <c r="B1629">
        <v>43626084</v>
      </c>
      <c r="C1629" t="s">
        <v>1906</v>
      </c>
      <c r="D1629" t="s">
        <v>393</v>
      </c>
      <c r="E1629" s="60" t="s">
        <v>394</v>
      </c>
      <c r="G1629" t="s">
        <v>395</v>
      </c>
      <c r="H1629" s="61">
        <v>40221</v>
      </c>
      <c r="J1629" t="s">
        <v>396</v>
      </c>
      <c r="M1629" t="s">
        <v>471</v>
      </c>
      <c r="Q1629" t="s">
        <v>398</v>
      </c>
      <c r="S1629">
        <v>10235</v>
      </c>
      <c r="T1629" t="s">
        <v>415</v>
      </c>
      <c r="U1629" s="60">
        <v>1023502</v>
      </c>
      <c r="V1629" t="s">
        <v>416</v>
      </c>
      <c r="W1629" s="60">
        <v>20820001</v>
      </c>
      <c r="X1629" s="60" t="str">
        <f t="shared" si="25"/>
        <v>208</v>
      </c>
    </row>
    <row r="1630" spans="2:24">
      <c r="B1630">
        <v>43626196</v>
      </c>
      <c r="C1630" t="s">
        <v>2060</v>
      </c>
      <c r="D1630" t="s">
        <v>393</v>
      </c>
      <c r="E1630" s="60" t="s">
        <v>394</v>
      </c>
      <c r="G1630" t="s">
        <v>395</v>
      </c>
      <c r="H1630" s="61">
        <v>41170</v>
      </c>
      <c r="J1630" t="s">
        <v>396</v>
      </c>
      <c r="M1630" t="s">
        <v>397</v>
      </c>
      <c r="Q1630" t="s">
        <v>398</v>
      </c>
      <c r="S1630">
        <v>10210</v>
      </c>
      <c r="T1630" t="s">
        <v>5038</v>
      </c>
      <c r="U1630" s="60">
        <v>102100101</v>
      </c>
      <c r="V1630" t="s">
        <v>448</v>
      </c>
      <c r="W1630" s="60">
        <v>21820003</v>
      </c>
      <c r="X1630" s="60" t="str">
        <f t="shared" si="25"/>
        <v>218</v>
      </c>
    </row>
    <row r="1631" spans="2:24">
      <c r="B1631">
        <v>43628865</v>
      </c>
      <c r="C1631" t="s">
        <v>1762</v>
      </c>
      <c r="D1631" t="s">
        <v>393</v>
      </c>
      <c r="E1631" s="60" t="s">
        <v>394</v>
      </c>
      <c r="G1631" t="s">
        <v>395</v>
      </c>
      <c r="H1631" s="61">
        <v>39737</v>
      </c>
      <c r="J1631" t="s">
        <v>396</v>
      </c>
      <c r="M1631" t="s">
        <v>471</v>
      </c>
      <c r="Q1631" t="s">
        <v>398</v>
      </c>
      <c r="S1631">
        <v>10235</v>
      </c>
      <c r="T1631" t="s">
        <v>415</v>
      </c>
      <c r="U1631" s="60">
        <v>1023502</v>
      </c>
      <c r="V1631" t="s">
        <v>416</v>
      </c>
      <c r="W1631" s="60">
        <v>20820001</v>
      </c>
      <c r="X1631" s="60" t="str">
        <f t="shared" si="25"/>
        <v>208</v>
      </c>
    </row>
    <row r="1632" spans="2:24">
      <c r="B1632">
        <v>43629526</v>
      </c>
      <c r="C1632" t="s">
        <v>1302</v>
      </c>
      <c r="D1632" t="s">
        <v>393</v>
      </c>
      <c r="E1632" s="60" t="s">
        <v>394</v>
      </c>
      <c r="G1632" t="s">
        <v>395</v>
      </c>
      <c r="H1632" s="61">
        <v>37746</v>
      </c>
      <c r="J1632" t="s">
        <v>4963</v>
      </c>
      <c r="M1632" t="s">
        <v>397</v>
      </c>
      <c r="Q1632" t="s">
        <v>398</v>
      </c>
      <c r="S1632">
        <v>10260</v>
      </c>
      <c r="T1632" t="s">
        <v>5037</v>
      </c>
      <c r="U1632" s="60">
        <v>1026003</v>
      </c>
      <c r="V1632" t="s">
        <v>1105</v>
      </c>
      <c r="W1632" s="60">
        <v>20920007</v>
      </c>
      <c r="X1632" s="60" t="str">
        <f t="shared" si="25"/>
        <v>209</v>
      </c>
    </row>
    <row r="1633" spans="2:24">
      <c r="B1633">
        <v>43629756</v>
      </c>
      <c r="C1633" t="s">
        <v>1244</v>
      </c>
      <c r="D1633" t="s">
        <v>393</v>
      </c>
      <c r="E1633" s="60" t="s">
        <v>394</v>
      </c>
      <c r="G1633" t="s">
        <v>395</v>
      </c>
      <c r="H1633" s="61">
        <v>37585</v>
      </c>
      <c r="J1633" t="s">
        <v>396</v>
      </c>
      <c r="M1633" t="s">
        <v>397</v>
      </c>
      <c r="Q1633" t="s">
        <v>398</v>
      </c>
      <c r="S1633">
        <v>10245</v>
      </c>
      <c r="T1633" t="s">
        <v>914</v>
      </c>
      <c r="U1633" s="60">
        <v>1024501</v>
      </c>
      <c r="V1633" t="s">
        <v>421</v>
      </c>
      <c r="W1633" s="60">
        <v>22120001</v>
      </c>
      <c r="X1633" s="60" t="str">
        <f t="shared" si="25"/>
        <v>221</v>
      </c>
    </row>
    <row r="1634" spans="2:24">
      <c r="B1634">
        <v>43629855</v>
      </c>
      <c r="C1634" t="s">
        <v>2730</v>
      </c>
      <c r="D1634" t="s">
        <v>393</v>
      </c>
      <c r="E1634" s="60" t="s">
        <v>394</v>
      </c>
      <c r="G1634" t="s">
        <v>395</v>
      </c>
      <c r="H1634" s="61">
        <v>44491</v>
      </c>
      <c r="J1634" t="s">
        <v>396</v>
      </c>
      <c r="M1634" t="s">
        <v>397</v>
      </c>
      <c r="Q1634" t="s">
        <v>398</v>
      </c>
      <c r="S1634">
        <v>10211</v>
      </c>
      <c r="T1634" t="s">
        <v>422</v>
      </c>
      <c r="U1634" s="60">
        <v>1021101</v>
      </c>
      <c r="V1634" t="s">
        <v>423</v>
      </c>
      <c r="W1634" s="60">
        <v>21920004</v>
      </c>
      <c r="X1634" s="60" t="str">
        <f t="shared" si="25"/>
        <v>219</v>
      </c>
    </row>
    <row r="1635" spans="2:24">
      <c r="B1635">
        <v>43630318</v>
      </c>
      <c r="C1635" t="s">
        <v>2243</v>
      </c>
      <c r="D1635" t="s">
        <v>393</v>
      </c>
      <c r="E1635" s="60" t="s">
        <v>394</v>
      </c>
      <c r="G1635" t="s">
        <v>395</v>
      </c>
      <c r="H1635" s="61">
        <v>41871</v>
      </c>
      <c r="J1635" t="s">
        <v>396</v>
      </c>
      <c r="M1635" t="s">
        <v>397</v>
      </c>
      <c r="Q1635" t="s">
        <v>398</v>
      </c>
      <c r="S1635">
        <v>10245</v>
      </c>
      <c r="T1635" t="s">
        <v>914</v>
      </c>
      <c r="U1635" s="60">
        <v>1024501</v>
      </c>
      <c r="V1635" t="s">
        <v>421</v>
      </c>
      <c r="W1635" s="60">
        <v>22120001</v>
      </c>
      <c r="X1635" s="60" t="str">
        <f t="shared" si="25"/>
        <v>221</v>
      </c>
    </row>
    <row r="1636" spans="2:24">
      <c r="B1636">
        <v>43630342</v>
      </c>
      <c r="C1636" t="s">
        <v>1526</v>
      </c>
      <c r="D1636" t="s">
        <v>393</v>
      </c>
      <c r="E1636" s="60" t="s">
        <v>394</v>
      </c>
      <c r="G1636" t="s">
        <v>395</v>
      </c>
      <c r="H1636" s="61">
        <v>38743</v>
      </c>
      <c r="J1636" t="s">
        <v>396</v>
      </c>
      <c r="M1636" t="s">
        <v>397</v>
      </c>
      <c r="Q1636" t="s">
        <v>398</v>
      </c>
      <c r="S1636">
        <v>10240</v>
      </c>
      <c r="T1636" t="s">
        <v>5036</v>
      </c>
      <c r="U1636" s="60">
        <v>1024002</v>
      </c>
      <c r="V1636" t="s">
        <v>940</v>
      </c>
      <c r="W1636" s="60">
        <v>21120002</v>
      </c>
      <c r="X1636" s="60" t="str">
        <f t="shared" si="25"/>
        <v>211</v>
      </c>
    </row>
    <row r="1637" spans="2:24">
      <c r="B1637">
        <v>43631379</v>
      </c>
      <c r="C1637" t="s">
        <v>1734</v>
      </c>
      <c r="D1637" t="s">
        <v>393</v>
      </c>
      <c r="E1637" s="60" t="s">
        <v>394</v>
      </c>
      <c r="G1637" t="s">
        <v>395</v>
      </c>
      <c r="H1637" s="61">
        <v>39577</v>
      </c>
      <c r="J1637" t="s">
        <v>396</v>
      </c>
      <c r="M1637" t="s">
        <v>397</v>
      </c>
      <c r="Q1637" t="s">
        <v>398</v>
      </c>
      <c r="S1637">
        <v>10250</v>
      </c>
      <c r="T1637" t="s">
        <v>483</v>
      </c>
      <c r="U1637" s="60">
        <v>1025001</v>
      </c>
      <c r="V1637" t="s">
        <v>864</v>
      </c>
      <c r="W1637" s="60">
        <v>21220001</v>
      </c>
      <c r="X1637" s="60" t="str">
        <f t="shared" si="25"/>
        <v>212</v>
      </c>
    </row>
    <row r="1638" spans="2:24">
      <c r="B1638">
        <v>43631477</v>
      </c>
      <c r="C1638" t="s">
        <v>2746</v>
      </c>
      <c r="D1638" t="s">
        <v>393</v>
      </c>
      <c r="E1638" s="60" t="s">
        <v>394</v>
      </c>
      <c r="G1638" t="s">
        <v>395</v>
      </c>
      <c r="H1638" s="61">
        <v>44498</v>
      </c>
      <c r="J1638" t="s">
        <v>396</v>
      </c>
      <c r="M1638" t="s">
        <v>397</v>
      </c>
      <c r="Q1638" t="s">
        <v>398</v>
      </c>
      <c r="S1638">
        <v>10213</v>
      </c>
      <c r="T1638" t="s">
        <v>460</v>
      </c>
      <c r="U1638" s="60">
        <v>1021303</v>
      </c>
      <c r="V1638" t="s">
        <v>1740</v>
      </c>
      <c r="W1638" s="60">
        <v>22320002</v>
      </c>
      <c r="X1638" s="60" t="str">
        <f t="shared" si="25"/>
        <v>223</v>
      </c>
    </row>
    <row r="1639" spans="2:24">
      <c r="B1639">
        <v>43631523</v>
      </c>
      <c r="C1639" t="s">
        <v>1822</v>
      </c>
      <c r="D1639" t="s">
        <v>393</v>
      </c>
      <c r="E1639" s="60" t="s">
        <v>394</v>
      </c>
      <c r="G1639" t="s">
        <v>395</v>
      </c>
      <c r="H1639" s="61">
        <v>39975</v>
      </c>
      <c r="J1639" t="s">
        <v>396</v>
      </c>
      <c r="M1639" t="s">
        <v>397</v>
      </c>
      <c r="Q1639" t="s">
        <v>398</v>
      </c>
      <c r="S1639">
        <v>10220</v>
      </c>
      <c r="T1639" t="s">
        <v>434</v>
      </c>
      <c r="U1639" s="60">
        <v>1022004</v>
      </c>
      <c r="V1639" t="s">
        <v>875</v>
      </c>
      <c r="W1639" s="60">
        <v>22020005</v>
      </c>
      <c r="X1639" s="60" t="str">
        <f t="shared" si="25"/>
        <v>220</v>
      </c>
    </row>
    <row r="1640" spans="2:24">
      <c r="B1640">
        <v>43634490</v>
      </c>
      <c r="C1640" t="s">
        <v>2276</v>
      </c>
      <c r="D1640" t="s">
        <v>410</v>
      </c>
      <c r="E1640" s="60" t="s">
        <v>411</v>
      </c>
      <c r="G1640" t="s">
        <v>753</v>
      </c>
      <c r="H1640" s="61">
        <v>41948</v>
      </c>
      <c r="J1640" t="s">
        <v>647</v>
      </c>
      <c r="M1640" t="s">
        <v>397</v>
      </c>
      <c r="Q1640" t="s">
        <v>753</v>
      </c>
      <c r="S1640">
        <v>10255</v>
      </c>
      <c r="T1640" t="s">
        <v>1097</v>
      </c>
      <c r="U1640" s="60">
        <v>10255</v>
      </c>
      <c r="V1640" t="s">
        <v>1097</v>
      </c>
      <c r="W1640" s="60">
        <v>22460001</v>
      </c>
      <c r="X1640" s="60" t="str">
        <f t="shared" si="25"/>
        <v>224</v>
      </c>
    </row>
    <row r="1641" spans="2:24">
      <c r="B1641">
        <v>43634868</v>
      </c>
      <c r="C1641" t="s">
        <v>2813</v>
      </c>
      <c r="D1641" t="s">
        <v>393</v>
      </c>
      <c r="E1641" s="60" t="s">
        <v>394</v>
      </c>
      <c r="G1641" t="s">
        <v>395</v>
      </c>
      <c r="H1641" s="61">
        <v>44522</v>
      </c>
      <c r="J1641" t="s">
        <v>396</v>
      </c>
      <c r="M1641" t="s">
        <v>397</v>
      </c>
      <c r="Q1641" t="s">
        <v>398</v>
      </c>
      <c r="S1641">
        <v>10225</v>
      </c>
      <c r="T1641" t="s">
        <v>402</v>
      </c>
      <c r="U1641" s="60">
        <v>1022507</v>
      </c>
      <c r="V1641" t="s">
        <v>673</v>
      </c>
      <c r="W1641" s="60">
        <v>21320009</v>
      </c>
      <c r="X1641" s="60" t="str">
        <f t="shared" si="25"/>
        <v>213</v>
      </c>
    </row>
    <row r="1642" spans="2:24">
      <c r="B1642">
        <v>43635096</v>
      </c>
      <c r="C1642" t="s">
        <v>1818</v>
      </c>
      <c r="D1642" t="s">
        <v>410</v>
      </c>
      <c r="E1642" s="60" t="s">
        <v>411</v>
      </c>
      <c r="G1642" t="s">
        <v>753</v>
      </c>
      <c r="H1642" s="61">
        <v>39906</v>
      </c>
      <c r="J1642" t="s">
        <v>481</v>
      </c>
      <c r="M1642" t="s">
        <v>397</v>
      </c>
      <c r="Q1642" t="s">
        <v>753</v>
      </c>
      <c r="S1642">
        <v>10215</v>
      </c>
      <c r="T1642" t="s">
        <v>5034</v>
      </c>
      <c r="U1642" s="60">
        <v>1021503</v>
      </c>
      <c r="V1642" t="s">
        <v>907</v>
      </c>
      <c r="W1642" s="60">
        <v>21520001</v>
      </c>
      <c r="X1642" s="60" t="str">
        <f t="shared" si="25"/>
        <v>215</v>
      </c>
    </row>
    <row r="1643" spans="2:24">
      <c r="B1643">
        <v>43636000</v>
      </c>
      <c r="C1643" t="s">
        <v>2150</v>
      </c>
      <c r="D1643" t="s">
        <v>410</v>
      </c>
      <c r="E1643" s="60" t="s">
        <v>411</v>
      </c>
      <c r="G1643" t="s">
        <v>412</v>
      </c>
      <c r="H1643" s="61">
        <v>41439</v>
      </c>
      <c r="J1643" t="s">
        <v>2151</v>
      </c>
      <c r="M1643" t="s">
        <v>397</v>
      </c>
      <c r="Q1643" t="s">
        <v>719</v>
      </c>
      <c r="S1643">
        <v>102</v>
      </c>
      <c r="T1643" t="s">
        <v>497</v>
      </c>
      <c r="U1643" s="60">
        <v>102</v>
      </c>
      <c r="V1643" t="s">
        <v>497</v>
      </c>
      <c r="W1643" s="60">
        <v>10110001</v>
      </c>
      <c r="X1643" s="60" t="str">
        <f t="shared" si="25"/>
        <v>101</v>
      </c>
    </row>
    <row r="1644" spans="2:24">
      <c r="B1644">
        <v>43636276</v>
      </c>
      <c r="C1644" t="s">
        <v>1921</v>
      </c>
      <c r="D1644" t="s">
        <v>410</v>
      </c>
      <c r="E1644" s="60" t="s">
        <v>411</v>
      </c>
      <c r="G1644" t="s">
        <v>412</v>
      </c>
      <c r="H1644" s="61">
        <v>40353</v>
      </c>
      <c r="J1644" t="s">
        <v>647</v>
      </c>
      <c r="M1644" t="s">
        <v>397</v>
      </c>
      <c r="Q1644" t="s">
        <v>414</v>
      </c>
      <c r="S1644">
        <v>10202</v>
      </c>
      <c r="T1644" t="s">
        <v>430</v>
      </c>
      <c r="U1644" s="60">
        <v>10202</v>
      </c>
      <c r="V1644" t="s">
        <v>430</v>
      </c>
      <c r="W1644" s="60">
        <v>21660001</v>
      </c>
      <c r="X1644" s="60" t="str">
        <f t="shared" si="25"/>
        <v>216</v>
      </c>
    </row>
    <row r="1645" spans="2:24">
      <c r="B1645">
        <v>43636595</v>
      </c>
      <c r="C1645" t="s">
        <v>1624</v>
      </c>
      <c r="D1645" t="s">
        <v>393</v>
      </c>
      <c r="E1645" s="60" t="s">
        <v>394</v>
      </c>
      <c r="G1645" t="s">
        <v>395</v>
      </c>
      <c r="H1645" s="61">
        <v>39127</v>
      </c>
      <c r="J1645" t="s">
        <v>396</v>
      </c>
      <c r="M1645" t="s">
        <v>397</v>
      </c>
      <c r="Q1645" t="s">
        <v>398</v>
      </c>
      <c r="S1645">
        <v>10225</v>
      </c>
      <c r="T1645" t="s">
        <v>402</v>
      </c>
      <c r="U1645" s="60">
        <v>1022503</v>
      </c>
      <c r="V1645" t="s">
        <v>438</v>
      </c>
      <c r="W1645" s="60">
        <v>21320005</v>
      </c>
      <c r="X1645" s="60" t="str">
        <f t="shared" si="25"/>
        <v>213</v>
      </c>
    </row>
    <row r="1646" spans="2:24">
      <c r="B1646">
        <v>43637055</v>
      </c>
      <c r="C1646" t="s">
        <v>2708</v>
      </c>
      <c r="D1646" t="s">
        <v>410</v>
      </c>
      <c r="E1646" s="60" t="s">
        <v>411</v>
      </c>
      <c r="G1646" t="s">
        <v>412</v>
      </c>
      <c r="H1646" s="61">
        <v>44467</v>
      </c>
      <c r="J1646" t="s">
        <v>647</v>
      </c>
      <c r="M1646" t="s">
        <v>397</v>
      </c>
      <c r="Q1646" t="s">
        <v>414</v>
      </c>
      <c r="S1646">
        <v>10210</v>
      </c>
      <c r="T1646" t="s">
        <v>5038</v>
      </c>
      <c r="U1646" s="60">
        <v>10210</v>
      </c>
      <c r="V1646" t="s">
        <v>5038</v>
      </c>
      <c r="W1646" s="60">
        <v>21860001</v>
      </c>
      <c r="X1646" s="60" t="str">
        <f t="shared" si="25"/>
        <v>218</v>
      </c>
    </row>
    <row r="1647" spans="2:24">
      <c r="B1647">
        <v>43637080</v>
      </c>
      <c r="C1647" t="s">
        <v>2344</v>
      </c>
      <c r="D1647" t="s">
        <v>393</v>
      </c>
      <c r="E1647" s="60" t="s">
        <v>394</v>
      </c>
      <c r="G1647" t="s">
        <v>395</v>
      </c>
      <c r="H1647" s="61">
        <v>42391</v>
      </c>
      <c r="J1647" t="s">
        <v>396</v>
      </c>
      <c r="M1647" t="s">
        <v>397</v>
      </c>
      <c r="Q1647" t="s">
        <v>398</v>
      </c>
      <c r="S1647">
        <v>10210</v>
      </c>
      <c r="T1647" t="s">
        <v>5038</v>
      </c>
      <c r="U1647" s="60">
        <v>1021001</v>
      </c>
      <c r="V1647" t="s">
        <v>797</v>
      </c>
      <c r="W1647" s="60">
        <v>21820002</v>
      </c>
      <c r="X1647" s="60" t="str">
        <f t="shared" si="25"/>
        <v>218</v>
      </c>
    </row>
    <row r="1648" spans="2:24">
      <c r="B1648">
        <v>43638096</v>
      </c>
      <c r="C1648" t="s">
        <v>1953</v>
      </c>
      <c r="D1648" t="s">
        <v>393</v>
      </c>
      <c r="E1648" s="60" t="s">
        <v>394</v>
      </c>
      <c r="G1648" t="s">
        <v>395</v>
      </c>
      <c r="H1648" s="61">
        <v>40477</v>
      </c>
      <c r="J1648" t="s">
        <v>396</v>
      </c>
      <c r="M1648" t="s">
        <v>471</v>
      </c>
      <c r="Q1648" t="s">
        <v>398</v>
      </c>
      <c r="S1648">
        <v>10230</v>
      </c>
      <c r="T1648" t="s">
        <v>454</v>
      </c>
      <c r="U1648" s="60">
        <v>1023007</v>
      </c>
      <c r="V1648" t="s">
        <v>582</v>
      </c>
      <c r="W1648" s="60">
        <v>20720007</v>
      </c>
      <c r="X1648" s="60" t="str">
        <f t="shared" si="25"/>
        <v>207</v>
      </c>
    </row>
    <row r="1649" spans="2:24">
      <c r="B1649">
        <v>43638717</v>
      </c>
      <c r="C1649" t="s">
        <v>2059</v>
      </c>
      <c r="D1649" t="s">
        <v>393</v>
      </c>
      <c r="E1649" s="60" t="s">
        <v>394</v>
      </c>
      <c r="G1649" t="s">
        <v>395</v>
      </c>
      <c r="H1649" s="61">
        <v>41170</v>
      </c>
      <c r="J1649" t="s">
        <v>396</v>
      </c>
      <c r="M1649" t="s">
        <v>397</v>
      </c>
      <c r="Q1649" t="s">
        <v>398</v>
      </c>
      <c r="S1649">
        <v>10225</v>
      </c>
      <c r="T1649" t="s">
        <v>402</v>
      </c>
      <c r="U1649" s="60">
        <v>1022504</v>
      </c>
      <c r="V1649" t="s">
        <v>617</v>
      </c>
      <c r="W1649" s="60">
        <v>21320001</v>
      </c>
      <c r="X1649" s="60" t="str">
        <f t="shared" si="25"/>
        <v>213</v>
      </c>
    </row>
    <row r="1650" spans="2:24">
      <c r="B1650">
        <v>43639444</v>
      </c>
      <c r="C1650" t="s">
        <v>2189</v>
      </c>
      <c r="D1650" t="s">
        <v>410</v>
      </c>
      <c r="E1650" s="60" t="s">
        <v>411</v>
      </c>
      <c r="G1650" t="s">
        <v>412</v>
      </c>
      <c r="H1650" s="61">
        <v>41683</v>
      </c>
      <c r="J1650" t="s">
        <v>1806</v>
      </c>
      <c r="M1650" t="s">
        <v>397</v>
      </c>
      <c r="Q1650" t="s">
        <v>719</v>
      </c>
      <c r="S1650">
        <v>10285</v>
      </c>
      <c r="T1650" t="s">
        <v>599</v>
      </c>
      <c r="U1650" s="60">
        <v>1028502</v>
      </c>
      <c r="V1650" t="s">
        <v>600</v>
      </c>
      <c r="W1650" s="60">
        <v>20210001</v>
      </c>
      <c r="X1650" s="60" t="str">
        <f t="shared" si="25"/>
        <v>202</v>
      </c>
    </row>
    <row r="1651" spans="2:24">
      <c r="B1651">
        <v>43640519</v>
      </c>
      <c r="C1651" t="s">
        <v>1621</v>
      </c>
      <c r="D1651" t="s">
        <v>410</v>
      </c>
      <c r="E1651" s="60" t="s">
        <v>411</v>
      </c>
      <c r="G1651" t="s">
        <v>412</v>
      </c>
      <c r="H1651" s="61">
        <v>39115</v>
      </c>
      <c r="J1651" t="s">
        <v>647</v>
      </c>
      <c r="M1651" t="s">
        <v>397</v>
      </c>
      <c r="Q1651" t="s">
        <v>414</v>
      </c>
      <c r="S1651">
        <v>10240</v>
      </c>
      <c r="T1651" t="s">
        <v>5036</v>
      </c>
      <c r="U1651" s="60">
        <v>10240</v>
      </c>
      <c r="V1651" t="s">
        <v>476</v>
      </c>
      <c r="W1651" s="60">
        <v>21160001</v>
      </c>
      <c r="X1651" s="60" t="str">
        <f t="shared" si="25"/>
        <v>211</v>
      </c>
    </row>
    <row r="1652" spans="2:24">
      <c r="B1652">
        <v>43640813</v>
      </c>
      <c r="C1652" t="s">
        <v>2931</v>
      </c>
      <c r="D1652" t="s">
        <v>393</v>
      </c>
      <c r="E1652" s="60" t="s">
        <v>394</v>
      </c>
      <c r="G1652" t="s">
        <v>2693</v>
      </c>
      <c r="H1652" s="61">
        <v>45133</v>
      </c>
      <c r="J1652" t="s">
        <v>396</v>
      </c>
      <c r="M1652" t="s">
        <v>397</v>
      </c>
      <c r="Q1652" t="s">
        <v>2694</v>
      </c>
      <c r="S1652">
        <v>10290</v>
      </c>
      <c r="T1652" t="s">
        <v>706</v>
      </c>
      <c r="U1652" s="60">
        <v>1029005</v>
      </c>
      <c r="V1652" t="s">
        <v>707</v>
      </c>
      <c r="W1652" s="60">
        <v>20420004</v>
      </c>
      <c r="X1652" s="60" t="str">
        <f t="shared" si="25"/>
        <v>204</v>
      </c>
    </row>
    <row r="1653" spans="2:24">
      <c r="B1653">
        <v>43641598</v>
      </c>
      <c r="C1653" t="s">
        <v>1477</v>
      </c>
      <c r="D1653" t="s">
        <v>393</v>
      </c>
      <c r="E1653" s="60" t="s">
        <v>394</v>
      </c>
      <c r="G1653" t="s">
        <v>395</v>
      </c>
      <c r="H1653" s="61">
        <v>38491</v>
      </c>
      <c r="J1653" t="s">
        <v>396</v>
      </c>
      <c r="M1653" t="s">
        <v>397</v>
      </c>
      <c r="Q1653" t="s">
        <v>398</v>
      </c>
      <c r="S1653">
        <v>10211</v>
      </c>
      <c r="T1653" t="s">
        <v>422</v>
      </c>
      <c r="U1653" s="60">
        <v>1021101</v>
      </c>
      <c r="V1653" t="s">
        <v>423</v>
      </c>
      <c r="W1653" s="60">
        <v>21920004</v>
      </c>
      <c r="X1653" s="60" t="str">
        <f t="shared" si="25"/>
        <v>219</v>
      </c>
    </row>
    <row r="1654" spans="2:24">
      <c r="B1654">
        <v>43641632</v>
      </c>
      <c r="C1654" t="s">
        <v>3140</v>
      </c>
      <c r="D1654" t="s">
        <v>393</v>
      </c>
      <c r="E1654" s="60" t="s">
        <v>394</v>
      </c>
      <c r="G1654" t="s">
        <v>1299</v>
      </c>
      <c r="H1654" s="61">
        <v>44728</v>
      </c>
      <c r="J1654" t="s">
        <v>396</v>
      </c>
      <c r="M1654" t="s">
        <v>397</v>
      </c>
      <c r="Q1654" t="s">
        <v>398</v>
      </c>
      <c r="S1654">
        <v>10250</v>
      </c>
      <c r="T1654" t="s">
        <v>483</v>
      </c>
      <c r="U1654" s="60">
        <v>1025001</v>
      </c>
      <c r="V1654" t="s">
        <v>864</v>
      </c>
      <c r="W1654" s="60">
        <v>21220001</v>
      </c>
      <c r="X1654" s="60" t="str">
        <f t="shared" si="25"/>
        <v>212</v>
      </c>
    </row>
    <row r="1655" spans="2:24">
      <c r="B1655">
        <v>43649782</v>
      </c>
      <c r="C1655" t="s">
        <v>1236</v>
      </c>
      <c r="D1655" t="s">
        <v>410</v>
      </c>
      <c r="E1655" s="60" t="s">
        <v>411</v>
      </c>
      <c r="G1655" t="s">
        <v>753</v>
      </c>
      <c r="H1655" s="61">
        <v>37523</v>
      </c>
      <c r="J1655" t="s">
        <v>530</v>
      </c>
      <c r="M1655" t="s">
        <v>397</v>
      </c>
      <c r="Q1655" t="s">
        <v>753</v>
      </c>
      <c r="S1655">
        <v>10245</v>
      </c>
      <c r="T1655" t="s">
        <v>914</v>
      </c>
      <c r="U1655" s="60">
        <v>1024502</v>
      </c>
      <c r="V1655" t="s">
        <v>1237</v>
      </c>
      <c r="W1655" s="60">
        <v>22130001</v>
      </c>
      <c r="X1655" s="60" t="str">
        <f t="shared" si="25"/>
        <v>221</v>
      </c>
    </row>
    <row r="1656" spans="2:24">
      <c r="B1656">
        <v>43663855</v>
      </c>
      <c r="C1656" t="s">
        <v>1227</v>
      </c>
      <c r="D1656" t="s">
        <v>410</v>
      </c>
      <c r="E1656" s="60" t="s">
        <v>411</v>
      </c>
      <c r="G1656" t="s">
        <v>753</v>
      </c>
      <c r="H1656" s="61">
        <v>37462</v>
      </c>
      <c r="J1656" t="s">
        <v>4947</v>
      </c>
      <c r="M1656" t="s">
        <v>397</v>
      </c>
      <c r="Q1656" t="s">
        <v>753</v>
      </c>
      <c r="S1656">
        <v>10235</v>
      </c>
      <c r="T1656" t="s">
        <v>415</v>
      </c>
      <c r="U1656" s="60">
        <v>10235</v>
      </c>
      <c r="V1656" t="s">
        <v>415</v>
      </c>
      <c r="W1656" s="60">
        <v>20860001</v>
      </c>
      <c r="X1656" s="60" t="str">
        <f t="shared" si="25"/>
        <v>208</v>
      </c>
    </row>
    <row r="1657" spans="2:24">
      <c r="B1657">
        <v>43664459</v>
      </c>
      <c r="C1657" t="s">
        <v>1493</v>
      </c>
      <c r="D1657" t="s">
        <v>410</v>
      </c>
      <c r="E1657" s="60" t="s">
        <v>411</v>
      </c>
      <c r="G1657" t="s">
        <v>753</v>
      </c>
      <c r="H1657" s="61">
        <v>38526</v>
      </c>
      <c r="J1657" t="s">
        <v>1494</v>
      </c>
      <c r="M1657" t="s">
        <v>397</v>
      </c>
      <c r="Q1657" t="s">
        <v>753</v>
      </c>
      <c r="S1657">
        <v>10297</v>
      </c>
      <c r="T1657" t="s">
        <v>628</v>
      </c>
      <c r="U1657" s="60">
        <v>1029707</v>
      </c>
      <c r="V1657" t="s">
        <v>629</v>
      </c>
      <c r="W1657" s="60">
        <v>20340029</v>
      </c>
      <c r="X1657" s="60" t="str">
        <f t="shared" si="25"/>
        <v>203</v>
      </c>
    </row>
    <row r="1658" spans="2:24">
      <c r="B1658">
        <v>43666502</v>
      </c>
      <c r="C1658" t="s">
        <v>2117</v>
      </c>
      <c r="D1658" t="s">
        <v>410</v>
      </c>
      <c r="E1658" s="60" t="s">
        <v>411</v>
      </c>
      <c r="G1658" t="s">
        <v>753</v>
      </c>
      <c r="H1658" s="61">
        <v>41375</v>
      </c>
      <c r="J1658" t="s">
        <v>495</v>
      </c>
      <c r="M1658" t="s">
        <v>397</v>
      </c>
      <c r="Q1658" t="s">
        <v>753</v>
      </c>
      <c r="S1658">
        <v>10283</v>
      </c>
      <c r="T1658" t="s">
        <v>463</v>
      </c>
      <c r="U1658" s="60">
        <v>10283</v>
      </c>
      <c r="V1658" t="s">
        <v>463</v>
      </c>
      <c r="W1658" s="60">
        <v>20510001</v>
      </c>
      <c r="X1658" s="60" t="str">
        <f t="shared" si="25"/>
        <v>205</v>
      </c>
    </row>
    <row r="1659" spans="2:24">
      <c r="B1659">
        <v>43668056</v>
      </c>
      <c r="C1659" t="s">
        <v>1020</v>
      </c>
      <c r="D1659" t="s">
        <v>393</v>
      </c>
      <c r="E1659" s="60" t="s">
        <v>394</v>
      </c>
      <c r="G1659" t="s">
        <v>395</v>
      </c>
      <c r="H1659" s="61">
        <v>35998</v>
      </c>
      <c r="J1659" t="s">
        <v>396</v>
      </c>
      <c r="M1659" t="s">
        <v>397</v>
      </c>
      <c r="Q1659" t="s">
        <v>398</v>
      </c>
      <c r="S1659">
        <v>10202</v>
      </c>
      <c r="T1659" t="s">
        <v>430</v>
      </c>
      <c r="U1659" s="60">
        <v>1020204</v>
      </c>
      <c r="V1659" t="s">
        <v>5047</v>
      </c>
      <c r="W1659" s="60">
        <v>21620003</v>
      </c>
      <c r="X1659" s="60" t="str">
        <f t="shared" si="25"/>
        <v>216</v>
      </c>
    </row>
    <row r="1660" spans="2:24">
      <c r="B1660">
        <v>43669323</v>
      </c>
      <c r="C1660" t="s">
        <v>1162</v>
      </c>
      <c r="D1660" t="s">
        <v>410</v>
      </c>
      <c r="E1660" s="60" t="s">
        <v>411</v>
      </c>
      <c r="G1660" t="s">
        <v>753</v>
      </c>
      <c r="H1660" s="61">
        <v>36985</v>
      </c>
      <c r="J1660" t="s">
        <v>647</v>
      </c>
      <c r="M1660" t="s">
        <v>397</v>
      </c>
      <c r="Q1660" t="s">
        <v>753</v>
      </c>
      <c r="S1660">
        <v>10271</v>
      </c>
      <c r="T1660" t="s">
        <v>1163</v>
      </c>
      <c r="U1660" s="60">
        <v>10271</v>
      </c>
      <c r="V1660" t="s">
        <v>1163</v>
      </c>
      <c r="W1660" s="60">
        <v>22860001</v>
      </c>
      <c r="X1660" s="60" t="str">
        <f t="shared" si="25"/>
        <v>228</v>
      </c>
    </row>
    <row r="1661" spans="2:24">
      <c r="B1661">
        <v>43672388</v>
      </c>
      <c r="C1661" t="s">
        <v>2124</v>
      </c>
      <c r="D1661" t="s">
        <v>410</v>
      </c>
      <c r="E1661" s="60" t="s">
        <v>411</v>
      </c>
      <c r="G1661" t="s">
        <v>412</v>
      </c>
      <c r="H1661" s="61">
        <v>41404</v>
      </c>
      <c r="J1661" t="s">
        <v>4984</v>
      </c>
      <c r="M1661" t="s">
        <v>397</v>
      </c>
      <c r="Q1661" t="s">
        <v>719</v>
      </c>
      <c r="S1661">
        <v>10225</v>
      </c>
      <c r="T1661" t="s">
        <v>402</v>
      </c>
      <c r="U1661" s="60">
        <v>1022504</v>
      </c>
      <c r="V1661" t="s">
        <v>617</v>
      </c>
      <c r="W1661" s="60">
        <v>21320006</v>
      </c>
      <c r="X1661" s="60" t="str">
        <f t="shared" si="25"/>
        <v>213</v>
      </c>
    </row>
    <row r="1662" spans="2:24">
      <c r="B1662">
        <v>43673301</v>
      </c>
      <c r="C1662" t="s">
        <v>1691</v>
      </c>
      <c r="D1662" t="s">
        <v>410</v>
      </c>
      <c r="E1662" s="60" t="s">
        <v>411</v>
      </c>
      <c r="G1662" t="s">
        <v>753</v>
      </c>
      <c r="H1662" s="61">
        <v>39462</v>
      </c>
      <c r="J1662" t="s">
        <v>4955</v>
      </c>
      <c r="M1662" t="s">
        <v>397</v>
      </c>
      <c r="Q1662" t="s">
        <v>753</v>
      </c>
      <c r="S1662">
        <v>10245</v>
      </c>
      <c r="T1662" t="s">
        <v>914</v>
      </c>
      <c r="U1662" s="60">
        <v>1024501</v>
      </c>
      <c r="V1662" t="s">
        <v>421</v>
      </c>
      <c r="W1662" s="60">
        <v>22120001</v>
      </c>
      <c r="X1662" s="60" t="str">
        <f t="shared" si="25"/>
        <v>221</v>
      </c>
    </row>
    <row r="1663" spans="2:24">
      <c r="B1663">
        <v>43673991</v>
      </c>
      <c r="C1663" t="s">
        <v>4761</v>
      </c>
      <c r="D1663" t="s">
        <v>410</v>
      </c>
      <c r="E1663" s="60" t="s">
        <v>411</v>
      </c>
      <c r="G1663" t="s">
        <v>412</v>
      </c>
      <c r="H1663" s="61">
        <v>44945</v>
      </c>
      <c r="J1663" t="s">
        <v>647</v>
      </c>
      <c r="M1663" t="s">
        <v>397</v>
      </c>
      <c r="Q1663" t="s">
        <v>414</v>
      </c>
      <c r="S1663">
        <v>10230</v>
      </c>
      <c r="T1663" t="s">
        <v>454</v>
      </c>
      <c r="U1663" s="60">
        <v>10230</v>
      </c>
      <c r="V1663" t="s">
        <v>454</v>
      </c>
      <c r="W1663" s="60">
        <v>20760001</v>
      </c>
      <c r="X1663" s="60" t="str">
        <f t="shared" si="25"/>
        <v>207</v>
      </c>
    </row>
    <row r="1664" spans="2:24">
      <c r="B1664">
        <v>43676042</v>
      </c>
      <c r="C1664" t="s">
        <v>1706</v>
      </c>
      <c r="D1664" t="s">
        <v>393</v>
      </c>
      <c r="E1664" s="60" t="s">
        <v>394</v>
      </c>
      <c r="G1664" t="s">
        <v>395</v>
      </c>
      <c r="H1664" s="61">
        <v>39554</v>
      </c>
      <c r="J1664" t="s">
        <v>396</v>
      </c>
      <c r="M1664" t="s">
        <v>397</v>
      </c>
      <c r="Q1664" t="s">
        <v>398</v>
      </c>
      <c r="S1664">
        <v>10230</v>
      </c>
      <c r="T1664" t="s">
        <v>454</v>
      </c>
      <c r="U1664" s="60">
        <v>1023010</v>
      </c>
      <c r="V1664" t="s">
        <v>713</v>
      </c>
      <c r="W1664" s="60">
        <v>20720010</v>
      </c>
      <c r="X1664" s="60" t="str">
        <f t="shared" si="25"/>
        <v>207</v>
      </c>
    </row>
    <row r="1665" spans="2:24">
      <c r="B1665">
        <v>43676744</v>
      </c>
      <c r="C1665" t="s">
        <v>1122</v>
      </c>
      <c r="D1665" t="s">
        <v>410</v>
      </c>
      <c r="E1665" s="60" t="s">
        <v>411</v>
      </c>
      <c r="G1665" t="s">
        <v>753</v>
      </c>
      <c r="H1665" s="61">
        <v>36831</v>
      </c>
      <c r="J1665" t="s">
        <v>413</v>
      </c>
      <c r="M1665" t="s">
        <v>397</v>
      </c>
      <c r="Q1665" t="s">
        <v>753</v>
      </c>
      <c r="S1665">
        <v>10230</v>
      </c>
      <c r="T1665" t="s">
        <v>454</v>
      </c>
      <c r="U1665" s="60">
        <v>10230</v>
      </c>
      <c r="V1665" t="s">
        <v>454</v>
      </c>
      <c r="W1665" s="60">
        <v>20760001</v>
      </c>
      <c r="X1665" s="60" t="str">
        <f t="shared" si="25"/>
        <v>207</v>
      </c>
    </row>
    <row r="1666" spans="2:24">
      <c r="B1666">
        <v>43676792</v>
      </c>
      <c r="C1666" t="s">
        <v>1803</v>
      </c>
      <c r="D1666" t="s">
        <v>410</v>
      </c>
      <c r="E1666" s="60" t="s">
        <v>411</v>
      </c>
      <c r="G1666" t="s">
        <v>753</v>
      </c>
      <c r="H1666" s="61">
        <v>39863</v>
      </c>
      <c r="J1666" t="s">
        <v>413</v>
      </c>
      <c r="M1666" t="s">
        <v>397</v>
      </c>
      <c r="Q1666" t="s">
        <v>753</v>
      </c>
      <c r="S1666">
        <v>10260</v>
      </c>
      <c r="T1666" t="s">
        <v>5037</v>
      </c>
      <c r="U1666" s="60">
        <v>1026003</v>
      </c>
      <c r="V1666" t="s">
        <v>1105</v>
      </c>
      <c r="W1666" s="60">
        <v>20920007</v>
      </c>
      <c r="X1666" s="60" t="str">
        <f t="shared" si="25"/>
        <v>209</v>
      </c>
    </row>
    <row r="1667" spans="2:24">
      <c r="B1667">
        <v>43681018</v>
      </c>
      <c r="C1667" t="s">
        <v>2175</v>
      </c>
      <c r="D1667" t="s">
        <v>410</v>
      </c>
      <c r="E1667" s="60" t="s">
        <v>411</v>
      </c>
      <c r="G1667" t="s">
        <v>753</v>
      </c>
      <c r="H1667" s="61">
        <v>41563</v>
      </c>
      <c r="J1667" t="s">
        <v>413</v>
      </c>
      <c r="M1667" t="s">
        <v>397</v>
      </c>
      <c r="Q1667" t="s">
        <v>753</v>
      </c>
      <c r="S1667">
        <v>10260</v>
      </c>
      <c r="T1667" t="s">
        <v>5037</v>
      </c>
      <c r="U1667" s="60">
        <v>10260</v>
      </c>
      <c r="V1667" t="s">
        <v>5037</v>
      </c>
      <c r="W1667" s="60">
        <v>20960001</v>
      </c>
      <c r="X1667" s="60" t="str">
        <f t="shared" ref="X1667:X1730" si="26">LEFT(W1667,3)</f>
        <v>209</v>
      </c>
    </row>
    <row r="1668" spans="2:24">
      <c r="B1668">
        <v>43681505</v>
      </c>
      <c r="C1668" t="s">
        <v>3351</v>
      </c>
      <c r="D1668" t="s">
        <v>393</v>
      </c>
      <c r="E1668" s="60" t="s">
        <v>394</v>
      </c>
      <c r="G1668" t="s">
        <v>2693</v>
      </c>
      <c r="H1668" s="61">
        <v>45210</v>
      </c>
      <c r="J1668" t="s">
        <v>396</v>
      </c>
      <c r="M1668" t="s">
        <v>397</v>
      </c>
      <c r="Q1668" t="s">
        <v>2694</v>
      </c>
      <c r="S1668">
        <v>10202</v>
      </c>
      <c r="T1668" t="s">
        <v>430</v>
      </c>
      <c r="U1668" s="60">
        <v>1020202</v>
      </c>
      <c r="V1668" t="s">
        <v>885</v>
      </c>
      <c r="W1668" s="60">
        <v>21620001</v>
      </c>
      <c r="X1668" s="60" t="str">
        <f t="shared" si="26"/>
        <v>216</v>
      </c>
    </row>
    <row r="1669" spans="2:24">
      <c r="B1669">
        <v>43682650</v>
      </c>
      <c r="C1669" t="s">
        <v>1084</v>
      </c>
      <c r="D1669" t="s">
        <v>410</v>
      </c>
      <c r="E1669" s="60" t="s">
        <v>411</v>
      </c>
      <c r="G1669" t="s">
        <v>753</v>
      </c>
      <c r="H1669" s="61">
        <v>36543</v>
      </c>
      <c r="J1669" t="s">
        <v>778</v>
      </c>
      <c r="M1669" t="s">
        <v>397</v>
      </c>
      <c r="Q1669" t="s">
        <v>753</v>
      </c>
      <c r="S1669">
        <v>10290</v>
      </c>
      <c r="T1669" t="s">
        <v>706</v>
      </c>
      <c r="U1669" s="60">
        <v>10290</v>
      </c>
      <c r="V1669" t="s">
        <v>706</v>
      </c>
      <c r="W1669" s="60">
        <v>20460001</v>
      </c>
      <c r="X1669" s="60" t="str">
        <f t="shared" si="26"/>
        <v>204</v>
      </c>
    </row>
    <row r="1670" spans="2:24">
      <c r="B1670">
        <v>43684618</v>
      </c>
      <c r="C1670" t="s">
        <v>3136</v>
      </c>
      <c r="D1670" t="s">
        <v>393</v>
      </c>
      <c r="E1670" s="60" t="s">
        <v>394</v>
      </c>
      <c r="G1670" t="s">
        <v>2693</v>
      </c>
      <c r="H1670" s="61">
        <v>45100</v>
      </c>
      <c r="J1670" t="s">
        <v>396</v>
      </c>
      <c r="M1670" t="s">
        <v>397</v>
      </c>
      <c r="Q1670" t="s">
        <v>2694</v>
      </c>
      <c r="S1670">
        <v>10225</v>
      </c>
      <c r="T1670" t="s">
        <v>402</v>
      </c>
      <c r="U1670" s="60">
        <v>1022507</v>
      </c>
      <c r="V1670" t="s">
        <v>673</v>
      </c>
      <c r="W1670" s="60">
        <v>21320009</v>
      </c>
      <c r="X1670" s="60" t="str">
        <f t="shared" si="26"/>
        <v>213</v>
      </c>
    </row>
    <row r="1671" spans="2:24">
      <c r="B1671">
        <v>43685728</v>
      </c>
      <c r="C1671" t="s">
        <v>3055</v>
      </c>
      <c r="D1671" t="s">
        <v>393</v>
      </c>
      <c r="E1671" s="60" t="s">
        <v>394</v>
      </c>
      <c r="G1671" t="s">
        <v>2693</v>
      </c>
      <c r="H1671" s="61">
        <v>45056</v>
      </c>
      <c r="J1671" t="s">
        <v>396</v>
      </c>
      <c r="M1671" t="s">
        <v>471</v>
      </c>
      <c r="Q1671" t="s">
        <v>2694</v>
      </c>
      <c r="S1671">
        <v>10230</v>
      </c>
      <c r="T1671" t="s">
        <v>454</v>
      </c>
      <c r="U1671" s="60">
        <v>1023008</v>
      </c>
      <c r="V1671" t="s">
        <v>684</v>
      </c>
      <c r="W1671" s="60">
        <v>20720008</v>
      </c>
      <c r="X1671" s="60" t="str">
        <f t="shared" si="26"/>
        <v>207</v>
      </c>
    </row>
    <row r="1672" spans="2:24">
      <c r="B1672">
        <v>43685731</v>
      </c>
      <c r="C1672" t="s">
        <v>1216</v>
      </c>
      <c r="D1672" t="s">
        <v>410</v>
      </c>
      <c r="E1672" s="60" t="s">
        <v>411</v>
      </c>
      <c r="G1672" t="s">
        <v>412</v>
      </c>
      <c r="H1672" s="61">
        <v>45204</v>
      </c>
      <c r="J1672" t="s">
        <v>4974</v>
      </c>
      <c r="M1672" t="s">
        <v>397</v>
      </c>
      <c r="Q1672" t="s">
        <v>719</v>
      </c>
      <c r="S1672">
        <v>10275</v>
      </c>
      <c r="T1672" t="s">
        <v>564</v>
      </c>
      <c r="U1672" s="60">
        <v>1027502</v>
      </c>
      <c r="V1672" t="s">
        <v>1093</v>
      </c>
      <c r="W1672" s="60">
        <v>22530001</v>
      </c>
      <c r="X1672" s="60" t="str">
        <f t="shared" si="26"/>
        <v>225</v>
      </c>
    </row>
    <row r="1673" spans="2:24">
      <c r="B1673">
        <v>43686048</v>
      </c>
      <c r="C1673" t="s">
        <v>2359</v>
      </c>
      <c r="D1673" t="s">
        <v>393</v>
      </c>
      <c r="E1673" s="60" t="s">
        <v>394</v>
      </c>
      <c r="G1673" t="s">
        <v>395</v>
      </c>
      <c r="H1673" s="61">
        <v>42395</v>
      </c>
      <c r="J1673" t="s">
        <v>396</v>
      </c>
      <c r="M1673" t="s">
        <v>397</v>
      </c>
      <c r="Q1673" t="s">
        <v>398</v>
      </c>
      <c r="S1673">
        <v>10280</v>
      </c>
      <c r="T1673" t="s">
        <v>837</v>
      </c>
      <c r="U1673" s="60">
        <v>1028001</v>
      </c>
      <c r="V1673" t="s">
        <v>421</v>
      </c>
      <c r="W1673" s="60">
        <v>22220001</v>
      </c>
      <c r="X1673" s="60" t="str">
        <f t="shared" si="26"/>
        <v>222</v>
      </c>
    </row>
    <row r="1674" spans="2:24">
      <c r="B1674">
        <v>43689772</v>
      </c>
      <c r="C1674" t="s">
        <v>3260</v>
      </c>
      <c r="D1674" t="s">
        <v>393</v>
      </c>
      <c r="E1674" s="60" t="s">
        <v>394</v>
      </c>
      <c r="G1674" t="s">
        <v>395</v>
      </c>
      <c r="H1674" s="61">
        <v>44809</v>
      </c>
      <c r="J1674" t="s">
        <v>396</v>
      </c>
      <c r="M1674" t="s">
        <v>397</v>
      </c>
      <c r="Q1674" t="s">
        <v>398</v>
      </c>
      <c r="S1674">
        <v>10272</v>
      </c>
      <c r="T1674" t="s">
        <v>1023</v>
      </c>
      <c r="U1674" s="60">
        <v>10272</v>
      </c>
      <c r="V1674" t="s">
        <v>1023</v>
      </c>
      <c r="W1674" s="60">
        <v>22760001</v>
      </c>
      <c r="X1674" s="60" t="str">
        <f t="shared" si="26"/>
        <v>227</v>
      </c>
    </row>
    <row r="1675" spans="2:24">
      <c r="B1675">
        <v>43701028</v>
      </c>
      <c r="C1675" t="s">
        <v>2387</v>
      </c>
      <c r="D1675" t="s">
        <v>393</v>
      </c>
      <c r="E1675" s="60" t="s">
        <v>394</v>
      </c>
      <c r="G1675" t="s">
        <v>395</v>
      </c>
      <c r="H1675" s="61">
        <v>42425</v>
      </c>
      <c r="J1675" t="s">
        <v>396</v>
      </c>
      <c r="M1675" t="s">
        <v>471</v>
      </c>
      <c r="Q1675" t="s">
        <v>398</v>
      </c>
      <c r="S1675">
        <v>10230</v>
      </c>
      <c r="T1675" t="s">
        <v>454</v>
      </c>
      <c r="U1675" s="60">
        <v>1023008</v>
      </c>
      <c r="V1675" t="s">
        <v>684</v>
      </c>
      <c r="W1675" s="60">
        <v>20720008</v>
      </c>
      <c r="X1675" s="60" t="str">
        <f t="shared" si="26"/>
        <v>207</v>
      </c>
    </row>
    <row r="1676" spans="2:24">
      <c r="B1676">
        <v>43704173</v>
      </c>
      <c r="C1676" t="s">
        <v>2273</v>
      </c>
      <c r="D1676" t="s">
        <v>410</v>
      </c>
      <c r="E1676" s="60" t="s">
        <v>411</v>
      </c>
      <c r="G1676" t="s">
        <v>753</v>
      </c>
      <c r="H1676" s="61">
        <v>41948</v>
      </c>
      <c r="J1676" t="s">
        <v>735</v>
      </c>
      <c r="M1676" t="s">
        <v>397</v>
      </c>
      <c r="Q1676" t="s">
        <v>753</v>
      </c>
      <c r="S1676">
        <v>10290</v>
      </c>
      <c r="T1676" t="s">
        <v>706</v>
      </c>
      <c r="U1676" s="60">
        <v>10290</v>
      </c>
      <c r="V1676" t="s">
        <v>706</v>
      </c>
      <c r="W1676" s="60">
        <v>20420008</v>
      </c>
      <c r="X1676" s="60" t="str">
        <f t="shared" si="26"/>
        <v>204</v>
      </c>
    </row>
    <row r="1677" spans="2:24">
      <c r="B1677">
        <v>43708180</v>
      </c>
      <c r="C1677" t="s">
        <v>2425</v>
      </c>
      <c r="D1677" t="s">
        <v>410</v>
      </c>
      <c r="E1677" s="60" t="s">
        <v>411</v>
      </c>
      <c r="G1677" t="s">
        <v>753</v>
      </c>
      <c r="H1677" s="61">
        <v>42858</v>
      </c>
      <c r="J1677" t="s">
        <v>530</v>
      </c>
      <c r="M1677" t="s">
        <v>397</v>
      </c>
      <c r="Q1677" t="s">
        <v>753</v>
      </c>
      <c r="S1677">
        <v>10203</v>
      </c>
      <c r="T1677" t="s">
        <v>399</v>
      </c>
      <c r="U1677" s="60">
        <v>1020301</v>
      </c>
      <c r="V1677" t="s">
        <v>405</v>
      </c>
      <c r="W1677" s="60">
        <v>21420004</v>
      </c>
      <c r="X1677" s="60" t="str">
        <f t="shared" si="26"/>
        <v>214</v>
      </c>
    </row>
    <row r="1678" spans="2:24">
      <c r="B1678">
        <v>43714745</v>
      </c>
      <c r="C1678" t="s">
        <v>2218</v>
      </c>
      <c r="D1678" t="s">
        <v>393</v>
      </c>
      <c r="E1678" s="60" t="s">
        <v>394</v>
      </c>
      <c r="G1678" t="s">
        <v>395</v>
      </c>
      <c r="H1678" s="61">
        <v>41865</v>
      </c>
      <c r="J1678" t="s">
        <v>396</v>
      </c>
      <c r="M1678" t="s">
        <v>397</v>
      </c>
      <c r="Q1678" t="s">
        <v>398</v>
      </c>
      <c r="S1678">
        <v>10260</v>
      </c>
      <c r="T1678" t="s">
        <v>5037</v>
      </c>
      <c r="U1678" s="60">
        <v>1026002</v>
      </c>
      <c r="V1678" t="s">
        <v>1330</v>
      </c>
      <c r="W1678" s="60">
        <v>20920002</v>
      </c>
      <c r="X1678" s="60" t="str">
        <f t="shared" si="26"/>
        <v>209</v>
      </c>
    </row>
    <row r="1679" spans="2:24">
      <c r="B1679">
        <v>43715116</v>
      </c>
      <c r="C1679" t="s">
        <v>1205</v>
      </c>
      <c r="D1679" t="s">
        <v>410</v>
      </c>
      <c r="E1679" s="60" t="s">
        <v>411</v>
      </c>
      <c r="G1679" t="s">
        <v>753</v>
      </c>
      <c r="H1679" s="61">
        <v>37278</v>
      </c>
      <c r="J1679" t="s">
        <v>413</v>
      </c>
      <c r="M1679" t="s">
        <v>397</v>
      </c>
      <c r="Q1679" t="s">
        <v>753</v>
      </c>
      <c r="S1679">
        <v>10290</v>
      </c>
      <c r="T1679" t="s">
        <v>706</v>
      </c>
      <c r="U1679" s="60">
        <v>1029005</v>
      </c>
      <c r="V1679" t="s">
        <v>707</v>
      </c>
      <c r="W1679" s="60">
        <v>20420004</v>
      </c>
      <c r="X1679" s="60" t="str">
        <f t="shared" si="26"/>
        <v>204</v>
      </c>
    </row>
    <row r="1680" spans="2:24">
      <c r="B1680">
        <v>43720633</v>
      </c>
      <c r="C1680" t="s">
        <v>2411</v>
      </c>
      <c r="D1680" t="s">
        <v>410</v>
      </c>
      <c r="E1680" s="60" t="s">
        <v>411</v>
      </c>
      <c r="G1680" t="s">
        <v>753</v>
      </c>
      <c r="H1680" s="61">
        <v>42753</v>
      </c>
      <c r="J1680" t="s">
        <v>530</v>
      </c>
      <c r="M1680" t="s">
        <v>397</v>
      </c>
      <c r="Q1680" t="s">
        <v>753</v>
      </c>
      <c r="S1680">
        <v>10225</v>
      </c>
      <c r="T1680" t="s">
        <v>402</v>
      </c>
      <c r="U1680" s="60">
        <v>10225</v>
      </c>
      <c r="V1680" t="s">
        <v>402</v>
      </c>
      <c r="W1680" s="60">
        <v>21360001</v>
      </c>
      <c r="X1680" s="60" t="str">
        <f t="shared" si="26"/>
        <v>213</v>
      </c>
    </row>
    <row r="1681" spans="2:24">
      <c r="B1681">
        <v>43721998</v>
      </c>
      <c r="C1681" t="s">
        <v>2275</v>
      </c>
      <c r="D1681" t="s">
        <v>410</v>
      </c>
      <c r="E1681" s="60" t="s">
        <v>411</v>
      </c>
      <c r="G1681" t="s">
        <v>753</v>
      </c>
      <c r="H1681" s="61">
        <v>41948</v>
      </c>
      <c r="J1681" t="s">
        <v>828</v>
      </c>
      <c r="M1681" t="s">
        <v>397</v>
      </c>
      <c r="Q1681" t="s">
        <v>753</v>
      </c>
      <c r="S1681">
        <v>10285</v>
      </c>
      <c r="T1681" t="s">
        <v>599</v>
      </c>
      <c r="U1681" s="60">
        <v>1028502</v>
      </c>
      <c r="V1681" t="s">
        <v>600</v>
      </c>
      <c r="W1681" s="60">
        <v>20210001</v>
      </c>
      <c r="X1681" s="60" t="str">
        <f t="shared" si="26"/>
        <v>202</v>
      </c>
    </row>
    <row r="1682" spans="2:24">
      <c r="B1682">
        <v>43723048</v>
      </c>
      <c r="C1682" t="s">
        <v>1985</v>
      </c>
      <c r="D1682" t="s">
        <v>410</v>
      </c>
      <c r="E1682" s="60" t="s">
        <v>411</v>
      </c>
      <c r="G1682" t="s">
        <v>753</v>
      </c>
      <c r="H1682" s="61">
        <v>40759</v>
      </c>
      <c r="J1682" t="s">
        <v>413</v>
      </c>
      <c r="M1682" t="s">
        <v>397</v>
      </c>
      <c r="Q1682" t="s">
        <v>753</v>
      </c>
      <c r="S1682">
        <v>10297</v>
      </c>
      <c r="T1682" t="s">
        <v>628</v>
      </c>
      <c r="U1682" s="60">
        <v>10297</v>
      </c>
      <c r="V1682" t="s">
        <v>628</v>
      </c>
      <c r="W1682" s="60">
        <v>20340028</v>
      </c>
      <c r="X1682" s="60" t="str">
        <f t="shared" si="26"/>
        <v>203</v>
      </c>
    </row>
    <row r="1683" spans="2:24">
      <c r="B1683">
        <v>43723057</v>
      </c>
      <c r="C1683" t="s">
        <v>1343</v>
      </c>
      <c r="D1683" t="s">
        <v>393</v>
      </c>
      <c r="E1683" s="60" t="s">
        <v>394</v>
      </c>
      <c r="G1683" t="s">
        <v>395</v>
      </c>
      <c r="H1683" s="61">
        <v>38005</v>
      </c>
      <c r="J1683" t="s">
        <v>396</v>
      </c>
      <c r="M1683" t="s">
        <v>397</v>
      </c>
      <c r="Q1683" t="s">
        <v>398</v>
      </c>
      <c r="S1683">
        <v>10240</v>
      </c>
      <c r="T1683" t="s">
        <v>5036</v>
      </c>
      <c r="U1683" s="60">
        <v>1024002</v>
      </c>
      <c r="V1683" t="s">
        <v>940</v>
      </c>
      <c r="W1683" s="60">
        <v>21120002</v>
      </c>
      <c r="X1683" s="60" t="str">
        <f t="shared" si="26"/>
        <v>211</v>
      </c>
    </row>
    <row r="1684" spans="2:24">
      <c r="B1684">
        <v>43723165</v>
      </c>
      <c r="C1684" t="s">
        <v>1425</v>
      </c>
      <c r="D1684" t="s">
        <v>393</v>
      </c>
      <c r="E1684" s="60" t="s">
        <v>394</v>
      </c>
      <c r="G1684" t="s">
        <v>395</v>
      </c>
      <c r="H1684" s="61">
        <v>38371</v>
      </c>
      <c r="J1684" t="s">
        <v>4963</v>
      </c>
      <c r="M1684" t="s">
        <v>397</v>
      </c>
      <c r="Q1684" t="s">
        <v>398</v>
      </c>
      <c r="S1684">
        <v>10240</v>
      </c>
      <c r="T1684" t="s">
        <v>5036</v>
      </c>
      <c r="U1684" s="60">
        <v>1024001</v>
      </c>
      <c r="V1684" t="s">
        <v>477</v>
      </c>
      <c r="W1684" s="60">
        <v>21120001</v>
      </c>
      <c r="X1684" s="60" t="str">
        <f t="shared" si="26"/>
        <v>211</v>
      </c>
    </row>
    <row r="1685" spans="2:24">
      <c r="B1685">
        <v>43723461</v>
      </c>
      <c r="C1685" t="s">
        <v>1046</v>
      </c>
      <c r="D1685" t="s">
        <v>410</v>
      </c>
      <c r="E1685" s="60" t="s">
        <v>411</v>
      </c>
      <c r="G1685" t="s">
        <v>753</v>
      </c>
      <c r="H1685" s="61">
        <v>36178</v>
      </c>
      <c r="J1685" t="s">
        <v>413</v>
      </c>
      <c r="M1685" t="s">
        <v>397</v>
      </c>
      <c r="Q1685" t="s">
        <v>753</v>
      </c>
      <c r="S1685">
        <v>10202</v>
      </c>
      <c r="T1685" t="s">
        <v>430</v>
      </c>
      <c r="U1685" s="60">
        <v>1020203</v>
      </c>
      <c r="V1685" t="s">
        <v>431</v>
      </c>
      <c r="W1685" s="60">
        <v>21620004</v>
      </c>
      <c r="X1685" s="60" t="str">
        <f t="shared" si="26"/>
        <v>216</v>
      </c>
    </row>
    <row r="1686" spans="2:24">
      <c r="B1686">
        <v>43724493</v>
      </c>
      <c r="C1686" t="s">
        <v>1421</v>
      </c>
      <c r="D1686" t="s">
        <v>393</v>
      </c>
      <c r="E1686" s="60" t="s">
        <v>394</v>
      </c>
      <c r="G1686" t="s">
        <v>395</v>
      </c>
      <c r="H1686" s="61">
        <v>38301</v>
      </c>
      <c r="J1686" t="s">
        <v>396</v>
      </c>
      <c r="M1686" t="s">
        <v>397</v>
      </c>
      <c r="Q1686" t="s">
        <v>398</v>
      </c>
      <c r="S1686">
        <v>10209</v>
      </c>
      <c r="T1686" t="s">
        <v>442</v>
      </c>
      <c r="U1686" s="60">
        <v>1020903</v>
      </c>
      <c r="V1686" t="s">
        <v>443</v>
      </c>
      <c r="W1686" s="60">
        <v>21720004</v>
      </c>
      <c r="X1686" s="60" t="str">
        <f t="shared" si="26"/>
        <v>217</v>
      </c>
    </row>
    <row r="1687" spans="2:24">
      <c r="B1687">
        <v>43724622</v>
      </c>
      <c r="C1687" t="s">
        <v>1475</v>
      </c>
      <c r="D1687" t="s">
        <v>393</v>
      </c>
      <c r="E1687" s="60" t="s">
        <v>394</v>
      </c>
      <c r="G1687" t="s">
        <v>395</v>
      </c>
      <c r="H1687" s="61">
        <v>38489</v>
      </c>
      <c r="J1687" t="s">
        <v>396</v>
      </c>
      <c r="M1687" t="s">
        <v>397</v>
      </c>
      <c r="Q1687" t="s">
        <v>398</v>
      </c>
      <c r="S1687">
        <v>10260</v>
      </c>
      <c r="T1687" t="s">
        <v>5037</v>
      </c>
      <c r="U1687" s="60">
        <v>1026001</v>
      </c>
      <c r="V1687" t="s">
        <v>538</v>
      </c>
      <c r="W1687" s="60">
        <v>20920001</v>
      </c>
      <c r="X1687" s="60" t="str">
        <f t="shared" si="26"/>
        <v>209</v>
      </c>
    </row>
    <row r="1688" spans="2:24">
      <c r="B1688">
        <v>43724936</v>
      </c>
      <c r="C1688" t="s">
        <v>1555</v>
      </c>
      <c r="D1688" t="s">
        <v>393</v>
      </c>
      <c r="E1688" s="60" t="s">
        <v>394</v>
      </c>
      <c r="G1688" t="s">
        <v>395</v>
      </c>
      <c r="H1688" s="61">
        <v>38831</v>
      </c>
      <c r="J1688" t="s">
        <v>396</v>
      </c>
      <c r="M1688" t="s">
        <v>471</v>
      </c>
      <c r="Q1688" t="s">
        <v>398</v>
      </c>
      <c r="S1688">
        <v>10230</v>
      </c>
      <c r="T1688" t="s">
        <v>454</v>
      </c>
      <c r="U1688" s="60">
        <v>1023015</v>
      </c>
      <c r="V1688" t="s">
        <v>786</v>
      </c>
      <c r="W1688" s="60">
        <v>20720017</v>
      </c>
      <c r="X1688" s="60" t="str">
        <f t="shared" si="26"/>
        <v>207</v>
      </c>
    </row>
    <row r="1689" spans="2:24">
      <c r="B1689">
        <v>43725145</v>
      </c>
      <c r="C1689" t="s">
        <v>1228</v>
      </c>
      <c r="D1689" t="s">
        <v>393</v>
      </c>
      <c r="E1689" s="60" t="s">
        <v>394</v>
      </c>
      <c r="G1689" t="s">
        <v>395</v>
      </c>
      <c r="H1689" s="61">
        <v>37466</v>
      </c>
      <c r="J1689" t="s">
        <v>396</v>
      </c>
      <c r="M1689" t="s">
        <v>471</v>
      </c>
      <c r="Q1689" t="s">
        <v>398</v>
      </c>
      <c r="S1689">
        <v>10230</v>
      </c>
      <c r="T1689" t="s">
        <v>454</v>
      </c>
      <c r="U1689" s="60">
        <v>1023015</v>
      </c>
      <c r="V1689" t="s">
        <v>786</v>
      </c>
      <c r="W1689" s="60">
        <v>20720017</v>
      </c>
      <c r="X1689" s="60" t="str">
        <f t="shared" si="26"/>
        <v>207</v>
      </c>
    </row>
    <row r="1690" spans="2:24">
      <c r="B1690">
        <v>43725859</v>
      </c>
      <c r="C1690" t="s">
        <v>2744</v>
      </c>
      <c r="D1690" t="s">
        <v>393</v>
      </c>
      <c r="E1690" s="60" t="s">
        <v>394</v>
      </c>
      <c r="G1690" t="s">
        <v>395</v>
      </c>
      <c r="H1690" s="61">
        <v>44498</v>
      </c>
      <c r="J1690" t="s">
        <v>901</v>
      </c>
      <c r="M1690" t="s">
        <v>397</v>
      </c>
      <c r="Q1690" t="s">
        <v>398</v>
      </c>
      <c r="S1690">
        <v>10220</v>
      </c>
      <c r="T1690" t="s">
        <v>434</v>
      </c>
      <c r="U1690" s="60">
        <v>10220</v>
      </c>
      <c r="V1690" t="s">
        <v>434</v>
      </c>
      <c r="W1690" s="60">
        <v>22060001</v>
      </c>
      <c r="X1690" s="60" t="str">
        <f t="shared" si="26"/>
        <v>220</v>
      </c>
    </row>
    <row r="1691" spans="2:24">
      <c r="B1691">
        <v>43726493</v>
      </c>
      <c r="C1691" t="s">
        <v>3235</v>
      </c>
      <c r="D1691" t="s">
        <v>393</v>
      </c>
      <c r="E1691" s="60" t="s">
        <v>394</v>
      </c>
      <c r="G1691" t="s">
        <v>1299</v>
      </c>
      <c r="H1691" s="61">
        <v>45237</v>
      </c>
      <c r="J1691" t="s">
        <v>396</v>
      </c>
      <c r="M1691" t="s">
        <v>471</v>
      </c>
      <c r="Q1691" t="s">
        <v>398</v>
      </c>
      <c r="S1691">
        <v>10202</v>
      </c>
      <c r="T1691" t="s">
        <v>430</v>
      </c>
      <c r="U1691" s="60">
        <v>1020204</v>
      </c>
      <c r="V1691" t="s">
        <v>5047</v>
      </c>
      <c r="W1691" s="60">
        <v>21620003</v>
      </c>
      <c r="X1691" s="60" t="str">
        <f t="shared" si="26"/>
        <v>216</v>
      </c>
    </row>
    <row r="1692" spans="2:24">
      <c r="B1692">
        <v>43726586</v>
      </c>
      <c r="C1692" t="s">
        <v>2402</v>
      </c>
      <c r="D1692" t="s">
        <v>410</v>
      </c>
      <c r="E1692" s="60" t="s">
        <v>411</v>
      </c>
      <c r="G1692" t="s">
        <v>753</v>
      </c>
      <c r="H1692" s="61">
        <v>42606</v>
      </c>
      <c r="J1692" t="s">
        <v>413</v>
      </c>
      <c r="M1692" t="s">
        <v>397</v>
      </c>
      <c r="Q1692" t="s">
        <v>753</v>
      </c>
      <c r="S1692">
        <v>10275</v>
      </c>
      <c r="T1692" t="s">
        <v>564</v>
      </c>
      <c r="U1692" s="60">
        <v>1027501</v>
      </c>
      <c r="V1692" t="s">
        <v>565</v>
      </c>
      <c r="W1692" s="60">
        <v>22520001</v>
      </c>
      <c r="X1692" s="60" t="str">
        <f t="shared" si="26"/>
        <v>225</v>
      </c>
    </row>
    <row r="1693" spans="2:24">
      <c r="B1693">
        <v>43727230</v>
      </c>
      <c r="C1693" t="s">
        <v>1222</v>
      </c>
      <c r="D1693" t="s">
        <v>410</v>
      </c>
      <c r="E1693" s="60" t="s">
        <v>411</v>
      </c>
      <c r="G1693" t="s">
        <v>412</v>
      </c>
      <c r="H1693" s="61">
        <v>37432</v>
      </c>
      <c r="J1693" t="s">
        <v>5002</v>
      </c>
      <c r="M1693" t="s">
        <v>397</v>
      </c>
      <c r="Q1693" t="s">
        <v>719</v>
      </c>
      <c r="S1693">
        <v>10295</v>
      </c>
      <c r="T1693" t="s">
        <v>761</v>
      </c>
      <c r="U1693" s="60">
        <v>10295</v>
      </c>
      <c r="V1693" t="s">
        <v>761</v>
      </c>
      <c r="W1693" s="60">
        <v>11110001</v>
      </c>
      <c r="X1693" s="60" t="str">
        <f t="shared" si="26"/>
        <v>111</v>
      </c>
    </row>
    <row r="1694" spans="2:24">
      <c r="B1694">
        <v>43727621</v>
      </c>
      <c r="C1694" t="s">
        <v>1024</v>
      </c>
      <c r="D1694" t="s">
        <v>410</v>
      </c>
      <c r="E1694" s="60" t="s">
        <v>411</v>
      </c>
      <c r="G1694" t="s">
        <v>753</v>
      </c>
      <c r="H1694" s="61">
        <v>36000</v>
      </c>
      <c r="J1694" t="s">
        <v>587</v>
      </c>
      <c r="M1694" t="s">
        <v>397</v>
      </c>
      <c r="Q1694" t="s">
        <v>753</v>
      </c>
      <c r="S1694">
        <v>10235</v>
      </c>
      <c r="T1694" t="s">
        <v>415</v>
      </c>
      <c r="U1694" s="60">
        <v>10235</v>
      </c>
      <c r="V1694" t="s">
        <v>415</v>
      </c>
      <c r="W1694" s="60">
        <v>20860001</v>
      </c>
      <c r="X1694" s="60" t="str">
        <f t="shared" si="26"/>
        <v>208</v>
      </c>
    </row>
    <row r="1695" spans="2:24">
      <c r="B1695">
        <v>43728337</v>
      </c>
      <c r="C1695" t="s">
        <v>1473</v>
      </c>
      <c r="D1695" t="s">
        <v>393</v>
      </c>
      <c r="E1695" s="60" t="s">
        <v>394</v>
      </c>
      <c r="G1695" t="s">
        <v>395</v>
      </c>
      <c r="H1695" s="61">
        <v>38488</v>
      </c>
      <c r="J1695" t="s">
        <v>901</v>
      </c>
      <c r="M1695" t="s">
        <v>397</v>
      </c>
      <c r="Q1695" t="s">
        <v>398</v>
      </c>
      <c r="S1695">
        <v>10260</v>
      </c>
      <c r="T1695" t="s">
        <v>5037</v>
      </c>
      <c r="U1695" s="60">
        <v>10260</v>
      </c>
      <c r="V1695" t="s">
        <v>5037</v>
      </c>
      <c r="W1695" s="60">
        <v>20960001</v>
      </c>
      <c r="X1695" s="60" t="str">
        <f t="shared" si="26"/>
        <v>209</v>
      </c>
    </row>
    <row r="1696" spans="2:24">
      <c r="B1696">
        <v>43728511</v>
      </c>
      <c r="C1696" t="s">
        <v>1433</v>
      </c>
      <c r="D1696" t="s">
        <v>393</v>
      </c>
      <c r="E1696" s="60" t="s">
        <v>394</v>
      </c>
      <c r="G1696" t="s">
        <v>395</v>
      </c>
      <c r="H1696" s="61">
        <v>38386</v>
      </c>
      <c r="J1696" t="s">
        <v>396</v>
      </c>
      <c r="M1696" t="s">
        <v>397</v>
      </c>
      <c r="Q1696" t="s">
        <v>398</v>
      </c>
      <c r="S1696">
        <v>10230</v>
      </c>
      <c r="T1696" t="s">
        <v>454</v>
      </c>
      <c r="U1696" s="60">
        <v>1023004</v>
      </c>
      <c r="V1696" t="s">
        <v>1067</v>
      </c>
      <c r="W1696" s="60">
        <v>20720004</v>
      </c>
      <c r="X1696" s="60" t="str">
        <f t="shared" si="26"/>
        <v>207</v>
      </c>
    </row>
    <row r="1697" spans="2:24">
      <c r="B1697">
        <v>43729150</v>
      </c>
      <c r="C1697" t="s">
        <v>1054</v>
      </c>
      <c r="D1697" t="s">
        <v>410</v>
      </c>
      <c r="E1697" s="60" t="s">
        <v>411</v>
      </c>
      <c r="G1697" t="s">
        <v>753</v>
      </c>
      <c r="H1697" s="61">
        <v>36264</v>
      </c>
      <c r="J1697" t="s">
        <v>4965</v>
      </c>
      <c r="M1697" t="s">
        <v>397</v>
      </c>
      <c r="Q1697" t="s">
        <v>753</v>
      </c>
      <c r="S1697">
        <v>10240</v>
      </c>
      <c r="T1697" t="s">
        <v>5036</v>
      </c>
      <c r="U1697" s="60">
        <v>10240</v>
      </c>
      <c r="V1697" t="s">
        <v>476</v>
      </c>
      <c r="W1697" s="60">
        <v>21160001</v>
      </c>
      <c r="X1697" s="60" t="str">
        <f t="shared" si="26"/>
        <v>211</v>
      </c>
    </row>
    <row r="1698" spans="2:24">
      <c r="B1698">
        <v>43729561</v>
      </c>
      <c r="C1698" t="s">
        <v>3033</v>
      </c>
      <c r="D1698" t="s">
        <v>393</v>
      </c>
      <c r="E1698" s="60" t="s">
        <v>394</v>
      </c>
      <c r="G1698" t="s">
        <v>2693</v>
      </c>
      <c r="H1698" s="61">
        <v>44942</v>
      </c>
      <c r="J1698" t="s">
        <v>396</v>
      </c>
      <c r="M1698" t="s">
        <v>471</v>
      </c>
      <c r="Q1698" t="s">
        <v>2694</v>
      </c>
      <c r="S1698">
        <v>10203</v>
      </c>
      <c r="T1698" t="s">
        <v>399</v>
      </c>
      <c r="U1698" s="60">
        <v>1020301</v>
      </c>
      <c r="V1698" t="s">
        <v>405</v>
      </c>
      <c r="W1698" s="60">
        <v>21420004</v>
      </c>
      <c r="X1698" s="60" t="str">
        <f t="shared" si="26"/>
        <v>214</v>
      </c>
    </row>
    <row r="1699" spans="2:24">
      <c r="B1699">
        <v>43730063</v>
      </c>
      <c r="C1699" t="s">
        <v>1219</v>
      </c>
      <c r="D1699" t="s">
        <v>393</v>
      </c>
      <c r="E1699" s="60" t="s">
        <v>394</v>
      </c>
      <c r="G1699" t="s">
        <v>395</v>
      </c>
      <c r="H1699" s="61">
        <v>37399</v>
      </c>
      <c r="J1699" t="s">
        <v>396</v>
      </c>
      <c r="M1699" t="s">
        <v>397</v>
      </c>
      <c r="Q1699" t="s">
        <v>398</v>
      </c>
      <c r="S1699">
        <v>10250</v>
      </c>
      <c r="T1699" t="s">
        <v>483</v>
      </c>
      <c r="U1699" s="60">
        <v>1025001</v>
      </c>
      <c r="V1699" t="s">
        <v>864</v>
      </c>
      <c r="W1699" s="60">
        <v>21220001</v>
      </c>
      <c r="X1699" s="60" t="str">
        <f t="shared" si="26"/>
        <v>212</v>
      </c>
    </row>
    <row r="1700" spans="2:24">
      <c r="B1700">
        <v>43730331</v>
      </c>
      <c r="C1700" t="s">
        <v>1858</v>
      </c>
      <c r="D1700" t="s">
        <v>393</v>
      </c>
      <c r="E1700" s="60" t="s">
        <v>394</v>
      </c>
      <c r="G1700" t="s">
        <v>395</v>
      </c>
      <c r="H1700" s="61">
        <v>40018</v>
      </c>
      <c r="J1700" t="s">
        <v>396</v>
      </c>
      <c r="M1700" t="s">
        <v>397</v>
      </c>
      <c r="Q1700" t="s">
        <v>398</v>
      </c>
      <c r="S1700">
        <v>10280</v>
      </c>
      <c r="T1700" t="s">
        <v>837</v>
      </c>
      <c r="U1700" s="60">
        <v>1028001</v>
      </c>
      <c r="V1700" t="s">
        <v>421</v>
      </c>
      <c r="W1700" s="60">
        <v>22220001</v>
      </c>
      <c r="X1700" s="60" t="str">
        <f t="shared" si="26"/>
        <v>222</v>
      </c>
    </row>
    <row r="1701" spans="2:24">
      <c r="B1701">
        <v>43731275</v>
      </c>
      <c r="C1701" t="s">
        <v>1332</v>
      </c>
      <c r="D1701" t="s">
        <v>393</v>
      </c>
      <c r="E1701" s="60" t="s">
        <v>394</v>
      </c>
      <c r="G1701" t="s">
        <v>395</v>
      </c>
      <c r="H1701" s="61">
        <v>37887</v>
      </c>
      <c r="J1701" t="s">
        <v>396</v>
      </c>
      <c r="M1701" t="s">
        <v>397</v>
      </c>
      <c r="Q1701" t="s">
        <v>398</v>
      </c>
      <c r="S1701">
        <v>10220</v>
      </c>
      <c r="T1701" t="s">
        <v>434</v>
      </c>
      <c r="U1701" s="60">
        <v>1022003</v>
      </c>
      <c r="V1701" t="s">
        <v>435</v>
      </c>
      <c r="W1701" s="60">
        <v>22020004</v>
      </c>
      <c r="X1701" s="60" t="str">
        <f t="shared" si="26"/>
        <v>220</v>
      </c>
    </row>
    <row r="1702" spans="2:24">
      <c r="B1702">
        <v>43733539</v>
      </c>
      <c r="C1702" t="s">
        <v>3205</v>
      </c>
      <c r="D1702" t="s">
        <v>393</v>
      </c>
      <c r="E1702" s="60" t="s">
        <v>394</v>
      </c>
      <c r="G1702" t="s">
        <v>2693</v>
      </c>
      <c r="H1702" s="61">
        <v>45148</v>
      </c>
      <c r="J1702" t="s">
        <v>396</v>
      </c>
      <c r="M1702" t="s">
        <v>471</v>
      </c>
      <c r="Q1702" t="s">
        <v>2694</v>
      </c>
      <c r="S1702">
        <v>10280</v>
      </c>
      <c r="T1702" t="s">
        <v>837</v>
      </c>
      <c r="U1702" s="60">
        <v>1028001</v>
      </c>
      <c r="V1702" t="s">
        <v>421</v>
      </c>
      <c r="W1702" s="60">
        <v>22220001</v>
      </c>
      <c r="X1702" s="60" t="str">
        <f t="shared" si="26"/>
        <v>222</v>
      </c>
    </row>
    <row r="1703" spans="2:24">
      <c r="B1703">
        <v>43734291</v>
      </c>
      <c r="C1703" t="s">
        <v>2025</v>
      </c>
      <c r="D1703" t="s">
        <v>410</v>
      </c>
      <c r="E1703" s="60" t="s">
        <v>411</v>
      </c>
      <c r="G1703" t="s">
        <v>412</v>
      </c>
      <c r="H1703" s="61">
        <v>41011</v>
      </c>
      <c r="J1703" t="s">
        <v>5015</v>
      </c>
      <c r="M1703" t="s">
        <v>397</v>
      </c>
      <c r="Q1703" t="s">
        <v>719</v>
      </c>
      <c r="S1703">
        <v>10297</v>
      </c>
      <c r="T1703" t="s">
        <v>628</v>
      </c>
      <c r="U1703" s="60">
        <v>1029705</v>
      </c>
      <c r="V1703" t="s">
        <v>1485</v>
      </c>
      <c r="W1703" s="60">
        <v>20340027</v>
      </c>
      <c r="X1703" s="60" t="str">
        <f t="shared" si="26"/>
        <v>203</v>
      </c>
    </row>
    <row r="1704" spans="2:24">
      <c r="B1704">
        <v>43734514</v>
      </c>
      <c r="C1704" t="s">
        <v>3151</v>
      </c>
      <c r="D1704" t="s">
        <v>410</v>
      </c>
      <c r="E1704" s="60" t="s">
        <v>411</v>
      </c>
      <c r="G1704" t="s">
        <v>412</v>
      </c>
      <c r="H1704" s="61">
        <v>44734</v>
      </c>
      <c r="J1704" t="s">
        <v>481</v>
      </c>
      <c r="M1704" t="s">
        <v>397</v>
      </c>
      <c r="Q1704" t="s">
        <v>414</v>
      </c>
      <c r="S1704">
        <v>10230</v>
      </c>
      <c r="T1704" t="s">
        <v>454</v>
      </c>
      <c r="U1704" s="60">
        <v>10230</v>
      </c>
      <c r="V1704" t="s">
        <v>454</v>
      </c>
      <c r="W1704" s="60">
        <v>20760001</v>
      </c>
      <c r="X1704" s="60" t="str">
        <f t="shared" si="26"/>
        <v>207</v>
      </c>
    </row>
    <row r="1705" spans="2:24">
      <c r="B1705">
        <v>43734536</v>
      </c>
      <c r="C1705" t="s">
        <v>1027</v>
      </c>
      <c r="D1705" t="s">
        <v>410</v>
      </c>
      <c r="E1705" s="60" t="s">
        <v>411</v>
      </c>
      <c r="G1705" t="s">
        <v>753</v>
      </c>
      <c r="H1705" s="61">
        <v>36020</v>
      </c>
      <c r="J1705" t="s">
        <v>508</v>
      </c>
      <c r="M1705" t="s">
        <v>397</v>
      </c>
      <c r="Q1705" t="s">
        <v>753</v>
      </c>
      <c r="S1705">
        <v>10294</v>
      </c>
      <c r="T1705" t="s">
        <v>472</v>
      </c>
      <c r="U1705" s="60">
        <v>1029401</v>
      </c>
      <c r="V1705" t="s">
        <v>830</v>
      </c>
      <c r="W1705" s="60">
        <v>10850002</v>
      </c>
      <c r="X1705" s="60" t="str">
        <f t="shared" si="26"/>
        <v>108</v>
      </c>
    </row>
    <row r="1706" spans="2:24">
      <c r="B1706">
        <v>43735461</v>
      </c>
      <c r="C1706" t="s">
        <v>2031</v>
      </c>
      <c r="D1706" t="s">
        <v>410</v>
      </c>
      <c r="E1706" s="60" t="s">
        <v>411</v>
      </c>
      <c r="G1706" t="s">
        <v>753</v>
      </c>
      <c r="H1706" s="61">
        <v>41066</v>
      </c>
      <c r="J1706" t="s">
        <v>647</v>
      </c>
      <c r="M1706" t="s">
        <v>397</v>
      </c>
      <c r="Q1706" t="s">
        <v>753</v>
      </c>
      <c r="S1706">
        <v>10235</v>
      </c>
      <c r="T1706" t="s">
        <v>415</v>
      </c>
      <c r="U1706" s="60">
        <v>10235</v>
      </c>
      <c r="V1706" t="s">
        <v>415</v>
      </c>
      <c r="W1706" s="60">
        <v>20860001</v>
      </c>
      <c r="X1706" s="60" t="str">
        <f t="shared" si="26"/>
        <v>208</v>
      </c>
    </row>
    <row r="1707" spans="2:24">
      <c r="B1707">
        <v>43736060</v>
      </c>
      <c r="C1707" t="s">
        <v>1559</v>
      </c>
      <c r="D1707" t="s">
        <v>393</v>
      </c>
      <c r="E1707" s="60" t="s">
        <v>394</v>
      </c>
      <c r="G1707" t="s">
        <v>395</v>
      </c>
      <c r="H1707" s="61">
        <v>38852</v>
      </c>
      <c r="J1707" t="s">
        <v>396</v>
      </c>
      <c r="M1707" t="s">
        <v>397</v>
      </c>
      <c r="Q1707" t="s">
        <v>398</v>
      </c>
      <c r="S1707">
        <v>10220</v>
      </c>
      <c r="T1707" t="s">
        <v>434</v>
      </c>
      <c r="U1707" s="60">
        <v>1022002</v>
      </c>
      <c r="V1707" t="s">
        <v>606</v>
      </c>
      <c r="W1707" s="60">
        <v>22020003</v>
      </c>
      <c r="X1707" s="60" t="str">
        <f t="shared" si="26"/>
        <v>220</v>
      </c>
    </row>
    <row r="1708" spans="2:24">
      <c r="B1708">
        <v>43737849</v>
      </c>
      <c r="C1708" t="s">
        <v>4762</v>
      </c>
      <c r="D1708" t="s">
        <v>393</v>
      </c>
      <c r="E1708" s="60" t="s">
        <v>394</v>
      </c>
      <c r="G1708" t="s">
        <v>2693</v>
      </c>
      <c r="H1708" s="61">
        <v>45231</v>
      </c>
      <c r="J1708" t="s">
        <v>396</v>
      </c>
      <c r="M1708" t="s">
        <v>471</v>
      </c>
      <c r="Q1708" t="s">
        <v>2694</v>
      </c>
      <c r="S1708">
        <v>10209</v>
      </c>
      <c r="T1708" t="s">
        <v>442</v>
      </c>
      <c r="U1708" s="60">
        <v>10209</v>
      </c>
      <c r="V1708" t="s">
        <v>442</v>
      </c>
      <c r="W1708" s="60">
        <v>21760001</v>
      </c>
      <c r="X1708" s="60" t="str">
        <f t="shared" si="26"/>
        <v>217</v>
      </c>
    </row>
    <row r="1709" spans="2:24">
      <c r="B1709">
        <v>43738761</v>
      </c>
      <c r="C1709" t="s">
        <v>2051</v>
      </c>
      <c r="D1709" t="s">
        <v>393</v>
      </c>
      <c r="E1709" s="60" t="s">
        <v>394</v>
      </c>
      <c r="G1709" t="s">
        <v>395</v>
      </c>
      <c r="H1709" s="61">
        <v>41166</v>
      </c>
      <c r="J1709" t="s">
        <v>396</v>
      </c>
      <c r="M1709" t="s">
        <v>397</v>
      </c>
      <c r="Q1709" t="s">
        <v>398</v>
      </c>
      <c r="S1709">
        <v>10260</v>
      </c>
      <c r="T1709" t="s">
        <v>5037</v>
      </c>
      <c r="U1709" s="60">
        <v>1026001</v>
      </c>
      <c r="V1709" t="s">
        <v>538</v>
      </c>
      <c r="W1709" s="60">
        <v>20920001</v>
      </c>
      <c r="X1709" s="60" t="str">
        <f t="shared" si="26"/>
        <v>209</v>
      </c>
    </row>
    <row r="1710" spans="2:24">
      <c r="B1710">
        <v>43739647</v>
      </c>
      <c r="C1710" t="s">
        <v>1980</v>
      </c>
      <c r="D1710" t="s">
        <v>410</v>
      </c>
      <c r="E1710" s="60" t="s">
        <v>411</v>
      </c>
      <c r="G1710" t="s">
        <v>753</v>
      </c>
      <c r="H1710" s="61">
        <v>40717</v>
      </c>
      <c r="J1710" t="s">
        <v>778</v>
      </c>
      <c r="M1710" t="s">
        <v>397</v>
      </c>
      <c r="Q1710" t="s">
        <v>753</v>
      </c>
      <c r="S1710">
        <v>10215</v>
      </c>
      <c r="T1710" t="s">
        <v>5034</v>
      </c>
      <c r="U1710" s="60">
        <v>1021505</v>
      </c>
      <c r="V1710" t="s">
        <v>754</v>
      </c>
      <c r="W1710" s="60">
        <v>21530001</v>
      </c>
      <c r="X1710" s="60" t="str">
        <f t="shared" si="26"/>
        <v>215</v>
      </c>
    </row>
    <row r="1711" spans="2:24">
      <c r="B1711">
        <v>43740090</v>
      </c>
      <c r="C1711" t="s">
        <v>1605</v>
      </c>
      <c r="D1711" t="s">
        <v>393</v>
      </c>
      <c r="E1711" s="60" t="s">
        <v>394</v>
      </c>
      <c r="G1711" t="s">
        <v>395</v>
      </c>
      <c r="H1711" s="61">
        <v>39016</v>
      </c>
      <c r="J1711" t="s">
        <v>396</v>
      </c>
      <c r="M1711" t="s">
        <v>397</v>
      </c>
      <c r="Q1711" t="s">
        <v>398</v>
      </c>
      <c r="S1711">
        <v>10270</v>
      </c>
      <c r="T1711" t="s">
        <v>5035</v>
      </c>
      <c r="U1711" s="60">
        <v>1027001</v>
      </c>
      <c r="V1711" t="s">
        <v>5042</v>
      </c>
      <c r="W1711" s="60">
        <v>21020001</v>
      </c>
      <c r="X1711" s="60" t="str">
        <f t="shared" si="26"/>
        <v>210</v>
      </c>
    </row>
    <row r="1712" spans="2:24">
      <c r="B1712">
        <v>43740745</v>
      </c>
      <c r="C1712" t="s">
        <v>4763</v>
      </c>
      <c r="D1712" t="s">
        <v>410</v>
      </c>
      <c r="E1712" s="60" t="s">
        <v>411</v>
      </c>
      <c r="G1712" t="s">
        <v>412</v>
      </c>
      <c r="H1712" s="61">
        <v>45231</v>
      </c>
      <c r="J1712" t="s">
        <v>4979</v>
      </c>
      <c r="M1712" t="s">
        <v>397</v>
      </c>
      <c r="Q1712" t="s">
        <v>719</v>
      </c>
      <c r="S1712">
        <v>10280</v>
      </c>
      <c r="T1712" t="s">
        <v>837</v>
      </c>
      <c r="U1712" s="60">
        <v>1028001</v>
      </c>
      <c r="V1712" t="s">
        <v>421</v>
      </c>
      <c r="W1712" s="60">
        <v>22220001</v>
      </c>
      <c r="X1712" s="60" t="str">
        <f t="shared" si="26"/>
        <v>222</v>
      </c>
    </row>
    <row r="1713" spans="2:24">
      <c r="B1713">
        <v>43741052</v>
      </c>
      <c r="C1713" t="s">
        <v>2566</v>
      </c>
      <c r="D1713" t="s">
        <v>410</v>
      </c>
      <c r="E1713" s="60" t="s">
        <v>411</v>
      </c>
      <c r="G1713" t="s">
        <v>412</v>
      </c>
      <c r="H1713" s="61">
        <v>43347</v>
      </c>
      <c r="J1713" t="s">
        <v>4979</v>
      </c>
      <c r="M1713" t="s">
        <v>397</v>
      </c>
      <c r="Q1713" t="s">
        <v>719</v>
      </c>
      <c r="S1713">
        <v>10294</v>
      </c>
      <c r="T1713" t="s">
        <v>472</v>
      </c>
      <c r="U1713" s="60">
        <v>10294</v>
      </c>
      <c r="V1713" t="s">
        <v>472</v>
      </c>
      <c r="W1713" s="60">
        <v>10850001</v>
      </c>
      <c r="X1713" s="60" t="str">
        <f t="shared" si="26"/>
        <v>108</v>
      </c>
    </row>
    <row r="1714" spans="2:24">
      <c r="B1714">
        <v>43743580</v>
      </c>
      <c r="C1714" t="s">
        <v>1337</v>
      </c>
      <c r="D1714" t="s">
        <v>393</v>
      </c>
      <c r="E1714" s="60" t="s">
        <v>394</v>
      </c>
      <c r="G1714" t="s">
        <v>395</v>
      </c>
      <c r="H1714" s="61">
        <v>37909</v>
      </c>
      <c r="J1714" t="s">
        <v>396</v>
      </c>
      <c r="M1714" t="s">
        <v>397</v>
      </c>
      <c r="Q1714" t="s">
        <v>398</v>
      </c>
      <c r="S1714">
        <v>10260</v>
      </c>
      <c r="T1714" t="s">
        <v>5037</v>
      </c>
      <c r="U1714" s="60">
        <v>1026002</v>
      </c>
      <c r="V1714" t="s">
        <v>1330</v>
      </c>
      <c r="W1714" s="60">
        <v>20920002</v>
      </c>
      <c r="X1714" s="60" t="str">
        <f t="shared" si="26"/>
        <v>209</v>
      </c>
    </row>
    <row r="1715" spans="2:24">
      <c r="B1715">
        <v>43743634</v>
      </c>
      <c r="C1715" t="s">
        <v>3325</v>
      </c>
      <c r="D1715" t="s">
        <v>410</v>
      </c>
      <c r="E1715" s="60" t="s">
        <v>411</v>
      </c>
      <c r="G1715" t="s">
        <v>412</v>
      </c>
      <c r="H1715" s="61">
        <v>44840</v>
      </c>
      <c r="J1715" t="s">
        <v>4963</v>
      </c>
      <c r="M1715" t="s">
        <v>397</v>
      </c>
      <c r="Q1715" t="s">
        <v>719</v>
      </c>
      <c r="S1715">
        <v>10275</v>
      </c>
      <c r="T1715" t="s">
        <v>564</v>
      </c>
      <c r="U1715" s="60">
        <v>1027501</v>
      </c>
      <c r="V1715" t="s">
        <v>565</v>
      </c>
      <c r="W1715" s="60">
        <v>22520001</v>
      </c>
      <c r="X1715" s="60" t="str">
        <f t="shared" si="26"/>
        <v>225</v>
      </c>
    </row>
    <row r="1716" spans="2:24">
      <c r="B1716">
        <v>43745587</v>
      </c>
      <c r="C1716" t="s">
        <v>1932</v>
      </c>
      <c r="D1716" t="s">
        <v>393</v>
      </c>
      <c r="E1716" s="60" t="s">
        <v>394</v>
      </c>
      <c r="G1716" t="s">
        <v>395</v>
      </c>
      <c r="H1716" s="61">
        <v>40457</v>
      </c>
      <c r="J1716" t="s">
        <v>396</v>
      </c>
      <c r="M1716" t="s">
        <v>397</v>
      </c>
      <c r="Q1716" t="s">
        <v>398</v>
      </c>
      <c r="S1716">
        <v>10209</v>
      </c>
      <c r="T1716" t="s">
        <v>442</v>
      </c>
      <c r="U1716" s="60">
        <v>1020902</v>
      </c>
      <c r="V1716" t="s">
        <v>652</v>
      </c>
      <c r="W1716" s="60">
        <v>21720003</v>
      </c>
      <c r="X1716" s="60" t="str">
        <f t="shared" si="26"/>
        <v>217</v>
      </c>
    </row>
    <row r="1717" spans="2:24">
      <c r="B1717">
        <v>43746089</v>
      </c>
      <c r="C1717" t="s">
        <v>1545</v>
      </c>
      <c r="D1717" t="s">
        <v>393</v>
      </c>
      <c r="E1717" s="60" t="s">
        <v>394</v>
      </c>
      <c r="G1717" t="s">
        <v>395</v>
      </c>
      <c r="H1717" s="61">
        <v>38810</v>
      </c>
      <c r="J1717" t="s">
        <v>4963</v>
      </c>
      <c r="M1717" t="s">
        <v>397</v>
      </c>
      <c r="Q1717" t="s">
        <v>398</v>
      </c>
      <c r="S1717">
        <v>10245</v>
      </c>
      <c r="T1717" t="s">
        <v>914</v>
      </c>
      <c r="U1717" s="60">
        <v>1024501</v>
      </c>
      <c r="V1717" t="s">
        <v>421</v>
      </c>
      <c r="W1717" s="60">
        <v>22120001</v>
      </c>
      <c r="X1717" s="60" t="str">
        <f t="shared" si="26"/>
        <v>221</v>
      </c>
    </row>
    <row r="1718" spans="2:24">
      <c r="B1718">
        <v>43747062</v>
      </c>
      <c r="C1718" t="s">
        <v>2725</v>
      </c>
      <c r="D1718" t="s">
        <v>393</v>
      </c>
      <c r="E1718" s="60" t="s">
        <v>394</v>
      </c>
      <c r="G1718" t="s">
        <v>395</v>
      </c>
      <c r="H1718" s="61">
        <v>44491</v>
      </c>
      <c r="J1718" t="s">
        <v>396</v>
      </c>
      <c r="M1718" t="s">
        <v>397</v>
      </c>
      <c r="Q1718" t="s">
        <v>398</v>
      </c>
      <c r="S1718">
        <v>10211</v>
      </c>
      <c r="T1718" t="s">
        <v>422</v>
      </c>
      <c r="U1718" s="60">
        <v>1021101</v>
      </c>
      <c r="V1718" t="s">
        <v>423</v>
      </c>
      <c r="W1718" s="60">
        <v>21920004</v>
      </c>
      <c r="X1718" s="60" t="str">
        <f t="shared" si="26"/>
        <v>219</v>
      </c>
    </row>
    <row r="1719" spans="2:24">
      <c r="B1719">
        <v>43749780</v>
      </c>
      <c r="C1719" t="s">
        <v>3382</v>
      </c>
      <c r="D1719" t="s">
        <v>393</v>
      </c>
      <c r="E1719" s="60" t="s">
        <v>394</v>
      </c>
      <c r="G1719" t="s">
        <v>1299</v>
      </c>
      <c r="H1719" s="61">
        <v>45223</v>
      </c>
      <c r="J1719" t="s">
        <v>396</v>
      </c>
      <c r="M1719" t="s">
        <v>397</v>
      </c>
      <c r="Q1719" t="s">
        <v>398</v>
      </c>
      <c r="S1719">
        <v>10235</v>
      </c>
      <c r="T1719" t="s">
        <v>415</v>
      </c>
      <c r="U1719" s="60">
        <v>1023502</v>
      </c>
      <c r="V1719" t="s">
        <v>416</v>
      </c>
      <c r="W1719" s="60">
        <v>20820001</v>
      </c>
      <c r="X1719" s="60" t="str">
        <f t="shared" si="26"/>
        <v>208</v>
      </c>
    </row>
    <row r="1720" spans="2:24">
      <c r="B1720">
        <v>43749904</v>
      </c>
      <c r="C1720" t="s">
        <v>2825</v>
      </c>
      <c r="D1720" t="s">
        <v>410</v>
      </c>
      <c r="E1720" s="60" t="s">
        <v>411</v>
      </c>
      <c r="G1720" t="s">
        <v>412</v>
      </c>
      <c r="H1720" s="61">
        <v>44522</v>
      </c>
      <c r="J1720" t="s">
        <v>481</v>
      </c>
      <c r="M1720" t="s">
        <v>397</v>
      </c>
      <c r="Q1720" t="s">
        <v>414</v>
      </c>
      <c r="S1720">
        <v>10210</v>
      </c>
      <c r="T1720" t="s">
        <v>5038</v>
      </c>
      <c r="U1720" s="60">
        <v>1021002</v>
      </c>
      <c r="V1720" t="s">
        <v>5051</v>
      </c>
      <c r="W1720" s="60">
        <v>21820001</v>
      </c>
      <c r="X1720" s="60" t="str">
        <f t="shared" si="26"/>
        <v>218</v>
      </c>
    </row>
    <row r="1721" spans="2:24">
      <c r="B1721">
        <v>43751268</v>
      </c>
      <c r="C1721" t="s">
        <v>3147</v>
      </c>
      <c r="D1721" t="s">
        <v>393</v>
      </c>
      <c r="E1721" s="60" t="s">
        <v>394</v>
      </c>
      <c r="G1721" t="s">
        <v>1299</v>
      </c>
      <c r="H1721" s="61">
        <v>45223</v>
      </c>
      <c r="J1721" t="s">
        <v>396</v>
      </c>
      <c r="M1721" t="s">
        <v>397</v>
      </c>
      <c r="Q1721" t="s">
        <v>398</v>
      </c>
      <c r="S1721">
        <v>10260</v>
      </c>
      <c r="T1721" t="s">
        <v>5037</v>
      </c>
      <c r="U1721" s="60">
        <v>1026002</v>
      </c>
      <c r="V1721" t="s">
        <v>1330</v>
      </c>
      <c r="W1721" s="60">
        <v>20920002</v>
      </c>
      <c r="X1721" s="60" t="str">
        <f t="shared" si="26"/>
        <v>209</v>
      </c>
    </row>
    <row r="1722" spans="2:24">
      <c r="B1722">
        <v>43751770</v>
      </c>
      <c r="C1722" t="s">
        <v>3298</v>
      </c>
      <c r="D1722" t="s">
        <v>393</v>
      </c>
      <c r="E1722" s="60" t="s">
        <v>394</v>
      </c>
      <c r="G1722" t="s">
        <v>1299</v>
      </c>
      <c r="H1722" s="61">
        <v>45223</v>
      </c>
      <c r="J1722" t="s">
        <v>396</v>
      </c>
      <c r="M1722" t="s">
        <v>397</v>
      </c>
      <c r="Q1722" t="s">
        <v>398</v>
      </c>
      <c r="S1722">
        <v>10260</v>
      </c>
      <c r="T1722" t="s">
        <v>5037</v>
      </c>
      <c r="U1722" s="60">
        <v>1026002</v>
      </c>
      <c r="V1722" t="s">
        <v>1330</v>
      </c>
      <c r="W1722" s="60">
        <v>20920002</v>
      </c>
      <c r="X1722" s="60" t="str">
        <f t="shared" si="26"/>
        <v>209</v>
      </c>
    </row>
    <row r="1723" spans="2:24">
      <c r="B1723">
        <v>43752570</v>
      </c>
      <c r="C1723" t="s">
        <v>1652</v>
      </c>
      <c r="D1723" t="s">
        <v>393</v>
      </c>
      <c r="E1723" s="60" t="s">
        <v>394</v>
      </c>
      <c r="G1723" t="s">
        <v>395</v>
      </c>
      <c r="H1723" s="61">
        <v>39297</v>
      </c>
      <c r="J1723" t="s">
        <v>396</v>
      </c>
      <c r="M1723" t="s">
        <v>397</v>
      </c>
      <c r="Q1723" t="s">
        <v>398</v>
      </c>
      <c r="S1723">
        <v>10235</v>
      </c>
      <c r="T1723" t="s">
        <v>415</v>
      </c>
      <c r="U1723" s="60">
        <v>1023502</v>
      </c>
      <c r="V1723" t="s">
        <v>416</v>
      </c>
      <c r="W1723" s="60">
        <v>20820001</v>
      </c>
      <c r="X1723" s="60" t="str">
        <f t="shared" si="26"/>
        <v>208</v>
      </c>
    </row>
    <row r="1724" spans="2:24">
      <c r="B1724">
        <v>43754639</v>
      </c>
      <c r="C1724" t="s">
        <v>1892</v>
      </c>
      <c r="D1724" t="s">
        <v>393</v>
      </c>
      <c r="E1724" s="60" t="s">
        <v>394</v>
      </c>
      <c r="G1724" t="s">
        <v>395</v>
      </c>
      <c r="H1724" s="61">
        <v>40213</v>
      </c>
      <c r="J1724" t="s">
        <v>396</v>
      </c>
      <c r="M1724" t="s">
        <v>397</v>
      </c>
      <c r="Q1724" t="s">
        <v>398</v>
      </c>
      <c r="S1724">
        <v>10240</v>
      </c>
      <c r="T1724" t="s">
        <v>5036</v>
      </c>
      <c r="U1724" s="60">
        <v>1024001</v>
      </c>
      <c r="V1724" t="s">
        <v>477</v>
      </c>
      <c r="W1724" s="60">
        <v>21120001</v>
      </c>
      <c r="X1724" s="60" t="str">
        <f t="shared" si="26"/>
        <v>211</v>
      </c>
    </row>
    <row r="1725" spans="2:24">
      <c r="B1725">
        <v>43756283</v>
      </c>
      <c r="C1725" t="s">
        <v>1486</v>
      </c>
      <c r="D1725" t="s">
        <v>393</v>
      </c>
      <c r="E1725" s="60" t="s">
        <v>394</v>
      </c>
      <c r="G1725" t="s">
        <v>395</v>
      </c>
      <c r="H1725" s="61">
        <v>38510</v>
      </c>
      <c r="J1725" t="s">
        <v>396</v>
      </c>
      <c r="M1725" t="s">
        <v>397</v>
      </c>
      <c r="Q1725" t="s">
        <v>398</v>
      </c>
      <c r="S1725">
        <v>10245</v>
      </c>
      <c r="T1725" t="s">
        <v>914</v>
      </c>
      <c r="U1725" s="60">
        <v>1024501</v>
      </c>
      <c r="V1725" t="s">
        <v>421</v>
      </c>
      <c r="W1725" s="60">
        <v>22120001</v>
      </c>
      <c r="X1725" s="60" t="str">
        <f t="shared" si="26"/>
        <v>221</v>
      </c>
    </row>
    <row r="1726" spans="2:24">
      <c r="B1726">
        <v>43756414</v>
      </c>
      <c r="C1726" t="s">
        <v>2921</v>
      </c>
      <c r="D1726" t="s">
        <v>393</v>
      </c>
      <c r="E1726" s="60" t="s">
        <v>394</v>
      </c>
      <c r="G1726" t="s">
        <v>1299</v>
      </c>
      <c r="H1726" s="61">
        <v>45223</v>
      </c>
      <c r="J1726" t="s">
        <v>396</v>
      </c>
      <c r="M1726" t="s">
        <v>397</v>
      </c>
      <c r="Q1726" t="s">
        <v>398</v>
      </c>
      <c r="S1726">
        <v>10203</v>
      </c>
      <c r="T1726" t="s">
        <v>399</v>
      </c>
      <c r="U1726" s="60">
        <v>1020303</v>
      </c>
      <c r="V1726" t="s">
        <v>418</v>
      </c>
      <c r="W1726" s="60">
        <v>21420003</v>
      </c>
      <c r="X1726" s="60" t="str">
        <f t="shared" si="26"/>
        <v>214</v>
      </c>
    </row>
    <row r="1727" spans="2:24">
      <c r="B1727">
        <v>43756746</v>
      </c>
      <c r="C1727" t="s">
        <v>2356</v>
      </c>
      <c r="D1727" t="s">
        <v>393</v>
      </c>
      <c r="E1727" s="60" t="s">
        <v>394</v>
      </c>
      <c r="G1727" t="s">
        <v>395</v>
      </c>
      <c r="H1727" s="61">
        <v>42395</v>
      </c>
      <c r="J1727" t="s">
        <v>396</v>
      </c>
      <c r="M1727" t="s">
        <v>397</v>
      </c>
      <c r="Q1727" t="s">
        <v>398</v>
      </c>
      <c r="S1727">
        <v>10280</v>
      </c>
      <c r="T1727" t="s">
        <v>837</v>
      </c>
      <c r="U1727" s="60">
        <v>1028001</v>
      </c>
      <c r="V1727" t="s">
        <v>421</v>
      </c>
      <c r="W1727" s="60">
        <v>22220001</v>
      </c>
      <c r="X1727" s="60" t="str">
        <f t="shared" si="26"/>
        <v>222</v>
      </c>
    </row>
    <row r="1728" spans="2:24">
      <c r="B1728">
        <v>43756846</v>
      </c>
      <c r="C1728" t="s">
        <v>2459</v>
      </c>
      <c r="D1728" t="s">
        <v>393</v>
      </c>
      <c r="E1728" s="60" t="s">
        <v>394</v>
      </c>
      <c r="G1728" t="s">
        <v>395</v>
      </c>
      <c r="H1728" s="61">
        <v>43137</v>
      </c>
      <c r="J1728" t="s">
        <v>4963</v>
      </c>
      <c r="M1728" t="s">
        <v>397</v>
      </c>
      <c r="Q1728" t="s">
        <v>398</v>
      </c>
      <c r="S1728">
        <v>10225</v>
      </c>
      <c r="T1728" t="s">
        <v>402</v>
      </c>
      <c r="U1728" s="60">
        <v>1022504</v>
      </c>
      <c r="V1728" t="s">
        <v>617</v>
      </c>
      <c r="W1728" s="60">
        <v>21320006</v>
      </c>
      <c r="X1728" s="60" t="str">
        <f t="shared" si="26"/>
        <v>213</v>
      </c>
    </row>
    <row r="1729" spans="2:24">
      <c r="B1729">
        <v>43758793</v>
      </c>
      <c r="C1729" t="s">
        <v>2595</v>
      </c>
      <c r="D1729" t="s">
        <v>410</v>
      </c>
      <c r="E1729" s="60" t="s">
        <v>411</v>
      </c>
      <c r="G1729" t="s">
        <v>412</v>
      </c>
      <c r="H1729" s="61">
        <v>43510</v>
      </c>
      <c r="J1729" t="s">
        <v>2541</v>
      </c>
      <c r="M1729" t="s">
        <v>397</v>
      </c>
      <c r="Q1729" t="s">
        <v>719</v>
      </c>
      <c r="S1729">
        <v>10230</v>
      </c>
      <c r="T1729" t="s">
        <v>454</v>
      </c>
      <c r="U1729" s="60">
        <v>10230</v>
      </c>
      <c r="V1729" t="s">
        <v>454</v>
      </c>
      <c r="W1729" s="60">
        <v>20760001</v>
      </c>
      <c r="X1729" s="60" t="str">
        <f t="shared" si="26"/>
        <v>207</v>
      </c>
    </row>
    <row r="1730" spans="2:24">
      <c r="B1730">
        <v>43766663</v>
      </c>
      <c r="C1730" t="s">
        <v>2759</v>
      </c>
      <c r="D1730" t="s">
        <v>393</v>
      </c>
      <c r="E1730" s="60" t="s">
        <v>394</v>
      </c>
      <c r="G1730" t="s">
        <v>395</v>
      </c>
      <c r="H1730" s="61">
        <v>44505</v>
      </c>
      <c r="J1730" t="s">
        <v>396</v>
      </c>
      <c r="M1730" t="s">
        <v>397</v>
      </c>
      <c r="Q1730" t="s">
        <v>398</v>
      </c>
      <c r="S1730">
        <v>10203</v>
      </c>
      <c r="T1730" t="s">
        <v>399</v>
      </c>
      <c r="U1730" s="60">
        <v>1020301</v>
      </c>
      <c r="V1730" t="s">
        <v>405</v>
      </c>
      <c r="W1730" s="60">
        <v>21420004</v>
      </c>
      <c r="X1730" s="60" t="str">
        <f t="shared" si="26"/>
        <v>214</v>
      </c>
    </row>
    <row r="1731" spans="2:24">
      <c r="B1731">
        <v>43786987</v>
      </c>
      <c r="C1731" t="s">
        <v>1350</v>
      </c>
      <c r="D1731" t="s">
        <v>393</v>
      </c>
      <c r="E1731" s="60" t="s">
        <v>394</v>
      </c>
      <c r="G1731" t="s">
        <v>395</v>
      </c>
      <c r="H1731" s="61">
        <v>38008</v>
      </c>
      <c r="J1731" t="s">
        <v>396</v>
      </c>
      <c r="M1731" t="s">
        <v>397</v>
      </c>
      <c r="Q1731" t="s">
        <v>398</v>
      </c>
      <c r="S1731">
        <v>10260</v>
      </c>
      <c r="T1731" t="s">
        <v>5037</v>
      </c>
      <c r="U1731" s="60">
        <v>1026003</v>
      </c>
      <c r="V1731" t="s">
        <v>1105</v>
      </c>
      <c r="W1731" s="60">
        <v>20920007</v>
      </c>
      <c r="X1731" s="60" t="str">
        <f t="shared" ref="X1731:X1794" si="27">LEFT(W1731,3)</f>
        <v>209</v>
      </c>
    </row>
    <row r="1732" spans="2:24">
      <c r="B1732">
        <v>43797350</v>
      </c>
      <c r="C1732" t="s">
        <v>2778</v>
      </c>
      <c r="D1732" t="s">
        <v>393</v>
      </c>
      <c r="E1732" s="60" t="s">
        <v>394</v>
      </c>
      <c r="G1732" t="s">
        <v>395</v>
      </c>
      <c r="H1732" s="61">
        <v>44516</v>
      </c>
      <c r="J1732" t="s">
        <v>396</v>
      </c>
      <c r="M1732" t="s">
        <v>397</v>
      </c>
      <c r="Q1732" t="s">
        <v>398</v>
      </c>
      <c r="S1732">
        <v>10270</v>
      </c>
      <c r="T1732" t="s">
        <v>5035</v>
      </c>
      <c r="U1732" s="60">
        <v>1027001</v>
      </c>
      <c r="V1732" t="s">
        <v>5042</v>
      </c>
      <c r="W1732" s="60">
        <v>21020001</v>
      </c>
      <c r="X1732" s="60" t="str">
        <f t="shared" si="27"/>
        <v>210</v>
      </c>
    </row>
    <row r="1733" spans="2:24">
      <c r="B1733">
        <v>43798759</v>
      </c>
      <c r="C1733" t="s">
        <v>2145</v>
      </c>
      <c r="D1733" t="s">
        <v>393</v>
      </c>
      <c r="E1733" s="60" t="s">
        <v>394</v>
      </c>
      <c r="G1733" t="s">
        <v>395</v>
      </c>
      <c r="H1733" s="61">
        <v>41432</v>
      </c>
      <c r="J1733" t="s">
        <v>396</v>
      </c>
      <c r="M1733" t="s">
        <v>397</v>
      </c>
      <c r="Q1733" t="s">
        <v>398</v>
      </c>
      <c r="S1733">
        <v>10203</v>
      </c>
      <c r="T1733" t="s">
        <v>399</v>
      </c>
      <c r="U1733" s="60">
        <v>1020303</v>
      </c>
      <c r="V1733" t="s">
        <v>418</v>
      </c>
      <c r="W1733" s="60">
        <v>21420003</v>
      </c>
      <c r="X1733" s="60" t="str">
        <f t="shared" si="27"/>
        <v>214</v>
      </c>
    </row>
    <row r="1734" spans="2:24">
      <c r="B1734">
        <v>43799001</v>
      </c>
      <c r="C1734" t="s">
        <v>1242</v>
      </c>
      <c r="D1734" t="s">
        <v>393</v>
      </c>
      <c r="E1734" s="60" t="s">
        <v>394</v>
      </c>
      <c r="G1734" t="s">
        <v>395</v>
      </c>
      <c r="H1734" s="61">
        <v>37546</v>
      </c>
      <c r="J1734" t="s">
        <v>396</v>
      </c>
      <c r="M1734" t="s">
        <v>397</v>
      </c>
      <c r="Q1734" t="s">
        <v>398</v>
      </c>
      <c r="S1734">
        <v>10225</v>
      </c>
      <c r="T1734" t="s">
        <v>402</v>
      </c>
      <c r="U1734" s="60">
        <v>1022504</v>
      </c>
      <c r="V1734" t="s">
        <v>617</v>
      </c>
      <c r="W1734" s="60">
        <v>21320006</v>
      </c>
      <c r="X1734" s="60" t="str">
        <f t="shared" si="27"/>
        <v>213</v>
      </c>
    </row>
    <row r="1735" spans="2:24">
      <c r="B1735">
        <v>43799269</v>
      </c>
      <c r="C1735" t="s">
        <v>1923</v>
      </c>
      <c r="D1735" t="s">
        <v>393</v>
      </c>
      <c r="E1735" s="60" t="s">
        <v>394</v>
      </c>
      <c r="G1735" t="s">
        <v>395</v>
      </c>
      <c r="H1735" s="61">
        <v>40372</v>
      </c>
      <c r="J1735" t="s">
        <v>396</v>
      </c>
      <c r="M1735" t="s">
        <v>397</v>
      </c>
      <c r="Q1735" t="s">
        <v>398</v>
      </c>
      <c r="S1735">
        <v>10213</v>
      </c>
      <c r="T1735" t="s">
        <v>460</v>
      </c>
      <c r="U1735" s="60">
        <v>1021303</v>
      </c>
      <c r="V1735" t="s">
        <v>1740</v>
      </c>
      <c r="W1735" s="60">
        <v>22320002</v>
      </c>
      <c r="X1735" s="60" t="str">
        <f t="shared" si="27"/>
        <v>223</v>
      </c>
    </row>
    <row r="1736" spans="2:24">
      <c r="B1736">
        <v>43799974</v>
      </c>
      <c r="C1736" t="s">
        <v>3433</v>
      </c>
      <c r="D1736" t="s">
        <v>393</v>
      </c>
      <c r="E1736" s="60" t="s">
        <v>394</v>
      </c>
      <c r="G1736" t="s">
        <v>2693</v>
      </c>
      <c r="H1736" s="61">
        <v>45251</v>
      </c>
      <c r="J1736" t="s">
        <v>396</v>
      </c>
      <c r="M1736" t="s">
        <v>397</v>
      </c>
      <c r="Q1736" t="s">
        <v>2694</v>
      </c>
      <c r="S1736">
        <v>10230</v>
      </c>
      <c r="T1736" t="s">
        <v>454</v>
      </c>
      <c r="U1736" s="60">
        <v>1023001</v>
      </c>
      <c r="V1736" t="s">
        <v>457</v>
      </c>
      <c r="W1736" s="60">
        <v>20720001</v>
      </c>
      <c r="X1736" s="60" t="str">
        <f t="shared" si="27"/>
        <v>207</v>
      </c>
    </row>
    <row r="1737" spans="2:24">
      <c r="B1737">
        <v>43807293</v>
      </c>
      <c r="C1737" t="s">
        <v>1770</v>
      </c>
      <c r="D1737" t="s">
        <v>393</v>
      </c>
      <c r="E1737" s="60" t="s">
        <v>394</v>
      </c>
      <c r="G1737" t="s">
        <v>395</v>
      </c>
      <c r="H1737" s="61">
        <v>39749</v>
      </c>
      <c r="J1737" t="s">
        <v>396</v>
      </c>
      <c r="M1737" t="s">
        <v>397</v>
      </c>
      <c r="Q1737" t="s">
        <v>398</v>
      </c>
      <c r="S1737">
        <v>10260</v>
      </c>
      <c r="T1737" t="s">
        <v>5037</v>
      </c>
      <c r="U1737" s="60">
        <v>1026001</v>
      </c>
      <c r="V1737" t="s">
        <v>538</v>
      </c>
      <c r="W1737" s="60">
        <v>20920001</v>
      </c>
      <c r="X1737" s="60" t="str">
        <f t="shared" si="27"/>
        <v>209</v>
      </c>
    </row>
    <row r="1738" spans="2:24">
      <c r="B1738">
        <v>43807707</v>
      </c>
      <c r="C1738" t="s">
        <v>4764</v>
      </c>
      <c r="D1738" t="s">
        <v>410</v>
      </c>
      <c r="E1738" s="60" t="s">
        <v>411</v>
      </c>
      <c r="G1738" t="s">
        <v>412</v>
      </c>
      <c r="H1738" s="61">
        <v>44734</v>
      </c>
      <c r="J1738" t="s">
        <v>4974</v>
      </c>
      <c r="M1738" t="s">
        <v>397</v>
      </c>
      <c r="Q1738" t="s">
        <v>719</v>
      </c>
      <c r="S1738">
        <v>10220</v>
      </c>
      <c r="T1738" t="s">
        <v>434</v>
      </c>
      <c r="U1738" s="60">
        <v>1022006</v>
      </c>
      <c r="V1738" t="s">
        <v>5049</v>
      </c>
      <c r="W1738" s="60">
        <v>22030001</v>
      </c>
      <c r="X1738" s="60" t="str">
        <f t="shared" si="27"/>
        <v>220</v>
      </c>
    </row>
    <row r="1739" spans="2:24">
      <c r="B1739">
        <v>43809101</v>
      </c>
      <c r="C1739" t="s">
        <v>2017</v>
      </c>
      <c r="D1739" t="s">
        <v>393</v>
      </c>
      <c r="E1739" s="60" t="s">
        <v>394</v>
      </c>
      <c r="G1739" t="s">
        <v>395</v>
      </c>
      <c r="H1739" s="61">
        <v>40941</v>
      </c>
      <c r="J1739" t="s">
        <v>396</v>
      </c>
      <c r="M1739" t="s">
        <v>397</v>
      </c>
      <c r="Q1739" t="s">
        <v>398</v>
      </c>
      <c r="S1739">
        <v>10213</v>
      </c>
      <c r="T1739" t="s">
        <v>460</v>
      </c>
      <c r="U1739" s="60">
        <v>1021303</v>
      </c>
      <c r="V1739" t="s">
        <v>1740</v>
      </c>
      <c r="W1739" s="60">
        <v>22320002</v>
      </c>
      <c r="X1739" s="60" t="str">
        <f t="shared" si="27"/>
        <v>223</v>
      </c>
    </row>
    <row r="1740" spans="2:24">
      <c r="B1740">
        <v>43809338</v>
      </c>
      <c r="C1740" t="s">
        <v>3354</v>
      </c>
      <c r="D1740" t="s">
        <v>410</v>
      </c>
      <c r="E1740" s="60" t="s">
        <v>411</v>
      </c>
      <c r="G1740" t="s">
        <v>412</v>
      </c>
      <c r="H1740" s="61">
        <v>44852</v>
      </c>
      <c r="J1740" t="s">
        <v>481</v>
      </c>
      <c r="M1740" t="s">
        <v>397</v>
      </c>
      <c r="Q1740" t="s">
        <v>414</v>
      </c>
      <c r="S1740">
        <v>10270</v>
      </c>
      <c r="T1740" t="s">
        <v>5035</v>
      </c>
      <c r="U1740" s="60">
        <v>10270</v>
      </c>
      <c r="V1740" t="s">
        <v>5035</v>
      </c>
      <c r="W1740" s="60">
        <v>21060001</v>
      </c>
      <c r="X1740" s="60" t="str">
        <f t="shared" si="27"/>
        <v>210</v>
      </c>
    </row>
    <row r="1741" spans="2:24">
      <c r="B1741">
        <v>43811025</v>
      </c>
      <c r="C1741" t="s">
        <v>1937</v>
      </c>
      <c r="D1741" t="s">
        <v>393</v>
      </c>
      <c r="E1741" s="60" t="s">
        <v>394</v>
      </c>
      <c r="G1741" t="s">
        <v>395</v>
      </c>
      <c r="H1741" s="61">
        <v>40458</v>
      </c>
      <c r="J1741" t="s">
        <v>396</v>
      </c>
      <c r="M1741" t="s">
        <v>397</v>
      </c>
      <c r="Q1741" t="s">
        <v>398</v>
      </c>
      <c r="S1741">
        <v>10230</v>
      </c>
      <c r="T1741" t="s">
        <v>454</v>
      </c>
      <c r="U1741" s="60">
        <v>1023010</v>
      </c>
      <c r="V1741" t="s">
        <v>713</v>
      </c>
      <c r="W1741" s="60">
        <v>20720010</v>
      </c>
      <c r="X1741" s="60" t="str">
        <f t="shared" si="27"/>
        <v>207</v>
      </c>
    </row>
    <row r="1742" spans="2:24">
      <c r="B1742">
        <v>43811438</v>
      </c>
      <c r="C1742" t="s">
        <v>4765</v>
      </c>
      <c r="D1742" t="s">
        <v>393</v>
      </c>
      <c r="E1742" s="60" t="s">
        <v>394</v>
      </c>
      <c r="G1742" t="s">
        <v>2693</v>
      </c>
      <c r="H1742" s="61">
        <v>44970</v>
      </c>
      <c r="J1742" t="s">
        <v>396</v>
      </c>
      <c r="M1742" t="s">
        <v>471</v>
      </c>
      <c r="Q1742" t="s">
        <v>2694</v>
      </c>
      <c r="S1742">
        <v>10202</v>
      </c>
      <c r="T1742" t="s">
        <v>430</v>
      </c>
      <c r="U1742" s="60">
        <v>1020202</v>
      </c>
      <c r="V1742" t="s">
        <v>885</v>
      </c>
      <c r="W1742" s="60">
        <v>21620001</v>
      </c>
      <c r="X1742" s="60" t="str">
        <f t="shared" si="27"/>
        <v>216</v>
      </c>
    </row>
    <row r="1743" spans="2:24">
      <c r="B1743">
        <v>43812349</v>
      </c>
      <c r="C1743" t="s">
        <v>2082</v>
      </c>
      <c r="D1743" t="s">
        <v>410</v>
      </c>
      <c r="E1743" s="60" t="s">
        <v>411</v>
      </c>
      <c r="G1743" t="s">
        <v>753</v>
      </c>
      <c r="H1743" s="61">
        <v>41296</v>
      </c>
      <c r="J1743" t="s">
        <v>4954</v>
      </c>
      <c r="M1743" t="s">
        <v>397</v>
      </c>
      <c r="Q1743" t="s">
        <v>753</v>
      </c>
      <c r="S1743">
        <v>10292</v>
      </c>
      <c r="T1743" t="s">
        <v>451</v>
      </c>
      <c r="U1743" s="60">
        <v>1029203</v>
      </c>
      <c r="V1743" t="s">
        <v>452</v>
      </c>
      <c r="W1743" s="60">
        <v>20160002</v>
      </c>
      <c r="X1743" s="60" t="str">
        <f t="shared" si="27"/>
        <v>201</v>
      </c>
    </row>
    <row r="1744" spans="2:24">
      <c r="B1744">
        <v>43812928</v>
      </c>
      <c r="C1744" t="s">
        <v>1245</v>
      </c>
      <c r="D1744" t="s">
        <v>393</v>
      </c>
      <c r="E1744" s="60" t="s">
        <v>394</v>
      </c>
      <c r="G1744" t="s">
        <v>395</v>
      </c>
      <c r="H1744" s="61">
        <v>37587</v>
      </c>
      <c r="J1744" t="s">
        <v>396</v>
      </c>
      <c r="M1744" t="s">
        <v>397</v>
      </c>
      <c r="Q1744" t="s">
        <v>398</v>
      </c>
      <c r="S1744">
        <v>10214</v>
      </c>
      <c r="T1744" t="s">
        <v>420</v>
      </c>
      <c r="U1744" s="60">
        <v>1021401</v>
      </c>
      <c r="V1744" t="s">
        <v>421</v>
      </c>
      <c r="W1744" s="60">
        <v>22620001</v>
      </c>
      <c r="X1744" s="60" t="str">
        <f t="shared" si="27"/>
        <v>226</v>
      </c>
    </row>
    <row r="1745" spans="2:24">
      <c r="B1745">
        <v>43813012</v>
      </c>
      <c r="C1745" t="s">
        <v>3127</v>
      </c>
      <c r="D1745" t="s">
        <v>393</v>
      </c>
      <c r="E1745" s="60" t="s">
        <v>394</v>
      </c>
      <c r="G1745" t="s">
        <v>2693</v>
      </c>
      <c r="H1745" s="61">
        <v>45079</v>
      </c>
      <c r="J1745" t="s">
        <v>396</v>
      </c>
      <c r="M1745" t="s">
        <v>471</v>
      </c>
      <c r="Q1745" t="s">
        <v>2694</v>
      </c>
      <c r="S1745">
        <v>10240</v>
      </c>
      <c r="T1745" t="s">
        <v>5036</v>
      </c>
      <c r="U1745" s="60">
        <v>1024001</v>
      </c>
      <c r="V1745" t="s">
        <v>477</v>
      </c>
      <c r="W1745" s="60">
        <v>21120001</v>
      </c>
      <c r="X1745" s="60" t="str">
        <f t="shared" si="27"/>
        <v>211</v>
      </c>
    </row>
    <row r="1746" spans="2:24">
      <c r="B1746">
        <v>43815620</v>
      </c>
      <c r="C1746" t="s">
        <v>2042</v>
      </c>
      <c r="D1746" t="s">
        <v>410</v>
      </c>
      <c r="E1746" s="60" t="s">
        <v>411</v>
      </c>
      <c r="G1746" t="s">
        <v>753</v>
      </c>
      <c r="H1746" s="61">
        <v>41137</v>
      </c>
      <c r="J1746" t="s">
        <v>508</v>
      </c>
      <c r="M1746" t="s">
        <v>397</v>
      </c>
      <c r="Q1746" t="s">
        <v>753</v>
      </c>
      <c r="S1746">
        <v>10289</v>
      </c>
      <c r="T1746" t="s">
        <v>521</v>
      </c>
      <c r="U1746" s="60">
        <v>1028906</v>
      </c>
      <c r="V1746" t="s">
        <v>659</v>
      </c>
      <c r="W1746" s="60">
        <v>10210012</v>
      </c>
      <c r="X1746" s="60" t="str">
        <f t="shared" si="27"/>
        <v>102</v>
      </c>
    </row>
    <row r="1747" spans="2:24">
      <c r="B1747">
        <v>43820480</v>
      </c>
      <c r="C1747" t="s">
        <v>1446</v>
      </c>
      <c r="D1747" t="s">
        <v>393</v>
      </c>
      <c r="E1747" s="60" t="s">
        <v>394</v>
      </c>
      <c r="G1747" t="s">
        <v>395</v>
      </c>
      <c r="H1747" s="61">
        <v>38399</v>
      </c>
      <c r="J1747" t="s">
        <v>4963</v>
      </c>
      <c r="M1747" t="s">
        <v>397</v>
      </c>
      <c r="Q1747" t="s">
        <v>398</v>
      </c>
      <c r="S1747">
        <v>10220</v>
      </c>
      <c r="T1747" t="s">
        <v>434</v>
      </c>
      <c r="U1747" s="60">
        <v>1022002</v>
      </c>
      <c r="V1747" t="s">
        <v>606</v>
      </c>
      <c r="W1747" s="60">
        <v>22020003</v>
      </c>
      <c r="X1747" s="60" t="str">
        <f t="shared" si="27"/>
        <v>220</v>
      </c>
    </row>
    <row r="1748" spans="2:24">
      <c r="B1748">
        <v>43820524</v>
      </c>
      <c r="C1748" t="s">
        <v>3373</v>
      </c>
      <c r="D1748" t="s">
        <v>410</v>
      </c>
      <c r="E1748" s="60" t="s">
        <v>411</v>
      </c>
      <c r="G1748" t="s">
        <v>412</v>
      </c>
      <c r="H1748" s="61">
        <v>44860</v>
      </c>
      <c r="J1748" t="s">
        <v>481</v>
      </c>
      <c r="M1748" t="s">
        <v>397</v>
      </c>
      <c r="Q1748" t="s">
        <v>414</v>
      </c>
      <c r="S1748">
        <v>102</v>
      </c>
      <c r="T1748" t="s">
        <v>497</v>
      </c>
      <c r="U1748" s="60">
        <v>102</v>
      </c>
      <c r="V1748" t="s">
        <v>497</v>
      </c>
      <c r="W1748" s="60">
        <v>10110001</v>
      </c>
      <c r="X1748" s="60" t="str">
        <f t="shared" si="27"/>
        <v>101</v>
      </c>
    </row>
    <row r="1749" spans="2:24">
      <c r="B1749">
        <v>43820882</v>
      </c>
      <c r="C1749" t="s">
        <v>2227</v>
      </c>
      <c r="D1749" t="s">
        <v>410</v>
      </c>
      <c r="E1749" s="60" t="s">
        <v>411</v>
      </c>
      <c r="G1749" t="s">
        <v>753</v>
      </c>
      <c r="H1749" s="61">
        <v>41865</v>
      </c>
      <c r="J1749" t="s">
        <v>530</v>
      </c>
      <c r="M1749" t="s">
        <v>397</v>
      </c>
      <c r="Q1749" t="s">
        <v>753</v>
      </c>
      <c r="S1749">
        <v>10280</v>
      </c>
      <c r="T1749" t="s">
        <v>837</v>
      </c>
      <c r="U1749" s="60">
        <v>10280</v>
      </c>
      <c r="V1749" t="s">
        <v>837</v>
      </c>
      <c r="W1749" s="60">
        <v>22260001</v>
      </c>
      <c r="X1749" s="60" t="str">
        <f t="shared" si="27"/>
        <v>222</v>
      </c>
    </row>
    <row r="1750" spans="2:24">
      <c r="B1750">
        <v>43821225</v>
      </c>
      <c r="C1750" t="s">
        <v>1824</v>
      </c>
      <c r="D1750" t="s">
        <v>410</v>
      </c>
      <c r="E1750" s="60" t="s">
        <v>411</v>
      </c>
      <c r="G1750" t="s">
        <v>753</v>
      </c>
      <c r="H1750" s="61">
        <v>39975</v>
      </c>
      <c r="J1750" t="s">
        <v>4965</v>
      </c>
      <c r="M1750" t="s">
        <v>397</v>
      </c>
      <c r="Q1750" t="s">
        <v>753</v>
      </c>
      <c r="S1750">
        <v>10203</v>
      </c>
      <c r="T1750" t="s">
        <v>399</v>
      </c>
      <c r="U1750" s="60">
        <v>1020301</v>
      </c>
      <c r="V1750" t="s">
        <v>405</v>
      </c>
      <c r="W1750" s="60">
        <v>21420004</v>
      </c>
      <c r="X1750" s="60" t="str">
        <f t="shared" si="27"/>
        <v>214</v>
      </c>
    </row>
    <row r="1751" spans="2:24">
      <c r="B1751">
        <v>43826377</v>
      </c>
      <c r="C1751" t="s">
        <v>1269</v>
      </c>
      <c r="D1751" t="s">
        <v>393</v>
      </c>
      <c r="E1751" s="60" t="s">
        <v>394</v>
      </c>
      <c r="G1751" t="s">
        <v>395</v>
      </c>
      <c r="H1751" s="61">
        <v>37655</v>
      </c>
      <c r="J1751" t="s">
        <v>4970</v>
      </c>
      <c r="M1751" t="s">
        <v>397</v>
      </c>
      <c r="Q1751" t="s">
        <v>398</v>
      </c>
      <c r="S1751">
        <v>10292</v>
      </c>
      <c r="T1751" t="s">
        <v>451</v>
      </c>
      <c r="U1751" s="60">
        <v>10292</v>
      </c>
      <c r="V1751" t="s">
        <v>451</v>
      </c>
      <c r="W1751" s="60">
        <v>20160001</v>
      </c>
      <c r="X1751" s="60" t="str">
        <f t="shared" si="27"/>
        <v>201</v>
      </c>
    </row>
    <row r="1752" spans="2:24">
      <c r="B1752">
        <v>43826514</v>
      </c>
      <c r="C1752" t="s">
        <v>1277</v>
      </c>
      <c r="D1752" t="s">
        <v>393</v>
      </c>
      <c r="E1752" s="60" t="s">
        <v>394</v>
      </c>
      <c r="G1752" t="s">
        <v>395</v>
      </c>
      <c r="H1752" s="61">
        <v>37676</v>
      </c>
      <c r="J1752" t="s">
        <v>396</v>
      </c>
      <c r="M1752" t="s">
        <v>397</v>
      </c>
      <c r="Q1752" t="s">
        <v>398</v>
      </c>
      <c r="S1752">
        <v>10213</v>
      </c>
      <c r="T1752" t="s">
        <v>460</v>
      </c>
      <c r="U1752" s="60">
        <v>1021301</v>
      </c>
      <c r="V1752" t="s">
        <v>421</v>
      </c>
      <c r="W1752" s="60">
        <v>22320001</v>
      </c>
      <c r="X1752" s="60" t="str">
        <f t="shared" si="27"/>
        <v>223</v>
      </c>
    </row>
    <row r="1753" spans="2:24">
      <c r="B1753">
        <v>43829780</v>
      </c>
      <c r="C1753" t="s">
        <v>3313</v>
      </c>
      <c r="D1753" t="s">
        <v>393</v>
      </c>
      <c r="E1753" s="60" t="s">
        <v>394</v>
      </c>
      <c r="G1753" t="s">
        <v>2693</v>
      </c>
      <c r="H1753" s="61">
        <v>45218</v>
      </c>
      <c r="J1753" t="s">
        <v>396</v>
      </c>
      <c r="M1753" t="s">
        <v>397</v>
      </c>
      <c r="Q1753" t="s">
        <v>2694</v>
      </c>
      <c r="S1753">
        <v>10220</v>
      </c>
      <c r="T1753" t="s">
        <v>434</v>
      </c>
      <c r="U1753" s="60">
        <v>1022004</v>
      </c>
      <c r="V1753" t="s">
        <v>875</v>
      </c>
      <c r="W1753" s="60">
        <v>22020005</v>
      </c>
      <c r="X1753" s="60" t="str">
        <f t="shared" si="27"/>
        <v>220</v>
      </c>
    </row>
    <row r="1754" spans="2:24">
      <c r="B1754">
        <v>43832248</v>
      </c>
      <c r="C1754" t="s">
        <v>2063</v>
      </c>
      <c r="D1754" t="s">
        <v>393</v>
      </c>
      <c r="E1754" s="60" t="s">
        <v>394</v>
      </c>
      <c r="G1754" t="s">
        <v>395</v>
      </c>
      <c r="H1754" s="61">
        <v>41170</v>
      </c>
      <c r="J1754" t="s">
        <v>396</v>
      </c>
      <c r="M1754" t="s">
        <v>471</v>
      </c>
      <c r="Q1754" t="s">
        <v>398</v>
      </c>
      <c r="S1754">
        <v>10202</v>
      </c>
      <c r="T1754" t="s">
        <v>430</v>
      </c>
      <c r="U1754" s="60">
        <v>1020201</v>
      </c>
      <c r="V1754" t="s">
        <v>615</v>
      </c>
      <c r="W1754" s="60">
        <v>21620002</v>
      </c>
      <c r="X1754" s="60" t="str">
        <f t="shared" si="27"/>
        <v>216</v>
      </c>
    </row>
    <row r="1755" spans="2:24">
      <c r="B1755">
        <v>43832369</v>
      </c>
      <c r="C1755" t="s">
        <v>1692</v>
      </c>
      <c r="D1755" t="s">
        <v>410</v>
      </c>
      <c r="E1755" s="60" t="s">
        <v>411</v>
      </c>
      <c r="G1755" t="s">
        <v>753</v>
      </c>
      <c r="H1755" s="61">
        <v>39462</v>
      </c>
      <c r="J1755" t="s">
        <v>4955</v>
      </c>
      <c r="M1755" t="s">
        <v>397</v>
      </c>
      <c r="Q1755" t="s">
        <v>753</v>
      </c>
      <c r="S1755">
        <v>10245</v>
      </c>
      <c r="T1755" t="s">
        <v>914</v>
      </c>
      <c r="U1755" s="60">
        <v>1024501</v>
      </c>
      <c r="V1755" t="s">
        <v>421</v>
      </c>
      <c r="W1755" s="60">
        <v>22120001</v>
      </c>
      <c r="X1755" s="60" t="str">
        <f t="shared" si="27"/>
        <v>221</v>
      </c>
    </row>
    <row r="1756" spans="2:24">
      <c r="B1756">
        <v>43833704</v>
      </c>
      <c r="C1756" t="s">
        <v>2099</v>
      </c>
      <c r="D1756" t="s">
        <v>410</v>
      </c>
      <c r="E1756" s="60" t="s">
        <v>411</v>
      </c>
      <c r="G1756" t="s">
        <v>753</v>
      </c>
      <c r="H1756" s="61">
        <v>41299</v>
      </c>
      <c r="J1756" t="s">
        <v>413</v>
      </c>
      <c r="M1756" t="s">
        <v>397</v>
      </c>
      <c r="Q1756" t="s">
        <v>753</v>
      </c>
      <c r="S1756">
        <v>10230</v>
      </c>
      <c r="T1756" t="s">
        <v>454</v>
      </c>
      <c r="U1756" s="60">
        <v>10230</v>
      </c>
      <c r="V1756" t="s">
        <v>454</v>
      </c>
      <c r="W1756" s="60">
        <v>20760001</v>
      </c>
      <c r="X1756" s="60" t="str">
        <f t="shared" si="27"/>
        <v>207</v>
      </c>
    </row>
    <row r="1757" spans="2:24">
      <c r="B1757">
        <v>43834467</v>
      </c>
      <c r="C1757" t="s">
        <v>1396</v>
      </c>
      <c r="D1757" t="s">
        <v>410</v>
      </c>
      <c r="E1757" s="60" t="s">
        <v>411</v>
      </c>
      <c r="G1757" t="s">
        <v>753</v>
      </c>
      <c r="H1757" s="61">
        <v>38148</v>
      </c>
      <c r="J1757" t="s">
        <v>4965</v>
      </c>
      <c r="M1757" t="s">
        <v>397</v>
      </c>
      <c r="Q1757" t="s">
        <v>753</v>
      </c>
      <c r="S1757">
        <v>10225</v>
      </c>
      <c r="T1757" t="s">
        <v>402</v>
      </c>
      <c r="U1757" s="60">
        <v>10225</v>
      </c>
      <c r="V1757" t="s">
        <v>402</v>
      </c>
      <c r="W1757" s="60">
        <v>21360001</v>
      </c>
      <c r="X1757" s="60" t="str">
        <f t="shared" si="27"/>
        <v>213</v>
      </c>
    </row>
    <row r="1758" spans="2:24">
      <c r="B1758">
        <v>43836060</v>
      </c>
      <c r="C1758" t="s">
        <v>2486</v>
      </c>
      <c r="D1758" t="s">
        <v>393</v>
      </c>
      <c r="E1758" s="60" t="s">
        <v>394</v>
      </c>
      <c r="G1758" t="s">
        <v>395</v>
      </c>
      <c r="H1758" s="61">
        <v>43139</v>
      </c>
      <c r="J1758" t="s">
        <v>396</v>
      </c>
      <c r="M1758" t="s">
        <v>397</v>
      </c>
      <c r="Q1758" t="s">
        <v>398</v>
      </c>
      <c r="S1758">
        <v>10255</v>
      </c>
      <c r="T1758" t="s">
        <v>1097</v>
      </c>
      <c r="U1758" s="60">
        <v>10255</v>
      </c>
      <c r="V1758" t="s">
        <v>1097</v>
      </c>
      <c r="W1758" s="60">
        <v>22460001</v>
      </c>
      <c r="X1758" s="60" t="str">
        <f t="shared" si="27"/>
        <v>224</v>
      </c>
    </row>
    <row r="1759" spans="2:24">
      <c r="B1759">
        <v>43839036</v>
      </c>
      <c r="C1759" t="s">
        <v>2674</v>
      </c>
      <c r="D1759" t="s">
        <v>410</v>
      </c>
      <c r="E1759" s="60" t="s">
        <v>411</v>
      </c>
      <c r="G1759" t="s">
        <v>412</v>
      </c>
      <c r="H1759" s="61">
        <v>44370</v>
      </c>
      <c r="J1759" t="s">
        <v>647</v>
      </c>
      <c r="M1759" t="s">
        <v>397</v>
      </c>
      <c r="Q1759" t="s">
        <v>414</v>
      </c>
      <c r="S1759">
        <v>10211</v>
      </c>
      <c r="T1759" t="s">
        <v>422</v>
      </c>
      <c r="U1759" s="60">
        <v>10211</v>
      </c>
      <c r="V1759" t="s">
        <v>422</v>
      </c>
      <c r="W1759" s="60">
        <v>21960004</v>
      </c>
      <c r="X1759" s="60" t="str">
        <f t="shared" si="27"/>
        <v>219</v>
      </c>
    </row>
    <row r="1760" spans="2:24">
      <c r="B1760">
        <v>43839488</v>
      </c>
      <c r="C1760" t="s">
        <v>1895</v>
      </c>
      <c r="D1760" t="s">
        <v>393</v>
      </c>
      <c r="E1760" s="60" t="s">
        <v>394</v>
      </c>
      <c r="G1760" t="s">
        <v>395</v>
      </c>
      <c r="H1760" s="61">
        <v>40214</v>
      </c>
      <c r="J1760" t="s">
        <v>396</v>
      </c>
      <c r="M1760" t="s">
        <v>397</v>
      </c>
      <c r="Q1760" t="s">
        <v>398</v>
      </c>
      <c r="S1760">
        <v>10215</v>
      </c>
      <c r="T1760" t="s">
        <v>5034</v>
      </c>
      <c r="U1760" s="60">
        <v>1021504</v>
      </c>
      <c r="V1760" t="s">
        <v>632</v>
      </c>
      <c r="W1760" s="60">
        <v>21520002</v>
      </c>
      <c r="X1760" s="60" t="str">
        <f t="shared" si="27"/>
        <v>215</v>
      </c>
    </row>
    <row r="1761" spans="2:24">
      <c r="B1761">
        <v>43842907</v>
      </c>
      <c r="C1761" t="s">
        <v>2357</v>
      </c>
      <c r="D1761" t="s">
        <v>393</v>
      </c>
      <c r="E1761" s="60" t="s">
        <v>394</v>
      </c>
      <c r="G1761" t="s">
        <v>395</v>
      </c>
      <c r="H1761" s="61">
        <v>42395</v>
      </c>
      <c r="J1761" t="s">
        <v>396</v>
      </c>
      <c r="M1761" t="s">
        <v>397</v>
      </c>
      <c r="Q1761" t="s">
        <v>398</v>
      </c>
      <c r="S1761">
        <v>10260</v>
      </c>
      <c r="T1761" t="s">
        <v>5037</v>
      </c>
      <c r="U1761" s="60">
        <v>1026001</v>
      </c>
      <c r="V1761" t="s">
        <v>538</v>
      </c>
      <c r="W1761" s="60">
        <v>20920001</v>
      </c>
      <c r="X1761" s="60" t="str">
        <f t="shared" si="27"/>
        <v>209</v>
      </c>
    </row>
    <row r="1762" spans="2:24">
      <c r="B1762">
        <v>43843556</v>
      </c>
      <c r="C1762" t="s">
        <v>2128</v>
      </c>
      <c r="D1762" t="s">
        <v>410</v>
      </c>
      <c r="E1762" s="60" t="s">
        <v>411</v>
      </c>
      <c r="G1762" t="s">
        <v>753</v>
      </c>
      <c r="H1762" s="61">
        <v>41411</v>
      </c>
      <c r="J1762" t="s">
        <v>530</v>
      </c>
      <c r="M1762" t="s">
        <v>397</v>
      </c>
      <c r="Q1762" t="s">
        <v>753</v>
      </c>
      <c r="S1762">
        <v>10230</v>
      </c>
      <c r="T1762" t="s">
        <v>454</v>
      </c>
      <c r="U1762" s="60">
        <v>10230</v>
      </c>
      <c r="V1762" t="s">
        <v>454</v>
      </c>
      <c r="W1762" s="60">
        <v>20760001</v>
      </c>
      <c r="X1762" s="60" t="str">
        <f t="shared" si="27"/>
        <v>207</v>
      </c>
    </row>
    <row r="1763" spans="2:24">
      <c r="B1763">
        <v>43865405</v>
      </c>
      <c r="C1763" t="s">
        <v>1834</v>
      </c>
      <c r="D1763" t="s">
        <v>410</v>
      </c>
      <c r="E1763" s="60" t="s">
        <v>411</v>
      </c>
      <c r="G1763" t="s">
        <v>753</v>
      </c>
      <c r="H1763" s="61">
        <v>40003</v>
      </c>
      <c r="J1763" t="s">
        <v>413</v>
      </c>
      <c r="M1763" t="s">
        <v>397</v>
      </c>
      <c r="Q1763" t="s">
        <v>753</v>
      </c>
      <c r="S1763">
        <v>10230</v>
      </c>
      <c r="T1763" t="s">
        <v>454</v>
      </c>
      <c r="U1763" s="60">
        <v>10230</v>
      </c>
      <c r="V1763" t="s">
        <v>454</v>
      </c>
      <c r="W1763" s="60">
        <v>20760001</v>
      </c>
      <c r="X1763" s="60" t="str">
        <f t="shared" si="27"/>
        <v>207</v>
      </c>
    </row>
    <row r="1764" spans="2:24">
      <c r="B1764">
        <v>43866522</v>
      </c>
      <c r="C1764" t="s">
        <v>2406</v>
      </c>
      <c r="D1764" t="s">
        <v>393</v>
      </c>
      <c r="E1764" s="60" t="s">
        <v>394</v>
      </c>
      <c r="G1764" t="s">
        <v>2693</v>
      </c>
      <c r="H1764" s="61">
        <v>44949</v>
      </c>
      <c r="J1764" t="s">
        <v>396</v>
      </c>
      <c r="M1764" t="s">
        <v>397</v>
      </c>
      <c r="Q1764" t="s">
        <v>2694</v>
      </c>
      <c r="S1764">
        <v>10260</v>
      </c>
      <c r="T1764" t="s">
        <v>5037</v>
      </c>
      <c r="U1764" s="60">
        <v>1026003</v>
      </c>
      <c r="V1764" t="s">
        <v>1105</v>
      </c>
      <c r="W1764" s="60">
        <v>20920007</v>
      </c>
      <c r="X1764" s="60" t="str">
        <f t="shared" si="27"/>
        <v>209</v>
      </c>
    </row>
    <row r="1765" spans="2:24">
      <c r="B1765">
        <v>43866693</v>
      </c>
      <c r="C1765" t="s">
        <v>2057</v>
      </c>
      <c r="D1765" t="s">
        <v>393</v>
      </c>
      <c r="E1765" s="60" t="s">
        <v>394</v>
      </c>
      <c r="G1765" t="s">
        <v>395</v>
      </c>
      <c r="H1765" s="61">
        <v>41170</v>
      </c>
      <c r="J1765" t="s">
        <v>396</v>
      </c>
      <c r="M1765" t="s">
        <v>397</v>
      </c>
      <c r="Q1765" t="s">
        <v>398</v>
      </c>
      <c r="S1765">
        <v>10225</v>
      </c>
      <c r="T1765" t="s">
        <v>402</v>
      </c>
      <c r="U1765" s="60">
        <v>1022501</v>
      </c>
      <c r="V1765" t="s">
        <v>676</v>
      </c>
      <c r="W1765" s="60">
        <v>21320003</v>
      </c>
      <c r="X1765" s="60" t="str">
        <f t="shared" si="27"/>
        <v>213</v>
      </c>
    </row>
    <row r="1766" spans="2:24">
      <c r="B1766">
        <v>43866777</v>
      </c>
      <c r="C1766" t="s">
        <v>2398</v>
      </c>
      <c r="D1766" t="s">
        <v>410</v>
      </c>
      <c r="E1766" s="60" t="s">
        <v>411</v>
      </c>
      <c r="G1766" t="s">
        <v>753</v>
      </c>
      <c r="H1766" s="61">
        <v>42570</v>
      </c>
      <c r="J1766" t="s">
        <v>481</v>
      </c>
      <c r="M1766" t="s">
        <v>397</v>
      </c>
      <c r="Q1766" t="s">
        <v>753</v>
      </c>
      <c r="S1766">
        <v>10292</v>
      </c>
      <c r="T1766" t="s">
        <v>451</v>
      </c>
      <c r="U1766" s="60">
        <v>10292</v>
      </c>
      <c r="V1766" t="s">
        <v>451</v>
      </c>
      <c r="W1766" s="60">
        <v>20160001</v>
      </c>
      <c r="X1766" s="60" t="str">
        <f t="shared" si="27"/>
        <v>201</v>
      </c>
    </row>
    <row r="1767" spans="2:24">
      <c r="B1767">
        <v>43867869</v>
      </c>
      <c r="C1767" t="s">
        <v>2709</v>
      </c>
      <c r="D1767" t="s">
        <v>410</v>
      </c>
      <c r="E1767" s="60" t="s">
        <v>411</v>
      </c>
      <c r="G1767" t="s">
        <v>412</v>
      </c>
      <c r="H1767" s="61">
        <v>44470</v>
      </c>
      <c r="J1767" t="s">
        <v>481</v>
      </c>
      <c r="M1767" t="s">
        <v>397</v>
      </c>
      <c r="Q1767" t="s">
        <v>414</v>
      </c>
      <c r="S1767">
        <v>10225</v>
      </c>
      <c r="T1767" t="s">
        <v>402</v>
      </c>
      <c r="U1767" s="60">
        <v>10225</v>
      </c>
      <c r="V1767" t="s">
        <v>402</v>
      </c>
      <c r="W1767" s="60">
        <v>21360001</v>
      </c>
      <c r="X1767" s="60" t="str">
        <f t="shared" si="27"/>
        <v>213</v>
      </c>
    </row>
    <row r="1768" spans="2:24">
      <c r="B1768">
        <v>43868423</v>
      </c>
      <c r="C1768" t="s">
        <v>3266</v>
      </c>
      <c r="D1768" t="s">
        <v>393</v>
      </c>
      <c r="E1768" s="60" t="s">
        <v>394</v>
      </c>
      <c r="G1768" t="s">
        <v>2693</v>
      </c>
      <c r="H1768" s="61">
        <v>45208</v>
      </c>
      <c r="J1768" t="s">
        <v>396</v>
      </c>
      <c r="M1768" t="s">
        <v>397</v>
      </c>
      <c r="Q1768" t="s">
        <v>2694</v>
      </c>
      <c r="S1768">
        <v>10270</v>
      </c>
      <c r="T1768" t="s">
        <v>5035</v>
      </c>
      <c r="U1768" s="60">
        <v>1027001</v>
      </c>
      <c r="V1768" t="s">
        <v>5042</v>
      </c>
      <c r="W1768" s="60">
        <v>21020001</v>
      </c>
      <c r="X1768" s="60" t="str">
        <f t="shared" si="27"/>
        <v>210</v>
      </c>
    </row>
    <row r="1769" spans="2:24">
      <c r="B1769">
        <v>43872041</v>
      </c>
      <c r="C1769" t="s">
        <v>1873</v>
      </c>
      <c r="D1769" t="s">
        <v>393</v>
      </c>
      <c r="E1769" s="60" t="s">
        <v>394</v>
      </c>
      <c r="G1769" t="s">
        <v>395</v>
      </c>
      <c r="H1769" s="61">
        <v>40066</v>
      </c>
      <c r="J1769" t="s">
        <v>4963</v>
      </c>
      <c r="M1769" t="s">
        <v>397</v>
      </c>
      <c r="Q1769" t="s">
        <v>398</v>
      </c>
      <c r="S1769">
        <v>10202</v>
      </c>
      <c r="T1769" t="s">
        <v>430</v>
      </c>
      <c r="U1769" s="60">
        <v>1020201</v>
      </c>
      <c r="V1769" t="s">
        <v>615</v>
      </c>
      <c r="W1769" s="60">
        <v>21620002</v>
      </c>
      <c r="X1769" s="60" t="str">
        <f t="shared" si="27"/>
        <v>216</v>
      </c>
    </row>
    <row r="1770" spans="2:24">
      <c r="B1770">
        <v>43872342</v>
      </c>
      <c r="C1770" t="s">
        <v>3204</v>
      </c>
      <c r="D1770" t="s">
        <v>393</v>
      </c>
      <c r="E1770" s="60" t="s">
        <v>394</v>
      </c>
      <c r="G1770" t="s">
        <v>2693</v>
      </c>
      <c r="H1770" s="61">
        <v>45147</v>
      </c>
      <c r="J1770" t="s">
        <v>396</v>
      </c>
      <c r="M1770" t="s">
        <v>471</v>
      </c>
      <c r="Q1770" t="s">
        <v>2694</v>
      </c>
      <c r="S1770">
        <v>10230</v>
      </c>
      <c r="T1770" t="s">
        <v>454</v>
      </c>
      <c r="U1770" s="60">
        <v>1023007</v>
      </c>
      <c r="V1770" t="s">
        <v>582</v>
      </c>
      <c r="W1770" s="60">
        <v>20720007</v>
      </c>
      <c r="X1770" s="60" t="str">
        <f t="shared" si="27"/>
        <v>207</v>
      </c>
    </row>
    <row r="1771" spans="2:24">
      <c r="B1771">
        <v>43873757</v>
      </c>
      <c r="C1771" t="s">
        <v>2231</v>
      </c>
      <c r="D1771" t="s">
        <v>410</v>
      </c>
      <c r="E1771" s="60" t="s">
        <v>411</v>
      </c>
      <c r="G1771" t="s">
        <v>753</v>
      </c>
      <c r="H1771" s="61">
        <v>41866</v>
      </c>
      <c r="J1771" t="s">
        <v>530</v>
      </c>
      <c r="M1771" t="s">
        <v>397</v>
      </c>
      <c r="Q1771" t="s">
        <v>753</v>
      </c>
      <c r="S1771">
        <v>10230</v>
      </c>
      <c r="T1771" t="s">
        <v>454</v>
      </c>
      <c r="U1771" s="60">
        <v>10230</v>
      </c>
      <c r="V1771" t="s">
        <v>454</v>
      </c>
      <c r="W1771" s="60">
        <v>20760001</v>
      </c>
      <c r="X1771" s="60" t="str">
        <f t="shared" si="27"/>
        <v>207</v>
      </c>
    </row>
    <row r="1772" spans="2:24">
      <c r="B1772">
        <v>43873913</v>
      </c>
      <c r="C1772" t="s">
        <v>2779</v>
      </c>
      <c r="D1772" t="s">
        <v>393</v>
      </c>
      <c r="E1772" s="60" t="s">
        <v>394</v>
      </c>
      <c r="G1772" t="s">
        <v>395</v>
      </c>
      <c r="H1772" s="61">
        <v>44516</v>
      </c>
      <c r="J1772" t="s">
        <v>396</v>
      </c>
      <c r="M1772" t="s">
        <v>397</v>
      </c>
      <c r="Q1772" t="s">
        <v>398</v>
      </c>
      <c r="S1772">
        <v>10260</v>
      </c>
      <c r="T1772" t="s">
        <v>5037</v>
      </c>
      <c r="U1772" s="60">
        <v>1026002</v>
      </c>
      <c r="V1772" t="s">
        <v>1330</v>
      </c>
      <c r="W1772" s="60">
        <v>20920002</v>
      </c>
      <c r="X1772" s="60" t="str">
        <f t="shared" si="27"/>
        <v>209</v>
      </c>
    </row>
    <row r="1773" spans="2:24">
      <c r="B1773">
        <v>43874261</v>
      </c>
      <c r="C1773" t="s">
        <v>3239</v>
      </c>
      <c r="D1773" t="s">
        <v>393</v>
      </c>
      <c r="E1773" s="60" t="s">
        <v>394</v>
      </c>
      <c r="G1773" t="s">
        <v>2693</v>
      </c>
      <c r="H1773" s="61">
        <v>45180</v>
      </c>
      <c r="J1773" t="s">
        <v>396</v>
      </c>
      <c r="M1773" t="s">
        <v>471</v>
      </c>
      <c r="Q1773" t="s">
        <v>2694</v>
      </c>
      <c r="S1773">
        <v>10230</v>
      </c>
      <c r="T1773" t="s">
        <v>454</v>
      </c>
      <c r="U1773" s="60">
        <v>1023010</v>
      </c>
      <c r="V1773" t="s">
        <v>713</v>
      </c>
      <c r="W1773" s="60">
        <v>20720010</v>
      </c>
      <c r="X1773" s="60" t="str">
        <f t="shared" si="27"/>
        <v>207</v>
      </c>
    </row>
    <row r="1774" spans="2:24">
      <c r="B1774">
        <v>43875324</v>
      </c>
      <c r="C1774" t="s">
        <v>2322</v>
      </c>
      <c r="D1774" t="s">
        <v>410</v>
      </c>
      <c r="E1774" s="60" t="s">
        <v>411</v>
      </c>
      <c r="G1774" t="s">
        <v>412</v>
      </c>
      <c r="H1774" s="61">
        <v>42279</v>
      </c>
      <c r="J1774" t="s">
        <v>966</v>
      </c>
      <c r="M1774" t="s">
        <v>397</v>
      </c>
      <c r="Q1774" t="s">
        <v>719</v>
      </c>
      <c r="S1774">
        <v>10295</v>
      </c>
      <c r="T1774" t="s">
        <v>761</v>
      </c>
      <c r="U1774" s="60">
        <v>10295</v>
      </c>
      <c r="V1774" t="s">
        <v>761</v>
      </c>
      <c r="W1774" s="60">
        <v>11110001</v>
      </c>
      <c r="X1774" s="60" t="str">
        <f t="shared" si="27"/>
        <v>111</v>
      </c>
    </row>
    <row r="1775" spans="2:24">
      <c r="B1775">
        <v>43876400</v>
      </c>
      <c r="C1775" t="s">
        <v>2745</v>
      </c>
      <c r="D1775" t="s">
        <v>393</v>
      </c>
      <c r="E1775" s="60" t="s">
        <v>394</v>
      </c>
      <c r="G1775" t="s">
        <v>395</v>
      </c>
      <c r="H1775" s="61">
        <v>44498</v>
      </c>
      <c r="J1775" t="s">
        <v>396</v>
      </c>
      <c r="M1775" t="s">
        <v>397</v>
      </c>
      <c r="Q1775" t="s">
        <v>398</v>
      </c>
      <c r="S1775">
        <v>10214</v>
      </c>
      <c r="T1775" t="s">
        <v>420</v>
      </c>
      <c r="U1775" s="60">
        <v>1021401</v>
      </c>
      <c r="V1775" t="s">
        <v>421</v>
      </c>
      <c r="W1775" s="60">
        <v>22620001</v>
      </c>
      <c r="X1775" s="60" t="str">
        <f t="shared" si="27"/>
        <v>226</v>
      </c>
    </row>
    <row r="1776" spans="2:24">
      <c r="B1776">
        <v>43876409</v>
      </c>
      <c r="C1776" t="s">
        <v>3005</v>
      </c>
      <c r="D1776" t="s">
        <v>393</v>
      </c>
      <c r="E1776" s="60" t="s">
        <v>394</v>
      </c>
      <c r="G1776" t="s">
        <v>1299</v>
      </c>
      <c r="H1776" s="61">
        <v>45223</v>
      </c>
      <c r="J1776" t="s">
        <v>396</v>
      </c>
      <c r="M1776" t="s">
        <v>471</v>
      </c>
      <c r="Q1776" t="s">
        <v>398</v>
      </c>
      <c r="S1776">
        <v>10235</v>
      </c>
      <c r="T1776" t="s">
        <v>415</v>
      </c>
      <c r="U1776" s="60">
        <v>1023502</v>
      </c>
      <c r="V1776" t="s">
        <v>416</v>
      </c>
      <c r="W1776" s="60">
        <v>20820001</v>
      </c>
      <c r="X1776" s="60" t="str">
        <f t="shared" si="27"/>
        <v>208</v>
      </c>
    </row>
    <row r="1777" spans="2:24">
      <c r="B1777">
        <v>43877477</v>
      </c>
      <c r="C1777" t="s">
        <v>3190</v>
      </c>
      <c r="D1777" t="s">
        <v>393</v>
      </c>
      <c r="E1777" s="60" t="s">
        <v>394</v>
      </c>
      <c r="G1777" t="s">
        <v>2693</v>
      </c>
      <c r="H1777" s="61">
        <v>45140</v>
      </c>
      <c r="J1777" t="s">
        <v>396</v>
      </c>
      <c r="M1777" t="s">
        <v>397</v>
      </c>
      <c r="Q1777" t="s">
        <v>2694</v>
      </c>
      <c r="S1777">
        <v>10230</v>
      </c>
      <c r="T1777" t="s">
        <v>454</v>
      </c>
      <c r="U1777" s="60">
        <v>1023016</v>
      </c>
      <c r="V1777" t="s">
        <v>588</v>
      </c>
      <c r="W1777" s="60">
        <v>20730001</v>
      </c>
      <c r="X1777" s="60" t="str">
        <f t="shared" si="27"/>
        <v>207</v>
      </c>
    </row>
    <row r="1778" spans="2:24">
      <c r="B1778">
        <v>43877615</v>
      </c>
      <c r="C1778" t="s">
        <v>1952</v>
      </c>
      <c r="D1778" t="s">
        <v>410</v>
      </c>
      <c r="E1778" s="60" t="s">
        <v>411</v>
      </c>
      <c r="G1778" t="s">
        <v>753</v>
      </c>
      <c r="H1778" s="61">
        <v>40473</v>
      </c>
      <c r="J1778" t="s">
        <v>481</v>
      </c>
      <c r="M1778" t="s">
        <v>397</v>
      </c>
      <c r="Q1778" t="s">
        <v>753</v>
      </c>
      <c r="S1778">
        <v>10292</v>
      </c>
      <c r="T1778" t="s">
        <v>451</v>
      </c>
      <c r="U1778" s="60">
        <v>1029202</v>
      </c>
      <c r="V1778" t="s">
        <v>654</v>
      </c>
      <c r="W1778" s="60">
        <v>20110001</v>
      </c>
      <c r="X1778" s="60" t="str">
        <f t="shared" si="27"/>
        <v>201</v>
      </c>
    </row>
    <row r="1779" spans="2:24">
      <c r="B1779">
        <v>43878061</v>
      </c>
      <c r="C1779" t="s">
        <v>2400</v>
      </c>
      <c r="D1779" t="s">
        <v>410</v>
      </c>
      <c r="E1779" s="60" t="s">
        <v>411</v>
      </c>
      <c r="G1779" t="s">
        <v>753</v>
      </c>
      <c r="H1779" s="61">
        <v>42594</v>
      </c>
      <c r="J1779" t="s">
        <v>413</v>
      </c>
      <c r="M1779" t="s">
        <v>397</v>
      </c>
      <c r="Q1779" t="s">
        <v>753</v>
      </c>
      <c r="S1779">
        <v>10203</v>
      </c>
      <c r="T1779" t="s">
        <v>399</v>
      </c>
      <c r="U1779" s="60">
        <v>1020304</v>
      </c>
      <c r="V1779" t="s">
        <v>1290</v>
      </c>
      <c r="W1779" s="60">
        <v>21430001</v>
      </c>
      <c r="X1779" s="60" t="str">
        <f t="shared" si="27"/>
        <v>214</v>
      </c>
    </row>
    <row r="1780" spans="2:24">
      <c r="B1780">
        <v>43879475</v>
      </c>
      <c r="C1780" t="s">
        <v>4766</v>
      </c>
      <c r="D1780" t="s">
        <v>393</v>
      </c>
      <c r="E1780" s="60" t="s">
        <v>394</v>
      </c>
      <c r="G1780" t="s">
        <v>2693</v>
      </c>
      <c r="H1780" s="61">
        <v>45239</v>
      </c>
      <c r="J1780" t="s">
        <v>396</v>
      </c>
      <c r="M1780" t="s">
        <v>471</v>
      </c>
      <c r="Q1780" t="s">
        <v>2694</v>
      </c>
      <c r="S1780">
        <v>10230</v>
      </c>
      <c r="T1780" t="s">
        <v>454</v>
      </c>
      <c r="U1780" s="60">
        <v>1023008</v>
      </c>
      <c r="V1780" t="s">
        <v>684</v>
      </c>
      <c r="W1780" s="60">
        <v>20720008</v>
      </c>
      <c r="X1780" s="60" t="str">
        <f t="shared" si="27"/>
        <v>207</v>
      </c>
    </row>
    <row r="1781" spans="2:24">
      <c r="B1781">
        <v>43904967</v>
      </c>
      <c r="C1781" t="s">
        <v>4767</v>
      </c>
      <c r="D1781" t="s">
        <v>410</v>
      </c>
      <c r="E1781" s="60" t="s">
        <v>411</v>
      </c>
      <c r="G1781" t="s">
        <v>412</v>
      </c>
      <c r="H1781" s="61">
        <v>45246</v>
      </c>
      <c r="J1781" t="s">
        <v>4979</v>
      </c>
      <c r="M1781" t="s">
        <v>397</v>
      </c>
      <c r="Q1781" t="s">
        <v>719</v>
      </c>
      <c r="S1781">
        <v>10230</v>
      </c>
      <c r="T1781" t="s">
        <v>454</v>
      </c>
      <c r="U1781" s="60">
        <v>1023007</v>
      </c>
      <c r="V1781" t="s">
        <v>582</v>
      </c>
      <c r="W1781" s="60">
        <v>20720007</v>
      </c>
      <c r="X1781" s="60" t="str">
        <f t="shared" si="27"/>
        <v>207</v>
      </c>
    </row>
    <row r="1782" spans="2:24">
      <c r="B1782">
        <v>43905145</v>
      </c>
      <c r="C1782" t="s">
        <v>2675</v>
      </c>
      <c r="D1782" t="s">
        <v>410</v>
      </c>
      <c r="E1782" s="60" t="s">
        <v>411</v>
      </c>
      <c r="G1782" t="s">
        <v>412</v>
      </c>
      <c r="H1782" s="61">
        <v>44370</v>
      </c>
      <c r="J1782" t="s">
        <v>647</v>
      </c>
      <c r="M1782" t="s">
        <v>397</v>
      </c>
      <c r="Q1782" t="s">
        <v>414</v>
      </c>
      <c r="S1782">
        <v>10250</v>
      </c>
      <c r="T1782" t="s">
        <v>483</v>
      </c>
      <c r="U1782" s="60">
        <v>10250</v>
      </c>
      <c r="V1782" t="s">
        <v>483</v>
      </c>
      <c r="W1782" s="60">
        <v>21260001</v>
      </c>
      <c r="X1782" s="60" t="str">
        <f t="shared" si="27"/>
        <v>212</v>
      </c>
    </row>
    <row r="1783" spans="2:24">
      <c r="B1783">
        <v>43905198</v>
      </c>
      <c r="C1783" t="s">
        <v>3122</v>
      </c>
      <c r="D1783" t="s">
        <v>410</v>
      </c>
      <c r="E1783" s="60" t="s">
        <v>411</v>
      </c>
      <c r="G1783" t="s">
        <v>412</v>
      </c>
      <c r="H1783" s="61">
        <v>44713</v>
      </c>
      <c r="J1783" t="s">
        <v>481</v>
      </c>
      <c r="M1783" t="s">
        <v>397</v>
      </c>
      <c r="Q1783" t="s">
        <v>414</v>
      </c>
      <c r="S1783">
        <v>10255</v>
      </c>
      <c r="T1783" t="s">
        <v>1097</v>
      </c>
      <c r="U1783" s="60">
        <v>10255</v>
      </c>
      <c r="V1783" t="s">
        <v>1097</v>
      </c>
      <c r="W1783" s="60">
        <v>22460001</v>
      </c>
      <c r="X1783" s="60" t="str">
        <f t="shared" si="27"/>
        <v>224</v>
      </c>
    </row>
    <row r="1784" spans="2:24">
      <c r="B1784">
        <v>43906141</v>
      </c>
      <c r="C1784" t="s">
        <v>2384</v>
      </c>
      <c r="D1784" t="s">
        <v>410</v>
      </c>
      <c r="E1784" s="60" t="s">
        <v>411</v>
      </c>
      <c r="G1784" t="s">
        <v>753</v>
      </c>
      <c r="H1784" s="61">
        <v>42412</v>
      </c>
      <c r="J1784" t="s">
        <v>4948</v>
      </c>
      <c r="M1784" t="s">
        <v>397</v>
      </c>
      <c r="Q1784" t="s">
        <v>753</v>
      </c>
      <c r="S1784">
        <v>10292</v>
      </c>
      <c r="T1784" t="s">
        <v>451</v>
      </c>
      <c r="U1784" s="60">
        <v>1029203</v>
      </c>
      <c r="V1784" t="s">
        <v>452</v>
      </c>
      <c r="W1784" s="60">
        <v>20160002</v>
      </c>
      <c r="X1784" s="60" t="str">
        <f t="shared" si="27"/>
        <v>201</v>
      </c>
    </row>
    <row r="1785" spans="2:24">
      <c r="B1785">
        <v>43906293</v>
      </c>
      <c r="C1785" t="s">
        <v>2994</v>
      </c>
      <c r="D1785" t="s">
        <v>393</v>
      </c>
      <c r="E1785" s="60" t="s">
        <v>394</v>
      </c>
      <c r="G1785" t="s">
        <v>2693</v>
      </c>
      <c r="H1785" s="61">
        <v>44994</v>
      </c>
      <c r="J1785" t="s">
        <v>396</v>
      </c>
      <c r="M1785" t="s">
        <v>471</v>
      </c>
      <c r="Q1785" t="s">
        <v>2694</v>
      </c>
      <c r="S1785">
        <v>10275</v>
      </c>
      <c r="T1785" t="s">
        <v>564</v>
      </c>
      <c r="U1785" s="60">
        <v>1027501</v>
      </c>
      <c r="V1785" t="s">
        <v>565</v>
      </c>
      <c r="W1785" s="60">
        <v>22520001</v>
      </c>
      <c r="X1785" s="60" t="str">
        <f t="shared" si="27"/>
        <v>225</v>
      </c>
    </row>
    <row r="1786" spans="2:24">
      <c r="B1786">
        <v>43906515</v>
      </c>
      <c r="C1786" t="s">
        <v>1966</v>
      </c>
      <c r="D1786" t="s">
        <v>410</v>
      </c>
      <c r="E1786" s="60" t="s">
        <v>411</v>
      </c>
      <c r="G1786" t="s">
        <v>753</v>
      </c>
      <c r="H1786" s="61">
        <v>40669</v>
      </c>
      <c r="J1786" t="s">
        <v>530</v>
      </c>
      <c r="M1786" t="s">
        <v>397</v>
      </c>
      <c r="Q1786" t="s">
        <v>753</v>
      </c>
      <c r="S1786">
        <v>10260</v>
      </c>
      <c r="T1786" t="s">
        <v>5037</v>
      </c>
      <c r="U1786" s="60">
        <v>1026002</v>
      </c>
      <c r="V1786" t="s">
        <v>1330</v>
      </c>
      <c r="W1786" s="60">
        <v>20920002</v>
      </c>
      <c r="X1786" s="60" t="str">
        <f t="shared" si="27"/>
        <v>209</v>
      </c>
    </row>
    <row r="1787" spans="2:24">
      <c r="B1787">
        <v>43906581</v>
      </c>
      <c r="C1787" t="s">
        <v>2249</v>
      </c>
      <c r="D1787" t="s">
        <v>393</v>
      </c>
      <c r="E1787" s="60" t="s">
        <v>394</v>
      </c>
      <c r="G1787" t="s">
        <v>395</v>
      </c>
      <c r="H1787" s="61">
        <v>41871</v>
      </c>
      <c r="J1787" t="s">
        <v>396</v>
      </c>
      <c r="M1787" t="s">
        <v>397</v>
      </c>
      <c r="Q1787" t="s">
        <v>398</v>
      </c>
      <c r="S1787">
        <v>10280</v>
      </c>
      <c r="T1787" t="s">
        <v>837</v>
      </c>
      <c r="U1787" s="60">
        <v>1028001</v>
      </c>
      <c r="V1787" t="s">
        <v>421</v>
      </c>
      <c r="W1787" s="60">
        <v>22220001</v>
      </c>
      <c r="X1787" s="60" t="str">
        <f t="shared" si="27"/>
        <v>222</v>
      </c>
    </row>
    <row r="1788" spans="2:24">
      <c r="B1788">
        <v>43907650</v>
      </c>
      <c r="C1788" t="s">
        <v>2803</v>
      </c>
      <c r="D1788" t="s">
        <v>393</v>
      </c>
      <c r="E1788" s="60" t="s">
        <v>394</v>
      </c>
      <c r="G1788" t="s">
        <v>395</v>
      </c>
      <c r="H1788" s="61">
        <v>44519</v>
      </c>
      <c r="J1788" t="s">
        <v>396</v>
      </c>
      <c r="M1788" t="s">
        <v>397</v>
      </c>
      <c r="Q1788" t="s">
        <v>398</v>
      </c>
      <c r="S1788">
        <v>10235</v>
      </c>
      <c r="T1788" t="s">
        <v>415</v>
      </c>
      <c r="U1788" s="60">
        <v>1023502</v>
      </c>
      <c r="V1788" t="s">
        <v>416</v>
      </c>
      <c r="W1788" s="60">
        <v>20820001</v>
      </c>
      <c r="X1788" s="60" t="str">
        <f t="shared" si="27"/>
        <v>208</v>
      </c>
    </row>
    <row r="1789" spans="2:24">
      <c r="B1789">
        <v>43908441</v>
      </c>
      <c r="C1789" t="s">
        <v>2200</v>
      </c>
      <c r="D1789" t="s">
        <v>410</v>
      </c>
      <c r="E1789" s="60" t="s">
        <v>411</v>
      </c>
      <c r="G1789" t="s">
        <v>753</v>
      </c>
      <c r="H1789" s="61">
        <v>41782</v>
      </c>
      <c r="J1789" t="s">
        <v>508</v>
      </c>
      <c r="M1789" t="s">
        <v>397</v>
      </c>
      <c r="Q1789" t="s">
        <v>753</v>
      </c>
      <c r="S1789">
        <v>10292</v>
      </c>
      <c r="T1789" t="s">
        <v>451</v>
      </c>
      <c r="U1789" s="60">
        <v>102920201</v>
      </c>
      <c r="V1789" t="s">
        <v>5052</v>
      </c>
      <c r="W1789" s="60">
        <v>20110002</v>
      </c>
      <c r="X1789" s="60" t="str">
        <f t="shared" si="27"/>
        <v>201</v>
      </c>
    </row>
    <row r="1790" spans="2:24">
      <c r="B1790">
        <v>43909566</v>
      </c>
      <c r="C1790" t="s">
        <v>2112</v>
      </c>
      <c r="D1790" t="s">
        <v>410</v>
      </c>
      <c r="E1790" s="60" t="s">
        <v>411</v>
      </c>
      <c r="G1790" t="s">
        <v>753</v>
      </c>
      <c r="H1790" s="61">
        <v>41346</v>
      </c>
      <c r="J1790" t="s">
        <v>481</v>
      </c>
      <c r="M1790" t="s">
        <v>397</v>
      </c>
      <c r="Q1790" t="s">
        <v>753</v>
      </c>
      <c r="S1790">
        <v>10290</v>
      </c>
      <c r="T1790" t="s">
        <v>706</v>
      </c>
      <c r="U1790" s="60">
        <v>10290</v>
      </c>
      <c r="V1790" t="s">
        <v>706</v>
      </c>
      <c r="W1790" s="60">
        <v>20460001</v>
      </c>
      <c r="X1790" s="60" t="str">
        <f t="shared" si="27"/>
        <v>204</v>
      </c>
    </row>
    <row r="1791" spans="2:24">
      <c r="B1791">
        <v>43909812</v>
      </c>
      <c r="C1791" t="s">
        <v>4768</v>
      </c>
      <c r="D1791" t="s">
        <v>393</v>
      </c>
      <c r="E1791" s="60" t="s">
        <v>394</v>
      </c>
      <c r="G1791" t="s">
        <v>2693</v>
      </c>
      <c r="H1791" s="61">
        <v>45238</v>
      </c>
      <c r="J1791" t="s">
        <v>396</v>
      </c>
      <c r="M1791" t="s">
        <v>397</v>
      </c>
      <c r="Q1791" t="s">
        <v>2694</v>
      </c>
      <c r="S1791">
        <v>10213</v>
      </c>
      <c r="T1791" t="s">
        <v>460</v>
      </c>
      <c r="U1791" s="60">
        <v>1021301</v>
      </c>
      <c r="V1791" t="s">
        <v>421</v>
      </c>
      <c r="W1791" s="60">
        <v>22320001</v>
      </c>
      <c r="X1791" s="60" t="str">
        <f t="shared" si="27"/>
        <v>223</v>
      </c>
    </row>
    <row r="1792" spans="2:24">
      <c r="B1792">
        <v>43910611</v>
      </c>
      <c r="C1792" t="s">
        <v>3049</v>
      </c>
      <c r="D1792" t="s">
        <v>393</v>
      </c>
      <c r="E1792" s="60" t="s">
        <v>394</v>
      </c>
      <c r="G1792" t="s">
        <v>395</v>
      </c>
      <c r="H1792" s="61">
        <v>44676</v>
      </c>
      <c r="J1792" t="s">
        <v>396</v>
      </c>
      <c r="M1792" t="s">
        <v>397</v>
      </c>
      <c r="Q1792" t="s">
        <v>398</v>
      </c>
      <c r="S1792">
        <v>10260</v>
      </c>
      <c r="T1792" t="s">
        <v>5037</v>
      </c>
      <c r="U1792" s="60">
        <v>1026002</v>
      </c>
      <c r="V1792" t="s">
        <v>1330</v>
      </c>
      <c r="W1792" s="60">
        <v>20920002</v>
      </c>
      <c r="X1792" s="60" t="str">
        <f t="shared" si="27"/>
        <v>209</v>
      </c>
    </row>
    <row r="1793" spans="2:24">
      <c r="B1793">
        <v>43911109</v>
      </c>
      <c r="C1793" t="s">
        <v>3105</v>
      </c>
      <c r="D1793" t="s">
        <v>393</v>
      </c>
      <c r="E1793" s="60" t="s">
        <v>394</v>
      </c>
      <c r="G1793" t="s">
        <v>2693</v>
      </c>
      <c r="H1793" s="61">
        <v>45079</v>
      </c>
      <c r="J1793" t="s">
        <v>396</v>
      </c>
      <c r="M1793" t="s">
        <v>397</v>
      </c>
      <c r="Q1793" t="s">
        <v>2694</v>
      </c>
      <c r="S1793">
        <v>10220</v>
      </c>
      <c r="T1793" t="s">
        <v>434</v>
      </c>
      <c r="U1793" s="60">
        <v>1022002</v>
      </c>
      <c r="V1793" t="s">
        <v>606</v>
      </c>
      <c r="W1793" s="60">
        <v>22020003</v>
      </c>
      <c r="X1793" s="60" t="str">
        <f t="shared" si="27"/>
        <v>220</v>
      </c>
    </row>
    <row r="1794" spans="2:24">
      <c r="B1794">
        <v>43913306</v>
      </c>
      <c r="C1794" t="s">
        <v>2867</v>
      </c>
      <c r="D1794" t="s">
        <v>410</v>
      </c>
      <c r="E1794" s="60" t="s">
        <v>411</v>
      </c>
      <c r="G1794" t="s">
        <v>412</v>
      </c>
      <c r="H1794" s="61">
        <v>45083</v>
      </c>
      <c r="J1794" t="s">
        <v>481</v>
      </c>
      <c r="M1794" t="s">
        <v>397</v>
      </c>
      <c r="Q1794" t="s">
        <v>414</v>
      </c>
      <c r="S1794">
        <v>10294</v>
      </c>
      <c r="T1794" t="s">
        <v>472</v>
      </c>
      <c r="U1794" s="60">
        <v>10294</v>
      </c>
      <c r="V1794" t="s">
        <v>472</v>
      </c>
      <c r="W1794" s="60">
        <v>10850001</v>
      </c>
      <c r="X1794" s="60" t="str">
        <f t="shared" si="27"/>
        <v>108</v>
      </c>
    </row>
    <row r="1795" spans="2:24">
      <c r="B1795">
        <v>43914152</v>
      </c>
      <c r="C1795" t="s">
        <v>2300</v>
      </c>
      <c r="D1795" t="s">
        <v>410</v>
      </c>
      <c r="E1795" s="60" t="s">
        <v>411</v>
      </c>
      <c r="G1795" t="s">
        <v>753</v>
      </c>
      <c r="H1795" s="61">
        <v>42129</v>
      </c>
      <c r="J1795" t="s">
        <v>413</v>
      </c>
      <c r="M1795" t="s">
        <v>397</v>
      </c>
      <c r="Q1795" t="s">
        <v>753</v>
      </c>
      <c r="S1795">
        <v>10292</v>
      </c>
      <c r="T1795" t="s">
        <v>451</v>
      </c>
      <c r="U1795" s="60">
        <v>102920201</v>
      </c>
      <c r="V1795" t="s">
        <v>5052</v>
      </c>
      <c r="W1795" s="60">
        <v>20110002</v>
      </c>
      <c r="X1795" s="60" t="str">
        <f t="shared" ref="X1795:X1858" si="28">LEFT(W1795,3)</f>
        <v>201</v>
      </c>
    </row>
    <row r="1796" spans="2:24">
      <c r="B1796">
        <v>43914508</v>
      </c>
      <c r="C1796" t="s">
        <v>2308</v>
      </c>
      <c r="D1796" t="s">
        <v>410</v>
      </c>
      <c r="E1796" s="60" t="s">
        <v>411</v>
      </c>
      <c r="G1796" t="s">
        <v>753</v>
      </c>
      <c r="H1796" s="61">
        <v>42201</v>
      </c>
      <c r="J1796" t="s">
        <v>647</v>
      </c>
      <c r="M1796" t="s">
        <v>397</v>
      </c>
      <c r="Q1796" t="s">
        <v>753</v>
      </c>
      <c r="S1796">
        <v>10215</v>
      </c>
      <c r="T1796" t="s">
        <v>5034</v>
      </c>
      <c r="U1796" s="60">
        <v>10215</v>
      </c>
      <c r="V1796" t="s">
        <v>5034</v>
      </c>
      <c r="W1796" s="60">
        <v>21560001</v>
      </c>
      <c r="X1796" s="60" t="str">
        <f t="shared" si="28"/>
        <v>215</v>
      </c>
    </row>
    <row r="1797" spans="2:24">
      <c r="B1797">
        <v>43915071</v>
      </c>
      <c r="C1797" t="s">
        <v>3006</v>
      </c>
      <c r="D1797" t="s">
        <v>393</v>
      </c>
      <c r="E1797" s="60" t="s">
        <v>394</v>
      </c>
      <c r="G1797" t="s">
        <v>2693</v>
      </c>
      <c r="H1797" s="61">
        <v>45013</v>
      </c>
      <c r="J1797" t="s">
        <v>396</v>
      </c>
      <c r="M1797" t="s">
        <v>471</v>
      </c>
      <c r="Q1797" t="s">
        <v>2694</v>
      </c>
      <c r="S1797">
        <v>10211</v>
      </c>
      <c r="T1797" t="s">
        <v>422</v>
      </c>
      <c r="U1797" s="60">
        <v>1021101</v>
      </c>
      <c r="V1797" t="s">
        <v>423</v>
      </c>
      <c r="W1797" s="60">
        <v>21920004</v>
      </c>
      <c r="X1797" s="60" t="str">
        <f t="shared" si="28"/>
        <v>219</v>
      </c>
    </row>
    <row r="1798" spans="2:24">
      <c r="B1798">
        <v>43917618</v>
      </c>
      <c r="C1798" t="s">
        <v>2176</v>
      </c>
      <c r="D1798" t="s">
        <v>410</v>
      </c>
      <c r="E1798" s="60" t="s">
        <v>411</v>
      </c>
      <c r="G1798" t="s">
        <v>753</v>
      </c>
      <c r="H1798" s="61">
        <v>41564</v>
      </c>
      <c r="J1798" t="s">
        <v>489</v>
      </c>
      <c r="M1798" t="s">
        <v>397</v>
      </c>
      <c r="Q1798" t="s">
        <v>753</v>
      </c>
      <c r="S1798">
        <v>10292</v>
      </c>
      <c r="T1798" t="s">
        <v>451</v>
      </c>
      <c r="U1798" s="60">
        <v>1029203</v>
      </c>
      <c r="V1798" t="s">
        <v>452</v>
      </c>
      <c r="W1798" s="60">
        <v>20160002</v>
      </c>
      <c r="X1798" s="60" t="str">
        <f t="shared" si="28"/>
        <v>201</v>
      </c>
    </row>
    <row r="1799" spans="2:24">
      <c r="B1799">
        <v>43917981</v>
      </c>
      <c r="C1799" t="s">
        <v>2685</v>
      </c>
      <c r="D1799" t="s">
        <v>410</v>
      </c>
      <c r="E1799" s="60" t="s">
        <v>411</v>
      </c>
      <c r="G1799" t="s">
        <v>412</v>
      </c>
      <c r="H1799" s="61">
        <v>44383</v>
      </c>
      <c r="J1799" t="s">
        <v>495</v>
      </c>
      <c r="M1799" t="s">
        <v>397</v>
      </c>
      <c r="Q1799" t="s">
        <v>414</v>
      </c>
      <c r="S1799">
        <v>10294</v>
      </c>
      <c r="T1799" t="s">
        <v>472</v>
      </c>
      <c r="U1799" s="60">
        <v>10294</v>
      </c>
      <c r="V1799" t="s">
        <v>472</v>
      </c>
      <c r="W1799" s="60">
        <v>10850001</v>
      </c>
      <c r="X1799" s="60" t="str">
        <f t="shared" si="28"/>
        <v>108</v>
      </c>
    </row>
    <row r="1800" spans="2:24">
      <c r="B1800">
        <v>43918163</v>
      </c>
      <c r="C1800" t="s">
        <v>4769</v>
      </c>
      <c r="D1800" t="s">
        <v>393</v>
      </c>
      <c r="E1800" s="60" t="s">
        <v>394</v>
      </c>
      <c r="G1800" t="s">
        <v>2693</v>
      </c>
      <c r="H1800" s="61">
        <v>45166</v>
      </c>
      <c r="J1800" t="s">
        <v>396</v>
      </c>
      <c r="M1800" t="s">
        <v>397</v>
      </c>
      <c r="Q1800" t="s">
        <v>2694</v>
      </c>
      <c r="S1800">
        <v>10225</v>
      </c>
      <c r="T1800" t="s">
        <v>402</v>
      </c>
      <c r="U1800" s="60">
        <v>10225</v>
      </c>
      <c r="V1800" t="s">
        <v>402</v>
      </c>
      <c r="W1800" s="60">
        <v>21320011</v>
      </c>
      <c r="X1800" s="60" t="str">
        <f t="shared" si="28"/>
        <v>213</v>
      </c>
    </row>
    <row r="1801" spans="2:24">
      <c r="B1801">
        <v>43920648</v>
      </c>
      <c r="C1801" t="s">
        <v>2295</v>
      </c>
      <c r="D1801" t="s">
        <v>410</v>
      </c>
      <c r="E1801" s="60" t="s">
        <v>411</v>
      </c>
      <c r="G1801" t="s">
        <v>753</v>
      </c>
      <c r="H1801" s="61">
        <v>42073</v>
      </c>
      <c r="J1801" t="s">
        <v>470</v>
      </c>
      <c r="M1801" t="s">
        <v>471</v>
      </c>
      <c r="Q1801" t="s">
        <v>753</v>
      </c>
      <c r="S1801">
        <v>10294</v>
      </c>
      <c r="T1801" t="s">
        <v>472</v>
      </c>
      <c r="U1801" s="60">
        <v>1029403</v>
      </c>
      <c r="V1801" t="s">
        <v>473</v>
      </c>
      <c r="W1801" s="60">
        <v>10850006</v>
      </c>
      <c r="X1801" s="60" t="str">
        <f t="shared" si="28"/>
        <v>108</v>
      </c>
    </row>
    <row r="1802" spans="2:24">
      <c r="B1802">
        <v>43920988</v>
      </c>
      <c r="C1802" t="s">
        <v>3169</v>
      </c>
      <c r="D1802" t="s">
        <v>393</v>
      </c>
      <c r="E1802" s="60" t="s">
        <v>394</v>
      </c>
      <c r="G1802" t="s">
        <v>2693</v>
      </c>
      <c r="H1802" s="61">
        <v>45177</v>
      </c>
      <c r="J1802" t="s">
        <v>396</v>
      </c>
      <c r="M1802" t="s">
        <v>397</v>
      </c>
      <c r="Q1802" t="s">
        <v>2694</v>
      </c>
      <c r="S1802">
        <v>10210</v>
      </c>
      <c r="T1802" t="s">
        <v>5038</v>
      </c>
      <c r="U1802" s="60">
        <v>1021001</v>
      </c>
      <c r="V1802" t="s">
        <v>797</v>
      </c>
      <c r="W1802" s="60">
        <v>21820002</v>
      </c>
      <c r="X1802" s="60" t="str">
        <f t="shared" si="28"/>
        <v>218</v>
      </c>
    </row>
    <row r="1803" spans="2:24">
      <c r="B1803">
        <v>43926626</v>
      </c>
      <c r="C1803" t="s">
        <v>4770</v>
      </c>
      <c r="D1803" t="s">
        <v>393</v>
      </c>
      <c r="E1803" s="60" t="s">
        <v>394</v>
      </c>
      <c r="G1803" t="s">
        <v>2693</v>
      </c>
      <c r="H1803" s="61">
        <v>45070</v>
      </c>
      <c r="J1803" t="s">
        <v>396</v>
      </c>
      <c r="M1803" t="s">
        <v>471</v>
      </c>
      <c r="Q1803" t="s">
        <v>2694</v>
      </c>
      <c r="S1803">
        <v>10235</v>
      </c>
      <c r="T1803" t="s">
        <v>415</v>
      </c>
      <c r="U1803" s="60">
        <v>1023502</v>
      </c>
      <c r="V1803" t="s">
        <v>416</v>
      </c>
      <c r="W1803" s="60">
        <v>20820001</v>
      </c>
      <c r="X1803" s="60" t="str">
        <f t="shared" si="28"/>
        <v>208</v>
      </c>
    </row>
    <row r="1804" spans="2:24">
      <c r="B1804">
        <v>43927697</v>
      </c>
      <c r="C1804" t="s">
        <v>1927</v>
      </c>
      <c r="D1804" t="s">
        <v>410</v>
      </c>
      <c r="E1804" s="60" t="s">
        <v>411</v>
      </c>
      <c r="G1804" t="s">
        <v>753</v>
      </c>
      <c r="H1804" s="61">
        <v>40396</v>
      </c>
      <c r="J1804" t="s">
        <v>481</v>
      </c>
      <c r="M1804" t="s">
        <v>397</v>
      </c>
      <c r="Q1804" t="s">
        <v>753</v>
      </c>
      <c r="S1804">
        <v>10292</v>
      </c>
      <c r="T1804" t="s">
        <v>451</v>
      </c>
      <c r="U1804" s="60">
        <v>1029202</v>
      </c>
      <c r="V1804" t="s">
        <v>654</v>
      </c>
      <c r="W1804" s="60">
        <v>20110001</v>
      </c>
      <c r="X1804" s="60" t="str">
        <f t="shared" si="28"/>
        <v>201</v>
      </c>
    </row>
    <row r="1805" spans="2:24">
      <c r="B1805">
        <v>43960113</v>
      </c>
      <c r="C1805" t="s">
        <v>2763</v>
      </c>
      <c r="D1805" t="s">
        <v>393</v>
      </c>
      <c r="E1805" s="60" t="s">
        <v>394</v>
      </c>
      <c r="G1805" t="s">
        <v>395</v>
      </c>
      <c r="H1805" s="61">
        <v>44505</v>
      </c>
      <c r="J1805" t="s">
        <v>396</v>
      </c>
      <c r="M1805" t="s">
        <v>397</v>
      </c>
      <c r="Q1805" t="s">
        <v>398</v>
      </c>
      <c r="S1805">
        <v>10209</v>
      </c>
      <c r="T1805" t="s">
        <v>442</v>
      </c>
      <c r="U1805" s="60">
        <v>1020904</v>
      </c>
      <c r="V1805" t="s">
        <v>756</v>
      </c>
      <c r="W1805" s="60">
        <v>21720005</v>
      </c>
      <c r="X1805" s="60" t="str">
        <f t="shared" si="28"/>
        <v>217</v>
      </c>
    </row>
    <row r="1806" spans="2:24">
      <c r="B1806">
        <v>43960620</v>
      </c>
      <c r="C1806" t="s">
        <v>2701</v>
      </c>
      <c r="D1806" t="s">
        <v>393</v>
      </c>
      <c r="E1806" s="60" t="s">
        <v>394</v>
      </c>
      <c r="G1806" t="s">
        <v>1299</v>
      </c>
      <c r="H1806" s="61">
        <v>45223</v>
      </c>
      <c r="J1806" t="s">
        <v>396</v>
      </c>
      <c r="M1806" t="s">
        <v>397</v>
      </c>
      <c r="Q1806" t="s">
        <v>398</v>
      </c>
      <c r="S1806">
        <v>10213</v>
      </c>
      <c r="T1806" t="s">
        <v>460</v>
      </c>
      <c r="U1806" s="60">
        <v>1021301</v>
      </c>
      <c r="V1806" t="s">
        <v>421</v>
      </c>
      <c r="W1806" s="60">
        <v>22320001</v>
      </c>
      <c r="X1806" s="60" t="str">
        <f t="shared" si="28"/>
        <v>223</v>
      </c>
    </row>
    <row r="1807" spans="2:24">
      <c r="B1807">
        <v>43971150</v>
      </c>
      <c r="C1807" t="s">
        <v>2053</v>
      </c>
      <c r="D1807" t="s">
        <v>393</v>
      </c>
      <c r="E1807" s="60" t="s">
        <v>394</v>
      </c>
      <c r="G1807" t="s">
        <v>395</v>
      </c>
      <c r="H1807" s="61">
        <v>41166</v>
      </c>
      <c r="J1807" t="s">
        <v>396</v>
      </c>
      <c r="M1807" t="s">
        <v>397</v>
      </c>
      <c r="Q1807" t="s">
        <v>398</v>
      </c>
      <c r="S1807">
        <v>10260</v>
      </c>
      <c r="T1807" t="s">
        <v>5037</v>
      </c>
      <c r="U1807" s="60">
        <v>1026001</v>
      </c>
      <c r="V1807" t="s">
        <v>538</v>
      </c>
      <c r="W1807" s="60">
        <v>20920001</v>
      </c>
      <c r="X1807" s="60" t="str">
        <f t="shared" si="28"/>
        <v>209</v>
      </c>
    </row>
    <row r="1808" spans="2:24">
      <c r="B1808">
        <v>43973291</v>
      </c>
      <c r="C1808" t="s">
        <v>2511</v>
      </c>
      <c r="D1808" t="s">
        <v>393</v>
      </c>
      <c r="E1808" s="60" t="s">
        <v>394</v>
      </c>
      <c r="G1808" t="s">
        <v>395</v>
      </c>
      <c r="H1808" s="61">
        <v>43144</v>
      </c>
      <c r="J1808" t="s">
        <v>396</v>
      </c>
      <c r="M1808" t="s">
        <v>397</v>
      </c>
      <c r="Q1808" t="s">
        <v>398</v>
      </c>
      <c r="S1808">
        <v>10280</v>
      </c>
      <c r="T1808" t="s">
        <v>837</v>
      </c>
      <c r="U1808" s="60">
        <v>1028001</v>
      </c>
      <c r="V1808" t="s">
        <v>421</v>
      </c>
      <c r="W1808" s="60">
        <v>22220001</v>
      </c>
      <c r="X1808" s="60" t="str">
        <f t="shared" si="28"/>
        <v>222</v>
      </c>
    </row>
    <row r="1809" spans="2:24">
      <c r="B1809">
        <v>43973397</v>
      </c>
      <c r="C1809" t="s">
        <v>3439</v>
      </c>
      <c r="D1809" t="s">
        <v>393</v>
      </c>
      <c r="E1809" s="60" t="s">
        <v>394</v>
      </c>
      <c r="G1809" t="s">
        <v>2693</v>
      </c>
      <c r="H1809" s="61">
        <v>45264</v>
      </c>
      <c r="J1809" t="s">
        <v>396</v>
      </c>
      <c r="M1809" t="s">
        <v>471</v>
      </c>
      <c r="Q1809" t="s">
        <v>2694</v>
      </c>
      <c r="S1809">
        <v>10250</v>
      </c>
      <c r="T1809" t="s">
        <v>483</v>
      </c>
      <c r="U1809" s="60">
        <v>1025002</v>
      </c>
      <c r="V1809" t="s">
        <v>694</v>
      </c>
      <c r="W1809" s="60">
        <v>21220002</v>
      </c>
      <c r="X1809" s="60" t="str">
        <f t="shared" si="28"/>
        <v>212</v>
      </c>
    </row>
    <row r="1810" spans="2:24">
      <c r="B1810">
        <v>43975876</v>
      </c>
      <c r="C1810" t="s">
        <v>2897</v>
      </c>
      <c r="D1810" t="s">
        <v>393</v>
      </c>
      <c r="E1810" s="60" t="s">
        <v>394</v>
      </c>
      <c r="G1810" t="s">
        <v>2693</v>
      </c>
      <c r="H1810" s="61">
        <v>44973</v>
      </c>
      <c r="J1810" t="s">
        <v>396</v>
      </c>
      <c r="M1810" t="s">
        <v>397</v>
      </c>
      <c r="Q1810" t="s">
        <v>2694</v>
      </c>
      <c r="S1810">
        <v>10225</v>
      </c>
      <c r="T1810" t="s">
        <v>402</v>
      </c>
      <c r="U1810" s="60">
        <v>1022501</v>
      </c>
      <c r="V1810" t="s">
        <v>676</v>
      </c>
      <c r="W1810" s="60">
        <v>21320003</v>
      </c>
      <c r="X1810" s="60" t="str">
        <f t="shared" si="28"/>
        <v>213</v>
      </c>
    </row>
    <row r="1811" spans="2:24">
      <c r="B1811">
        <v>43977261</v>
      </c>
      <c r="C1811" t="s">
        <v>2464</v>
      </c>
      <c r="D1811" t="s">
        <v>393</v>
      </c>
      <c r="E1811" s="60" t="s">
        <v>394</v>
      </c>
      <c r="G1811" t="s">
        <v>395</v>
      </c>
      <c r="H1811" s="61">
        <v>43137</v>
      </c>
      <c r="J1811" t="s">
        <v>396</v>
      </c>
      <c r="M1811" t="s">
        <v>397</v>
      </c>
      <c r="Q1811" t="s">
        <v>398</v>
      </c>
      <c r="S1811">
        <v>10230</v>
      </c>
      <c r="T1811" t="s">
        <v>454</v>
      </c>
      <c r="U1811" s="60">
        <v>1023006</v>
      </c>
      <c r="V1811" t="s">
        <v>455</v>
      </c>
      <c r="W1811" s="60">
        <v>20720006</v>
      </c>
      <c r="X1811" s="60" t="str">
        <f t="shared" si="28"/>
        <v>207</v>
      </c>
    </row>
    <row r="1812" spans="2:24">
      <c r="B1812">
        <v>43977328</v>
      </c>
      <c r="C1812" t="s">
        <v>3370</v>
      </c>
      <c r="D1812" t="s">
        <v>393</v>
      </c>
      <c r="E1812" s="60" t="s">
        <v>394</v>
      </c>
      <c r="G1812" t="s">
        <v>2693</v>
      </c>
      <c r="H1812" s="61">
        <v>45217</v>
      </c>
      <c r="J1812" t="s">
        <v>396</v>
      </c>
      <c r="M1812" t="s">
        <v>397</v>
      </c>
      <c r="Q1812" t="s">
        <v>2694</v>
      </c>
      <c r="S1812">
        <v>10260</v>
      </c>
      <c r="T1812" t="s">
        <v>5037</v>
      </c>
      <c r="U1812" s="60">
        <v>1026002</v>
      </c>
      <c r="V1812" t="s">
        <v>1330</v>
      </c>
      <c r="W1812" s="60">
        <v>20920002</v>
      </c>
      <c r="X1812" s="60" t="str">
        <f t="shared" si="28"/>
        <v>209</v>
      </c>
    </row>
    <row r="1813" spans="2:24">
      <c r="B1813">
        <v>43977548</v>
      </c>
      <c r="C1813" t="s">
        <v>2941</v>
      </c>
      <c r="D1813" t="s">
        <v>393</v>
      </c>
      <c r="E1813" s="60" t="s">
        <v>394</v>
      </c>
      <c r="G1813" t="s">
        <v>395</v>
      </c>
      <c r="H1813" s="61">
        <v>44620</v>
      </c>
      <c r="J1813" t="s">
        <v>396</v>
      </c>
      <c r="M1813" t="s">
        <v>397</v>
      </c>
      <c r="Q1813" t="s">
        <v>398</v>
      </c>
      <c r="S1813">
        <v>10255</v>
      </c>
      <c r="T1813" t="s">
        <v>1097</v>
      </c>
      <c r="U1813" s="60">
        <v>10255</v>
      </c>
      <c r="V1813" t="s">
        <v>1097</v>
      </c>
      <c r="W1813" s="60">
        <v>22460001</v>
      </c>
      <c r="X1813" s="60" t="str">
        <f t="shared" si="28"/>
        <v>224</v>
      </c>
    </row>
    <row r="1814" spans="2:24">
      <c r="B1814">
        <v>43977555</v>
      </c>
      <c r="C1814" t="s">
        <v>2788</v>
      </c>
      <c r="D1814" t="s">
        <v>393</v>
      </c>
      <c r="E1814" s="60" t="s">
        <v>394</v>
      </c>
      <c r="G1814" t="s">
        <v>1299</v>
      </c>
      <c r="H1814" s="61">
        <v>44516</v>
      </c>
      <c r="J1814" t="s">
        <v>396</v>
      </c>
      <c r="M1814" t="s">
        <v>471</v>
      </c>
      <c r="Q1814" t="s">
        <v>398</v>
      </c>
      <c r="S1814">
        <v>10230</v>
      </c>
      <c r="T1814" t="s">
        <v>454</v>
      </c>
      <c r="U1814" s="60">
        <v>1023007</v>
      </c>
      <c r="V1814" t="s">
        <v>582</v>
      </c>
      <c r="W1814" s="60">
        <v>20720007</v>
      </c>
      <c r="X1814" s="60" t="str">
        <f t="shared" si="28"/>
        <v>207</v>
      </c>
    </row>
    <row r="1815" spans="2:24">
      <c r="B1815">
        <v>43977624</v>
      </c>
      <c r="C1815" t="s">
        <v>3232</v>
      </c>
      <c r="D1815" t="s">
        <v>393</v>
      </c>
      <c r="E1815" s="60" t="s">
        <v>394</v>
      </c>
      <c r="G1815" t="s">
        <v>2693</v>
      </c>
      <c r="H1815" s="61">
        <v>45163</v>
      </c>
      <c r="J1815" t="s">
        <v>396</v>
      </c>
      <c r="M1815" t="s">
        <v>397</v>
      </c>
      <c r="Q1815" t="s">
        <v>2694</v>
      </c>
      <c r="S1815">
        <v>10213</v>
      </c>
      <c r="T1815" t="s">
        <v>460</v>
      </c>
      <c r="U1815" s="60">
        <v>1021301</v>
      </c>
      <c r="V1815" t="s">
        <v>421</v>
      </c>
      <c r="W1815" s="60">
        <v>22320001</v>
      </c>
      <c r="X1815" s="60" t="str">
        <f t="shared" si="28"/>
        <v>223</v>
      </c>
    </row>
    <row r="1816" spans="2:24">
      <c r="B1816">
        <v>43977946</v>
      </c>
      <c r="C1816" t="s">
        <v>3405</v>
      </c>
      <c r="D1816" t="s">
        <v>393</v>
      </c>
      <c r="E1816" s="60" t="s">
        <v>394</v>
      </c>
      <c r="G1816" t="s">
        <v>1299</v>
      </c>
      <c r="H1816" s="61">
        <v>45237</v>
      </c>
      <c r="J1816" t="s">
        <v>396</v>
      </c>
      <c r="M1816" t="s">
        <v>397</v>
      </c>
      <c r="Q1816" t="s">
        <v>398</v>
      </c>
      <c r="S1816">
        <v>10220</v>
      </c>
      <c r="T1816" t="s">
        <v>434</v>
      </c>
      <c r="U1816" s="60">
        <v>1022002</v>
      </c>
      <c r="V1816" t="s">
        <v>606</v>
      </c>
      <c r="W1816" s="60">
        <v>22020003</v>
      </c>
      <c r="X1816" s="60" t="str">
        <f t="shared" si="28"/>
        <v>220</v>
      </c>
    </row>
    <row r="1817" spans="2:24">
      <c r="B1817">
        <v>43978308</v>
      </c>
      <c r="C1817" t="s">
        <v>1780</v>
      </c>
      <c r="D1817" t="s">
        <v>410</v>
      </c>
      <c r="E1817" s="60" t="s">
        <v>411</v>
      </c>
      <c r="G1817" t="s">
        <v>753</v>
      </c>
      <c r="H1817" s="61">
        <v>39759</v>
      </c>
      <c r="J1817" t="s">
        <v>481</v>
      </c>
      <c r="M1817" t="s">
        <v>397</v>
      </c>
      <c r="Q1817" t="s">
        <v>753</v>
      </c>
      <c r="S1817">
        <v>10289</v>
      </c>
      <c r="T1817" t="s">
        <v>521</v>
      </c>
      <c r="U1817" s="60">
        <v>102890401</v>
      </c>
      <c r="V1817" t="s">
        <v>522</v>
      </c>
      <c r="W1817" s="60">
        <v>10210005</v>
      </c>
      <c r="X1817" s="60" t="str">
        <f t="shared" si="28"/>
        <v>102</v>
      </c>
    </row>
    <row r="1818" spans="2:24">
      <c r="B1818">
        <v>43978320</v>
      </c>
      <c r="C1818" t="s">
        <v>3034</v>
      </c>
      <c r="D1818" t="s">
        <v>393</v>
      </c>
      <c r="E1818" s="60" t="s">
        <v>394</v>
      </c>
      <c r="G1818" t="s">
        <v>2693</v>
      </c>
      <c r="H1818" s="61">
        <v>45041</v>
      </c>
      <c r="J1818" t="s">
        <v>396</v>
      </c>
      <c r="M1818" t="s">
        <v>471</v>
      </c>
      <c r="Q1818" t="s">
        <v>2694</v>
      </c>
      <c r="S1818">
        <v>10230</v>
      </c>
      <c r="T1818" t="s">
        <v>454</v>
      </c>
      <c r="U1818" s="60">
        <v>1023010</v>
      </c>
      <c r="V1818" t="s">
        <v>713</v>
      </c>
      <c r="W1818" s="60">
        <v>20720010</v>
      </c>
      <c r="X1818" s="60" t="str">
        <f t="shared" si="28"/>
        <v>207</v>
      </c>
    </row>
    <row r="1819" spans="2:24">
      <c r="B1819">
        <v>43982978</v>
      </c>
      <c r="C1819" t="s">
        <v>2610</v>
      </c>
      <c r="D1819" t="s">
        <v>410</v>
      </c>
      <c r="E1819" s="60" t="s">
        <v>411</v>
      </c>
      <c r="G1819" t="s">
        <v>412</v>
      </c>
      <c r="H1819" s="61">
        <v>43704</v>
      </c>
      <c r="J1819" t="s">
        <v>879</v>
      </c>
      <c r="M1819" t="s">
        <v>397</v>
      </c>
      <c r="Q1819" t="s">
        <v>719</v>
      </c>
      <c r="S1819">
        <v>10292</v>
      </c>
      <c r="T1819" t="s">
        <v>451</v>
      </c>
      <c r="U1819" s="60">
        <v>10292</v>
      </c>
      <c r="V1819" t="s">
        <v>451</v>
      </c>
      <c r="W1819" s="60">
        <v>20160001</v>
      </c>
      <c r="X1819" s="60" t="str">
        <f t="shared" si="28"/>
        <v>201</v>
      </c>
    </row>
    <row r="1820" spans="2:24">
      <c r="B1820">
        <v>43983172</v>
      </c>
      <c r="C1820" t="s">
        <v>4771</v>
      </c>
      <c r="D1820" t="s">
        <v>393</v>
      </c>
      <c r="E1820" s="60" t="s">
        <v>394</v>
      </c>
      <c r="G1820" t="s">
        <v>2693</v>
      </c>
      <c r="H1820" s="61">
        <v>45180</v>
      </c>
      <c r="J1820" t="s">
        <v>396</v>
      </c>
      <c r="M1820" t="s">
        <v>471</v>
      </c>
      <c r="Q1820" t="s">
        <v>2694</v>
      </c>
      <c r="S1820">
        <v>10211</v>
      </c>
      <c r="T1820" t="s">
        <v>422</v>
      </c>
      <c r="U1820" s="60">
        <v>1021101</v>
      </c>
      <c r="V1820" t="s">
        <v>423</v>
      </c>
      <c r="W1820" s="60">
        <v>21920004</v>
      </c>
      <c r="X1820" s="60" t="str">
        <f t="shared" si="28"/>
        <v>219</v>
      </c>
    </row>
    <row r="1821" spans="2:24">
      <c r="B1821">
        <v>43983340</v>
      </c>
      <c r="C1821" t="s">
        <v>3196</v>
      </c>
      <c r="D1821" t="s">
        <v>410</v>
      </c>
      <c r="E1821" s="60" t="s">
        <v>411</v>
      </c>
      <c r="G1821" t="s">
        <v>412</v>
      </c>
      <c r="H1821" s="61">
        <v>45054</v>
      </c>
      <c r="J1821" t="s">
        <v>481</v>
      </c>
      <c r="M1821" t="s">
        <v>397</v>
      </c>
      <c r="Q1821" t="s">
        <v>414</v>
      </c>
      <c r="S1821">
        <v>10209</v>
      </c>
      <c r="T1821" t="s">
        <v>442</v>
      </c>
      <c r="U1821" s="60">
        <v>10209</v>
      </c>
      <c r="V1821" t="s">
        <v>442</v>
      </c>
      <c r="W1821" s="60">
        <v>21760001</v>
      </c>
      <c r="X1821" s="60" t="str">
        <f t="shared" si="28"/>
        <v>217</v>
      </c>
    </row>
    <row r="1822" spans="2:24">
      <c r="B1822">
        <v>43983842</v>
      </c>
      <c r="C1822" t="s">
        <v>4772</v>
      </c>
      <c r="D1822" t="s">
        <v>393</v>
      </c>
      <c r="E1822" s="60" t="s">
        <v>394</v>
      </c>
      <c r="G1822" t="s">
        <v>2693</v>
      </c>
      <c r="H1822" s="61">
        <v>45013</v>
      </c>
      <c r="J1822" t="s">
        <v>396</v>
      </c>
      <c r="M1822" t="s">
        <v>471</v>
      </c>
      <c r="Q1822" t="s">
        <v>2694</v>
      </c>
      <c r="S1822">
        <v>10230</v>
      </c>
      <c r="T1822" t="s">
        <v>454</v>
      </c>
      <c r="U1822" s="60">
        <v>1023008</v>
      </c>
      <c r="V1822" t="s">
        <v>684</v>
      </c>
      <c r="W1822" s="60">
        <v>20720008</v>
      </c>
      <c r="X1822" s="60" t="str">
        <f t="shared" si="28"/>
        <v>207</v>
      </c>
    </row>
    <row r="1823" spans="2:24">
      <c r="B1823">
        <v>43985239</v>
      </c>
      <c r="C1823" t="s">
        <v>4773</v>
      </c>
      <c r="D1823" t="s">
        <v>393</v>
      </c>
      <c r="E1823" s="60" t="s">
        <v>394</v>
      </c>
      <c r="G1823" t="s">
        <v>2693</v>
      </c>
      <c r="H1823" s="61">
        <v>45166</v>
      </c>
      <c r="J1823" t="s">
        <v>396</v>
      </c>
      <c r="M1823" t="s">
        <v>397</v>
      </c>
      <c r="Q1823" t="s">
        <v>2694</v>
      </c>
      <c r="S1823">
        <v>10202</v>
      </c>
      <c r="T1823" t="s">
        <v>430</v>
      </c>
      <c r="U1823" s="60">
        <v>1020204</v>
      </c>
      <c r="V1823" t="s">
        <v>5047</v>
      </c>
      <c r="W1823" s="60">
        <v>21620003</v>
      </c>
      <c r="X1823" s="60" t="str">
        <f t="shared" si="28"/>
        <v>216</v>
      </c>
    </row>
    <row r="1824" spans="2:24">
      <c r="B1824">
        <v>43985446</v>
      </c>
      <c r="C1824" t="s">
        <v>2074</v>
      </c>
      <c r="D1824" t="s">
        <v>410</v>
      </c>
      <c r="E1824" s="60" t="s">
        <v>411</v>
      </c>
      <c r="G1824" t="s">
        <v>753</v>
      </c>
      <c r="H1824" s="61">
        <v>41215</v>
      </c>
      <c r="J1824" t="s">
        <v>4955</v>
      </c>
      <c r="M1824" t="s">
        <v>397</v>
      </c>
      <c r="Q1824" t="s">
        <v>753</v>
      </c>
      <c r="S1824">
        <v>10245</v>
      </c>
      <c r="T1824" t="s">
        <v>914</v>
      </c>
      <c r="U1824" s="60">
        <v>1024501</v>
      </c>
      <c r="V1824" t="s">
        <v>421</v>
      </c>
      <c r="W1824" s="60">
        <v>22120001</v>
      </c>
      <c r="X1824" s="60" t="str">
        <f t="shared" si="28"/>
        <v>221</v>
      </c>
    </row>
    <row r="1825" spans="2:24">
      <c r="B1825">
        <v>43986167</v>
      </c>
      <c r="C1825" t="s">
        <v>3286</v>
      </c>
      <c r="D1825" t="s">
        <v>393</v>
      </c>
      <c r="E1825" s="60" t="s">
        <v>394</v>
      </c>
      <c r="G1825" t="s">
        <v>2693</v>
      </c>
      <c r="H1825" s="61">
        <v>45222</v>
      </c>
      <c r="J1825" t="s">
        <v>396</v>
      </c>
      <c r="M1825" t="s">
        <v>397</v>
      </c>
      <c r="Q1825" t="s">
        <v>2694</v>
      </c>
      <c r="S1825">
        <v>10280</v>
      </c>
      <c r="T1825" t="s">
        <v>837</v>
      </c>
      <c r="U1825" s="60">
        <v>1028001</v>
      </c>
      <c r="V1825" t="s">
        <v>421</v>
      </c>
      <c r="W1825" s="60">
        <v>22220001</v>
      </c>
      <c r="X1825" s="60" t="str">
        <f t="shared" si="28"/>
        <v>222</v>
      </c>
    </row>
    <row r="1826" spans="2:24">
      <c r="B1826">
        <v>43986518</v>
      </c>
      <c r="C1826" t="s">
        <v>2838</v>
      </c>
      <c r="D1826" t="s">
        <v>393</v>
      </c>
      <c r="E1826" s="60" t="s">
        <v>394</v>
      </c>
      <c r="G1826" t="s">
        <v>395</v>
      </c>
      <c r="H1826" s="61">
        <v>44531</v>
      </c>
      <c r="J1826" t="s">
        <v>396</v>
      </c>
      <c r="M1826" t="s">
        <v>397</v>
      </c>
      <c r="Q1826" t="s">
        <v>398</v>
      </c>
      <c r="S1826">
        <v>10235</v>
      </c>
      <c r="T1826" t="s">
        <v>415</v>
      </c>
      <c r="U1826" s="60">
        <v>1023503</v>
      </c>
      <c r="V1826" t="s">
        <v>5043</v>
      </c>
      <c r="W1826" s="60">
        <v>20820002</v>
      </c>
      <c r="X1826" s="60" t="str">
        <f t="shared" si="28"/>
        <v>208</v>
      </c>
    </row>
    <row r="1827" spans="2:24">
      <c r="B1827">
        <v>43988111</v>
      </c>
      <c r="C1827" t="s">
        <v>2696</v>
      </c>
      <c r="D1827" t="s">
        <v>410</v>
      </c>
      <c r="E1827" s="60" t="s">
        <v>411</v>
      </c>
      <c r="G1827" t="s">
        <v>412</v>
      </c>
      <c r="H1827" s="61">
        <v>44427</v>
      </c>
      <c r="J1827" t="s">
        <v>481</v>
      </c>
      <c r="M1827" t="s">
        <v>397</v>
      </c>
      <c r="Q1827" t="s">
        <v>414</v>
      </c>
      <c r="S1827">
        <v>10292</v>
      </c>
      <c r="T1827" t="s">
        <v>451</v>
      </c>
      <c r="U1827" s="60">
        <v>102920201</v>
      </c>
      <c r="V1827" t="s">
        <v>5052</v>
      </c>
      <c r="W1827" s="60">
        <v>20110002</v>
      </c>
      <c r="X1827" s="60" t="str">
        <f t="shared" si="28"/>
        <v>201</v>
      </c>
    </row>
    <row r="1828" spans="2:24">
      <c r="B1828">
        <v>43990475</v>
      </c>
      <c r="C1828" t="s">
        <v>4774</v>
      </c>
      <c r="D1828" t="s">
        <v>393</v>
      </c>
      <c r="E1828" s="60" t="s">
        <v>394</v>
      </c>
      <c r="G1828" t="s">
        <v>1299</v>
      </c>
      <c r="H1828" s="61">
        <v>45237</v>
      </c>
      <c r="J1828" t="s">
        <v>396</v>
      </c>
      <c r="M1828" t="s">
        <v>471</v>
      </c>
      <c r="Q1828" t="s">
        <v>398</v>
      </c>
      <c r="S1828">
        <v>10230</v>
      </c>
      <c r="T1828" t="s">
        <v>454</v>
      </c>
      <c r="U1828" s="60">
        <v>1023010</v>
      </c>
      <c r="V1828" t="s">
        <v>713</v>
      </c>
      <c r="W1828" s="60">
        <v>20720010</v>
      </c>
      <c r="X1828" s="60" t="str">
        <f t="shared" si="28"/>
        <v>207</v>
      </c>
    </row>
    <row r="1829" spans="2:24">
      <c r="B1829">
        <v>43991150</v>
      </c>
      <c r="C1829" t="s">
        <v>3156</v>
      </c>
      <c r="D1829" t="s">
        <v>393</v>
      </c>
      <c r="E1829" s="60" t="s">
        <v>394</v>
      </c>
      <c r="G1829" t="s">
        <v>2693</v>
      </c>
      <c r="H1829" s="61">
        <v>45120</v>
      </c>
      <c r="J1829" t="s">
        <v>396</v>
      </c>
      <c r="M1829" t="s">
        <v>471</v>
      </c>
      <c r="Q1829" t="s">
        <v>2694</v>
      </c>
      <c r="S1829">
        <v>10230</v>
      </c>
      <c r="T1829" t="s">
        <v>454</v>
      </c>
      <c r="U1829" s="60">
        <v>1023008</v>
      </c>
      <c r="V1829" t="s">
        <v>684</v>
      </c>
      <c r="W1829" s="60">
        <v>20720008</v>
      </c>
      <c r="X1829" s="60" t="str">
        <f t="shared" si="28"/>
        <v>207</v>
      </c>
    </row>
    <row r="1830" spans="2:24">
      <c r="B1830">
        <v>43996013</v>
      </c>
      <c r="C1830" t="s">
        <v>2289</v>
      </c>
      <c r="D1830" t="s">
        <v>410</v>
      </c>
      <c r="E1830" s="60" t="s">
        <v>411</v>
      </c>
      <c r="G1830" t="s">
        <v>753</v>
      </c>
      <c r="H1830" s="61">
        <v>42038</v>
      </c>
      <c r="J1830" t="s">
        <v>413</v>
      </c>
      <c r="M1830" t="s">
        <v>397</v>
      </c>
      <c r="Q1830" t="s">
        <v>753</v>
      </c>
      <c r="S1830">
        <v>10245</v>
      </c>
      <c r="T1830" t="s">
        <v>914</v>
      </c>
      <c r="U1830" s="60">
        <v>1024501</v>
      </c>
      <c r="V1830" t="s">
        <v>421</v>
      </c>
      <c r="W1830" s="60">
        <v>22120001</v>
      </c>
      <c r="X1830" s="60" t="str">
        <f t="shared" si="28"/>
        <v>221</v>
      </c>
    </row>
    <row r="1831" spans="2:24">
      <c r="B1831">
        <v>43996650</v>
      </c>
      <c r="C1831" t="s">
        <v>3025</v>
      </c>
      <c r="D1831" t="s">
        <v>393</v>
      </c>
      <c r="E1831" s="60" t="s">
        <v>394</v>
      </c>
      <c r="G1831" t="s">
        <v>2693</v>
      </c>
      <c r="H1831" s="61">
        <v>45037</v>
      </c>
      <c r="J1831" t="s">
        <v>396</v>
      </c>
      <c r="M1831" t="s">
        <v>471</v>
      </c>
      <c r="Q1831" t="s">
        <v>2694</v>
      </c>
      <c r="S1831">
        <v>10230</v>
      </c>
      <c r="T1831" t="s">
        <v>454</v>
      </c>
      <c r="U1831" s="60">
        <v>1023008</v>
      </c>
      <c r="V1831" t="s">
        <v>684</v>
      </c>
      <c r="W1831" s="60">
        <v>20720008</v>
      </c>
      <c r="X1831" s="60" t="str">
        <f t="shared" si="28"/>
        <v>207</v>
      </c>
    </row>
    <row r="1832" spans="2:24">
      <c r="B1832">
        <v>43996839</v>
      </c>
      <c r="C1832" t="s">
        <v>2352</v>
      </c>
      <c r="D1832" t="s">
        <v>393</v>
      </c>
      <c r="E1832" s="60" t="s">
        <v>394</v>
      </c>
      <c r="G1832" t="s">
        <v>395</v>
      </c>
      <c r="H1832" s="61">
        <v>42395</v>
      </c>
      <c r="J1832" t="s">
        <v>396</v>
      </c>
      <c r="M1832" t="s">
        <v>397</v>
      </c>
      <c r="Q1832" t="s">
        <v>398</v>
      </c>
      <c r="S1832">
        <v>10215</v>
      </c>
      <c r="T1832" t="s">
        <v>5034</v>
      </c>
      <c r="U1832" s="60">
        <v>1021503</v>
      </c>
      <c r="V1832" t="s">
        <v>907</v>
      </c>
      <c r="W1832" s="60">
        <v>21520001</v>
      </c>
      <c r="X1832" s="60" t="str">
        <f t="shared" si="28"/>
        <v>215</v>
      </c>
    </row>
    <row r="1833" spans="2:24">
      <c r="B1833">
        <v>43998952</v>
      </c>
      <c r="C1833" t="s">
        <v>2481</v>
      </c>
      <c r="D1833" t="s">
        <v>393</v>
      </c>
      <c r="E1833" s="60" t="s">
        <v>394</v>
      </c>
      <c r="G1833" t="s">
        <v>395</v>
      </c>
      <c r="H1833" s="61">
        <v>43139</v>
      </c>
      <c r="J1833" t="s">
        <v>396</v>
      </c>
      <c r="M1833" t="s">
        <v>397</v>
      </c>
      <c r="Q1833" t="s">
        <v>398</v>
      </c>
      <c r="S1833">
        <v>10209</v>
      </c>
      <c r="T1833" t="s">
        <v>442</v>
      </c>
      <c r="U1833" s="60">
        <v>1020903</v>
      </c>
      <c r="V1833" t="s">
        <v>443</v>
      </c>
      <c r="W1833" s="60">
        <v>21720004</v>
      </c>
      <c r="X1833" s="60" t="str">
        <f t="shared" si="28"/>
        <v>217</v>
      </c>
    </row>
    <row r="1834" spans="2:24">
      <c r="B1834">
        <v>44000253</v>
      </c>
      <c r="C1834" t="s">
        <v>3188</v>
      </c>
      <c r="D1834" t="s">
        <v>393</v>
      </c>
      <c r="E1834" s="60" t="s">
        <v>394</v>
      </c>
      <c r="G1834" t="s">
        <v>2693</v>
      </c>
      <c r="H1834" s="61">
        <v>45139</v>
      </c>
      <c r="J1834" t="s">
        <v>396</v>
      </c>
      <c r="M1834" t="s">
        <v>397</v>
      </c>
      <c r="Q1834" t="s">
        <v>2694</v>
      </c>
      <c r="S1834">
        <v>10272</v>
      </c>
      <c r="T1834" t="s">
        <v>1023</v>
      </c>
      <c r="U1834" s="60">
        <v>10272</v>
      </c>
      <c r="V1834" t="s">
        <v>1023</v>
      </c>
      <c r="W1834" s="60">
        <v>22760001</v>
      </c>
      <c r="X1834" s="60" t="str">
        <f t="shared" si="28"/>
        <v>227</v>
      </c>
    </row>
    <row r="1835" spans="2:24">
      <c r="B1835">
        <v>44000819</v>
      </c>
      <c r="C1835" t="s">
        <v>2107</v>
      </c>
      <c r="D1835" t="s">
        <v>410</v>
      </c>
      <c r="E1835" s="60" t="s">
        <v>411</v>
      </c>
      <c r="G1835" t="s">
        <v>753</v>
      </c>
      <c r="H1835" s="61">
        <v>41317</v>
      </c>
      <c r="J1835" t="s">
        <v>413</v>
      </c>
      <c r="M1835" t="s">
        <v>397</v>
      </c>
      <c r="Q1835" t="s">
        <v>753</v>
      </c>
      <c r="S1835">
        <v>10203</v>
      </c>
      <c r="T1835" t="s">
        <v>399</v>
      </c>
      <c r="U1835" s="60">
        <v>1020301</v>
      </c>
      <c r="V1835" t="s">
        <v>405</v>
      </c>
      <c r="W1835" s="60">
        <v>21420004</v>
      </c>
      <c r="X1835" s="60" t="str">
        <f t="shared" si="28"/>
        <v>214</v>
      </c>
    </row>
    <row r="1836" spans="2:24">
      <c r="B1836">
        <v>44000874</v>
      </c>
      <c r="C1836" t="s">
        <v>2390</v>
      </c>
      <c r="D1836" t="s">
        <v>410</v>
      </c>
      <c r="E1836" s="60" t="s">
        <v>411</v>
      </c>
      <c r="G1836" t="s">
        <v>753</v>
      </c>
      <c r="H1836" s="61">
        <v>42444</v>
      </c>
      <c r="J1836" t="s">
        <v>4955</v>
      </c>
      <c r="M1836" t="s">
        <v>397</v>
      </c>
      <c r="Q1836" t="s">
        <v>753</v>
      </c>
      <c r="S1836">
        <v>10230</v>
      </c>
      <c r="T1836" t="s">
        <v>454</v>
      </c>
      <c r="U1836" s="60">
        <v>1023016</v>
      </c>
      <c r="V1836" t="s">
        <v>588</v>
      </c>
      <c r="W1836" s="60">
        <v>20730001</v>
      </c>
      <c r="X1836" s="60" t="str">
        <f t="shared" si="28"/>
        <v>207</v>
      </c>
    </row>
    <row r="1837" spans="2:24">
      <c r="B1837">
        <v>44000911</v>
      </c>
      <c r="C1837" t="s">
        <v>2703</v>
      </c>
      <c r="D1837" t="s">
        <v>410</v>
      </c>
      <c r="E1837" s="60" t="s">
        <v>411</v>
      </c>
      <c r="G1837" t="s">
        <v>412</v>
      </c>
      <c r="H1837" s="61">
        <v>44442</v>
      </c>
      <c r="J1837" t="s">
        <v>925</v>
      </c>
      <c r="M1837" t="s">
        <v>397</v>
      </c>
      <c r="Q1837" t="s">
        <v>719</v>
      </c>
      <c r="S1837">
        <v>10290</v>
      </c>
      <c r="T1837" t="s">
        <v>706</v>
      </c>
      <c r="U1837" s="60">
        <v>10290</v>
      </c>
      <c r="V1837" t="s">
        <v>706</v>
      </c>
      <c r="W1837" s="60">
        <v>20460001</v>
      </c>
      <c r="X1837" s="60" t="str">
        <f t="shared" si="28"/>
        <v>204</v>
      </c>
    </row>
    <row r="1838" spans="2:24">
      <c r="B1838">
        <v>44002259</v>
      </c>
      <c r="C1838" t="s">
        <v>2672</v>
      </c>
      <c r="D1838" t="s">
        <v>410</v>
      </c>
      <c r="E1838" s="60" t="s">
        <v>411</v>
      </c>
      <c r="G1838" t="s">
        <v>412</v>
      </c>
      <c r="H1838" s="61">
        <v>44370</v>
      </c>
      <c r="J1838" t="s">
        <v>450</v>
      </c>
      <c r="M1838" t="s">
        <v>397</v>
      </c>
      <c r="Q1838" t="s">
        <v>414</v>
      </c>
      <c r="S1838">
        <v>10292</v>
      </c>
      <c r="T1838" t="s">
        <v>451</v>
      </c>
      <c r="U1838" s="60">
        <v>1029203</v>
      </c>
      <c r="V1838" t="s">
        <v>452</v>
      </c>
      <c r="W1838" s="60">
        <v>20160002</v>
      </c>
      <c r="X1838" s="60" t="str">
        <f t="shared" si="28"/>
        <v>201</v>
      </c>
    </row>
    <row r="1839" spans="2:24">
      <c r="B1839">
        <v>44005720</v>
      </c>
      <c r="C1839" t="s">
        <v>3179</v>
      </c>
      <c r="D1839" t="s">
        <v>393</v>
      </c>
      <c r="E1839" s="60" t="s">
        <v>394</v>
      </c>
      <c r="G1839" t="s">
        <v>2693</v>
      </c>
      <c r="H1839" s="61">
        <v>45154</v>
      </c>
      <c r="J1839" t="s">
        <v>396</v>
      </c>
      <c r="M1839" t="s">
        <v>397</v>
      </c>
      <c r="Q1839" t="s">
        <v>2694</v>
      </c>
      <c r="S1839">
        <v>10225</v>
      </c>
      <c r="T1839" t="s">
        <v>402</v>
      </c>
      <c r="U1839" s="60">
        <v>10225</v>
      </c>
      <c r="V1839" t="s">
        <v>402</v>
      </c>
      <c r="W1839" s="60">
        <v>21360001</v>
      </c>
      <c r="X1839" s="60" t="str">
        <f t="shared" si="28"/>
        <v>213</v>
      </c>
    </row>
    <row r="1840" spans="2:24">
      <c r="B1840">
        <v>44006529</v>
      </c>
      <c r="C1840" t="s">
        <v>2421</v>
      </c>
      <c r="D1840" t="s">
        <v>410</v>
      </c>
      <c r="E1840" s="60" t="s">
        <v>411</v>
      </c>
      <c r="G1840" t="s">
        <v>412</v>
      </c>
      <c r="H1840" s="61">
        <v>42816</v>
      </c>
      <c r="J1840" t="s">
        <v>4979</v>
      </c>
      <c r="M1840" t="s">
        <v>397</v>
      </c>
      <c r="Q1840" t="s">
        <v>719</v>
      </c>
      <c r="S1840">
        <v>10277</v>
      </c>
      <c r="T1840" t="s">
        <v>5039</v>
      </c>
      <c r="U1840" s="60">
        <v>10277</v>
      </c>
      <c r="V1840" t="s">
        <v>5039</v>
      </c>
      <c r="W1840" s="60">
        <v>23130001</v>
      </c>
      <c r="X1840" s="60" t="str">
        <f t="shared" si="28"/>
        <v>231</v>
      </c>
    </row>
    <row r="1841" spans="2:24">
      <c r="B1841">
        <v>44006727</v>
      </c>
      <c r="C1841" t="s">
        <v>2729</v>
      </c>
      <c r="D1841" t="s">
        <v>393</v>
      </c>
      <c r="E1841" s="60" t="s">
        <v>394</v>
      </c>
      <c r="G1841" t="s">
        <v>395</v>
      </c>
      <c r="H1841" s="61">
        <v>44491</v>
      </c>
      <c r="J1841" t="s">
        <v>396</v>
      </c>
      <c r="M1841" t="s">
        <v>397</v>
      </c>
      <c r="Q1841" t="s">
        <v>398</v>
      </c>
      <c r="S1841">
        <v>10209</v>
      </c>
      <c r="T1841" t="s">
        <v>442</v>
      </c>
      <c r="U1841" s="60">
        <v>1020905</v>
      </c>
      <c r="V1841" t="s">
        <v>952</v>
      </c>
      <c r="W1841" s="60">
        <v>21720006</v>
      </c>
      <c r="X1841" s="60" t="str">
        <f t="shared" si="28"/>
        <v>217</v>
      </c>
    </row>
    <row r="1842" spans="2:24">
      <c r="B1842">
        <v>44007495</v>
      </c>
      <c r="C1842" t="s">
        <v>1977</v>
      </c>
      <c r="D1842" t="s">
        <v>410</v>
      </c>
      <c r="E1842" s="60" t="s">
        <v>411</v>
      </c>
      <c r="G1842" t="s">
        <v>412</v>
      </c>
      <c r="H1842" s="61">
        <v>40687</v>
      </c>
      <c r="J1842" t="s">
        <v>587</v>
      </c>
      <c r="M1842" t="s">
        <v>397</v>
      </c>
      <c r="Q1842" t="s">
        <v>414</v>
      </c>
      <c r="S1842">
        <v>10230</v>
      </c>
      <c r="T1842" t="s">
        <v>454</v>
      </c>
      <c r="U1842" s="60">
        <v>1023016</v>
      </c>
      <c r="V1842" t="s">
        <v>588</v>
      </c>
      <c r="W1842" s="60">
        <v>20730001</v>
      </c>
      <c r="X1842" s="60" t="str">
        <f t="shared" si="28"/>
        <v>207</v>
      </c>
    </row>
    <row r="1843" spans="2:24">
      <c r="B1843">
        <v>44008086</v>
      </c>
      <c r="C1843" t="s">
        <v>2988</v>
      </c>
      <c r="D1843" t="s">
        <v>393</v>
      </c>
      <c r="E1843" s="60" t="s">
        <v>394</v>
      </c>
      <c r="G1843" t="s">
        <v>2693</v>
      </c>
      <c r="H1843" s="61">
        <v>45007</v>
      </c>
      <c r="J1843" t="s">
        <v>396</v>
      </c>
      <c r="M1843" t="s">
        <v>397</v>
      </c>
      <c r="Q1843" t="s">
        <v>2694</v>
      </c>
      <c r="S1843">
        <v>10235</v>
      </c>
      <c r="T1843" t="s">
        <v>415</v>
      </c>
      <c r="U1843" s="60">
        <v>1023502</v>
      </c>
      <c r="V1843" t="s">
        <v>416</v>
      </c>
      <c r="W1843" s="60">
        <v>20820001</v>
      </c>
      <c r="X1843" s="60" t="str">
        <f t="shared" si="28"/>
        <v>208</v>
      </c>
    </row>
    <row r="1844" spans="2:24">
      <c r="B1844">
        <v>45491530</v>
      </c>
      <c r="C1844" t="s">
        <v>3063</v>
      </c>
      <c r="D1844" t="s">
        <v>393</v>
      </c>
      <c r="E1844" s="60" t="s">
        <v>394</v>
      </c>
      <c r="G1844" t="s">
        <v>2693</v>
      </c>
      <c r="H1844" s="61">
        <v>45232</v>
      </c>
      <c r="J1844" t="s">
        <v>396</v>
      </c>
      <c r="M1844" t="s">
        <v>397</v>
      </c>
      <c r="Q1844" t="s">
        <v>2694</v>
      </c>
      <c r="S1844">
        <v>10260</v>
      </c>
      <c r="T1844" t="s">
        <v>5037</v>
      </c>
      <c r="U1844" s="60">
        <v>1026001</v>
      </c>
      <c r="V1844" t="s">
        <v>538</v>
      </c>
      <c r="W1844" s="60">
        <v>20920001</v>
      </c>
      <c r="X1844" s="60" t="str">
        <f t="shared" si="28"/>
        <v>209</v>
      </c>
    </row>
    <row r="1845" spans="2:24">
      <c r="B1845">
        <v>49606666</v>
      </c>
      <c r="C1845" t="s">
        <v>4775</v>
      </c>
      <c r="D1845" t="s">
        <v>393</v>
      </c>
      <c r="E1845" s="60" t="s">
        <v>394</v>
      </c>
      <c r="G1845" t="s">
        <v>1299</v>
      </c>
      <c r="H1845" s="61">
        <v>45237</v>
      </c>
      <c r="J1845" t="s">
        <v>396</v>
      </c>
      <c r="M1845" t="s">
        <v>397</v>
      </c>
      <c r="Q1845" t="s">
        <v>398</v>
      </c>
      <c r="S1845">
        <v>10225</v>
      </c>
      <c r="T1845" t="s">
        <v>402</v>
      </c>
      <c r="U1845" s="60">
        <v>1022507</v>
      </c>
      <c r="V1845" t="s">
        <v>673</v>
      </c>
      <c r="W1845" s="60">
        <v>21320009</v>
      </c>
      <c r="X1845" s="60" t="str">
        <f t="shared" si="28"/>
        <v>213</v>
      </c>
    </row>
    <row r="1846" spans="2:24">
      <c r="B1846">
        <v>49742094</v>
      </c>
      <c r="C1846" t="s">
        <v>1153</v>
      </c>
      <c r="D1846" t="s">
        <v>393</v>
      </c>
      <c r="E1846" s="60" t="s">
        <v>394</v>
      </c>
      <c r="G1846" t="s">
        <v>395</v>
      </c>
      <c r="H1846" s="61">
        <v>36931</v>
      </c>
      <c r="J1846" t="s">
        <v>396</v>
      </c>
      <c r="M1846" t="s">
        <v>397</v>
      </c>
      <c r="Q1846" t="s">
        <v>398</v>
      </c>
      <c r="S1846">
        <v>10260</v>
      </c>
      <c r="T1846" t="s">
        <v>5037</v>
      </c>
      <c r="U1846" s="60">
        <v>1026003</v>
      </c>
      <c r="V1846" t="s">
        <v>1105</v>
      </c>
      <c r="W1846" s="60">
        <v>20920007</v>
      </c>
      <c r="X1846" s="60" t="str">
        <f t="shared" si="28"/>
        <v>209</v>
      </c>
    </row>
    <row r="1847" spans="2:24">
      <c r="B1847">
        <v>50872854</v>
      </c>
      <c r="C1847" t="s">
        <v>996</v>
      </c>
      <c r="D1847" t="s">
        <v>410</v>
      </c>
      <c r="E1847" s="60" t="s">
        <v>411</v>
      </c>
      <c r="G1847" t="s">
        <v>753</v>
      </c>
      <c r="H1847" s="61">
        <v>35829</v>
      </c>
      <c r="J1847" t="s">
        <v>481</v>
      </c>
      <c r="M1847" t="s">
        <v>397</v>
      </c>
      <c r="Q1847" t="s">
        <v>753</v>
      </c>
      <c r="S1847">
        <v>10294</v>
      </c>
      <c r="T1847" t="s">
        <v>472</v>
      </c>
      <c r="U1847" s="60">
        <v>1029401</v>
      </c>
      <c r="V1847" t="s">
        <v>830</v>
      </c>
      <c r="W1847" s="60">
        <v>10850002</v>
      </c>
      <c r="X1847" s="60" t="str">
        <f t="shared" si="28"/>
        <v>108</v>
      </c>
    </row>
    <row r="1848" spans="2:24">
      <c r="B1848">
        <v>50909758</v>
      </c>
      <c r="C1848" t="s">
        <v>4776</v>
      </c>
      <c r="D1848" t="s">
        <v>393</v>
      </c>
      <c r="E1848" s="60" t="s">
        <v>394</v>
      </c>
      <c r="G1848" t="s">
        <v>395</v>
      </c>
      <c r="H1848" s="61">
        <v>40004</v>
      </c>
      <c r="J1848" t="s">
        <v>396</v>
      </c>
      <c r="M1848" t="s">
        <v>397</v>
      </c>
      <c r="Q1848" t="s">
        <v>398</v>
      </c>
      <c r="S1848">
        <v>10280</v>
      </c>
      <c r="T1848" t="s">
        <v>837</v>
      </c>
      <c r="U1848" s="60">
        <v>1028001</v>
      </c>
      <c r="V1848" t="s">
        <v>421</v>
      </c>
      <c r="W1848" s="60">
        <v>22220001</v>
      </c>
      <c r="X1848" s="60" t="str">
        <f t="shared" si="28"/>
        <v>222</v>
      </c>
    </row>
    <row r="1849" spans="2:24">
      <c r="B1849">
        <v>50935285</v>
      </c>
      <c r="C1849" t="s">
        <v>1931</v>
      </c>
      <c r="D1849" t="s">
        <v>393</v>
      </c>
      <c r="E1849" s="60" t="s">
        <v>394</v>
      </c>
      <c r="G1849" t="s">
        <v>395</v>
      </c>
      <c r="H1849" s="61">
        <v>40444</v>
      </c>
      <c r="J1849" t="s">
        <v>396</v>
      </c>
      <c r="M1849" t="s">
        <v>397</v>
      </c>
      <c r="Q1849" t="s">
        <v>398</v>
      </c>
      <c r="S1849">
        <v>10225</v>
      </c>
      <c r="T1849" t="s">
        <v>402</v>
      </c>
      <c r="U1849" s="60">
        <v>1022506</v>
      </c>
      <c r="V1849" t="s">
        <v>657</v>
      </c>
      <c r="W1849" s="60">
        <v>21320008</v>
      </c>
      <c r="X1849" s="60" t="str">
        <f t="shared" si="28"/>
        <v>213</v>
      </c>
    </row>
    <row r="1850" spans="2:24">
      <c r="B1850">
        <v>50983312</v>
      </c>
      <c r="C1850" t="s">
        <v>1544</v>
      </c>
      <c r="D1850" t="s">
        <v>393</v>
      </c>
      <c r="E1850" s="60" t="s">
        <v>394</v>
      </c>
      <c r="G1850" t="s">
        <v>395</v>
      </c>
      <c r="H1850" s="61">
        <v>38810</v>
      </c>
      <c r="J1850" t="s">
        <v>396</v>
      </c>
      <c r="M1850" t="s">
        <v>397</v>
      </c>
      <c r="Q1850" t="s">
        <v>398</v>
      </c>
      <c r="S1850">
        <v>10245</v>
      </c>
      <c r="T1850" t="s">
        <v>914</v>
      </c>
      <c r="U1850" s="60">
        <v>1024501</v>
      </c>
      <c r="V1850" t="s">
        <v>421</v>
      </c>
      <c r="W1850" s="60">
        <v>22120001</v>
      </c>
      <c r="X1850" s="60" t="str">
        <f t="shared" si="28"/>
        <v>221</v>
      </c>
    </row>
    <row r="1851" spans="2:24">
      <c r="B1851">
        <v>51651799</v>
      </c>
      <c r="C1851" t="s">
        <v>1413</v>
      </c>
      <c r="D1851" t="s">
        <v>393</v>
      </c>
      <c r="E1851" s="60" t="s">
        <v>394</v>
      </c>
      <c r="G1851" t="s">
        <v>395</v>
      </c>
      <c r="H1851" s="61">
        <v>38246</v>
      </c>
      <c r="J1851" t="s">
        <v>396</v>
      </c>
      <c r="M1851" t="s">
        <v>397</v>
      </c>
      <c r="Q1851" t="s">
        <v>398</v>
      </c>
      <c r="S1851">
        <v>10209</v>
      </c>
      <c r="T1851" t="s">
        <v>442</v>
      </c>
      <c r="U1851" s="60">
        <v>1020905</v>
      </c>
      <c r="V1851" t="s">
        <v>952</v>
      </c>
      <c r="W1851" s="60">
        <v>21720006</v>
      </c>
      <c r="X1851" s="60" t="str">
        <f t="shared" si="28"/>
        <v>217</v>
      </c>
    </row>
    <row r="1852" spans="2:24">
      <c r="B1852">
        <v>51875432</v>
      </c>
      <c r="C1852" t="s">
        <v>1061</v>
      </c>
      <c r="D1852" t="s">
        <v>393</v>
      </c>
      <c r="E1852" s="60" t="s">
        <v>394</v>
      </c>
      <c r="G1852" t="s">
        <v>395</v>
      </c>
      <c r="H1852" s="61">
        <v>36327</v>
      </c>
      <c r="J1852" t="s">
        <v>396</v>
      </c>
      <c r="M1852" t="s">
        <v>397</v>
      </c>
      <c r="Q1852" t="s">
        <v>398</v>
      </c>
      <c r="S1852">
        <v>10275</v>
      </c>
      <c r="T1852" t="s">
        <v>564</v>
      </c>
      <c r="U1852" s="60">
        <v>1027501</v>
      </c>
      <c r="V1852" t="s">
        <v>565</v>
      </c>
      <c r="W1852" s="60">
        <v>22520001</v>
      </c>
      <c r="X1852" s="60" t="str">
        <f t="shared" si="28"/>
        <v>225</v>
      </c>
    </row>
    <row r="1853" spans="2:24">
      <c r="B1853">
        <v>51901756</v>
      </c>
      <c r="C1853" t="s">
        <v>1124</v>
      </c>
      <c r="D1853" t="s">
        <v>393</v>
      </c>
      <c r="E1853" s="60" t="s">
        <v>394</v>
      </c>
      <c r="G1853" t="s">
        <v>395</v>
      </c>
      <c r="H1853" s="61">
        <v>36854</v>
      </c>
      <c r="J1853" t="s">
        <v>396</v>
      </c>
      <c r="M1853" t="s">
        <v>471</v>
      </c>
      <c r="Q1853" t="s">
        <v>398</v>
      </c>
      <c r="S1853">
        <v>10235</v>
      </c>
      <c r="T1853" t="s">
        <v>415</v>
      </c>
      <c r="U1853" s="60">
        <v>1023502</v>
      </c>
      <c r="V1853" t="s">
        <v>416</v>
      </c>
      <c r="W1853" s="60">
        <v>20820001</v>
      </c>
      <c r="X1853" s="60" t="str">
        <f t="shared" si="28"/>
        <v>208</v>
      </c>
    </row>
    <row r="1854" spans="2:24">
      <c r="B1854">
        <v>51911683</v>
      </c>
      <c r="C1854" t="s">
        <v>1412</v>
      </c>
      <c r="D1854" t="s">
        <v>393</v>
      </c>
      <c r="E1854" s="60" t="s">
        <v>394</v>
      </c>
      <c r="G1854" t="s">
        <v>395</v>
      </c>
      <c r="H1854" s="61">
        <v>38244</v>
      </c>
      <c r="J1854" t="s">
        <v>396</v>
      </c>
      <c r="M1854" t="s">
        <v>397</v>
      </c>
      <c r="Q1854" t="s">
        <v>398</v>
      </c>
      <c r="S1854">
        <v>10211</v>
      </c>
      <c r="T1854" t="s">
        <v>422</v>
      </c>
      <c r="U1854" s="60">
        <v>1021101</v>
      </c>
      <c r="V1854" t="s">
        <v>423</v>
      </c>
      <c r="W1854" s="60">
        <v>21920004</v>
      </c>
      <c r="X1854" s="60" t="str">
        <f t="shared" si="28"/>
        <v>219</v>
      </c>
    </row>
    <row r="1855" spans="2:24">
      <c r="B1855">
        <v>51912259</v>
      </c>
      <c r="C1855" t="s">
        <v>2449</v>
      </c>
      <c r="D1855" t="s">
        <v>393</v>
      </c>
      <c r="E1855" s="60" t="s">
        <v>394</v>
      </c>
      <c r="G1855" t="s">
        <v>395</v>
      </c>
      <c r="H1855" s="61">
        <v>43133</v>
      </c>
      <c r="J1855" t="s">
        <v>396</v>
      </c>
      <c r="M1855" t="s">
        <v>471</v>
      </c>
      <c r="Q1855" t="s">
        <v>398</v>
      </c>
      <c r="S1855">
        <v>10230</v>
      </c>
      <c r="T1855" t="s">
        <v>454</v>
      </c>
      <c r="U1855" s="60">
        <v>1023012</v>
      </c>
      <c r="V1855" t="s">
        <v>5050</v>
      </c>
      <c r="W1855" s="60">
        <v>20720013</v>
      </c>
      <c r="X1855" s="60" t="str">
        <f t="shared" si="28"/>
        <v>207</v>
      </c>
    </row>
    <row r="1856" spans="2:24">
      <c r="B1856">
        <v>51968215</v>
      </c>
      <c r="C1856" t="s">
        <v>2381</v>
      </c>
      <c r="D1856" t="s">
        <v>393</v>
      </c>
      <c r="E1856" s="60" t="s">
        <v>394</v>
      </c>
      <c r="G1856" t="s">
        <v>395</v>
      </c>
      <c r="H1856" s="61">
        <v>42411</v>
      </c>
      <c r="J1856" t="s">
        <v>396</v>
      </c>
      <c r="M1856" t="s">
        <v>397</v>
      </c>
      <c r="Q1856" t="s">
        <v>398</v>
      </c>
      <c r="S1856">
        <v>10202</v>
      </c>
      <c r="T1856" t="s">
        <v>430</v>
      </c>
      <c r="U1856" s="60">
        <v>1020204</v>
      </c>
      <c r="V1856" t="s">
        <v>5047</v>
      </c>
      <c r="W1856" s="60">
        <v>21620003</v>
      </c>
      <c r="X1856" s="60" t="str">
        <f t="shared" si="28"/>
        <v>216</v>
      </c>
    </row>
    <row r="1857" spans="2:24">
      <c r="B1857">
        <v>52097482</v>
      </c>
      <c r="C1857" t="s">
        <v>1123</v>
      </c>
      <c r="D1857" t="s">
        <v>393</v>
      </c>
      <c r="E1857" s="60" t="s">
        <v>394</v>
      </c>
      <c r="G1857" t="s">
        <v>395</v>
      </c>
      <c r="H1857" s="61">
        <v>36853</v>
      </c>
      <c r="J1857" t="s">
        <v>396</v>
      </c>
      <c r="M1857" t="s">
        <v>397</v>
      </c>
      <c r="Q1857" t="s">
        <v>398</v>
      </c>
      <c r="S1857">
        <v>10235</v>
      </c>
      <c r="T1857" t="s">
        <v>415</v>
      </c>
      <c r="U1857" s="60">
        <v>1023502</v>
      </c>
      <c r="V1857" t="s">
        <v>416</v>
      </c>
      <c r="W1857" s="60">
        <v>20820001</v>
      </c>
      <c r="X1857" s="60" t="str">
        <f t="shared" si="28"/>
        <v>208</v>
      </c>
    </row>
    <row r="1858" spans="2:24">
      <c r="B1858">
        <v>52141581</v>
      </c>
      <c r="C1858" t="s">
        <v>1852</v>
      </c>
      <c r="D1858" t="s">
        <v>393</v>
      </c>
      <c r="E1858" s="60" t="s">
        <v>394</v>
      </c>
      <c r="G1858" t="s">
        <v>395</v>
      </c>
      <c r="H1858" s="61">
        <v>40011</v>
      </c>
      <c r="J1858" t="s">
        <v>396</v>
      </c>
      <c r="M1858" t="s">
        <v>397</v>
      </c>
      <c r="Q1858" t="s">
        <v>398</v>
      </c>
      <c r="S1858">
        <v>10209</v>
      </c>
      <c r="T1858" t="s">
        <v>442</v>
      </c>
      <c r="U1858" s="60">
        <v>1020904</v>
      </c>
      <c r="V1858" t="s">
        <v>756</v>
      </c>
      <c r="W1858" s="60">
        <v>21720005</v>
      </c>
      <c r="X1858" s="60" t="str">
        <f t="shared" si="28"/>
        <v>217</v>
      </c>
    </row>
    <row r="1859" spans="2:24">
      <c r="B1859">
        <v>52141773</v>
      </c>
      <c r="C1859" t="s">
        <v>4777</v>
      </c>
      <c r="D1859" t="s">
        <v>393</v>
      </c>
      <c r="E1859" s="60" t="s">
        <v>394</v>
      </c>
      <c r="G1859" t="s">
        <v>1299</v>
      </c>
      <c r="H1859" s="61">
        <v>45237</v>
      </c>
      <c r="J1859" t="s">
        <v>396</v>
      </c>
      <c r="M1859" t="s">
        <v>397</v>
      </c>
      <c r="Q1859" t="s">
        <v>398</v>
      </c>
      <c r="S1859">
        <v>10210</v>
      </c>
      <c r="T1859" t="s">
        <v>5038</v>
      </c>
      <c r="U1859" s="60">
        <v>1021001</v>
      </c>
      <c r="V1859" t="s">
        <v>797</v>
      </c>
      <c r="W1859" s="60">
        <v>21820002</v>
      </c>
      <c r="X1859" s="60" t="str">
        <f t="shared" ref="X1859:X1922" si="29">LEFT(W1859,3)</f>
        <v>218</v>
      </c>
    </row>
    <row r="1860" spans="2:24">
      <c r="B1860">
        <v>52158886</v>
      </c>
      <c r="C1860" t="s">
        <v>1658</v>
      </c>
      <c r="D1860" t="s">
        <v>393</v>
      </c>
      <c r="E1860" s="60" t="s">
        <v>394</v>
      </c>
      <c r="G1860" t="s">
        <v>395</v>
      </c>
      <c r="H1860" s="61">
        <v>39304</v>
      </c>
      <c r="J1860" t="s">
        <v>396</v>
      </c>
      <c r="M1860" t="s">
        <v>397</v>
      </c>
      <c r="Q1860" t="s">
        <v>398</v>
      </c>
      <c r="S1860">
        <v>10203</v>
      </c>
      <c r="T1860" t="s">
        <v>399</v>
      </c>
      <c r="U1860" s="60">
        <v>1020303</v>
      </c>
      <c r="V1860" t="s">
        <v>418</v>
      </c>
      <c r="W1860" s="60">
        <v>21420003</v>
      </c>
      <c r="X1860" s="60" t="str">
        <f t="shared" si="29"/>
        <v>214</v>
      </c>
    </row>
    <row r="1861" spans="2:24">
      <c r="B1861">
        <v>52197727</v>
      </c>
      <c r="C1861" t="s">
        <v>3047</v>
      </c>
      <c r="D1861" t="s">
        <v>393</v>
      </c>
      <c r="E1861" s="60" t="s">
        <v>394</v>
      </c>
      <c r="G1861" t="s">
        <v>395</v>
      </c>
      <c r="H1861" s="61">
        <v>44676</v>
      </c>
      <c r="J1861" t="s">
        <v>396</v>
      </c>
      <c r="M1861" t="s">
        <v>397</v>
      </c>
      <c r="Q1861" t="s">
        <v>398</v>
      </c>
      <c r="S1861">
        <v>10245</v>
      </c>
      <c r="T1861" t="s">
        <v>914</v>
      </c>
      <c r="U1861" s="60">
        <v>1024501</v>
      </c>
      <c r="V1861" t="s">
        <v>421</v>
      </c>
      <c r="W1861" s="60">
        <v>22120001</v>
      </c>
      <c r="X1861" s="60" t="str">
        <f t="shared" si="29"/>
        <v>221</v>
      </c>
    </row>
    <row r="1862" spans="2:24">
      <c r="B1862">
        <v>52204521</v>
      </c>
      <c r="C1862" t="s">
        <v>1947</v>
      </c>
      <c r="D1862" t="s">
        <v>393</v>
      </c>
      <c r="E1862" s="60" t="s">
        <v>394</v>
      </c>
      <c r="G1862" t="s">
        <v>395</v>
      </c>
      <c r="H1862" s="61">
        <v>40472</v>
      </c>
      <c r="J1862" t="s">
        <v>396</v>
      </c>
      <c r="M1862" t="s">
        <v>471</v>
      </c>
      <c r="Q1862" t="s">
        <v>398</v>
      </c>
      <c r="S1862">
        <v>10280</v>
      </c>
      <c r="T1862" t="s">
        <v>837</v>
      </c>
      <c r="U1862" s="60">
        <v>1028001</v>
      </c>
      <c r="V1862" t="s">
        <v>421</v>
      </c>
      <c r="W1862" s="60">
        <v>22220001</v>
      </c>
      <c r="X1862" s="60" t="str">
        <f t="shared" si="29"/>
        <v>222</v>
      </c>
    </row>
    <row r="1863" spans="2:24">
      <c r="B1863">
        <v>52252853</v>
      </c>
      <c r="C1863" t="s">
        <v>1991</v>
      </c>
      <c r="D1863" t="s">
        <v>410</v>
      </c>
      <c r="E1863" s="60" t="s">
        <v>411</v>
      </c>
      <c r="G1863" t="s">
        <v>412</v>
      </c>
      <c r="H1863" s="61">
        <v>40813</v>
      </c>
      <c r="J1863" t="s">
        <v>647</v>
      </c>
      <c r="M1863" t="s">
        <v>397</v>
      </c>
      <c r="Q1863" t="s">
        <v>414</v>
      </c>
      <c r="S1863">
        <v>10209</v>
      </c>
      <c r="T1863" t="s">
        <v>442</v>
      </c>
      <c r="U1863" s="60">
        <v>10209</v>
      </c>
      <c r="V1863" t="s">
        <v>442</v>
      </c>
      <c r="W1863" s="60">
        <v>21760001</v>
      </c>
      <c r="X1863" s="60" t="str">
        <f t="shared" si="29"/>
        <v>217</v>
      </c>
    </row>
    <row r="1864" spans="2:24">
      <c r="B1864">
        <v>52255712</v>
      </c>
      <c r="C1864" t="s">
        <v>4778</v>
      </c>
      <c r="D1864" t="s">
        <v>393</v>
      </c>
      <c r="E1864" s="60" t="s">
        <v>394</v>
      </c>
      <c r="G1864" t="s">
        <v>1299</v>
      </c>
      <c r="H1864" s="61">
        <v>45223</v>
      </c>
      <c r="J1864" t="s">
        <v>396</v>
      </c>
      <c r="M1864" t="s">
        <v>471</v>
      </c>
      <c r="Q1864" t="s">
        <v>398</v>
      </c>
      <c r="S1864">
        <v>10211</v>
      </c>
      <c r="T1864" t="s">
        <v>422</v>
      </c>
      <c r="U1864" s="60">
        <v>1021101</v>
      </c>
      <c r="V1864" t="s">
        <v>423</v>
      </c>
      <c r="W1864" s="60">
        <v>21920004</v>
      </c>
      <c r="X1864" s="60" t="str">
        <f t="shared" si="29"/>
        <v>219</v>
      </c>
    </row>
    <row r="1865" spans="2:24">
      <c r="B1865">
        <v>52258266</v>
      </c>
      <c r="C1865" t="s">
        <v>2385</v>
      </c>
      <c r="D1865" t="s">
        <v>393</v>
      </c>
      <c r="E1865" s="60" t="s">
        <v>394</v>
      </c>
      <c r="G1865" t="s">
        <v>395</v>
      </c>
      <c r="H1865" s="61">
        <v>42419</v>
      </c>
      <c r="J1865" t="s">
        <v>396</v>
      </c>
      <c r="M1865" t="s">
        <v>397</v>
      </c>
      <c r="Q1865" t="s">
        <v>398</v>
      </c>
      <c r="S1865">
        <v>10245</v>
      </c>
      <c r="T1865" t="s">
        <v>914</v>
      </c>
      <c r="U1865" s="60">
        <v>1024501</v>
      </c>
      <c r="V1865" t="s">
        <v>421</v>
      </c>
      <c r="W1865" s="60">
        <v>22120001</v>
      </c>
      <c r="X1865" s="60" t="str">
        <f t="shared" si="29"/>
        <v>221</v>
      </c>
    </row>
    <row r="1866" spans="2:24">
      <c r="B1866">
        <v>52324468</v>
      </c>
      <c r="C1866" t="s">
        <v>4779</v>
      </c>
      <c r="D1866" t="s">
        <v>393</v>
      </c>
      <c r="E1866" s="60" t="s">
        <v>394</v>
      </c>
      <c r="G1866" t="s">
        <v>2693</v>
      </c>
      <c r="H1866" s="61">
        <v>45065</v>
      </c>
      <c r="J1866" t="s">
        <v>396</v>
      </c>
      <c r="M1866" t="s">
        <v>397</v>
      </c>
      <c r="Q1866" t="s">
        <v>2694</v>
      </c>
      <c r="S1866">
        <v>10211</v>
      </c>
      <c r="T1866" t="s">
        <v>422</v>
      </c>
      <c r="U1866" s="60">
        <v>1021101</v>
      </c>
      <c r="V1866" t="s">
        <v>423</v>
      </c>
      <c r="W1866" s="60">
        <v>21920004</v>
      </c>
      <c r="X1866" s="60" t="str">
        <f t="shared" si="29"/>
        <v>219</v>
      </c>
    </row>
    <row r="1867" spans="2:24">
      <c r="B1867">
        <v>52334464</v>
      </c>
      <c r="C1867" t="s">
        <v>1262</v>
      </c>
      <c r="D1867" t="s">
        <v>393</v>
      </c>
      <c r="E1867" s="60" t="s">
        <v>394</v>
      </c>
      <c r="G1867" t="s">
        <v>395</v>
      </c>
      <c r="H1867" s="61">
        <v>37648</v>
      </c>
      <c r="J1867" t="s">
        <v>4974</v>
      </c>
      <c r="M1867" t="s">
        <v>397</v>
      </c>
      <c r="Q1867" t="s">
        <v>398</v>
      </c>
      <c r="S1867">
        <v>10250</v>
      </c>
      <c r="T1867" t="s">
        <v>483</v>
      </c>
      <c r="U1867" s="60">
        <v>1025004</v>
      </c>
      <c r="V1867" t="s">
        <v>1263</v>
      </c>
      <c r="W1867" s="60">
        <v>21230001</v>
      </c>
      <c r="X1867" s="60" t="str">
        <f t="shared" si="29"/>
        <v>212</v>
      </c>
    </row>
    <row r="1868" spans="2:24">
      <c r="B1868">
        <v>52355581</v>
      </c>
      <c r="C1868" t="s">
        <v>4780</v>
      </c>
      <c r="D1868" t="s">
        <v>393</v>
      </c>
      <c r="E1868" s="60" t="s">
        <v>394</v>
      </c>
      <c r="G1868" t="s">
        <v>2693</v>
      </c>
      <c r="H1868" s="61">
        <v>45173</v>
      </c>
      <c r="J1868" t="s">
        <v>396</v>
      </c>
      <c r="M1868" t="s">
        <v>471</v>
      </c>
      <c r="Q1868" t="s">
        <v>2694</v>
      </c>
      <c r="S1868">
        <v>10230</v>
      </c>
      <c r="T1868" t="s">
        <v>454</v>
      </c>
      <c r="U1868" s="60">
        <v>1023011</v>
      </c>
      <c r="V1868" t="s">
        <v>793</v>
      </c>
      <c r="W1868" s="60">
        <v>20720011</v>
      </c>
      <c r="X1868" s="60" t="str">
        <f t="shared" si="29"/>
        <v>207</v>
      </c>
    </row>
    <row r="1869" spans="2:24">
      <c r="B1869">
        <v>52367132</v>
      </c>
      <c r="C1869" t="s">
        <v>1253</v>
      </c>
      <c r="D1869" t="s">
        <v>393</v>
      </c>
      <c r="E1869" s="60" t="s">
        <v>394</v>
      </c>
      <c r="G1869" t="s">
        <v>395</v>
      </c>
      <c r="H1869" s="61">
        <v>37643</v>
      </c>
      <c r="J1869" t="s">
        <v>396</v>
      </c>
      <c r="M1869" t="s">
        <v>397</v>
      </c>
      <c r="Q1869" t="s">
        <v>398</v>
      </c>
      <c r="S1869">
        <v>10215</v>
      </c>
      <c r="T1869" t="s">
        <v>5034</v>
      </c>
      <c r="U1869" s="60">
        <v>1021503</v>
      </c>
      <c r="V1869" t="s">
        <v>907</v>
      </c>
      <c r="W1869" s="60">
        <v>21520001</v>
      </c>
      <c r="X1869" s="60" t="str">
        <f t="shared" si="29"/>
        <v>215</v>
      </c>
    </row>
    <row r="1870" spans="2:24">
      <c r="B1870">
        <v>52381159</v>
      </c>
      <c r="C1870" t="s">
        <v>2553</v>
      </c>
      <c r="D1870" t="s">
        <v>393</v>
      </c>
      <c r="E1870" s="60" t="s">
        <v>394</v>
      </c>
      <c r="G1870" t="s">
        <v>395</v>
      </c>
      <c r="H1870" s="61">
        <v>43258</v>
      </c>
      <c r="J1870" t="s">
        <v>396</v>
      </c>
      <c r="M1870" t="s">
        <v>397</v>
      </c>
      <c r="Q1870" t="s">
        <v>398</v>
      </c>
      <c r="S1870">
        <v>10245</v>
      </c>
      <c r="T1870" t="s">
        <v>914</v>
      </c>
      <c r="U1870" s="60">
        <v>1024501</v>
      </c>
      <c r="V1870" t="s">
        <v>421</v>
      </c>
      <c r="W1870" s="60">
        <v>22120001</v>
      </c>
      <c r="X1870" s="60" t="str">
        <f t="shared" si="29"/>
        <v>221</v>
      </c>
    </row>
    <row r="1871" spans="2:24">
      <c r="B1871">
        <v>52405454</v>
      </c>
      <c r="C1871" t="s">
        <v>1323</v>
      </c>
      <c r="D1871" t="s">
        <v>393</v>
      </c>
      <c r="E1871" s="60" t="s">
        <v>394</v>
      </c>
      <c r="G1871" t="s">
        <v>395</v>
      </c>
      <c r="H1871" s="61">
        <v>37852</v>
      </c>
      <c r="J1871" t="s">
        <v>775</v>
      </c>
      <c r="M1871" t="s">
        <v>397</v>
      </c>
      <c r="Q1871" t="s">
        <v>398</v>
      </c>
      <c r="S1871">
        <v>10211</v>
      </c>
      <c r="T1871" t="s">
        <v>422</v>
      </c>
      <c r="U1871" s="60">
        <v>10211</v>
      </c>
      <c r="V1871" t="s">
        <v>422</v>
      </c>
      <c r="W1871" s="60">
        <v>21960004</v>
      </c>
      <c r="X1871" s="60" t="str">
        <f t="shared" si="29"/>
        <v>219</v>
      </c>
    </row>
    <row r="1872" spans="2:24">
      <c r="B1872">
        <v>52429455</v>
      </c>
      <c r="C1872" t="s">
        <v>1428</v>
      </c>
      <c r="D1872" t="s">
        <v>393</v>
      </c>
      <c r="E1872" s="60" t="s">
        <v>394</v>
      </c>
      <c r="G1872" t="s">
        <v>395</v>
      </c>
      <c r="H1872" s="61">
        <v>38384</v>
      </c>
      <c r="J1872" t="s">
        <v>396</v>
      </c>
      <c r="M1872" t="s">
        <v>397</v>
      </c>
      <c r="Q1872" t="s">
        <v>398</v>
      </c>
      <c r="S1872">
        <v>10235</v>
      </c>
      <c r="T1872" t="s">
        <v>415</v>
      </c>
      <c r="U1872" s="60">
        <v>1023502</v>
      </c>
      <c r="V1872" t="s">
        <v>416</v>
      </c>
      <c r="W1872" s="60">
        <v>20820001</v>
      </c>
      <c r="X1872" s="60" t="str">
        <f t="shared" si="29"/>
        <v>208</v>
      </c>
    </row>
    <row r="1873" spans="2:24">
      <c r="B1873">
        <v>52468988</v>
      </c>
      <c r="C1873" t="s">
        <v>2156</v>
      </c>
      <c r="D1873" t="s">
        <v>410</v>
      </c>
      <c r="E1873" s="60" t="s">
        <v>411</v>
      </c>
      <c r="G1873" t="s">
        <v>753</v>
      </c>
      <c r="H1873" s="61">
        <v>41495</v>
      </c>
      <c r="J1873" t="s">
        <v>481</v>
      </c>
      <c r="M1873" t="s">
        <v>397</v>
      </c>
      <c r="Q1873" t="s">
        <v>753</v>
      </c>
      <c r="S1873">
        <v>10203</v>
      </c>
      <c r="T1873" t="s">
        <v>399</v>
      </c>
      <c r="U1873" s="60">
        <v>1020305</v>
      </c>
      <c r="V1873" t="s">
        <v>436</v>
      </c>
      <c r="W1873" s="60">
        <v>21420001</v>
      </c>
      <c r="X1873" s="60" t="str">
        <f t="shared" si="29"/>
        <v>214</v>
      </c>
    </row>
    <row r="1874" spans="2:24">
      <c r="B1874">
        <v>52492330</v>
      </c>
      <c r="C1874" t="s">
        <v>3116</v>
      </c>
      <c r="D1874" t="s">
        <v>393</v>
      </c>
      <c r="E1874" s="60" t="s">
        <v>394</v>
      </c>
      <c r="G1874" t="s">
        <v>2693</v>
      </c>
      <c r="H1874" s="61">
        <v>45082</v>
      </c>
      <c r="J1874" t="s">
        <v>396</v>
      </c>
      <c r="M1874" t="s">
        <v>397</v>
      </c>
      <c r="Q1874" t="s">
        <v>2694</v>
      </c>
      <c r="S1874">
        <v>10290</v>
      </c>
      <c r="T1874" t="s">
        <v>706</v>
      </c>
      <c r="U1874" s="60">
        <v>1029005</v>
      </c>
      <c r="V1874" t="s">
        <v>707</v>
      </c>
      <c r="W1874" s="60">
        <v>20420004</v>
      </c>
      <c r="X1874" s="60" t="str">
        <f t="shared" si="29"/>
        <v>204</v>
      </c>
    </row>
    <row r="1875" spans="2:24">
      <c r="B1875">
        <v>52501560</v>
      </c>
      <c r="C1875" t="s">
        <v>2953</v>
      </c>
      <c r="D1875" t="s">
        <v>393</v>
      </c>
      <c r="E1875" s="60" t="s">
        <v>394</v>
      </c>
      <c r="G1875" t="s">
        <v>1299</v>
      </c>
      <c r="H1875" s="61">
        <v>45223</v>
      </c>
      <c r="J1875" t="s">
        <v>396</v>
      </c>
      <c r="M1875" t="s">
        <v>397</v>
      </c>
      <c r="Q1875" t="s">
        <v>398</v>
      </c>
      <c r="S1875">
        <v>10213</v>
      </c>
      <c r="T1875" t="s">
        <v>460</v>
      </c>
      <c r="U1875" s="60">
        <v>1021303</v>
      </c>
      <c r="V1875" t="s">
        <v>1740</v>
      </c>
      <c r="W1875" s="60">
        <v>22320002</v>
      </c>
      <c r="X1875" s="60" t="str">
        <f t="shared" si="29"/>
        <v>223</v>
      </c>
    </row>
    <row r="1876" spans="2:24">
      <c r="B1876">
        <v>52514525</v>
      </c>
      <c r="C1876" t="s">
        <v>1427</v>
      </c>
      <c r="D1876" t="s">
        <v>393</v>
      </c>
      <c r="E1876" s="60" t="s">
        <v>394</v>
      </c>
      <c r="G1876" t="s">
        <v>395</v>
      </c>
      <c r="H1876" s="61">
        <v>38378</v>
      </c>
      <c r="J1876" t="s">
        <v>396</v>
      </c>
      <c r="M1876" t="s">
        <v>397</v>
      </c>
      <c r="Q1876" t="s">
        <v>398</v>
      </c>
      <c r="S1876">
        <v>10225</v>
      </c>
      <c r="T1876" t="s">
        <v>402</v>
      </c>
      <c r="U1876" s="60">
        <v>1022501</v>
      </c>
      <c r="V1876" t="s">
        <v>676</v>
      </c>
      <c r="W1876" s="60">
        <v>21320003</v>
      </c>
      <c r="X1876" s="60" t="str">
        <f t="shared" si="29"/>
        <v>213</v>
      </c>
    </row>
    <row r="1877" spans="2:24">
      <c r="B1877">
        <v>52521801</v>
      </c>
      <c r="C1877" t="s">
        <v>1587</v>
      </c>
      <c r="D1877" t="s">
        <v>393</v>
      </c>
      <c r="E1877" s="60" t="s">
        <v>394</v>
      </c>
      <c r="G1877" t="s">
        <v>395</v>
      </c>
      <c r="H1877" s="61">
        <v>38911</v>
      </c>
      <c r="J1877" t="s">
        <v>396</v>
      </c>
      <c r="M1877" t="s">
        <v>397</v>
      </c>
      <c r="Q1877" t="s">
        <v>398</v>
      </c>
      <c r="S1877">
        <v>10220</v>
      </c>
      <c r="T1877" t="s">
        <v>434</v>
      </c>
      <c r="U1877" s="60">
        <v>1022002</v>
      </c>
      <c r="V1877" t="s">
        <v>606</v>
      </c>
      <c r="W1877" s="60">
        <v>22020003</v>
      </c>
      <c r="X1877" s="60" t="str">
        <f t="shared" si="29"/>
        <v>220</v>
      </c>
    </row>
    <row r="1878" spans="2:24">
      <c r="B1878">
        <v>52537422</v>
      </c>
      <c r="C1878" t="s">
        <v>4781</v>
      </c>
      <c r="D1878" t="s">
        <v>393</v>
      </c>
      <c r="E1878" s="60" t="s">
        <v>394</v>
      </c>
      <c r="G1878" t="s">
        <v>1299</v>
      </c>
      <c r="H1878" s="61">
        <v>45223</v>
      </c>
      <c r="J1878" t="s">
        <v>396</v>
      </c>
      <c r="M1878" t="s">
        <v>471</v>
      </c>
      <c r="Q1878" t="s">
        <v>398</v>
      </c>
      <c r="S1878">
        <v>10211</v>
      </c>
      <c r="T1878" t="s">
        <v>422</v>
      </c>
      <c r="U1878" s="60">
        <v>1021101</v>
      </c>
      <c r="V1878" t="s">
        <v>423</v>
      </c>
      <c r="W1878" s="60">
        <v>21920004</v>
      </c>
      <c r="X1878" s="60" t="str">
        <f t="shared" si="29"/>
        <v>219</v>
      </c>
    </row>
    <row r="1879" spans="2:24">
      <c r="B1879">
        <v>52705481</v>
      </c>
      <c r="C1879" t="s">
        <v>1579</v>
      </c>
      <c r="D1879" t="s">
        <v>393</v>
      </c>
      <c r="E1879" s="60" t="s">
        <v>394</v>
      </c>
      <c r="G1879" t="s">
        <v>395</v>
      </c>
      <c r="H1879" s="61">
        <v>38883</v>
      </c>
      <c r="J1879" t="s">
        <v>396</v>
      </c>
      <c r="M1879" t="s">
        <v>397</v>
      </c>
      <c r="Q1879" t="s">
        <v>398</v>
      </c>
      <c r="S1879">
        <v>10225</v>
      </c>
      <c r="T1879" t="s">
        <v>402</v>
      </c>
      <c r="U1879" s="60">
        <v>1022508</v>
      </c>
      <c r="V1879" t="s">
        <v>5040</v>
      </c>
      <c r="W1879" s="60">
        <v>21320010</v>
      </c>
      <c r="X1879" s="60" t="str">
        <f t="shared" si="29"/>
        <v>213</v>
      </c>
    </row>
    <row r="1880" spans="2:24">
      <c r="B1880">
        <v>52795914</v>
      </c>
      <c r="C1880" t="s">
        <v>2726</v>
      </c>
      <c r="D1880" t="s">
        <v>393</v>
      </c>
      <c r="E1880" s="60" t="s">
        <v>394</v>
      </c>
      <c r="G1880" t="s">
        <v>395</v>
      </c>
      <c r="H1880" s="61">
        <v>44491</v>
      </c>
      <c r="J1880" t="s">
        <v>396</v>
      </c>
      <c r="M1880" t="s">
        <v>397</v>
      </c>
      <c r="Q1880" t="s">
        <v>398</v>
      </c>
      <c r="S1880">
        <v>10209</v>
      </c>
      <c r="T1880" t="s">
        <v>442</v>
      </c>
      <c r="U1880" s="60">
        <v>1020903</v>
      </c>
      <c r="V1880" t="s">
        <v>443</v>
      </c>
      <c r="W1880" s="60">
        <v>21720004</v>
      </c>
      <c r="X1880" s="60" t="str">
        <f t="shared" si="29"/>
        <v>217</v>
      </c>
    </row>
    <row r="1881" spans="2:24">
      <c r="B1881">
        <v>52858501</v>
      </c>
      <c r="C1881" t="s">
        <v>4782</v>
      </c>
      <c r="D1881" t="s">
        <v>410</v>
      </c>
      <c r="E1881" s="60" t="s">
        <v>411</v>
      </c>
      <c r="G1881" t="s">
        <v>412</v>
      </c>
      <c r="H1881" s="61">
        <v>45252</v>
      </c>
      <c r="J1881" t="s">
        <v>4979</v>
      </c>
      <c r="M1881" t="s">
        <v>397</v>
      </c>
      <c r="Q1881" t="s">
        <v>719</v>
      </c>
      <c r="S1881">
        <v>10230</v>
      </c>
      <c r="T1881" t="s">
        <v>454</v>
      </c>
      <c r="U1881" s="60">
        <v>1023013</v>
      </c>
      <c r="V1881" t="s">
        <v>840</v>
      </c>
      <c r="W1881" s="60">
        <v>20720014</v>
      </c>
      <c r="X1881" s="60" t="str">
        <f t="shared" si="29"/>
        <v>207</v>
      </c>
    </row>
    <row r="1882" spans="2:24">
      <c r="B1882">
        <v>52897791</v>
      </c>
      <c r="C1882" t="s">
        <v>2876</v>
      </c>
      <c r="D1882" t="s">
        <v>393</v>
      </c>
      <c r="E1882" s="60" t="s">
        <v>394</v>
      </c>
      <c r="G1882" t="s">
        <v>2693</v>
      </c>
      <c r="H1882" s="61">
        <v>44958</v>
      </c>
      <c r="J1882" t="s">
        <v>396</v>
      </c>
      <c r="M1882" t="s">
        <v>471</v>
      </c>
      <c r="Q1882" t="s">
        <v>2694</v>
      </c>
      <c r="S1882">
        <v>10235</v>
      </c>
      <c r="T1882" t="s">
        <v>415</v>
      </c>
      <c r="U1882" s="60">
        <v>1023502</v>
      </c>
      <c r="V1882" t="s">
        <v>416</v>
      </c>
      <c r="W1882" s="60">
        <v>20820001</v>
      </c>
      <c r="X1882" s="60" t="str">
        <f t="shared" si="29"/>
        <v>208</v>
      </c>
    </row>
    <row r="1883" spans="2:24">
      <c r="B1883">
        <v>53009820</v>
      </c>
      <c r="C1883" t="s">
        <v>2756</v>
      </c>
      <c r="D1883" t="s">
        <v>393</v>
      </c>
      <c r="E1883" s="60" t="s">
        <v>394</v>
      </c>
      <c r="G1883" t="s">
        <v>395</v>
      </c>
      <c r="H1883" s="61">
        <v>44505</v>
      </c>
      <c r="J1883" t="s">
        <v>396</v>
      </c>
      <c r="M1883" t="s">
        <v>397</v>
      </c>
      <c r="Q1883" t="s">
        <v>398</v>
      </c>
      <c r="S1883">
        <v>10209</v>
      </c>
      <c r="T1883" t="s">
        <v>442</v>
      </c>
      <c r="U1883" s="60">
        <v>1020902</v>
      </c>
      <c r="V1883" t="s">
        <v>652</v>
      </c>
      <c r="W1883" s="60">
        <v>21720003</v>
      </c>
      <c r="X1883" s="60" t="str">
        <f t="shared" si="29"/>
        <v>217</v>
      </c>
    </row>
    <row r="1884" spans="2:24">
      <c r="B1884">
        <v>53081184</v>
      </c>
      <c r="C1884" t="s">
        <v>2740</v>
      </c>
      <c r="D1884" t="s">
        <v>393</v>
      </c>
      <c r="E1884" s="60" t="s">
        <v>394</v>
      </c>
      <c r="G1884" t="s">
        <v>395</v>
      </c>
      <c r="H1884" s="61">
        <v>44498</v>
      </c>
      <c r="J1884" t="s">
        <v>396</v>
      </c>
      <c r="M1884" t="s">
        <v>397</v>
      </c>
      <c r="Q1884" t="s">
        <v>398</v>
      </c>
      <c r="S1884">
        <v>10214</v>
      </c>
      <c r="T1884" t="s">
        <v>420</v>
      </c>
      <c r="U1884" s="60">
        <v>10214</v>
      </c>
      <c r="V1884" t="s">
        <v>420</v>
      </c>
      <c r="W1884" s="60">
        <v>22660001</v>
      </c>
      <c r="X1884" s="60" t="str">
        <f t="shared" si="29"/>
        <v>226</v>
      </c>
    </row>
    <row r="1885" spans="2:24">
      <c r="B1885">
        <v>53106822</v>
      </c>
      <c r="C1885" t="s">
        <v>4783</v>
      </c>
      <c r="D1885" t="s">
        <v>393</v>
      </c>
      <c r="E1885" s="60" t="s">
        <v>394</v>
      </c>
      <c r="G1885" t="s">
        <v>1299</v>
      </c>
      <c r="H1885" s="61">
        <v>45223</v>
      </c>
      <c r="J1885" t="s">
        <v>396</v>
      </c>
      <c r="M1885" t="s">
        <v>397</v>
      </c>
      <c r="Q1885" t="s">
        <v>398</v>
      </c>
      <c r="S1885">
        <v>10215</v>
      </c>
      <c r="T1885" t="s">
        <v>5034</v>
      </c>
      <c r="U1885" s="60">
        <v>1021503</v>
      </c>
      <c r="V1885" t="s">
        <v>907</v>
      </c>
      <c r="W1885" s="60">
        <v>21520001</v>
      </c>
      <c r="X1885" s="60" t="str">
        <f t="shared" si="29"/>
        <v>215</v>
      </c>
    </row>
    <row r="1886" spans="2:24">
      <c r="B1886">
        <v>53906415</v>
      </c>
      <c r="C1886" t="s">
        <v>3323</v>
      </c>
      <c r="D1886" t="s">
        <v>393</v>
      </c>
      <c r="E1886" s="60" t="s">
        <v>394</v>
      </c>
      <c r="G1886" t="s">
        <v>2693</v>
      </c>
      <c r="H1886" s="61">
        <v>45197</v>
      </c>
      <c r="J1886" t="s">
        <v>396</v>
      </c>
      <c r="M1886" t="s">
        <v>397</v>
      </c>
      <c r="Q1886" t="s">
        <v>2694</v>
      </c>
      <c r="S1886">
        <v>10213</v>
      </c>
      <c r="T1886" t="s">
        <v>460</v>
      </c>
      <c r="U1886" s="60">
        <v>1021303</v>
      </c>
      <c r="V1886" t="s">
        <v>1740</v>
      </c>
      <c r="W1886" s="60">
        <v>22320002</v>
      </c>
      <c r="X1886" s="60" t="str">
        <f t="shared" si="29"/>
        <v>223</v>
      </c>
    </row>
    <row r="1887" spans="2:24">
      <c r="B1887">
        <v>57427546</v>
      </c>
      <c r="C1887" t="s">
        <v>2079</v>
      </c>
      <c r="D1887" t="s">
        <v>410</v>
      </c>
      <c r="E1887" s="60" t="s">
        <v>411</v>
      </c>
      <c r="G1887" t="s">
        <v>753</v>
      </c>
      <c r="H1887" s="61">
        <v>41289</v>
      </c>
      <c r="J1887" t="s">
        <v>4983</v>
      </c>
      <c r="M1887" t="s">
        <v>397</v>
      </c>
      <c r="Q1887" t="s">
        <v>753</v>
      </c>
      <c r="S1887">
        <v>10292</v>
      </c>
      <c r="T1887" t="s">
        <v>451</v>
      </c>
      <c r="U1887" s="60">
        <v>10292</v>
      </c>
      <c r="V1887" t="s">
        <v>451</v>
      </c>
      <c r="W1887" s="60">
        <v>20160001</v>
      </c>
      <c r="X1887" s="60" t="str">
        <f t="shared" si="29"/>
        <v>201</v>
      </c>
    </row>
    <row r="1888" spans="2:24">
      <c r="B1888">
        <v>60264713</v>
      </c>
      <c r="C1888" t="s">
        <v>1799</v>
      </c>
      <c r="D1888" t="s">
        <v>410</v>
      </c>
      <c r="E1888" s="60" t="s">
        <v>411</v>
      </c>
      <c r="G1888" t="s">
        <v>412</v>
      </c>
      <c r="H1888" s="61">
        <v>39854</v>
      </c>
      <c r="J1888" t="s">
        <v>4984</v>
      </c>
      <c r="M1888" t="s">
        <v>397</v>
      </c>
      <c r="Q1888" t="s">
        <v>719</v>
      </c>
      <c r="S1888">
        <v>10225</v>
      </c>
      <c r="T1888" t="s">
        <v>402</v>
      </c>
      <c r="U1888" s="60">
        <v>1022509</v>
      </c>
      <c r="V1888" t="s">
        <v>1636</v>
      </c>
      <c r="W1888" s="60">
        <v>21310001</v>
      </c>
      <c r="X1888" s="60" t="str">
        <f t="shared" si="29"/>
        <v>213</v>
      </c>
    </row>
    <row r="1889" spans="2:24">
      <c r="B1889">
        <v>60265462</v>
      </c>
      <c r="C1889" t="s">
        <v>2395</v>
      </c>
      <c r="D1889" t="s">
        <v>393</v>
      </c>
      <c r="E1889" s="60" t="s">
        <v>394</v>
      </c>
      <c r="G1889" t="s">
        <v>395</v>
      </c>
      <c r="H1889" s="61">
        <v>42544</v>
      </c>
      <c r="J1889" t="s">
        <v>396</v>
      </c>
      <c r="M1889" t="s">
        <v>397</v>
      </c>
      <c r="Q1889" t="s">
        <v>398</v>
      </c>
      <c r="S1889">
        <v>10203</v>
      </c>
      <c r="T1889" t="s">
        <v>399</v>
      </c>
      <c r="U1889" s="60">
        <v>1020301</v>
      </c>
      <c r="V1889" t="s">
        <v>405</v>
      </c>
      <c r="W1889" s="60">
        <v>21420004</v>
      </c>
      <c r="X1889" s="60" t="str">
        <f t="shared" si="29"/>
        <v>214</v>
      </c>
    </row>
    <row r="1890" spans="2:24">
      <c r="B1890">
        <v>60340790</v>
      </c>
      <c r="C1890" t="s">
        <v>1690</v>
      </c>
      <c r="D1890" t="s">
        <v>410</v>
      </c>
      <c r="E1890" s="60" t="s">
        <v>411</v>
      </c>
      <c r="G1890" t="s">
        <v>412</v>
      </c>
      <c r="H1890" s="61">
        <v>39462</v>
      </c>
      <c r="J1890" t="s">
        <v>1627</v>
      </c>
      <c r="M1890" t="s">
        <v>397</v>
      </c>
      <c r="Q1890" t="s">
        <v>719</v>
      </c>
      <c r="S1890">
        <v>10203</v>
      </c>
      <c r="T1890" t="s">
        <v>399</v>
      </c>
      <c r="U1890" s="60">
        <v>10203</v>
      </c>
      <c r="V1890" t="s">
        <v>399</v>
      </c>
      <c r="W1890" s="60">
        <v>21440001</v>
      </c>
      <c r="X1890" s="60" t="str">
        <f t="shared" si="29"/>
        <v>214</v>
      </c>
    </row>
    <row r="1891" spans="2:24">
      <c r="B1891">
        <v>63302520</v>
      </c>
      <c r="C1891" t="s">
        <v>1661</v>
      </c>
      <c r="D1891" t="s">
        <v>410</v>
      </c>
      <c r="E1891" s="60" t="s">
        <v>411</v>
      </c>
      <c r="G1891" t="s">
        <v>753</v>
      </c>
      <c r="H1891" s="61">
        <v>39304</v>
      </c>
      <c r="J1891" t="s">
        <v>4955</v>
      </c>
      <c r="M1891" t="s">
        <v>397</v>
      </c>
      <c r="Q1891" t="s">
        <v>753</v>
      </c>
      <c r="S1891">
        <v>10230</v>
      </c>
      <c r="T1891" t="s">
        <v>454</v>
      </c>
      <c r="U1891" s="60">
        <v>1023016</v>
      </c>
      <c r="V1891" t="s">
        <v>588</v>
      </c>
      <c r="W1891" s="60">
        <v>20730001</v>
      </c>
      <c r="X1891" s="60" t="str">
        <f t="shared" si="29"/>
        <v>207</v>
      </c>
    </row>
    <row r="1892" spans="2:24">
      <c r="B1892">
        <v>63317580</v>
      </c>
      <c r="C1892" t="s">
        <v>1835</v>
      </c>
      <c r="D1892" t="s">
        <v>393</v>
      </c>
      <c r="E1892" s="60" t="s">
        <v>394</v>
      </c>
      <c r="G1892" t="s">
        <v>395</v>
      </c>
      <c r="H1892" s="61">
        <v>40008</v>
      </c>
      <c r="J1892" t="s">
        <v>396</v>
      </c>
      <c r="M1892" t="s">
        <v>397</v>
      </c>
      <c r="Q1892" t="s">
        <v>398</v>
      </c>
      <c r="S1892">
        <v>10230</v>
      </c>
      <c r="T1892" t="s">
        <v>454</v>
      </c>
      <c r="U1892" s="60">
        <v>1023013</v>
      </c>
      <c r="V1892" t="s">
        <v>840</v>
      </c>
      <c r="W1892" s="60">
        <v>20720014</v>
      </c>
      <c r="X1892" s="60" t="str">
        <f t="shared" si="29"/>
        <v>207</v>
      </c>
    </row>
    <row r="1893" spans="2:24">
      <c r="B1893">
        <v>63341910</v>
      </c>
      <c r="C1893" t="s">
        <v>1008</v>
      </c>
      <c r="D1893" t="s">
        <v>393</v>
      </c>
      <c r="E1893" s="60" t="s">
        <v>394</v>
      </c>
      <c r="G1893" t="s">
        <v>395</v>
      </c>
      <c r="H1893" s="61">
        <v>35900</v>
      </c>
      <c r="J1893" t="s">
        <v>901</v>
      </c>
      <c r="M1893" t="s">
        <v>397</v>
      </c>
      <c r="Q1893" t="s">
        <v>398</v>
      </c>
      <c r="S1893">
        <v>10230</v>
      </c>
      <c r="T1893" t="s">
        <v>454</v>
      </c>
      <c r="U1893" s="60">
        <v>10230</v>
      </c>
      <c r="V1893" t="s">
        <v>454</v>
      </c>
      <c r="W1893" s="60">
        <v>20760001</v>
      </c>
      <c r="X1893" s="60" t="str">
        <f t="shared" si="29"/>
        <v>207</v>
      </c>
    </row>
    <row r="1894" spans="2:24">
      <c r="B1894">
        <v>63436155</v>
      </c>
      <c r="C1894" t="s">
        <v>1283</v>
      </c>
      <c r="D1894" t="s">
        <v>393</v>
      </c>
      <c r="E1894" s="60" t="s">
        <v>394</v>
      </c>
      <c r="G1894" t="s">
        <v>395</v>
      </c>
      <c r="H1894" s="61">
        <v>37691</v>
      </c>
      <c r="J1894" t="s">
        <v>396</v>
      </c>
      <c r="M1894" t="s">
        <v>397</v>
      </c>
      <c r="Q1894" t="s">
        <v>398</v>
      </c>
      <c r="S1894">
        <v>10225</v>
      </c>
      <c r="T1894" t="s">
        <v>402</v>
      </c>
      <c r="U1894" s="60">
        <v>1022501</v>
      </c>
      <c r="V1894" t="s">
        <v>676</v>
      </c>
      <c r="W1894" s="60">
        <v>21320003</v>
      </c>
      <c r="X1894" s="60" t="str">
        <f t="shared" si="29"/>
        <v>213</v>
      </c>
    </row>
    <row r="1895" spans="2:24">
      <c r="B1895">
        <v>63490468</v>
      </c>
      <c r="C1895" t="s">
        <v>2548</v>
      </c>
      <c r="D1895" t="s">
        <v>393</v>
      </c>
      <c r="E1895" s="60" t="s">
        <v>394</v>
      </c>
      <c r="G1895" t="s">
        <v>395</v>
      </c>
      <c r="H1895" s="61">
        <v>43242</v>
      </c>
      <c r="J1895" t="s">
        <v>396</v>
      </c>
      <c r="M1895" t="s">
        <v>397</v>
      </c>
      <c r="Q1895" t="s">
        <v>398</v>
      </c>
      <c r="S1895">
        <v>10260</v>
      </c>
      <c r="T1895" t="s">
        <v>5037</v>
      </c>
      <c r="U1895" s="60">
        <v>1026001</v>
      </c>
      <c r="V1895" t="s">
        <v>538</v>
      </c>
      <c r="W1895" s="60">
        <v>20920001</v>
      </c>
      <c r="X1895" s="60" t="str">
        <f t="shared" si="29"/>
        <v>209</v>
      </c>
    </row>
    <row r="1896" spans="2:24">
      <c r="B1896">
        <v>63508258</v>
      </c>
      <c r="C1896" t="s">
        <v>1902</v>
      </c>
      <c r="D1896" t="s">
        <v>393</v>
      </c>
      <c r="E1896" s="60" t="s">
        <v>394</v>
      </c>
      <c r="G1896" t="s">
        <v>395</v>
      </c>
      <c r="H1896" s="61">
        <v>40220</v>
      </c>
      <c r="J1896" t="s">
        <v>396</v>
      </c>
      <c r="M1896" t="s">
        <v>397</v>
      </c>
      <c r="Q1896" t="s">
        <v>398</v>
      </c>
      <c r="S1896">
        <v>10203</v>
      </c>
      <c r="T1896" t="s">
        <v>399</v>
      </c>
      <c r="U1896" s="60">
        <v>1020303</v>
      </c>
      <c r="V1896" t="s">
        <v>418</v>
      </c>
      <c r="W1896" s="60">
        <v>21420003</v>
      </c>
      <c r="X1896" s="60" t="str">
        <f t="shared" si="29"/>
        <v>214</v>
      </c>
    </row>
    <row r="1897" spans="2:24">
      <c r="B1897">
        <v>63514502</v>
      </c>
      <c r="C1897" t="s">
        <v>2509</v>
      </c>
      <c r="D1897" t="s">
        <v>393</v>
      </c>
      <c r="E1897" s="60" t="s">
        <v>394</v>
      </c>
      <c r="G1897" t="s">
        <v>395</v>
      </c>
      <c r="H1897" s="61">
        <v>43144</v>
      </c>
      <c r="J1897" t="s">
        <v>396</v>
      </c>
      <c r="M1897" t="s">
        <v>397</v>
      </c>
      <c r="Q1897" t="s">
        <v>398</v>
      </c>
      <c r="S1897">
        <v>10240</v>
      </c>
      <c r="T1897" t="s">
        <v>5036</v>
      </c>
      <c r="U1897" s="60">
        <v>1024002</v>
      </c>
      <c r="V1897" t="s">
        <v>940</v>
      </c>
      <c r="W1897" s="60">
        <v>21120002</v>
      </c>
      <c r="X1897" s="60" t="str">
        <f t="shared" si="29"/>
        <v>211</v>
      </c>
    </row>
    <row r="1898" spans="2:24">
      <c r="B1898">
        <v>63537663</v>
      </c>
      <c r="C1898" t="s">
        <v>3040</v>
      </c>
      <c r="D1898" t="s">
        <v>393</v>
      </c>
      <c r="E1898" s="60" t="s">
        <v>394</v>
      </c>
      <c r="G1898" t="s">
        <v>2693</v>
      </c>
      <c r="H1898" s="61">
        <v>45078</v>
      </c>
      <c r="J1898" t="s">
        <v>396</v>
      </c>
      <c r="M1898" t="s">
        <v>471</v>
      </c>
      <c r="Q1898" t="s">
        <v>2694</v>
      </c>
      <c r="S1898">
        <v>10230</v>
      </c>
      <c r="T1898" t="s">
        <v>454</v>
      </c>
      <c r="U1898" s="60">
        <v>1023008</v>
      </c>
      <c r="V1898" t="s">
        <v>684</v>
      </c>
      <c r="W1898" s="60">
        <v>20720008</v>
      </c>
      <c r="X1898" s="60" t="str">
        <f t="shared" si="29"/>
        <v>207</v>
      </c>
    </row>
    <row r="1899" spans="2:24">
      <c r="B1899">
        <v>63544502</v>
      </c>
      <c r="C1899" t="s">
        <v>2460</v>
      </c>
      <c r="D1899" t="s">
        <v>393</v>
      </c>
      <c r="E1899" s="60" t="s">
        <v>394</v>
      </c>
      <c r="G1899" t="s">
        <v>395</v>
      </c>
      <c r="H1899" s="61">
        <v>43137</v>
      </c>
      <c r="J1899" t="s">
        <v>396</v>
      </c>
      <c r="M1899" t="s">
        <v>397</v>
      </c>
      <c r="Q1899" t="s">
        <v>398</v>
      </c>
      <c r="S1899">
        <v>10225</v>
      </c>
      <c r="T1899" t="s">
        <v>402</v>
      </c>
      <c r="U1899" s="60">
        <v>1022501</v>
      </c>
      <c r="V1899" t="s">
        <v>676</v>
      </c>
      <c r="W1899" s="60">
        <v>21320003</v>
      </c>
      <c r="X1899" s="60" t="str">
        <f t="shared" si="29"/>
        <v>213</v>
      </c>
    </row>
    <row r="1900" spans="2:24">
      <c r="B1900">
        <v>63554520</v>
      </c>
      <c r="C1900" t="s">
        <v>2668</v>
      </c>
      <c r="D1900" t="s">
        <v>410</v>
      </c>
      <c r="E1900" s="60" t="s">
        <v>411</v>
      </c>
      <c r="G1900" t="s">
        <v>412</v>
      </c>
      <c r="H1900" s="61">
        <v>44369</v>
      </c>
      <c r="J1900" t="s">
        <v>481</v>
      </c>
      <c r="M1900" t="s">
        <v>397</v>
      </c>
      <c r="Q1900" t="s">
        <v>414</v>
      </c>
      <c r="S1900">
        <v>10210</v>
      </c>
      <c r="T1900" t="s">
        <v>5038</v>
      </c>
      <c r="U1900" s="60">
        <v>1021003</v>
      </c>
      <c r="V1900" t="s">
        <v>1317</v>
      </c>
      <c r="W1900" s="60">
        <v>21830001</v>
      </c>
      <c r="X1900" s="60" t="str">
        <f t="shared" si="29"/>
        <v>218</v>
      </c>
    </row>
    <row r="1901" spans="2:24">
      <c r="B1901">
        <v>63559577</v>
      </c>
      <c r="C1901" t="s">
        <v>3203</v>
      </c>
      <c r="D1901" t="s">
        <v>410</v>
      </c>
      <c r="E1901" s="60" t="s">
        <v>411</v>
      </c>
      <c r="G1901" t="s">
        <v>412</v>
      </c>
      <c r="H1901" s="61">
        <v>45246</v>
      </c>
      <c r="J1901" t="s">
        <v>4963</v>
      </c>
      <c r="M1901" t="s">
        <v>397</v>
      </c>
      <c r="Q1901" t="s">
        <v>719</v>
      </c>
      <c r="S1901">
        <v>10210</v>
      </c>
      <c r="T1901" t="s">
        <v>5038</v>
      </c>
      <c r="U1901" s="60">
        <v>1021002</v>
      </c>
      <c r="V1901" t="s">
        <v>5051</v>
      </c>
      <c r="W1901" s="60">
        <v>21820001</v>
      </c>
      <c r="X1901" s="60" t="str">
        <f t="shared" si="29"/>
        <v>218</v>
      </c>
    </row>
    <row r="1902" spans="2:24">
      <c r="B1902">
        <v>63561105</v>
      </c>
      <c r="C1902" t="s">
        <v>2516</v>
      </c>
      <c r="D1902" t="s">
        <v>393</v>
      </c>
      <c r="E1902" s="60" t="s">
        <v>394</v>
      </c>
      <c r="G1902" t="s">
        <v>395</v>
      </c>
      <c r="H1902" s="61">
        <v>43144</v>
      </c>
      <c r="J1902" t="s">
        <v>396</v>
      </c>
      <c r="M1902" t="s">
        <v>471</v>
      </c>
      <c r="Q1902" t="s">
        <v>398</v>
      </c>
      <c r="S1902">
        <v>10230</v>
      </c>
      <c r="T1902" t="s">
        <v>454</v>
      </c>
      <c r="U1902" s="60">
        <v>1023010</v>
      </c>
      <c r="V1902" t="s">
        <v>713</v>
      </c>
      <c r="W1902" s="60">
        <v>20720010</v>
      </c>
      <c r="X1902" s="60" t="str">
        <f t="shared" si="29"/>
        <v>207</v>
      </c>
    </row>
    <row r="1903" spans="2:24">
      <c r="B1903">
        <v>64743502</v>
      </c>
      <c r="C1903" t="s">
        <v>3406</v>
      </c>
      <c r="D1903" t="s">
        <v>393</v>
      </c>
      <c r="E1903" s="60" t="s">
        <v>394</v>
      </c>
      <c r="G1903" t="s">
        <v>2693</v>
      </c>
      <c r="H1903" s="61">
        <v>45065</v>
      </c>
      <c r="J1903" t="s">
        <v>396</v>
      </c>
      <c r="M1903" t="s">
        <v>397</v>
      </c>
      <c r="Q1903" t="s">
        <v>2694</v>
      </c>
      <c r="S1903">
        <v>10290</v>
      </c>
      <c r="T1903" t="s">
        <v>706</v>
      </c>
      <c r="U1903" s="60">
        <v>1029001</v>
      </c>
      <c r="V1903" t="s">
        <v>826</v>
      </c>
      <c r="W1903" s="60">
        <v>20420006</v>
      </c>
      <c r="X1903" s="60" t="str">
        <f t="shared" si="29"/>
        <v>204</v>
      </c>
    </row>
    <row r="1904" spans="2:24">
      <c r="B1904">
        <v>64743503</v>
      </c>
      <c r="C1904" t="s">
        <v>3280</v>
      </c>
      <c r="D1904" t="s">
        <v>393</v>
      </c>
      <c r="E1904" s="60" t="s">
        <v>394</v>
      </c>
      <c r="G1904" t="s">
        <v>2693</v>
      </c>
      <c r="H1904" s="61">
        <v>45187</v>
      </c>
      <c r="J1904" t="s">
        <v>396</v>
      </c>
      <c r="M1904" t="s">
        <v>397</v>
      </c>
      <c r="Q1904" t="s">
        <v>2694</v>
      </c>
      <c r="S1904">
        <v>10250</v>
      </c>
      <c r="T1904" t="s">
        <v>483</v>
      </c>
      <c r="U1904" s="60">
        <v>1025002</v>
      </c>
      <c r="V1904" t="s">
        <v>694</v>
      </c>
      <c r="W1904" s="60">
        <v>21220002</v>
      </c>
      <c r="X1904" s="60" t="str">
        <f t="shared" si="29"/>
        <v>212</v>
      </c>
    </row>
    <row r="1905" spans="2:24">
      <c r="B1905">
        <v>66761122</v>
      </c>
      <c r="C1905" t="s">
        <v>2346</v>
      </c>
      <c r="D1905" t="s">
        <v>393</v>
      </c>
      <c r="E1905" s="60" t="s">
        <v>394</v>
      </c>
      <c r="G1905" t="s">
        <v>395</v>
      </c>
      <c r="H1905" s="61">
        <v>42395</v>
      </c>
      <c r="J1905" t="s">
        <v>396</v>
      </c>
      <c r="M1905" t="s">
        <v>397</v>
      </c>
      <c r="Q1905" t="s">
        <v>398</v>
      </c>
      <c r="S1905">
        <v>10270</v>
      </c>
      <c r="T1905" t="s">
        <v>5035</v>
      </c>
      <c r="U1905" s="60">
        <v>1027002</v>
      </c>
      <c r="V1905" t="s">
        <v>5041</v>
      </c>
      <c r="W1905" s="60">
        <v>21020002</v>
      </c>
      <c r="X1905" s="60" t="str">
        <f t="shared" si="29"/>
        <v>210</v>
      </c>
    </row>
    <row r="1906" spans="2:24">
      <c r="B1906">
        <v>66812679</v>
      </c>
      <c r="C1906" t="s">
        <v>1292</v>
      </c>
      <c r="D1906" t="s">
        <v>393</v>
      </c>
      <c r="E1906" s="60" t="s">
        <v>394</v>
      </c>
      <c r="G1906" t="s">
        <v>395</v>
      </c>
      <c r="H1906" s="61">
        <v>37712</v>
      </c>
      <c r="J1906" t="s">
        <v>396</v>
      </c>
      <c r="M1906" t="s">
        <v>397</v>
      </c>
      <c r="Q1906" t="s">
        <v>398</v>
      </c>
      <c r="S1906">
        <v>10203</v>
      </c>
      <c r="T1906" t="s">
        <v>399</v>
      </c>
      <c r="U1906" s="60">
        <v>1020301</v>
      </c>
      <c r="V1906" t="s">
        <v>405</v>
      </c>
      <c r="W1906" s="60">
        <v>21420004</v>
      </c>
      <c r="X1906" s="60" t="str">
        <f t="shared" si="29"/>
        <v>214</v>
      </c>
    </row>
    <row r="1907" spans="2:24">
      <c r="B1907">
        <v>66818586</v>
      </c>
      <c r="C1907" t="s">
        <v>3417</v>
      </c>
      <c r="D1907" t="s">
        <v>393</v>
      </c>
      <c r="E1907" s="60" t="s">
        <v>394</v>
      </c>
      <c r="G1907" t="s">
        <v>2693</v>
      </c>
      <c r="H1907" s="61">
        <v>45245</v>
      </c>
      <c r="J1907" t="s">
        <v>396</v>
      </c>
      <c r="M1907" t="s">
        <v>397</v>
      </c>
      <c r="Q1907" t="s">
        <v>2694</v>
      </c>
      <c r="S1907">
        <v>10290</v>
      </c>
      <c r="T1907" t="s">
        <v>706</v>
      </c>
      <c r="U1907" s="60">
        <v>1029004</v>
      </c>
      <c r="V1907" t="s">
        <v>1939</v>
      </c>
      <c r="W1907" s="60">
        <v>20420007</v>
      </c>
      <c r="X1907" s="60" t="str">
        <f t="shared" si="29"/>
        <v>204</v>
      </c>
    </row>
    <row r="1908" spans="2:24">
      <c r="B1908">
        <v>66843374</v>
      </c>
      <c r="C1908" t="s">
        <v>1080</v>
      </c>
      <c r="D1908" t="s">
        <v>393</v>
      </c>
      <c r="E1908" s="60" t="s">
        <v>394</v>
      </c>
      <c r="G1908" t="s">
        <v>395</v>
      </c>
      <c r="H1908" s="61">
        <v>36481</v>
      </c>
      <c r="J1908" t="s">
        <v>396</v>
      </c>
      <c r="M1908" t="s">
        <v>397</v>
      </c>
      <c r="Q1908" t="s">
        <v>398</v>
      </c>
      <c r="S1908">
        <v>10211</v>
      </c>
      <c r="T1908" t="s">
        <v>422</v>
      </c>
      <c r="U1908" s="60">
        <v>1021101</v>
      </c>
      <c r="V1908" t="s">
        <v>423</v>
      </c>
      <c r="W1908" s="60">
        <v>21920004</v>
      </c>
      <c r="X1908" s="60" t="str">
        <f t="shared" si="29"/>
        <v>219</v>
      </c>
    </row>
    <row r="1909" spans="2:24">
      <c r="B1909">
        <v>70062562</v>
      </c>
      <c r="C1909" t="s">
        <v>1603</v>
      </c>
      <c r="D1909" t="s">
        <v>393</v>
      </c>
      <c r="E1909" s="60" t="s">
        <v>394</v>
      </c>
      <c r="G1909" t="s">
        <v>395</v>
      </c>
      <c r="H1909" s="61">
        <v>39009</v>
      </c>
      <c r="J1909" t="s">
        <v>396</v>
      </c>
      <c r="M1909" t="s">
        <v>471</v>
      </c>
      <c r="Q1909" t="s">
        <v>398</v>
      </c>
      <c r="S1909">
        <v>10202</v>
      </c>
      <c r="T1909" t="s">
        <v>430</v>
      </c>
      <c r="U1909" s="60">
        <v>1020201</v>
      </c>
      <c r="V1909" t="s">
        <v>615</v>
      </c>
      <c r="W1909" s="60">
        <v>21620002</v>
      </c>
      <c r="X1909" s="60" t="str">
        <f t="shared" si="29"/>
        <v>216</v>
      </c>
    </row>
    <row r="1910" spans="2:24">
      <c r="B1910">
        <v>70071635</v>
      </c>
      <c r="C1910" t="s">
        <v>1151</v>
      </c>
      <c r="D1910" t="s">
        <v>393</v>
      </c>
      <c r="E1910" s="60" t="s">
        <v>394</v>
      </c>
      <c r="G1910" t="s">
        <v>395</v>
      </c>
      <c r="H1910" s="61">
        <v>36929</v>
      </c>
      <c r="J1910" t="s">
        <v>396</v>
      </c>
      <c r="M1910" t="s">
        <v>397</v>
      </c>
      <c r="Q1910" t="s">
        <v>398</v>
      </c>
      <c r="S1910">
        <v>10211</v>
      </c>
      <c r="T1910" t="s">
        <v>422</v>
      </c>
      <c r="U1910" s="60">
        <v>1021101</v>
      </c>
      <c r="V1910" t="s">
        <v>423</v>
      </c>
      <c r="W1910" s="60">
        <v>21920004</v>
      </c>
      <c r="X1910" s="60" t="str">
        <f t="shared" si="29"/>
        <v>219</v>
      </c>
    </row>
    <row r="1911" spans="2:24">
      <c r="B1911">
        <v>70074089</v>
      </c>
      <c r="C1911" t="s">
        <v>3376</v>
      </c>
      <c r="D1911" t="s">
        <v>393</v>
      </c>
      <c r="E1911" s="60" t="s">
        <v>394</v>
      </c>
      <c r="G1911" t="s">
        <v>2693</v>
      </c>
      <c r="H1911" s="61">
        <v>45229</v>
      </c>
      <c r="J1911" t="s">
        <v>396</v>
      </c>
      <c r="M1911" t="s">
        <v>471</v>
      </c>
      <c r="Q1911" t="s">
        <v>2694</v>
      </c>
      <c r="S1911">
        <v>10250</v>
      </c>
      <c r="T1911" t="s">
        <v>483</v>
      </c>
      <c r="U1911" s="60">
        <v>1025002</v>
      </c>
      <c r="V1911" t="s">
        <v>694</v>
      </c>
      <c r="W1911" s="60">
        <v>21220002</v>
      </c>
      <c r="X1911" s="60" t="str">
        <f t="shared" si="29"/>
        <v>212</v>
      </c>
    </row>
    <row r="1912" spans="2:24">
      <c r="B1912">
        <v>70074204</v>
      </c>
      <c r="C1912" t="s">
        <v>1131</v>
      </c>
      <c r="D1912" t="s">
        <v>393</v>
      </c>
      <c r="E1912" s="60" t="s">
        <v>394</v>
      </c>
      <c r="G1912" t="s">
        <v>395</v>
      </c>
      <c r="H1912" s="61">
        <v>36909</v>
      </c>
      <c r="J1912" t="s">
        <v>396</v>
      </c>
      <c r="M1912" t="s">
        <v>471</v>
      </c>
      <c r="Q1912" t="s">
        <v>398</v>
      </c>
      <c r="S1912">
        <v>10235</v>
      </c>
      <c r="T1912" t="s">
        <v>415</v>
      </c>
      <c r="U1912" s="60">
        <v>1023502</v>
      </c>
      <c r="V1912" t="s">
        <v>416</v>
      </c>
      <c r="W1912" s="60">
        <v>20820001</v>
      </c>
      <c r="X1912" s="60" t="str">
        <f t="shared" si="29"/>
        <v>208</v>
      </c>
    </row>
    <row r="1913" spans="2:24">
      <c r="B1913">
        <v>70077660</v>
      </c>
      <c r="C1913" t="s">
        <v>2008</v>
      </c>
      <c r="D1913" t="s">
        <v>393</v>
      </c>
      <c r="E1913" s="60" t="s">
        <v>394</v>
      </c>
      <c r="G1913" t="s">
        <v>395</v>
      </c>
      <c r="H1913" s="61">
        <v>40933</v>
      </c>
      <c r="J1913" t="s">
        <v>396</v>
      </c>
      <c r="M1913" t="s">
        <v>397</v>
      </c>
      <c r="Q1913" t="s">
        <v>398</v>
      </c>
      <c r="S1913">
        <v>10211</v>
      </c>
      <c r="T1913" t="s">
        <v>422</v>
      </c>
      <c r="U1913" s="60">
        <v>1021101</v>
      </c>
      <c r="V1913" t="s">
        <v>423</v>
      </c>
      <c r="W1913" s="60">
        <v>21920004</v>
      </c>
      <c r="X1913" s="60" t="str">
        <f t="shared" si="29"/>
        <v>219</v>
      </c>
    </row>
    <row r="1914" spans="2:24">
      <c r="B1914">
        <v>70085116</v>
      </c>
      <c r="C1914" t="s">
        <v>1357</v>
      </c>
      <c r="D1914" t="s">
        <v>393</v>
      </c>
      <c r="E1914" s="60" t="s">
        <v>394</v>
      </c>
      <c r="G1914" t="s">
        <v>395</v>
      </c>
      <c r="H1914" s="61">
        <v>38019</v>
      </c>
      <c r="J1914" t="s">
        <v>4963</v>
      </c>
      <c r="M1914" t="s">
        <v>397</v>
      </c>
      <c r="Q1914" t="s">
        <v>398</v>
      </c>
      <c r="S1914">
        <v>10230</v>
      </c>
      <c r="T1914" t="s">
        <v>454</v>
      </c>
      <c r="U1914" s="60">
        <v>1023013</v>
      </c>
      <c r="V1914" t="s">
        <v>840</v>
      </c>
      <c r="W1914" s="60">
        <v>20720014</v>
      </c>
      <c r="X1914" s="60" t="str">
        <f t="shared" si="29"/>
        <v>207</v>
      </c>
    </row>
    <row r="1915" spans="2:24">
      <c r="B1915">
        <v>70091508</v>
      </c>
      <c r="C1915" t="s">
        <v>1094</v>
      </c>
      <c r="D1915" t="s">
        <v>393</v>
      </c>
      <c r="E1915" s="60" t="s">
        <v>394</v>
      </c>
      <c r="G1915" t="s">
        <v>395</v>
      </c>
      <c r="H1915" s="61">
        <v>36565</v>
      </c>
      <c r="J1915" t="s">
        <v>396</v>
      </c>
      <c r="M1915" t="s">
        <v>397</v>
      </c>
      <c r="Q1915" t="s">
        <v>398</v>
      </c>
      <c r="S1915">
        <v>10275</v>
      </c>
      <c r="T1915" t="s">
        <v>564</v>
      </c>
      <c r="U1915" s="60">
        <v>1027501</v>
      </c>
      <c r="V1915" t="s">
        <v>565</v>
      </c>
      <c r="W1915" s="60">
        <v>22520001</v>
      </c>
      <c r="X1915" s="60" t="str">
        <f t="shared" si="29"/>
        <v>225</v>
      </c>
    </row>
    <row r="1916" spans="2:24">
      <c r="B1916">
        <v>70093440</v>
      </c>
      <c r="C1916" t="s">
        <v>1047</v>
      </c>
      <c r="D1916" t="s">
        <v>393</v>
      </c>
      <c r="E1916" s="60" t="s">
        <v>394</v>
      </c>
      <c r="G1916" t="s">
        <v>395</v>
      </c>
      <c r="H1916" s="61">
        <v>36201</v>
      </c>
      <c r="J1916" t="s">
        <v>396</v>
      </c>
      <c r="M1916" t="s">
        <v>397</v>
      </c>
      <c r="Q1916" t="s">
        <v>398</v>
      </c>
      <c r="S1916">
        <v>10250</v>
      </c>
      <c r="T1916" t="s">
        <v>483</v>
      </c>
      <c r="U1916" s="60">
        <v>1025002</v>
      </c>
      <c r="V1916" t="s">
        <v>694</v>
      </c>
      <c r="W1916" s="60">
        <v>21220002</v>
      </c>
      <c r="X1916" s="60" t="str">
        <f t="shared" si="29"/>
        <v>212</v>
      </c>
    </row>
    <row r="1917" spans="2:24">
      <c r="B1917">
        <v>70095270</v>
      </c>
      <c r="C1917" t="s">
        <v>2152</v>
      </c>
      <c r="D1917" t="s">
        <v>393</v>
      </c>
      <c r="E1917" s="60" t="s">
        <v>394</v>
      </c>
      <c r="G1917" t="s">
        <v>395</v>
      </c>
      <c r="H1917" s="61">
        <v>41466</v>
      </c>
      <c r="J1917" t="s">
        <v>396</v>
      </c>
      <c r="M1917" t="s">
        <v>471</v>
      </c>
      <c r="Q1917" t="s">
        <v>398</v>
      </c>
      <c r="S1917">
        <v>10230</v>
      </c>
      <c r="T1917" t="s">
        <v>454</v>
      </c>
      <c r="U1917" s="60">
        <v>1023010</v>
      </c>
      <c r="V1917" t="s">
        <v>713</v>
      </c>
      <c r="W1917" s="60">
        <v>20720010</v>
      </c>
      <c r="X1917" s="60" t="str">
        <f t="shared" si="29"/>
        <v>207</v>
      </c>
    </row>
    <row r="1918" spans="2:24">
      <c r="B1918">
        <v>70099399</v>
      </c>
      <c r="C1918" t="s">
        <v>1035</v>
      </c>
      <c r="D1918" t="s">
        <v>393</v>
      </c>
      <c r="E1918" s="60" t="s">
        <v>394</v>
      </c>
      <c r="G1918" t="s">
        <v>395</v>
      </c>
      <c r="H1918" s="61">
        <v>36053</v>
      </c>
      <c r="J1918" t="s">
        <v>396</v>
      </c>
      <c r="M1918" t="s">
        <v>471</v>
      </c>
      <c r="Q1918" t="s">
        <v>398</v>
      </c>
      <c r="S1918">
        <v>10230</v>
      </c>
      <c r="T1918" t="s">
        <v>454</v>
      </c>
      <c r="U1918" s="60">
        <v>1023002</v>
      </c>
      <c r="V1918" t="s">
        <v>491</v>
      </c>
      <c r="W1918" s="60">
        <v>20720002</v>
      </c>
      <c r="X1918" s="60" t="str">
        <f t="shared" si="29"/>
        <v>207</v>
      </c>
    </row>
    <row r="1919" spans="2:24">
      <c r="B1919">
        <v>70107037</v>
      </c>
      <c r="C1919" t="s">
        <v>1765</v>
      </c>
      <c r="D1919" t="s">
        <v>393</v>
      </c>
      <c r="E1919" s="60" t="s">
        <v>394</v>
      </c>
      <c r="G1919" t="s">
        <v>395</v>
      </c>
      <c r="H1919" s="61">
        <v>39742</v>
      </c>
      <c r="J1919" t="s">
        <v>396</v>
      </c>
      <c r="M1919" t="s">
        <v>397</v>
      </c>
      <c r="Q1919" t="s">
        <v>398</v>
      </c>
      <c r="S1919">
        <v>10250</v>
      </c>
      <c r="T1919" t="s">
        <v>483</v>
      </c>
      <c r="U1919" s="60">
        <v>1025002</v>
      </c>
      <c r="V1919" t="s">
        <v>694</v>
      </c>
      <c r="W1919" s="60">
        <v>21220002</v>
      </c>
      <c r="X1919" s="60" t="str">
        <f t="shared" si="29"/>
        <v>212</v>
      </c>
    </row>
    <row r="1920" spans="2:24">
      <c r="B1920">
        <v>70121851</v>
      </c>
      <c r="C1920" t="s">
        <v>1071</v>
      </c>
      <c r="D1920" t="s">
        <v>393</v>
      </c>
      <c r="E1920" s="60" t="s">
        <v>394</v>
      </c>
      <c r="G1920" t="s">
        <v>395</v>
      </c>
      <c r="H1920" s="61">
        <v>36405</v>
      </c>
      <c r="J1920" t="s">
        <v>396</v>
      </c>
      <c r="M1920" t="s">
        <v>397</v>
      </c>
      <c r="Q1920" t="s">
        <v>398</v>
      </c>
      <c r="S1920">
        <v>10270</v>
      </c>
      <c r="T1920" t="s">
        <v>5035</v>
      </c>
      <c r="U1920" s="60">
        <v>1027001</v>
      </c>
      <c r="V1920" t="s">
        <v>5042</v>
      </c>
      <c r="W1920" s="60">
        <v>21020001</v>
      </c>
      <c r="X1920" s="60" t="str">
        <f t="shared" si="29"/>
        <v>210</v>
      </c>
    </row>
    <row r="1921" spans="2:24">
      <c r="B1921">
        <v>70122954</v>
      </c>
      <c r="C1921" t="s">
        <v>1157</v>
      </c>
      <c r="D1921" t="s">
        <v>410</v>
      </c>
      <c r="E1921" s="60" t="s">
        <v>411</v>
      </c>
      <c r="G1921" t="s">
        <v>753</v>
      </c>
      <c r="H1921" s="61">
        <v>36948</v>
      </c>
      <c r="J1921" t="s">
        <v>481</v>
      </c>
      <c r="M1921" t="s">
        <v>397</v>
      </c>
      <c r="Q1921" t="s">
        <v>753</v>
      </c>
      <c r="S1921">
        <v>10203</v>
      </c>
      <c r="T1921" t="s">
        <v>399</v>
      </c>
      <c r="U1921" s="60">
        <v>1020302</v>
      </c>
      <c r="V1921" t="s">
        <v>400</v>
      </c>
      <c r="W1921" s="60">
        <v>21420002</v>
      </c>
      <c r="X1921" s="60" t="str">
        <f t="shared" si="29"/>
        <v>214</v>
      </c>
    </row>
    <row r="1922" spans="2:24">
      <c r="B1922">
        <v>70131717</v>
      </c>
      <c r="C1922" t="s">
        <v>2040</v>
      </c>
      <c r="D1922" t="s">
        <v>410</v>
      </c>
      <c r="E1922" s="60" t="s">
        <v>411</v>
      </c>
      <c r="G1922" t="s">
        <v>753</v>
      </c>
      <c r="H1922" s="61">
        <v>41135</v>
      </c>
      <c r="J1922" t="s">
        <v>542</v>
      </c>
      <c r="M1922" t="s">
        <v>397</v>
      </c>
      <c r="Q1922" t="s">
        <v>753</v>
      </c>
      <c r="S1922">
        <v>10289</v>
      </c>
      <c r="T1922" t="s">
        <v>521</v>
      </c>
      <c r="U1922" s="60">
        <v>102890401</v>
      </c>
      <c r="V1922" t="s">
        <v>522</v>
      </c>
      <c r="W1922" s="60">
        <v>10210005</v>
      </c>
      <c r="X1922" s="60" t="str">
        <f t="shared" si="29"/>
        <v>102</v>
      </c>
    </row>
    <row r="1923" spans="2:24">
      <c r="B1923">
        <v>70137331</v>
      </c>
      <c r="C1923" t="s">
        <v>2490</v>
      </c>
      <c r="D1923" t="s">
        <v>393</v>
      </c>
      <c r="E1923" s="60" t="s">
        <v>394</v>
      </c>
      <c r="G1923" t="s">
        <v>395</v>
      </c>
      <c r="H1923" s="61">
        <v>43139</v>
      </c>
      <c r="J1923" t="s">
        <v>396</v>
      </c>
      <c r="M1923" t="s">
        <v>471</v>
      </c>
      <c r="Q1923" t="s">
        <v>398</v>
      </c>
      <c r="S1923">
        <v>10202</v>
      </c>
      <c r="T1923" t="s">
        <v>430</v>
      </c>
      <c r="U1923" s="60">
        <v>1020201</v>
      </c>
      <c r="V1923" t="s">
        <v>615</v>
      </c>
      <c r="W1923" s="60">
        <v>21620002</v>
      </c>
      <c r="X1923" s="60" t="str">
        <f t="shared" ref="X1923:X1986" si="30">LEFT(W1923,3)</f>
        <v>216</v>
      </c>
    </row>
    <row r="1924" spans="2:24">
      <c r="B1924">
        <v>70142397</v>
      </c>
      <c r="C1924" t="s">
        <v>2620</v>
      </c>
      <c r="D1924" t="s">
        <v>410</v>
      </c>
      <c r="E1924" s="60" t="s">
        <v>411</v>
      </c>
      <c r="G1924" t="s">
        <v>412</v>
      </c>
      <c r="H1924" s="61">
        <v>43775</v>
      </c>
      <c r="J1924" t="s">
        <v>4979</v>
      </c>
      <c r="M1924" t="s">
        <v>397</v>
      </c>
      <c r="Q1924" t="s">
        <v>719</v>
      </c>
      <c r="S1924">
        <v>10209</v>
      </c>
      <c r="T1924" t="s">
        <v>442</v>
      </c>
      <c r="U1924" s="60">
        <v>10209</v>
      </c>
      <c r="V1924" t="s">
        <v>442</v>
      </c>
      <c r="W1924" s="60">
        <v>21760001</v>
      </c>
      <c r="X1924" s="60" t="str">
        <f t="shared" si="30"/>
        <v>217</v>
      </c>
    </row>
    <row r="1925" spans="2:24">
      <c r="B1925">
        <v>70197078</v>
      </c>
      <c r="C1925" t="s">
        <v>1905</v>
      </c>
      <c r="D1925" t="s">
        <v>393</v>
      </c>
      <c r="E1925" s="60" t="s">
        <v>394</v>
      </c>
      <c r="G1925" t="s">
        <v>395</v>
      </c>
      <c r="H1925" s="61">
        <v>40221</v>
      </c>
      <c r="J1925" t="s">
        <v>879</v>
      </c>
      <c r="M1925" t="s">
        <v>397</v>
      </c>
      <c r="Q1925" t="s">
        <v>398</v>
      </c>
      <c r="S1925">
        <v>10292</v>
      </c>
      <c r="T1925" t="s">
        <v>451</v>
      </c>
      <c r="U1925" s="60">
        <v>10292</v>
      </c>
      <c r="V1925" t="s">
        <v>451</v>
      </c>
      <c r="W1925" s="60">
        <v>20160001</v>
      </c>
      <c r="X1925" s="60" t="str">
        <f t="shared" si="30"/>
        <v>201</v>
      </c>
    </row>
    <row r="1926" spans="2:24">
      <c r="B1926">
        <v>70322595</v>
      </c>
      <c r="C1926" t="s">
        <v>3407</v>
      </c>
      <c r="D1926" t="s">
        <v>393</v>
      </c>
      <c r="E1926" s="60" t="s">
        <v>394</v>
      </c>
      <c r="G1926" t="s">
        <v>2693</v>
      </c>
      <c r="H1926" s="61">
        <v>45238</v>
      </c>
      <c r="J1926" t="s">
        <v>396</v>
      </c>
      <c r="M1926" t="s">
        <v>397</v>
      </c>
      <c r="Q1926" t="s">
        <v>2694</v>
      </c>
      <c r="S1926">
        <v>10225</v>
      </c>
      <c r="T1926" t="s">
        <v>402</v>
      </c>
      <c r="U1926" s="60">
        <v>1022501</v>
      </c>
      <c r="V1926" t="s">
        <v>676</v>
      </c>
      <c r="W1926" s="60">
        <v>21320003</v>
      </c>
      <c r="X1926" s="60" t="str">
        <f t="shared" si="30"/>
        <v>213</v>
      </c>
    </row>
    <row r="1927" spans="2:24">
      <c r="B1927">
        <v>70325828</v>
      </c>
      <c r="C1927" t="s">
        <v>1849</v>
      </c>
      <c r="D1927" t="s">
        <v>393</v>
      </c>
      <c r="E1927" s="60" t="s">
        <v>394</v>
      </c>
      <c r="G1927" t="s">
        <v>395</v>
      </c>
      <c r="H1927" s="61">
        <v>40010</v>
      </c>
      <c r="J1927" t="s">
        <v>396</v>
      </c>
      <c r="M1927" t="s">
        <v>397</v>
      </c>
      <c r="Q1927" t="s">
        <v>398</v>
      </c>
      <c r="S1927">
        <v>10215</v>
      </c>
      <c r="T1927" t="s">
        <v>5034</v>
      </c>
      <c r="U1927" s="60">
        <v>1021501</v>
      </c>
      <c r="V1927" t="s">
        <v>466</v>
      </c>
      <c r="W1927" s="60">
        <v>21520003</v>
      </c>
      <c r="X1927" s="60" t="str">
        <f t="shared" si="30"/>
        <v>215</v>
      </c>
    </row>
    <row r="1928" spans="2:24">
      <c r="B1928">
        <v>70329588</v>
      </c>
      <c r="C1928" t="s">
        <v>3143</v>
      </c>
      <c r="D1928" t="s">
        <v>393</v>
      </c>
      <c r="E1928" s="60" t="s">
        <v>394</v>
      </c>
      <c r="G1928" t="s">
        <v>1299</v>
      </c>
      <c r="H1928" s="61">
        <v>45223</v>
      </c>
      <c r="J1928" t="s">
        <v>396</v>
      </c>
      <c r="M1928" t="s">
        <v>397</v>
      </c>
      <c r="Q1928" t="s">
        <v>398</v>
      </c>
      <c r="S1928">
        <v>10260</v>
      </c>
      <c r="T1928" t="s">
        <v>5037</v>
      </c>
      <c r="U1928" s="60">
        <v>1026002</v>
      </c>
      <c r="V1928" t="s">
        <v>1330</v>
      </c>
      <c r="W1928" s="60">
        <v>20920002</v>
      </c>
      <c r="X1928" s="60" t="str">
        <f t="shared" si="30"/>
        <v>209</v>
      </c>
    </row>
    <row r="1929" spans="2:24">
      <c r="B1929">
        <v>70511105</v>
      </c>
      <c r="C1929" t="s">
        <v>2080</v>
      </c>
      <c r="D1929" t="s">
        <v>410</v>
      </c>
      <c r="E1929" s="60" t="s">
        <v>411</v>
      </c>
      <c r="G1929" t="s">
        <v>412</v>
      </c>
      <c r="H1929" s="61">
        <v>41289</v>
      </c>
      <c r="J1929" t="s">
        <v>4984</v>
      </c>
      <c r="M1929" t="s">
        <v>397</v>
      </c>
      <c r="Q1929" t="s">
        <v>719</v>
      </c>
      <c r="S1929">
        <v>10202</v>
      </c>
      <c r="T1929" t="s">
        <v>430</v>
      </c>
      <c r="U1929" s="60">
        <v>10202</v>
      </c>
      <c r="V1929" t="s">
        <v>430</v>
      </c>
      <c r="W1929" s="60">
        <v>21660001</v>
      </c>
      <c r="X1929" s="60" t="str">
        <f t="shared" si="30"/>
        <v>216</v>
      </c>
    </row>
    <row r="1930" spans="2:24">
      <c r="B1930">
        <v>70511893</v>
      </c>
      <c r="C1930" t="s">
        <v>1844</v>
      </c>
      <c r="D1930" t="s">
        <v>393</v>
      </c>
      <c r="E1930" s="60" t="s">
        <v>394</v>
      </c>
      <c r="G1930" t="s">
        <v>395</v>
      </c>
      <c r="H1930" s="61">
        <v>40009</v>
      </c>
      <c r="J1930" t="s">
        <v>396</v>
      </c>
      <c r="M1930" t="s">
        <v>397</v>
      </c>
      <c r="Q1930" t="s">
        <v>398</v>
      </c>
      <c r="S1930">
        <v>10230</v>
      </c>
      <c r="T1930" t="s">
        <v>454</v>
      </c>
      <c r="U1930" s="60">
        <v>1023007</v>
      </c>
      <c r="V1930" t="s">
        <v>582</v>
      </c>
      <c r="W1930" s="60">
        <v>20720007</v>
      </c>
      <c r="X1930" s="60" t="str">
        <f t="shared" si="30"/>
        <v>207</v>
      </c>
    </row>
    <row r="1931" spans="2:24">
      <c r="B1931">
        <v>70518182</v>
      </c>
      <c r="C1931" t="s">
        <v>2427</v>
      </c>
      <c r="D1931" t="s">
        <v>410</v>
      </c>
      <c r="E1931" s="60" t="s">
        <v>411</v>
      </c>
      <c r="G1931" t="s">
        <v>753</v>
      </c>
      <c r="H1931" s="61">
        <v>42864</v>
      </c>
      <c r="J1931" t="s">
        <v>536</v>
      </c>
      <c r="M1931" t="s">
        <v>397</v>
      </c>
      <c r="Q1931" t="s">
        <v>753</v>
      </c>
      <c r="S1931">
        <v>10297</v>
      </c>
      <c r="T1931" t="s">
        <v>628</v>
      </c>
      <c r="U1931" s="60">
        <v>1029707</v>
      </c>
      <c r="V1931" t="s">
        <v>629</v>
      </c>
      <c r="W1931" s="60">
        <v>20340029</v>
      </c>
      <c r="X1931" s="60" t="str">
        <f t="shared" si="30"/>
        <v>203</v>
      </c>
    </row>
    <row r="1932" spans="2:24">
      <c r="B1932">
        <v>70519231</v>
      </c>
      <c r="C1932" t="s">
        <v>4784</v>
      </c>
      <c r="D1932" t="s">
        <v>393</v>
      </c>
      <c r="E1932" s="60" t="s">
        <v>394</v>
      </c>
      <c r="G1932" t="s">
        <v>2693</v>
      </c>
      <c r="H1932" s="61">
        <v>44967</v>
      </c>
      <c r="J1932" t="s">
        <v>396</v>
      </c>
      <c r="M1932" t="s">
        <v>397</v>
      </c>
      <c r="Q1932" t="s">
        <v>2694</v>
      </c>
      <c r="S1932">
        <v>10209</v>
      </c>
      <c r="T1932" t="s">
        <v>442</v>
      </c>
      <c r="U1932" s="60">
        <v>10209</v>
      </c>
      <c r="V1932" t="s">
        <v>442</v>
      </c>
      <c r="W1932" s="60">
        <v>21760001</v>
      </c>
      <c r="X1932" s="60" t="str">
        <f t="shared" si="30"/>
        <v>217</v>
      </c>
    </row>
    <row r="1933" spans="2:24">
      <c r="B1933">
        <v>70549762</v>
      </c>
      <c r="C1933" t="s">
        <v>2908</v>
      </c>
      <c r="D1933" t="s">
        <v>410</v>
      </c>
      <c r="E1933" s="60" t="s">
        <v>411</v>
      </c>
      <c r="G1933" t="s">
        <v>412</v>
      </c>
      <c r="H1933" s="61">
        <v>44602</v>
      </c>
      <c r="J1933" t="s">
        <v>4963</v>
      </c>
      <c r="M1933" t="s">
        <v>397</v>
      </c>
      <c r="Q1933" t="s">
        <v>719</v>
      </c>
      <c r="S1933">
        <v>10215</v>
      </c>
      <c r="T1933" t="s">
        <v>5034</v>
      </c>
      <c r="U1933" s="60">
        <v>1021504</v>
      </c>
      <c r="V1933" t="s">
        <v>632</v>
      </c>
      <c r="W1933" s="60">
        <v>21520002</v>
      </c>
      <c r="X1933" s="60" t="str">
        <f t="shared" si="30"/>
        <v>215</v>
      </c>
    </row>
    <row r="1934" spans="2:24">
      <c r="B1934">
        <v>70551009</v>
      </c>
      <c r="C1934" t="s">
        <v>1099</v>
      </c>
      <c r="D1934" t="s">
        <v>393</v>
      </c>
      <c r="E1934" s="60" t="s">
        <v>394</v>
      </c>
      <c r="G1934" t="s">
        <v>395</v>
      </c>
      <c r="H1934" s="61">
        <v>36598</v>
      </c>
      <c r="J1934" t="s">
        <v>396</v>
      </c>
      <c r="M1934" t="s">
        <v>397</v>
      </c>
      <c r="Q1934" t="s">
        <v>398</v>
      </c>
      <c r="S1934">
        <v>10275</v>
      </c>
      <c r="T1934" t="s">
        <v>564</v>
      </c>
      <c r="U1934" s="60">
        <v>1027501</v>
      </c>
      <c r="V1934" t="s">
        <v>565</v>
      </c>
      <c r="W1934" s="60">
        <v>22520001</v>
      </c>
      <c r="X1934" s="60" t="str">
        <f t="shared" si="30"/>
        <v>225</v>
      </c>
    </row>
    <row r="1935" spans="2:24">
      <c r="B1935">
        <v>70551314</v>
      </c>
      <c r="C1935" t="s">
        <v>1030</v>
      </c>
      <c r="D1935" t="s">
        <v>393</v>
      </c>
      <c r="E1935" s="60" t="s">
        <v>394</v>
      </c>
      <c r="G1935" t="s">
        <v>395</v>
      </c>
      <c r="H1935" s="61">
        <v>36038</v>
      </c>
      <c r="J1935" t="s">
        <v>396</v>
      </c>
      <c r="M1935" t="s">
        <v>397</v>
      </c>
      <c r="Q1935" t="s">
        <v>398</v>
      </c>
      <c r="S1935">
        <v>10203</v>
      </c>
      <c r="T1935" t="s">
        <v>399</v>
      </c>
      <c r="U1935" s="60">
        <v>1020302</v>
      </c>
      <c r="V1935" t="s">
        <v>400</v>
      </c>
      <c r="W1935" s="60">
        <v>21420002</v>
      </c>
      <c r="X1935" s="60" t="str">
        <f t="shared" si="30"/>
        <v>214</v>
      </c>
    </row>
    <row r="1936" spans="2:24">
      <c r="B1936">
        <v>70552478</v>
      </c>
      <c r="C1936" t="s">
        <v>1066</v>
      </c>
      <c r="D1936" t="s">
        <v>393</v>
      </c>
      <c r="E1936" s="60" t="s">
        <v>394</v>
      </c>
      <c r="G1936" t="s">
        <v>395</v>
      </c>
      <c r="H1936" s="61">
        <v>36362</v>
      </c>
      <c r="J1936" t="s">
        <v>396</v>
      </c>
      <c r="M1936" t="s">
        <v>471</v>
      </c>
      <c r="Q1936" t="s">
        <v>398</v>
      </c>
      <c r="S1936">
        <v>10230</v>
      </c>
      <c r="T1936" t="s">
        <v>454</v>
      </c>
      <c r="U1936" s="60">
        <v>1023004</v>
      </c>
      <c r="V1936" t="s">
        <v>1067</v>
      </c>
      <c r="W1936" s="60">
        <v>20720004</v>
      </c>
      <c r="X1936" s="60" t="str">
        <f t="shared" si="30"/>
        <v>207</v>
      </c>
    </row>
    <row r="1937" spans="2:24">
      <c r="B1937">
        <v>70552478</v>
      </c>
      <c r="C1937" t="s">
        <v>1066</v>
      </c>
      <c r="D1937" t="s">
        <v>393</v>
      </c>
      <c r="E1937" s="60" t="s">
        <v>394</v>
      </c>
      <c r="G1937" t="s">
        <v>395</v>
      </c>
      <c r="H1937" s="61">
        <v>36362</v>
      </c>
      <c r="J1937" t="s">
        <v>396</v>
      </c>
      <c r="M1937" t="s">
        <v>471</v>
      </c>
      <c r="Q1937" t="s">
        <v>398</v>
      </c>
      <c r="S1937">
        <v>10230</v>
      </c>
      <c r="T1937" t="s">
        <v>454</v>
      </c>
      <c r="U1937" s="60">
        <v>1023007</v>
      </c>
      <c r="V1937" t="s">
        <v>582</v>
      </c>
      <c r="W1937" s="60">
        <v>20720007</v>
      </c>
      <c r="X1937" s="60" t="str">
        <f t="shared" si="30"/>
        <v>207</v>
      </c>
    </row>
    <row r="1938" spans="2:24">
      <c r="B1938">
        <v>70555000</v>
      </c>
      <c r="C1938" t="s">
        <v>2971</v>
      </c>
      <c r="D1938" t="s">
        <v>393</v>
      </c>
      <c r="E1938" s="60" t="s">
        <v>394</v>
      </c>
      <c r="G1938" t="s">
        <v>2693</v>
      </c>
      <c r="H1938" s="61">
        <v>44999</v>
      </c>
      <c r="J1938" t="s">
        <v>396</v>
      </c>
      <c r="M1938" t="s">
        <v>471</v>
      </c>
      <c r="Q1938" t="s">
        <v>2694</v>
      </c>
      <c r="S1938">
        <v>10235</v>
      </c>
      <c r="T1938" t="s">
        <v>415</v>
      </c>
      <c r="U1938" s="60">
        <v>1023502</v>
      </c>
      <c r="V1938" t="s">
        <v>416</v>
      </c>
      <c r="W1938" s="60">
        <v>20820001</v>
      </c>
      <c r="X1938" s="60" t="str">
        <f t="shared" si="30"/>
        <v>208</v>
      </c>
    </row>
    <row r="1939" spans="2:24">
      <c r="B1939">
        <v>70555390</v>
      </c>
      <c r="C1939" t="s">
        <v>1004</v>
      </c>
      <c r="D1939" t="s">
        <v>393</v>
      </c>
      <c r="E1939" s="60" t="s">
        <v>394</v>
      </c>
      <c r="G1939" t="s">
        <v>395</v>
      </c>
      <c r="H1939" s="61">
        <v>35864</v>
      </c>
      <c r="J1939" t="s">
        <v>396</v>
      </c>
      <c r="M1939" t="s">
        <v>397</v>
      </c>
      <c r="Q1939" t="s">
        <v>398</v>
      </c>
      <c r="S1939">
        <v>10270</v>
      </c>
      <c r="T1939" t="s">
        <v>5035</v>
      </c>
      <c r="U1939" s="60">
        <v>1027002</v>
      </c>
      <c r="V1939" t="s">
        <v>5041</v>
      </c>
      <c r="W1939" s="60">
        <v>21020002</v>
      </c>
      <c r="X1939" s="60" t="str">
        <f t="shared" si="30"/>
        <v>210</v>
      </c>
    </row>
    <row r="1940" spans="2:24">
      <c r="B1940">
        <v>70557012</v>
      </c>
      <c r="C1940" t="s">
        <v>1319</v>
      </c>
      <c r="D1940" t="s">
        <v>393</v>
      </c>
      <c r="E1940" s="60" t="s">
        <v>394</v>
      </c>
      <c r="G1940" t="s">
        <v>395</v>
      </c>
      <c r="H1940" s="61">
        <v>37837</v>
      </c>
      <c r="J1940" t="s">
        <v>396</v>
      </c>
      <c r="M1940" t="s">
        <v>397</v>
      </c>
      <c r="Q1940" t="s">
        <v>398</v>
      </c>
      <c r="S1940">
        <v>10230</v>
      </c>
      <c r="T1940" t="s">
        <v>454</v>
      </c>
      <c r="U1940" s="60">
        <v>1023008</v>
      </c>
      <c r="V1940" t="s">
        <v>684</v>
      </c>
      <c r="W1940" s="60">
        <v>20720008</v>
      </c>
      <c r="X1940" s="60" t="str">
        <f t="shared" si="30"/>
        <v>207</v>
      </c>
    </row>
    <row r="1941" spans="2:24">
      <c r="B1941">
        <v>70558086</v>
      </c>
      <c r="C1941" t="s">
        <v>1573</v>
      </c>
      <c r="D1941" t="s">
        <v>393</v>
      </c>
      <c r="E1941" s="60" t="s">
        <v>394</v>
      </c>
      <c r="G1941" t="s">
        <v>395</v>
      </c>
      <c r="H1941" s="61">
        <v>38874</v>
      </c>
      <c r="J1941" t="s">
        <v>396</v>
      </c>
      <c r="M1941" t="s">
        <v>471</v>
      </c>
      <c r="Q1941" t="s">
        <v>398</v>
      </c>
      <c r="S1941">
        <v>10230</v>
      </c>
      <c r="T1941" t="s">
        <v>454</v>
      </c>
      <c r="U1941" s="60">
        <v>1023010</v>
      </c>
      <c r="V1941" t="s">
        <v>713</v>
      </c>
      <c r="W1941" s="60">
        <v>20720010</v>
      </c>
      <c r="X1941" s="60" t="str">
        <f t="shared" si="30"/>
        <v>207</v>
      </c>
    </row>
    <row r="1942" spans="2:24">
      <c r="B1942">
        <v>70559096</v>
      </c>
      <c r="C1942" t="s">
        <v>1653</v>
      </c>
      <c r="D1942" t="s">
        <v>393</v>
      </c>
      <c r="E1942" s="60" t="s">
        <v>394</v>
      </c>
      <c r="G1942" t="s">
        <v>395</v>
      </c>
      <c r="H1942" s="61">
        <v>39297</v>
      </c>
      <c r="J1942" t="s">
        <v>396</v>
      </c>
      <c r="M1942" t="s">
        <v>471</v>
      </c>
      <c r="Q1942" t="s">
        <v>398</v>
      </c>
      <c r="S1942">
        <v>10235</v>
      </c>
      <c r="T1942" t="s">
        <v>415</v>
      </c>
      <c r="U1942" s="60">
        <v>1023502</v>
      </c>
      <c r="V1942" t="s">
        <v>416</v>
      </c>
      <c r="W1942" s="60">
        <v>20820001</v>
      </c>
      <c r="X1942" s="60" t="str">
        <f t="shared" si="30"/>
        <v>208</v>
      </c>
    </row>
    <row r="1943" spans="2:24">
      <c r="B1943">
        <v>70559218</v>
      </c>
      <c r="C1943" t="s">
        <v>1398</v>
      </c>
      <c r="D1943" t="s">
        <v>393</v>
      </c>
      <c r="E1943" s="60" t="s">
        <v>394</v>
      </c>
      <c r="G1943" t="s">
        <v>395</v>
      </c>
      <c r="H1943" s="61">
        <v>38162</v>
      </c>
      <c r="J1943" t="s">
        <v>396</v>
      </c>
      <c r="M1943" t="s">
        <v>397</v>
      </c>
      <c r="Q1943" t="s">
        <v>398</v>
      </c>
      <c r="S1943">
        <v>10230</v>
      </c>
      <c r="T1943" t="s">
        <v>454</v>
      </c>
      <c r="U1943" s="60">
        <v>1023006</v>
      </c>
      <c r="V1943" t="s">
        <v>455</v>
      </c>
      <c r="W1943" s="60">
        <v>20720006</v>
      </c>
      <c r="X1943" s="60" t="str">
        <f t="shared" si="30"/>
        <v>207</v>
      </c>
    </row>
    <row r="1944" spans="2:24">
      <c r="B1944">
        <v>70560881</v>
      </c>
      <c r="C1944" t="s">
        <v>1218</v>
      </c>
      <c r="D1944" t="s">
        <v>393</v>
      </c>
      <c r="E1944" s="60" t="s">
        <v>394</v>
      </c>
      <c r="G1944" t="s">
        <v>395</v>
      </c>
      <c r="H1944" s="61">
        <v>38019</v>
      </c>
      <c r="J1944" t="s">
        <v>396</v>
      </c>
      <c r="M1944" t="s">
        <v>471</v>
      </c>
      <c r="Q1944" t="s">
        <v>398</v>
      </c>
      <c r="S1944">
        <v>10230</v>
      </c>
      <c r="T1944" t="s">
        <v>454</v>
      </c>
      <c r="U1944" s="60">
        <v>1023002</v>
      </c>
      <c r="V1944" t="s">
        <v>491</v>
      </c>
      <c r="W1944" s="60">
        <v>20720002</v>
      </c>
      <c r="X1944" s="60" t="str">
        <f t="shared" si="30"/>
        <v>207</v>
      </c>
    </row>
    <row r="1945" spans="2:24">
      <c r="B1945">
        <v>70560881</v>
      </c>
      <c r="C1945" t="s">
        <v>1218</v>
      </c>
      <c r="D1945" t="s">
        <v>393</v>
      </c>
      <c r="E1945" s="60" t="s">
        <v>394</v>
      </c>
      <c r="G1945" t="s">
        <v>395</v>
      </c>
      <c r="H1945" s="61">
        <v>37383</v>
      </c>
      <c r="J1945" t="s">
        <v>396</v>
      </c>
      <c r="M1945" t="s">
        <v>471</v>
      </c>
      <c r="Q1945" t="s">
        <v>398</v>
      </c>
      <c r="S1945">
        <v>10230</v>
      </c>
      <c r="T1945" t="s">
        <v>454</v>
      </c>
      <c r="U1945" s="60">
        <v>1023006</v>
      </c>
      <c r="V1945" t="s">
        <v>455</v>
      </c>
      <c r="W1945" s="60">
        <v>20720006</v>
      </c>
      <c r="X1945" s="60" t="str">
        <f t="shared" si="30"/>
        <v>207</v>
      </c>
    </row>
    <row r="1946" spans="2:24">
      <c r="B1946">
        <v>70561166</v>
      </c>
      <c r="C1946" t="s">
        <v>1096</v>
      </c>
      <c r="D1946" t="s">
        <v>393</v>
      </c>
      <c r="E1946" s="60" t="s">
        <v>394</v>
      </c>
      <c r="G1946" t="s">
        <v>395</v>
      </c>
      <c r="H1946" s="61">
        <v>36587</v>
      </c>
      <c r="J1946" t="s">
        <v>396</v>
      </c>
      <c r="M1946" t="s">
        <v>397</v>
      </c>
      <c r="Q1946" t="s">
        <v>398</v>
      </c>
      <c r="S1946">
        <v>10255</v>
      </c>
      <c r="T1946" t="s">
        <v>1097</v>
      </c>
      <c r="U1946" s="60">
        <v>10255</v>
      </c>
      <c r="V1946" t="s">
        <v>1097</v>
      </c>
      <c r="W1946" s="60">
        <v>22460001</v>
      </c>
      <c r="X1946" s="60" t="str">
        <f t="shared" si="30"/>
        <v>224</v>
      </c>
    </row>
    <row r="1947" spans="2:24">
      <c r="B1947">
        <v>70561630</v>
      </c>
      <c r="C1947" t="s">
        <v>1633</v>
      </c>
      <c r="D1947" t="s">
        <v>393</v>
      </c>
      <c r="E1947" s="60" t="s">
        <v>394</v>
      </c>
      <c r="G1947" t="s">
        <v>395</v>
      </c>
      <c r="H1947" s="61">
        <v>39255</v>
      </c>
      <c r="J1947" t="s">
        <v>396</v>
      </c>
      <c r="M1947" t="s">
        <v>397</v>
      </c>
      <c r="Q1947" t="s">
        <v>398</v>
      </c>
      <c r="S1947">
        <v>10203</v>
      </c>
      <c r="T1947" t="s">
        <v>399</v>
      </c>
      <c r="U1947" s="60">
        <v>1020303</v>
      </c>
      <c r="V1947" t="s">
        <v>418</v>
      </c>
      <c r="W1947" s="60">
        <v>21420003</v>
      </c>
      <c r="X1947" s="60" t="str">
        <f t="shared" si="30"/>
        <v>214</v>
      </c>
    </row>
    <row r="1948" spans="2:24">
      <c r="B1948">
        <v>70563594</v>
      </c>
      <c r="C1948" t="s">
        <v>1038</v>
      </c>
      <c r="D1948" t="s">
        <v>393</v>
      </c>
      <c r="E1948" s="60" t="s">
        <v>394</v>
      </c>
      <c r="G1948" t="s">
        <v>395</v>
      </c>
      <c r="H1948" s="61">
        <v>36061</v>
      </c>
      <c r="J1948" t="s">
        <v>396</v>
      </c>
      <c r="M1948" t="s">
        <v>397</v>
      </c>
      <c r="Q1948" t="s">
        <v>398</v>
      </c>
      <c r="S1948">
        <v>10272</v>
      </c>
      <c r="T1948" t="s">
        <v>1023</v>
      </c>
      <c r="U1948" s="60">
        <v>10272</v>
      </c>
      <c r="V1948" t="s">
        <v>1023</v>
      </c>
      <c r="W1948" s="60">
        <v>22760001</v>
      </c>
      <c r="X1948" s="60" t="str">
        <f t="shared" si="30"/>
        <v>227</v>
      </c>
    </row>
    <row r="1949" spans="2:24">
      <c r="B1949">
        <v>70564013</v>
      </c>
      <c r="C1949" t="s">
        <v>1125</v>
      </c>
      <c r="D1949" t="s">
        <v>393</v>
      </c>
      <c r="E1949" s="60" t="s">
        <v>394</v>
      </c>
      <c r="G1949" t="s">
        <v>395</v>
      </c>
      <c r="H1949" s="61">
        <v>36858</v>
      </c>
      <c r="J1949" t="s">
        <v>396</v>
      </c>
      <c r="M1949" t="s">
        <v>471</v>
      </c>
      <c r="Q1949" t="s">
        <v>398</v>
      </c>
      <c r="S1949">
        <v>10235</v>
      </c>
      <c r="T1949" t="s">
        <v>415</v>
      </c>
      <c r="U1949" s="60">
        <v>1023502</v>
      </c>
      <c r="V1949" t="s">
        <v>416</v>
      </c>
      <c r="W1949" s="60">
        <v>20820001</v>
      </c>
      <c r="X1949" s="60" t="str">
        <f t="shared" si="30"/>
        <v>208</v>
      </c>
    </row>
    <row r="1950" spans="2:24">
      <c r="B1950">
        <v>70564171</v>
      </c>
      <c r="C1950" t="s">
        <v>1402</v>
      </c>
      <c r="D1950" t="s">
        <v>393</v>
      </c>
      <c r="E1950" s="60" t="s">
        <v>394</v>
      </c>
      <c r="G1950" t="s">
        <v>395</v>
      </c>
      <c r="H1950" s="61">
        <v>38181</v>
      </c>
      <c r="J1950" t="s">
        <v>396</v>
      </c>
      <c r="M1950" t="s">
        <v>471</v>
      </c>
      <c r="Q1950" t="s">
        <v>398</v>
      </c>
      <c r="S1950">
        <v>10235</v>
      </c>
      <c r="T1950" t="s">
        <v>415</v>
      </c>
      <c r="U1950" s="60">
        <v>1023502</v>
      </c>
      <c r="V1950" t="s">
        <v>416</v>
      </c>
      <c r="W1950" s="60">
        <v>20820001</v>
      </c>
      <c r="X1950" s="60" t="str">
        <f t="shared" si="30"/>
        <v>208</v>
      </c>
    </row>
    <row r="1951" spans="2:24">
      <c r="B1951">
        <v>70564365</v>
      </c>
      <c r="C1951" t="s">
        <v>1764</v>
      </c>
      <c r="D1951" t="s">
        <v>393</v>
      </c>
      <c r="E1951" s="60" t="s">
        <v>394</v>
      </c>
      <c r="G1951" t="s">
        <v>395</v>
      </c>
      <c r="H1951" s="61">
        <v>39742</v>
      </c>
      <c r="J1951" t="s">
        <v>396</v>
      </c>
      <c r="M1951" t="s">
        <v>397</v>
      </c>
      <c r="Q1951" t="s">
        <v>398</v>
      </c>
      <c r="S1951">
        <v>10250</v>
      </c>
      <c r="T1951" t="s">
        <v>483</v>
      </c>
      <c r="U1951" s="60">
        <v>1025001</v>
      </c>
      <c r="V1951" t="s">
        <v>864</v>
      </c>
      <c r="W1951" s="60">
        <v>21220001</v>
      </c>
      <c r="X1951" s="60" t="str">
        <f t="shared" si="30"/>
        <v>212</v>
      </c>
    </row>
    <row r="1952" spans="2:24">
      <c r="B1952">
        <v>70565185</v>
      </c>
      <c r="C1952" t="s">
        <v>1789</v>
      </c>
      <c r="D1952" t="s">
        <v>393</v>
      </c>
      <c r="E1952" s="60" t="s">
        <v>394</v>
      </c>
      <c r="G1952" t="s">
        <v>395</v>
      </c>
      <c r="H1952" s="61">
        <v>39765</v>
      </c>
      <c r="J1952" t="s">
        <v>396</v>
      </c>
      <c r="M1952" t="s">
        <v>471</v>
      </c>
      <c r="Q1952" t="s">
        <v>398</v>
      </c>
      <c r="S1952">
        <v>10230</v>
      </c>
      <c r="T1952" t="s">
        <v>454</v>
      </c>
      <c r="U1952" s="60">
        <v>1023010</v>
      </c>
      <c r="V1952" t="s">
        <v>713</v>
      </c>
      <c r="W1952" s="60">
        <v>20720010</v>
      </c>
      <c r="X1952" s="60" t="str">
        <f t="shared" si="30"/>
        <v>207</v>
      </c>
    </row>
    <row r="1953" spans="2:24">
      <c r="B1953">
        <v>70565696</v>
      </c>
      <c r="C1953" t="s">
        <v>1855</v>
      </c>
      <c r="D1953" t="s">
        <v>393</v>
      </c>
      <c r="E1953" s="60" t="s">
        <v>394</v>
      </c>
      <c r="G1953" t="s">
        <v>395</v>
      </c>
      <c r="H1953" s="61">
        <v>40018</v>
      </c>
      <c r="J1953" t="s">
        <v>396</v>
      </c>
      <c r="M1953" t="s">
        <v>397</v>
      </c>
      <c r="Q1953" t="s">
        <v>398</v>
      </c>
      <c r="S1953">
        <v>10230</v>
      </c>
      <c r="T1953" t="s">
        <v>454</v>
      </c>
      <c r="U1953" s="60">
        <v>1023016</v>
      </c>
      <c r="V1953" t="s">
        <v>588</v>
      </c>
      <c r="W1953" s="60">
        <v>20730001</v>
      </c>
      <c r="X1953" s="60" t="str">
        <f t="shared" si="30"/>
        <v>207</v>
      </c>
    </row>
    <row r="1954" spans="2:24">
      <c r="B1954">
        <v>70565703</v>
      </c>
      <c r="C1954" t="s">
        <v>1363</v>
      </c>
      <c r="D1954" t="s">
        <v>410</v>
      </c>
      <c r="E1954" s="60" t="s">
        <v>411</v>
      </c>
      <c r="G1954" t="s">
        <v>412</v>
      </c>
      <c r="H1954" s="61">
        <v>38020</v>
      </c>
      <c r="J1954" t="s">
        <v>966</v>
      </c>
      <c r="M1954" t="s">
        <v>397</v>
      </c>
      <c r="Q1954" t="s">
        <v>719</v>
      </c>
      <c r="S1954">
        <v>10295</v>
      </c>
      <c r="T1954" t="s">
        <v>761</v>
      </c>
      <c r="U1954" s="60">
        <v>10295</v>
      </c>
      <c r="V1954" t="s">
        <v>761</v>
      </c>
      <c r="W1954" s="60">
        <v>11110001</v>
      </c>
      <c r="X1954" s="60" t="str">
        <f t="shared" si="30"/>
        <v>111</v>
      </c>
    </row>
    <row r="1955" spans="2:24">
      <c r="B1955">
        <v>70567290</v>
      </c>
      <c r="C1955" t="s">
        <v>2545</v>
      </c>
      <c r="D1955" t="s">
        <v>410</v>
      </c>
      <c r="E1955" s="60" t="s">
        <v>411</v>
      </c>
      <c r="G1955" t="s">
        <v>412</v>
      </c>
      <c r="H1955" s="61">
        <v>43238</v>
      </c>
      <c r="J1955" t="s">
        <v>925</v>
      </c>
      <c r="M1955" t="s">
        <v>397</v>
      </c>
      <c r="Q1955" t="s">
        <v>719</v>
      </c>
      <c r="S1955">
        <v>10290</v>
      </c>
      <c r="T1955" t="s">
        <v>706</v>
      </c>
      <c r="U1955" s="60">
        <v>10290</v>
      </c>
      <c r="V1955" t="s">
        <v>706</v>
      </c>
      <c r="W1955" s="60">
        <v>20460001</v>
      </c>
      <c r="X1955" s="60" t="str">
        <f t="shared" si="30"/>
        <v>204</v>
      </c>
    </row>
    <row r="1956" spans="2:24">
      <c r="B1956">
        <v>70568173</v>
      </c>
      <c r="C1956" t="s">
        <v>1235</v>
      </c>
      <c r="D1956" t="s">
        <v>393</v>
      </c>
      <c r="E1956" s="60" t="s">
        <v>394</v>
      </c>
      <c r="G1956" t="s">
        <v>395</v>
      </c>
      <c r="H1956" s="61">
        <v>37517</v>
      </c>
      <c r="J1956" t="s">
        <v>4979</v>
      </c>
      <c r="M1956" t="s">
        <v>471</v>
      </c>
      <c r="Q1956" t="s">
        <v>398</v>
      </c>
      <c r="S1956">
        <v>10230</v>
      </c>
      <c r="T1956" t="s">
        <v>454</v>
      </c>
      <c r="U1956" s="60">
        <v>1023015</v>
      </c>
      <c r="V1956" t="s">
        <v>786</v>
      </c>
      <c r="W1956" s="60">
        <v>20720017</v>
      </c>
      <c r="X1956" s="60" t="str">
        <f t="shared" si="30"/>
        <v>207</v>
      </c>
    </row>
    <row r="1957" spans="2:24">
      <c r="B1957">
        <v>70569046</v>
      </c>
      <c r="C1957" t="s">
        <v>1331</v>
      </c>
      <c r="D1957" t="s">
        <v>393</v>
      </c>
      <c r="E1957" s="60" t="s">
        <v>394</v>
      </c>
      <c r="G1957" t="s">
        <v>395</v>
      </c>
      <c r="H1957" s="61">
        <v>37881</v>
      </c>
      <c r="J1957" t="s">
        <v>396</v>
      </c>
      <c r="M1957" t="s">
        <v>397</v>
      </c>
      <c r="Q1957" t="s">
        <v>398</v>
      </c>
      <c r="S1957">
        <v>10203</v>
      </c>
      <c r="T1957" t="s">
        <v>399</v>
      </c>
      <c r="U1957" s="60">
        <v>1020301</v>
      </c>
      <c r="V1957" t="s">
        <v>405</v>
      </c>
      <c r="W1957" s="60">
        <v>21420004</v>
      </c>
      <c r="X1957" s="60" t="str">
        <f t="shared" si="30"/>
        <v>214</v>
      </c>
    </row>
    <row r="1958" spans="2:24">
      <c r="B1958">
        <v>70728316</v>
      </c>
      <c r="C1958" t="s">
        <v>3281</v>
      </c>
      <c r="D1958" t="s">
        <v>393</v>
      </c>
      <c r="E1958" s="60" t="s">
        <v>394</v>
      </c>
      <c r="G1958" t="s">
        <v>2693</v>
      </c>
      <c r="H1958" s="61">
        <v>45196</v>
      </c>
      <c r="J1958" t="s">
        <v>396</v>
      </c>
      <c r="M1958" t="s">
        <v>397</v>
      </c>
      <c r="Q1958" t="s">
        <v>2694</v>
      </c>
      <c r="S1958">
        <v>10275</v>
      </c>
      <c r="T1958" t="s">
        <v>564</v>
      </c>
      <c r="U1958" s="60">
        <v>1027501</v>
      </c>
      <c r="V1958" t="s">
        <v>565</v>
      </c>
      <c r="W1958" s="60">
        <v>22520001</v>
      </c>
      <c r="X1958" s="60" t="str">
        <f t="shared" si="30"/>
        <v>225</v>
      </c>
    </row>
    <row r="1959" spans="2:24">
      <c r="B1959">
        <v>70731187</v>
      </c>
      <c r="C1959" t="s">
        <v>2574</v>
      </c>
      <c r="D1959" t="s">
        <v>410</v>
      </c>
      <c r="E1959" s="60" t="s">
        <v>411</v>
      </c>
      <c r="G1959" t="s">
        <v>753</v>
      </c>
      <c r="H1959" s="61">
        <v>43362</v>
      </c>
      <c r="J1959" t="s">
        <v>489</v>
      </c>
      <c r="M1959" t="s">
        <v>397</v>
      </c>
      <c r="Q1959" t="s">
        <v>753</v>
      </c>
      <c r="S1959">
        <v>10292</v>
      </c>
      <c r="T1959" t="s">
        <v>451</v>
      </c>
      <c r="U1959" s="60">
        <v>1029203</v>
      </c>
      <c r="V1959" t="s">
        <v>452</v>
      </c>
      <c r="W1959" s="60">
        <v>20160002</v>
      </c>
      <c r="X1959" s="60" t="str">
        <f t="shared" si="30"/>
        <v>201</v>
      </c>
    </row>
    <row r="1960" spans="2:24">
      <c r="B1960">
        <v>70811828</v>
      </c>
      <c r="C1960" t="s">
        <v>2975</v>
      </c>
      <c r="D1960" t="s">
        <v>393</v>
      </c>
      <c r="E1960" s="60" t="s">
        <v>394</v>
      </c>
      <c r="G1960" t="s">
        <v>2693</v>
      </c>
      <c r="H1960" s="61">
        <v>44998</v>
      </c>
      <c r="J1960" t="s">
        <v>396</v>
      </c>
      <c r="M1960" t="s">
        <v>397</v>
      </c>
      <c r="Q1960" t="s">
        <v>2694</v>
      </c>
      <c r="S1960">
        <v>10290</v>
      </c>
      <c r="T1960" t="s">
        <v>706</v>
      </c>
      <c r="U1960" s="60">
        <v>1029005</v>
      </c>
      <c r="V1960" t="s">
        <v>707</v>
      </c>
      <c r="W1960" s="60">
        <v>20420004</v>
      </c>
      <c r="X1960" s="60" t="str">
        <f t="shared" si="30"/>
        <v>204</v>
      </c>
    </row>
    <row r="1961" spans="2:24">
      <c r="B1961">
        <v>70812978</v>
      </c>
      <c r="C1961" t="s">
        <v>3431</v>
      </c>
      <c r="D1961" t="s">
        <v>393</v>
      </c>
      <c r="E1961" s="60" t="s">
        <v>394</v>
      </c>
      <c r="G1961" t="s">
        <v>2693</v>
      </c>
      <c r="H1961" s="61">
        <v>45253</v>
      </c>
      <c r="J1961" t="s">
        <v>396</v>
      </c>
      <c r="M1961" t="s">
        <v>471</v>
      </c>
      <c r="Q1961" t="s">
        <v>2694</v>
      </c>
      <c r="S1961">
        <v>10211</v>
      </c>
      <c r="T1961" t="s">
        <v>422</v>
      </c>
      <c r="U1961" s="60">
        <v>1021101</v>
      </c>
      <c r="V1961" t="s">
        <v>423</v>
      </c>
      <c r="W1961" s="60">
        <v>21920004</v>
      </c>
      <c r="X1961" s="60" t="str">
        <f t="shared" si="30"/>
        <v>219</v>
      </c>
    </row>
    <row r="1962" spans="2:24">
      <c r="B1962">
        <v>70878547</v>
      </c>
      <c r="C1962" t="s">
        <v>1394</v>
      </c>
      <c r="D1962" t="s">
        <v>393</v>
      </c>
      <c r="E1962" s="60" t="s">
        <v>394</v>
      </c>
      <c r="G1962" t="s">
        <v>395</v>
      </c>
      <c r="H1962" s="61">
        <v>38141</v>
      </c>
      <c r="J1962" t="s">
        <v>396</v>
      </c>
      <c r="M1962" t="s">
        <v>397</v>
      </c>
      <c r="Q1962" t="s">
        <v>398</v>
      </c>
      <c r="S1962">
        <v>10203</v>
      </c>
      <c r="T1962" t="s">
        <v>399</v>
      </c>
      <c r="U1962" s="60">
        <v>1020303</v>
      </c>
      <c r="V1962" t="s">
        <v>418</v>
      </c>
      <c r="W1962" s="60">
        <v>21420003</v>
      </c>
      <c r="X1962" s="60" t="str">
        <f t="shared" si="30"/>
        <v>214</v>
      </c>
    </row>
    <row r="1963" spans="2:24">
      <c r="B1963">
        <v>70879717</v>
      </c>
      <c r="C1963" t="s">
        <v>2732</v>
      </c>
      <c r="D1963" t="s">
        <v>393</v>
      </c>
      <c r="E1963" s="60" t="s">
        <v>394</v>
      </c>
      <c r="G1963" t="s">
        <v>1299</v>
      </c>
      <c r="H1963" s="61">
        <v>44491</v>
      </c>
      <c r="J1963" t="s">
        <v>396</v>
      </c>
      <c r="M1963" t="s">
        <v>397</v>
      </c>
      <c r="Q1963" t="s">
        <v>398</v>
      </c>
      <c r="S1963">
        <v>10209</v>
      </c>
      <c r="T1963" t="s">
        <v>442</v>
      </c>
      <c r="U1963" s="60">
        <v>1020905</v>
      </c>
      <c r="V1963" t="s">
        <v>952</v>
      </c>
      <c r="W1963" s="60">
        <v>21720006</v>
      </c>
      <c r="X1963" s="60" t="str">
        <f t="shared" si="30"/>
        <v>217</v>
      </c>
    </row>
    <row r="1964" spans="2:24">
      <c r="B1964">
        <v>70903160</v>
      </c>
      <c r="C1964" t="s">
        <v>1430</v>
      </c>
      <c r="D1964" t="s">
        <v>393</v>
      </c>
      <c r="E1964" s="60" t="s">
        <v>394</v>
      </c>
      <c r="G1964" t="s">
        <v>395</v>
      </c>
      <c r="H1964" s="61">
        <v>38384</v>
      </c>
      <c r="J1964" t="s">
        <v>396</v>
      </c>
      <c r="M1964" t="s">
        <v>471</v>
      </c>
      <c r="Q1964" t="s">
        <v>398</v>
      </c>
      <c r="S1964">
        <v>10230</v>
      </c>
      <c r="T1964" t="s">
        <v>454</v>
      </c>
      <c r="U1964" s="60">
        <v>1023009</v>
      </c>
      <c r="V1964" t="s">
        <v>663</v>
      </c>
      <c r="W1964" s="60">
        <v>20720009</v>
      </c>
      <c r="X1964" s="60" t="str">
        <f t="shared" si="30"/>
        <v>207</v>
      </c>
    </row>
    <row r="1965" spans="2:24">
      <c r="B1965">
        <v>70907481</v>
      </c>
      <c r="C1965" t="s">
        <v>4785</v>
      </c>
      <c r="D1965" t="s">
        <v>393</v>
      </c>
      <c r="E1965" s="60" t="s">
        <v>394</v>
      </c>
      <c r="G1965" t="s">
        <v>2693</v>
      </c>
      <c r="H1965" s="61">
        <v>45149</v>
      </c>
      <c r="J1965" t="s">
        <v>396</v>
      </c>
      <c r="M1965" t="s">
        <v>471</v>
      </c>
      <c r="Q1965" t="s">
        <v>2694</v>
      </c>
      <c r="S1965">
        <v>10202</v>
      </c>
      <c r="T1965" t="s">
        <v>430</v>
      </c>
      <c r="U1965" s="60">
        <v>1020201</v>
      </c>
      <c r="V1965" t="s">
        <v>615</v>
      </c>
      <c r="W1965" s="60">
        <v>21620002</v>
      </c>
      <c r="X1965" s="60" t="str">
        <f t="shared" si="30"/>
        <v>216</v>
      </c>
    </row>
    <row r="1966" spans="2:24">
      <c r="B1966">
        <v>70909173</v>
      </c>
      <c r="C1966" t="s">
        <v>2446</v>
      </c>
      <c r="D1966" t="s">
        <v>393</v>
      </c>
      <c r="E1966" s="60" t="s">
        <v>394</v>
      </c>
      <c r="G1966" t="s">
        <v>395</v>
      </c>
      <c r="H1966" s="61">
        <v>43133</v>
      </c>
      <c r="J1966" t="s">
        <v>396</v>
      </c>
      <c r="M1966" t="s">
        <v>397</v>
      </c>
      <c r="Q1966" t="s">
        <v>398</v>
      </c>
      <c r="S1966">
        <v>10214</v>
      </c>
      <c r="T1966" t="s">
        <v>420</v>
      </c>
      <c r="U1966" s="60">
        <v>1021401</v>
      </c>
      <c r="V1966" t="s">
        <v>421</v>
      </c>
      <c r="W1966" s="60">
        <v>22620001</v>
      </c>
      <c r="X1966" s="60" t="str">
        <f t="shared" si="30"/>
        <v>226</v>
      </c>
    </row>
    <row r="1967" spans="2:24">
      <c r="B1967">
        <v>70909902</v>
      </c>
      <c r="C1967" t="s">
        <v>3315</v>
      </c>
      <c r="D1967" t="s">
        <v>393</v>
      </c>
      <c r="E1967" s="60" t="s">
        <v>394</v>
      </c>
      <c r="G1967" t="s">
        <v>2693</v>
      </c>
      <c r="H1967" s="61">
        <v>45208</v>
      </c>
      <c r="J1967" t="s">
        <v>396</v>
      </c>
      <c r="M1967" t="s">
        <v>397</v>
      </c>
      <c r="Q1967" t="s">
        <v>2694</v>
      </c>
      <c r="S1967">
        <v>10290</v>
      </c>
      <c r="T1967" t="s">
        <v>706</v>
      </c>
      <c r="U1967" s="60">
        <v>1029005</v>
      </c>
      <c r="V1967" t="s">
        <v>707</v>
      </c>
      <c r="W1967" s="60">
        <v>20420004</v>
      </c>
      <c r="X1967" s="60" t="str">
        <f t="shared" si="30"/>
        <v>204</v>
      </c>
    </row>
    <row r="1968" spans="2:24">
      <c r="B1968">
        <v>70909999</v>
      </c>
      <c r="C1968" t="s">
        <v>2888</v>
      </c>
      <c r="D1968" t="s">
        <v>393</v>
      </c>
      <c r="E1968" s="60" t="s">
        <v>394</v>
      </c>
      <c r="G1968" t="s">
        <v>2693</v>
      </c>
      <c r="H1968" s="61">
        <v>44942</v>
      </c>
      <c r="J1968" t="s">
        <v>396</v>
      </c>
      <c r="M1968" t="s">
        <v>397</v>
      </c>
      <c r="Q1968" t="s">
        <v>2694</v>
      </c>
      <c r="S1968">
        <v>10203</v>
      </c>
      <c r="T1968" t="s">
        <v>399</v>
      </c>
      <c r="U1968" s="60">
        <v>1020303</v>
      </c>
      <c r="V1968" t="s">
        <v>418</v>
      </c>
      <c r="W1968" s="60">
        <v>21420003</v>
      </c>
      <c r="X1968" s="60" t="str">
        <f t="shared" si="30"/>
        <v>214</v>
      </c>
    </row>
    <row r="1969" spans="2:24">
      <c r="B1969">
        <v>70952020</v>
      </c>
      <c r="C1969" t="s">
        <v>1518</v>
      </c>
      <c r="D1969" t="s">
        <v>393</v>
      </c>
      <c r="E1969" s="60" t="s">
        <v>394</v>
      </c>
      <c r="G1969" t="s">
        <v>395</v>
      </c>
      <c r="H1969" s="61">
        <v>38741</v>
      </c>
      <c r="J1969" t="s">
        <v>396</v>
      </c>
      <c r="M1969" t="s">
        <v>397</v>
      </c>
      <c r="Q1969" t="s">
        <v>398</v>
      </c>
      <c r="S1969">
        <v>10210</v>
      </c>
      <c r="T1969" t="s">
        <v>5038</v>
      </c>
      <c r="U1969" s="60">
        <v>102100102</v>
      </c>
      <c r="V1969" t="s">
        <v>5053</v>
      </c>
      <c r="W1969" s="60">
        <v>21820004</v>
      </c>
      <c r="X1969" s="60" t="str">
        <f t="shared" si="30"/>
        <v>218</v>
      </c>
    </row>
    <row r="1970" spans="2:24">
      <c r="B1970">
        <v>70954397</v>
      </c>
      <c r="C1970" t="s">
        <v>4786</v>
      </c>
      <c r="D1970" t="s">
        <v>393</v>
      </c>
      <c r="E1970" s="60" t="s">
        <v>394</v>
      </c>
      <c r="G1970" t="s">
        <v>2693</v>
      </c>
      <c r="H1970" s="61">
        <v>45148</v>
      </c>
      <c r="J1970" t="s">
        <v>396</v>
      </c>
      <c r="M1970" t="s">
        <v>397</v>
      </c>
      <c r="Q1970" t="s">
        <v>2694</v>
      </c>
      <c r="S1970">
        <v>10209</v>
      </c>
      <c r="T1970" t="s">
        <v>442</v>
      </c>
      <c r="U1970" s="60">
        <v>1020906</v>
      </c>
      <c r="V1970" t="s">
        <v>5044</v>
      </c>
      <c r="W1970" s="60">
        <v>21720007</v>
      </c>
      <c r="X1970" s="60" t="str">
        <f t="shared" si="30"/>
        <v>217</v>
      </c>
    </row>
    <row r="1971" spans="2:24">
      <c r="B1971">
        <v>70978887</v>
      </c>
      <c r="C1971" t="s">
        <v>4787</v>
      </c>
      <c r="D1971" t="s">
        <v>393</v>
      </c>
      <c r="E1971" s="60" t="s">
        <v>394</v>
      </c>
      <c r="G1971" t="s">
        <v>2693</v>
      </c>
      <c r="H1971" s="61">
        <v>45093</v>
      </c>
      <c r="J1971" t="s">
        <v>396</v>
      </c>
      <c r="M1971" t="s">
        <v>397</v>
      </c>
      <c r="Q1971" t="s">
        <v>2694</v>
      </c>
      <c r="S1971">
        <v>10225</v>
      </c>
      <c r="T1971" t="s">
        <v>402</v>
      </c>
      <c r="U1971" s="60">
        <v>1022504</v>
      </c>
      <c r="V1971" t="s">
        <v>617</v>
      </c>
      <c r="W1971" s="60">
        <v>21320006</v>
      </c>
      <c r="X1971" s="60" t="str">
        <f t="shared" si="30"/>
        <v>213</v>
      </c>
    </row>
    <row r="1972" spans="2:24">
      <c r="B1972">
        <v>71021891</v>
      </c>
      <c r="C1972" t="s">
        <v>1144</v>
      </c>
      <c r="D1972" t="s">
        <v>410</v>
      </c>
      <c r="E1972" s="60" t="s">
        <v>411</v>
      </c>
      <c r="G1972" t="s">
        <v>753</v>
      </c>
      <c r="H1972" s="61">
        <v>36915</v>
      </c>
      <c r="J1972" t="s">
        <v>470</v>
      </c>
      <c r="M1972" t="s">
        <v>397</v>
      </c>
      <c r="Q1972" t="s">
        <v>753</v>
      </c>
      <c r="S1972">
        <v>10294</v>
      </c>
      <c r="T1972" t="s">
        <v>472</v>
      </c>
      <c r="U1972" s="60">
        <v>1029403</v>
      </c>
      <c r="V1972" t="s">
        <v>473</v>
      </c>
      <c r="W1972" s="60">
        <v>10850006</v>
      </c>
      <c r="X1972" s="60" t="str">
        <f t="shared" si="30"/>
        <v>108</v>
      </c>
    </row>
    <row r="1973" spans="2:24">
      <c r="B1973">
        <v>71023222</v>
      </c>
      <c r="C1973" t="s">
        <v>3275</v>
      </c>
      <c r="D1973" t="s">
        <v>410</v>
      </c>
      <c r="E1973" s="60" t="s">
        <v>411</v>
      </c>
      <c r="G1973" t="s">
        <v>2844</v>
      </c>
      <c r="H1973" s="61">
        <v>45231</v>
      </c>
      <c r="J1973" t="s">
        <v>2858</v>
      </c>
      <c r="M1973" t="s">
        <v>397</v>
      </c>
      <c r="Q1973" t="s">
        <v>2846</v>
      </c>
      <c r="S1973">
        <v>10281</v>
      </c>
      <c r="T1973" t="s">
        <v>493</v>
      </c>
      <c r="U1973" s="60">
        <v>1028102</v>
      </c>
      <c r="V1973" t="s">
        <v>494</v>
      </c>
      <c r="W1973" s="60">
        <v>11010003</v>
      </c>
      <c r="X1973" s="60" t="str">
        <f t="shared" si="30"/>
        <v>110</v>
      </c>
    </row>
    <row r="1974" spans="2:24">
      <c r="B1974">
        <v>71084559</v>
      </c>
      <c r="C1974" t="s">
        <v>2758</v>
      </c>
      <c r="D1974" t="s">
        <v>393</v>
      </c>
      <c r="E1974" s="60" t="s">
        <v>394</v>
      </c>
      <c r="G1974" t="s">
        <v>1299</v>
      </c>
      <c r="H1974" s="61">
        <v>44505</v>
      </c>
      <c r="J1974" t="s">
        <v>396</v>
      </c>
      <c r="M1974" t="s">
        <v>397</v>
      </c>
      <c r="Q1974" t="s">
        <v>398</v>
      </c>
      <c r="S1974">
        <v>10275</v>
      </c>
      <c r="T1974" t="s">
        <v>564</v>
      </c>
      <c r="U1974" s="60">
        <v>1027501</v>
      </c>
      <c r="V1974" t="s">
        <v>565</v>
      </c>
      <c r="W1974" s="60">
        <v>22520001</v>
      </c>
      <c r="X1974" s="60" t="str">
        <f t="shared" si="30"/>
        <v>225</v>
      </c>
    </row>
    <row r="1975" spans="2:24">
      <c r="B1975">
        <v>71111279</v>
      </c>
      <c r="C1975" t="s">
        <v>3419</v>
      </c>
      <c r="D1975" t="s">
        <v>393</v>
      </c>
      <c r="E1975" s="60" t="s">
        <v>394</v>
      </c>
      <c r="G1975" t="s">
        <v>2693</v>
      </c>
      <c r="H1975" s="61">
        <v>45244</v>
      </c>
      <c r="J1975" t="s">
        <v>396</v>
      </c>
      <c r="M1975" t="s">
        <v>471</v>
      </c>
      <c r="Q1975" t="s">
        <v>2694</v>
      </c>
      <c r="S1975">
        <v>10230</v>
      </c>
      <c r="T1975" t="s">
        <v>454</v>
      </c>
      <c r="U1975" s="60">
        <v>1023008</v>
      </c>
      <c r="V1975" t="s">
        <v>684</v>
      </c>
      <c r="W1975" s="60">
        <v>20720008</v>
      </c>
      <c r="X1975" s="60" t="str">
        <f t="shared" si="30"/>
        <v>207</v>
      </c>
    </row>
    <row r="1976" spans="2:24">
      <c r="B1976">
        <v>71141705</v>
      </c>
      <c r="C1976" t="s">
        <v>1459</v>
      </c>
      <c r="D1976" t="s">
        <v>393</v>
      </c>
      <c r="E1976" s="60" t="s">
        <v>394</v>
      </c>
      <c r="G1976" t="s">
        <v>395</v>
      </c>
      <c r="H1976" s="61">
        <v>38446</v>
      </c>
      <c r="J1976" t="s">
        <v>396</v>
      </c>
      <c r="M1976" t="s">
        <v>471</v>
      </c>
      <c r="Q1976" t="s">
        <v>398</v>
      </c>
      <c r="S1976">
        <v>10235</v>
      </c>
      <c r="T1976" t="s">
        <v>415</v>
      </c>
      <c r="U1976" s="60">
        <v>1023502</v>
      </c>
      <c r="V1976" t="s">
        <v>416</v>
      </c>
      <c r="W1976" s="60">
        <v>20820001</v>
      </c>
      <c r="X1976" s="60" t="str">
        <f t="shared" si="30"/>
        <v>208</v>
      </c>
    </row>
    <row r="1977" spans="2:24">
      <c r="B1977">
        <v>71171206</v>
      </c>
      <c r="C1977" t="s">
        <v>1147</v>
      </c>
      <c r="D1977" t="s">
        <v>410</v>
      </c>
      <c r="E1977" s="60" t="s">
        <v>411</v>
      </c>
      <c r="G1977" t="s">
        <v>753</v>
      </c>
      <c r="H1977" s="61">
        <v>36915</v>
      </c>
      <c r="J1977" t="s">
        <v>533</v>
      </c>
      <c r="M1977" t="s">
        <v>397</v>
      </c>
      <c r="Q1977" t="s">
        <v>753</v>
      </c>
      <c r="S1977">
        <v>10292</v>
      </c>
      <c r="T1977" t="s">
        <v>451</v>
      </c>
      <c r="U1977" s="60">
        <v>1029203</v>
      </c>
      <c r="V1977" t="s">
        <v>452</v>
      </c>
      <c r="W1977" s="60">
        <v>20160002</v>
      </c>
      <c r="X1977" s="60" t="str">
        <f t="shared" si="30"/>
        <v>201</v>
      </c>
    </row>
    <row r="1978" spans="2:24">
      <c r="B1978">
        <v>71187472</v>
      </c>
      <c r="C1978" t="s">
        <v>4788</v>
      </c>
      <c r="D1978" t="s">
        <v>393</v>
      </c>
      <c r="E1978" s="60" t="s">
        <v>394</v>
      </c>
      <c r="G1978" t="s">
        <v>1299</v>
      </c>
      <c r="H1978" s="61">
        <v>45223</v>
      </c>
      <c r="J1978" t="s">
        <v>396</v>
      </c>
      <c r="M1978" t="s">
        <v>397</v>
      </c>
      <c r="Q1978" t="s">
        <v>398</v>
      </c>
      <c r="S1978">
        <v>10214</v>
      </c>
      <c r="T1978" t="s">
        <v>420</v>
      </c>
      <c r="U1978" s="60">
        <v>1021401</v>
      </c>
      <c r="V1978" t="s">
        <v>421</v>
      </c>
      <c r="W1978" s="60">
        <v>22620001</v>
      </c>
      <c r="X1978" s="60" t="str">
        <f t="shared" si="30"/>
        <v>226</v>
      </c>
    </row>
    <row r="1979" spans="2:24">
      <c r="B1979">
        <v>71190429</v>
      </c>
      <c r="C1979" t="s">
        <v>3184</v>
      </c>
      <c r="D1979" t="s">
        <v>393</v>
      </c>
      <c r="E1979" s="60" t="s">
        <v>394</v>
      </c>
      <c r="G1979" t="s">
        <v>2693</v>
      </c>
      <c r="H1979" s="61">
        <v>45135</v>
      </c>
      <c r="J1979" t="s">
        <v>396</v>
      </c>
      <c r="M1979" t="s">
        <v>397</v>
      </c>
      <c r="Q1979" t="s">
        <v>2694</v>
      </c>
      <c r="S1979">
        <v>10209</v>
      </c>
      <c r="T1979" t="s">
        <v>442</v>
      </c>
      <c r="U1979" s="60">
        <v>1020904</v>
      </c>
      <c r="V1979" t="s">
        <v>756</v>
      </c>
      <c r="W1979" s="60">
        <v>21720005</v>
      </c>
      <c r="X1979" s="60" t="str">
        <f t="shared" si="30"/>
        <v>217</v>
      </c>
    </row>
    <row r="1980" spans="2:24">
      <c r="B1980">
        <v>71211523</v>
      </c>
      <c r="C1980" t="s">
        <v>1807</v>
      </c>
      <c r="D1980" t="s">
        <v>410</v>
      </c>
      <c r="E1980" s="60" t="s">
        <v>411</v>
      </c>
      <c r="G1980" t="s">
        <v>753</v>
      </c>
      <c r="H1980" s="61">
        <v>39876</v>
      </c>
      <c r="J1980" t="s">
        <v>1808</v>
      </c>
      <c r="M1980" t="s">
        <v>397</v>
      </c>
      <c r="Q1980" t="s">
        <v>753</v>
      </c>
      <c r="S1980">
        <v>10281</v>
      </c>
      <c r="T1980" t="s">
        <v>493</v>
      </c>
      <c r="U1980" s="60">
        <v>1028102</v>
      </c>
      <c r="V1980" t="s">
        <v>494</v>
      </c>
      <c r="W1980" s="60">
        <v>11010003</v>
      </c>
      <c r="X1980" s="60" t="str">
        <f t="shared" si="30"/>
        <v>110</v>
      </c>
    </row>
    <row r="1981" spans="2:24">
      <c r="B1981">
        <v>71212706</v>
      </c>
      <c r="C1981" t="s">
        <v>2606</v>
      </c>
      <c r="D1981" t="s">
        <v>393</v>
      </c>
      <c r="E1981" s="60" t="s">
        <v>394</v>
      </c>
      <c r="G1981" t="s">
        <v>2693</v>
      </c>
      <c r="H1981" s="61">
        <v>45154</v>
      </c>
      <c r="J1981" t="s">
        <v>396</v>
      </c>
      <c r="M1981" t="s">
        <v>397</v>
      </c>
      <c r="Q1981" t="s">
        <v>2694</v>
      </c>
      <c r="S1981">
        <v>10203</v>
      </c>
      <c r="T1981" t="s">
        <v>399</v>
      </c>
      <c r="U1981" s="60">
        <v>1020301</v>
      </c>
      <c r="V1981" t="s">
        <v>405</v>
      </c>
      <c r="W1981" s="60">
        <v>21420004</v>
      </c>
      <c r="X1981" s="60" t="str">
        <f t="shared" si="30"/>
        <v>214</v>
      </c>
    </row>
    <row r="1982" spans="2:24">
      <c r="B1982">
        <v>71220062</v>
      </c>
      <c r="C1982" t="s">
        <v>2170</v>
      </c>
      <c r="D1982" t="s">
        <v>410</v>
      </c>
      <c r="E1982" s="60" t="s">
        <v>411</v>
      </c>
      <c r="G1982" t="s">
        <v>753</v>
      </c>
      <c r="H1982" s="61">
        <v>41549</v>
      </c>
      <c r="J1982" t="s">
        <v>587</v>
      </c>
      <c r="M1982" t="s">
        <v>397</v>
      </c>
      <c r="Q1982" t="s">
        <v>753</v>
      </c>
      <c r="S1982">
        <v>10230</v>
      </c>
      <c r="T1982" t="s">
        <v>454</v>
      </c>
      <c r="U1982" s="60">
        <v>1023016</v>
      </c>
      <c r="V1982" t="s">
        <v>588</v>
      </c>
      <c r="W1982" s="60">
        <v>20730001</v>
      </c>
      <c r="X1982" s="60" t="str">
        <f t="shared" si="30"/>
        <v>207</v>
      </c>
    </row>
    <row r="1983" spans="2:24">
      <c r="B1983">
        <v>71220120</v>
      </c>
      <c r="C1983" t="s">
        <v>2014</v>
      </c>
      <c r="D1983" t="s">
        <v>393</v>
      </c>
      <c r="E1983" s="60" t="s">
        <v>394</v>
      </c>
      <c r="G1983" t="s">
        <v>395</v>
      </c>
      <c r="H1983" s="61">
        <v>40941</v>
      </c>
      <c r="J1983" t="s">
        <v>396</v>
      </c>
      <c r="M1983" t="s">
        <v>397</v>
      </c>
      <c r="Q1983" t="s">
        <v>398</v>
      </c>
      <c r="S1983">
        <v>10209</v>
      </c>
      <c r="T1983" t="s">
        <v>442</v>
      </c>
      <c r="U1983" s="60">
        <v>1020901</v>
      </c>
      <c r="V1983" t="s">
        <v>445</v>
      </c>
      <c r="W1983" s="60">
        <v>21720002</v>
      </c>
      <c r="X1983" s="60" t="str">
        <f t="shared" si="30"/>
        <v>217</v>
      </c>
    </row>
    <row r="1984" spans="2:24">
      <c r="B1984">
        <v>71224234</v>
      </c>
      <c r="C1984" t="s">
        <v>4789</v>
      </c>
      <c r="D1984" t="s">
        <v>393</v>
      </c>
      <c r="E1984" s="60" t="s">
        <v>394</v>
      </c>
      <c r="G1984" t="s">
        <v>1299</v>
      </c>
      <c r="H1984" s="61">
        <v>45223</v>
      </c>
      <c r="J1984" t="s">
        <v>396</v>
      </c>
      <c r="M1984" t="s">
        <v>397</v>
      </c>
      <c r="Q1984" t="s">
        <v>398</v>
      </c>
      <c r="S1984">
        <v>10220</v>
      </c>
      <c r="T1984" t="s">
        <v>434</v>
      </c>
      <c r="U1984" s="60">
        <v>1022004</v>
      </c>
      <c r="V1984" t="s">
        <v>875</v>
      </c>
      <c r="W1984" s="60">
        <v>22020005</v>
      </c>
      <c r="X1984" s="60" t="str">
        <f t="shared" si="30"/>
        <v>220</v>
      </c>
    </row>
    <row r="1985" spans="2:24">
      <c r="B1985">
        <v>71225537</v>
      </c>
      <c r="C1985" t="s">
        <v>1758</v>
      </c>
      <c r="D1985" t="s">
        <v>410</v>
      </c>
      <c r="E1985" s="60" t="s">
        <v>411</v>
      </c>
      <c r="G1985" t="s">
        <v>753</v>
      </c>
      <c r="H1985" s="61">
        <v>39702</v>
      </c>
      <c r="J1985" t="s">
        <v>470</v>
      </c>
      <c r="M1985" t="s">
        <v>471</v>
      </c>
      <c r="Q1985" t="s">
        <v>753</v>
      </c>
      <c r="S1985">
        <v>10294</v>
      </c>
      <c r="T1985" t="s">
        <v>472</v>
      </c>
      <c r="U1985" s="60">
        <v>1029403</v>
      </c>
      <c r="V1985" t="s">
        <v>473</v>
      </c>
      <c r="W1985" s="60">
        <v>10850006</v>
      </c>
      <c r="X1985" s="60" t="str">
        <f t="shared" si="30"/>
        <v>108</v>
      </c>
    </row>
    <row r="1986" spans="2:24">
      <c r="B1986">
        <v>71229427</v>
      </c>
      <c r="C1986" t="s">
        <v>2985</v>
      </c>
      <c r="D1986" t="s">
        <v>393</v>
      </c>
      <c r="E1986" s="60" t="s">
        <v>394</v>
      </c>
      <c r="G1986" t="s">
        <v>2693</v>
      </c>
      <c r="H1986" s="61">
        <v>45154</v>
      </c>
      <c r="J1986" t="s">
        <v>396</v>
      </c>
      <c r="M1986" t="s">
        <v>397</v>
      </c>
      <c r="Q1986" t="s">
        <v>2694</v>
      </c>
      <c r="S1986">
        <v>10290</v>
      </c>
      <c r="T1986" t="s">
        <v>706</v>
      </c>
      <c r="U1986" s="60">
        <v>1029005</v>
      </c>
      <c r="V1986" t="s">
        <v>707</v>
      </c>
      <c r="W1986" s="60">
        <v>20420004</v>
      </c>
      <c r="X1986" s="60" t="str">
        <f t="shared" si="30"/>
        <v>204</v>
      </c>
    </row>
    <row r="1987" spans="2:24">
      <c r="B1987">
        <v>71241929</v>
      </c>
      <c r="C1987" t="s">
        <v>3348</v>
      </c>
      <c r="D1987" t="s">
        <v>393</v>
      </c>
      <c r="E1987" s="60" t="s">
        <v>394</v>
      </c>
      <c r="G1987" t="s">
        <v>2693</v>
      </c>
      <c r="H1987" s="61">
        <v>45222</v>
      </c>
      <c r="J1987" t="s">
        <v>396</v>
      </c>
      <c r="M1987" t="s">
        <v>397</v>
      </c>
      <c r="Q1987" t="s">
        <v>2694</v>
      </c>
      <c r="S1987">
        <v>10292</v>
      </c>
      <c r="T1987" t="s">
        <v>451</v>
      </c>
      <c r="U1987" s="60">
        <v>10292</v>
      </c>
      <c r="V1987" t="s">
        <v>451</v>
      </c>
      <c r="W1987" s="60">
        <v>20160001</v>
      </c>
      <c r="X1987" s="60" t="str">
        <f t="shared" ref="X1987:X2050" si="31">LEFT(W1987,3)</f>
        <v>201</v>
      </c>
    </row>
    <row r="1988" spans="2:24">
      <c r="B1988">
        <v>71260216</v>
      </c>
      <c r="C1988" t="s">
        <v>2162</v>
      </c>
      <c r="D1988" t="s">
        <v>393</v>
      </c>
      <c r="E1988" s="60" t="s">
        <v>394</v>
      </c>
      <c r="G1988" t="s">
        <v>395</v>
      </c>
      <c r="H1988" s="61">
        <v>41509</v>
      </c>
      <c r="J1988" t="s">
        <v>396</v>
      </c>
      <c r="M1988" t="s">
        <v>397</v>
      </c>
      <c r="Q1988" t="s">
        <v>398</v>
      </c>
      <c r="S1988">
        <v>10203</v>
      </c>
      <c r="T1988" t="s">
        <v>399</v>
      </c>
      <c r="U1988" s="60">
        <v>1020301</v>
      </c>
      <c r="V1988" t="s">
        <v>405</v>
      </c>
      <c r="W1988" s="60">
        <v>21420004</v>
      </c>
      <c r="X1988" s="60" t="str">
        <f t="shared" si="31"/>
        <v>214</v>
      </c>
    </row>
    <row r="1989" spans="2:24">
      <c r="B1989">
        <v>71262651</v>
      </c>
      <c r="C1989" t="s">
        <v>4790</v>
      </c>
      <c r="D1989" t="s">
        <v>393</v>
      </c>
      <c r="E1989" s="60" t="s">
        <v>394</v>
      </c>
      <c r="G1989" t="s">
        <v>1299</v>
      </c>
      <c r="H1989" s="61">
        <v>45223</v>
      </c>
      <c r="J1989" t="s">
        <v>396</v>
      </c>
      <c r="M1989" t="s">
        <v>471</v>
      </c>
      <c r="Q1989" t="s">
        <v>398</v>
      </c>
      <c r="S1989">
        <v>10202</v>
      </c>
      <c r="T1989" t="s">
        <v>430</v>
      </c>
      <c r="U1989" s="60">
        <v>1020202</v>
      </c>
      <c r="V1989" t="s">
        <v>885</v>
      </c>
      <c r="W1989" s="60">
        <v>21620001</v>
      </c>
      <c r="X1989" s="60" t="str">
        <f t="shared" si="31"/>
        <v>216</v>
      </c>
    </row>
    <row r="1990" spans="2:24">
      <c r="B1990">
        <v>71263468</v>
      </c>
      <c r="C1990" t="s">
        <v>2311</v>
      </c>
      <c r="D1990" t="s">
        <v>410</v>
      </c>
      <c r="E1990" s="60" t="s">
        <v>411</v>
      </c>
      <c r="G1990" t="s">
        <v>412</v>
      </c>
      <c r="H1990" s="61">
        <v>42227</v>
      </c>
      <c r="J1990" t="s">
        <v>2312</v>
      </c>
      <c r="M1990" t="s">
        <v>397</v>
      </c>
      <c r="Q1990" t="s">
        <v>719</v>
      </c>
      <c r="S1990">
        <v>10294</v>
      </c>
      <c r="T1990" t="s">
        <v>472</v>
      </c>
      <c r="U1990" s="60">
        <v>1029403</v>
      </c>
      <c r="V1990" t="s">
        <v>473</v>
      </c>
      <c r="W1990" s="60">
        <v>10850006</v>
      </c>
      <c r="X1990" s="60" t="str">
        <f t="shared" si="31"/>
        <v>108</v>
      </c>
    </row>
    <row r="1991" spans="2:24">
      <c r="B1991">
        <v>71264649</v>
      </c>
      <c r="C1991" t="s">
        <v>4791</v>
      </c>
      <c r="D1991" t="s">
        <v>393</v>
      </c>
      <c r="E1991" s="60" t="s">
        <v>394</v>
      </c>
      <c r="G1991" t="s">
        <v>2693</v>
      </c>
      <c r="H1991" s="61">
        <v>44986</v>
      </c>
      <c r="J1991" t="s">
        <v>396</v>
      </c>
      <c r="M1991" t="s">
        <v>397</v>
      </c>
      <c r="Q1991" t="s">
        <v>2694</v>
      </c>
      <c r="S1991">
        <v>10225</v>
      </c>
      <c r="T1991" t="s">
        <v>402</v>
      </c>
      <c r="U1991" s="60">
        <v>10225</v>
      </c>
      <c r="V1991" t="s">
        <v>402</v>
      </c>
      <c r="W1991" s="60">
        <v>21320002</v>
      </c>
      <c r="X1991" s="60" t="str">
        <f t="shared" si="31"/>
        <v>213</v>
      </c>
    </row>
    <row r="1992" spans="2:24">
      <c r="B1992">
        <v>71265150</v>
      </c>
      <c r="C1992" t="s">
        <v>2021</v>
      </c>
      <c r="D1992" t="s">
        <v>393</v>
      </c>
      <c r="E1992" s="60" t="s">
        <v>394</v>
      </c>
      <c r="G1992" t="s">
        <v>395</v>
      </c>
      <c r="H1992" s="61">
        <v>40947</v>
      </c>
      <c r="J1992" t="s">
        <v>396</v>
      </c>
      <c r="M1992" t="s">
        <v>471</v>
      </c>
      <c r="Q1992" t="s">
        <v>398</v>
      </c>
      <c r="S1992">
        <v>10230</v>
      </c>
      <c r="T1992" t="s">
        <v>454</v>
      </c>
      <c r="U1992" s="60">
        <v>1023007</v>
      </c>
      <c r="V1992" t="s">
        <v>582</v>
      </c>
      <c r="W1992" s="60">
        <v>20720007</v>
      </c>
      <c r="X1992" s="60" t="str">
        <f t="shared" si="31"/>
        <v>207</v>
      </c>
    </row>
    <row r="1993" spans="2:24">
      <c r="B1993">
        <v>71265841</v>
      </c>
      <c r="C1993" t="s">
        <v>1395</v>
      </c>
      <c r="D1993" t="s">
        <v>393</v>
      </c>
      <c r="E1993" s="60" t="s">
        <v>394</v>
      </c>
      <c r="G1993" t="s">
        <v>395</v>
      </c>
      <c r="H1993" s="61">
        <v>38145</v>
      </c>
      <c r="J1993" t="s">
        <v>396</v>
      </c>
      <c r="M1993" t="s">
        <v>397</v>
      </c>
      <c r="Q1993" t="s">
        <v>398</v>
      </c>
      <c r="S1993">
        <v>10213</v>
      </c>
      <c r="T1993" t="s">
        <v>460</v>
      </c>
      <c r="U1993" s="60">
        <v>1021301</v>
      </c>
      <c r="V1993" t="s">
        <v>421</v>
      </c>
      <c r="W1993" s="60">
        <v>22320001</v>
      </c>
      <c r="X1993" s="60" t="str">
        <f t="shared" si="31"/>
        <v>223</v>
      </c>
    </row>
    <row r="1994" spans="2:24">
      <c r="B1994">
        <v>71265878</v>
      </c>
      <c r="C1994" t="s">
        <v>2728</v>
      </c>
      <c r="D1994" t="s">
        <v>393</v>
      </c>
      <c r="E1994" s="60" t="s">
        <v>394</v>
      </c>
      <c r="G1994" t="s">
        <v>395</v>
      </c>
      <c r="H1994" s="61">
        <v>44491</v>
      </c>
      <c r="J1994" t="s">
        <v>396</v>
      </c>
      <c r="M1994" t="s">
        <v>397</v>
      </c>
      <c r="Q1994" t="s">
        <v>398</v>
      </c>
      <c r="S1994">
        <v>10209</v>
      </c>
      <c r="T1994" t="s">
        <v>442</v>
      </c>
      <c r="U1994" s="60">
        <v>1020905</v>
      </c>
      <c r="V1994" t="s">
        <v>952</v>
      </c>
      <c r="W1994" s="60">
        <v>21720006</v>
      </c>
      <c r="X1994" s="60" t="str">
        <f t="shared" si="31"/>
        <v>217</v>
      </c>
    </row>
    <row r="1995" spans="2:24">
      <c r="B1995">
        <v>71267003</v>
      </c>
      <c r="C1995" t="s">
        <v>2323</v>
      </c>
      <c r="D1995" t="s">
        <v>410</v>
      </c>
      <c r="E1995" s="60" t="s">
        <v>411</v>
      </c>
      <c r="G1995" t="s">
        <v>753</v>
      </c>
      <c r="H1995" s="61">
        <v>42279</v>
      </c>
      <c r="J1995" t="s">
        <v>481</v>
      </c>
      <c r="M1995" t="s">
        <v>397</v>
      </c>
      <c r="Q1995" t="s">
        <v>753</v>
      </c>
      <c r="S1995">
        <v>10292</v>
      </c>
      <c r="T1995" t="s">
        <v>451</v>
      </c>
      <c r="U1995" s="60">
        <v>10292</v>
      </c>
      <c r="V1995" t="s">
        <v>451</v>
      </c>
      <c r="W1995" s="60">
        <v>20160001</v>
      </c>
      <c r="X1995" s="60" t="str">
        <f t="shared" si="31"/>
        <v>201</v>
      </c>
    </row>
    <row r="1996" spans="2:24">
      <c r="B1996">
        <v>71267016</v>
      </c>
      <c r="C1996" t="s">
        <v>3230</v>
      </c>
      <c r="D1996" t="s">
        <v>393</v>
      </c>
      <c r="E1996" s="60" t="s">
        <v>394</v>
      </c>
      <c r="G1996" t="s">
        <v>2693</v>
      </c>
      <c r="H1996" s="61">
        <v>45161</v>
      </c>
      <c r="J1996" t="s">
        <v>396</v>
      </c>
      <c r="M1996" t="s">
        <v>397</v>
      </c>
      <c r="Q1996" t="s">
        <v>2694</v>
      </c>
      <c r="S1996">
        <v>10275</v>
      </c>
      <c r="T1996" t="s">
        <v>564</v>
      </c>
      <c r="U1996" s="60">
        <v>1027501</v>
      </c>
      <c r="V1996" t="s">
        <v>565</v>
      </c>
      <c r="W1996" s="60">
        <v>22520001</v>
      </c>
      <c r="X1996" s="60" t="str">
        <f t="shared" si="31"/>
        <v>225</v>
      </c>
    </row>
    <row r="1997" spans="2:24">
      <c r="B1997">
        <v>71267782</v>
      </c>
      <c r="C1997" t="s">
        <v>2415</v>
      </c>
      <c r="D1997" t="s">
        <v>410</v>
      </c>
      <c r="E1997" s="60" t="s">
        <v>411</v>
      </c>
      <c r="G1997" t="s">
        <v>753</v>
      </c>
      <c r="H1997" s="61">
        <v>42775</v>
      </c>
      <c r="J1997" t="s">
        <v>489</v>
      </c>
      <c r="M1997" t="s">
        <v>397</v>
      </c>
      <c r="Q1997" t="s">
        <v>753</v>
      </c>
      <c r="S1997">
        <v>10292</v>
      </c>
      <c r="T1997" t="s">
        <v>451</v>
      </c>
      <c r="U1997" s="60">
        <v>1029203</v>
      </c>
      <c r="V1997" t="s">
        <v>452</v>
      </c>
      <c r="W1997" s="60">
        <v>20160002</v>
      </c>
      <c r="X1997" s="60" t="str">
        <f t="shared" si="31"/>
        <v>201</v>
      </c>
    </row>
    <row r="1998" spans="2:24">
      <c r="B1998">
        <v>71268503</v>
      </c>
      <c r="C1998" t="s">
        <v>2399</v>
      </c>
      <c r="D1998" t="s">
        <v>410</v>
      </c>
      <c r="E1998" s="60" t="s">
        <v>411</v>
      </c>
      <c r="G1998" t="s">
        <v>412</v>
      </c>
      <c r="H1998" s="61">
        <v>42584</v>
      </c>
      <c r="J1998" t="s">
        <v>5016</v>
      </c>
      <c r="M1998" t="s">
        <v>397</v>
      </c>
      <c r="Q1998" t="s">
        <v>719</v>
      </c>
      <c r="S1998">
        <v>10220</v>
      </c>
      <c r="T1998" t="s">
        <v>434</v>
      </c>
      <c r="U1998" s="60">
        <v>10220</v>
      </c>
      <c r="V1998" t="s">
        <v>434</v>
      </c>
      <c r="W1998" s="60">
        <v>22060001</v>
      </c>
      <c r="X1998" s="60" t="str">
        <f t="shared" si="31"/>
        <v>220</v>
      </c>
    </row>
    <row r="1999" spans="2:24">
      <c r="B1999">
        <v>71268551</v>
      </c>
      <c r="C1999" t="s">
        <v>4792</v>
      </c>
      <c r="D1999" t="s">
        <v>393</v>
      </c>
      <c r="E1999" s="60" t="s">
        <v>394</v>
      </c>
      <c r="G1999" t="s">
        <v>2693</v>
      </c>
      <c r="H1999" s="61">
        <v>45174</v>
      </c>
      <c r="J1999" t="s">
        <v>396</v>
      </c>
      <c r="M1999" t="s">
        <v>471</v>
      </c>
      <c r="Q1999" t="s">
        <v>2694</v>
      </c>
      <c r="S1999">
        <v>10230</v>
      </c>
      <c r="T1999" t="s">
        <v>454</v>
      </c>
      <c r="U1999" s="60">
        <v>1023008</v>
      </c>
      <c r="V1999" t="s">
        <v>684</v>
      </c>
      <c r="W1999" s="60">
        <v>20720008</v>
      </c>
      <c r="X1999" s="60" t="str">
        <f t="shared" si="31"/>
        <v>207</v>
      </c>
    </row>
    <row r="2000" spans="2:24">
      <c r="B2000">
        <v>71268840</v>
      </c>
      <c r="C2000" t="s">
        <v>2707</v>
      </c>
      <c r="D2000" t="s">
        <v>410</v>
      </c>
      <c r="E2000" s="60" t="s">
        <v>411</v>
      </c>
      <c r="G2000" t="s">
        <v>412</v>
      </c>
      <c r="H2000" s="61">
        <v>44453</v>
      </c>
      <c r="J2000" t="s">
        <v>481</v>
      </c>
      <c r="M2000" t="s">
        <v>397</v>
      </c>
      <c r="Q2000" t="s">
        <v>414</v>
      </c>
      <c r="S2000">
        <v>10213</v>
      </c>
      <c r="T2000" t="s">
        <v>460</v>
      </c>
      <c r="U2000" s="60">
        <v>10213</v>
      </c>
      <c r="V2000" t="s">
        <v>460</v>
      </c>
      <c r="W2000" s="60">
        <v>22360001</v>
      </c>
      <c r="X2000" s="60" t="str">
        <f t="shared" si="31"/>
        <v>223</v>
      </c>
    </row>
    <row r="2001" spans="2:24">
      <c r="B2001">
        <v>71269413</v>
      </c>
      <c r="C2001" t="s">
        <v>2537</v>
      </c>
      <c r="D2001" t="s">
        <v>393</v>
      </c>
      <c r="E2001" s="60" t="s">
        <v>394</v>
      </c>
      <c r="G2001" t="s">
        <v>395</v>
      </c>
      <c r="H2001" s="61">
        <v>43203</v>
      </c>
      <c r="J2001" t="s">
        <v>396</v>
      </c>
      <c r="M2001" t="s">
        <v>397</v>
      </c>
      <c r="Q2001" t="s">
        <v>398</v>
      </c>
      <c r="S2001">
        <v>10225</v>
      </c>
      <c r="T2001" t="s">
        <v>402</v>
      </c>
      <c r="U2001" s="60">
        <v>10225</v>
      </c>
      <c r="V2001" t="s">
        <v>402</v>
      </c>
      <c r="W2001" s="60">
        <v>21320002</v>
      </c>
      <c r="X2001" s="60" t="str">
        <f t="shared" si="31"/>
        <v>213</v>
      </c>
    </row>
    <row r="2002" spans="2:24">
      <c r="B2002">
        <v>71269804</v>
      </c>
      <c r="C2002" t="s">
        <v>3218</v>
      </c>
      <c r="D2002" t="s">
        <v>393</v>
      </c>
      <c r="E2002" s="60" t="s">
        <v>394</v>
      </c>
      <c r="G2002" t="s">
        <v>2693</v>
      </c>
      <c r="H2002" s="61">
        <v>45160</v>
      </c>
      <c r="J2002" t="s">
        <v>396</v>
      </c>
      <c r="M2002" t="s">
        <v>397</v>
      </c>
      <c r="Q2002" t="s">
        <v>2694</v>
      </c>
      <c r="S2002">
        <v>10290</v>
      </c>
      <c r="T2002" t="s">
        <v>706</v>
      </c>
      <c r="U2002" s="60">
        <v>1029005</v>
      </c>
      <c r="V2002" t="s">
        <v>707</v>
      </c>
      <c r="W2002" s="60">
        <v>20420004</v>
      </c>
      <c r="X2002" s="60" t="str">
        <f t="shared" si="31"/>
        <v>204</v>
      </c>
    </row>
    <row r="2003" spans="2:24">
      <c r="B2003">
        <v>71271838</v>
      </c>
      <c r="C2003" t="s">
        <v>2927</v>
      </c>
      <c r="D2003" t="s">
        <v>393</v>
      </c>
      <c r="E2003" s="60" t="s">
        <v>394</v>
      </c>
      <c r="G2003" t="s">
        <v>2693</v>
      </c>
      <c r="H2003" s="61">
        <v>44986</v>
      </c>
      <c r="J2003" t="s">
        <v>396</v>
      </c>
      <c r="M2003" t="s">
        <v>471</v>
      </c>
      <c r="Q2003" t="s">
        <v>2694</v>
      </c>
      <c r="S2003">
        <v>10230</v>
      </c>
      <c r="T2003" t="s">
        <v>454</v>
      </c>
      <c r="U2003" s="60">
        <v>1023007</v>
      </c>
      <c r="V2003" t="s">
        <v>582</v>
      </c>
      <c r="W2003" s="60">
        <v>20720007</v>
      </c>
      <c r="X2003" s="60" t="str">
        <f t="shared" si="31"/>
        <v>207</v>
      </c>
    </row>
    <row r="2004" spans="2:24">
      <c r="B2004">
        <v>71275058</v>
      </c>
      <c r="C2004" t="s">
        <v>1790</v>
      </c>
      <c r="D2004" t="s">
        <v>393</v>
      </c>
      <c r="E2004" s="60" t="s">
        <v>394</v>
      </c>
      <c r="G2004" t="s">
        <v>395</v>
      </c>
      <c r="H2004" s="61">
        <v>39772</v>
      </c>
      <c r="J2004" t="s">
        <v>396</v>
      </c>
      <c r="M2004" t="s">
        <v>397</v>
      </c>
      <c r="Q2004" t="s">
        <v>398</v>
      </c>
      <c r="S2004">
        <v>10202</v>
      </c>
      <c r="T2004" t="s">
        <v>430</v>
      </c>
      <c r="U2004" s="60">
        <v>1020201</v>
      </c>
      <c r="V2004" t="s">
        <v>615</v>
      </c>
      <c r="W2004" s="60">
        <v>21620002</v>
      </c>
      <c r="X2004" s="60" t="str">
        <f t="shared" si="31"/>
        <v>216</v>
      </c>
    </row>
    <row r="2005" spans="2:24">
      <c r="B2005">
        <v>71277431</v>
      </c>
      <c r="C2005" t="s">
        <v>3211</v>
      </c>
      <c r="D2005" t="s">
        <v>393</v>
      </c>
      <c r="E2005" s="60" t="s">
        <v>394</v>
      </c>
      <c r="G2005" t="s">
        <v>2693</v>
      </c>
      <c r="H2005" s="61">
        <v>45154</v>
      </c>
      <c r="J2005" t="s">
        <v>396</v>
      </c>
      <c r="M2005" t="s">
        <v>471</v>
      </c>
      <c r="Q2005" t="s">
        <v>2694</v>
      </c>
      <c r="S2005">
        <v>10230</v>
      </c>
      <c r="T2005" t="s">
        <v>454</v>
      </c>
      <c r="U2005" s="60">
        <v>1023007</v>
      </c>
      <c r="V2005" t="s">
        <v>582</v>
      </c>
      <c r="W2005" s="60">
        <v>20720007</v>
      </c>
      <c r="X2005" s="60" t="str">
        <f t="shared" si="31"/>
        <v>207</v>
      </c>
    </row>
    <row r="2006" spans="2:24">
      <c r="B2006">
        <v>71278199</v>
      </c>
      <c r="C2006" t="s">
        <v>2512</v>
      </c>
      <c r="D2006" t="s">
        <v>393</v>
      </c>
      <c r="E2006" s="60" t="s">
        <v>394</v>
      </c>
      <c r="G2006" t="s">
        <v>395</v>
      </c>
      <c r="H2006" s="61">
        <v>43144</v>
      </c>
      <c r="J2006" t="s">
        <v>396</v>
      </c>
      <c r="M2006" t="s">
        <v>471</v>
      </c>
      <c r="Q2006" t="s">
        <v>398</v>
      </c>
      <c r="S2006">
        <v>10230</v>
      </c>
      <c r="T2006" t="s">
        <v>454</v>
      </c>
      <c r="U2006" s="60">
        <v>1023007</v>
      </c>
      <c r="V2006" t="s">
        <v>582</v>
      </c>
      <c r="W2006" s="60">
        <v>20720007</v>
      </c>
      <c r="X2006" s="60" t="str">
        <f t="shared" si="31"/>
        <v>207</v>
      </c>
    </row>
    <row r="2007" spans="2:24">
      <c r="B2007">
        <v>71278923</v>
      </c>
      <c r="C2007" t="s">
        <v>2066</v>
      </c>
      <c r="D2007" t="s">
        <v>393</v>
      </c>
      <c r="E2007" s="60" t="s">
        <v>394</v>
      </c>
      <c r="G2007" t="s">
        <v>395</v>
      </c>
      <c r="H2007" s="61">
        <v>41171</v>
      </c>
      <c r="J2007" t="s">
        <v>396</v>
      </c>
      <c r="M2007" t="s">
        <v>397</v>
      </c>
      <c r="Q2007" t="s">
        <v>398</v>
      </c>
      <c r="S2007">
        <v>10225</v>
      </c>
      <c r="T2007" t="s">
        <v>402</v>
      </c>
      <c r="U2007" s="60">
        <v>1022506</v>
      </c>
      <c r="V2007" t="s">
        <v>657</v>
      </c>
      <c r="W2007" s="60">
        <v>21320008</v>
      </c>
      <c r="X2007" s="60" t="str">
        <f t="shared" si="31"/>
        <v>213</v>
      </c>
    </row>
    <row r="2008" spans="2:24">
      <c r="B2008">
        <v>71279066</v>
      </c>
      <c r="C2008" t="s">
        <v>3227</v>
      </c>
      <c r="D2008" t="s">
        <v>393</v>
      </c>
      <c r="E2008" s="60" t="s">
        <v>394</v>
      </c>
      <c r="G2008" t="s">
        <v>2693</v>
      </c>
      <c r="H2008" s="61">
        <v>45170</v>
      </c>
      <c r="J2008" t="s">
        <v>396</v>
      </c>
      <c r="M2008" t="s">
        <v>397</v>
      </c>
      <c r="Q2008" t="s">
        <v>2694</v>
      </c>
      <c r="S2008">
        <v>10214</v>
      </c>
      <c r="T2008" t="s">
        <v>420</v>
      </c>
      <c r="U2008" s="60">
        <v>1021401</v>
      </c>
      <c r="V2008" t="s">
        <v>421</v>
      </c>
      <c r="W2008" s="60">
        <v>22620001</v>
      </c>
      <c r="X2008" s="60" t="str">
        <f t="shared" si="31"/>
        <v>226</v>
      </c>
    </row>
    <row r="2009" spans="2:24">
      <c r="B2009">
        <v>71279364</v>
      </c>
      <c r="C2009" t="s">
        <v>2292</v>
      </c>
      <c r="D2009" t="s">
        <v>393</v>
      </c>
      <c r="E2009" s="60" t="s">
        <v>394</v>
      </c>
      <c r="G2009" t="s">
        <v>395</v>
      </c>
      <c r="H2009" s="61">
        <v>42054</v>
      </c>
      <c r="J2009" t="s">
        <v>4979</v>
      </c>
      <c r="M2009" t="s">
        <v>397</v>
      </c>
      <c r="Q2009" t="s">
        <v>398</v>
      </c>
      <c r="S2009">
        <v>10225</v>
      </c>
      <c r="T2009" t="s">
        <v>402</v>
      </c>
      <c r="U2009" s="60">
        <v>10225</v>
      </c>
      <c r="V2009" t="s">
        <v>402</v>
      </c>
      <c r="W2009" s="60">
        <v>21320011</v>
      </c>
      <c r="X2009" s="60" t="str">
        <f t="shared" si="31"/>
        <v>213</v>
      </c>
    </row>
    <row r="2010" spans="2:24">
      <c r="B2010">
        <v>71279454</v>
      </c>
      <c r="C2010" t="s">
        <v>2731</v>
      </c>
      <c r="D2010" t="s">
        <v>393</v>
      </c>
      <c r="E2010" s="60" t="s">
        <v>394</v>
      </c>
      <c r="G2010" t="s">
        <v>395</v>
      </c>
      <c r="H2010" s="61">
        <v>44491</v>
      </c>
      <c r="J2010" t="s">
        <v>396</v>
      </c>
      <c r="M2010" t="s">
        <v>397</v>
      </c>
      <c r="Q2010" t="s">
        <v>398</v>
      </c>
      <c r="S2010">
        <v>10209</v>
      </c>
      <c r="T2010" t="s">
        <v>442</v>
      </c>
      <c r="U2010" s="60">
        <v>1020904</v>
      </c>
      <c r="V2010" t="s">
        <v>756</v>
      </c>
      <c r="W2010" s="60">
        <v>21720005</v>
      </c>
      <c r="X2010" s="60" t="str">
        <f t="shared" si="31"/>
        <v>217</v>
      </c>
    </row>
    <row r="2011" spans="2:24">
      <c r="B2011">
        <v>71292542</v>
      </c>
      <c r="C2011" t="s">
        <v>4793</v>
      </c>
      <c r="D2011" t="s">
        <v>410</v>
      </c>
      <c r="E2011" s="60" t="s">
        <v>411</v>
      </c>
      <c r="G2011" t="s">
        <v>412</v>
      </c>
      <c r="H2011" s="61">
        <v>45062</v>
      </c>
      <c r="J2011" t="s">
        <v>481</v>
      </c>
      <c r="M2011" t="s">
        <v>397</v>
      </c>
      <c r="Q2011" t="s">
        <v>414</v>
      </c>
      <c r="S2011">
        <v>10270</v>
      </c>
      <c r="T2011" t="s">
        <v>5035</v>
      </c>
      <c r="U2011" s="60">
        <v>10270</v>
      </c>
      <c r="V2011" t="s">
        <v>5035</v>
      </c>
      <c r="W2011" s="60">
        <v>21060001</v>
      </c>
      <c r="X2011" s="60" t="str">
        <f t="shared" si="31"/>
        <v>210</v>
      </c>
    </row>
    <row r="2012" spans="2:24">
      <c r="B2012">
        <v>71294623</v>
      </c>
      <c r="C2012" t="s">
        <v>3056</v>
      </c>
      <c r="D2012" t="s">
        <v>393</v>
      </c>
      <c r="E2012" s="60" t="s">
        <v>394</v>
      </c>
      <c r="G2012" t="s">
        <v>2693</v>
      </c>
      <c r="H2012" s="61">
        <v>45051</v>
      </c>
      <c r="J2012" t="s">
        <v>396</v>
      </c>
      <c r="M2012" t="s">
        <v>397</v>
      </c>
      <c r="Q2012" t="s">
        <v>2694</v>
      </c>
      <c r="S2012">
        <v>10279</v>
      </c>
      <c r="T2012" t="s">
        <v>1114</v>
      </c>
      <c r="U2012" s="60">
        <v>10279</v>
      </c>
      <c r="V2012" t="s">
        <v>1114</v>
      </c>
      <c r="W2012" s="60">
        <v>22960001</v>
      </c>
      <c r="X2012" s="60" t="str">
        <f t="shared" si="31"/>
        <v>229</v>
      </c>
    </row>
    <row r="2013" spans="2:24">
      <c r="B2013">
        <v>71295490</v>
      </c>
      <c r="C2013" t="s">
        <v>2514</v>
      </c>
      <c r="D2013" t="s">
        <v>393</v>
      </c>
      <c r="E2013" s="60" t="s">
        <v>394</v>
      </c>
      <c r="G2013" t="s">
        <v>395</v>
      </c>
      <c r="H2013" s="61">
        <v>43144</v>
      </c>
      <c r="J2013" t="s">
        <v>396</v>
      </c>
      <c r="M2013" t="s">
        <v>471</v>
      </c>
      <c r="Q2013" t="s">
        <v>398</v>
      </c>
      <c r="S2013">
        <v>10230</v>
      </c>
      <c r="T2013" t="s">
        <v>454</v>
      </c>
      <c r="U2013" s="60">
        <v>1023007</v>
      </c>
      <c r="V2013" t="s">
        <v>582</v>
      </c>
      <c r="W2013" s="60">
        <v>20720007</v>
      </c>
      <c r="X2013" s="60" t="str">
        <f t="shared" si="31"/>
        <v>207</v>
      </c>
    </row>
    <row r="2014" spans="2:24">
      <c r="B2014">
        <v>71310141</v>
      </c>
      <c r="C2014" t="s">
        <v>1785</v>
      </c>
      <c r="D2014" t="s">
        <v>393</v>
      </c>
      <c r="E2014" s="60" t="s">
        <v>394</v>
      </c>
      <c r="G2014" t="s">
        <v>395</v>
      </c>
      <c r="H2014" s="61">
        <v>39763</v>
      </c>
      <c r="J2014" t="s">
        <v>396</v>
      </c>
      <c r="M2014" t="s">
        <v>397</v>
      </c>
      <c r="Q2014" t="s">
        <v>398</v>
      </c>
      <c r="S2014">
        <v>10225</v>
      </c>
      <c r="T2014" t="s">
        <v>402</v>
      </c>
      <c r="U2014" s="60">
        <v>1022501</v>
      </c>
      <c r="V2014" t="s">
        <v>676</v>
      </c>
      <c r="W2014" s="60">
        <v>21320003</v>
      </c>
      <c r="X2014" s="60" t="str">
        <f t="shared" si="31"/>
        <v>213</v>
      </c>
    </row>
    <row r="2015" spans="2:24">
      <c r="B2015">
        <v>71310530</v>
      </c>
      <c r="C2015" t="s">
        <v>1747</v>
      </c>
      <c r="D2015" t="s">
        <v>393</v>
      </c>
      <c r="E2015" s="60" t="s">
        <v>394</v>
      </c>
      <c r="G2015" t="s">
        <v>395</v>
      </c>
      <c r="H2015" s="61">
        <v>39604</v>
      </c>
      <c r="J2015" t="s">
        <v>396</v>
      </c>
      <c r="M2015" t="s">
        <v>397</v>
      </c>
      <c r="Q2015" t="s">
        <v>398</v>
      </c>
      <c r="S2015">
        <v>10275</v>
      </c>
      <c r="T2015" t="s">
        <v>564</v>
      </c>
      <c r="U2015" s="60">
        <v>1027501</v>
      </c>
      <c r="V2015" t="s">
        <v>565</v>
      </c>
      <c r="W2015" s="60">
        <v>22520001</v>
      </c>
      <c r="X2015" s="60" t="str">
        <f t="shared" si="31"/>
        <v>225</v>
      </c>
    </row>
    <row r="2016" spans="2:24">
      <c r="B2016">
        <v>71311473</v>
      </c>
      <c r="C2016" t="s">
        <v>2169</v>
      </c>
      <c r="D2016" t="s">
        <v>410</v>
      </c>
      <c r="E2016" s="60" t="s">
        <v>411</v>
      </c>
      <c r="G2016" t="s">
        <v>753</v>
      </c>
      <c r="H2016" s="61">
        <v>41542</v>
      </c>
      <c r="J2016" t="s">
        <v>514</v>
      </c>
      <c r="M2016" t="s">
        <v>397</v>
      </c>
      <c r="Q2016" t="s">
        <v>753</v>
      </c>
      <c r="S2016">
        <v>10235</v>
      </c>
      <c r="T2016" t="s">
        <v>415</v>
      </c>
      <c r="U2016" s="60">
        <v>10235</v>
      </c>
      <c r="V2016" t="s">
        <v>415</v>
      </c>
      <c r="W2016" s="60">
        <v>20860001</v>
      </c>
      <c r="X2016" s="60" t="str">
        <f t="shared" si="31"/>
        <v>208</v>
      </c>
    </row>
    <row r="2017" spans="2:24">
      <c r="B2017">
        <v>71311828</v>
      </c>
      <c r="C2017" t="s">
        <v>3361</v>
      </c>
      <c r="D2017" t="s">
        <v>393</v>
      </c>
      <c r="E2017" s="60" t="s">
        <v>394</v>
      </c>
      <c r="G2017" t="s">
        <v>2693</v>
      </c>
      <c r="H2017" s="61">
        <v>45222</v>
      </c>
      <c r="J2017" t="s">
        <v>396</v>
      </c>
      <c r="M2017" t="s">
        <v>397</v>
      </c>
      <c r="Q2017" t="s">
        <v>2694</v>
      </c>
      <c r="S2017">
        <v>10225</v>
      </c>
      <c r="T2017" t="s">
        <v>402</v>
      </c>
      <c r="U2017" s="60">
        <v>1022504</v>
      </c>
      <c r="V2017" t="s">
        <v>617</v>
      </c>
      <c r="W2017" s="60">
        <v>21320006</v>
      </c>
      <c r="X2017" s="60" t="str">
        <f t="shared" si="31"/>
        <v>213</v>
      </c>
    </row>
    <row r="2018" spans="2:24">
      <c r="B2018">
        <v>71312797</v>
      </c>
      <c r="C2018" t="s">
        <v>3051</v>
      </c>
      <c r="D2018" t="s">
        <v>393</v>
      </c>
      <c r="E2018" s="60" t="s">
        <v>394</v>
      </c>
      <c r="G2018" t="s">
        <v>2693</v>
      </c>
      <c r="H2018" s="61">
        <v>45049</v>
      </c>
      <c r="J2018" t="s">
        <v>396</v>
      </c>
      <c r="M2018" t="s">
        <v>397</v>
      </c>
      <c r="Q2018" t="s">
        <v>2694</v>
      </c>
      <c r="S2018">
        <v>10255</v>
      </c>
      <c r="T2018" t="s">
        <v>1097</v>
      </c>
      <c r="U2018" s="60">
        <v>10255</v>
      </c>
      <c r="V2018" t="s">
        <v>1097</v>
      </c>
      <c r="W2018" s="60">
        <v>22460001</v>
      </c>
      <c r="X2018" s="60" t="str">
        <f t="shared" si="31"/>
        <v>224</v>
      </c>
    </row>
    <row r="2019" spans="2:24">
      <c r="B2019">
        <v>71313675</v>
      </c>
      <c r="C2019" t="s">
        <v>1484</v>
      </c>
      <c r="D2019" t="s">
        <v>410</v>
      </c>
      <c r="E2019" s="60" t="s">
        <v>411</v>
      </c>
      <c r="G2019" t="s">
        <v>753</v>
      </c>
      <c r="H2019" s="61">
        <v>38496</v>
      </c>
      <c r="J2019" t="s">
        <v>778</v>
      </c>
      <c r="M2019" t="s">
        <v>397</v>
      </c>
      <c r="Q2019" t="s">
        <v>753</v>
      </c>
      <c r="S2019">
        <v>10297</v>
      </c>
      <c r="T2019" t="s">
        <v>628</v>
      </c>
      <c r="U2019" s="60">
        <v>1029705</v>
      </c>
      <c r="V2019" t="s">
        <v>1485</v>
      </c>
      <c r="W2019" s="60">
        <v>20340027</v>
      </c>
      <c r="X2019" s="60" t="str">
        <f t="shared" si="31"/>
        <v>203</v>
      </c>
    </row>
    <row r="2020" spans="2:24">
      <c r="B2020">
        <v>71314278</v>
      </c>
      <c r="C2020" t="s">
        <v>2281</v>
      </c>
      <c r="D2020" t="s">
        <v>410</v>
      </c>
      <c r="E2020" s="60" t="s">
        <v>411</v>
      </c>
      <c r="G2020" t="s">
        <v>753</v>
      </c>
      <c r="H2020" s="61">
        <v>42018</v>
      </c>
      <c r="J2020" t="s">
        <v>481</v>
      </c>
      <c r="M2020" t="s">
        <v>397</v>
      </c>
      <c r="Q2020" t="s">
        <v>753</v>
      </c>
      <c r="S2020">
        <v>10230</v>
      </c>
      <c r="T2020" t="s">
        <v>454</v>
      </c>
      <c r="U2020" s="60">
        <v>10230</v>
      </c>
      <c r="V2020" t="s">
        <v>454</v>
      </c>
      <c r="W2020" s="60">
        <v>20760001</v>
      </c>
      <c r="X2020" s="60" t="str">
        <f t="shared" si="31"/>
        <v>207</v>
      </c>
    </row>
    <row r="2021" spans="2:24">
      <c r="B2021">
        <v>71316462</v>
      </c>
      <c r="C2021" t="s">
        <v>1382</v>
      </c>
      <c r="D2021" t="s">
        <v>393</v>
      </c>
      <c r="E2021" s="60" t="s">
        <v>394</v>
      </c>
      <c r="G2021" t="s">
        <v>395</v>
      </c>
      <c r="H2021" s="61">
        <v>38089</v>
      </c>
      <c r="J2021" t="s">
        <v>396</v>
      </c>
      <c r="M2021" t="s">
        <v>397</v>
      </c>
      <c r="Q2021" t="s">
        <v>398</v>
      </c>
      <c r="S2021">
        <v>10225</v>
      </c>
      <c r="T2021" t="s">
        <v>402</v>
      </c>
      <c r="U2021" s="60">
        <v>1022504</v>
      </c>
      <c r="V2021" t="s">
        <v>617</v>
      </c>
      <c r="W2021" s="60">
        <v>21320006</v>
      </c>
      <c r="X2021" s="60" t="str">
        <f t="shared" si="31"/>
        <v>213</v>
      </c>
    </row>
    <row r="2022" spans="2:24">
      <c r="B2022">
        <v>71316735</v>
      </c>
      <c r="C2022" t="s">
        <v>4794</v>
      </c>
      <c r="D2022" t="s">
        <v>393</v>
      </c>
      <c r="E2022" s="60" t="s">
        <v>394</v>
      </c>
      <c r="G2022" t="s">
        <v>1299</v>
      </c>
      <c r="H2022" s="61">
        <v>45237</v>
      </c>
      <c r="J2022" t="s">
        <v>396</v>
      </c>
      <c r="M2022" t="s">
        <v>471</v>
      </c>
      <c r="Q2022" t="s">
        <v>398</v>
      </c>
      <c r="S2022">
        <v>10230</v>
      </c>
      <c r="T2022" t="s">
        <v>454</v>
      </c>
      <c r="U2022" s="60">
        <v>1023007</v>
      </c>
      <c r="V2022" t="s">
        <v>582</v>
      </c>
      <c r="W2022" s="60">
        <v>20720007</v>
      </c>
      <c r="X2022" s="60" t="str">
        <f t="shared" si="31"/>
        <v>207</v>
      </c>
    </row>
    <row r="2023" spans="2:24">
      <c r="B2023">
        <v>71316926</v>
      </c>
      <c r="C2023" t="s">
        <v>3110</v>
      </c>
      <c r="D2023" t="s">
        <v>393</v>
      </c>
      <c r="E2023" s="60" t="s">
        <v>394</v>
      </c>
      <c r="G2023" t="s">
        <v>2693</v>
      </c>
      <c r="H2023" s="61">
        <v>45082</v>
      </c>
      <c r="J2023" t="s">
        <v>396</v>
      </c>
      <c r="M2023" t="s">
        <v>397</v>
      </c>
      <c r="Q2023" t="s">
        <v>2694</v>
      </c>
      <c r="S2023">
        <v>10290</v>
      </c>
      <c r="T2023" t="s">
        <v>706</v>
      </c>
      <c r="U2023" s="60">
        <v>1029004</v>
      </c>
      <c r="V2023" t="s">
        <v>1939</v>
      </c>
      <c r="W2023" s="60">
        <v>20420007</v>
      </c>
      <c r="X2023" s="60" t="str">
        <f t="shared" si="31"/>
        <v>204</v>
      </c>
    </row>
    <row r="2024" spans="2:24">
      <c r="B2024">
        <v>71318545</v>
      </c>
      <c r="C2024" t="s">
        <v>3007</v>
      </c>
      <c r="D2024" t="s">
        <v>393</v>
      </c>
      <c r="E2024" s="60" t="s">
        <v>394</v>
      </c>
      <c r="G2024" t="s">
        <v>2693</v>
      </c>
      <c r="H2024" s="61">
        <v>45026</v>
      </c>
      <c r="J2024" t="s">
        <v>396</v>
      </c>
      <c r="M2024" t="s">
        <v>471</v>
      </c>
      <c r="Q2024" t="s">
        <v>2694</v>
      </c>
      <c r="S2024">
        <v>10230</v>
      </c>
      <c r="T2024" t="s">
        <v>454</v>
      </c>
      <c r="U2024" s="60">
        <v>1023013</v>
      </c>
      <c r="V2024" t="s">
        <v>840</v>
      </c>
      <c r="W2024" s="60">
        <v>20720014</v>
      </c>
      <c r="X2024" s="60" t="str">
        <f t="shared" si="31"/>
        <v>207</v>
      </c>
    </row>
    <row r="2025" spans="2:24">
      <c r="B2025">
        <v>71318886</v>
      </c>
      <c r="C2025" t="s">
        <v>3100</v>
      </c>
      <c r="D2025" t="s">
        <v>393</v>
      </c>
      <c r="E2025" s="60" t="s">
        <v>394</v>
      </c>
      <c r="G2025" t="s">
        <v>2693</v>
      </c>
      <c r="H2025" s="61">
        <v>45082</v>
      </c>
      <c r="J2025" t="s">
        <v>396</v>
      </c>
      <c r="M2025" t="s">
        <v>397</v>
      </c>
      <c r="Q2025" t="s">
        <v>2694</v>
      </c>
      <c r="S2025">
        <v>10225</v>
      </c>
      <c r="T2025" t="s">
        <v>402</v>
      </c>
      <c r="U2025" s="60">
        <v>1022504</v>
      </c>
      <c r="V2025" t="s">
        <v>617</v>
      </c>
      <c r="W2025" s="60">
        <v>21320006</v>
      </c>
      <c r="X2025" s="60" t="str">
        <f t="shared" si="31"/>
        <v>213</v>
      </c>
    </row>
    <row r="2026" spans="2:24">
      <c r="B2026">
        <v>71330429</v>
      </c>
      <c r="C2026" t="s">
        <v>2144</v>
      </c>
      <c r="D2026" t="s">
        <v>393</v>
      </c>
      <c r="E2026" s="60" t="s">
        <v>394</v>
      </c>
      <c r="G2026" t="s">
        <v>395</v>
      </c>
      <c r="H2026" s="61">
        <v>41432</v>
      </c>
      <c r="J2026" t="s">
        <v>396</v>
      </c>
      <c r="M2026" t="s">
        <v>397</v>
      </c>
      <c r="Q2026" t="s">
        <v>398</v>
      </c>
      <c r="S2026">
        <v>10203</v>
      </c>
      <c r="T2026" t="s">
        <v>399</v>
      </c>
      <c r="U2026" s="60">
        <v>1020305</v>
      </c>
      <c r="V2026" t="s">
        <v>436</v>
      </c>
      <c r="W2026" s="60">
        <v>21420001</v>
      </c>
      <c r="X2026" s="60" t="str">
        <f t="shared" si="31"/>
        <v>214</v>
      </c>
    </row>
    <row r="2027" spans="2:24">
      <c r="B2027">
        <v>71330626</v>
      </c>
      <c r="C2027" t="s">
        <v>1184</v>
      </c>
      <c r="D2027" t="s">
        <v>410</v>
      </c>
      <c r="E2027" s="60" t="s">
        <v>411</v>
      </c>
      <c r="G2027" t="s">
        <v>753</v>
      </c>
      <c r="H2027" s="61">
        <v>37146</v>
      </c>
      <c r="J2027" t="s">
        <v>520</v>
      </c>
      <c r="M2027" t="s">
        <v>397</v>
      </c>
      <c r="Q2027" t="s">
        <v>753</v>
      </c>
      <c r="S2027">
        <v>10289</v>
      </c>
      <c r="T2027" t="s">
        <v>521</v>
      </c>
      <c r="U2027" s="60">
        <v>102890401</v>
      </c>
      <c r="V2027" t="s">
        <v>522</v>
      </c>
      <c r="W2027" s="60">
        <v>10210005</v>
      </c>
      <c r="X2027" s="60" t="str">
        <f t="shared" si="31"/>
        <v>102</v>
      </c>
    </row>
    <row r="2028" spans="2:24">
      <c r="B2028">
        <v>71330692</v>
      </c>
      <c r="C2028" t="s">
        <v>3252</v>
      </c>
      <c r="D2028" t="s">
        <v>393</v>
      </c>
      <c r="E2028" s="60" t="s">
        <v>394</v>
      </c>
      <c r="G2028" t="s">
        <v>2693</v>
      </c>
      <c r="H2028" s="61">
        <v>44992</v>
      </c>
      <c r="J2028" t="s">
        <v>396</v>
      </c>
      <c r="M2028" t="s">
        <v>397</v>
      </c>
      <c r="Q2028" t="s">
        <v>2694</v>
      </c>
      <c r="S2028">
        <v>10235</v>
      </c>
      <c r="T2028" t="s">
        <v>415</v>
      </c>
      <c r="U2028" s="60">
        <v>1023502</v>
      </c>
      <c r="V2028" t="s">
        <v>416</v>
      </c>
      <c r="W2028" s="60">
        <v>20820001</v>
      </c>
      <c r="X2028" s="60" t="str">
        <f t="shared" si="31"/>
        <v>208</v>
      </c>
    </row>
    <row r="2029" spans="2:24">
      <c r="B2029">
        <v>71333875</v>
      </c>
      <c r="C2029" t="s">
        <v>1371</v>
      </c>
      <c r="D2029" t="s">
        <v>393</v>
      </c>
      <c r="E2029" s="60" t="s">
        <v>394</v>
      </c>
      <c r="G2029" t="s">
        <v>395</v>
      </c>
      <c r="H2029" s="61">
        <v>38033</v>
      </c>
      <c r="J2029" t="s">
        <v>396</v>
      </c>
      <c r="M2029" t="s">
        <v>397</v>
      </c>
      <c r="Q2029" t="s">
        <v>398</v>
      </c>
      <c r="S2029">
        <v>10245</v>
      </c>
      <c r="T2029" t="s">
        <v>914</v>
      </c>
      <c r="U2029" s="60">
        <v>1024501</v>
      </c>
      <c r="V2029" t="s">
        <v>421</v>
      </c>
      <c r="W2029" s="60">
        <v>22120001</v>
      </c>
      <c r="X2029" s="60" t="str">
        <f t="shared" si="31"/>
        <v>221</v>
      </c>
    </row>
    <row r="2030" spans="2:24">
      <c r="B2030">
        <v>71334304</v>
      </c>
      <c r="C2030" t="s">
        <v>3381</v>
      </c>
      <c r="D2030" t="s">
        <v>393</v>
      </c>
      <c r="E2030" s="60" t="s">
        <v>394</v>
      </c>
      <c r="G2030" t="s">
        <v>2693</v>
      </c>
      <c r="H2030" s="61">
        <v>45118</v>
      </c>
      <c r="J2030" t="s">
        <v>396</v>
      </c>
      <c r="M2030" t="s">
        <v>397</v>
      </c>
      <c r="Q2030" t="s">
        <v>2694</v>
      </c>
      <c r="S2030">
        <v>10215</v>
      </c>
      <c r="T2030" t="s">
        <v>5034</v>
      </c>
      <c r="U2030" s="60">
        <v>1021504</v>
      </c>
      <c r="V2030" t="s">
        <v>632</v>
      </c>
      <c r="W2030" s="60">
        <v>21520002</v>
      </c>
      <c r="X2030" s="60" t="str">
        <f t="shared" si="31"/>
        <v>215</v>
      </c>
    </row>
    <row r="2031" spans="2:24">
      <c r="B2031">
        <v>71335777</v>
      </c>
      <c r="C2031" t="s">
        <v>2068</v>
      </c>
      <c r="D2031" t="s">
        <v>393</v>
      </c>
      <c r="E2031" s="60" t="s">
        <v>394</v>
      </c>
      <c r="G2031" t="s">
        <v>395</v>
      </c>
      <c r="H2031" s="61">
        <v>41172</v>
      </c>
      <c r="J2031" t="s">
        <v>396</v>
      </c>
      <c r="M2031" t="s">
        <v>471</v>
      </c>
      <c r="Q2031" t="s">
        <v>398</v>
      </c>
      <c r="S2031">
        <v>10230</v>
      </c>
      <c r="T2031" t="s">
        <v>454</v>
      </c>
      <c r="U2031" s="60">
        <v>1023007</v>
      </c>
      <c r="V2031" t="s">
        <v>582</v>
      </c>
      <c r="W2031" s="60">
        <v>20720007</v>
      </c>
      <c r="X2031" s="60" t="str">
        <f t="shared" si="31"/>
        <v>207</v>
      </c>
    </row>
    <row r="2032" spans="2:24">
      <c r="B2032">
        <v>71336867</v>
      </c>
      <c r="C2032" t="s">
        <v>2968</v>
      </c>
      <c r="D2032" t="s">
        <v>393</v>
      </c>
      <c r="E2032" s="60" t="s">
        <v>394</v>
      </c>
      <c r="G2032" t="s">
        <v>2693</v>
      </c>
      <c r="H2032" s="61">
        <v>44999</v>
      </c>
      <c r="J2032" t="s">
        <v>396</v>
      </c>
      <c r="M2032" t="s">
        <v>471</v>
      </c>
      <c r="Q2032" t="s">
        <v>2694</v>
      </c>
      <c r="S2032">
        <v>10230</v>
      </c>
      <c r="T2032" t="s">
        <v>454</v>
      </c>
      <c r="U2032" s="60">
        <v>1023008</v>
      </c>
      <c r="V2032" t="s">
        <v>684</v>
      </c>
      <c r="W2032" s="60">
        <v>20720008</v>
      </c>
      <c r="X2032" s="60" t="str">
        <f t="shared" si="31"/>
        <v>207</v>
      </c>
    </row>
    <row r="2033" spans="2:24">
      <c r="B2033">
        <v>71336939</v>
      </c>
      <c r="C2033" t="s">
        <v>1005</v>
      </c>
      <c r="D2033" t="s">
        <v>410</v>
      </c>
      <c r="E2033" s="60" t="s">
        <v>411</v>
      </c>
      <c r="G2033" t="s">
        <v>753</v>
      </c>
      <c r="H2033" s="61">
        <v>35864</v>
      </c>
      <c r="J2033" t="s">
        <v>520</v>
      </c>
      <c r="M2033" t="s">
        <v>397</v>
      </c>
      <c r="Q2033" t="s">
        <v>753</v>
      </c>
      <c r="S2033">
        <v>10289</v>
      </c>
      <c r="T2033" t="s">
        <v>521</v>
      </c>
      <c r="U2033" s="60">
        <v>102890401</v>
      </c>
      <c r="V2033" t="s">
        <v>522</v>
      </c>
      <c r="W2033" s="60">
        <v>10210005</v>
      </c>
      <c r="X2033" s="60" t="str">
        <f t="shared" si="31"/>
        <v>102</v>
      </c>
    </row>
    <row r="2034" spans="2:24">
      <c r="B2034">
        <v>71337736</v>
      </c>
      <c r="C2034" t="s">
        <v>1375</v>
      </c>
      <c r="D2034" t="s">
        <v>393</v>
      </c>
      <c r="E2034" s="60" t="s">
        <v>394</v>
      </c>
      <c r="G2034" t="s">
        <v>395</v>
      </c>
      <c r="H2034" s="61">
        <v>38041</v>
      </c>
      <c r="J2034" t="s">
        <v>396</v>
      </c>
      <c r="M2034" t="s">
        <v>397</v>
      </c>
      <c r="Q2034" t="s">
        <v>398</v>
      </c>
      <c r="S2034">
        <v>10203</v>
      </c>
      <c r="T2034" t="s">
        <v>399</v>
      </c>
      <c r="U2034" s="60">
        <v>1020302</v>
      </c>
      <c r="V2034" t="s">
        <v>400</v>
      </c>
      <c r="W2034" s="60">
        <v>21420002</v>
      </c>
      <c r="X2034" s="60" t="str">
        <f t="shared" si="31"/>
        <v>214</v>
      </c>
    </row>
    <row r="2035" spans="2:24">
      <c r="B2035">
        <v>71338040</v>
      </c>
      <c r="C2035" t="s">
        <v>2114</v>
      </c>
      <c r="D2035" t="s">
        <v>410</v>
      </c>
      <c r="E2035" s="60" t="s">
        <v>411</v>
      </c>
      <c r="G2035" t="s">
        <v>753</v>
      </c>
      <c r="H2035" s="61">
        <v>41366</v>
      </c>
      <c r="J2035" t="s">
        <v>735</v>
      </c>
      <c r="M2035" t="s">
        <v>397</v>
      </c>
      <c r="Q2035" t="s">
        <v>753</v>
      </c>
      <c r="S2035">
        <v>10282</v>
      </c>
      <c r="T2035" t="s">
        <v>543</v>
      </c>
      <c r="U2035" s="60">
        <v>1028201</v>
      </c>
      <c r="V2035" t="s">
        <v>2115</v>
      </c>
      <c r="W2035" s="60">
        <v>10910002</v>
      </c>
      <c r="X2035" s="60" t="str">
        <f t="shared" si="31"/>
        <v>109</v>
      </c>
    </row>
    <row r="2036" spans="2:24">
      <c r="B2036">
        <v>71338359</v>
      </c>
      <c r="C2036" t="s">
        <v>2946</v>
      </c>
      <c r="D2036" t="s">
        <v>393</v>
      </c>
      <c r="E2036" s="60" t="s">
        <v>394</v>
      </c>
      <c r="G2036" t="s">
        <v>2693</v>
      </c>
      <c r="H2036" s="61">
        <v>45245</v>
      </c>
      <c r="J2036" t="s">
        <v>396</v>
      </c>
      <c r="M2036" t="s">
        <v>397</v>
      </c>
      <c r="Q2036" t="s">
        <v>2694</v>
      </c>
      <c r="S2036">
        <v>10275</v>
      </c>
      <c r="T2036" t="s">
        <v>564</v>
      </c>
      <c r="U2036" s="60">
        <v>1027501</v>
      </c>
      <c r="V2036" t="s">
        <v>565</v>
      </c>
      <c r="W2036" s="60">
        <v>22520001</v>
      </c>
      <c r="X2036" s="60" t="str">
        <f t="shared" si="31"/>
        <v>225</v>
      </c>
    </row>
    <row r="2037" spans="2:24">
      <c r="B2037">
        <v>71339034</v>
      </c>
      <c r="C2037" t="s">
        <v>1524</v>
      </c>
      <c r="D2037" t="s">
        <v>393</v>
      </c>
      <c r="E2037" s="60" t="s">
        <v>394</v>
      </c>
      <c r="G2037" t="s">
        <v>395</v>
      </c>
      <c r="H2037" s="61">
        <v>38742</v>
      </c>
      <c r="J2037" t="s">
        <v>396</v>
      </c>
      <c r="M2037" t="s">
        <v>397</v>
      </c>
      <c r="Q2037" t="s">
        <v>398</v>
      </c>
      <c r="S2037">
        <v>10260</v>
      </c>
      <c r="T2037" t="s">
        <v>5037</v>
      </c>
      <c r="U2037" s="60">
        <v>1026001</v>
      </c>
      <c r="V2037" t="s">
        <v>538</v>
      </c>
      <c r="W2037" s="60">
        <v>20920001</v>
      </c>
      <c r="X2037" s="60" t="str">
        <f t="shared" si="31"/>
        <v>209</v>
      </c>
    </row>
    <row r="2038" spans="2:24">
      <c r="B2038">
        <v>71339174</v>
      </c>
      <c r="C2038" t="s">
        <v>1423</v>
      </c>
      <c r="D2038" t="s">
        <v>393</v>
      </c>
      <c r="E2038" s="60" t="s">
        <v>394</v>
      </c>
      <c r="G2038" t="s">
        <v>395</v>
      </c>
      <c r="H2038" s="61">
        <v>38365</v>
      </c>
      <c r="J2038" t="s">
        <v>396</v>
      </c>
      <c r="M2038" t="s">
        <v>397</v>
      </c>
      <c r="Q2038" t="s">
        <v>398</v>
      </c>
      <c r="S2038">
        <v>10240</v>
      </c>
      <c r="T2038" t="s">
        <v>5036</v>
      </c>
      <c r="U2038" s="60">
        <v>1024001</v>
      </c>
      <c r="V2038" t="s">
        <v>477</v>
      </c>
      <c r="W2038" s="60">
        <v>21120001</v>
      </c>
      <c r="X2038" s="60" t="str">
        <f t="shared" si="31"/>
        <v>211</v>
      </c>
    </row>
    <row r="2039" spans="2:24">
      <c r="B2039">
        <v>71339945</v>
      </c>
      <c r="C2039" t="s">
        <v>4795</v>
      </c>
      <c r="D2039" t="s">
        <v>410</v>
      </c>
      <c r="E2039" s="60" t="s">
        <v>411</v>
      </c>
      <c r="G2039" t="s">
        <v>412</v>
      </c>
      <c r="H2039" s="61">
        <v>45056</v>
      </c>
      <c r="J2039" t="s">
        <v>481</v>
      </c>
      <c r="M2039" t="s">
        <v>397</v>
      </c>
      <c r="Q2039" t="s">
        <v>414</v>
      </c>
      <c r="S2039">
        <v>10215</v>
      </c>
      <c r="T2039" t="s">
        <v>5034</v>
      </c>
      <c r="U2039" s="60">
        <v>1021505</v>
      </c>
      <c r="V2039" t="s">
        <v>754</v>
      </c>
      <c r="W2039" s="60">
        <v>21530001</v>
      </c>
      <c r="X2039" s="60" t="str">
        <f t="shared" si="31"/>
        <v>215</v>
      </c>
    </row>
    <row r="2040" spans="2:24">
      <c r="B2040">
        <v>71361234</v>
      </c>
      <c r="C2040" t="s">
        <v>2106</v>
      </c>
      <c r="D2040" t="s">
        <v>410</v>
      </c>
      <c r="E2040" s="60" t="s">
        <v>411</v>
      </c>
      <c r="G2040" t="s">
        <v>753</v>
      </c>
      <c r="H2040" s="61">
        <v>41317</v>
      </c>
      <c r="J2040" t="s">
        <v>735</v>
      </c>
      <c r="M2040" t="s">
        <v>397</v>
      </c>
      <c r="Q2040" t="s">
        <v>753</v>
      </c>
      <c r="S2040">
        <v>10215</v>
      </c>
      <c r="T2040" t="s">
        <v>5034</v>
      </c>
      <c r="U2040" s="60">
        <v>1021505</v>
      </c>
      <c r="V2040" t="s">
        <v>754</v>
      </c>
      <c r="W2040" s="60">
        <v>21530001</v>
      </c>
      <c r="X2040" s="60" t="str">
        <f t="shared" si="31"/>
        <v>215</v>
      </c>
    </row>
    <row r="2041" spans="2:24">
      <c r="B2041">
        <v>71362045</v>
      </c>
      <c r="C2041" t="s">
        <v>3026</v>
      </c>
      <c r="D2041" t="s">
        <v>393</v>
      </c>
      <c r="E2041" s="60" t="s">
        <v>394</v>
      </c>
      <c r="G2041" t="s">
        <v>2693</v>
      </c>
      <c r="H2041" s="61">
        <v>45237</v>
      </c>
      <c r="J2041" t="s">
        <v>396</v>
      </c>
      <c r="M2041" t="s">
        <v>471</v>
      </c>
      <c r="Q2041" t="s">
        <v>2694</v>
      </c>
      <c r="S2041">
        <v>10275</v>
      </c>
      <c r="T2041" t="s">
        <v>564</v>
      </c>
      <c r="U2041" s="60">
        <v>1027501</v>
      </c>
      <c r="V2041" t="s">
        <v>565</v>
      </c>
      <c r="W2041" s="60">
        <v>22520001</v>
      </c>
      <c r="X2041" s="60" t="str">
        <f t="shared" si="31"/>
        <v>225</v>
      </c>
    </row>
    <row r="2042" spans="2:24">
      <c r="B2042">
        <v>71362471</v>
      </c>
      <c r="C2042" t="s">
        <v>2264</v>
      </c>
      <c r="D2042" t="s">
        <v>410</v>
      </c>
      <c r="E2042" s="60" t="s">
        <v>411</v>
      </c>
      <c r="G2042" t="s">
        <v>753</v>
      </c>
      <c r="H2042" s="61">
        <v>41899</v>
      </c>
      <c r="J2042" t="s">
        <v>735</v>
      </c>
      <c r="M2042" t="s">
        <v>397</v>
      </c>
      <c r="Q2042" t="s">
        <v>753</v>
      </c>
      <c r="S2042">
        <v>10282</v>
      </c>
      <c r="T2042" t="s">
        <v>543</v>
      </c>
      <c r="U2042" s="60">
        <v>1028203</v>
      </c>
      <c r="V2042" t="s">
        <v>544</v>
      </c>
      <c r="W2042" s="60">
        <v>10910004</v>
      </c>
      <c r="X2042" s="60" t="str">
        <f t="shared" si="31"/>
        <v>109</v>
      </c>
    </row>
    <row r="2043" spans="2:24">
      <c r="B2043">
        <v>71362610</v>
      </c>
      <c r="C2043" t="s">
        <v>2007</v>
      </c>
      <c r="D2043" t="s">
        <v>393</v>
      </c>
      <c r="E2043" s="60" t="s">
        <v>394</v>
      </c>
      <c r="G2043" t="s">
        <v>395</v>
      </c>
      <c r="H2043" s="61">
        <v>40933</v>
      </c>
      <c r="J2043" t="s">
        <v>396</v>
      </c>
      <c r="M2043" t="s">
        <v>397</v>
      </c>
      <c r="Q2043" t="s">
        <v>398</v>
      </c>
      <c r="S2043">
        <v>10245</v>
      </c>
      <c r="T2043" t="s">
        <v>914</v>
      </c>
      <c r="U2043" s="60">
        <v>1024501</v>
      </c>
      <c r="V2043" t="s">
        <v>421</v>
      </c>
      <c r="W2043" s="60">
        <v>22120001</v>
      </c>
      <c r="X2043" s="60" t="str">
        <f t="shared" si="31"/>
        <v>221</v>
      </c>
    </row>
    <row r="2044" spans="2:24">
      <c r="B2044">
        <v>71363236</v>
      </c>
      <c r="C2044" t="s">
        <v>2372</v>
      </c>
      <c r="D2044" t="s">
        <v>393</v>
      </c>
      <c r="E2044" s="60" t="s">
        <v>394</v>
      </c>
      <c r="G2044" t="s">
        <v>395</v>
      </c>
      <c r="H2044" s="61">
        <v>42402</v>
      </c>
      <c r="J2044" t="s">
        <v>396</v>
      </c>
      <c r="M2044" t="s">
        <v>471</v>
      </c>
      <c r="Q2044" t="s">
        <v>398</v>
      </c>
      <c r="S2044">
        <v>10230</v>
      </c>
      <c r="T2044" t="s">
        <v>454</v>
      </c>
      <c r="U2044" s="60">
        <v>1023007</v>
      </c>
      <c r="V2044" t="s">
        <v>582</v>
      </c>
      <c r="W2044" s="60">
        <v>20720007</v>
      </c>
      <c r="X2044" s="60" t="str">
        <f t="shared" si="31"/>
        <v>207</v>
      </c>
    </row>
    <row r="2045" spans="2:24">
      <c r="B2045">
        <v>71363565</v>
      </c>
      <c r="C2045" t="s">
        <v>2733</v>
      </c>
      <c r="D2045" t="s">
        <v>393</v>
      </c>
      <c r="E2045" s="60" t="s">
        <v>394</v>
      </c>
      <c r="G2045" t="s">
        <v>395</v>
      </c>
      <c r="H2045" s="61">
        <v>44491</v>
      </c>
      <c r="J2045" t="s">
        <v>396</v>
      </c>
      <c r="M2045" t="s">
        <v>471</v>
      </c>
      <c r="Q2045" t="s">
        <v>398</v>
      </c>
      <c r="S2045">
        <v>10211</v>
      </c>
      <c r="T2045" t="s">
        <v>422</v>
      </c>
      <c r="U2045" s="60">
        <v>1021101</v>
      </c>
      <c r="V2045" t="s">
        <v>423</v>
      </c>
      <c r="W2045" s="60">
        <v>21920004</v>
      </c>
      <c r="X2045" s="60" t="str">
        <f t="shared" si="31"/>
        <v>219</v>
      </c>
    </row>
    <row r="2046" spans="2:24">
      <c r="B2046">
        <v>71364356</v>
      </c>
      <c r="C2046" t="s">
        <v>2393</v>
      </c>
      <c r="D2046" t="s">
        <v>393</v>
      </c>
      <c r="E2046" s="60" t="s">
        <v>394</v>
      </c>
      <c r="G2046" t="s">
        <v>395</v>
      </c>
      <c r="H2046" s="61">
        <v>42514</v>
      </c>
      <c r="J2046" t="s">
        <v>396</v>
      </c>
      <c r="M2046" t="s">
        <v>471</v>
      </c>
      <c r="Q2046" t="s">
        <v>398</v>
      </c>
      <c r="S2046">
        <v>10230</v>
      </c>
      <c r="T2046" t="s">
        <v>454</v>
      </c>
      <c r="U2046" s="60">
        <v>1023008</v>
      </c>
      <c r="V2046" t="s">
        <v>684</v>
      </c>
      <c r="W2046" s="60">
        <v>20720008</v>
      </c>
      <c r="X2046" s="60" t="str">
        <f t="shared" si="31"/>
        <v>207</v>
      </c>
    </row>
    <row r="2047" spans="2:24">
      <c r="B2047">
        <v>71364360</v>
      </c>
      <c r="C2047" t="s">
        <v>2797</v>
      </c>
      <c r="D2047" t="s">
        <v>393</v>
      </c>
      <c r="E2047" s="60" t="s">
        <v>394</v>
      </c>
      <c r="G2047" t="s">
        <v>395</v>
      </c>
      <c r="H2047" s="61">
        <v>44519</v>
      </c>
      <c r="J2047" t="s">
        <v>396</v>
      </c>
      <c r="M2047" t="s">
        <v>397</v>
      </c>
      <c r="Q2047" t="s">
        <v>398</v>
      </c>
      <c r="S2047">
        <v>10214</v>
      </c>
      <c r="T2047" t="s">
        <v>420</v>
      </c>
      <c r="U2047" s="60">
        <v>1021401</v>
      </c>
      <c r="V2047" t="s">
        <v>421</v>
      </c>
      <c r="W2047" s="60">
        <v>22620001</v>
      </c>
      <c r="X2047" s="60" t="str">
        <f t="shared" si="31"/>
        <v>226</v>
      </c>
    </row>
    <row r="2048" spans="2:24">
      <c r="B2048">
        <v>71364415</v>
      </c>
      <c r="C2048" t="s">
        <v>2997</v>
      </c>
      <c r="D2048" t="s">
        <v>393</v>
      </c>
      <c r="E2048" s="60" t="s">
        <v>394</v>
      </c>
      <c r="G2048" t="s">
        <v>2693</v>
      </c>
      <c r="H2048" s="61">
        <v>44991</v>
      </c>
      <c r="J2048" t="s">
        <v>396</v>
      </c>
      <c r="M2048" t="s">
        <v>397</v>
      </c>
      <c r="Q2048" t="s">
        <v>2694</v>
      </c>
      <c r="S2048">
        <v>10213</v>
      </c>
      <c r="T2048" t="s">
        <v>460</v>
      </c>
      <c r="U2048" s="60">
        <v>1021303</v>
      </c>
      <c r="V2048" t="s">
        <v>1740</v>
      </c>
      <c r="W2048" s="60">
        <v>22320002</v>
      </c>
      <c r="X2048" s="60" t="str">
        <f t="shared" si="31"/>
        <v>223</v>
      </c>
    </row>
    <row r="2049" spans="2:24">
      <c r="B2049">
        <v>71365054</v>
      </c>
      <c r="C2049" t="s">
        <v>2925</v>
      </c>
      <c r="D2049" t="s">
        <v>393</v>
      </c>
      <c r="E2049" s="60" t="s">
        <v>394</v>
      </c>
      <c r="G2049" t="s">
        <v>2693</v>
      </c>
      <c r="H2049" s="61">
        <v>44986</v>
      </c>
      <c r="J2049" t="s">
        <v>396</v>
      </c>
      <c r="M2049" t="s">
        <v>471</v>
      </c>
      <c r="Q2049" t="s">
        <v>2694</v>
      </c>
      <c r="S2049">
        <v>10230</v>
      </c>
      <c r="T2049" t="s">
        <v>454</v>
      </c>
      <c r="U2049" s="60">
        <v>1023001</v>
      </c>
      <c r="V2049" t="s">
        <v>457</v>
      </c>
      <c r="W2049" s="60">
        <v>20720001</v>
      </c>
      <c r="X2049" s="60" t="str">
        <f t="shared" si="31"/>
        <v>207</v>
      </c>
    </row>
    <row r="2050" spans="2:24">
      <c r="B2050">
        <v>71366822</v>
      </c>
      <c r="C2050" t="s">
        <v>2808</v>
      </c>
      <c r="D2050" t="s">
        <v>393</v>
      </c>
      <c r="E2050" s="60" t="s">
        <v>394</v>
      </c>
      <c r="G2050" t="s">
        <v>395</v>
      </c>
      <c r="H2050" s="61">
        <v>44519</v>
      </c>
      <c r="J2050" t="s">
        <v>396</v>
      </c>
      <c r="M2050" t="s">
        <v>471</v>
      </c>
      <c r="Q2050" t="s">
        <v>398</v>
      </c>
      <c r="S2050">
        <v>10230</v>
      </c>
      <c r="T2050" t="s">
        <v>454</v>
      </c>
      <c r="U2050" s="60">
        <v>1023007</v>
      </c>
      <c r="V2050" t="s">
        <v>582</v>
      </c>
      <c r="W2050" s="60">
        <v>20720007</v>
      </c>
      <c r="X2050" s="60" t="str">
        <f t="shared" si="31"/>
        <v>207</v>
      </c>
    </row>
    <row r="2051" spans="2:24">
      <c r="B2051">
        <v>71367172</v>
      </c>
      <c r="C2051" t="s">
        <v>2775</v>
      </c>
      <c r="D2051" t="s">
        <v>393</v>
      </c>
      <c r="E2051" s="60" t="s">
        <v>394</v>
      </c>
      <c r="G2051" t="s">
        <v>395</v>
      </c>
      <c r="H2051" s="61">
        <v>44516</v>
      </c>
      <c r="J2051" t="s">
        <v>396</v>
      </c>
      <c r="M2051" t="s">
        <v>397</v>
      </c>
      <c r="Q2051" t="s">
        <v>398</v>
      </c>
      <c r="S2051">
        <v>10203</v>
      </c>
      <c r="T2051" t="s">
        <v>399</v>
      </c>
      <c r="U2051" s="60">
        <v>1020305</v>
      </c>
      <c r="V2051" t="s">
        <v>436</v>
      </c>
      <c r="W2051" s="60">
        <v>21420001</v>
      </c>
      <c r="X2051" s="60" t="str">
        <f t="shared" ref="X2051:X2114" si="32">LEFT(W2051,3)</f>
        <v>214</v>
      </c>
    </row>
    <row r="2052" spans="2:24">
      <c r="B2052">
        <v>71369050</v>
      </c>
      <c r="C2052" t="s">
        <v>3135</v>
      </c>
      <c r="D2052" t="s">
        <v>410</v>
      </c>
      <c r="E2052" s="60" t="s">
        <v>411</v>
      </c>
      <c r="G2052" t="s">
        <v>412</v>
      </c>
      <c r="H2052" s="61">
        <v>44721</v>
      </c>
      <c r="J2052" t="s">
        <v>4979</v>
      </c>
      <c r="M2052" t="s">
        <v>397</v>
      </c>
      <c r="Q2052" t="s">
        <v>719</v>
      </c>
      <c r="S2052">
        <v>10209</v>
      </c>
      <c r="T2052" t="s">
        <v>442</v>
      </c>
      <c r="U2052" s="60">
        <v>10209</v>
      </c>
      <c r="V2052" t="s">
        <v>442</v>
      </c>
      <c r="W2052" s="60">
        <v>21760001</v>
      </c>
      <c r="X2052" s="60" t="str">
        <f t="shared" si="32"/>
        <v>217</v>
      </c>
    </row>
    <row r="2053" spans="2:24">
      <c r="B2053">
        <v>71369125</v>
      </c>
      <c r="C2053" t="s">
        <v>2369</v>
      </c>
      <c r="D2053" t="s">
        <v>393</v>
      </c>
      <c r="E2053" s="60" t="s">
        <v>394</v>
      </c>
      <c r="G2053" t="s">
        <v>395</v>
      </c>
      <c r="H2053" s="61">
        <v>42402</v>
      </c>
      <c r="J2053" t="s">
        <v>396</v>
      </c>
      <c r="M2053" t="s">
        <v>397</v>
      </c>
      <c r="Q2053" t="s">
        <v>398</v>
      </c>
      <c r="S2053">
        <v>10240</v>
      </c>
      <c r="T2053" t="s">
        <v>5036</v>
      </c>
      <c r="U2053" s="60">
        <v>1024001</v>
      </c>
      <c r="V2053" t="s">
        <v>477</v>
      </c>
      <c r="W2053" s="60">
        <v>21120001</v>
      </c>
      <c r="X2053" s="60" t="str">
        <f t="shared" si="32"/>
        <v>211</v>
      </c>
    </row>
    <row r="2054" spans="2:24">
      <c r="B2054">
        <v>71369215</v>
      </c>
      <c r="C2054" t="s">
        <v>4796</v>
      </c>
      <c r="D2054" t="s">
        <v>410</v>
      </c>
      <c r="E2054" s="60" t="s">
        <v>411</v>
      </c>
      <c r="G2054" t="s">
        <v>2844</v>
      </c>
      <c r="H2054" s="61">
        <v>45070</v>
      </c>
      <c r="J2054" t="s">
        <v>2858</v>
      </c>
      <c r="M2054" t="s">
        <v>397</v>
      </c>
      <c r="Q2054" t="s">
        <v>2846</v>
      </c>
      <c r="S2054">
        <v>10281</v>
      </c>
      <c r="T2054" t="s">
        <v>493</v>
      </c>
      <c r="U2054" s="60">
        <v>10281</v>
      </c>
      <c r="V2054" t="s">
        <v>493</v>
      </c>
      <c r="W2054" s="60">
        <v>11010001</v>
      </c>
      <c r="X2054" s="60" t="str">
        <f t="shared" si="32"/>
        <v>110</v>
      </c>
    </row>
    <row r="2055" spans="2:24">
      <c r="B2055">
        <v>71370252</v>
      </c>
      <c r="C2055" t="s">
        <v>2444</v>
      </c>
      <c r="D2055" t="s">
        <v>393</v>
      </c>
      <c r="E2055" s="60" t="s">
        <v>394</v>
      </c>
      <c r="G2055" t="s">
        <v>395</v>
      </c>
      <c r="H2055" s="61">
        <v>43133</v>
      </c>
      <c r="J2055" t="s">
        <v>396</v>
      </c>
      <c r="M2055" t="s">
        <v>397</v>
      </c>
      <c r="Q2055" t="s">
        <v>398</v>
      </c>
      <c r="S2055">
        <v>10225</v>
      </c>
      <c r="T2055" t="s">
        <v>402</v>
      </c>
      <c r="U2055" s="60">
        <v>1022508</v>
      </c>
      <c r="V2055" t="s">
        <v>5040</v>
      </c>
      <c r="W2055" s="60">
        <v>21320010</v>
      </c>
      <c r="X2055" s="60" t="str">
        <f t="shared" si="32"/>
        <v>213</v>
      </c>
    </row>
    <row r="2056" spans="2:24">
      <c r="B2056">
        <v>71370531</v>
      </c>
      <c r="C2056" t="s">
        <v>3228</v>
      </c>
      <c r="D2056" t="s">
        <v>393</v>
      </c>
      <c r="E2056" s="60" t="s">
        <v>394</v>
      </c>
      <c r="G2056" t="s">
        <v>2693</v>
      </c>
      <c r="H2056" s="61">
        <v>45167</v>
      </c>
      <c r="J2056" t="s">
        <v>396</v>
      </c>
      <c r="M2056" t="s">
        <v>397</v>
      </c>
      <c r="Q2056" t="s">
        <v>2694</v>
      </c>
      <c r="S2056">
        <v>10235</v>
      </c>
      <c r="T2056" t="s">
        <v>415</v>
      </c>
      <c r="U2056" s="60">
        <v>1023502</v>
      </c>
      <c r="V2056" t="s">
        <v>416</v>
      </c>
      <c r="W2056" s="60">
        <v>20820001</v>
      </c>
      <c r="X2056" s="60" t="str">
        <f t="shared" si="32"/>
        <v>208</v>
      </c>
    </row>
    <row r="2057" spans="2:24">
      <c r="B2057">
        <v>71371676</v>
      </c>
      <c r="C2057" t="s">
        <v>4797</v>
      </c>
      <c r="D2057" t="s">
        <v>393</v>
      </c>
      <c r="E2057" s="60" t="s">
        <v>394</v>
      </c>
      <c r="G2057" t="s">
        <v>2693</v>
      </c>
      <c r="H2057" s="61">
        <v>44998</v>
      </c>
      <c r="J2057" t="s">
        <v>396</v>
      </c>
      <c r="M2057" t="s">
        <v>397</v>
      </c>
      <c r="Q2057" t="s">
        <v>2694</v>
      </c>
      <c r="S2057">
        <v>10202</v>
      </c>
      <c r="T2057" t="s">
        <v>430</v>
      </c>
      <c r="U2057" s="60">
        <v>1020201</v>
      </c>
      <c r="V2057" t="s">
        <v>615</v>
      </c>
      <c r="W2057" s="60">
        <v>21620002</v>
      </c>
      <c r="X2057" s="60" t="str">
        <f t="shared" si="32"/>
        <v>216</v>
      </c>
    </row>
    <row r="2058" spans="2:24">
      <c r="B2058">
        <v>71372066</v>
      </c>
      <c r="C2058" t="s">
        <v>2734</v>
      </c>
      <c r="D2058" t="s">
        <v>393</v>
      </c>
      <c r="E2058" s="60" t="s">
        <v>394</v>
      </c>
      <c r="G2058" t="s">
        <v>395</v>
      </c>
      <c r="H2058" s="61">
        <v>44491</v>
      </c>
      <c r="J2058" t="s">
        <v>396</v>
      </c>
      <c r="M2058" t="s">
        <v>471</v>
      </c>
      <c r="Q2058" t="s">
        <v>398</v>
      </c>
      <c r="S2058">
        <v>10230</v>
      </c>
      <c r="T2058" t="s">
        <v>454</v>
      </c>
      <c r="U2058" s="60">
        <v>1023007</v>
      </c>
      <c r="V2058" t="s">
        <v>582</v>
      </c>
      <c r="W2058" s="60">
        <v>20720007</v>
      </c>
      <c r="X2058" s="60" t="str">
        <f t="shared" si="32"/>
        <v>207</v>
      </c>
    </row>
    <row r="2059" spans="2:24">
      <c r="B2059">
        <v>71372695</v>
      </c>
      <c r="C2059" t="s">
        <v>1945</v>
      </c>
      <c r="D2059" t="s">
        <v>393</v>
      </c>
      <c r="E2059" s="60" t="s">
        <v>394</v>
      </c>
      <c r="G2059" t="s">
        <v>395</v>
      </c>
      <c r="H2059" s="61">
        <v>40471</v>
      </c>
      <c r="J2059" t="s">
        <v>396</v>
      </c>
      <c r="M2059" t="s">
        <v>397</v>
      </c>
      <c r="Q2059" t="s">
        <v>398</v>
      </c>
      <c r="S2059">
        <v>10209</v>
      </c>
      <c r="T2059" t="s">
        <v>442</v>
      </c>
      <c r="U2059" s="60">
        <v>1020901</v>
      </c>
      <c r="V2059" t="s">
        <v>445</v>
      </c>
      <c r="W2059" s="60">
        <v>21720002</v>
      </c>
      <c r="X2059" s="60" t="str">
        <f t="shared" si="32"/>
        <v>217</v>
      </c>
    </row>
    <row r="2060" spans="2:24">
      <c r="B2060">
        <v>71372877</v>
      </c>
      <c r="C2060" t="s">
        <v>2248</v>
      </c>
      <c r="D2060" t="s">
        <v>393</v>
      </c>
      <c r="E2060" s="60" t="s">
        <v>394</v>
      </c>
      <c r="G2060" t="s">
        <v>395</v>
      </c>
      <c r="H2060" s="61">
        <v>41871</v>
      </c>
      <c r="J2060" t="s">
        <v>396</v>
      </c>
      <c r="M2060" t="s">
        <v>397</v>
      </c>
      <c r="Q2060" t="s">
        <v>398</v>
      </c>
      <c r="S2060">
        <v>10209</v>
      </c>
      <c r="T2060" t="s">
        <v>442</v>
      </c>
      <c r="U2060" s="60">
        <v>1020905</v>
      </c>
      <c r="V2060" t="s">
        <v>952</v>
      </c>
      <c r="W2060" s="60">
        <v>21720006</v>
      </c>
      <c r="X2060" s="60" t="str">
        <f t="shared" si="32"/>
        <v>217</v>
      </c>
    </row>
    <row r="2061" spans="2:24">
      <c r="B2061">
        <v>71373738</v>
      </c>
      <c r="C2061" t="s">
        <v>1981</v>
      </c>
      <c r="D2061" t="s">
        <v>410</v>
      </c>
      <c r="E2061" s="60" t="s">
        <v>411</v>
      </c>
      <c r="G2061" t="s">
        <v>753</v>
      </c>
      <c r="H2061" s="61">
        <v>40717</v>
      </c>
      <c r="J2061" t="s">
        <v>470</v>
      </c>
      <c r="M2061" t="s">
        <v>471</v>
      </c>
      <c r="Q2061" t="s">
        <v>753</v>
      </c>
      <c r="S2061">
        <v>10294</v>
      </c>
      <c r="T2061" t="s">
        <v>472</v>
      </c>
      <c r="U2061" s="60">
        <v>1029403</v>
      </c>
      <c r="V2061" t="s">
        <v>473</v>
      </c>
      <c r="W2061" s="60">
        <v>10850006</v>
      </c>
      <c r="X2061" s="60" t="str">
        <f t="shared" si="32"/>
        <v>108</v>
      </c>
    </row>
    <row r="2062" spans="2:24">
      <c r="B2062">
        <v>71374326</v>
      </c>
      <c r="C2062" t="s">
        <v>1950</v>
      </c>
      <c r="D2062" t="s">
        <v>393</v>
      </c>
      <c r="E2062" s="60" t="s">
        <v>394</v>
      </c>
      <c r="G2062" t="s">
        <v>395</v>
      </c>
      <c r="H2062" s="61">
        <v>40473</v>
      </c>
      <c r="J2062" t="s">
        <v>396</v>
      </c>
      <c r="M2062" t="s">
        <v>397</v>
      </c>
      <c r="Q2062" t="s">
        <v>398</v>
      </c>
      <c r="S2062">
        <v>10203</v>
      </c>
      <c r="T2062" t="s">
        <v>399</v>
      </c>
      <c r="U2062" s="60">
        <v>1020301</v>
      </c>
      <c r="V2062" t="s">
        <v>405</v>
      </c>
      <c r="W2062" s="60">
        <v>21420004</v>
      </c>
      <c r="X2062" s="60" t="str">
        <f t="shared" si="32"/>
        <v>214</v>
      </c>
    </row>
    <row r="2063" spans="2:24">
      <c r="B2063">
        <v>71374458</v>
      </c>
      <c r="C2063" t="s">
        <v>4798</v>
      </c>
      <c r="D2063" t="s">
        <v>393</v>
      </c>
      <c r="E2063" s="60" t="s">
        <v>394</v>
      </c>
      <c r="G2063" t="s">
        <v>2693</v>
      </c>
      <c r="H2063" s="61">
        <v>45048</v>
      </c>
      <c r="J2063" t="s">
        <v>396</v>
      </c>
      <c r="M2063" t="s">
        <v>397</v>
      </c>
      <c r="Q2063" t="s">
        <v>2694</v>
      </c>
      <c r="S2063">
        <v>10209</v>
      </c>
      <c r="T2063" t="s">
        <v>442</v>
      </c>
      <c r="U2063" s="60">
        <v>1020902</v>
      </c>
      <c r="V2063" t="s">
        <v>652</v>
      </c>
      <c r="W2063" s="60">
        <v>21720003</v>
      </c>
      <c r="X2063" s="60" t="str">
        <f t="shared" si="32"/>
        <v>217</v>
      </c>
    </row>
    <row r="2064" spans="2:24">
      <c r="B2064">
        <v>71374707</v>
      </c>
      <c r="C2064" t="s">
        <v>2085</v>
      </c>
      <c r="D2064" t="s">
        <v>410</v>
      </c>
      <c r="E2064" s="60" t="s">
        <v>411</v>
      </c>
      <c r="G2064" t="s">
        <v>753</v>
      </c>
      <c r="H2064" s="61">
        <v>41297</v>
      </c>
      <c r="J2064" t="s">
        <v>4950</v>
      </c>
      <c r="M2064" t="s">
        <v>397</v>
      </c>
      <c r="Q2064" t="s">
        <v>753</v>
      </c>
      <c r="S2064">
        <v>10281</v>
      </c>
      <c r="T2064" t="s">
        <v>493</v>
      </c>
      <c r="U2064" s="60">
        <v>1028102</v>
      </c>
      <c r="V2064" t="s">
        <v>494</v>
      </c>
      <c r="W2064" s="60">
        <v>11010003</v>
      </c>
      <c r="X2064" s="60" t="str">
        <f t="shared" si="32"/>
        <v>110</v>
      </c>
    </row>
    <row r="2065" spans="2:24">
      <c r="B2065">
        <v>71375339</v>
      </c>
      <c r="C2065" t="s">
        <v>2965</v>
      </c>
      <c r="D2065" t="s">
        <v>393</v>
      </c>
      <c r="E2065" s="60" t="s">
        <v>394</v>
      </c>
      <c r="G2065" t="s">
        <v>1299</v>
      </c>
      <c r="H2065" s="61">
        <v>45223</v>
      </c>
      <c r="J2065" t="s">
        <v>396</v>
      </c>
      <c r="M2065" t="s">
        <v>397</v>
      </c>
      <c r="Q2065" t="s">
        <v>398</v>
      </c>
      <c r="S2065">
        <v>10203</v>
      </c>
      <c r="T2065" t="s">
        <v>399</v>
      </c>
      <c r="U2065" s="60">
        <v>1020301</v>
      </c>
      <c r="V2065" t="s">
        <v>405</v>
      </c>
      <c r="W2065" s="60">
        <v>21420004</v>
      </c>
      <c r="X2065" s="60" t="str">
        <f t="shared" si="32"/>
        <v>214</v>
      </c>
    </row>
    <row r="2066" spans="2:24">
      <c r="B2066">
        <v>71375378</v>
      </c>
      <c r="C2066" t="s">
        <v>1828</v>
      </c>
      <c r="D2066" t="s">
        <v>410</v>
      </c>
      <c r="E2066" s="60" t="s">
        <v>411</v>
      </c>
      <c r="G2066" t="s">
        <v>753</v>
      </c>
      <c r="H2066" s="61">
        <v>39982</v>
      </c>
      <c r="J2066" t="s">
        <v>542</v>
      </c>
      <c r="M2066" t="s">
        <v>397</v>
      </c>
      <c r="Q2066" t="s">
        <v>753</v>
      </c>
      <c r="S2066">
        <v>10289</v>
      </c>
      <c r="T2066" t="s">
        <v>521</v>
      </c>
      <c r="U2066" s="60">
        <v>102890401</v>
      </c>
      <c r="V2066" t="s">
        <v>522</v>
      </c>
      <c r="W2066" s="60">
        <v>10210005</v>
      </c>
      <c r="X2066" s="60" t="str">
        <f t="shared" si="32"/>
        <v>102</v>
      </c>
    </row>
    <row r="2067" spans="2:24">
      <c r="B2067">
        <v>71375935</v>
      </c>
      <c r="C2067" t="s">
        <v>2282</v>
      </c>
      <c r="D2067" t="s">
        <v>410</v>
      </c>
      <c r="E2067" s="60" t="s">
        <v>411</v>
      </c>
      <c r="G2067" t="s">
        <v>753</v>
      </c>
      <c r="H2067" s="61">
        <v>42018</v>
      </c>
      <c r="J2067" t="s">
        <v>481</v>
      </c>
      <c r="M2067" t="s">
        <v>397</v>
      </c>
      <c r="Q2067" t="s">
        <v>753</v>
      </c>
      <c r="S2067">
        <v>10230</v>
      </c>
      <c r="T2067" t="s">
        <v>454</v>
      </c>
      <c r="U2067" s="60">
        <v>10230</v>
      </c>
      <c r="V2067" t="s">
        <v>454</v>
      </c>
      <c r="W2067" s="60">
        <v>20760001</v>
      </c>
      <c r="X2067" s="60" t="str">
        <f t="shared" si="32"/>
        <v>207</v>
      </c>
    </row>
    <row r="2068" spans="2:24">
      <c r="B2068">
        <v>71376153</v>
      </c>
      <c r="C2068" t="s">
        <v>3341</v>
      </c>
      <c r="D2068" t="s">
        <v>393</v>
      </c>
      <c r="E2068" s="60" t="s">
        <v>394</v>
      </c>
      <c r="G2068" t="s">
        <v>2693</v>
      </c>
      <c r="H2068" s="61">
        <v>45209</v>
      </c>
      <c r="J2068" t="s">
        <v>396</v>
      </c>
      <c r="M2068" t="s">
        <v>397</v>
      </c>
      <c r="Q2068" t="s">
        <v>2694</v>
      </c>
      <c r="S2068">
        <v>10260</v>
      </c>
      <c r="T2068" t="s">
        <v>5037</v>
      </c>
      <c r="U2068" s="60">
        <v>10260</v>
      </c>
      <c r="V2068" t="s">
        <v>5037</v>
      </c>
      <c r="W2068" s="60">
        <v>20960001</v>
      </c>
      <c r="X2068" s="60" t="str">
        <f t="shared" si="32"/>
        <v>209</v>
      </c>
    </row>
    <row r="2069" spans="2:24">
      <c r="B2069">
        <v>71376725</v>
      </c>
      <c r="C2069" t="s">
        <v>1724</v>
      </c>
      <c r="D2069" t="s">
        <v>410</v>
      </c>
      <c r="E2069" s="60" t="s">
        <v>411</v>
      </c>
      <c r="G2069" t="s">
        <v>753</v>
      </c>
      <c r="H2069" s="61">
        <v>39562</v>
      </c>
      <c r="J2069" t="s">
        <v>524</v>
      </c>
      <c r="M2069" t="s">
        <v>397</v>
      </c>
      <c r="Q2069" t="s">
        <v>753</v>
      </c>
      <c r="S2069">
        <v>10292</v>
      </c>
      <c r="T2069" t="s">
        <v>451</v>
      </c>
      <c r="U2069" s="60">
        <v>102920201</v>
      </c>
      <c r="V2069" t="s">
        <v>5052</v>
      </c>
      <c r="W2069" s="60">
        <v>20110002</v>
      </c>
      <c r="X2069" s="60" t="str">
        <f t="shared" si="32"/>
        <v>201</v>
      </c>
    </row>
    <row r="2070" spans="2:24">
      <c r="B2070">
        <v>71377716</v>
      </c>
      <c r="C2070" t="s">
        <v>2500</v>
      </c>
      <c r="D2070" t="s">
        <v>393</v>
      </c>
      <c r="E2070" s="60" t="s">
        <v>394</v>
      </c>
      <c r="G2070" t="s">
        <v>395</v>
      </c>
      <c r="H2070" s="61">
        <v>43140</v>
      </c>
      <c r="J2070" t="s">
        <v>396</v>
      </c>
      <c r="M2070" t="s">
        <v>397</v>
      </c>
      <c r="Q2070" t="s">
        <v>398</v>
      </c>
      <c r="S2070">
        <v>10202</v>
      </c>
      <c r="T2070" t="s">
        <v>430</v>
      </c>
      <c r="U2070" s="60">
        <v>1020202</v>
      </c>
      <c r="V2070" t="s">
        <v>885</v>
      </c>
      <c r="W2070" s="60">
        <v>21620001</v>
      </c>
      <c r="X2070" s="60" t="str">
        <f t="shared" si="32"/>
        <v>216</v>
      </c>
    </row>
    <row r="2071" spans="2:24">
      <c r="B2071">
        <v>71377870</v>
      </c>
      <c r="C2071" t="s">
        <v>2984</v>
      </c>
      <c r="D2071" t="s">
        <v>393</v>
      </c>
      <c r="E2071" s="60" t="s">
        <v>394</v>
      </c>
      <c r="G2071" t="s">
        <v>2693</v>
      </c>
      <c r="H2071" s="61">
        <v>45008</v>
      </c>
      <c r="J2071" t="s">
        <v>396</v>
      </c>
      <c r="M2071" t="s">
        <v>471</v>
      </c>
      <c r="Q2071" t="s">
        <v>2694</v>
      </c>
      <c r="S2071">
        <v>10230</v>
      </c>
      <c r="T2071" t="s">
        <v>454</v>
      </c>
      <c r="U2071" s="60">
        <v>1023014</v>
      </c>
      <c r="V2071" t="s">
        <v>789</v>
      </c>
      <c r="W2071" s="60">
        <v>20720016</v>
      </c>
      <c r="X2071" s="60" t="str">
        <f t="shared" si="32"/>
        <v>207</v>
      </c>
    </row>
    <row r="2072" spans="2:24">
      <c r="B2072">
        <v>71379884</v>
      </c>
      <c r="C2072" t="s">
        <v>2262</v>
      </c>
      <c r="D2072" t="s">
        <v>393</v>
      </c>
      <c r="E2072" s="60" t="s">
        <v>394</v>
      </c>
      <c r="G2072" t="s">
        <v>395</v>
      </c>
      <c r="H2072" s="61">
        <v>41893</v>
      </c>
      <c r="J2072" t="s">
        <v>396</v>
      </c>
      <c r="M2072" t="s">
        <v>471</v>
      </c>
      <c r="Q2072" t="s">
        <v>398</v>
      </c>
      <c r="S2072">
        <v>10230</v>
      </c>
      <c r="T2072" t="s">
        <v>454</v>
      </c>
      <c r="U2072" s="60">
        <v>1023008</v>
      </c>
      <c r="V2072" t="s">
        <v>684</v>
      </c>
      <c r="W2072" s="60">
        <v>20720008</v>
      </c>
      <c r="X2072" s="60" t="str">
        <f t="shared" si="32"/>
        <v>207</v>
      </c>
    </row>
    <row r="2073" spans="2:24">
      <c r="B2073">
        <v>71380457</v>
      </c>
      <c r="C2073" t="s">
        <v>3309</v>
      </c>
      <c r="D2073" t="s">
        <v>393</v>
      </c>
      <c r="E2073" s="60" t="s">
        <v>394</v>
      </c>
      <c r="G2073" t="s">
        <v>2693</v>
      </c>
      <c r="H2073" s="61">
        <v>45208</v>
      </c>
      <c r="J2073" t="s">
        <v>396</v>
      </c>
      <c r="M2073" t="s">
        <v>397</v>
      </c>
      <c r="Q2073" t="s">
        <v>2694</v>
      </c>
      <c r="S2073">
        <v>10290</v>
      </c>
      <c r="T2073" t="s">
        <v>706</v>
      </c>
      <c r="U2073" s="60">
        <v>1029005</v>
      </c>
      <c r="V2073" t="s">
        <v>707</v>
      </c>
      <c r="W2073" s="60">
        <v>20420004</v>
      </c>
      <c r="X2073" s="60" t="str">
        <f t="shared" si="32"/>
        <v>204</v>
      </c>
    </row>
    <row r="2074" spans="2:24">
      <c r="B2074">
        <v>71382703</v>
      </c>
      <c r="C2074" t="s">
        <v>3022</v>
      </c>
      <c r="D2074" t="s">
        <v>393</v>
      </c>
      <c r="E2074" s="60" t="s">
        <v>394</v>
      </c>
      <c r="G2074" t="s">
        <v>2693</v>
      </c>
      <c r="H2074" s="61">
        <v>45034</v>
      </c>
      <c r="J2074" t="s">
        <v>396</v>
      </c>
      <c r="M2074" t="s">
        <v>471</v>
      </c>
      <c r="Q2074" t="s">
        <v>2694</v>
      </c>
      <c r="S2074">
        <v>10230</v>
      </c>
      <c r="T2074" t="s">
        <v>454</v>
      </c>
      <c r="U2074" s="60">
        <v>1023008</v>
      </c>
      <c r="V2074" t="s">
        <v>684</v>
      </c>
      <c r="W2074" s="60">
        <v>20720008</v>
      </c>
      <c r="X2074" s="60" t="str">
        <f t="shared" si="32"/>
        <v>207</v>
      </c>
    </row>
    <row r="2075" spans="2:24">
      <c r="B2075">
        <v>71382942</v>
      </c>
      <c r="C2075" t="s">
        <v>3177</v>
      </c>
      <c r="D2075" t="s">
        <v>393</v>
      </c>
      <c r="E2075" s="60" t="s">
        <v>394</v>
      </c>
      <c r="G2075" t="s">
        <v>2693</v>
      </c>
      <c r="H2075" s="61">
        <v>45125</v>
      </c>
      <c r="J2075" t="s">
        <v>396</v>
      </c>
      <c r="M2075" t="s">
        <v>471</v>
      </c>
      <c r="Q2075" t="s">
        <v>2694</v>
      </c>
      <c r="S2075">
        <v>10230</v>
      </c>
      <c r="T2075" t="s">
        <v>454</v>
      </c>
      <c r="U2075" s="60">
        <v>10230</v>
      </c>
      <c r="V2075" t="s">
        <v>454</v>
      </c>
      <c r="W2075" s="60">
        <v>20760001</v>
      </c>
      <c r="X2075" s="60" t="str">
        <f t="shared" si="32"/>
        <v>207</v>
      </c>
    </row>
    <row r="2076" spans="2:24">
      <c r="B2076">
        <v>71386045</v>
      </c>
      <c r="C2076" t="s">
        <v>3162</v>
      </c>
      <c r="D2076" t="s">
        <v>393</v>
      </c>
      <c r="E2076" s="60" t="s">
        <v>394</v>
      </c>
      <c r="G2076" t="s">
        <v>2693</v>
      </c>
      <c r="H2076" s="61">
        <v>44942</v>
      </c>
      <c r="J2076" t="s">
        <v>396</v>
      </c>
      <c r="M2076" t="s">
        <v>397</v>
      </c>
      <c r="Q2076" t="s">
        <v>2694</v>
      </c>
      <c r="S2076">
        <v>10203</v>
      </c>
      <c r="T2076" t="s">
        <v>399</v>
      </c>
      <c r="U2076" s="60">
        <v>1020305</v>
      </c>
      <c r="V2076" t="s">
        <v>436</v>
      </c>
      <c r="W2076" s="60">
        <v>21420001</v>
      </c>
      <c r="X2076" s="60" t="str">
        <f t="shared" si="32"/>
        <v>214</v>
      </c>
    </row>
    <row r="2077" spans="2:24">
      <c r="B2077">
        <v>71386457</v>
      </c>
      <c r="C2077" t="s">
        <v>4799</v>
      </c>
      <c r="D2077" t="s">
        <v>410</v>
      </c>
      <c r="E2077" s="60" t="s">
        <v>411</v>
      </c>
      <c r="G2077" t="s">
        <v>412</v>
      </c>
      <c r="H2077" s="61">
        <v>44944</v>
      </c>
      <c r="J2077" t="s">
        <v>450</v>
      </c>
      <c r="M2077" t="s">
        <v>397</v>
      </c>
      <c r="Q2077" t="s">
        <v>414</v>
      </c>
      <c r="S2077">
        <v>10292</v>
      </c>
      <c r="T2077" t="s">
        <v>451</v>
      </c>
      <c r="U2077" s="60">
        <v>1029203</v>
      </c>
      <c r="V2077" t="s">
        <v>452</v>
      </c>
      <c r="W2077" s="60">
        <v>20160002</v>
      </c>
      <c r="X2077" s="60" t="str">
        <f t="shared" si="32"/>
        <v>201</v>
      </c>
    </row>
    <row r="2078" spans="2:24">
      <c r="B2078">
        <v>71386797</v>
      </c>
      <c r="C2078" t="s">
        <v>3224</v>
      </c>
      <c r="D2078" t="s">
        <v>393</v>
      </c>
      <c r="E2078" s="60" t="s">
        <v>394</v>
      </c>
      <c r="G2078" t="s">
        <v>1299</v>
      </c>
      <c r="H2078" s="61">
        <v>45223</v>
      </c>
      <c r="J2078" t="s">
        <v>396</v>
      </c>
      <c r="M2078" t="s">
        <v>397</v>
      </c>
      <c r="Q2078" t="s">
        <v>398</v>
      </c>
      <c r="S2078">
        <v>10235</v>
      </c>
      <c r="T2078" t="s">
        <v>415</v>
      </c>
      <c r="U2078" s="60">
        <v>1023502</v>
      </c>
      <c r="V2078" t="s">
        <v>416</v>
      </c>
      <c r="W2078" s="60">
        <v>20820001</v>
      </c>
      <c r="X2078" s="60" t="str">
        <f t="shared" si="32"/>
        <v>208</v>
      </c>
    </row>
    <row r="2079" spans="2:24">
      <c r="B2079">
        <v>71386935</v>
      </c>
      <c r="C2079" t="s">
        <v>2228</v>
      </c>
      <c r="D2079" t="s">
        <v>393</v>
      </c>
      <c r="E2079" s="60" t="s">
        <v>394</v>
      </c>
      <c r="G2079" t="s">
        <v>395</v>
      </c>
      <c r="H2079" s="61">
        <v>41866</v>
      </c>
      <c r="J2079" t="s">
        <v>396</v>
      </c>
      <c r="M2079" t="s">
        <v>397</v>
      </c>
      <c r="Q2079" t="s">
        <v>398</v>
      </c>
      <c r="S2079">
        <v>10203</v>
      </c>
      <c r="T2079" t="s">
        <v>399</v>
      </c>
      <c r="U2079" s="60">
        <v>1020302</v>
      </c>
      <c r="V2079" t="s">
        <v>400</v>
      </c>
      <c r="W2079" s="60">
        <v>21420002</v>
      </c>
      <c r="X2079" s="60" t="str">
        <f t="shared" si="32"/>
        <v>214</v>
      </c>
    </row>
    <row r="2080" spans="2:24">
      <c r="B2080">
        <v>71388789</v>
      </c>
      <c r="C2080" t="s">
        <v>3208</v>
      </c>
      <c r="D2080" t="s">
        <v>393</v>
      </c>
      <c r="E2080" s="60" t="s">
        <v>394</v>
      </c>
      <c r="G2080" t="s">
        <v>2693</v>
      </c>
      <c r="H2080" s="61">
        <v>45161</v>
      </c>
      <c r="J2080" t="s">
        <v>396</v>
      </c>
      <c r="M2080" t="s">
        <v>471</v>
      </c>
      <c r="Q2080" t="s">
        <v>2694</v>
      </c>
      <c r="S2080">
        <v>10211</v>
      </c>
      <c r="T2080" t="s">
        <v>422</v>
      </c>
      <c r="U2080" s="60">
        <v>1021101</v>
      </c>
      <c r="V2080" t="s">
        <v>423</v>
      </c>
      <c r="W2080" s="60">
        <v>21920004</v>
      </c>
      <c r="X2080" s="60" t="str">
        <f t="shared" si="32"/>
        <v>219</v>
      </c>
    </row>
    <row r="2081" spans="2:24">
      <c r="B2081">
        <v>71392479</v>
      </c>
      <c r="C2081" t="s">
        <v>1875</v>
      </c>
      <c r="D2081" t="s">
        <v>410</v>
      </c>
      <c r="E2081" s="60" t="s">
        <v>411</v>
      </c>
      <c r="G2081" t="s">
        <v>753</v>
      </c>
      <c r="H2081" s="61">
        <v>40073</v>
      </c>
      <c r="J2081" t="s">
        <v>4965</v>
      </c>
      <c r="M2081" t="s">
        <v>397</v>
      </c>
      <c r="Q2081" t="s">
        <v>753</v>
      </c>
      <c r="S2081">
        <v>10225</v>
      </c>
      <c r="T2081" t="s">
        <v>402</v>
      </c>
      <c r="U2081" s="60">
        <v>10225</v>
      </c>
      <c r="V2081" t="s">
        <v>402</v>
      </c>
      <c r="W2081" s="60">
        <v>21360001</v>
      </c>
      <c r="X2081" s="60" t="str">
        <f t="shared" si="32"/>
        <v>213</v>
      </c>
    </row>
    <row r="2082" spans="2:24">
      <c r="B2082">
        <v>71394345</v>
      </c>
      <c r="C2082" t="s">
        <v>2241</v>
      </c>
      <c r="D2082" t="s">
        <v>393</v>
      </c>
      <c r="E2082" s="60" t="s">
        <v>394</v>
      </c>
      <c r="G2082" t="s">
        <v>395</v>
      </c>
      <c r="H2082" s="61">
        <v>41871</v>
      </c>
      <c r="J2082" t="s">
        <v>396</v>
      </c>
      <c r="M2082" t="s">
        <v>397</v>
      </c>
      <c r="Q2082" t="s">
        <v>398</v>
      </c>
      <c r="S2082">
        <v>10209</v>
      </c>
      <c r="T2082" t="s">
        <v>442</v>
      </c>
      <c r="U2082" s="60">
        <v>1020905</v>
      </c>
      <c r="V2082" t="s">
        <v>952</v>
      </c>
      <c r="W2082" s="60">
        <v>21720006</v>
      </c>
      <c r="X2082" s="60" t="str">
        <f t="shared" si="32"/>
        <v>217</v>
      </c>
    </row>
    <row r="2083" spans="2:24">
      <c r="B2083">
        <v>71396451</v>
      </c>
      <c r="C2083" t="s">
        <v>1860</v>
      </c>
      <c r="D2083" t="s">
        <v>410</v>
      </c>
      <c r="E2083" s="60" t="s">
        <v>411</v>
      </c>
      <c r="G2083" t="s">
        <v>753</v>
      </c>
      <c r="H2083" s="61">
        <v>40018</v>
      </c>
      <c r="J2083" t="s">
        <v>524</v>
      </c>
      <c r="M2083" t="s">
        <v>397</v>
      </c>
      <c r="Q2083" t="s">
        <v>753</v>
      </c>
      <c r="S2083">
        <v>10292</v>
      </c>
      <c r="T2083" t="s">
        <v>451</v>
      </c>
      <c r="U2083" s="60">
        <v>1029202</v>
      </c>
      <c r="V2083" t="s">
        <v>654</v>
      </c>
      <c r="W2083" s="60">
        <v>20110001</v>
      </c>
      <c r="X2083" s="60" t="str">
        <f t="shared" si="32"/>
        <v>201</v>
      </c>
    </row>
    <row r="2084" spans="2:24">
      <c r="B2084">
        <v>71397028</v>
      </c>
      <c r="C2084" t="s">
        <v>3213</v>
      </c>
      <c r="D2084" t="s">
        <v>410</v>
      </c>
      <c r="E2084" s="60" t="s">
        <v>411</v>
      </c>
      <c r="G2084" t="s">
        <v>412</v>
      </c>
      <c r="H2084" s="61">
        <v>45232</v>
      </c>
      <c r="J2084" t="s">
        <v>4979</v>
      </c>
      <c r="M2084" t="s">
        <v>397</v>
      </c>
      <c r="Q2084" t="s">
        <v>719</v>
      </c>
      <c r="S2084">
        <v>10203</v>
      </c>
      <c r="T2084" t="s">
        <v>399</v>
      </c>
      <c r="U2084" s="60">
        <v>1020305</v>
      </c>
      <c r="V2084" t="s">
        <v>436</v>
      </c>
      <c r="W2084" s="60">
        <v>21420001</v>
      </c>
      <c r="X2084" s="60" t="str">
        <f t="shared" si="32"/>
        <v>214</v>
      </c>
    </row>
    <row r="2085" spans="2:24">
      <c r="B2085">
        <v>71397127</v>
      </c>
      <c r="C2085" t="s">
        <v>3198</v>
      </c>
      <c r="D2085" t="s">
        <v>393</v>
      </c>
      <c r="E2085" s="60" t="s">
        <v>394</v>
      </c>
      <c r="G2085" t="s">
        <v>2693</v>
      </c>
      <c r="H2085" s="61">
        <v>45139</v>
      </c>
      <c r="J2085" t="s">
        <v>396</v>
      </c>
      <c r="M2085" t="s">
        <v>397</v>
      </c>
      <c r="Q2085" t="s">
        <v>2694</v>
      </c>
      <c r="S2085">
        <v>10209</v>
      </c>
      <c r="T2085" t="s">
        <v>442</v>
      </c>
      <c r="U2085" s="60">
        <v>1020904</v>
      </c>
      <c r="V2085" t="s">
        <v>756</v>
      </c>
      <c r="W2085" s="60">
        <v>21720005</v>
      </c>
      <c r="X2085" s="60" t="str">
        <f t="shared" si="32"/>
        <v>217</v>
      </c>
    </row>
    <row r="2086" spans="2:24">
      <c r="B2086">
        <v>71399506</v>
      </c>
      <c r="C2086" t="s">
        <v>2340</v>
      </c>
      <c r="D2086" t="s">
        <v>393</v>
      </c>
      <c r="E2086" s="60" t="s">
        <v>394</v>
      </c>
      <c r="G2086" t="s">
        <v>395</v>
      </c>
      <c r="H2086" s="61">
        <v>42390</v>
      </c>
      <c r="J2086" t="s">
        <v>901</v>
      </c>
      <c r="M2086" t="s">
        <v>397</v>
      </c>
      <c r="Q2086" t="s">
        <v>398</v>
      </c>
      <c r="S2086">
        <v>10210</v>
      </c>
      <c r="T2086" t="s">
        <v>5038</v>
      </c>
      <c r="U2086" s="60">
        <v>10210</v>
      </c>
      <c r="V2086" t="s">
        <v>5038</v>
      </c>
      <c r="W2086" s="60">
        <v>21860001</v>
      </c>
      <c r="X2086" s="60" t="str">
        <f t="shared" si="32"/>
        <v>218</v>
      </c>
    </row>
    <row r="2087" spans="2:24">
      <c r="B2087">
        <v>71451563</v>
      </c>
      <c r="C2087" t="s">
        <v>3095</v>
      </c>
      <c r="D2087" t="s">
        <v>410</v>
      </c>
      <c r="E2087" s="60" t="s">
        <v>411</v>
      </c>
      <c r="G2087" t="s">
        <v>2844</v>
      </c>
      <c r="H2087" s="61">
        <v>45049</v>
      </c>
      <c r="J2087" t="s">
        <v>3096</v>
      </c>
      <c r="M2087" t="s">
        <v>397</v>
      </c>
      <c r="Q2087" t="s">
        <v>2846</v>
      </c>
      <c r="S2087">
        <v>10240</v>
      </c>
      <c r="T2087" t="s">
        <v>5036</v>
      </c>
      <c r="U2087" s="60">
        <v>10240</v>
      </c>
      <c r="V2087" t="s">
        <v>476</v>
      </c>
      <c r="W2087" s="60">
        <v>21160001</v>
      </c>
      <c r="X2087" s="60" t="str">
        <f t="shared" si="32"/>
        <v>211</v>
      </c>
    </row>
    <row r="2088" spans="2:24">
      <c r="B2088">
        <v>71526977</v>
      </c>
      <c r="C2088" t="s">
        <v>3076</v>
      </c>
      <c r="D2088" t="s">
        <v>393</v>
      </c>
      <c r="E2088" s="60" t="s">
        <v>394</v>
      </c>
      <c r="G2088" t="s">
        <v>2693</v>
      </c>
      <c r="H2088" s="61">
        <v>45009</v>
      </c>
      <c r="J2088" t="s">
        <v>396</v>
      </c>
      <c r="M2088" t="s">
        <v>471</v>
      </c>
      <c r="Q2088" t="s">
        <v>2694</v>
      </c>
      <c r="S2088">
        <v>10230</v>
      </c>
      <c r="T2088" t="s">
        <v>454</v>
      </c>
      <c r="U2088" s="60">
        <v>1023010</v>
      </c>
      <c r="V2088" t="s">
        <v>713</v>
      </c>
      <c r="W2088" s="60">
        <v>20720010</v>
      </c>
      <c r="X2088" s="60" t="str">
        <f t="shared" si="32"/>
        <v>207</v>
      </c>
    </row>
    <row r="2089" spans="2:24">
      <c r="B2089">
        <v>71532240</v>
      </c>
      <c r="C2089" t="s">
        <v>1813</v>
      </c>
      <c r="D2089" t="s">
        <v>410</v>
      </c>
      <c r="E2089" s="60" t="s">
        <v>411</v>
      </c>
      <c r="G2089" t="s">
        <v>753</v>
      </c>
      <c r="H2089" s="61">
        <v>39898</v>
      </c>
      <c r="J2089" t="s">
        <v>1814</v>
      </c>
      <c r="M2089" t="s">
        <v>397</v>
      </c>
      <c r="Q2089" t="s">
        <v>753</v>
      </c>
      <c r="S2089">
        <v>10281</v>
      </c>
      <c r="T2089" t="s">
        <v>493</v>
      </c>
      <c r="U2089" s="60">
        <v>1028103</v>
      </c>
      <c r="V2089" t="s">
        <v>720</v>
      </c>
      <c r="W2089" s="60">
        <v>11010004</v>
      </c>
      <c r="X2089" s="60" t="str">
        <f t="shared" si="32"/>
        <v>110</v>
      </c>
    </row>
    <row r="2090" spans="2:24">
      <c r="B2090">
        <v>71556235</v>
      </c>
      <c r="C2090" t="s">
        <v>1606</v>
      </c>
      <c r="D2090" t="s">
        <v>393</v>
      </c>
      <c r="E2090" s="60" t="s">
        <v>394</v>
      </c>
      <c r="G2090" t="s">
        <v>395</v>
      </c>
      <c r="H2090" s="61">
        <v>39023</v>
      </c>
      <c r="J2090" t="s">
        <v>396</v>
      </c>
      <c r="M2090" t="s">
        <v>397</v>
      </c>
      <c r="Q2090" t="s">
        <v>398</v>
      </c>
      <c r="S2090">
        <v>10230</v>
      </c>
      <c r="T2090" t="s">
        <v>454</v>
      </c>
      <c r="U2090" s="60">
        <v>1023016</v>
      </c>
      <c r="V2090" t="s">
        <v>588</v>
      </c>
      <c r="W2090" s="60">
        <v>20730001</v>
      </c>
      <c r="X2090" s="60" t="str">
        <f t="shared" si="32"/>
        <v>207</v>
      </c>
    </row>
    <row r="2091" spans="2:24">
      <c r="B2091">
        <v>71577185</v>
      </c>
      <c r="C2091" t="s">
        <v>1115</v>
      </c>
      <c r="D2091" t="s">
        <v>393</v>
      </c>
      <c r="E2091" s="60" t="s">
        <v>394</v>
      </c>
      <c r="G2091" t="s">
        <v>395</v>
      </c>
      <c r="H2091" s="61">
        <v>36761</v>
      </c>
      <c r="J2091" t="s">
        <v>396</v>
      </c>
      <c r="M2091" t="s">
        <v>397</v>
      </c>
      <c r="Q2091" t="s">
        <v>398</v>
      </c>
      <c r="S2091">
        <v>10270</v>
      </c>
      <c r="T2091" t="s">
        <v>5035</v>
      </c>
      <c r="U2091" s="60">
        <v>1027002</v>
      </c>
      <c r="V2091" t="s">
        <v>5041</v>
      </c>
      <c r="W2091" s="60">
        <v>21020002</v>
      </c>
      <c r="X2091" s="60" t="str">
        <f t="shared" si="32"/>
        <v>210</v>
      </c>
    </row>
    <row r="2092" spans="2:24">
      <c r="B2092">
        <v>71578430</v>
      </c>
      <c r="C2092" t="s">
        <v>1297</v>
      </c>
      <c r="D2092" t="s">
        <v>393</v>
      </c>
      <c r="E2092" s="60" t="s">
        <v>394</v>
      </c>
      <c r="G2092" t="s">
        <v>395</v>
      </c>
      <c r="H2092" s="61">
        <v>37732</v>
      </c>
      <c r="J2092" t="s">
        <v>396</v>
      </c>
      <c r="M2092" t="s">
        <v>397</v>
      </c>
      <c r="Q2092" t="s">
        <v>398</v>
      </c>
      <c r="S2092">
        <v>10230</v>
      </c>
      <c r="T2092" t="s">
        <v>454</v>
      </c>
      <c r="U2092" s="60">
        <v>1023009</v>
      </c>
      <c r="V2092" t="s">
        <v>663</v>
      </c>
      <c r="W2092" s="60">
        <v>20720009</v>
      </c>
      <c r="X2092" s="60" t="str">
        <f t="shared" si="32"/>
        <v>207</v>
      </c>
    </row>
    <row r="2093" spans="2:24">
      <c r="B2093">
        <v>71586788</v>
      </c>
      <c r="C2093" t="s">
        <v>3128</v>
      </c>
      <c r="D2093" t="s">
        <v>393</v>
      </c>
      <c r="E2093" s="60" t="s">
        <v>394</v>
      </c>
      <c r="G2093" t="s">
        <v>2693</v>
      </c>
      <c r="H2093" s="61">
        <v>45079</v>
      </c>
      <c r="J2093" t="s">
        <v>396</v>
      </c>
      <c r="M2093" t="s">
        <v>397</v>
      </c>
      <c r="Q2093" t="s">
        <v>2694</v>
      </c>
      <c r="S2093">
        <v>10270</v>
      </c>
      <c r="T2093" t="s">
        <v>5035</v>
      </c>
      <c r="U2093" s="60">
        <v>1027001</v>
      </c>
      <c r="V2093" t="s">
        <v>5042</v>
      </c>
      <c r="W2093" s="60">
        <v>21020001</v>
      </c>
      <c r="X2093" s="60" t="str">
        <f t="shared" si="32"/>
        <v>210</v>
      </c>
    </row>
    <row r="2094" spans="2:24">
      <c r="B2094">
        <v>71587873</v>
      </c>
      <c r="C2094" t="s">
        <v>3344</v>
      </c>
      <c r="D2094" t="s">
        <v>393</v>
      </c>
      <c r="E2094" s="60" t="s">
        <v>394</v>
      </c>
      <c r="G2094" t="s">
        <v>2693</v>
      </c>
      <c r="H2094" s="61">
        <v>45216</v>
      </c>
      <c r="J2094" t="s">
        <v>396</v>
      </c>
      <c r="M2094" t="s">
        <v>471</v>
      </c>
      <c r="Q2094" t="s">
        <v>2694</v>
      </c>
      <c r="S2094">
        <v>10250</v>
      </c>
      <c r="T2094" t="s">
        <v>483</v>
      </c>
      <c r="U2094" s="60">
        <v>1025001</v>
      </c>
      <c r="V2094" t="s">
        <v>864</v>
      </c>
      <c r="W2094" s="60">
        <v>21220001</v>
      </c>
      <c r="X2094" s="60" t="str">
        <f t="shared" si="32"/>
        <v>212</v>
      </c>
    </row>
    <row r="2095" spans="2:24">
      <c r="B2095">
        <v>71590549</v>
      </c>
      <c r="C2095" t="s">
        <v>1322</v>
      </c>
      <c r="D2095" t="s">
        <v>393</v>
      </c>
      <c r="E2095" s="60" t="s">
        <v>394</v>
      </c>
      <c r="G2095" t="s">
        <v>395</v>
      </c>
      <c r="H2095" s="61">
        <v>37852</v>
      </c>
      <c r="J2095" t="s">
        <v>396</v>
      </c>
      <c r="M2095" t="s">
        <v>397</v>
      </c>
      <c r="Q2095" t="s">
        <v>398</v>
      </c>
      <c r="S2095">
        <v>10211</v>
      </c>
      <c r="T2095" t="s">
        <v>422</v>
      </c>
      <c r="U2095" s="60">
        <v>1021101</v>
      </c>
      <c r="V2095" t="s">
        <v>423</v>
      </c>
      <c r="W2095" s="60">
        <v>21920004</v>
      </c>
      <c r="X2095" s="60" t="str">
        <f t="shared" si="32"/>
        <v>219</v>
      </c>
    </row>
    <row r="2096" spans="2:24">
      <c r="B2096">
        <v>71591072</v>
      </c>
      <c r="C2096" t="s">
        <v>2370</v>
      </c>
      <c r="D2096" t="s">
        <v>393</v>
      </c>
      <c r="E2096" s="60" t="s">
        <v>394</v>
      </c>
      <c r="G2096" t="s">
        <v>395</v>
      </c>
      <c r="H2096" s="61">
        <v>42402</v>
      </c>
      <c r="J2096" t="s">
        <v>396</v>
      </c>
      <c r="M2096" t="s">
        <v>397</v>
      </c>
      <c r="Q2096" t="s">
        <v>398</v>
      </c>
      <c r="S2096">
        <v>10230</v>
      </c>
      <c r="T2096" t="s">
        <v>454</v>
      </c>
      <c r="U2096" s="60">
        <v>1023006</v>
      </c>
      <c r="V2096" t="s">
        <v>455</v>
      </c>
      <c r="W2096" s="60">
        <v>20720006</v>
      </c>
      <c r="X2096" s="60" t="str">
        <f t="shared" si="32"/>
        <v>207</v>
      </c>
    </row>
    <row r="2097" spans="2:24">
      <c r="B2097">
        <v>71592215</v>
      </c>
      <c r="C2097" t="s">
        <v>1936</v>
      </c>
      <c r="D2097" t="s">
        <v>393</v>
      </c>
      <c r="E2097" s="60" t="s">
        <v>394</v>
      </c>
      <c r="G2097" t="s">
        <v>395</v>
      </c>
      <c r="H2097" s="61">
        <v>40458</v>
      </c>
      <c r="J2097" t="s">
        <v>4963</v>
      </c>
      <c r="M2097" t="s">
        <v>397</v>
      </c>
      <c r="Q2097" t="s">
        <v>398</v>
      </c>
      <c r="S2097">
        <v>10209</v>
      </c>
      <c r="T2097" t="s">
        <v>442</v>
      </c>
      <c r="U2097" s="60">
        <v>1020904</v>
      </c>
      <c r="V2097" t="s">
        <v>756</v>
      </c>
      <c r="W2097" s="60">
        <v>21720005</v>
      </c>
      <c r="X2097" s="60" t="str">
        <f t="shared" si="32"/>
        <v>217</v>
      </c>
    </row>
    <row r="2098" spans="2:24">
      <c r="B2098">
        <v>71593323</v>
      </c>
      <c r="C2098" t="s">
        <v>2519</v>
      </c>
      <c r="D2098" t="s">
        <v>393</v>
      </c>
      <c r="E2098" s="60" t="s">
        <v>394</v>
      </c>
      <c r="G2098" t="s">
        <v>395</v>
      </c>
      <c r="H2098" s="61">
        <v>43145</v>
      </c>
      <c r="J2098" t="s">
        <v>396</v>
      </c>
      <c r="M2098" t="s">
        <v>397</v>
      </c>
      <c r="Q2098" t="s">
        <v>398</v>
      </c>
      <c r="S2098">
        <v>10220</v>
      </c>
      <c r="T2098" t="s">
        <v>434</v>
      </c>
      <c r="U2098" s="60">
        <v>1022003</v>
      </c>
      <c r="V2098" t="s">
        <v>435</v>
      </c>
      <c r="W2098" s="60">
        <v>22020004</v>
      </c>
      <c r="X2098" s="60" t="str">
        <f t="shared" si="32"/>
        <v>220</v>
      </c>
    </row>
    <row r="2099" spans="2:24">
      <c r="B2099">
        <v>71598955</v>
      </c>
      <c r="C2099" t="s">
        <v>1550</v>
      </c>
      <c r="D2099" t="s">
        <v>393</v>
      </c>
      <c r="E2099" s="60" t="s">
        <v>394</v>
      </c>
      <c r="G2099" t="s">
        <v>395</v>
      </c>
      <c r="H2099" s="61">
        <v>38826</v>
      </c>
      <c r="J2099" t="s">
        <v>932</v>
      </c>
      <c r="M2099" t="s">
        <v>397</v>
      </c>
      <c r="Q2099" t="s">
        <v>398</v>
      </c>
      <c r="S2099">
        <v>10203</v>
      </c>
      <c r="T2099" t="s">
        <v>399</v>
      </c>
      <c r="U2099" s="60">
        <v>1020301</v>
      </c>
      <c r="V2099" t="s">
        <v>405</v>
      </c>
      <c r="W2099" s="60">
        <v>21420004</v>
      </c>
      <c r="X2099" s="60" t="str">
        <f t="shared" si="32"/>
        <v>214</v>
      </c>
    </row>
    <row r="2100" spans="2:24">
      <c r="B2100">
        <v>71601436</v>
      </c>
      <c r="C2100" t="s">
        <v>3322</v>
      </c>
      <c r="D2100" t="s">
        <v>393</v>
      </c>
      <c r="E2100" s="60" t="s">
        <v>394</v>
      </c>
      <c r="G2100" t="s">
        <v>2693</v>
      </c>
      <c r="H2100" s="61">
        <v>45216</v>
      </c>
      <c r="J2100" t="s">
        <v>396</v>
      </c>
      <c r="M2100" t="s">
        <v>397</v>
      </c>
      <c r="Q2100" t="s">
        <v>2694</v>
      </c>
      <c r="S2100">
        <v>10250</v>
      </c>
      <c r="T2100" t="s">
        <v>483</v>
      </c>
      <c r="U2100" s="60">
        <v>1025001</v>
      </c>
      <c r="V2100" t="s">
        <v>864</v>
      </c>
      <c r="W2100" s="60">
        <v>21220001</v>
      </c>
      <c r="X2100" s="60" t="str">
        <f t="shared" si="32"/>
        <v>212</v>
      </c>
    </row>
    <row r="2101" spans="2:24">
      <c r="B2101">
        <v>71603006</v>
      </c>
      <c r="C2101" t="s">
        <v>1561</v>
      </c>
      <c r="D2101" t="s">
        <v>393</v>
      </c>
      <c r="E2101" s="60" t="s">
        <v>394</v>
      </c>
      <c r="G2101" t="s">
        <v>395</v>
      </c>
      <c r="H2101" s="61">
        <v>38860</v>
      </c>
      <c r="J2101" t="s">
        <v>396</v>
      </c>
      <c r="M2101" t="s">
        <v>471</v>
      </c>
      <c r="Q2101" t="s">
        <v>398</v>
      </c>
      <c r="S2101">
        <v>10230</v>
      </c>
      <c r="T2101" t="s">
        <v>454</v>
      </c>
      <c r="U2101" s="60">
        <v>1023008</v>
      </c>
      <c r="V2101" t="s">
        <v>684</v>
      </c>
      <c r="W2101" s="60">
        <v>20720008</v>
      </c>
      <c r="X2101" s="60" t="str">
        <f t="shared" si="32"/>
        <v>207</v>
      </c>
    </row>
    <row r="2102" spans="2:24">
      <c r="B2102">
        <v>71603530</v>
      </c>
      <c r="C2102" t="s">
        <v>1600</v>
      </c>
      <c r="D2102" t="s">
        <v>393</v>
      </c>
      <c r="E2102" s="60" t="s">
        <v>394</v>
      </c>
      <c r="G2102" t="s">
        <v>395</v>
      </c>
      <c r="H2102" s="61">
        <v>39008</v>
      </c>
      <c r="J2102" t="s">
        <v>396</v>
      </c>
      <c r="M2102" t="s">
        <v>397</v>
      </c>
      <c r="Q2102" t="s">
        <v>398</v>
      </c>
      <c r="S2102">
        <v>10250</v>
      </c>
      <c r="T2102" t="s">
        <v>483</v>
      </c>
      <c r="U2102" s="60">
        <v>1025002</v>
      </c>
      <c r="V2102" t="s">
        <v>694</v>
      </c>
      <c r="W2102" s="60">
        <v>21220002</v>
      </c>
      <c r="X2102" s="60" t="str">
        <f t="shared" si="32"/>
        <v>212</v>
      </c>
    </row>
    <row r="2103" spans="2:24">
      <c r="B2103">
        <v>71606496</v>
      </c>
      <c r="C2103" t="s">
        <v>1776</v>
      </c>
      <c r="D2103" t="s">
        <v>393</v>
      </c>
      <c r="E2103" s="60" t="s">
        <v>394</v>
      </c>
      <c r="G2103" t="s">
        <v>395</v>
      </c>
      <c r="H2103" s="61">
        <v>39757</v>
      </c>
      <c r="J2103" t="s">
        <v>396</v>
      </c>
      <c r="M2103" t="s">
        <v>471</v>
      </c>
      <c r="Q2103" t="s">
        <v>398</v>
      </c>
      <c r="S2103">
        <v>10230</v>
      </c>
      <c r="T2103" t="s">
        <v>454</v>
      </c>
      <c r="U2103" s="60">
        <v>1023010</v>
      </c>
      <c r="V2103" t="s">
        <v>713</v>
      </c>
      <c r="W2103" s="60">
        <v>20720010</v>
      </c>
      <c r="X2103" s="60" t="str">
        <f t="shared" si="32"/>
        <v>207</v>
      </c>
    </row>
    <row r="2104" spans="2:24">
      <c r="B2104">
        <v>71607969</v>
      </c>
      <c r="C2104" t="s">
        <v>1062</v>
      </c>
      <c r="D2104" t="s">
        <v>393</v>
      </c>
      <c r="E2104" s="60" t="s">
        <v>394</v>
      </c>
      <c r="G2104" t="s">
        <v>395</v>
      </c>
      <c r="H2104" s="61">
        <v>36354</v>
      </c>
      <c r="J2104" t="s">
        <v>396</v>
      </c>
      <c r="M2104" t="s">
        <v>471</v>
      </c>
      <c r="Q2104" t="s">
        <v>398</v>
      </c>
      <c r="S2104">
        <v>10230</v>
      </c>
      <c r="T2104" t="s">
        <v>454</v>
      </c>
      <c r="U2104" s="60">
        <v>1023007</v>
      </c>
      <c r="V2104" t="s">
        <v>582</v>
      </c>
      <c r="W2104" s="60">
        <v>20720007</v>
      </c>
      <c r="X2104" s="60" t="str">
        <f t="shared" si="32"/>
        <v>207</v>
      </c>
    </row>
    <row r="2105" spans="2:24">
      <c r="B2105">
        <v>71608340</v>
      </c>
      <c r="C2105" t="s">
        <v>3293</v>
      </c>
      <c r="D2105" t="s">
        <v>393</v>
      </c>
      <c r="E2105" s="60" t="s">
        <v>394</v>
      </c>
      <c r="G2105" t="s">
        <v>2693</v>
      </c>
      <c r="H2105" s="61">
        <v>45189</v>
      </c>
      <c r="J2105" t="s">
        <v>396</v>
      </c>
      <c r="M2105" t="s">
        <v>471</v>
      </c>
      <c r="Q2105" t="s">
        <v>2694</v>
      </c>
      <c r="S2105">
        <v>10250</v>
      </c>
      <c r="T2105" t="s">
        <v>483</v>
      </c>
      <c r="U2105" s="60">
        <v>1025002</v>
      </c>
      <c r="V2105" t="s">
        <v>694</v>
      </c>
      <c r="W2105" s="60">
        <v>21220002</v>
      </c>
      <c r="X2105" s="60" t="str">
        <f t="shared" si="32"/>
        <v>212</v>
      </c>
    </row>
    <row r="2106" spans="2:24">
      <c r="B2106">
        <v>71609725</v>
      </c>
      <c r="C2106" t="s">
        <v>1059</v>
      </c>
      <c r="D2106" t="s">
        <v>393</v>
      </c>
      <c r="E2106" s="60" t="s">
        <v>394</v>
      </c>
      <c r="G2106" t="s">
        <v>395</v>
      </c>
      <c r="H2106" s="61">
        <v>36307</v>
      </c>
      <c r="J2106" t="s">
        <v>396</v>
      </c>
      <c r="M2106" t="s">
        <v>397</v>
      </c>
      <c r="Q2106" t="s">
        <v>398</v>
      </c>
      <c r="S2106">
        <v>10235</v>
      </c>
      <c r="T2106" t="s">
        <v>415</v>
      </c>
      <c r="U2106" s="60">
        <v>1023502</v>
      </c>
      <c r="V2106" t="s">
        <v>416</v>
      </c>
      <c r="W2106" s="60">
        <v>20820001</v>
      </c>
      <c r="X2106" s="60" t="str">
        <f t="shared" si="32"/>
        <v>208</v>
      </c>
    </row>
    <row r="2107" spans="2:24">
      <c r="B2107">
        <v>71610051</v>
      </c>
      <c r="C2107" t="s">
        <v>1304</v>
      </c>
      <c r="D2107" t="s">
        <v>393</v>
      </c>
      <c r="E2107" s="60" t="s">
        <v>394</v>
      </c>
      <c r="G2107" t="s">
        <v>395</v>
      </c>
      <c r="H2107" s="61">
        <v>37763</v>
      </c>
      <c r="J2107" t="s">
        <v>396</v>
      </c>
      <c r="M2107" t="s">
        <v>397</v>
      </c>
      <c r="Q2107" t="s">
        <v>398</v>
      </c>
      <c r="S2107">
        <v>10211</v>
      </c>
      <c r="T2107" t="s">
        <v>422</v>
      </c>
      <c r="U2107" s="60">
        <v>1021101</v>
      </c>
      <c r="V2107" t="s">
        <v>423</v>
      </c>
      <c r="W2107" s="60">
        <v>21920004</v>
      </c>
      <c r="X2107" s="60" t="str">
        <f t="shared" si="32"/>
        <v>219</v>
      </c>
    </row>
    <row r="2108" spans="2:24">
      <c r="B2108">
        <v>71610214</v>
      </c>
      <c r="C2108" t="s">
        <v>1650</v>
      </c>
      <c r="D2108" t="s">
        <v>393</v>
      </c>
      <c r="E2108" s="60" t="s">
        <v>394</v>
      </c>
      <c r="G2108" t="s">
        <v>1299</v>
      </c>
      <c r="H2108" s="61">
        <v>39296</v>
      </c>
      <c r="J2108" t="s">
        <v>396</v>
      </c>
      <c r="M2108" t="s">
        <v>471</v>
      </c>
      <c r="Q2108" t="s">
        <v>398</v>
      </c>
      <c r="S2108">
        <v>10230</v>
      </c>
      <c r="T2108" t="s">
        <v>454</v>
      </c>
      <c r="U2108" s="60">
        <v>1023010</v>
      </c>
      <c r="V2108" t="s">
        <v>713</v>
      </c>
      <c r="W2108" s="60">
        <v>20720010</v>
      </c>
      <c r="X2108" s="60" t="str">
        <f t="shared" si="32"/>
        <v>207</v>
      </c>
    </row>
    <row r="2109" spans="2:24">
      <c r="B2109">
        <v>71611695</v>
      </c>
      <c r="C2109" t="s">
        <v>2429</v>
      </c>
      <c r="D2109" t="s">
        <v>410</v>
      </c>
      <c r="E2109" s="60" t="s">
        <v>411</v>
      </c>
      <c r="G2109" t="s">
        <v>412</v>
      </c>
      <c r="H2109" s="61">
        <v>42895</v>
      </c>
      <c r="J2109" t="s">
        <v>4979</v>
      </c>
      <c r="M2109" t="s">
        <v>397</v>
      </c>
      <c r="Q2109" t="s">
        <v>719</v>
      </c>
      <c r="S2109">
        <v>10202</v>
      </c>
      <c r="T2109" t="s">
        <v>430</v>
      </c>
      <c r="U2109" s="60">
        <v>10202</v>
      </c>
      <c r="V2109" t="s">
        <v>430</v>
      </c>
      <c r="W2109" s="60">
        <v>21660001</v>
      </c>
      <c r="X2109" s="60" t="str">
        <f t="shared" si="32"/>
        <v>216</v>
      </c>
    </row>
    <row r="2110" spans="2:24">
      <c r="B2110">
        <v>71612025</v>
      </c>
      <c r="C2110" t="s">
        <v>3094</v>
      </c>
      <c r="D2110" t="s">
        <v>393</v>
      </c>
      <c r="E2110" s="60" t="s">
        <v>394</v>
      </c>
      <c r="G2110" t="s">
        <v>2693</v>
      </c>
      <c r="H2110" s="61">
        <v>45062</v>
      </c>
      <c r="J2110" t="s">
        <v>396</v>
      </c>
      <c r="M2110" t="s">
        <v>397</v>
      </c>
      <c r="Q2110" t="s">
        <v>2694</v>
      </c>
      <c r="S2110">
        <v>10245</v>
      </c>
      <c r="T2110" t="s">
        <v>914</v>
      </c>
      <c r="U2110" s="60">
        <v>1024501</v>
      </c>
      <c r="V2110" t="s">
        <v>421</v>
      </c>
      <c r="W2110" s="60">
        <v>22120001</v>
      </c>
      <c r="X2110" s="60" t="str">
        <f t="shared" si="32"/>
        <v>221</v>
      </c>
    </row>
    <row r="2111" spans="2:24">
      <c r="B2111">
        <v>71612276</v>
      </c>
      <c r="C2111" t="s">
        <v>1335</v>
      </c>
      <c r="D2111" t="s">
        <v>410</v>
      </c>
      <c r="E2111" s="60" t="s">
        <v>411</v>
      </c>
      <c r="G2111" t="s">
        <v>753</v>
      </c>
      <c r="H2111" s="61">
        <v>37908</v>
      </c>
      <c r="J2111" t="s">
        <v>5014</v>
      </c>
      <c r="M2111" t="s">
        <v>397</v>
      </c>
      <c r="Q2111" t="s">
        <v>753</v>
      </c>
      <c r="S2111">
        <v>10281</v>
      </c>
      <c r="T2111" t="s">
        <v>493</v>
      </c>
      <c r="U2111" s="60">
        <v>1028102</v>
      </c>
      <c r="V2111" t="s">
        <v>494</v>
      </c>
      <c r="W2111" s="60">
        <v>11010003</v>
      </c>
      <c r="X2111" s="60" t="str">
        <f t="shared" si="32"/>
        <v>110</v>
      </c>
    </row>
    <row r="2112" spans="2:24">
      <c r="B2112">
        <v>71613351</v>
      </c>
      <c r="C2112" t="s">
        <v>1746</v>
      </c>
      <c r="D2112" t="s">
        <v>393</v>
      </c>
      <c r="E2112" s="60" t="s">
        <v>394</v>
      </c>
      <c r="G2112" t="s">
        <v>395</v>
      </c>
      <c r="H2112" s="61">
        <v>39604</v>
      </c>
      <c r="J2112" t="s">
        <v>396</v>
      </c>
      <c r="M2112" t="s">
        <v>397</v>
      </c>
      <c r="Q2112" t="s">
        <v>398</v>
      </c>
      <c r="S2112">
        <v>10209</v>
      </c>
      <c r="T2112" t="s">
        <v>442</v>
      </c>
      <c r="U2112" s="60">
        <v>1020903</v>
      </c>
      <c r="V2112" t="s">
        <v>443</v>
      </c>
      <c r="W2112" s="60">
        <v>21720004</v>
      </c>
      <c r="X2112" s="60" t="str">
        <f t="shared" si="32"/>
        <v>217</v>
      </c>
    </row>
    <row r="2113" spans="2:24">
      <c r="B2113">
        <v>71614527</v>
      </c>
      <c r="C2113" t="s">
        <v>2989</v>
      </c>
      <c r="D2113" t="s">
        <v>393</v>
      </c>
      <c r="E2113" s="60" t="s">
        <v>394</v>
      </c>
      <c r="G2113" t="s">
        <v>2693</v>
      </c>
      <c r="H2113" s="61">
        <v>45007</v>
      </c>
      <c r="J2113" t="s">
        <v>396</v>
      </c>
      <c r="M2113" t="s">
        <v>471</v>
      </c>
      <c r="Q2113" t="s">
        <v>2694</v>
      </c>
      <c r="S2113">
        <v>10235</v>
      </c>
      <c r="T2113" t="s">
        <v>415</v>
      </c>
      <c r="U2113" s="60">
        <v>1023502</v>
      </c>
      <c r="V2113" t="s">
        <v>416</v>
      </c>
      <c r="W2113" s="60">
        <v>20820001</v>
      </c>
      <c r="X2113" s="60" t="str">
        <f t="shared" si="32"/>
        <v>208</v>
      </c>
    </row>
    <row r="2114" spans="2:24">
      <c r="B2114">
        <v>71617096</v>
      </c>
      <c r="C2114" t="s">
        <v>1754</v>
      </c>
      <c r="D2114" t="s">
        <v>410</v>
      </c>
      <c r="E2114" s="60" t="s">
        <v>411</v>
      </c>
      <c r="G2114" t="s">
        <v>753</v>
      </c>
      <c r="H2114" s="61">
        <v>39680</v>
      </c>
      <c r="J2114" t="s">
        <v>527</v>
      </c>
      <c r="M2114" t="s">
        <v>397</v>
      </c>
      <c r="Q2114" t="s">
        <v>753</v>
      </c>
      <c r="S2114">
        <v>10289</v>
      </c>
      <c r="T2114" t="s">
        <v>521</v>
      </c>
      <c r="U2114" s="60">
        <v>102890401</v>
      </c>
      <c r="V2114" t="s">
        <v>522</v>
      </c>
      <c r="W2114" s="60">
        <v>10210005</v>
      </c>
      <c r="X2114" s="60" t="str">
        <f t="shared" si="32"/>
        <v>102</v>
      </c>
    </row>
    <row r="2115" spans="2:24">
      <c r="B2115">
        <v>71617267</v>
      </c>
      <c r="C2115" t="s">
        <v>2420</v>
      </c>
      <c r="D2115" t="s">
        <v>410</v>
      </c>
      <c r="E2115" s="60" t="s">
        <v>411</v>
      </c>
      <c r="G2115" t="s">
        <v>412</v>
      </c>
      <c r="H2115" s="61">
        <v>42804</v>
      </c>
      <c r="J2115" t="s">
        <v>966</v>
      </c>
      <c r="M2115" t="s">
        <v>397</v>
      </c>
      <c r="Q2115" t="s">
        <v>719</v>
      </c>
      <c r="S2115">
        <v>10295</v>
      </c>
      <c r="T2115" t="s">
        <v>761</v>
      </c>
      <c r="U2115" s="60">
        <v>10295</v>
      </c>
      <c r="V2115" t="s">
        <v>761</v>
      </c>
      <c r="W2115" s="60">
        <v>11110001</v>
      </c>
      <c r="X2115" s="60" t="str">
        <f t="shared" ref="X2115:X2178" si="33">LEFT(W2115,3)</f>
        <v>111</v>
      </c>
    </row>
    <row r="2116" spans="2:24">
      <c r="B2116">
        <v>71618691</v>
      </c>
      <c r="C2116" t="s">
        <v>1181</v>
      </c>
      <c r="D2116" t="s">
        <v>393</v>
      </c>
      <c r="E2116" s="60" t="s">
        <v>394</v>
      </c>
      <c r="G2116" t="s">
        <v>395</v>
      </c>
      <c r="H2116" s="61">
        <v>37139</v>
      </c>
      <c r="J2116" t="s">
        <v>396</v>
      </c>
      <c r="M2116" t="s">
        <v>471</v>
      </c>
      <c r="Q2116" t="s">
        <v>398</v>
      </c>
      <c r="S2116">
        <v>10230</v>
      </c>
      <c r="T2116" t="s">
        <v>454</v>
      </c>
      <c r="U2116" s="60">
        <v>1023004</v>
      </c>
      <c r="V2116" t="s">
        <v>1067</v>
      </c>
      <c r="W2116" s="60">
        <v>20720004</v>
      </c>
      <c r="X2116" s="60" t="str">
        <f t="shared" si="33"/>
        <v>207</v>
      </c>
    </row>
    <row r="2117" spans="2:24">
      <c r="B2117">
        <v>71621132</v>
      </c>
      <c r="C2117" t="s">
        <v>3307</v>
      </c>
      <c r="D2117" t="s">
        <v>393</v>
      </c>
      <c r="E2117" s="60" t="s">
        <v>394</v>
      </c>
      <c r="G2117" t="s">
        <v>2693</v>
      </c>
      <c r="H2117" s="61">
        <v>45203</v>
      </c>
      <c r="J2117" t="s">
        <v>396</v>
      </c>
      <c r="M2117" t="s">
        <v>397</v>
      </c>
      <c r="Q2117" t="s">
        <v>2694</v>
      </c>
      <c r="S2117">
        <v>10215</v>
      </c>
      <c r="T2117" t="s">
        <v>5034</v>
      </c>
      <c r="U2117" s="60">
        <v>1021503</v>
      </c>
      <c r="V2117" t="s">
        <v>907</v>
      </c>
      <c r="W2117" s="60">
        <v>21520001</v>
      </c>
      <c r="X2117" s="60" t="str">
        <f t="shared" si="33"/>
        <v>215</v>
      </c>
    </row>
    <row r="2118" spans="2:24">
      <c r="B2118">
        <v>71621971</v>
      </c>
      <c r="C2118" t="s">
        <v>1187</v>
      </c>
      <c r="D2118" t="s">
        <v>393</v>
      </c>
      <c r="E2118" s="60" t="s">
        <v>394</v>
      </c>
      <c r="G2118" t="s">
        <v>395</v>
      </c>
      <c r="H2118" s="61">
        <v>37159</v>
      </c>
      <c r="J2118" t="s">
        <v>396</v>
      </c>
      <c r="M2118" t="s">
        <v>397</v>
      </c>
      <c r="Q2118" t="s">
        <v>398</v>
      </c>
      <c r="S2118">
        <v>10202</v>
      </c>
      <c r="T2118" t="s">
        <v>430</v>
      </c>
      <c r="U2118" s="60">
        <v>1020202</v>
      </c>
      <c r="V2118" t="s">
        <v>885</v>
      </c>
      <c r="W2118" s="60">
        <v>21620001</v>
      </c>
      <c r="X2118" s="60" t="str">
        <f t="shared" si="33"/>
        <v>216</v>
      </c>
    </row>
    <row r="2119" spans="2:24">
      <c r="B2119">
        <v>71623392</v>
      </c>
      <c r="C2119" t="s">
        <v>3389</v>
      </c>
      <c r="D2119" t="s">
        <v>393</v>
      </c>
      <c r="E2119" s="60" t="s">
        <v>394</v>
      </c>
      <c r="G2119" t="s">
        <v>2693</v>
      </c>
      <c r="H2119" s="61">
        <v>45232</v>
      </c>
      <c r="J2119" t="s">
        <v>396</v>
      </c>
      <c r="M2119" t="s">
        <v>397</v>
      </c>
      <c r="Q2119" t="s">
        <v>2694</v>
      </c>
      <c r="S2119">
        <v>10270</v>
      </c>
      <c r="T2119" t="s">
        <v>5035</v>
      </c>
      <c r="U2119" s="60">
        <v>1027001</v>
      </c>
      <c r="V2119" t="s">
        <v>5042</v>
      </c>
      <c r="W2119" s="60">
        <v>21020001</v>
      </c>
      <c r="X2119" s="60" t="str">
        <f t="shared" si="33"/>
        <v>210</v>
      </c>
    </row>
    <row r="2120" spans="2:24">
      <c r="B2120">
        <v>71625644</v>
      </c>
      <c r="C2120" t="s">
        <v>994</v>
      </c>
      <c r="D2120" t="s">
        <v>393</v>
      </c>
      <c r="E2120" s="60" t="s">
        <v>394</v>
      </c>
      <c r="G2120" t="s">
        <v>395</v>
      </c>
      <c r="H2120" s="61">
        <v>35818</v>
      </c>
      <c r="J2120" t="s">
        <v>396</v>
      </c>
      <c r="M2120" t="s">
        <v>397</v>
      </c>
      <c r="Q2120" t="s">
        <v>398</v>
      </c>
      <c r="S2120">
        <v>10230</v>
      </c>
      <c r="T2120" t="s">
        <v>454</v>
      </c>
      <c r="U2120" s="60">
        <v>1023008</v>
      </c>
      <c r="V2120" t="s">
        <v>684</v>
      </c>
      <c r="W2120" s="60">
        <v>20720008</v>
      </c>
      <c r="X2120" s="60" t="str">
        <f t="shared" si="33"/>
        <v>207</v>
      </c>
    </row>
    <row r="2121" spans="2:24">
      <c r="B2121">
        <v>71626399</v>
      </c>
      <c r="C2121" t="s">
        <v>1307</v>
      </c>
      <c r="D2121" t="s">
        <v>393</v>
      </c>
      <c r="E2121" s="60" t="s">
        <v>394</v>
      </c>
      <c r="G2121" t="s">
        <v>395</v>
      </c>
      <c r="H2121" s="61">
        <v>37776</v>
      </c>
      <c r="J2121" t="s">
        <v>396</v>
      </c>
      <c r="M2121" t="s">
        <v>471</v>
      </c>
      <c r="Q2121" t="s">
        <v>398</v>
      </c>
      <c r="S2121">
        <v>10230</v>
      </c>
      <c r="T2121" t="s">
        <v>454</v>
      </c>
      <c r="U2121" s="60">
        <v>1023007</v>
      </c>
      <c r="V2121" t="s">
        <v>582</v>
      </c>
      <c r="W2121" s="60">
        <v>20720007</v>
      </c>
      <c r="X2121" s="60" t="str">
        <f t="shared" si="33"/>
        <v>207</v>
      </c>
    </row>
    <row r="2122" spans="2:24">
      <c r="B2122">
        <v>71626466</v>
      </c>
      <c r="C2122" t="s">
        <v>1328</v>
      </c>
      <c r="D2122" t="s">
        <v>410</v>
      </c>
      <c r="E2122" s="60" t="s">
        <v>411</v>
      </c>
      <c r="G2122" t="s">
        <v>753</v>
      </c>
      <c r="H2122" s="61">
        <v>37865</v>
      </c>
      <c r="J2122" t="s">
        <v>4965</v>
      </c>
      <c r="M2122" t="s">
        <v>397</v>
      </c>
      <c r="Q2122" t="s">
        <v>753</v>
      </c>
      <c r="S2122">
        <v>10240</v>
      </c>
      <c r="T2122" t="s">
        <v>5036</v>
      </c>
      <c r="U2122" s="60">
        <v>1024001</v>
      </c>
      <c r="V2122" t="s">
        <v>477</v>
      </c>
      <c r="W2122" s="60">
        <v>21120001</v>
      </c>
      <c r="X2122" s="60" t="str">
        <f t="shared" si="33"/>
        <v>211</v>
      </c>
    </row>
    <row r="2123" spans="2:24">
      <c r="B2123">
        <v>71628691</v>
      </c>
      <c r="C2123" t="s">
        <v>2922</v>
      </c>
      <c r="D2123" t="s">
        <v>393</v>
      </c>
      <c r="E2123" s="60" t="s">
        <v>394</v>
      </c>
      <c r="G2123" t="s">
        <v>2693</v>
      </c>
      <c r="H2123" s="61">
        <v>44978</v>
      </c>
      <c r="J2123" t="s">
        <v>396</v>
      </c>
      <c r="M2123" t="s">
        <v>397</v>
      </c>
      <c r="Q2123" t="s">
        <v>2694</v>
      </c>
      <c r="S2123">
        <v>10270</v>
      </c>
      <c r="T2123" t="s">
        <v>5035</v>
      </c>
      <c r="U2123" s="60">
        <v>1027002</v>
      </c>
      <c r="V2123" t="s">
        <v>5041</v>
      </c>
      <c r="W2123" s="60">
        <v>21020002</v>
      </c>
      <c r="X2123" s="60" t="str">
        <f t="shared" si="33"/>
        <v>210</v>
      </c>
    </row>
    <row r="2124" spans="2:24">
      <c r="B2124">
        <v>71629508</v>
      </c>
      <c r="C2124" t="s">
        <v>2682</v>
      </c>
      <c r="D2124" t="s">
        <v>410</v>
      </c>
      <c r="E2124" s="60" t="s">
        <v>411</v>
      </c>
      <c r="G2124" t="s">
        <v>412</v>
      </c>
      <c r="H2124" s="61">
        <v>44378</v>
      </c>
      <c r="J2124" t="s">
        <v>2683</v>
      </c>
      <c r="M2124" t="s">
        <v>397</v>
      </c>
      <c r="Q2124" t="s">
        <v>719</v>
      </c>
      <c r="S2124">
        <v>10292</v>
      </c>
      <c r="T2124" t="s">
        <v>451</v>
      </c>
      <c r="U2124" s="60">
        <v>10292</v>
      </c>
      <c r="V2124" t="s">
        <v>451</v>
      </c>
      <c r="W2124" s="60">
        <v>20160001</v>
      </c>
      <c r="X2124" s="60" t="str">
        <f t="shared" si="33"/>
        <v>201</v>
      </c>
    </row>
    <row r="2125" spans="2:24">
      <c r="B2125">
        <v>71630449</v>
      </c>
      <c r="C2125" t="s">
        <v>3393</v>
      </c>
      <c r="D2125" t="s">
        <v>393</v>
      </c>
      <c r="E2125" s="60" t="s">
        <v>394</v>
      </c>
      <c r="G2125" t="s">
        <v>2693</v>
      </c>
      <c r="H2125" s="61">
        <v>45238</v>
      </c>
      <c r="J2125" t="s">
        <v>396</v>
      </c>
      <c r="M2125" t="s">
        <v>471</v>
      </c>
      <c r="Q2125" t="s">
        <v>2694</v>
      </c>
      <c r="S2125">
        <v>10235</v>
      </c>
      <c r="T2125" t="s">
        <v>415</v>
      </c>
      <c r="U2125" s="60">
        <v>1023502</v>
      </c>
      <c r="V2125" t="s">
        <v>416</v>
      </c>
      <c r="W2125" s="60">
        <v>20820001</v>
      </c>
      <c r="X2125" s="60" t="str">
        <f t="shared" si="33"/>
        <v>208</v>
      </c>
    </row>
    <row r="2126" spans="2:24">
      <c r="B2126">
        <v>71631592</v>
      </c>
      <c r="C2126" t="s">
        <v>2073</v>
      </c>
      <c r="D2126" t="s">
        <v>393</v>
      </c>
      <c r="E2126" s="60" t="s">
        <v>394</v>
      </c>
      <c r="G2126" t="s">
        <v>1299</v>
      </c>
      <c r="H2126" s="61">
        <v>41184</v>
      </c>
      <c r="J2126" t="s">
        <v>396</v>
      </c>
      <c r="M2126" t="s">
        <v>471</v>
      </c>
      <c r="Q2126" t="s">
        <v>398</v>
      </c>
      <c r="S2126">
        <v>10230</v>
      </c>
      <c r="T2126" t="s">
        <v>454</v>
      </c>
      <c r="U2126" s="60">
        <v>1023008</v>
      </c>
      <c r="V2126" t="s">
        <v>684</v>
      </c>
      <c r="W2126" s="60">
        <v>20720008</v>
      </c>
      <c r="X2126" s="60" t="str">
        <f t="shared" si="33"/>
        <v>207</v>
      </c>
    </row>
    <row r="2127" spans="2:24">
      <c r="B2127">
        <v>71632288</v>
      </c>
      <c r="C2127" t="s">
        <v>1233</v>
      </c>
      <c r="D2127" t="s">
        <v>393</v>
      </c>
      <c r="E2127" s="60" t="s">
        <v>394</v>
      </c>
      <c r="G2127" t="s">
        <v>395</v>
      </c>
      <c r="H2127" s="61">
        <v>37494</v>
      </c>
      <c r="J2127" t="s">
        <v>396</v>
      </c>
      <c r="M2127" t="s">
        <v>471</v>
      </c>
      <c r="Q2127" t="s">
        <v>398</v>
      </c>
      <c r="S2127">
        <v>10230</v>
      </c>
      <c r="T2127" t="s">
        <v>454</v>
      </c>
      <c r="U2127" s="60">
        <v>1023008</v>
      </c>
      <c r="V2127" t="s">
        <v>684</v>
      </c>
      <c r="W2127" s="60">
        <v>20720008</v>
      </c>
      <c r="X2127" s="60" t="str">
        <f t="shared" si="33"/>
        <v>207</v>
      </c>
    </row>
    <row r="2128" spans="2:24">
      <c r="B2128">
        <v>71632536</v>
      </c>
      <c r="C2128" t="s">
        <v>1876</v>
      </c>
      <c r="D2128" t="s">
        <v>410</v>
      </c>
      <c r="E2128" s="60" t="s">
        <v>411</v>
      </c>
      <c r="G2128" t="s">
        <v>753</v>
      </c>
      <c r="H2128" s="61">
        <v>40074</v>
      </c>
      <c r="J2128" t="s">
        <v>5013</v>
      </c>
      <c r="M2128" t="s">
        <v>397</v>
      </c>
      <c r="Q2128" t="s">
        <v>753</v>
      </c>
      <c r="S2128">
        <v>10294</v>
      </c>
      <c r="T2128" t="s">
        <v>472</v>
      </c>
      <c r="U2128" s="60">
        <v>1029401</v>
      </c>
      <c r="V2128" t="s">
        <v>830</v>
      </c>
      <c r="W2128" s="60">
        <v>10850002</v>
      </c>
      <c r="X2128" s="60" t="str">
        <f t="shared" si="33"/>
        <v>108</v>
      </c>
    </row>
    <row r="2129" spans="2:24">
      <c r="B2129">
        <v>71633747</v>
      </c>
      <c r="C2129" t="s">
        <v>1128</v>
      </c>
      <c r="D2129" t="s">
        <v>393</v>
      </c>
      <c r="E2129" s="60" t="s">
        <v>394</v>
      </c>
      <c r="G2129" t="s">
        <v>395</v>
      </c>
      <c r="H2129" s="61">
        <v>36909</v>
      </c>
      <c r="J2129" t="s">
        <v>396</v>
      </c>
      <c r="M2129" t="s">
        <v>397</v>
      </c>
      <c r="Q2129" t="s">
        <v>398</v>
      </c>
      <c r="S2129">
        <v>10235</v>
      </c>
      <c r="T2129" t="s">
        <v>415</v>
      </c>
      <c r="U2129" s="60">
        <v>1023502</v>
      </c>
      <c r="V2129" t="s">
        <v>416</v>
      </c>
      <c r="W2129" s="60">
        <v>20820001</v>
      </c>
      <c r="X2129" s="60" t="str">
        <f t="shared" si="33"/>
        <v>208</v>
      </c>
    </row>
    <row r="2130" spans="2:24">
      <c r="B2130">
        <v>71634066</v>
      </c>
      <c r="C2130" t="s">
        <v>2495</v>
      </c>
      <c r="D2130" t="s">
        <v>393</v>
      </c>
      <c r="E2130" s="60" t="s">
        <v>394</v>
      </c>
      <c r="G2130" t="s">
        <v>395</v>
      </c>
      <c r="H2130" s="61">
        <v>43140</v>
      </c>
      <c r="J2130" t="s">
        <v>396</v>
      </c>
      <c r="M2130" t="s">
        <v>397</v>
      </c>
      <c r="Q2130" t="s">
        <v>398</v>
      </c>
      <c r="S2130">
        <v>10215</v>
      </c>
      <c r="T2130" t="s">
        <v>5034</v>
      </c>
      <c r="U2130" s="60">
        <v>1021504</v>
      </c>
      <c r="V2130" t="s">
        <v>632</v>
      </c>
      <c r="W2130" s="60">
        <v>21520002</v>
      </c>
      <c r="X2130" s="60" t="str">
        <f t="shared" si="33"/>
        <v>215</v>
      </c>
    </row>
    <row r="2131" spans="2:24">
      <c r="B2131">
        <v>71635273</v>
      </c>
      <c r="C2131" t="s">
        <v>1201</v>
      </c>
      <c r="D2131" t="s">
        <v>410</v>
      </c>
      <c r="E2131" s="60" t="s">
        <v>411</v>
      </c>
      <c r="G2131" t="s">
        <v>412</v>
      </c>
      <c r="H2131" s="61">
        <v>37278</v>
      </c>
      <c r="J2131" t="s">
        <v>925</v>
      </c>
      <c r="M2131" t="s">
        <v>397</v>
      </c>
      <c r="Q2131" t="s">
        <v>719</v>
      </c>
      <c r="S2131">
        <v>10290</v>
      </c>
      <c r="T2131" t="s">
        <v>706</v>
      </c>
      <c r="U2131" s="60">
        <v>10290</v>
      </c>
      <c r="V2131" t="s">
        <v>706</v>
      </c>
      <c r="W2131" s="60">
        <v>20460001</v>
      </c>
      <c r="X2131" s="60" t="str">
        <f t="shared" si="33"/>
        <v>204</v>
      </c>
    </row>
    <row r="2132" spans="2:24">
      <c r="B2132">
        <v>71636051</v>
      </c>
      <c r="C2132" t="s">
        <v>1614</v>
      </c>
      <c r="D2132" t="s">
        <v>393</v>
      </c>
      <c r="E2132" s="60" t="s">
        <v>394</v>
      </c>
      <c r="G2132" t="s">
        <v>395</v>
      </c>
      <c r="H2132" s="61">
        <v>39042</v>
      </c>
      <c r="J2132" t="s">
        <v>396</v>
      </c>
      <c r="M2132" t="s">
        <v>471</v>
      </c>
      <c r="Q2132" t="s">
        <v>398</v>
      </c>
      <c r="S2132">
        <v>10230</v>
      </c>
      <c r="T2132" t="s">
        <v>454</v>
      </c>
      <c r="U2132" s="60">
        <v>1023010</v>
      </c>
      <c r="V2132" t="s">
        <v>713</v>
      </c>
      <c r="W2132" s="60">
        <v>20720010</v>
      </c>
      <c r="X2132" s="60" t="str">
        <f t="shared" si="33"/>
        <v>207</v>
      </c>
    </row>
    <row r="2133" spans="2:24">
      <c r="B2133">
        <v>71636508</v>
      </c>
      <c r="C2133" t="s">
        <v>1999</v>
      </c>
      <c r="D2133" t="s">
        <v>393</v>
      </c>
      <c r="E2133" s="60" t="s">
        <v>394</v>
      </c>
      <c r="G2133" t="s">
        <v>395</v>
      </c>
      <c r="H2133" s="61">
        <v>40932</v>
      </c>
      <c r="J2133" t="s">
        <v>396</v>
      </c>
      <c r="M2133" t="s">
        <v>397</v>
      </c>
      <c r="Q2133" t="s">
        <v>398</v>
      </c>
      <c r="S2133">
        <v>10210</v>
      </c>
      <c r="T2133" t="s">
        <v>5038</v>
      </c>
      <c r="U2133" s="60">
        <v>1021001</v>
      </c>
      <c r="V2133" t="s">
        <v>797</v>
      </c>
      <c r="W2133" s="60">
        <v>21820002</v>
      </c>
      <c r="X2133" s="60" t="str">
        <f t="shared" si="33"/>
        <v>218</v>
      </c>
    </row>
    <row r="2134" spans="2:24">
      <c r="B2134">
        <v>71638708</v>
      </c>
      <c r="C2134" t="s">
        <v>1217</v>
      </c>
      <c r="D2134" t="s">
        <v>410</v>
      </c>
      <c r="E2134" s="60" t="s">
        <v>411</v>
      </c>
      <c r="G2134" t="s">
        <v>753</v>
      </c>
      <c r="H2134" s="61">
        <v>37378</v>
      </c>
      <c r="J2134" t="s">
        <v>470</v>
      </c>
      <c r="M2134" t="s">
        <v>471</v>
      </c>
      <c r="Q2134" t="s">
        <v>753</v>
      </c>
      <c r="S2134">
        <v>10294</v>
      </c>
      <c r="T2134" t="s">
        <v>472</v>
      </c>
      <c r="U2134" s="60">
        <v>1029403</v>
      </c>
      <c r="V2134" t="s">
        <v>473</v>
      </c>
      <c r="W2134" s="60">
        <v>10850006</v>
      </c>
      <c r="X2134" s="60" t="str">
        <f t="shared" si="33"/>
        <v>108</v>
      </c>
    </row>
    <row r="2135" spans="2:24">
      <c r="B2135">
        <v>71639655</v>
      </c>
      <c r="C2135" t="s">
        <v>1185</v>
      </c>
      <c r="D2135" t="s">
        <v>393</v>
      </c>
      <c r="E2135" s="60" t="s">
        <v>394</v>
      </c>
      <c r="G2135" t="s">
        <v>395</v>
      </c>
      <c r="H2135" s="61">
        <v>37151</v>
      </c>
      <c r="J2135" t="s">
        <v>396</v>
      </c>
      <c r="M2135" t="s">
        <v>397</v>
      </c>
      <c r="Q2135" t="s">
        <v>398</v>
      </c>
      <c r="S2135">
        <v>10202</v>
      </c>
      <c r="T2135" t="s">
        <v>430</v>
      </c>
      <c r="U2135" s="60">
        <v>1020201</v>
      </c>
      <c r="V2135" t="s">
        <v>615</v>
      </c>
      <c r="W2135" s="60">
        <v>21620002</v>
      </c>
      <c r="X2135" s="60" t="str">
        <f t="shared" si="33"/>
        <v>216</v>
      </c>
    </row>
    <row r="2136" spans="2:24">
      <c r="B2136">
        <v>71639703</v>
      </c>
      <c r="C2136" t="s">
        <v>3306</v>
      </c>
      <c r="D2136" t="s">
        <v>393</v>
      </c>
      <c r="E2136" s="60" t="s">
        <v>394</v>
      </c>
      <c r="G2136" t="s">
        <v>2693</v>
      </c>
      <c r="H2136" s="61">
        <v>45204</v>
      </c>
      <c r="J2136" t="s">
        <v>396</v>
      </c>
      <c r="M2136" t="s">
        <v>397</v>
      </c>
      <c r="Q2136" t="s">
        <v>2694</v>
      </c>
      <c r="S2136">
        <v>10230</v>
      </c>
      <c r="T2136" t="s">
        <v>454</v>
      </c>
      <c r="U2136" s="60">
        <v>1023009</v>
      </c>
      <c r="V2136" t="s">
        <v>663</v>
      </c>
      <c r="W2136" s="60">
        <v>20720009</v>
      </c>
      <c r="X2136" s="60" t="str">
        <f t="shared" si="33"/>
        <v>207</v>
      </c>
    </row>
    <row r="2137" spans="2:24">
      <c r="B2137">
        <v>71641617</v>
      </c>
      <c r="C2137" t="s">
        <v>1127</v>
      </c>
      <c r="D2137" t="s">
        <v>393</v>
      </c>
      <c r="E2137" s="60" t="s">
        <v>394</v>
      </c>
      <c r="G2137" t="s">
        <v>395</v>
      </c>
      <c r="H2137" s="61">
        <v>36909</v>
      </c>
      <c r="J2137" t="s">
        <v>396</v>
      </c>
      <c r="M2137" t="s">
        <v>397</v>
      </c>
      <c r="Q2137" t="s">
        <v>398</v>
      </c>
      <c r="S2137">
        <v>10235</v>
      </c>
      <c r="T2137" t="s">
        <v>415</v>
      </c>
      <c r="U2137" s="60">
        <v>1023502</v>
      </c>
      <c r="V2137" t="s">
        <v>416</v>
      </c>
      <c r="W2137" s="60">
        <v>20820001</v>
      </c>
      <c r="X2137" s="60" t="str">
        <f t="shared" si="33"/>
        <v>208</v>
      </c>
    </row>
    <row r="2138" spans="2:24">
      <c r="B2138">
        <v>71645811</v>
      </c>
      <c r="C2138" t="s">
        <v>1145</v>
      </c>
      <c r="D2138" t="s">
        <v>410</v>
      </c>
      <c r="E2138" s="60" t="s">
        <v>411</v>
      </c>
      <c r="G2138" t="s">
        <v>753</v>
      </c>
      <c r="H2138" s="61">
        <v>36915</v>
      </c>
      <c r="J2138" t="s">
        <v>470</v>
      </c>
      <c r="M2138" t="s">
        <v>471</v>
      </c>
      <c r="Q2138" t="s">
        <v>753</v>
      </c>
      <c r="S2138">
        <v>10294</v>
      </c>
      <c r="T2138" t="s">
        <v>472</v>
      </c>
      <c r="U2138" s="60">
        <v>1029403</v>
      </c>
      <c r="V2138" t="s">
        <v>473</v>
      </c>
      <c r="W2138" s="60">
        <v>10850006</v>
      </c>
      <c r="X2138" s="60" t="str">
        <f t="shared" si="33"/>
        <v>108</v>
      </c>
    </row>
    <row r="2139" spans="2:24">
      <c r="B2139">
        <v>71651229</v>
      </c>
      <c r="C2139" t="s">
        <v>3121</v>
      </c>
      <c r="D2139" t="s">
        <v>393</v>
      </c>
      <c r="E2139" s="60" t="s">
        <v>394</v>
      </c>
      <c r="G2139" t="s">
        <v>2693</v>
      </c>
      <c r="H2139" s="61">
        <v>45082</v>
      </c>
      <c r="J2139" t="s">
        <v>396</v>
      </c>
      <c r="M2139" t="s">
        <v>471</v>
      </c>
      <c r="Q2139" t="s">
        <v>2694</v>
      </c>
      <c r="S2139">
        <v>10290</v>
      </c>
      <c r="T2139" t="s">
        <v>706</v>
      </c>
      <c r="U2139" s="60">
        <v>1029004</v>
      </c>
      <c r="V2139" t="s">
        <v>1939</v>
      </c>
      <c r="W2139" s="60">
        <v>20420007</v>
      </c>
      <c r="X2139" s="60" t="str">
        <f t="shared" si="33"/>
        <v>204</v>
      </c>
    </row>
    <row r="2140" spans="2:24">
      <c r="B2140">
        <v>71651940</v>
      </c>
      <c r="C2140" t="s">
        <v>1286</v>
      </c>
      <c r="D2140" t="s">
        <v>393</v>
      </c>
      <c r="E2140" s="60" t="s">
        <v>394</v>
      </c>
      <c r="G2140" t="s">
        <v>395</v>
      </c>
      <c r="H2140" s="61">
        <v>37705</v>
      </c>
      <c r="J2140" t="s">
        <v>396</v>
      </c>
      <c r="M2140" t="s">
        <v>397</v>
      </c>
      <c r="Q2140" t="s">
        <v>398</v>
      </c>
      <c r="S2140">
        <v>10210</v>
      </c>
      <c r="T2140" t="s">
        <v>5038</v>
      </c>
      <c r="U2140" s="60">
        <v>1021001</v>
      </c>
      <c r="V2140" t="s">
        <v>797</v>
      </c>
      <c r="W2140" s="60">
        <v>21820002</v>
      </c>
      <c r="X2140" s="60" t="str">
        <f t="shared" si="33"/>
        <v>218</v>
      </c>
    </row>
    <row r="2141" spans="2:24">
      <c r="B2141">
        <v>71652139</v>
      </c>
      <c r="C2141" t="s">
        <v>3318</v>
      </c>
      <c r="D2141" t="s">
        <v>393</v>
      </c>
      <c r="E2141" s="60" t="s">
        <v>394</v>
      </c>
      <c r="G2141" t="s">
        <v>2693</v>
      </c>
      <c r="H2141" s="61">
        <v>45201</v>
      </c>
      <c r="J2141" t="s">
        <v>396</v>
      </c>
      <c r="M2141" t="s">
        <v>471</v>
      </c>
      <c r="Q2141" t="s">
        <v>2694</v>
      </c>
      <c r="S2141">
        <v>10202</v>
      </c>
      <c r="T2141" t="s">
        <v>430</v>
      </c>
      <c r="U2141" s="60">
        <v>1020202</v>
      </c>
      <c r="V2141" t="s">
        <v>885</v>
      </c>
      <c r="W2141" s="60">
        <v>21620001</v>
      </c>
      <c r="X2141" s="60" t="str">
        <f t="shared" si="33"/>
        <v>216</v>
      </c>
    </row>
    <row r="2142" spans="2:24">
      <c r="B2142">
        <v>71652459</v>
      </c>
      <c r="C2142" t="s">
        <v>1032</v>
      </c>
      <c r="D2142" t="s">
        <v>393</v>
      </c>
      <c r="E2142" s="60" t="s">
        <v>394</v>
      </c>
      <c r="G2142" t="s">
        <v>395</v>
      </c>
      <c r="H2142" s="61">
        <v>36041</v>
      </c>
      <c r="J2142" t="s">
        <v>396</v>
      </c>
      <c r="M2142" t="s">
        <v>397</v>
      </c>
      <c r="Q2142" t="s">
        <v>398</v>
      </c>
      <c r="S2142">
        <v>10203</v>
      </c>
      <c r="T2142" t="s">
        <v>399</v>
      </c>
      <c r="U2142" s="60">
        <v>1020302</v>
      </c>
      <c r="V2142" t="s">
        <v>400</v>
      </c>
      <c r="W2142" s="60">
        <v>21420002</v>
      </c>
      <c r="X2142" s="60" t="str">
        <f t="shared" si="33"/>
        <v>214</v>
      </c>
    </row>
    <row r="2143" spans="2:24">
      <c r="B2143">
        <v>71654483</v>
      </c>
      <c r="C2143" t="s">
        <v>4800</v>
      </c>
      <c r="D2143" t="s">
        <v>410</v>
      </c>
      <c r="E2143" s="60" t="s">
        <v>411</v>
      </c>
      <c r="G2143" t="s">
        <v>412</v>
      </c>
      <c r="H2143" s="61">
        <v>45265</v>
      </c>
      <c r="J2143" t="s">
        <v>4963</v>
      </c>
      <c r="M2143" t="s">
        <v>471</v>
      </c>
      <c r="Q2143" t="s">
        <v>719</v>
      </c>
      <c r="S2143">
        <v>10230</v>
      </c>
      <c r="T2143" t="s">
        <v>454</v>
      </c>
      <c r="U2143" s="60">
        <v>1023001</v>
      </c>
      <c r="V2143" t="s">
        <v>457</v>
      </c>
      <c r="W2143" s="60">
        <v>20720001</v>
      </c>
      <c r="X2143" s="60" t="str">
        <f t="shared" si="33"/>
        <v>207</v>
      </c>
    </row>
    <row r="2144" spans="2:24">
      <c r="B2144">
        <v>71654758</v>
      </c>
      <c r="C2144" t="s">
        <v>1648</v>
      </c>
      <c r="D2144" t="s">
        <v>393</v>
      </c>
      <c r="E2144" s="60" t="s">
        <v>394</v>
      </c>
      <c r="G2144" t="s">
        <v>395</v>
      </c>
      <c r="H2144" s="61">
        <v>39296</v>
      </c>
      <c r="J2144" t="s">
        <v>4979</v>
      </c>
      <c r="M2144" t="s">
        <v>397</v>
      </c>
      <c r="Q2144" t="s">
        <v>398</v>
      </c>
      <c r="S2144">
        <v>10203</v>
      </c>
      <c r="T2144" t="s">
        <v>399</v>
      </c>
      <c r="U2144" s="60">
        <v>1020302</v>
      </c>
      <c r="V2144" t="s">
        <v>400</v>
      </c>
      <c r="W2144" s="60">
        <v>21420002</v>
      </c>
      <c r="X2144" s="60" t="str">
        <f t="shared" si="33"/>
        <v>214</v>
      </c>
    </row>
    <row r="2145" spans="2:24">
      <c r="B2145">
        <v>71655700</v>
      </c>
      <c r="C2145" t="s">
        <v>1021</v>
      </c>
      <c r="D2145" t="s">
        <v>393</v>
      </c>
      <c r="E2145" s="60" t="s">
        <v>394</v>
      </c>
      <c r="G2145" t="s">
        <v>395</v>
      </c>
      <c r="H2145" s="61">
        <v>35999</v>
      </c>
      <c r="J2145" t="s">
        <v>396</v>
      </c>
      <c r="M2145" t="s">
        <v>471</v>
      </c>
      <c r="Q2145" t="s">
        <v>398</v>
      </c>
      <c r="S2145">
        <v>10202</v>
      </c>
      <c r="T2145" t="s">
        <v>430</v>
      </c>
      <c r="U2145" s="60">
        <v>1020204</v>
      </c>
      <c r="V2145" t="s">
        <v>5047</v>
      </c>
      <c r="W2145" s="60">
        <v>21620003</v>
      </c>
      <c r="X2145" s="60" t="str">
        <f t="shared" si="33"/>
        <v>216</v>
      </c>
    </row>
    <row r="2146" spans="2:24">
      <c r="B2146">
        <v>71655835</v>
      </c>
      <c r="C2146" t="s">
        <v>1107</v>
      </c>
      <c r="D2146" t="s">
        <v>410</v>
      </c>
      <c r="E2146" s="60" t="s">
        <v>411</v>
      </c>
      <c r="G2146" t="s">
        <v>753</v>
      </c>
      <c r="H2146" s="61">
        <v>36684</v>
      </c>
      <c r="J2146" t="s">
        <v>470</v>
      </c>
      <c r="M2146" t="s">
        <v>471</v>
      </c>
      <c r="Q2146" t="s">
        <v>753</v>
      </c>
      <c r="S2146">
        <v>10294</v>
      </c>
      <c r="T2146" t="s">
        <v>472</v>
      </c>
      <c r="U2146" s="60">
        <v>1029403</v>
      </c>
      <c r="V2146" t="s">
        <v>473</v>
      </c>
      <c r="W2146" s="60">
        <v>10850006</v>
      </c>
      <c r="X2146" s="60" t="str">
        <f t="shared" si="33"/>
        <v>108</v>
      </c>
    </row>
    <row r="2147" spans="2:24">
      <c r="B2147">
        <v>71657293</v>
      </c>
      <c r="C2147" t="s">
        <v>3340</v>
      </c>
      <c r="D2147" t="s">
        <v>393</v>
      </c>
      <c r="E2147" s="60" t="s">
        <v>394</v>
      </c>
      <c r="G2147" t="s">
        <v>2693</v>
      </c>
      <c r="H2147" s="61">
        <v>45209</v>
      </c>
      <c r="J2147" t="s">
        <v>396</v>
      </c>
      <c r="M2147" t="s">
        <v>397</v>
      </c>
      <c r="Q2147" t="s">
        <v>2694</v>
      </c>
      <c r="S2147">
        <v>10260</v>
      </c>
      <c r="T2147" t="s">
        <v>5037</v>
      </c>
      <c r="U2147" s="60">
        <v>1026003</v>
      </c>
      <c r="V2147" t="s">
        <v>1105</v>
      </c>
      <c r="W2147" s="60">
        <v>20920007</v>
      </c>
      <c r="X2147" s="60" t="str">
        <f t="shared" si="33"/>
        <v>209</v>
      </c>
    </row>
    <row r="2148" spans="2:24">
      <c r="B2148">
        <v>71657650</v>
      </c>
      <c r="C2148" t="s">
        <v>1033</v>
      </c>
      <c r="D2148" t="s">
        <v>393</v>
      </c>
      <c r="E2148" s="60" t="s">
        <v>394</v>
      </c>
      <c r="G2148" t="s">
        <v>395</v>
      </c>
      <c r="H2148" s="61">
        <v>36047</v>
      </c>
      <c r="J2148" t="s">
        <v>396</v>
      </c>
      <c r="M2148" t="s">
        <v>471</v>
      </c>
      <c r="Q2148" t="s">
        <v>398</v>
      </c>
      <c r="S2148">
        <v>10230</v>
      </c>
      <c r="T2148" t="s">
        <v>454</v>
      </c>
      <c r="U2148" s="60">
        <v>1023008</v>
      </c>
      <c r="V2148" t="s">
        <v>684</v>
      </c>
      <c r="W2148" s="60">
        <v>20720008</v>
      </c>
      <c r="X2148" s="60" t="str">
        <f t="shared" si="33"/>
        <v>207</v>
      </c>
    </row>
    <row r="2149" spans="2:24">
      <c r="B2149">
        <v>71658672</v>
      </c>
      <c r="C2149" t="s">
        <v>1490</v>
      </c>
      <c r="D2149" t="s">
        <v>393</v>
      </c>
      <c r="E2149" s="60" t="s">
        <v>394</v>
      </c>
      <c r="G2149" t="s">
        <v>395</v>
      </c>
      <c r="H2149" s="61">
        <v>38512</v>
      </c>
      <c r="J2149" t="s">
        <v>396</v>
      </c>
      <c r="M2149" t="s">
        <v>397</v>
      </c>
      <c r="Q2149" t="s">
        <v>398</v>
      </c>
      <c r="S2149">
        <v>10245</v>
      </c>
      <c r="T2149" t="s">
        <v>914</v>
      </c>
      <c r="U2149" s="60">
        <v>1024501</v>
      </c>
      <c r="V2149" t="s">
        <v>421</v>
      </c>
      <c r="W2149" s="60">
        <v>22120001</v>
      </c>
      <c r="X2149" s="60" t="str">
        <f t="shared" si="33"/>
        <v>221</v>
      </c>
    </row>
    <row r="2150" spans="2:24">
      <c r="B2150">
        <v>71658972</v>
      </c>
      <c r="C2150" t="s">
        <v>2915</v>
      </c>
      <c r="D2150" t="s">
        <v>393</v>
      </c>
      <c r="E2150" s="60" t="s">
        <v>394</v>
      </c>
      <c r="G2150" t="s">
        <v>2693</v>
      </c>
      <c r="H2150" s="61">
        <v>44981</v>
      </c>
      <c r="J2150" t="s">
        <v>396</v>
      </c>
      <c r="M2150" t="s">
        <v>471</v>
      </c>
      <c r="Q2150" t="s">
        <v>2694</v>
      </c>
      <c r="S2150">
        <v>10230</v>
      </c>
      <c r="T2150" t="s">
        <v>454</v>
      </c>
      <c r="U2150" s="60">
        <v>1023013</v>
      </c>
      <c r="V2150" t="s">
        <v>840</v>
      </c>
      <c r="W2150" s="60">
        <v>20720014</v>
      </c>
      <c r="X2150" s="60" t="str">
        <f t="shared" si="33"/>
        <v>207</v>
      </c>
    </row>
    <row r="2151" spans="2:24">
      <c r="B2151">
        <v>71662876</v>
      </c>
      <c r="C2151" t="s">
        <v>2868</v>
      </c>
      <c r="D2151" t="s">
        <v>410</v>
      </c>
      <c r="E2151" s="60" t="s">
        <v>411</v>
      </c>
      <c r="G2151" t="s">
        <v>2844</v>
      </c>
      <c r="H2151" s="61">
        <v>44943</v>
      </c>
      <c r="J2151" t="s">
        <v>2847</v>
      </c>
      <c r="M2151" t="s">
        <v>397</v>
      </c>
      <c r="Q2151" t="s">
        <v>2846</v>
      </c>
      <c r="S2151">
        <v>10282</v>
      </c>
      <c r="T2151" t="s">
        <v>543</v>
      </c>
      <c r="U2151" s="60">
        <v>1028203</v>
      </c>
      <c r="V2151" t="s">
        <v>544</v>
      </c>
      <c r="W2151" s="60">
        <v>10910004</v>
      </c>
      <c r="X2151" s="60" t="str">
        <f t="shared" si="33"/>
        <v>109</v>
      </c>
    </row>
    <row r="2152" spans="2:24">
      <c r="B2152">
        <v>71663401</v>
      </c>
      <c r="C2152" t="s">
        <v>2044</v>
      </c>
      <c r="D2152" t="s">
        <v>393</v>
      </c>
      <c r="E2152" s="60" t="s">
        <v>394</v>
      </c>
      <c r="G2152" t="s">
        <v>395</v>
      </c>
      <c r="H2152" s="61">
        <v>41158</v>
      </c>
      <c r="J2152" t="s">
        <v>396</v>
      </c>
      <c r="M2152" t="s">
        <v>397</v>
      </c>
      <c r="Q2152" t="s">
        <v>398</v>
      </c>
      <c r="S2152">
        <v>10202</v>
      </c>
      <c r="T2152" t="s">
        <v>430</v>
      </c>
      <c r="U2152" s="60">
        <v>1020201</v>
      </c>
      <c r="V2152" t="s">
        <v>615</v>
      </c>
      <c r="W2152" s="60">
        <v>21620002</v>
      </c>
      <c r="X2152" s="60" t="str">
        <f t="shared" si="33"/>
        <v>216</v>
      </c>
    </row>
    <row r="2153" spans="2:24">
      <c r="B2153">
        <v>71666530</v>
      </c>
      <c r="C2153" t="s">
        <v>1465</v>
      </c>
      <c r="D2153" t="s">
        <v>393</v>
      </c>
      <c r="E2153" s="60" t="s">
        <v>394</v>
      </c>
      <c r="G2153" t="s">
        <v>395</v>
      </c>
      <c r="H2153" s="61">
        <v>38467</v>
      </c>
      <c r="J2153" t="s">
        <v>396</v>
      </c>
      <c r="M2153" t="s">
        <v>471</v>
      </c>
      <c r="Q2153" t="s">
        <v>398</v>
      </c>
      <c r="S2153">
        <v>10230</v>
      </c>
      <c r="T2153" t="s">
        <v>454</v>
      </c>
      <c r="U2153" s="60">
        <v>1023005</v>
      </c>
      <c r="V2153" t="s">
        <v>765</v>
      </c>
      <c r="W2153" s="60">
        <v>20720005</v>
      </c>
      <c r="X2153" s="60" t="str">
        <f t="shared" si="33"/>
        <v>207</v>
      </c>
    </row>
    <row r="2154" spans="2:24">
      <c r="B2154">
        <v>71668767</v>
      </c>
      <c r="C2154" t="s">
        <v>1103</v>
      </c>
      <c r="D2154" t="s">
        <v>393</v>
      </c>
      <c r="E2154" s="60" t="s">
        <v>394</v>
      </c>
      <c r="G2154" t="s">
        <v>395</v>
      </c>
      <c r="H2154" s="61">
        <v>36629</v>
      </c>
      <c r="J2154" t="s">
        <v>396</v>
      </c>
      <c r="M2154" t="s">
        <v>397</v>
      </c>
      <c r="Q2154" t="s">
        <v>398</v>
      </c>
      <c r="S2154">
        <v>10230</v>
      </c>
      <c r="T2154" t="s">
        <v>454</v>
      </c>
      <c r="U2154" s="60">
        <v>1023010</v>
      </c>
      <c r="V2154" t="s">
        <v>713</v>
      </c>
      <c r="W2154" s="60">
        <v>20720010</v>
      </c>
      <c r="X2154" s="60" t="str">
        <f t="shared" si="33"/>
        <v>207</v>
      </c>
    </row>
    <row r="2155" spans="2:24">
      <c r="B2155">
        <v>71669873</v>
      </c>
      <c r="C2155" t="s">
        <v>2900</v>
      </c>
      <c r="D2155" t="s">
        <v>393</v>
      </c>
      <c r="E2155" s="60" t="s">
        <v>394</v>
      </c>
      <c r="G2155" t="s">
        <v>2693</v>
      </c>
      <c r="H2155" s="61">
        <v>44965</v>
      </c>
      <c r="J2155" t="s">
        <v>396</v>
      </c>
      <c r="M2155" t="s">
        <v>397</v>
      </c>
      <c r="Q2155" t="s">
        <v>2694</v>
      </c>
      <c r="S2155">
        <v>10209</v>
      </c>
      <c r="T2155" t="s">
        <v>442</v>
      </c>
      <c r="U2155" s="60">
        <v>1020906</v>
      </c>
      <c r="V2155" t="s">
        <v>5044</v>
      </c>
      <c r="W2155" s="60">
        <v>21720007</v>
      </c>
      <c r="X2155" s="60" t="str">
        <f t="shared" si="33"/>
        <v>217</v>
      </c>
    </row>
    <row r="2156" spans="2:24">
      <c r="B2156">
        <v>71671472</v>
      </c>
      <c r="C2156" t="s">
        <v>3395</v>
      </c>
      <c r="D2156" t="s">
        <v>393</v>
      </c>
      <c r="E2156" s="60" t="s">
        <v>394</v>
      </c>
      <c r="G2156" t="s">
        <v>2693</v>
      </c>
      <c r="H2156" s="61">
        <v>45237</v>
      </c>
      <c r="J2156" t="s">
        <v>396</v>
      </c>
      <c r="M2156" t="s">
        <v>471</v>
      </c>
      <c r="Q2156" t="s">
        <v>2694</v>
      </c>
      <c r="S2156">
        <v>10230</v>
      </c>
      <c r="T2156" t="s">
        <v>454</v>
      </c>
      <c r="U2156" s="60">
        <v>1023008</v>
      </c>
      <c r="V2156" t="s">
        <v>684</v>
      </c>
      <c r="W2156" s="60">
        <v>20720008</v>
      </c>
      <c r="X2156" s="60" t="str">
        <f t="shared" si="33"/>
        <v>207</v>
      </c>
    </row>
    <row r="2157" spans="2:24">
      <c r="B2157">
        <v>71675570</v>
      </c>
      <c r="C2157" t="s">
        <v>1496</v>
      </c>
      <c r="D2157" t="s">
        <v>393</v>
      </c>
      <c r="E2157" s="60" t="s">
        <v>394</v>
      </c>
      <c r="G2157" t="s">
        <v>395</v>
      </c>
      <c r="H2157" s="61">
        <v>38554</v>
      </c>
      <c r="J2157" t="s">
        <v>396</v>
      </c>
      <c r="M2157" t="s">
        <v>397</v>
      </c>
      <c r="Q2157" t="s">
        <v>398</v>
      </c>
      <c r="S2157">
        <v>10203</v>
      </c>
      <c r="T2157" t="s">
        <v>399</v>
      </c>
      <c r="U2157" s="60">
        <v>1020301</v>
      </c>
      <c r="V2157" t="s">
        <v>405</v>
      </c>
      <c r="W2157" s="60">
        <v>21420004</v>
      </c>
      <c r="X2157" s="60" t="str">
        <f t="shared" si="33"/>
        <v>214</v>
      </c>
    </row>
    <row r="2158" spans="2:24">
      <c r="B2158">
        <v>71675965</v>
      </c>
      <c r="C2158" t="s">
        <v>3251</v>
      </c>
      <c r="D2158" t="s">
        <v>393</v>
      </c>
      <c r="E2158" s="60" t="s">
        <v>394</v>
      </c>
      <c r="G2158" t="s">
        <v>2693</v>
      </c>
      <c r="H2158" s="61">
        <v>45174</v>
      </c>
      <c r="J2158" t="s">
        <v>396</v>
      </c>
      <c r="M2158" t="s">
        <v>397</v>
      </c>
      <c r="Q2158" t="s">
        <v>2694</v>
      </c>
      <c r="S2158">
        <v>10290</v>
      </c>
      <c r="T2158" t="s">
        <v>706</v>
      </c>
      <c r="U2158" s="60">
        <v>1029005</v>
      </c>
      <c r="V2158" t="s">
        <v>707</v>
      </c>
      <c r="W2158" s="60">
        <v>20420004</v>
      </c>
      <c r="X2158" s="60" t="str">
        <f t="shared" si="33"/>
        <v>204</v>
      </c>
    </row>
    <row r="2159" spans="2:24">
      <c r="B2159">
        <v>71677623</v>
      </c>
      <c r="C2159" t="s">
        <v>1730</v>
      </c>
      <c r="D2159" t="s">
        <v>393</v>
      </c>
      <c r="E2159" s="60" t="s">
        <v>394</v>
      </c>
      <c r="G2159" t="s">
        <v>395</v>
      </c>
      <c r="H2159" s="61">
        <v>39575</v>
      </c>
      <c r="J2159" t="s">
        <v>396</v>
      </c>
      <c r="M2159" t="s">
        <v>471</v>
      </c>
      <c r="Q2159" t="s">
        <v>398</v>
      </c>
      <c r="S2159">
        <v>10230</v>
      </c>
      <c r="T2159" t="s">
        <v>454</v>
      </c>
      <c r="U2159" s="60">
        <v>1023008</v>
      </c>
      <c r="V2159" t="s">
        <v>684</v>
      </c>
      <c r="W2159" s="60">
        <v>20720008</v>
      </c>
      <c r="X2159" s="60" t="str">
        <f t="shared" si="33"/>
        <v>207</v>
      </c>
    </row>
    <row r="2160" spans="2:24">
      <c r="B2160">
        <v>71677928</v>
      </c>
      <c r="C2160" t="s">
        <v>3411</v>
      </c>
      <c r="D2160" t="s">
        <v>393</v>
      </c>
      <c r="E2160" s="60" t="s">
        <v>394</v>
      </c>
      <c r="G2160" t="s">
        <v>2693</v>
      </c>
      <c r="H2160" s="61">
        <v>45238</v>
      </c>
      <c r="J2160" t="s">
        <v>396</v>
      </c>
      <c r="M2160" t="s">
        <v>471</v>
      </c>
      <c r="Q2160" t="s">
        <v>2694</v>
      </c>
      <c r="S2160">
        <v>10230</v>
      </c>
      <c r="T2160" t="s">
        <v>454</v>
      </c>
      <c r="U2160" s="60">
        <v>1023007</v>
      </c>
      <c r="V2160" t="s">
        <v>582</v>
      </c>
      <c r="W2160" s="60">
        <v>20720007</v>
      </c>
      <c r="X2160" s="60" t="str">
        <f t="shared" si="33"/>
        <v>207</v>
      </c>
    </row>
    <row r="2161" spans="2:24">
      <c r="B2161">
        <v>71678029</v>
      </c>
      <c r="C2161" t="s">
        <v>3377</v>
      </c>
      <c r="D2161" t="s">
        <v>393</v>
      </c>
      <c r="E2161" s="60" t="s">
        <v>394</v>
      </c>
      <c r="G2161" t="s">
        <v>2693</v>
      </c>
      <c r="H2161" s="61">
        <v>45237</v>
      </c>
      <c r="J2161" t="s">
        <v>396</v>
      </c>
      <c r="M2161" t="s">
        <v>471</v>
      </c>
      <c r="Q2161" t="s">
        <v>2694</v>
      </c>
      <c r="S2161">
        <v>10250</v>
      </c>
      <c r="T2161" t="s">
        <v>483</v>
      </c>
      <c r="U2161" s="60">
        <v>1025002</v>
      </c>
      <c r="V2161" t="s">
        <v>694</v>
      </c>
      <c r="W2161" s="60">
        <v>21220002</v>
      </c>
      <c r="X2161" s="60" t="str">
        <f t="shared" si="33"/>
        <v>212</v>
      </c>
    </row>
    <row r="2162" spans="2:24">
      <c r="B2162">
        <v>71679974</v>
      </c>
      <c r="C2162" t="s">
        <v>1407</v>
      </c>
      <c r="D2162" t="s">
        <v>393</v>
      </c>
      <c r="E2162" s="60" t="s">
        <v>394</v>
      </c>
      <c r="G2162" t="s">
        <v>395</v>
      </c>
      <c r="H2162" s="61">
        <v>38194</v>
      </c>
      <c r="J2162" t="s">
        <v>396</v>
      </c>
      <c r="M2162" t="s">
        <v>397</v>
      </c>
      <c r="Q2162" t="s">
        <v>398</v>
      </c>
      <c r="S2162">
        <v>10235</v>
      </c>
      <c r="T2162" t="s">
        <v>415</v>
      </c>
      <c r="U2162" s="60">
        <v>1023502</v>
      </c>
      <c r="V2162" t="s">
        <v>416</v>
      </c>
      <c r="W2162" s="60">
        <v>20820001</v>
      </c>
      <c r="X2162" s="60" t="str">
        <f t="shared" si="33"/>
        <v>208</v>
      </c>
    </row>
    <row r="2163" spans="2:24">
      <c r="B2163">
        <v>71681542</v>
      </c>
      <c r="C2163" t="s">
        <v>1464</v>
      </c>
      <c r="D2163" t="s">
        <v>410</v>
      </c>
      <c r="E2163" s="60" t="s">
        <v>411</v>
      </c>
      <c r="G2163" t="s">
        <v>753</v>
      </c>
      <c r="H2163" s="61">
        <v>38460</v>
      </c>
      <c r="J2163" t="s">
        <v>882</v>
      </c>
      <c r="M2163" t="s">
        <v>397</v>
      </c>
      <c r="Q2163" t="s">
        <v>753</v>
      </c>
      <c r="S2163">
        <v>10203</v>
      </c>
      <c r="T2163" t="s">
        <v>399</v>
      </c>
      <c r="U2163" s="60">
        <v>1020304</v>
      </c>
      <c r="V2163" t="s">
        <v>1290</v>
      </c>
      <c r="W2163" s="60">
        <v>21430001</v>
      </c>
      <c r="X2163" s="60" t="str">
        <f t="shared" si="33"/>
        <v>214</v>
      </c>
    </row>
    <row r="2164" spans="2:24">
      <c r="B2164">
        <v>71684802</v>
      </c>
      <c r="C2164" t="s">
        <v>1662</v>
      </c>
      <c r="D2164" t="s">
        <v>393</v>
      </c>
      <c r="E2164" s="60" t="s">
        <v>394</v>
      </c>
      <c r="G2164" t="s">
        <v>395</v>
      </c>
      <c r="H2164" s="61">
        <v>39308</v>
      </c>
      <c r="J2164" t="s">
        <v>396</v>
      </c>
      <c r="M2164" t="s">
        <v>397</v>
      </c>
      <c r="Q2164" t="s">
        <v>398</v>
      </c>
      <c r="S2164">
        <v>10250</v>
      </c>
      <c r="T2164" t="s">
        <v>483</v>
      </c>
      <c r="U2164" s="60">
        <v>1025002</v>
      </c>
      <c r="V2164" t="s">
        <v>694</v>
      </c>
      <c r="W2164" s="60">
        <v>21220002</v>
      </c>
      <c r="X2164" s="60" t="str">
        <f t="shared" si="33"/>
        <v>212</v>
      </c>
    </row>
    <row r="2165" spans="2:24">
      <c r="B2165">
        <v>71685009</v>
      </c>
      <c r="C2165" t="s">
        <v>2976</v>
      </c>
      <c r="D2165" t="s">
        <v>410</v>
      </c>
      <c r="E2165" s="60" t="s">
        <v>411</v>
      </c>
      <c r="G2165" t="s">
        <v>412</v>
      </c>
      <c r="H2165" s="61">
        <v>45026</v>
      </c>
      <c r="J2165" t="s">
        <v>2077</v>
      </c>
      <c r="M2165" t="s">
        <v>397</v>
      </c>
      <c r="Q2165" t="s">
        <v>719</v>
      </c>
      <c r="S2165">
        <v>10202</v>
      </c>
      <c r="T2165" t="s">
        <v>430</v>
      </c>
      <c r="U2165" s="60">
        <v>1020204</v>
      </c>
      <c r="V2165" t="s">
        <v>5047</v>
      </c>
      <c r="W2165" s="60">
        <v>21620003</v>
      </c>
      <c r="X2165" s="60" t="str">
        <f t="shared" si="33"/>
        <v>216</v>
      </c>
    </row>
    <row r="2166" spans="2:24">
      <c r="B2166">
        <v>8103968</v>
      </c>
      <c r="C2166" t="s">
        <v>2581</v>
      </c>
      <c r="D2166" t="s">
        <v>410</v>
      </c>
      <c r="E2166" s="60" t="s">
        <v>411</v>
      </c>
      <c r="G2166" t="s">
        <v>412</v>
      </c>
      <c r="H2166" s="61">
        <v>43399</v>
      </c>
      <c r="J2166" t="s">
        <v>578</v>
      </c>
      <c r="M2166" t="s">
        <v>397</v>
      </c>
      <c r="Q2166" t="s">
        <v>719</v>
      </c>
      <c r="S2166">
        <v>10291</v>
      </c>
      <c r="T2166" t="s">
        <v>439</v>
      </c>
      <c r="U2166" s="60">
        <v>1029106</v>
      </c>
      <c r="V2166" t="s">
        <v>505</v>
      </c>
      <c r="W2166" s="60">
        <v>10410050</v>
      </c>
      <c r="X2166" s="60" t="str">
        <f t="shared" si="33"/>
        <v>104</v>
      </c>
    </row>
    <row r="2167" spans="2:24">
      <c r="B2167">
        <v>71687503</v>
      </c>
      <c r="C2167" t="s">
        <v>1859</v>
      </c>
      <c r="D2167" t="s">
        <v>393</v>
      </c>
      <c r="E2167" s="60" t="s">
        <v>394</v>
      </c>
      <c r="G2167" t="s">
        <v>395</v>
      </c>
      <c r="H2167" s="61">
        <v>40018</v>
      </c>
      <c r="J2167" t="s">
        <v>396</v>
      </c>
      <c r="M2167" t="s">
        <v>397</v>
      </c>
      <c r="Q2167" t="s">
        <v>398</v>
      </c>
      <c r="S2167">
        <v>10209</v>
      </c>
      <c r="T2167" t="s">
        <v>442</v>
      </c>
      <c r="U2167" s="60">
        <v>1020904</v>
      </c>
      <c r="V2167" t="s">
        <v>756</v>
      </c>
      <c r="W2167" s="60">
        <v>21720005</v>
      </c>
      <c r="X2167" s="60" t="str">
        <f t="shared" si="33"/>
        <v>217</v>
      </c>
    </row>
    <row r="2168" spans="2:24">
      <c r="B2168">
        <v>8463087</v>
      </c>
      <c r="C2168" t="s">
        <v>1877</v>
      </c>
      <c r="D2168" t="s">
        <v>410</v>
      </c>
      <c r="E2168" s="60" t="s">
        <v>411</v>
      </c>
      <c r="G2168" t="s">
        <v>412</v>
      </c>
      <c r="H2168" s="61">
        <v>40074</v>
      </c>
      <c r="J2168" t="s">
        <v>578</v>
      </c>
      <c r="M2168" t="s">
        <v>397</v>
      </c>
      <c r="Q2168" t="s">
        <v>719</v>
      </c>
      <c r="S2168">
        <v>10291</v>
      </c>
      <c r="T2168" t="s">
        <v>439</v>
      </c>
      <c r="U2168" s="60">
        <v>1029106</v>
      </c>
      <c r="V2168" t="s">
        <v>505</v>
      </c>
      <c r="W2168" s="60">
        <v>10410050</v>
      </c>
      <c r="X2168" s="60" t="str">
        <f t="shared" si="33"/>
        <v>104</v>
      </c>
    </row>
    <row r="2169" spans="2:24">
      <c r="B2169">
        <v>71688473</v>
      </c>
      <c r="C2169" t="s">
        <v>1733</v>
      </c>
      <c r="D2169" t="s">
        <v>393</v>
      </c>
      <c r="E2169" s="60" t="s">
        <v>394</v>
      </c>
      <c r="G2169" t="s">
        <v>395</v>
      </c>
      <c r="H2169" s="61">
        <v>39577</v>
      </c>
      <c r="J2169" t="s">
        <v>396</v>
      </c>
      <c r="M2169" t="s">
        <v>397</v>
      </c>
      <c r="Q2169" t="s">
        <v>398</v>
      </c>
      <c r="S2169">
        <v>10203</v>
      </c>
      <c r="T2169" t="s">
        <v>399</v>
      </c>
      <c r="U2169" s="60">
        <v>1020301</v>
      </c>
      <c r="V2169" t="s">
        <v>405</v>
      </c>
      <c r="W2169" s="60">
        <v>21420004</v>
      </c>
      <c r="X2169" s="60" t="str">
        <f t="shared" si="33"/>
        <v>214</v>
      </c>
    </row>
    <row r="2170" spans="2:24">
      <c r="B2170">
        <v>71688684</v>
      </c>
      <c r="C2170" t="s">
        <v>3035</v>
      </c>
      <c r="D2170" t="s">
        <v>393</v>
      </c>
      <c r="E2170" s="60" t="s">
        <v>394</v>
      </c>
      <c r="G2170" t="s">
        <v>2693</v>
      </c>
      <c r="H2170" s="61">
        <v>45041</v>
      </c>
      <c r="J2170" t="s">
        <v>396</v>
      </c>
      <c r="M2170" t="s">
        <v>471</v>
      </c>
      <c r="Q2170" t="s">
        <v>2694</v>
      </c>
      <c r="S2170">
        <v>10210</v>
      </c>
      <c r="T2170" t="s">
        <v>5038</v>
      </c>
      <c r="U2170" s="60">
        <v>1021001</v>
      </c>
      <c r="V2170" t="s">
        <v>797</v>
      </c>
      <c r="W2170" s="60">
        <v>21820002</v>
      </c>
      <c r="X2170" s="60" t="str">
        <f t="shared" si="33"/>
        <v>218</v>
      </c>
    </row>
    <row r="2171" spans="2:24">
      <c r="B2171">
        <v>71688712</v>
      </c>
      <c r="C2171" t="s">
        <v>4801</v>
      </c>
      <c r="D2171" t="s">
        <v>410</v>
      </c>
      <c r="E2171" s="60" t="s">
        <v>411</v>
      </c>
      <c r="G2171" t="s">
        <v>412</v>
      </c>
      <c r="H2171" s="61">
        <v>45051</v>
      </c>
      <c r="J2171" t="s">
        <v>4963</v>
      </c>
      <c r="M2171" t="s">
        <v>397</v>
      </c>
      <c r="Q2171" t="s">
        <v>719</v>
      </c>
      <c r="S2171">
        <v>10235</v>
      </c>
      <c r="T2171" t="s">
        <v>415</v>
      </c>
      <c r="U2171" s="60">
        <v>1023503</v>
      </c>
      <c r="V2171" t="s">
        <v>5043</v>
      </c>
      <c r="W2171" s="60">
        <v>20820002</v>
      </c>
      <c r="X2171" s="60" t="str">
        <f t="shared" si="33"/>
        <v>208</v>
      </c>
    </row>
    <row r="2172" spans="2:24">
      <c r="B2172">
        <v>71689315</v>
      </c>
      <c r="C2172" t="s">
        <v>3241</v>
      </c>
      <c r="D2172" t="s">
        <v>393</v>
      </c>
      <c r="E2172" s="60" t="s">
        <v>394</v>
      </c>
      <c r="G2172" t="s">
        <v>2693</v>
      </c>
      <c r="H2172" s="61">
        <v>45177</v>
      </c>
      <c r="J2172" t="s">
        <v>396</v>
      </c>
      <c r="M2172" t="s">
        <v>397</v>
      </c>
      <c r="Q2172" t="s">
        <v>2694</v>
      </c>
      <c r="S2172">
        <v>10210</v>
      </c>
      <c r="T2172" t="s">
        <v>5038</v>
      </c>
      <c r="U2172" s="60">
        <v>102100102</v>
      </c>
      <c r="V2172" t="s">
        <v>5053</v>
      </c>
      <c r="W2172" s="60">
        <v>21820004</v>
      </c>
      <c r="X2172" s="60" t="str">
        <f t="shared" si="33"/>
        <v>218</v>
      </c>
    </row>
    <row r="2173" spans="2:24">
      <c r="B2173">
        <v>71689625</v>
      </c>
      <c r="C2173" t="s">
        <v>1196</v>
      </c>
      <c r="D2173" t="s">
        <v>393</v>
      </c>
      <c r="E2173" s="60" t="s">
        <v>394</v>
      </c>
      <c r="G2173" t="s">
        <v>395</v>
      </c>
      <c r="H2173" s="61">
        <v>37277</v>
      </c>
      <c r="J2173" t="s">
        <v>396</v>
      </c>
      <c r="M2173" t="s">
        <v>397</v>
      </c>
      <c r="Q2173" t="s">
        <v>398</v>
      </c>
      <c r="S2173">
        <v>10202</v>
      </c>
      <c r="T2173" t="s">
        <v>430</v>
      </c>
      <c r="U2173" s="60">
        <v>1020202</v>
      </c>
      <c r="V2173" t="s">
        <v>885</v>
      </c>
      <c r="W2173" s="60">
        <v>21620001</v>
      </c>
      <c r="X2173" s="60" t="str">
        <f t="shared" si="33"/>
        <v>216</v>
      </c>
    </row>
    <row r="2174" spans="2:24">
      <c r="B2174">
        <v>71690186</v>
      </c>
      <c r="C2174" t="s">
        <v>2083</v>
      </c>
      <c r="D2174" t="s">
        <v>410</v>
      </c>
      <c r="E2174" s="60" t="s">
        <v>411</v>
      </c>
      <c r="G2174" t="s">
        <v>753</v>
      </c>
      <c r="H2174" s="61">
        <v>41296</v>
      </c>
      <c r="J2174" t="s">
        <v>4954</v>
      </c>
      <c r="M2174" t="s">
        <v>397</v>
      </c>
      <c r="Q2174" t="s">
        <v>753</v>
      </c>
      <c r="S2174">
        <v>10292</v>
      </c>
      <c r="T2174" t="s">
        <v>451</v>
      </c>
      <c r="U2174" s="60">
        <v>1029203</v>
      </c>
      <c r="V2174" t="s">
        <v>452</v>
      </c>
      <c r="W2174" s="60">
        <v>20160002</v>
      </c>
      <c r="X2174" s="60" t="str">
        <f t="shared" si="33"/>
        <v>201</v>
      </c>
    </row>
    <row r="2175" spans="2:24">
      <c r="B2175">
        <v>71690931</v>
      </c>
      <c r="C2175" t="s">
        <v>1639</v>
      </c>
      <c r="D2175" t="s">
        <v>393</v>
      </c>
      <c r="E2175" s="60" t="s">
        <v>394</v>
      </c>
      <c r="G2175" t="s">
        <v>395</v>
      </c>
      <c r="H2175" s="61">
        <v>39282</v>
      </c>
      <c r="J2175" t="s">
        <v>396</v>
      </c>
      <c r="M2175" t="s">
        <v>397</v>
      </c>
      <c r="Q2175" t="s">
        <v>398</v>
      </c>
      <c r="S2175">
        <v>10215</v>
      </c>
      <c r="T2175" t="s">
        <v>5034</v>
      </c>
      <c r="U2175" s="60">
        <v>1021501</v>
      </c>
      <c r="V2175" t="s">
        <v>466</v>
      </c>
      <c r="W2175" s="60">
        <v>21520003</v>
      </c>
      <c r="X2175" s="60" t="str">
        <f t="shared" si="33"/>
        <v>215</v>
      </c>
    </row>
    <row r="2176" spans="2:24">
      <c r="B2176">
        <v>71691843</v>
      </c>
      <c r="C2176" t="s">
        <v>1028</v>
      </c>
      <c r="D2176" t="s">
        <v>410</v>
      </c>
      <c r="E2176" s="60" t="s">
        <v>411</v>
      </c>
      <c r="G2176" t="s">
        <v>753</v>
      </c>
      <c r="H2176" s="61">
        <v>36026</v>
      </c>
      <c r="J2176" t="s">
        <v>4948</v>
      </c>
      <c r="M2176" t="s">
        <v>397</v>
      </c>
      <c r="Q2176" t="s">
        <v>753</v>
      </c>
      <c r="S2176">
        <v>10292</v>
      </c>
      <c r="T2176" t="s">
        <v>451</v>
      </c>
      <c r="U2176" s="60">
        <v>1029203</v>
      </c>
      <c r="V2176" t="s">
        <v>452</v>
      </c>
      <c r="W2176" s="60">
        <v>20160002</v>
      </c>
      <c r="X2176" s="60" t="str">
        <f t="shared" si="33"/>
        <v>201</v>
      </c>
    </row>
    <row r="2177" spans="2:24">
      <c r="B2177">
        <v>71692188</v>
      </c>
      <c r="C2177" t="s">
        <v>1387</v>
      </c>
      <c r="D2177" t="s">
        <v>410</v>
      </c>
      <c r="E2177" s="60" t="s">
        <v>411</v>
      </c>
      <c r="G2177" t="s">
        <v>412</v>
      </c>
      <c r="H2177" s="61">
        <v>38096</v>
      </c>
      <c r="J2177" t="s">
        <v>4979</v>
      </c>
      <c r="M2177" t="s">
        <v>397</v>
      </c>
      <c r="Q2177" t="s">
        <v>719</v>
      </c>
      <c r="S2177">
        <v>10297</v>
      </c>
      <c r="T2177" t="s">
        <v>628</v>
      </c>
      <c r="U2177" s="60">
        <v>1029707</v>
      </c>
      <c r="V2177" t="s">
        <v>629</v>
      </c>
      <c r="W2177" s="60">
        <v>20340029</v>
      </c>
      <c r="X2177" s="60" t="str">
        <f t="shared" si="33"/>
        <v>203</v>
      </c>
    </row>
    <row r="2178" spans="2:24">
      <c r="B2178">
        <v>71692219</v>
      </c>
      <c r="C2178" t="s">
        <v>1562</v>
      </c>
      <c r="D2178" t="s">
        <v>393</v>
      </c>
      <c r="E2178" s="60" t="s">
        <v>394</v>
      </c>
      <c r="G2178" t="s">
        <v>395</v>
      </c>
      <c r="H2178" s="61">
        <v>38860</v>
      </c>
      <c r="J2178" t="s">
        <v>396</v>
      </c>
      <c r="M2178" t="s">
        <v>471</v>
      </c>
      <c r="Q2178" t="s">
        <v>398</v>
      </c>
      <c r="S2178">
        <v>10230</v>
      </c>
      <c r="T2178" t="s">
        <v>454</v>
      </c>
      <c r="U2178" s="60">
        <v>1023008</v>
      </c>
      <c r="V2178" t="s">
        <v>684</v>
      </c>
      <c r="W2178" s="60">
        <v>20720008</v>
      </c>
      <c r="X2178" s="60" t="str">
        <f t="shared" si="33"/>
        <v>207</v>
      </c>
    </row>
    <row r="2179" spans="2:24">
      <c r="B2179">
        <v>71693149</v>
      </c>
      <c r="C2179" t="s">
        <v>2355</v>
      </c>
      <c r="D2179" t="s">
        <v>393</v>
      </c>
      <c r="E2179" s="60" t="s">
        <v>394</v>
      </c>
      <c r="G2179" t="s">
        <v>395</v>
      </c>
      <c r="H2179" s="61">
        <v>42395</v>
      </c>
      <c r="J2179" t="s">
        <v>396</v>
      </c>
      <c r="M2179" t="s">
        <v>397</v>
      </c>
      <c r="Q2179" t="s">
        <v>398</v>
      </c>
      <c r="S2179">
        <v>10211</v>
      </c>
      <c r="T2179" t="s">
        <v>422</v>
      </c>
      <c r="U2179" s="60">
        <v>1021101</v>
      </c>
      <c r="V2179" t="s">
        <v>423</v>
      </c>
      <c r="W2179" s="60">
        <v>21920004</v>
      </c>
      <c r="X2179" s="60" t="str">
        <f t="shared" ref="X2179:X2242" si="34">LEFT(W2179,3)</f>
        <v>219</v>
      </c>
    </row>
    <row r="2180" spans="2:24">
      <c r="B2180">
        <v>71693167</v>
      </c>
      <c r="C2180" t="s">
        <v>1554</v>
      </c>
      <c r="D2180" t="s">
        <v>393</v>
      </c>
      <c r="E2180" s="60" t="s">
        <v>394</v>
      </c>
      <c r="G2180" t="s">
        <v>395</v>
      </c>
      <c r="H2180" s="61">
        <v>38827</v>
      </c>
      <c r="J2180" t="s">
        <v>396</v>
      </c>
      <c r="M2180" t="s">
        <v>397</v>
      </c>
      <c r="Q2180" t="s">
        <v>398</v>
      </c>
      <c r="S2180">
        <v>10203</v>
      </c>
      <c r="T2180" t="s">
        <v>399</v>
      </c>
      <c r="U2180" s="60">
        <v>1020305</v>
      </c>
      <c r="V2180" t="s">
        <v>436</v>
      </c>
      <c r="W2180" s="60">
        <v>21420001</v>
      </c>
      <c r="X2180" s="60" t="str">
        <f t="shared" si="34"/>
        <v>214</v>
      </c>
    </row>
    <row r="2181" spans="2:24">
      <c r="B2181">
        <v>71693521</v>
      </c>
      <c r="C2181" t="s">
        <v>2139</v>
      </c>
      <c r="D2181" t="s">
        <v>393</v>
      </c>
      <c r="E2181" s="60" t="s">
        <v>394</v>
      </c>
      <c r="G2181" t="s">
        <v>395</v>
      </c>
      <c r="H2181" s="61">
        <v>41430</v>
      </c>
      <c r="J2181" t="s">
        <v>396</v>
      </c>
      <c r="M2181" t="s">
        <v>397</v>
      </c>
      <c r="Q2181" t="s">
        <v>398</v>
      </c>
      <c r="S2181">
        <v>10275</v>
      </c>
      <c r="T2181" t="s">
        <v>564</v>
      </c>
      <c r="U2181" s="60">
        <v>1027501</v>
      </c>
      <c r="V2181" t="s">
        <v>565</v>
      </c>
      <c r="W2181" s="60">
        <v>22520001</v>
      </c>
      <c r="X2181" s="60" t="str">
        <f t="shared" si="34"/>
        <v>225</v>
      </c>
    </row>
    <row r="2182" spans="2:24">
      <c r="B2182">
        <v>71693555</v>
      </c>
      <c r="C2182" t="s">
        <v>1435</v>
      </c>
      <c r="D2182" t="s">
        <v>393</v>
      </c>
      <c r="E2182" s="60" t="s">
        <v>394</v>
      </c>
      <c r="G2182" t="s">
        <v>395</v>
      </c>
      <c r="H2182" s="61">
        <v>38390</v>
      </c>
      <c r="J2182" t="s">
        <v>396</v>
      </c>
      <c r="M2182" t="s">
        <v>397</v>
      </c>
      <c r="Q2182" t="s">
        <v>398</v>
      </c>
      <c r="S2182">
        <v>10213</v>
      </c>
      <c r="T2182" t="s">
        <v>460</v>
      </c>
      <c r="U2182" s="60">
        <v>1021301</v>
      </c>
      <c r="V2182" t="s">
        <v>421</v>
      </c>
      <c r="W2182" s="60">
        <v>22320001</v>
      </c>
      <c r="X2182" s="60" t="str">
        <f t="shared" si="34"/>
        <v>223</v>
      </c>
    </row>
    <row r="2183" spans="2:24">
      <c r="B2183">
        <v>71695479</v>
      </c>
      <c r="C2183" t="s">
        <v>1622</v>
      </c>
      <c r="D2183" t="s">
        <v>410</v>
      </c>
      <c r="E2183" s="60" t="s">
        <v>411</v>
      </c>
      <c r="G2183" t="s">
        <v>412</v>
      </c>
      <c r="H2183" s="61">
        <v>39119</v>
      </c>
      <c r="J2183" t="s">
        <v>1623</v>
      </c>
      <c r="M2183" t="s">
        <v>397</v>
      </c>
      <c r="Q2183" t="s">
        <v>719</v>
      </c>
      <c r="S2183">
        <v>10285</v>
      </c>
      <c r="T2183" t="s">
        <v>599</v>
      </c>
      <c r="U2183" s="60">
        <v>1028502</v>
      </c>
      <c r="V2183" t="s">
        <v>600</v>
      </c>
      <c r="W2183" s="60">
        <v>20210001</v>
      </c>
      <c r="X2183" s="60" t="str">
        <f t="shared" si="34"/>
        <v>202</v>
      </c>
    </row>
    <row r="2184" spans="2:24">
      <c r="B2184">
        <v>15483972</v>
      </c>
      <c r="C2184" t="s">
        <v>2583</v>
      </c>
      <c r="D2184" t="s">
        <v>410</v>
      </c>
      <c r="E2184" s="60" t="s">
        <v>411</v>
      </c>
      <c r="G2184" t="s">
        <v>412</v>
      </c>
      <c r="H2184" s="61">
        <v>43406</v>
      </c>
      <c r="J2184" t="s">
        <v>578</v>
      </c>
      <c r="M2184" t="s">
        <v>397</v>
      </c>
      <c r="Q2184" t="s">
        <v>719</v>
      </c>
      <c r="S2184">
        <v>10291</v>
      </c>
      <c r="T2184" t="s">
        <v>439</v>
      </c>
      <c r="U2184" s="60">
        <v>1029106</v>
      </c>
      <c r="V2184" t="s">
        <v>505</v>
      </c>
      <c r="W2184" s="60">
        <v>10410050</v>
      </c>
      <c r="X2184" s="60" t="str">
        <f t="shared" si="34"/>
        <v>104</v>
      </c>
    </row>
    <row r="2185" spans="2:24">
      <c r="B2185">
        <v>71696254</v>
      </c>
      <c r="C2185" t="s">
        <v>1014</v>
      </c>
      <c r="D2185" t="s">
        <v>393</v>
      </c>
      <c r="E2185" s="60" t="s">
        <v>394</v>
      </c>
      <c r="G2185" t="s">
        <v>395</v>
      </c>
      <c r="H2185" s="61">
        <v>35944</v>
      </c>
      <c r="J2185" t="s">
        <v>396</v>
      </c>
      <c r="M2185" t="s">
        <v>397</v>
      </c>
      <c r="Q2185" t="s">
        <v>398</v>
      </c>
      <c r="S2185">
        <v>10250</v>
      </c>
      <c r="T2185" t="s">
        <v>483</v>
      </c>
      <c r="U2185" s="60">
        <v>1025001</v>
      </c>
      <c r="V2185" t="s">
        <v>864</v>
      </c>
      <c r="W2185" s="60">
        <v>21220001</v>
      </c>
      <c r="X2185" s="60" t="str">
        <f t="shared" si="34"/>
        <v>212</v>
      </c>
    </row>
    <row r="2186" spans="2:24">
      <c r="B2186">
        <v>71697487</v>
      </c>
      <c r="C2186" t="s">
        <v>2702</v>
      </c>
      <c r="D2186" t="s">
        <v>410</v>
      </c>
      <c r="E2186" s="60" t="s">
        <v>411</v>
      </c>
      <c r="G2186" t="s">
        <v>412</v>
      </c>
      <c r="H2186" s="61">
        <v>44440</v>
      </c>
      <c r="J2186" t="s">
        <v>4979</v>
      </c>
      <c r="M2186" t="s">
        <v>397</v>
      </c>
      <c r="Q2186" t="s">
        <v>719</v>
      </c>
      <c r="S2186">
        <v>10213</v>
      </c>
      <c r="T2186" t="s">
        <v>460</v>
      </c>
      <c r="U2186" s="60">
        <v>10213</v>
      </c>
      <c r="V2186" t="s">
        <v>460</v>
      </c>
      <c r="W2186" s="60">
        <v>22360001</v>
      </c>
      <c r="X2186" s="60" t="str">
        <f t="shared" si="34"/>
        <v>223</v>
      </c>
    </row>
    <row r="2187" spans="2:24">
      <c r="B2187">
        <v>71698357</v>
      </c>
      <c r="C2187" t="s">
        <v>1928</v>
      </c>
      <c r="D2187" t="s">
        <v>393</v>
      </c>
      <c r="E2187" s="60" t="s">
        <v>394</v>
      </c>
      <c r="G2187" t="s">
        <v>395</v>
      </c>
      <c r="H2187" s="61">
        <v>40436</v>
      </c>
      <c r="J2187" t="s">
        <v>396</v>
      </c>
      <c r="M2187" t="s">
        <v>397</v>
      </c>
      <c r="Q2187" t="s">
        <v>398</v>
      </c>
      <c r="S2187">
        <v>10240</v>
      </c>
      <c r="T2187" t="s">
        <v>5036</v>
      </c>
      <c r="U2187" s="60">
        <v>1024001</v>
      </c>
      <c r="V2187" t="s">
        <v>477</v>
      </c>
      <c r="W2187" s="60">
        <v>21120001</v>
      </c>
      <c r="X2187" s="60" t="str">
        <f t="shared" si="34"/>
        <v>211</v>
      </c>
    </row>
    <row r="2188" spans="2:24">
      <c r="B2188">
        <v>71698579</v>
      </c>
      <c r="C2188" t="s">
        <v>1158</v>
      </c>
      <c r="D2188" t="s">
        <v>393</v>
      </c>
      <c r="E2188" s="60" t="s">
        <v>394</v>
      </c>
      <c r="G2188" t="s">
        <v>395</v>
      </c>
      <c r="H2188" s="61">
        <v>36950</v>
      </c>
      <c r="J2188" t="s">
        <v>396</v>
      </c>
      <c r="M2188" t="s">
        <v>471</v>
      </c>
      <c r="Q2188" t="s">
        <v>398</v>
      </c>
      <c r="S2188">
        <v>10230</v>
      </c>
      <c r="T2188" t="s">
        <v>454</v>
      </c>
      <c r="U2188" s="60">
        <v>1023008</v>
      </c>
      <c r="V2188" t="s">
        <v>684</v>
      </c>
      <c r="W2188" s="60">
        <v>20720008</v>
      </c>
      <c r="X2188" s="60" t="str">
        <f t="shared" si="34"/>
        <v>207</v>
      </c>
    </row>
    <row r="2189" spans="2:24">
      <c r="B2189">
        <v>15507742</v>
      </c>
      <c r="C2189" t="s">
        <v>2531</v>
      </c>
      <c r="D2189" t="s">
        <v>410</v>
      </c>
      <c r="E2189" s="60" t="s">
        <v>411</v>
      </c>
      <c r="G2189" t="s">
        <v>412</v>
      </c>
      <c r="H2189" s="61">
        <v>43168</v>
      </c>
      <c r="J2189" t="s">
        <v>578</v>
      </c>
      <c r="M2189" t="s">
        <v>397</v>
      </c>
      <c r="Q2189" t="s">
        <v>719</v>
      </c>
      <c r="S2189">
        <v>10291</v>
      </c>
      <c r="T2189" t="s">
        <v>439</v>
      </c>
      <c r="U2189" s="60">
        <v>1029106</v>
      </c>
      <c r="V2189" t="s">
        <v>505</v>
      </c>
      <c r="W2189" s="60">
        <v>10410050</v>
      </c>
      <c r="X2189" s="60" t="str">
        <f t="shared" si="34"/>
        <v>104</v>
      </c>
    </row>
    <row r="2190" spans="2:24">
      <c r="B2190">
        <v>71701627</v>
      </c>
      <c r="C2190" t="s">
        <v>2647</v>
      </c>
      <c r="D2190" t="s">
        <v>410</v>
      </c>
      <c r="E2190" s="60" t="s">
        <v>411</v>
      </c>
      <c r="G2190" t="s">
        <v>412</v>
      </c>
      <c r="H2190" s="61">
        <v>44246</v>
      </c>
      <c r="J2190" t="s">
        <v>4979</v>
      </c>
      <c r="M2190" t="s">
        <v>397</v>
      </c>
      <c r="Q2190" t="s">
        <v>719</v>
      </c>
      <c r="S2190">
        <v>10278</v>
      </c>
      <c r="T2190" t="s">
        <v>977</v>
      </c>
      <c r="U2190" s="60">
        <v>10278</v>
      </c>
      <c r="V2190" t="s">
        <v>977</v>
      </c>
      <c r="W2190" s="60">
        <v>23030001</v>
      </c>
      <c r="X2190" s="60" t="str">
        <f t="shared" si="34"/>
        <v>230</v>
      </c>
    </row>
    <row r="2191" spans="2:24">
      <c r="B2191">
        <v>71704844</v>
      </c>
      <c r="C2191" t="s">
        <v>1668</v>
      </c>
      <c r="D2191" t="s">
        <v>393</v>
      </c>
      <c r="E2191" s="60" t="s">
        <v>394</v>
      </c>
      <c r="G2191" t="s">
        <v>395</v>
      </c>
      <c r="H2191" s="61">
        <v>39311</v>
      </c>
      <c r="J2191" t="s">
        <v>396</v>
      </c>
      <c r="M2191" t="s">
        <v>397</v>
      </c>
      <c r="Q2191" t="s">
        <v>398</v>
      </c>
      <c r="S2191">
        <v>10203</v>
      </c>
      <c r="T2191" t="s">
        <v>399</v>
      </c>
      <c r="U2191" s="60">
        <v>1020301</v>
      </c>
      <c r="V2191" t="s">
        <v>405</v>
      </c>
      <c r="W2191" s="60">
        <v>21420004</v>
      </c>
      <c r="X2191" s="60" t="str">
        <f t="shared" si="34"/>
        <v>214</v>
      </c>
    </row>
    <row r="2192" spans="2:24">
      <c r="B2192">
        <v>21386951</v>
      </c>
      <c r="C2192" t="s">
        <v>1183</v>
      </c>
      <c r="D2192" t="s">
        <v>410</v>
      </c>
      <c r="E2192" s="60" t="s">
        <v>411</v>
      </c>
      <c r="G2192" t="s">
        <v>753</v>
      </c>
      <c r="H2192" s="61">
        <v>37141</v>
      </c>
      <c r="J2192" t="s">
        <v>481</v>
      </c>
      <c r="M2192" t="s">
        <v>397</v>
      </c>
      <c r="Q2192" t="s">
        <v>753</v>
      </c>
      <c r="S2192">
        <v>10291</v>
      </c>
      <c r="T2192" t="s">
        <v>439</v>
      </c>
      <c r="U2192" s="60">
        <v>1029103</v>
      </c>
      <c r="V2192" t="s">
        <v>552</v>
      </c>
      <c r="W2192" s="60">
        <v>10410042</v>
      </c>
      <c r="X2192" s="60" t="str">
        <f t="shared" si="34"/>
        <v>104</v>
      </c>
    </row>
    <row r="2193" spans="2:24">
      <c r="B2193">
        <v>71705809</v>
      </c>
      <c r="C2193" t="s">
        <v>1186</v>
      </c>
      <c r="D2193" t="s">
        <v>393</v>
      </c>
      <c r="E2193" s="60" t="s">
        <v>394</v>
      </c>
      <c r="G2193" t="s">
        <v>395</v>
      </c>
      <c r="H2193" s="61">
        <v>37152</v>
      </c>
      <c r="J2193" t="s">
        <v>396</v>
      </c>
      <c r="M2193" t="s">
        <v>397</v>
      </c>
      <c r="Q2193" t="s">
        <v>398</v>
      </c>
      <c r="S2193">
        <v>10225</v>
      </c>
      <c r="T2193" t="s">
        <v>402</v>
      </c>
      <c r="U2193" s="60">
        <v>1022505</v>
      </c>
      <c r="V2193" t="s">
        <v>5048</v>
      </c>
      <c r="W2193" s="60">
        <v>21320007</v>
      </c>
      <c r="X2193" s="60" t="str">
        <f t="shared" si="34"/>
        <v>213</v>
      </c>
    </row>
    <row r="2194" spans="2:24">
      <c r="B2194">
        <v>21619826</v>
      </c>
      <c r="C2194" t="s">
        <v>1133</v>
      </c>
      <c r="D2194" t="s">
        <v>410</v>
      </c>
      <c r="E2194" s="60" t="s">
        <v>411</v>
      </c>
      <c r="G2194" t="s">
        <v>753</v>
      </c>
      <c r="H2194" s="61">
        <v>36909</v>
      </c>
      <c r="J2194" t="s">
        <v>413</v>
      </c>
      <c r="M2194" t="s">
        <v>397</v>
      </c>
      <c r="Q2194" t="s">
        <v>753</v>
      </c>
      <c r="S2194">
        <v>10291</v>
      </c>
      <c r="T2194" t="s">
        <v>439</v>
      </c>
      <c r="U2194" s="60">
        <v>1029104</v>
      </c>
      <c r="V2194" t="s">
        <v>528</v>
      </c>
      <c r="W2194" s="60">
        <v>10410046</v>
      </c>
      <c r="X2194" s="60" t="str">
        <f t="shared" si="34"/>
        <v>104</v>
      </c>
    </row>
    <row r="2195" spans="2:24">
      <c r="B2195">
        <v>71706884</v>
      </c>
      <c r="C2195" t="s">
        <v>1469</v>
      </c>
      <c r="D2195" t="s">
        <v>393</v>
      </c>
      <c r="E2195" s="60" t="s">
        <v>394</v>
      </c>
      <c r="G2195" t="s">
        <v>395</v>
      </c>
      <c r="H2195" s="61">
        <v>38484</v>
      </c>
      <c r="J2195" t="s">
        <v>775</v>
      </c>
      <c r="M2195" t="s">
        <v>397</v>
      </c>
      <c r="Q2195" t="s">
        <v>398</v>
      </c>
      <c r="S2195">
        <v>10260</v>
      </c>
      <c r="T2195" t="s">
        <v>5037</v>
      </c>
      <c r="U2195" s="60">
        <v>10260</v>
      </c>
      <c r="V2195" t="s">
        <v>5037</v>
      </c>
      <c r="W2195" s="60">
        <v>20960001</v>
      </c>
      <c r="X2195" s="60" t="str">
        <f t="shared" si="34"/>
        <v>209</v>
      </c>
    </row>
    <row r="2196" spans="2:24">
      <c r="B2196">
        <v>32143412</v>
      </c>
      <c r="C2196" t="s">
        <v>1879</v>
      </c>
      <c r="D2196" t="s">
        <v>410</v>
      </c>
      <c r="E2196" s="60" t="s">
        <v>411</v>
      </c>
      <c r="G2196" t="s">
        <v>753</v>
      </c>
      <c r="H2196" s="61">
        <v>40092</v>
      </c>
      <c r="J2196" t="s">
        <v>508</v>
      </c>
      <c r="M2196" t="s">
        <v>397</v>
      </c>
      <c r="Q2196" t="s">
        <v>753</v>
      </c>
      <c r="S2196">
        <v>10291</v>
      </c>
      <c r="T2196" t="s">
        <v>439</v>
      </c>
      <c r="U2196" s="60">
        <v>1029104</v>
      </c>
      <c r="V2196" t="s">
        <v>528</v>
      </c>
      <c r="W2196" s="60">
        <v>10410046</v>
      </c>
      <c r="X2196" s="60" t="str">
        <f t="shared" si="34"/>
        <v>104</v>
      </c>
    </row>
    <row r="2197" spans="2:24">
      <c r="B2197">
        <v>35545435</v>
      </c>
      <c r="C2197" t="s">
        <v>2862</v>
      </c>
      <c r="D2197" t="s">
        <v>410</v>
      </c>
      <c r="E2197" s="60" t="s">
        <v>411</v>
      </c>
      <c r="G2197" t="s">
        <v>2844</v>
      </c>
      <c r="H2197" s="61">
        <v>45173</v>
      </c>
      <c r="J2197" t="s">
        <v>2858</v>
      </c>
      <c r="M2197" t="s">
        <v>397</v>
      </c>
      <c r="Q2197" t="s">
        <v>2846</v>
      </c>
      <c r="S2197">
        <v>10291</v>
      </c>
      <c r="T2197" t="s">
        <v>439</v>
      </c>
      <c r="U2197" s="60">
        <v>1029107</v>
      </c>
      <c r="V2197" t="s">
        <v>512</v>
      </c>
      <c r="W2197" s="60">
        <v>10410054</v>
      </c>
      <c r="X2197" s="60" t="str">
        <f t="shared" si="34"/>
        <v>104</v>
      </c>
    </row>
    <row r="2198" spans="2:24">
      <c r="B2198">
        <v>71708009</v>
      </c>
      <c r="C2198" t="s">
        <v>1309</v>
      </c>
      <c r="D2198" t="s">
        <v>393</v>
      </c>
      <c r="E2198" s="60" t="s">
        <v>394</v>
      </c>
      <c r="G2198" t="s">
        <v>395</v>
      </c>
      <c r="H2198" s="61">
        <v>37789</v>
      </c>
      <c r="J2198" t="s">
        <v>396</v>
      </c>
      <c r="M2198" t="s">
        <v>397</v>
      </c>
      <c r="Q2198" t="s">
        <v>398</v>
      </c>
      <c r="S2198">
        <v>10230</v>
      </c>
      <c r="T2198" t="s">
        <v>454</v>
      </c>
      <c r="U2198" s="60">
        <v>1023009</v>
      </c>
      <c r="V2198" t="s">
        <v>663</v>
      </c>
      <c r="W2198" s="60">
        <v>20720009</v>
      </c>
      <c r="X2198" s="60" t="str">
        <f t="shared" si="34"/>
        <v>207</v>
      </c>
    </row>
    <row r="2199" spans="2:24">
      <c r="B2199">
        <v>71711446</v>
      </c>
      <c r="C2199" t="s">
        <v>2977</v>
      </c>
      <c r="D2199" t="s">
        <v>393</v>
      </c>
      <c r="E2199" s="60" t="s">
        <v>394</v>
      </c>
      <c r="G2199" t="s">
        <v>1299</v>
      </c>
      <c r="H2199" s="61">
        <v>45223</v>
      </c>
      <c r="J2199" t="s">
        <v>396</v>
      </c>
      <c r="M2199" t="s">
        <v>471</v>
      </c>
      <c r="Q2199" t="s">
        <v>398</v>
      </c>
      <c r="S2199">
        <v>10230</v>
      </c>
      <c r="T2199" t="s">
        <v>454</v>
      </c>
      <c r="U2199" s="60">
        <v>1023008</v>
      </c>
      <c r="V2199" t="s">
        <v>684</v>
      </c>
      <c r="W2199" s="60">
        <v>20720008</v>
      </c>
      <c r="X2199" s="60" t="str">
        <f t="shared" si="34"/>
        <v>207</v>
      </c>
    </row>
    <row r="2200" spans="2:24">
      <c r="B2200">
        <v>39270893</v>
      </c>
      <c r="C2200" t="s">
        <v>4802</v>
      </c>
      <c r="D2200" t="s">
        <v>410</v>
      </c>
      <c r="E2200" s="60" t="s">
        <v>411</v>
      </c>
      <c r="G2200" t="s">
        <v>412</v>
      </c>
      <c r="H2200" s="61">
        <v>45098</v>
      </c>
      <c r="J2200" t="s">
        <v>481</v>
      </c>
      <c r="M2200" t="s">
        <v>397</v>
      </c>
      <c r="Q2200" t="s">
        <v>414</v>
      </c>
      <c r="S2200">
        <v>10291</v>
      </c>
      <c r="T2200" t="s">
        <v>439</v>
      </c>
      <c r="U2200" s="60">
        <v>1029106</v>
      </c>
      <c r="V2200" t="s">
        <v>505</v>
      </c>
      <c r="W2200" s="60">
        <v>10410050</v>
      </c>
      <c r="X2200" s="60" t="str">
        <f t="shared" si="34"/>
        <v>104</v>
      </c>
    </row>
    <row r="2201" spans="2:24">
      <c r="B2201">
        <v>71714508</v>
      </c>
      <c r="C2201" t="s">
        <v>1626</v>
      </c>
      <c r="D2201" t="s">
        <v>410</v>
      </c>
      <c r="E2201" s="60" t="s">
        <v>411</v>
      </c>
      <c r="G2201" t="s">
        <v>753</v>
      </c>
      <c r="H2201" s="61">
        <v>39143</v>
      </c>
      <c r="J2201" t="s">
        <v>1627</v>
      </c>
      <c r="M2201" t="s">
        <v>397</v>
      </c>
      <c r="Q2201" t="s">
        <v>753</v>
      </c>
      <c r="S2201">
        <v>10245</v>
      </c>
      <c r="T2201" t="s">
        <v>914</v>
      </c>
      <c r="U2201" s="60">
        <v>1024502</v>
      </c>
      <c r="V2201" t="s">
        <v>1237</v>
      </c>
      <c r="W2201" s="60">
        <v>22130001</v>
      </c>
      <c r="X2201" s="60" t="str">
        <f t="shared" si="34"/>
        <v>221</v>
      </c>
    </row>
    <row r="2202" spans="2:24">
      <c r="B2202">
        <v>42786318</v>
      </c>
      <c r="C2202" t="s">
        <v>4803</v>
      </c>
      <c r="D2202" t="s">
        <v>410</v>
      </c>
      <c r="E2202" s="60" t="s">
        <v>411</v>
      </c>
      <c r="G2202" t="s">
        <v>753</v>
      </c>
      <c r="H2202" s="61">
        <v>36788</v>
      </c>
      <c r="J2202" t="s">
        <v>530</v>
      </c>
      <c r="M2202" t="s">
        <v>397</v>
      </c>
      <c r="Q2202" t="s">
        <v>753</v>
      </c>
      <c r="S2202">
        <v>10291</v>
      </c>
      <c r="T2202" t="s">
        <v>439</v>
      </c>
      <c r="U2202" s="60">
        <v>1029104</v>
      </c>
      <c r="V2202" t="s">
        <v>528</v>
      </c>
      <c r="W2202" s="60">
        <v>10410046</v>
      </c>
      <c r="X2202" s="60" t="str">
        <f t="shared" si="34"/>
        <v>104</v>
      </c>
    </row>
    <row r="2203" spans="2:24">
      <c r="B2203">
        <v>71715525</v>
      </c>
      <c r="C2203" t="s">
        <v>1192</v>
      </c>
      <c r="D2203" t="s">
        <v>410</v>
      </c>
      <c r="E2203" s="60" t="s">
        <v>411</v>
      </c>
      <c r="G2203" t="s">
        <v>753</v>
      </c>
      <c r="H2203" s="61">
        <v>37194</v>
      </c>
      <c r="J2203" t="s">
        <v>536</v>
      </c>
      <c r="M2203" t="s">
        <v>397</v>
      </c>
      <c r="Q2203" t="s">
        <v>753</v>
      </c>
      <c r="S2203">
        <v>10289</v>
      </c>
      <c r="T2203" t="s">
        <v>521</v>
      </c>
      <c r="U2203" s="60">
        <v>102890401</v>
      </c>
      <c r="V2203" t="s">
        <v>522</v>
      </c>
      <c r="W2203" s="60">
        <v>10210005</v>
      </c>
      <c r="X2203" s="60" t="str">
        <f t="shared" si="34"/>
        <v>102</v>
      </c>
    </row>
    <row r="2204" spans="2:24">
      <c r="B2204">
        <v>71715545</v>
      </c>
      <c r="C2204" t="s">
        <v>4804</v>
      </c>
      <c r="D2204" t="s">
        <v>393</v>
      </c>
      <c r="E2204" s="60" t="s">
        <v>394</v>
      </c>
      <c r="G2204" t="s">
        <v>2693</v>
      </c>
      <c r="H2204" s="61">
        <v>44959</v>
      </c>
      <c r="J2204" t="s">
        <v>396</v>
      </c>
      <c r="M2204" t="s">
        <v>397</v>
      </c>
      <c r="Q2204" t="s">
        <v>2694</v>
      </c>
      <c r="S2204">
        <v>10260</v>
      </c>
      <c r="T2204" t="s">
        <v>5037</v>
      </c>
      <c r="U2204" s="60">
        <v>1026001</v>
      </c>
      <c r="V2204" t="s">
        <v>538</v>
      </c>
      <c r="W2204" s="60">
        <v>20920001</v>
      </c>
      <c r="X2204" s="60" t="str">
        <f t="shared" si="34"/>
        <v>209</v>
      </c>
    </row>
    <row r="2205" spans="2:24">
      <c r="B2205">
        <v>71716207</v>
      </c>
      <c r="C2205" t="s">
        <v>2912</v>
      </c>
      <c r="D2205" t="s">
        <v>393</v>
      </c>
      <c r="E2205" s="60" t="s">
        <v>394</v>
      </c>
      <c r="G2205" t="s">
        <v>2693</v>
      </c>
      <c r="H2205" s="61">
        <v>45216</v>
      </c>
      <c r="J2205" t="s">
        <v>396</v>
      </c>
      <c r="M2205" t="s">
        <v>471</v>
      </c>
      <c r="Q2205" t="s">
        <v>2694</v>
      </c>
      <c r="S2205">
        <v>10211</v>
      </c>
      <c r="T2205" t="s">
        <v>422</v>
      </c>
      <c r="U2205" s="60">
        <v>1021101</v>
      </c>
      <c r="V2205" t="s">
        <v>423</v>
      </c>
      <c r="W2205" s="60">
        <v>21920004</v>
      </c>
      <c r="X2205" s="60" t="str">
        <f t="shared" si="34"/>
        <v>219</v>
      </c>
    </row>
    <row r="2206" spans="2:24">
      <c r="B2206">
        <v>71716221</v>
      </c>
      <c r="C2206" t="s">
        <v>4805</v>
      </c>
      <c r="D2206" t="s">
        <v>393</v>
      </c>
      <c r="E2206" s="60" t="s">
        <v>394</v>
      </c>
      <c r="G2206" t="s">
        <v>2693</v>
      </c>
      <c r="H2206" s="61">
        <v>44987</v>
      </c>
      <c r="J2206" t="s">
        <v>396</v>
      </c>
      <c r="M2206" t="s">
        <v>397</v>
      </c>
      <c r="Q2206" t="s">
        <v>2694</v>
      </c>
      <c r="S2206">
        <v>10215</v>
      </c>
      <c r="T2206" t="s">
        <v>5034</v>
      </c>
      <c r="U2206" s="60">
        <v>1021504</v>
      </c>
      <c r="V2206" t="s">
        <v>632</v>
      </c>
      <c r="W2206" s="60">
        <v>21520002</v>
      </c>
      <c r="X2206" s="60" t="str">
        <f t="shared" si="34"/>
        <v>215</v>
      </c>
    </row>
    <row r="2207" spans="2:24">
      <c r="B2207">
        <v>71717645</v>
      </c>
      <c r="C2207" t="s">
        <v>1146</v>
      </c>
      <c r="D2207" t="s">
        <v>410</v>
      </c>
      <c r="E2207" s="60" t="s">
        <v>411</v>
      </c>
      <c r="G2207" t="s">
        <v>753</v>
      </c>
      <c r="H2207" s="61">
        <v>36915</v>
      </c>
      <c r="J2207" t="s">
        <v>470</v>
      </c>
      <c r="M2207" t="s">
        <v>471</v>
      </c>
      <c r="Q2207" t="s">
        <v>753</v>
      </c>
      <c r="S2207">
        <v>10294</v>
      </c>
      <c r="T2207" t="s">
        <v>472</v>
      </c>
      <c r="U2207" s="60">
        <v>1029403</v>
      </c>
      <c r="V2207" t="s">
        <v>473</v>
      </c>
      <c r="W2207" s="60">
        <v>10850006</v>
      </c>
      <c r="X2207" s="60" t="str">
        <f t="shared" si="34"/>
        <v>108</v>
      </c>
    </row>
    <row r="2208" spans="2:24">
      <c r="B2208">
        <v>71717919</v>
      </c>
      <c r="C2208" t="s">
        <v>4806</v>
      </c>
      <c r="D2208" t="s">
        <v>393</v>
      </c>
      <c r="E2208" s="60" t="s">
        <v>394</v>
      </c>
      <c r="G2208" t="s">
        <v>1299</v>
      </c>
      <c r="H2208" s="61">
        <v>45223</v>
      </c>
      <c r="J2208" t="s">
        <v>396</v>
      </c>
      <c r="M2208" t="s">
        <v>471</v>
      </c>
      <c r="Q2208" t="s">
        <v>398</v>
      </c>
      <c r="S2208">
        <v>10280</v>
      </c>
      <c r="T2208" t="s">
        <v>837</v>
      </c>
      <c r="U2208" s="60">
        <v>1028001</v>
      </c>
      <c r="V2208" t="s">
        <v>421</v>
      </c>
      <c r="W2208" s="60">
        <v>22220001</v>
      </c>
      <c r="X2208" s="60" t="str">
        <f t="shared" si="34"/>
        <v>222</v>
      </c>
    </row>
    <row r="2209" spans="2:24">
      <c r="B2209">
        <v>71718257</v>
      </c>
      <c r="C2209" t="s">
        <v>1584</v>
      </c>
      <c r="D2209" t="s">
        <v>393</v>
      </c>
      <c r="E2209" s="60" t="s">
        <v>394</v>
      </c>
      <c r="G2209" t="s">
        <v>395</v>
      </c>
      <c r="H2209" s="61">
        <v>38909</v>
      </c>
      <c r="J2209" t="s">
        <v>396</v>
      </c>
      <c r="M2209" t="s">
        <v>397</v>
      </c>
      <c r="Q2209" t="s">
        <v>398</v>
      </c>
      <c r="S2209">
        <v>10235</v>
      </c>
      <c r="T2209" t="s">
        <v>415</v>
      </c>
      <c r="U2209" s="60">
        <v>1023502</v>
      </c>
      <c r="V2209" t="s">
        <v>416</v>
      </c>
      <c r="W2209" s="60">
        <v>20820001</v>
      </c>
      <c r="X2209" s="60" t="str">
        <f t="shared" si="34"/>
        <v>208</v>
      </c>
    </row>
    <row r="2210" spans="2:24">
      <c r="B2210">
        <v>71718657</v>
      </c>
      <c r="C2210" t="s">
        <v>2699</v>
      </c>
      <c r="D2210" t="s">
        <v>410</v>
      </c>
      <c r="E2210" s="60" t="s">
        <v>411</v>
      </c>
      <c r="G2210" t="s">
        <v>412</v>
      </c>
      <c r="H2210" s="61">
        <v>44440</v>
      </c>
      <c r="J2210" t="s">
        <v>4966</v>
      </c>
      <c r="M2210" t="s">
        <v>397</v>
      </c>
      <c r="Q2210" t="s">
        <v>719</v>
      </c>
      <c r="S2210">
        <v>10213</v>
      </c>
      <c r="T2210" t="s">
        <v>460</v>
      </c>
      <c r="U2210" s="60">
        <v>1021302</v>
      </c>
      <c r="V2210" t="s">
        <v>2700</v>
      </c>
      <c r="W2210" s="60">
        <v>22360001</v>
      </c>
      <c r="X2210" s="60" t="str">
        <f t="shared" si="34"/>
        <v>223</v>
      </c>
    </row>
    <row r="2211" spans="2:24">
      <c r="B2211">
        <v>71719405</v>
      </c>
      <c r="C2211" t="s">
        <v>1392</v>
      </c>
      <c r="D2211" t="s">
        <v>410</v>
      </c>
      <c r="E2211" s="60" t="s">
        <v>411</v>
      </c>
      <c r="G2211" t="s">
        <v>753</v>
      </c>
      <c r="H2211" s="61">
        <v>38126</v>
      </c>
      <c r="J2211" t="s">
        <v>4965</v>
      </c>
      <c r="M2211" t="s">
        <v>397</v>
      </c>
      <c r="Q2211" t="s">
        <v>753</v>
      </c>
      <c r="S2211">
        <v>10225</v>
      </c>
      <c r="T2211" t="s">
        <v>402</v>
      </c>
      <c r="U2211" s="60">
        <v>10225</v>
      </c>
      <c r="V2211" t="s">
        <v>402</v>
      </c>
      <c r="W2211" s="60">
        <v>21360001</v>
      </c>
      <c r="X2211" s="60" t="str">
        <f t="shared" si="34"/>
        <v>213</v>
      </c>
    </row>
    <row r="2212" spans="2:24">
      <c r="B2212">
        <v>71720241</v>
      </c>
      <c r="C2212" t="s">
        <v>1683</v>
      </c>
      <c r="D2212" t="s">
        <v>393</v>
      </c>
      <c r="E2212" s="60" t="s">
        <v>394</v>
      </c>
      <c r="G2212" t="s">
        <v>395</v>
      </c>
      <c r="H2212" s="61">
        <v>39406</v>
      </c>
      <c r="J2212" t="s">
        <v>396</v>
      </c>
      <c r="M2212" t="s">
        <v>397</v>
      </c>
      <c r="Q2212" t="s">
        <v>398</v>
      </c>
      <c r="S2212">
        <v>10203</v>
      </c>
      <c r="T2212" t="s">
        <v>399</v>
      </c>
      <c r="U2212" s="60">
        <v>1020303</v>
      </c>
      <c r="V2212" t="s">
        <v>418</v>
      </c>
      <c r="W2212" s="60">
        <v>21420003</v>
      </c>
      <c r="X2212" s="60" t="str">
        <f t="shared" si="34"/>
        <v>214</v>
      </c>
    </row>
    <row r="2213" spans="2:24">
      <c r="B2213">
        <v>71720937</v>
      </c>
      <c r="C2213" t="s">
        <v>2646</v>
      </c>
      <c r="D2213" t="s">
        <v>393</v>
      </c>
      <c r="E2213" s="60" t="s">
        <v>394</v>
      </c>
      <c r="G2213" t="s">
        <v>2693</v>
      </c>
      <c r="H2213" s="61">
        <v>45170</v>
      </c>
      <c r="J2213" t="s">
        <v>396</v>
      </c>
      <c r="M2213" t="s">
        <v>397</v>
      </c>
      <c r="Q2213" t="s">
        <v>2694</v>
      </c>
      <c r="S2213">
        <v>10211</v>
      </c>
      <c r="T2213" t="s">
        <v>422</v>
      </c>
      <c r="U2213" s="60">
        <v>1021101</v>
      </c>
      <c r="V2213" t="s">
        <v>423</v>
      </c>
      <c r="W2213" s="60">
        <v>21920004</v>
      </c>
      <c r="X2213" s="60" t="str">
        <f t="shared" si="34"/>
        <v>219</v>
      </c>
    </row>
    <row r="2214" spans="2:24">
      <c r="B2214">
        <v>71722344</v>
      </c>
      <c r="C2214" t="s">
        <v>2134</v>
      </c>
      <c r="D2214" t="s">
        <v>393</v>
      </c>
      <c r="E2214" s="60" t="s">
        <v>394</v>
      </c>
      <c r="G2214" t="s">
        <v>395</v>
      </c>
      <c r="H2214" s="61">
        <v>41430</v>
      </c>
      <c r="J2214" t="s">
        <v>396</v>
      </c>
      <c r="M2214" t="s">
        <v>397</v>
      </c>
      <c r="Q2214" t="s">
        <v>398</v>
      </c>
      <c r="S2214">
        <v>10255</v>
      </c>
      <c r="T2214" t="s">
        <v>1097</v>
      </c>
      <c r="U2214" s="60">
        <v>10255</v>
      </c>
      <c r="V2214" t="s">
        <v>1097</v>
      </c>
      <c r="W2214" s="60">
        <v>22460001</v>
      </c>
      <c r="X2214" s="60" t="str">
        <f t="shared" si="34"/>
        <v>224</v>
      </c>
    </row>
    <row r="2215" spans="2:24">
      <c r="B2215">
        <v>71723863</v>
      </c>
      <c r="C2215" t="s">
        <v>2991</v>
      </c>
      <c r="D2215" t="s">
        <v>393</v>
      </c>
      <c r="E2215" s="60" t="s">
        <v>394</v>
      </c>
      <c r="G2215" t="s">
        <v>2693</v>
      </c>
      <c r="H2215" s="61">
        <v>45007</v>
      </c>
      <c r="J2215" t="s">
        <v>396</v>
      </c>
      <c r="M2215" t="s">
        <v>471</v>
      </c>
      <c r="Q2215" t="s">
        <v>2694</v>
      </c>
      <c r="S2215">
        <v>10235</v>
      </c>
      <c r="T2215" t="s">
        <v>415</v>
      </c>
      <c r="U2215" s="60">
        <v>1023502</v>
      </c>
      <c r="V2215" t="s">
        <v>416</v>
      </c>
      <c r="W2215" s="60">
        <v>20820001</v>
      </c>
      <c r="X2215" s="60" t="str">
        <f t="shared" si="34"/>
        <v>208</v>
      </c>
    </row>
    <row r="2216" spans="2:24">
      <c r="B2216">
        <v>71724318</v>
      </c>
      <c r="C2216" t="s">
        <v>1264</v>
      </c>
      <c r="D2216" t="s">
        <v>410</v>
      </c>
      <c r="E2216" s="60" t="s">
        <v>411</v>
      </c>
      <c r="G2216" t="s">
        <v>412</v>
      </c>
      <c r="H2216" s="61">
        <v>37648</v>
      </c>
      <c r="J2216" t="s">
        <v>1265</v>
      </c>
      <c r="M2216" t="s">
        <v>397</v>
      </c>
      <c r="Q2216" t="s">
        <v>719</v>
      </c>
      <c r="S2216">
        <v>10294</v>
      </c>
      <c r="T2216" t="s">
        <v>472</v>
      </c>
      <c r="U2216" s="60">
        <v>1029402</v>
      </c>
      <c r="V2216" t="s">
        <v>641</v>
      </c>
      <c r="W2216" s="60">
        <v>10850003</v>
      </c>
      <c r="X2216" s="60" t="str">
        <f t="shared" si="34"/>
        <v>108</v>
      </c>
    </row>
    <row r="2217" spans="2:24">
      <c r="B2217">
        <v>71724722</v>
      </c>
      <c r="C2217" t="s">
        <v>1142</v>
      </c>
      <c r="D2217" t="s">
        <v>410</v>
      </c>
      <c r="E2217" s="60" t="s">
        <v>411</v>
      </c>
      <c r="G2217" t="s">
        <v>753</v>
      </c>
      <c r="H2217" s="61">
        <v>36913</v>
      </c>
      <c r="J2217" t="s">
        <v>5007</v>
      </c>
      <c r="M2217" t="s">
        <v>397</v>
      </c>
      <c r="Q2217" t="s">
        <v>753</v>
      </c>
      <c r="S2217">
        <v>10225</v>
      </c>
      <c r="T2217" t="s">
        <v>402</v>
      </c>
      <c r="U2217" s="60">
        <v>10225</v>
      </c>
      <c r="V2217" t="s">
        <v>402</v>
      </c>
      <c r="W2217" s="60">
        <v>21360001</v>
      </c>
      <c r="X2217" s="60" t="str">
        <f t="shared" si="34"/>
        <v>213</v>
      </c>
    </row>
    <row r="2218" spans="2:24">
      <c r="B2218">
        <v>71725522</v>
      </c>
      <c r="C2218" t="s">
        <v>2138</v>
      </c>
      <c r="D2218" t="s">
        <v>393</v>
      </c>
      <c r="E2218" s="60" t="s">
        <v>394</v>
      </c>
      <c r="G2218" t="s">
        <v>395</v>
      </c>
      <c r="H2218" s="61">
        <v>41430</v>
      </c>
      <c r="J2218" t="s">
        <v>396</v>
      </c>
      <c r="M2218" t="s">
        <v>397</v>
      </c>
      <c r="Q2218" t="s">
        <v>398</v>
      </c>
      <c r="S2218">
        <v>10230</v>
      </c>
      <c r="T2218" t="s">
        <v>454</v>
      </c>
      <c r="U2218" s="60">
        <v>1023009</v>
      </c>
      <c r="V2218" t="s">
        <v>663</v>
      </c>
      <c r="W2218" s="60">
        <v>20720009</v>
      </c>
      <c r="X2218" s="60" t="str">
        <f t="shared" si="34"/>
        <v>207</v>
      </c>
    </row>
    <row r="2219" spans="2:24">
      <c r="B2219">
        <v>71725744</v>
      </c>
      <c r="C2219" t="s">
        <v>2240</v>
      </c>
      <c r="D2219" t="s">
        <v>393</v>
      </c>
      <c r="E2219" s="60" t="s">
        <v>394</v>
      </c>
      <c r="G2219" t="s">
        <v>395</v>
      </c>
      <c r="H2219" s="61">
        <v>41871</v>
      </c>
      <c r="J2219" t="s">
        <v>396</v>
      </c>
      <c r="M2219" t="s">
        <v>397</v>
      </c>
      <c r="Q2219" t="s">
        <v>398</v>
      </c>
      <c r="S2219">
        <v>10270</v>
      </c>
      <c r="T2219" t="s">
        <v>5035</v>
      </c>
      <c r="U2219" s="60">
        <v>1027002</v>
      </c>
      <c r="V2219" t="s">
        <v>5041</v>
      </c>
      <c r="W2219" s="60">
        <v>21020002</v>
      </c>
      <c r="X2219" s="60" t="str">
        <f t="shared" si="34"/>
        <v>210</v>
      </c>
    </row>
    <row r="2220" spans="2:24">
      <c r="B2220">
        <v>71726029</v>
      </c>
      <c r="C2220" t="s">
        <v>1411</v>
      </c>
      <c r="D2220" t="s">
        <v>393</v>
      </c>
      <c r="E2220" s="60" t="s">
        <v>394</v>
      </c>
      <c r="G2220" t="s">
        <v>395</v>
      </c>
      <c r="H2220" s="61">
        <v>38232</v>
      </c>
      <c r="J2220" t="s">
        <v>396</v>
      </c>
      <c r="M2220" t="s">
        <v>397</v>
      </c>
      <c r="Q2220" t="s">
        <v>398</v>
      </c>
      <c r="S2220">
        <v>10270</v>
      </c>
      <c r="T2220" t="s">
        <v>5035</v>
      </c>
      <c r="U2220" s="60">
        <v>1027001</v>
      </c>
      <c r="V2220" t="s">
        <v>5042</v>
      </c>
      <c r="W2220" s="60">
        <v>21020001</v>
      </c>
      <c r="X2220" s="60" t="str">
        <f t="shared" si="34"/>
        <v>210</v>
      </c>
    </row>
    <row r="2221" spans="2:24">
      <c r="B2221">
        <v>71727703</v>
      </c>
      <c r="C2221" t="s">
        <v>2714</v>
      </c>
      <c r="D2221" t="s">
        <v>393</v>
      </c>
      <c r="E2221" s="60" t="s">
        <v>394</v>
      </c>
      <c r="G2221" t="s">
        <v>395</v>
      </c>
      <c r="H2221" s="61">
        <v>44491</v>
      </c>
      <c r="J2221" t="s">
        <v>396</v>
      </c>
      <c r="M2221" t="s">
        <v>397</v>
      </c>
      <c r="Q2221" t="s">
        <v>398</v>
      </c>
      <c r="S2221">
        <v>10272</v>
      </c>
      <c r="T2221" t="s">
        <v>1023</v>
      </c>
      <c r="U2221" s="60">
        <v>10272</v>
      </c>
      <c r="V2221" t="s">
        <v>1023</v>
      </c>
      <c r="W2221" s="60">
        <v>22760001</v>
      </c>
      <c r="X2221" s="60" t="str">
        <f t="shared" si="34"/>
        <v>227</v>
      </c>
    </row>
    <row r="2222" spans="2:24">
      <c r="B2222">
        <v>43050928</v>
      </c>
      <c r="C2222" t="s">
        <v>2859</v>
      </c>
      <c r="D2222" t="s">
        <v>410</v>
      </c>
      <c r="E2222" s="60" t="s">
        <v>411</v>
      </c>
      <c r="G2222" t="s">
        <v>2844</v>
      </c>
      <c r="H2222" s="61">
        <v>44949</v>
      </c>
      <c r="J2222" t="s">
        <v>2858</v>
      </c>
      <c r="M2222" t="s">
        <v>397</v>
      </c>
      <c r="Q2222" t="s">
        <v>2846</v>
      </c>
      <c r="S2222">
        <v>10291</v>
      </c>
      <c r="T2222" t="s">
        <v>439</v>
      </c>
      <c r="U2222" s="60">
        <v>1029107</v>
      </c>
      <c r="V2222" t="s">
        <v>512</v>
      </c>
      <c r="W2222" s="60">
        <v>10410054</v>
      </c>
      <c r="X2222" s="60" t="str">
        <f t="shared" si="34"/>
        <v>104</v>
      </c>
    </row>
    <row r="2223" spans="2:24">
      <c r="B2223">
        <v>71730438</v>
      </c>
      <c r="C2223" t="s">
        <v>2093</v>
      </c>
      <c r="D2223" t="s">
        <v>410</v>
      </c>
      <c r="E2223" s="60" t="s">
        <v>411</v>
      </c>
      <c r="G2223" t="s">
        <v>753</v>
      </c>
      <c r="H2223" s="61">
        <v>41298</v>
      </c>
      <c r="J2223" t="s">
        <v>735</v>
      </c>
      <c r="M2223" t="s">
        <v>397</v>
      </c>
      <c r="Q2223" t="s">
        <v>753</v>
      </c>
      <c r="S2223">
        <v>10290</v>
      </c>
      <c r="T2223" t="s">
        <v>706</v>
      </c>
      <c r="U2223" s="60">
        <v>1029003</v>
      </c>
      <c r="V2223" t="s">
        <v>926</v>
      </c>
      <c r="W2223" s="60">
        <v>20420002</v>
      </c>
      <c r="X2223" s="60" t="str">
        <f t="shared" si="34"/>
        <v>204</v>
      </c>
    </row>
    <row r="2224" spans="2:24">
      <c r="B2224">
        <v>43166019</v>
      </c>
      <c r="C2224" t="s">
        <v>2260</v>
      </c>
      <c r="D2224" t="s">
        <v>410</v>
      </c>
      <c r="E2224" s="60" t="s">
        <v>411</v>
      </c>
      <c r="G2224" t="s">
        <v>753</v>
      </c>
      <c r="H2224" s="61">
        <v>41887</v>
      </c>
      <c r="J2224" t="s">
        <v>530</v>
      </c>
      <c r="M2224" t="s">
        <v>397</v>
      </c>
      <c r="Q2224" t="s">
        <v>753</v>
      </c>
      <c r="S2224">
        <v>10291</v>
      </c>
      <c r="T2224" t="s">
        <v>439</v>
      </c>
      <c r="U2224" s="60">
        <v>1029106</v>
      </c>
      <c r="V2224" t="s">
        <v>505</v>
      </c>
      <c r="W2224" s="60">
        <v>10410050</v>
      </c>
      <c r="X2224" s="60" t="str">
        <f t="shared" si="34"/>
        <v>104</v>
      </c>
    </row>
    <row r="2225" spans="2:24">
      <c r="B2225">
        <v>71731987</v>
      </c>
      <c r="C2225" t="s">
        <v>1848</v>
      </c>
      <c r="D2225" t="s">
        <v>393</v>
      </c>
      <c r="E2225" s="60" t="s">
        <v>394</v>
      </c>
      <c r="G2225" t="s">
        <v>395</v>
      </c>
      <c r="H2225" s="61">
        <v>40010</v>
      </c>
      <c r="J2225" t="s">
        <v>4974</v>
      </c>
      <c r="M2225" t="s">
        <v>397</v>
      </c>
      <c r="Q2225" t="s">
        <v>398</v>
      </c>
      <c r="S2225">
        <v>10215</v>
      </c>
      <c r="T2225" t="s">
        <v>5034</v>
      </c>
      <c r="U2225" s="60">
        <v>1021505</v>
      </c>
      <c r="V2225" t="s">
        <v>754</v>
      </c>
      <c r="W2225" s="60">
        <v>21530001</v>
      </c>
      <c r="X2225" s="60" t="str">
        <f t="shared" si="34"/>
        <v>215</v>
      </c>
    </row>
    <row r="2226" spans="2:24">
      <c r="B2226">
        <v>71732567</v>
      </c>
      <c r="C2226" t="s">
        <v>1546</v>
      </c>
      <c r="D2226" t="s">
        <v>393</v>
      </c>
      <c r="E2226" s="60" t="s">
        <v>394</v>
      </c>
      <c r="G2226" t="s">
        <v>395</v>
      </c>
      <c r="H2226" s="61">
        <v>38810</v>
      </c>
      <c r="J2226" t="s">
        <v>396</v>
      </c>
      <c r="M2226" t="s">
        <v>397</v>
      </c>
      <c r="Q2226" t="s">
        <v>398</v>
      </c>
      <c r="S2226">
        <v>10245</v>
      </c>
      <c r="T2226" t="s">
        <v>914</v>
      </c>
      <c r="U2226" s="60">
        <v>1024501</v>
      </c>
      <c r="V2226" t="s">
        <v>421</v>
      </c>
      <c r="W2226" s="60">
        <v>22120001</v>
      </c>
      <c r="X2226" s="60" t="str">
        <f t="shared" si="34"/>
        <v>221</v>
      </c>
    </row>
    <row r="2227" spans="2:24">
      <c r="B2227">
        <v>71732852</v>
      </c>
      <c r="C2227" t="s">
        <v>2532</v>
      </c>
      <c r="D2227" t="s">
        <v>393</v>
      </c>
      <c r="E2227" s="60" t="s">
        <v>394</v>
      </c>
      <c r="G2227" t="s">
        <v>395</v>
      </c>
      <c r="H2227" s="61">
        <v>43174</v>
      </c>
      <c r="J2227" t="s">
        <v>396</v>
      </c>
      <c r="M2227" t="s">
        <v>397</v>
      </c>
      <c r="Q2227" t="s">
        <v>398</v>
      </c>
      <c r="S2227">
        <v>10225</v>
      </c>
      <c r="T2227" t="s">
        <v>402</v>
      </c>
      <c r="U2227" s="60">
        <v>1022503</v>
      </c>
      <c r="V2227" t="s">
        <v>438</v>
      </c>
      <c r="W2227" s="60">
        <v>21320005</v>
      </c>
      <c r="X2227" s="60" t="str">
        <f t="shared" si="34"/>
        <v>213</v>
      </c>
    </row>
    <row r="2228" spans="2:24">
      <c r="B2228">
        <v>71733490</v>
      </c>
      <c r="C2228" t="s">
        <v>1964</v>
      </c>
      <c r="D2228" t="s">
        <v>393</v>
      </c>
      <c r="E2228" s="60" t="s">
        <v>394</v>
      </c>
      <c r="G2228" t="s">
        <v>395</v>
      </c>
      <c r="H2228" s="61">
        <v>40639</v>
      </c>
      <c r="J2228" t="s">
        <v>396</v>
      </c>
      <c r="M2228" t="s">
        <v>397</v>
      </c>
      <c r="Q2228" t="s">
        <v>398</v>
      </c>
      <c r="S2228">
        <v>10225</v>
      </c>
      <c r="T2228" t="s">
        <v>402</v>
      </c>
      <c r="U2228" s="60">
        <v>1022505</v>
      </c>
      <c r="V2228" t="s">
        <v>5048</v>
      </c>
      <c r="W2228" s="60">
        <v>21320007</v>
      </c>
      <c r="X2228" s="60" t="str">
        <f t="shared" si="34"/>
        <v>213</v>
      </c>
    </row>
    <row r="2229" spans="2:24">
      <c r="B2229">
        <v>71736024</v>
      </c>
      <c r="C2229" t="s">
        <v>1591</v>
      </c>
      <c r="D2229" t="s">
        <v>393</v>
      </c>
      <c r="E2229" s="60" t="s">
        <v>394</v>
      </c>
      <c r="G2229" t="s">
        <v>395</v>
      </c>
      <c r="H2229" s="61">
        <v>38916</v>
      </c>
      <c r="J2229" t="s">
        <v>396</v>
      </c>
      <c r="M2229" t="s">
        <v>397</v>
      </c>
      <c r="Q2229" t="s">
        <v>398</v>
      </c>
      <c r="S2229">
        <v>10209</v>
      </c>
      <c r="T2229" t="s">
        <v>442</v>
      </c>
      <c r="U2229" s="60">
        <v>1020901</v>
      </c>
      <c r="V2229" t="s">
        <v>445</v>
      </c>
      <c r="W2229" s="60">
        <v>21720002</v>
      </c>
      <c r="X2229" s="60" t="str">
        <f t="shared" si="34"/>
        <v>217</v>
      </c>
    </row>
    <row r="2230" spans="2:24">
      <c r="B2230">
        <v>71736276</v>
      </c>
      <c r="C2230" t="s">
        <v>1910</v>
      </c>
      <c r="D2230" t="s">
        <v>393</v>
      </c>
      <c r="E2230" s="60" t="s">
        <v>394</v>
      </c>
      <c r="G2230" t="s">
        <v>395</v>
      </c>
      <c r="H2230" s="61">
        <v>40227</v>
      </c>
      <c r="J2230" t="s">
        <v>396</v>
      </c>
      <c r="M2230" t="s">
        <v>397</v>
      </c>
      <c r="Q2230" t="s">
        <v>398</v>
      </c>
      <c r="S2230">
        <v>10214</v>
      </c>
      <c r="T2230" t="s">
        <v>420</v>
      </c>
      <c r="U2230" s="60">
        <v>1021401</v>
      </c>
      <c r="V2230" t="s">
        <v>421</v>
      </c>
      <c r="W2230" s="60">
        <v>22620001</v>
      </c>
      <c r="X2230" s="60" t="str">
        <f t="shared" si="34"/>
        <v>226</v>
      </c>
    </row>
    <row r="2231" spans="2:24">
      <c r="B2231">
        <v>43166705</v>
      </c>
      <c r="C2231" t="s">
        <v>2866</v>
      </c>
      <c r="D2231" t="s">
        <v>410</v>
      </c>
      <c r="E2231" s="60" t="s">
        <v>411</v>
      </c>
      <c r="G2231" t="s">
        <v>2844</v>
      </c>
      <c r="H2231" s="61">
        <v>44943</v>
      </c>
      <c r="J2231" t="s">
        <v>2851</v>
      </c>
      <c r="M2231" t="s">
        <v>397</v>
      </c>
      <c r="Q2231" t="s">
        <v>2846</v>
      </c>
      <c r="S2231">
        <v>10291</v>
      </c>
      <c r="T2231" t="s">
        <v>439</v>
      </c>
      <c r="U2231" s="60">
        <v>1029104</v>
      </c>
      <c r="V2231" t="s">
        <v>528</v>
      </c>
      <c r="W2231" s="60">
        <v>10410046</v>
      </c>
      <c r="X2231" s="60" t="str">
        <f t="shared" si="34"/>
        <v>104</v>
      </c>
    </row>
    <row r="2232" spans="2:24">
      <c r="B2232">
        <v>71736907</v>
      </c>
      <c r="C2232" t="s">
        <v>2267</v>
      </c>
      <c r="D2232" t="s">
        <v>393</v>
      </c>
      <c r="E2232" s="60" t="s">
        <v>394</v>
      </c>
      <c r="G2232" t="s">
        <v>395</v>
      </c>
      <c r="H2232" s="61">
        <v>41927</v>
      </c>
      <c r="J2232" t="s">
        <v>396</v>
      </c>
      <c r="M2232" t="s">
        <v>397</v>
      </c>
      <c r="Q2232" t="s">
        <v>398</v>
      </c>
      <c r="S2232">
        <v>10225</v>
      </c>
      <c r="T2232" t="s">
        <v>402</v>
      </c>
      <c r="U2232" s="60">
        <v>1022502</v>
      </c>
      <c r="V2232" t="s">
        <v>5045</v>
      </c>
      <c r="W2232" s="60">
        <v>21320004</v>
      </c>
      <c r="X2232" s="60" t="str">
        <f t="shared" si="34"/>
        <v>213</v>
      </c>
    </row>
    <row r="2233" spans="2:24">
      <c r="B2233">
        <v>43271573</v>
      </c>
      <c r="C2233" t="s">
        <v>2038</v>
      </c>
      <c r="D2233" t="s">
        <v>410</v>
      </c>
      <c r="E2233" s="60" t="s">
        <v>411</v>
      </c>
      <c r="G2233" t="s">
        <v>412</v>
      </c>
      <c r="H2233" s="61">
        <v>41131</v>
      </c>
      <c r="J2233" t="s">
        <v>4983</v>
      </c>
      <c r="M2233" t="s">
        <v>397</v>
      </c>
      <c r="Q2233" t="s">
        <v>719</v>
      </c>
      <c r="S2233">
        <v>10291</v>
      </c>
      <c r="T2233" t="s">
        <v>439</v>
      </c>
      <c r="U2233" s="60">
        <v>1029104</v>
      </c>
      <c r="V2233" t="s">
        <v>528</v>
      </c>
      <c r="W2233" s="60">
        <v>10410046</v>
      </c>
      <c r="X2233" s="60" t="str">
        <f t="shared" si="34"/>
        <v>104</v>
      </c>
    </row>
    <row r="2234" spans="2:24">
      <c r="B2234">
        <v>71737321</v>
      </c>
      <c r="C2234" t="s">
        <v>1400</v>
      </c>
      <c r="D2234" t="s">
        <v>393</v>
      </c>
      <c r="E2234" s="60" t="s">
        <v>394</v>
      </c>
      <c r="G2234" t="s">
        <v>395</v>
      </c>
      <c r="H2234" s="61">
        <v>38174</v>
      </c>
      <c r="J2234" t="s">
        <v>4963</v>
      </c>
      <c r="M2234" t="s">
        <v>397</v>
      </c>
      <c r="Q2234" t="s">
        <v>398</v>
      </c>
      <c r="S2234">
        <v>10230</v>
      </c>
      <c r="T2234" t="s">
        <v>454</v>
      </c>
      <c r="U2234" s="60">
        <v>1023008</v>
      </c>
      <c r="V2234" t="s">
        <v>684</v>
      </c>
      <c r="W2234" s="60">
        <v>20720008</v>
      </c>
      <c r="X2234" s="60" t="str">
        <f t="shared" si="34"/>
        <v>207</v>
      </c>
    </row>
    <row r="2235" spans="2:24">
      <c r="B2235">
        <v>71737420</v>
      </c>
      <c r="C2235" t="s">
        <v>2483</v>
      </c>
      <c r="D2235" t="s">
        <v>393</v>
      </c>
      <c r="E2235" s="60" t="s">
        <v>394</v>
      </c>
      <c r="G2235" t="s">
        <v>395</v>
      </c>
      <c r="H2235" s="61">
        <v>43139</v>
      </c>
      <c r="J2235" t="s">
        <v>396</v>
      </c>
      <c r="M2235" t="s">
        <v>397</v>
      </c>
      <c r="Q2235" t="s">
        <v>398</v>
      </c>
      <c r="S2235">
        <v>10275</v>
      </c>
      <c r="T2235" t="s">
        <v>564</v>
      </c>
      <c r="U2235" s="60">
        <v>1027501</v>
      </c>
      <c r="V2235" t="s">
        <v>565</v>
      </c>
      <c r="W2235" s="60">
        <v>22520001</v>
      </c>
      <c r="X2235" s="60" t="str">
        <f t="shared" si="34"/>
        <v>225</v>
      </c>
    </row>
    <row r="2236" spans="2:24">
      <c r="B2236">
        <v>71737460</v>
      </c>
      <c r="C2236" t="s">
        <v>3308</v>
      </c>
      <c r="D2236" t="s">
        <v>393</v>
      </c>
      <c r="E2236" s="60" t="s">
        <v>394</v>
      </c>
      <c r="G2236" t="s">
        <v>1299</v>
      </c>
      <c r="H2236" s="61">
        <v>45223</v>
      </c>
      <c r="J2236" t="s">
        <v>396</v>
      </c>
      <c r="M2236" t="s">
        <v>397</v>
      </c>
      <c r="Q2236" t="s">
        <v>398</v>
      </c>
      <c r="S2236">
        <v>10203</v>
      </c>
      <c r="T2236" t="s">
        <v>399</v>
      </c>
      <c r="U2236" s="60">
        <v>1020301</v>
      </c>
      <c r="V2236" t="s">
        <v>405</v>
      </c>
      <c r="W2236" s="60">
        <v>21420004</v>
      </c>
      <c r="X2236" s="60" t="str">
        <f t="shared" si="34"/>
        <v>214</v>
      </c>
    </row>
    <row r="2237" spans="2:24">
      <c r="B2237">
        <v>71738911</v>
      </c>
      <c r="C2237" t="s">
        <v>1955</v>
      </c>
      <c r="D2237" t="s">
        <v>393</v>
      </c>
      <c r="E2237" s="60" t="s">
        <v>394</v>
      </c>
      <c r="G2237" t="s">
        <v>395</v>
      </c>
      <c r="H2237" s="61">
        <v>40493</v>
      </c>
      <c r="J2237" t="s">
        <v>396</v>
      </c>
      <c r="M2237" t="s">
        <v>471</v>
      </c>
      <c r="Q2237" t="s">
        <v>398</v>
      </c>
      <c r="S2237">
        <v>10230</v>
      </c>
      <c r="T2237" t="s">
        <v>454</v>
      </c>
      <c r="U2237" s="60">
        <v>1023008</v>
      </c>
      <c r="V2237" t="s">
        <v>684</v>
      </c>
      <c r="W2237" s="60">
        <v>20720008</v>
      </c>
      <c r="X2237" s="60" t="str">
        <f t="shared" si="34"/>
        <v>207</v>
      </c>
    </row>
    <row r="2238" spans="2:24">
      <c r="B2238">
        <v>71739542</v>
      </c>
      <c r="C2238" t="s">
        <v>3380</v>
      </c>
      <c r="D2238" t="s">
        <v>393</v>
      </c>
      <c r="E2238" s="60" t="s">
        <v>394</v>
      </c>
      <c r="G2238" t="s">
        <v>2693</v>
      </c>
      <c r="H2238" s="61">
        <v>45219</v>
      </c>
      <c r="J2238" t="s">
        <v>396</v>
      </c>
      <c r="M2238" t="s">
        <v>397</v>
      </c>
      <c r="Q2238" t="s">
        <v>2694</v>
      </c>
      <c r="S2238">
        <v>10215</v>
      </c>
      <c r="T2238" t="s">
        <v>5034</v>
      </c>
      <c r="U2238" s="60">
        <v>1021503</v>
      </c>
      <c r="V2238" t="s">
        <v>907</v>
      </c>
      <c r="W2238" s="60">
        <v>21520001</v>
      </c>
      <c r="X2238" s="60" t="str">
        <f t="shared" si="34"/>
        <v>215</v>
      </c>
    </row>
    <row r="2239" spans="2:24">
      <c r="B2239">
        <v>71739594</v>
      </c>
      <c r="C2239" t="s">
        <v>3118</v>
      </c>
      <c r="D2239" t="s">
        <v>393</v>
      </c>
      <c r="E2239" s="60" t="s">
        <v>394</v>
      </c>
      <c r="G2239" t="s">
        <v>2693</v>
      </c>
      <c r="H2239" s="61">
        <v>45093</v>
      </c>
      <c r="J2239" t="s">
        <v>396</v>
      </c>
      <c r="M2239" t="s">
        <v>397</v>
      </c>
      <c r="Q2239" t="s">
        <v>2694</v>
      </c>
      <c r="S2239">
        <v>10290</v>
      </c>
      <c r="T2239" t="s">
        <v>706</v>
      </c>
      <c r="U2239" s="60">
        <v>1029005</v>
      </c>
      <c r="V2239" t="s">
        <v>707</v>
      </c>
      <c r="W2239" s="60">
        <v>20420004</v>
      </c>
      <c r="X2239" s="60" t="str">
        <f t="shared" si="34"/>
        <v>204</v>
      </c>
    </row>
    <row r="2240" spans="2:24">
      <c r="B2240">
        <v>71739737</v>
      </c>
      <c r="C2240" t="s">
        <v>2001</v>
      </c>
      <c r="D2240" t="s">
        <v>393</v>
      </c>
      <c r="E2240" s="60" t="s">
        <v>394</v>
      </c>
      <c r="G2240" t="s">
        <v>395</v>
      </c>
      <c r="H2240" s="61">
        <v>40932</v>
      </c>
      <c r="J2240" t="s">
        <v>396</v>
      </c>
      <c r="M2240" t="s">
        <v>397</v>
      </c>
      <c r="Q2240" t="s">
        <v>398</v>
      </c>
      <c r="S2240">
        <v>10245</v>
      </c>
      <c r="T2240" t="s">
        <v>914</v>
      </c>
      <c r="U2240" s="60">
        <v>1024501</v>
      </c>
      <c r="V2240" t="s">
        <v>421</v>
      </c>
      <c r="W2240" s="60">
        <v>22120001</v>
      </c>
      <c r="X2240" s="60" t="str">
        <f t="shared" si="34"/>
        <v>221</v>
      </c>
    </row>
    <row r="2241" spans="2:24">
      <c r="B2241">
        <v>71739787</v>
      </c>
      <c r="C2241" t="s">
        <v>1941</v>
      </c>
      <c r="D2241" t="s">
        <v>393</v>
      </c>
      <c r="E2241" s="60" t="s">
        <v>394</v>
      </c>
      <c r="G2241" t="s">
        <v>395</v>
      </c>
      <c r="H2241" s="61">
        <v>40463</v>
      </c>
      <c r="J2241" t="s">
        <v>396</v>
      </c>
      <c r="M2241" t="s">
        <v>397</v>
      </c>
      <c r="Q2241" t="s">
        <v>398</v>
      </c>
      <c r="S2241">
        <v>10225</v>
      </c>
      <c r="T2241" t="s">
        <v>402</v>
      </c>
      <c r="U2241" s="60">
        <v>1022501</v>
      </c>
      <c r="V2241" t="s">
        <v>676</v>
      </c>
      <c r="W2241" s="60">
        <v>21320003</v>
      </c>
      <c r="X2241" s="60" t="str">
        <f t="shared" si="34"/>
        <v>213</v>
      </c>
    </row>
    <row r="2242" spans="2:24">
      <c r="B2242">
        <v>71739808</v>
      </c>
      <c r="C2242" t="s">
        <v>1271</v>
      </c>
      <c r="D2242" t="s">
        <v>393</v>
      </c>
      <c r="E2242" s="60" t="s">
        <v>394</v>
      </c>
      <c r="G2242" t="s">
        <v>395</v>
      </c>
      <c r="H2242" s="61">
        <v>37655</v>
      </c>
      <c r="J2242" t="s">
        <v>957</v>
      </c>
      <c r="M2242" t="s">
        <v>397</v>
      </c>
      <c r="Q2242" t="s">
        <v>398</v>
      </c>
      <c r="S2242">
        <v>10213</v>
      </c>
      <c r="T2242" t="s">
        <v>460</v>
      </c>
      <c r="U2242" s="60">
        <v>10213</v>
      </c>
      <c r="V2242" t="s">
        <v>460</v>
      </c>
      <c r="W2242" s="60">
        <v>22360001</v>
      </c>
      <c r="X2242" s="60" t="str">
        <f t="shared" si="34"/>
        <v>223</v>
      </c>
    </row>
    <row r="2243" spans="2:24">
      <c r="B2243">
        <v>71740217</v>
      </c>
      <c r="C2243" t="s">
        <v>1108</v>
      </c>
      <c r="D2243" t="s">
        <v>410</v>
      </c>
      <c r="E2243" s="60" t="s">
        <v>411</v>
      </c>
      <c r="G2243" t="s">
        <v>753</v>
      </c>
      <c r="H2243" s="61">
        <v>36691</v>
      </c>
      <c r="J2243" t="s">
        <v>4996</v>
      </c>
      <c r="M2243" t="s">
        <v>471</v>
      </c>
      <c r="Q2243" t="s">
        <v>753</v>
      </c>
      <c r="S2243">
        <v>10275</v>
      </c>
      <c r="T2243" t="s">
        <v>564</v>
      </c>
      <c r="U2243" s="60">
        <v>10275</v>
      </c>
      <c r="V2243" t="s">
        <v>564</v>
      </c>
      <c r="W2243" s="60">
        <v>22560001</v>
      </c>
      <c r="X2243" s="60" t="str">
        <f t="shared" ref="X2243:X2306" si="35">LEFT(W2243,3)</f>
        <v>225</v>
      </c>
    </row>
    <row r="2244" spans="2:24">
      <c r="B2244">
        <v>71740615</v>
      </c>
      <c r="C2244" t="s">
        <v>3384</v>
      </c>
      <c r="D2244" t="s">
        <v>393</v>
      </c>
      <c r="E2244" s="60" t="s">
        <v>394</v>
      </c>
      <c r="G2244" t="s">
        <v>2693</v>
      </c>
      <c r="H2244" s="61">
        <v>45232</v>
      </c>
      <c r="J2244" t="s">
        <v>396</v>
      </c>
      <c r="M2244" t="s">
        <v>397</v>
      </c>
      <c r="Q2244" t="s">
        <v>2694</v>
      </c>
      <c r="S2244">
        <v>10270</v>
      </c>
      <c r="T2244" t="s">
        <v>5035</v>
      </c>
      <c r="U2244" s="60">
        <v>1027001</v>
      </c>
      <c r="V2244" t="s">
        <v>5042</v>
      </c>
      <c r="W2244" s="60">
        <v>21020001</v>
      </c>
      <c r="X2244" s="60" t="str">
        <f t="shared" si="35"/>
        <v>210</v>
      </c>
    </row>
    <row r="2245" spans="2:24">
      <c r="B2245">
        <v>43277279</v>
      </c>
      <c r="C2245" t="s">
        <v>2860</v>
      </c>
      <c r="D2245" t="s">
        <v>410</v>
      </c>
      <c r="E2245" s="60" t="s">
        <v>411</v>
      </c>
      <c r="G2245" t="s">
        <v>412</v>
      </c>
      <c r="H2245" s="61">
        <v>45054</v>
      </c>
      <c r="J2245" t="s">
        <v>2853</v>
      </c>
      <c r="M2245" t="s">
        <v>397</v>
      </c>
      <c r="Q2245" t="s">
        <v>719</v>
      </c>
      <c r="S2245">
        <v>10291</v>
      </c>
      <c r="T2245" t="s">
        <v>439</v>
      </c>
      <c r="U2245" s="60">
        <v>1029107</v>
      </c>
      <c r="V2245" t="s">
        <v>512</v>
      </c>
      <c r="W2245" s="60">
        <v>10410054</v>
      </c>
      <c r="X2245" s="60" t="str">
        <f t="shared" si="35"/>
        <v>104</v>
      </c>
    </row>
    <row r="2246" spans="2:24">
      <c r="B2246">
        <v>71741113</v>
      </c>
      <c r="C2246" t="s">
        <v>2022</v>
      </c>
      <c r="D2246" t="s">
        <v>393</v>
      </c>
      <c r="E2246" s="60" t="s">
        <v>394</v>
      </c>
      <c r="G2246" t="s">
        <v>395</v>
      </c>
      <c r="H2246" s="61">
        <v>40976</v>
      </c>
      <c r="J2246" t="s">
        <v>396</v>
      </c>
      <c r="M2246" t="s">
        <v>397</v>
      </c>
      <c r="Q2246" t="s">
        <v>398</v>
      </c>
      <c r="S2246">
        <v>10213</v>
      </c>
      <c r="T2246" t="s">
        <v>460</v>
      </c>
      <c r="U2246" s="60">
        <v>1021301</v>
      </c>
      <c r="V2246" t="s">
        <v>421</v>
      </c>
      <c r="W2246" s="60">
        <v>22320001</v>
      </c>
      <c r="X2246" s="60" t="str">
        <f t="shared" si="35"/>
        <v>223</v>
      </c>
    </row>
    <row r="2247" spans="2:24">
      <c r="B2247">
        <v>71741832</v>
      </c>
      <c r="C2247" t="s">
        <v>2388</v>
      </c>
      <c r="D2247" t="s">
        <v>393</v>
      </c>
      <c r="E2247" s="60" t="s">
        <v>394</v>
      </c>
      <c r="G2247" t="s">
        <v>395</v>
      </c>
      <c r="H2247" s="61">
        <v>42425</v>
      </c>
      <c r="J2247" t="s">
        <v>396</v>
      </c>
      <c r="M2247" t="s">
        <v>471</v>
      </c>
      <c r="Q2247" t="s">
        <v>398</v>
      </c>
      <c r="S2247">
        <v>10230</v>
      </c>
      <c r="T2247" t="s">
        <v>454</v>
      </c>
      <c r="U2247" s="60">
        <v>1023014</v>
      </c>
      <c r="V2247" t="s">
        <v>789</v>
      </c>
      <c r="W2247" s="60">
        <v>20720016</v>
      </c>
      <c r="X2247" s="60" t="str">
        <f t="shared" si="35"/>
        <v>207</v>
      </c>
    </row>
    <row r="2248" spans="2:24">
      <c r="B2248">
        <v>71742946</v>
      </c>
      <c r="C2248" t="s">
        <v>1816</v>
      </c>
      <c r="D2248" t="s">
        <v>410</v>
      </c>
      <c r="E2248" s="60" t="s">
        <v>411</v>
      </c>
      <c r="G2248" t="s">
        <v>753</v>
      </c>
      <c r="H2248" s="61">
        <v>39905</v>
      </c>
      <c r="J2248" t="s">
        <v>1814</v>
      </c>
      <c r="M2248" t="s">
        <v>397</v>
      </c>
      <c r="Q2248" t="s">
        <v>753</v>
      </c>
      <c r="S2248">
        <v>10281</v>
      </c>
      <c r="T2248" t="s">
        <v>493</v>
      </c>
      <c r="U2248" s="60">
        <v>1028101</v>
      </c>
      <c r="V2248" t="s">
        <v>1817</v>
      </c>
      <c r="W2248" s="60">
        <v>11010002</v>
      </c>
      <c r="X2248" s="60" t="str">
        <f t="shared" si="35"/>
        <v>110</v>
      </c>
    </row>
    <row r="2249" spans="2:24">
      <c r="B2249">
        <v>43414740</v>
      </c>
      <c r="C2249" t="s">
        <v>1755</v>
      </c>
      <c r="D2249" t="s">
        <v>410</v>
      </c>
      <c r="E2249" s="60" t="s">
        <v>411</v>
      </c>
      <c r="G2249" t="s">
        <v>753</v>
      </c>
      <c r="H2249" s="61">
        <v>39695</v>
      </c>
      <c r="J2249" t="s">
        <v>514</v>
      </c>
      <c r="M2249" t="s">
        <v>397</v>
      </c>
      <c r="Q2249" t="s">
        <v>753</v>
      </c>
      <c r="S2249">
        <v>10291</v>
      </c>
      <c r="T2249" t="s">
        <v>439</v>
      </c>
      <c r="U2249" s="60">
        <v>1029104</v>
      </c>
      <c r="V2249" t="s">
        <v>528</v>
      </c>
      <c r="W2249" s="60">
        <v>10410046</v>
      </c>
      <c r="X2249" s="60" t="str">
        <f t="shared" si="35"/>
        <v>104</v>
      </c>
    </row>
    <row r="2250" spans="2:24">
      <c r="B2250">
        <v>71744613</v>
      </c>
      <c r="C2250" t="s">
        <v>2148</v>
      </c>
      <c r="D2250" t="s">
        <v>393</v>
      </c>
      <c r="E2250" s="60" t="s">
        <v>394</v>
      </c>
      <c r="G2250" t="s">
        <v>395</v>
      </c>
      <c r="H2250" s="61">
        <v>41432</v>
      </c>
      <c r="J2250" t="s">
        <v>396</v>
      </c>
      <c r="M2250" t="s">
        <v>471</v>
      </c>
      <c r="Q2250" t="s">
        <v>398</v>
      </c>
      <c r="S2250">
        <v>10202</v>
      </c>
      <c r="T2250" t="s">
        <v>430</v>
      </c>
      <c r="U2250" s="60">
        <v>1020201</v>
      </c>
      <c r="V2250" t="s">
        <v>615</v>
      </c>
      <c r="W2250" s="60">
        <v>21620002</v>
      </c>
      <c r="X2250" s="60" t="str">
        <f t="shared" si="35"/>
        <v>216</v>
      </c>
    </row>
    <row r="2251" spans="2:24">
      <c r="B2251">
        <v>71745453</v>
      </c>
      <c r="C2251" t="s">
        <v>2510</v>
      </c>
      <c r="D2251" t="s">
        <v>393</v>
      </c>
      <c r="E2251" s="60" t="s">
        <v>394</v>
      </c>
      <c r="G2251" t="s">
        <v>395</v>
      </c>
      <c r="H2251" s="61">
        <v>43144</v>
      </c>
      <c r="J2251" t="s">
        <v>396</v>
      </c>
      <c r="M2251" t="s">
        <v>397</v>
      </c>
      <c r="Q2251" t="s">
        <v>398</v>
      </c>
      <c r="S2251">
        <v>10270</v>
      </c>
      <c r="T2251" t="s">
        <v>5035</v>
      </c>
      <c r="U2251" s="60">
        <v>1027002</v>
      </c>
      <c r="V2251" t="s">
        <v>5041</v>
      </c>
      <c r="W2251" s="60">
        <v>21020002</v>
      </c>
      <c r="X2251" s="60" t="str">
        <f t="shared" si="35"/>
        <v>210</v>
      </c>
    </row>
    <row r="2252" spans="2:24">
      <c r="B2252">
        <v>71745860</v>
      </c>
      <c r="C2252" t="s">
        <v>2341</v>
      </c>
      <c r="D2252" t="s">
        <v>393</v>
      </c>
      <c r="E2252" s="60" t="s">
        <v>394</v>
      </c>
      <c r="G2252" t="s">
        <v>395</v>
      </c>
      <c r="H2252" s="61">
        <v>42390</v>
      </c>
      <c r="J2252" t="s">
        <v>396</v>
      </c>
      <c r="M2252" t="s">
        <v>397</v>
      </c>
      <c r="Q2252" t="s">
        <v>398</v>
      </c>
      <c r="S2252">
        <v>10210</v>
      </c>
      <c r="T2252" t="s">
        <v>5038</v>
      </c>
      <c r="U2252" s="60">
        <v>1021001</v>
      </c>
      <c r="V2252" t="s">
        <v>797</v>
      </c>
      <c r="W2252" s="60">
        <v>21820002</v>
      </c>
      <c r="X2252" s="60" t="str">
        <f t="shared" si="35"/>
        <v>218</v>
      </c>
    </row>
    <row r="2253" spans="2:24">
      <c r="B2253">
        <v>71745929</v>
      </c>
      <c r="C2253" t="s">
        <v>1432</v>
      </c>
      <c r="D2253" t="s">
        <v>393</v>
      </c>
      <c r="E2253" s="60" t="s">
        <v>394</v>
      </c>
      <c r="G2253" t="s">
        <v>395</v>
      </c>
      <c r="H2253" s="61">
        <v>38386</v>
      </c>
      <c r="J2253" t="s">
        <v>396</v>
      </c>
      <c r="M2253" t="s">
        <v>397</v>
      </c>
      <c r="Q2253" t="s">
        <v>398</v>
      </c>
      <c r="S2253">
        <v>10230</v>
      </c>
      <c r="T2253" t="s">
        <v>454</v>
      </c>
      <c r="U2253" s="60">
        <v>1023009</v>
      </c>
      <c r="V2253" t="s">
        <v>663</v>
      </c>
      <c r="W2253" s="60">
        <v>20720009</v>
      </c>
      <c r="X2253" s="60" t="str">
        <f t="shared" si="35"/>
        <v>207</v>
      </c>
    </row>
    <row r="2254" spans="2:24">
      <c r="B2254">
        <v>71746370</v>
      </c>
      <c r="C2254" t="s">
        <v>1368</v>
      </c>
      <c r="D2254" t="s">
        <v>393</v>
      </c>
      <c r="E2254" s="60" t="s">
        <v>394</v>
      </c>
      <c r="G2254" t="s">
        <v>395</v>
      </c>
      <c r="H2254" s="61">
        <v>38027</v>
      </c>
      <c r="J2254" t="s">
        <v>396</v>
      </c>
      <c r="M2254" t="s">
        <v>397</v>
      </c>
      <c r="Q2254" t="s">
        <v>398</v>
      </c>
      <c r="S2254">
        <v>10275</v>
      </c>
      <c r="T2254" t="s">
        <v>564</v>
      </c>
      <c r="U2254" s="60">
        <v>1027501</v>
      </c>
      <c r="V2254" t="s">
        <v>565</v>
      </c>
      <c r="W2254" s="60">
        <v>22520001</v>
      </c>
      <c r="X2254" s="60" t="str">
        <f t="shared" si="35"/>
        <v>225</v>
      </c>
    </row>
    <row r="2255" spans="2:24">
      <c r="B2255">
        <v>71747296</v>
      </c>
      <c r="C2255" t="s">
        <v>1893</v>
      </c>
      <c r="D2255" t="s">
        <v>393</v>
      </c>
      <c r="E2255" s="60" t="s">
        <v>394</v>
      </c>
      <c r="G2255" t="s">
        <v>395</v>
      </c>
      <c r="H2255" s="61">
        <v>40214</v>
      </c>
      <c r="J2255" t="s">
        <v>396</v>
      </c>
      <c r="M2255" t="s">
        <v>397</v>
      </c>
      <c r="Q2255" t="s">
        <v>398</v>
      </c>
      <c r="S2255">
        <v>10225</v>
      </c>
      <c r="T2255" t="s">
        <v>402</v>
      </c>
      <c r="U2255" s="60">
        <v>1022504</v>
      </c>
      <c r="V2255" t="s">
        <v>617</v>
      </c>
      <c r="W2255" s="60">
        <v>21320006</v>
      </c>
      <c r="X2255" s="60" t="str">
        <f t="shared" si="35"/>
        <v>213</v>
      </c>
    </row>
    <row r="2256" spans="2:24">
      <c r="B2256">
        <v>71747304</v>
      </c>
      <c r="C2256" t="s">
        <v>1260</v>
      </c>
      <c r="D2256" t="s">
        <v>410</v>
      </c>
      <c r="E2256" s="60" t="s">
        <v>411</v>
      </c>
      <c r="G2256" t="s">
        <v>753</v>
      </c>
      <c r="H2256" s="61">
        <v>37644</v>
      </c>
      <c r="J2256" t="s">
        <v>481</v>
      </c>
      <c r="M2256" t="s">
        <v>397</v>
      </c>
      <c r="Q2256" t="s">
        <v>753</v>
      </c>
      <c r="S2256">
        <v>10292</v>
      </c>
      <c r="T2256" t="s">
        <v>451</v>
      </c>
      <c r="U2256" s="60">
        <v>102920201</v>
      </c>
      <c r="V2256" t="s">
        <v>5052</v>
      </c>
      <c r="W2256" s="60">
        <v>20110002</v>
      </c>
      <c r="X2256" s="60" t="str">
        <f t="shared" si="35"/>
        <v>201</v>
      </c>
    </row>
    <row r="2257" spans="2:24">
      <c r="B2257">
        <v>71747751</v>
      </c>
      <c r="C2257" t="s">
        <v>1761</v>
      </c>
      <c r="D2257" t="s">
        <v>393</v>
      </c>
      <c r="E2257" s="60" t="s">
        <v>394</v>
      </c>
      <c r="G2257" t="s">
        <v>395</v>
      </c>
      <c r="H2257" s="61">
        <v>39737</v>
      </c>
      <c r="J2257" t="s">
        <v>396</v>
      </c>
      <c r="M2257" t="s">
        <v>471</v>
      </c>
      <c r="Q2257" t="s">
        <v>398</v>
      </c>
      <c r="S2257">
        <v>10235</v>
      </c>
      <c r="T2257" t="s">
        <v>415</v>
      </c>
      <c r="U2257" s="60">
        <v>1023502</v>
      </c>
      <c r="V2257" t="s">
        <v>416</v>
      </c>
      <c r="W2257" s="60">
        <v>20820001</v>
      </c>
      <c r="X2257" s="60" t="str">
        <f t="shared" si="35"/>
        <v>208</v>
      </c>
    </row>
    <row r="2258" spans="2:24">
      <c r="B2258">
        <v>43522512</v>
      </c>
      <c r="C2258" t="s">
        <v>1018</v>
      </c>
      <c r="D2258" t="s">
        <v>410</v>
      </c>
      <c r="E2258" s="60" t="s">
        <v>411</v>
      </c>
      <c r="G2258" t="s">
        <v>753</v>
      </c>
      <c r="H2258" s="61">
        <v>35989</v>
      </c>
      <c r="J2258" t="s">
        <v>514</v>
      </c>
      <c r="M2258" t="s">
        <v>397</v>
      </c>
      <c r="Q2258" t="s">
        <v>753</v>
      </c>
      <c r="S2258">
        <v>10291</v>
      </c>
      <c r="T2258" t="s">
        <v>439</v>
      </c>
      <c r="U2258" s="60">
        <v>1029104</v>
      </c>
      <c r="V2258" t="s">
        <v>528</v>
      </c>
      <c r="W2258" s="60">
        <v>10410046</v>
      </c>
      <c r="X2258" s="60" t="str">
        <f t="shared" si="35"/>
        <v>104</v>
      </c>
    </row>
    <row r="2259" spans="2:24">
      <c r="B2259">
        <v>71748199</v>
      </c>
      <c r="C2259" t="s">
        <v>1583</v>
      </c>
      <c r="D2259" t="s">
        <v>393</v>
      </c>
      <c r="E2259" s="60" t="s">
        <v>394</v>
      </c>
      <c r="G2259" t="s">
        <v>395</v>
      </c>
      <c r="H2259" s="61">
        <v>38890</v>
      </c>
      <c r="J2259" t="s">
        <v>396</v>
      </c>
      <c r="M2259" t="s">
        <v>397</v>
      </c>
      <c r="Q2259" t="s">
        <v>398</v>
      </c>
      <c r="S2259">
        <v>10209</v>
      </c>
      <c r="T2259" t="s">
        <v>442</v>
      </c>
      <c r="U2259" s="60">
        <v>1020904</v>
      </c>
      <c r="V2259" t="s">
        <v>756</v>
      </c>
      <c r="W2259" s="60">
        <v>21720005</v>
      </c>
      <c r="X2259" s="60" t="str">
        <f t="shared" si="35"/>
        <v>217</v>
      </c>
    </row>
    <row r="2260" spans="2:24">
      <c r="B2260">
        <v>43593803</v>
      </c>
      <c r="C2260" t="s">
        <v>1863</v>
      </c>
      <c r="D2260" t="s">
        <v>410</v>
      </c>
      <c r="E2260" s="60" t="s">
        <v>411</v>
      </c>
      <c r="G2260" t="s">
        <v>753</v>
      </c>
      <c r="H2260" s="61">
        <v>40018</v>
      </c>
      <c r="J2260" t="s">
        <v>530</v>
      </c>
      <c r="M2260" t="s">
        <v>397</v>
      </c>
      <c r="Q2260" t="s">
        <v>753</v>
      </c>
      <c r="S2260">
        <v>10291</v>
      </c>
      <c r="T2260" t="s">
        <v>439</v>
      </c>
      <c r="U2260" s="60">
        <v>1029104</v>
      </c>
      <c r="V2260" t="s">
        <v>528</v>
      </c>
      <c r="W2260" s="60">
        <v>10410046</v>
      </c>
      <c r="X2260" s="60" t="str">
        <f t="shared" si="35"/>
        <v>104</v>
      </c>
    </row>
    <row r="2261" spans="2:24">
      <c r="B2261">
        <v>71749742</v>
      </c>
      <c r="C2261" t="s">
        <v>3289</v>
      </c>
      <c r="D2261" t="s">
        <v>393</v>
      </c>
      <c r="E2261" s="60" t="s">
        <v>394</v>
      </c>
      <c r="G2261" t="s">
        <v>2693</v>
      </c>
      <c r="H2261" s="61">
        <v>45204</v>
      </c>
      <c r="J2261" t="s">
        <v>396</v>
      </c>
      <c r="M2261" t="s">
        <v>471</v>
      </c>
      <c r="Q2261" t="s">
        <v>2694</v>
      </c>
      <c r="S2261">
        <v>10230</v>
      </c>
      <c r="T2261" t="s">
        <v>454</v>
      </c>
      <c r="U2261" s="60">
        <v>1023008</v>
      </c>
      <c r="V2261" t="s">
        <v>684</v>
      </c>
      <c r="W2261" s="60">
        <v>20720008</v>
      </c>
      <c r="X2261" s="60" t="str">
        <f t="shared" si="35"/>
        <v>207</v>
      </c>
    </row>
    <row r="2262" spans="2:24">
      <c r="B2262">
        <v>71749998</v>
      </c>
      <c r="C2262" t="s">
        <v>1749</v>
      </c>
      <c r="D2262" t="s">
        <v>410</v>
      </c>
      <c r="E2262" s="60" t="s">
        <v>411</v>
      </c>
      <c r="G2262" t="s">
        <v>753</v>
      </c>
      <c r="H2262" s="61">
        <v>39633</v>
      </c>
      <c r="J2262" t="s">
        <v>511</v>
      </c>
      <c r="M2262" t="s">
        <v>397</v>
      </c>
      <c r="Q2262" t="s">
        <v>753</v>
      </c>
      <c r="S2262">
        <v>10281</v>
      </c>
      <c r="T2262" t="s">
        <v>493</v>
      </c>
      <c r="U2262" s="60">
        <v>1028102</v>
      </c>
      <c r="V2262" t="s">
        <v>494</v>
      </c>
      <c r="W2262" s="60">
        <v>11010003</v>
      </c>
      <c r="X2262" s="60" t="str">
        <f t="shared" si="35"/>
        <v>110</v>
      </c>
    </row>
    <row r="2263" spans="2:24">
      <c r="B2263">
        <v>71750211</v>
      </c>
      <c r="C2263" t="s">
        <v>2967</v>
      </c>
      <c r="D2263" t="s">
        <v>393</v>
      </c>
      <c r="E2263" s="60" t="s">
        <v>394</v>
      </c>
      <c r="G2263" t="s">
        <v>2693</v>
      </c>
      <c r="H2263" s="61">
        <v>45001</v>
      </c>
      <c r="J2263" t="s">
        <v>396</v>
      </c>
      <c r="M2263" t="s">
        <v>471</v>
      </c>
      <c r="Q2263" t="s">
        <v>2694</v>
      </c>
      <c r="S2263">
        <v>10230</v>
      </c>
      <c r="T2263" t="s">
        <v>454</v>
      </c>
      <c r="U2263" s="60">
        <v>1023015</v>
      </c>
      <c r="V2263" t="s">
        <v>786</v>
      </c>
      <c r="W2263" s="60">
        <v>20720017</v>
      </c>
      <c r="X2263" s="60" t="str">
        <f t="shared" si="35"/>
        <v>207</v>
      </c>
    </row>
    <row r="2264" spans="2:24">
      <c r="B2264">
        <v>71750388</v>
      </c>
      <c r="C2264" t="s">
        <v>1529</v>
      </c>
      <c r="D2264" t="s">
        <v>393</v>
      </c>
      <c r="E2264" s="60" t="s">
        <v>394</v>
      </c>
      <c r="G2264" t="s">
        <v>395</v>
      </c>
      <c r="H2264" s="61">
        <v>38749</v>
      </c>
      <c r="J2264" t="s">
        <v>396</v>
      </c>
      <c r="M2264" t="s">
        <v>397</v>
      </c>
      <c r="Q2264" t="s">
        <v>398</v>
      </c>
      <c r="S2264">
        <v>10225</v>
      </c>
      <c r="T2264" t="s">
        <v>402</v>
      </c>
      <c r="U2264" s="60">
        <v>1022503</v>
      </c>
      <c r="V2264" t="s">
        <v>438</v>
      </c>
      <c r="W2264" s="60">
        <v>21320005</v>
      </c>
      <c r="X2264" s="60" t="str">
        <f t="shared" si="35"/>
        <v>213</v>
      </c>
    </row>
    <row r="2265" spans="2:24">
      <c r="B2265">
        <v>71752561</v>
      </c>
      <c r="C2265" t="s">
        <v>1751</v>
      </c>
      <c r="D2265" t="s">
        <v>393</v>
      </c>
      <c r="E2265" s="60" t="s">
        <v>394</v>
      </c>
      <c r="G2265" t="s">
        <v>395</v>
      </c>
      <c r="H2265" s="61">
        <v>39637</v>
      </c>
      <c r="J2265" t="s">
        <v>396</v>
      </c>
      <c r="M2265" t="s">
        <v>397</v>
      </c>
      <c r="Q2265" t="s">
        <v>398</v>
      </c>
      <c r="S2265">
        <v>10203</v>
      </c>
      <c r="T2265" t="s">
        <v>399</v>
      </c>
      <c r="U2265" s="60">
        <v>1020301</v>
      </c>
      <c r="V2265" t="s">
        <v>405</v>
      </c>
      <c r="W2265" s="60">
        <v>21420004</v>
      </c>
      <c r="X2265" s="60" t="str">
        <f t="shared" si="35"/>
        <v>214</v>
      </c>
    </row>
    <row r="2266" spans="2:24">
      <c r="B2266">
        <v>71752807</v>
      </c>
      <c r="C2266" t="s">
        <v>2254</v>
      </c>
      <c r="D2266" t="s">
        <v>393</v>
      </c>
      <c r="E2266" s="60" t="s">
        <v>394</v>
      </c>
      <c r="G2266" t="s">
        <v>395</v>
      </c>
      <c r="H2266" s="61">
        <v>41871</v>
      </c>
      <c r="J2266" t="s">
        <v>396</v>
      </c>
      <c r="M2266" t="s">
        <v>471</v>
      </c>
      <c r="Q2266" t="s">
        <v>398</v>
      </c>
      <c r="S2266">
        <v>10202</v>
      </c>
      <c r="T2266" t="s">
        <v>430</v>
      </c>
      <c r="U2266" s="60">
        <v>1020201</v>
      </c>
      <c r="V2266" t="s">
        <v>615</v>
      </c>
      <c r="W2266" s="60">
        <v>21620002</v>
      </c>
      <c r="X2266" s="60" t="str">
        <f t="shared" si="35"/>
        <v>216</v>
      </c>
    </row>
    <row r="2267" spans="2:24">
      <c r="B2267">
        <v>71752892</v>
      </c>
      <c r="C2267" t="s">
        <v>2140</v>
      </c>
      <c r="D2267" t="s">
        <v>393</v>
      </c>
      <c r="E2267" s="60" t="s">
        <v>394</v>
      </c>
      <c r="G2267" t="s">
        <v>395</v>
      </c>
      <c r="H2267" s="61">
        <v>41430</v>
      </c>
      <c r="J2267" t="s">
        <v>396</v>
      </c>
      <c r="M2267" t="s">
        <v>471</v>
      </c>
      <c r="Q2267" t="s">
        <v>398</v>
      </c>
      <c r="S2267">
        <v>10230</v>
      </c>
      <c r="T2267" t="s">
        <v>454</v>
      </c>
      <c r="U2267" s="60">
        <v>1023007</v>
      </c>
      <c r="V2267" t="s">
        <v>582</v>
      </c>
      <c r="W2267" s="60">
        <v>20720007</v>
      </c>
      <c r="X2267" s="60" t="str">
        <f t="shared" si="35"/>
        <v>207</v>
      </c>
    </row>
    <row r="2268" spans="2:24">
      <c r="B2268">
        <v>71753316</v>
      </c>
      <c r="C2268" t="s">
        <v>1570</v>
      </c>
      <c r="D2268" t="s">
        <v>393</v>
      </c>
      <c r="E2268" s="60" t="s">
        <v>394</v>
      </c>
      <c r="G2268" t="s">
        <v>395</v>
      </c>
      <c r="H2268" s="61">
        <v>38873</v>
      </c>
      <c r="J2268" t="s">
        <v>396</v>
      </c>
      <c r="M2268" t="s">
        <v>471</v>
      </c>
      <c r="Q2268" t="s">
        <v>398</v>
      </c>
      <c r="S2268">
        <v>10230</v>
      </c>
      <c r="T2268" t="s">
        <v>454</v>
      </c>
      <c r="U2268" s="60">
        <v>1023008</v>
      </c>
      <c r="V2268" t="s">
        <v>684</v>
      </c>
      <c r="W2268" s="60">
        <v>20720008</v>
      </c>
      <c r="X2268" s="60" t="str">
        <f t="shared" si="35"/>
        <v>207</v>
      </c>
    </row>
    <row r="2269" spans="2:24">
      <c r="B2269">
        <v>71753897</v>
      </c>
      <c r="C2269" t="s">
        <v>1351</v>
      </c>
      <c r="D2269" t="s">
        <v>393</v>
      </c>
      <c r="E2269" s="60" t="s">
        <v>394</v>
      </c>
      <c r="G2269" t="s">
        <v>395</v>
      </c>
      <c r="H2269" s="61">
        <v>38012</v>
      </c>
      <c r="J2269" t="s">
        <v>396</v>
      </c>
      <c r="M2269" t="s">
        <v>397</v>
      </c>
      <c r="Q2269" t="s">
        <v>398</v>
      </c>
      <c r="S2269">
        <v>10225</v>
      </c>
      <c r="T2269" t="s">
        <v>402</v>
      </c>
      <c r="U2269" s="60">
        <v>1022502</v>
      </c>
      <c r="V2269" t="s">
        <v>5045</v>
      </c>
      <c r="W2269" s="60">
        <v>21320004</v>
      </c>
      <c r="X2269" s="60" t="str">
        <f t="shared" si="35"/>
        <v>213</v>
      </c>
    </row>
    <row r="2270" spans="2:24">
      <c r="B2270">
        <v>71755023</v>
      </c>
      <c r="C2270" t="s">
        <v>1393</v>
      </c>
      <c r="D2270" t="s">
        <v>393</v>
      </c>
      <c r="E2270" s="60" t="s">
        <v>394</v>
      </c>
      <c r="G2270" t="s">
        <v>395</v>
      </c>
      <c r="H2270" s="61">
        <v>38140</v>
      </c>
      <c r="J2270" t="s">
        <v>396</v>
      </c>
      <c r="M2270" t="s">
        <v>397</v>
      </c>
      <c r="Q2270" t="s">
        <v>398</v>
      </c>
      <c r="S2270">
        <v>10210</v>
      </c>
      <c r="T2270" t="s">
        <v>5038</v>
      </c>
      <c r="U2270" s="60">
        <v>1021001</v>
      </c>
      <c r="V2270" t="s">
        <v>797</v>
      </c>
      <c r="W2270" s="60">
        <v>21820002</v>
      </c>
      <c r="X2270" s="60" t="str">
        <f t="shared" si="35"/>
        <v>218</v>
      </c>
    </row>
    <row r="2271" spans="2:24">
      <c r="B2271">
        <v>71756180</v>
      </c>
      <c r="C2271" t="s">
        <v>3064</v>
      </c>
      <c r="D2271" t="s">
        <v>393</v>
      </c>
      <c r="E2271" s="60" t="s">
        <v>394</v>
      </c>
      <c r="G2271" t="s">
        <v>2693</v>
      </c>
      <c r="H2271" s="61">
        <v>45040</v>
      </c>
      <c r="J2271" t="s">
        <v>396</v>
      </c>
      <c r="M2271" t="s">
        <v>397</v>
      </c>
      <c r="Q2271" t="s">
        <v>2694</v>
      </c>
      <c r="S2271">
        <v>10211</v>
      </c>
      <c r="T2271" t="s">
        <v>422</v>
      </c>
      <c r="U2271" s="60">
        <v>1021101</v>
      </c>
      <c r="V2271" t="s">
        <v>423</v>
      </c>
      <c r="W2271" s="60">
        <v>21920004</v>
      </c>
      <c r="X2271" s="60" t="str">
        <f t="shared" si="35"/>
        <v>219</v>
      </c>
    </row>
    <row r="2272" spans="2:24">
      <c r="B2272">
        <v>71756827</v>
      </c>
      <c r="C2272" t="s">
        <v>2336</v>
      </c>
      <c r="D2272" t="s">
        <v>393</v>
      </c>
      <c r="E2272" s="60" t="s">
        <v>394</v>
      </c>
      <c r="G2272" t="s">
        <v>395</v>
      </c>
      <c r="H2272" s="61">
        <v>42390</v>
      </c>
      <c r="J2272" t="s">
        <v>1415</v>
      </c>
      <c r="M2272" t="s">
        <v>397</v>
      </c>
      <c r="Q2272" t="s">
        <v>398</v>
      </c>
      <c r="S2272">
        <v>10271</v>
      </c>
      <c r="T2272" t="s">
        <v>1163</v>
      </c>
      <c r="U2272" s="60">
        <v>10271</v>
      </c>
      <c r="V2272" t="s">
        <v>1163</v>
      </c>
      <c r="W2272" s="60">
        <v>22860001</v>
      </c>
      <c r="X2272" s="60" t="str">
        <f t="shared" si="35"/>
        <v>228</v>
      </c>
    </row>
    <row r="2273" spans="2:24">
      <c r="B2273">
        <v>71758195</v>
      </c>
      <c r="C2273" t="s">
        <v>2258</v>
      </c>
      <c r="D2273" t="s">
        <v>410</v>
      </c>
      <c r="E2273" s="60" t="s">
        <v>411</v>
      </c>
      <c r="G2273" t="s">
        <v>753</v>
      </c>
      <c r="H2273" s="61">
        <v>41873</v>
      </c>
      <c r="J2273" t="s">
        <v>735</v>
      </c>
      <c r="M2273" t="s">
        <v>397</v>
      </c>
      <c r="Q2273" t="s">
        <v>753</v>
      </c>
      <c r="S2273">
        <v>10282</v>
      </c>
      <c r="T2273" t="s">
        <v>543</v>
      </c>
      <c r="U2273" s="60">
        <v>1028203</v>
      </c>
      <c r="V2273" t="s">
        <v>544</v>
      </c>
      <c r="W2273" s="60">
        <v>10910004</v>
      </c>
      <c r="X2273" s="60" t="str">
        <f t="shared" si="35"/>
        <v>109</v>
      </c>
    </row>
    <row r="2274" spans="2:24">
      <c r="B2274">
        <v>71758958</v>
      </c>
      <c r="C2274" t="s">
        <v>2617</v>
      </c>
      <c r="D2274" t="s">
        <v>410</v>
      </c>
      <c r="E2274" s="60" t="s">
        <v>411</v>
      </c>
      <c r="G2274" t="s">
        <v>412</v>
      </c>
      <c r="H2274" s="61">
        <v>43748</v>
      </c>
      <c r="J2274" t="s">
        <v>4979</v>
      </c>
      <c r="M2274" t="s">
        <v>397</v>
      </c>
      <c r="Q2274" t="s">
        <v>719</v>
      </c>
      <c r="S2274">
        <v>10275</v>
      </c>
      <c r="T2274" t="s">
        <v>564</v>
      </c>
      <c r="U2274" s="60">
        <v>10275</v>
      </c>
      <c r="V2274" t="s">
        <v>564</v>
      </c>
      <c r="W2274" s="60">
        <v>22560001</v>
      </c>
      <c r="X2274" s="60" t="str">
        <f t="shared" si="35"/>
        <v>225</v>
      </c>
    </row>
    <row r="2275" spans="2:24">
      <c r="B2275">
        <v>71759005</v>
      </c>
      <c r="C2275" t="s">
        <v>1310</v>
      </c>
      <c r="D2275" t="s">
        <v>410</v>
      </c>
      <c r="E2275" s="60" t="s">
        <v>411</v>
      </c>
      <c r="G2275" t="s">
        <v>753</v>
      </c>
      <c r="H2275" s="61">
        <v>37790</v>
      </c>
      <c r="J2275" t="s">
        <v>1311</v>
      </c>
      <c r="M2275" t="s">
        <v>397</v>
      </c>
      <c r="Q2275" t="s">
        <v>753</v>
      </c>
      <c r="S2275">
        <v>10282</v>
      </c>
      <c r="T2275" t="s">
        <v>543</v>
      </c>
      <c r="U2275" s="60">
        <v>1028203</v>
      </c>
      <c r="V2275" t="s">
        <v>544</v>
      </c>
      <c r="W2275" s="60">
        <v>10910004</v>
      </c>
      <c r="X2275" s="60" t="str">
        <f t="shared" si="35"/>
        <v>109</v>
      </c>
    </row>
    <row r="2276" spans="2:24">
      <c r="B2276">
        <v>71759343</v>
      </c>
      <c r="C2276" t="s">
        <v>1002</v>
      </c>
      <c r="D2276" t="s">
        <v>410</v>
      </c>
      <c r="E2276" s="60" t="s">
        <v>411</v>
      </c>
      <c r="G2276" t="s">
        <v>753</v>
      </c>
      <c r="H2276" s="61">
        <v>35858</v>
      </c>
      <c r="J2276" t="s">
        <v>520</v>
      </c>
      <c r="M2276" t="s">
        <v>397</v>
      </c>
      <c r="Q2276" t="s">
        <v>753</v>
      </c>
      <c r="S2276">
        <v>10289</v>
      </c>
      <c r="T2276" t="s">
        <v>521</v>
      </c>
      <c r="U2276" s="60">
        <v>102890401</v>
      </c>
      <c r="V2276" t="s">
        <v>522</v>
      </c>
      <c r="W2276" s="60">
        <v>10210005</v>
      </c>
      <c r="X2276" s="60" t="str">
        <f t="shared" si="35"/>
        <v>102</v>
      </c>
    </row>
    <row r="2277" spans="2:24">
      <c r="B2277">
        <v>71759654</v>
      </c>
      <c r="C2277" t="s">
        <v>1677</v>
      </c>
      <c r="D2277" t="s">
        <v>393</v>
      </c>
      <c r="E2277" s="60" t="s">
        <v>394</v>
      </c>
      <c r="G2277" t="s">
        <v>395</v>
      </c>
      <c r="H2277" s="61">
        <v>39318</v>
      </c>
      <c r="J2277" t="s">
        <v>396</v>
      </c>
      <c r="M2277" t="s">
        <v>471</v>
      </c>
      <c r="Q2277" t="s">
        <v>398</v>
      </c>
      <c r="S2277">
        <v>10230</v>
      </c>
      <c r="T2277" t="s">
        <v>454</v>
      </c>
      <c r="U2277" s="60">
        <v>1023002</v>
      </c>
      <c r="V2277" t="s">
        <v>491</v>
      </c>
      <c r="W2277" s="60">
        <v>20720002</v>
      </c>
      <c r="X2277" s="60" t="str">
        <f t="shared" si="35"/>
        <v>207</v>
      </c>
    </row>
    <row r="2278" spans="2:24">
      <c r="B2278">
        <v>71759683</v>
      </c>
      <c r="C2278" t="s">
        <v>1564</v>
      </c>
      <c r="D2278" t="s">
        <v>393</v>
      </c>
      <c r="E2278" s="60" t="s">
        <v>394</v>
      </c>
      <c r="G2278" t="s">
        <v>395</v>
      </c>
      <c r="H2278" s="61">
        <v>38861</v>
      </c>
      <c r="J2278" t="s">
        <v>396</v>
      </c>
      <c r="M2278" t="s">
        <v>397</v>
      </c>
      <c r="Q2278" t="s">
        <v>398</v>
      </c>
      <c r="S2278">
        <v>10225</v>
      </c>
      <c r="T2278" t="s">
        <v>402</v>
      </c>
      <c r="U2278" s="60">
        <v>1022502</v>
      </c>
      <c r="V2278" t="s">
        <v>5045</v>
      </c>
      <c r="W2278" s="60">
        <v>21320004</v>
      </c>
      <c r="X2278" s="60" t="str">
        <f t="shared" si="35"/>
        <v>213</v>
      </c>
    </row>
    <row r="2279" spans="2:24">
      <c r="B2279">
        <v>71759913</v>
      </c>
      <c r="C2279" t="s">
        <v>1497</v>
      </c>
      <c r="D2279" t="s">
        <v>393</v>
      </c>
      <c r="E2279" s="60" t="s">
        <v>394</v>
      </c>
      <c r="G2279" t="s">
        <v>395</v>
      </c>
      <c r="H2279" s="61">
        <v>38586</v>
      </c>
      <c r="J2279" t="s">
        <v>4963</v>
      </c>
      <c r="M2279" t="s">
        <v>397</v>
      </c>
      <c r="Q2279" t="s">
        <v>398</v>
      </c>
      <c r="S2279">
        <v>10225</v>
      </c>
      <c r="T2279" t="s">
        <v>402</v>
      </c>
      <c r="U2279" s="60">
        <v>1022508</v>
      </c>
      <c r="V2279" t="s">
        <v>5040</v>
      </c>
      <c r="W2279" s="60">
        <v>21320010</v>
      </c>
      <c r="X2279" s="60" t="str">
        <f t="shared" si="35"/>
        <v>213</v>
      </c>
    </row>
    <row r="2280" spans="2:24">
      <c r="B2280">
        <v>71759926</v>
      </c>
      <c r="C2280" t="s">
        <v>2465</v>
      </c>
      <c r="D2280" t="s">
        <v>393</v>
      </c>
      <c r="E2280" s="60" t="s">
        <v>394</v>
      </c>
      <c r="G2280" t="s">
        <v>395</v>
      </c>
      <c r="H2280" s="61">
        <v>43137</v>
      </c>
      <c r="J2280" t="s">
        <v>396</v>
      </c>
      <c r="M2280" t="s">
        <v>471</v>
      </c>
      <c r="Q2280" t="s">
        <v>398</v>
      </c>
      <c r="S2280">
        <v>10202</v>
      </c>
      <c r="T2280" t="s">
        <v>430</v>
      </c>
      <c r="U2280" s="60">
        <v>1020201</v>
      </c>
      <c r="V2280" t="s">
        <v>615</v>
      </c>
      <c r="W2280" s="60">
        <v>21620002</v>
      </c>
      <c r="X2280" s="60" t="str">
        <f t="shared" si="35"/>
        <v>216</v>
      </c>
    </row>
    <row r="2281" spans="2:24">
      <c r="B2281">
        <v>71762604</v>
      </c>
      <c r="C2281" t="s">
        <v>2528</v>
      </c>
      <c r="D2281" t="s">
        <v>393</v>
      </c>
      <c r="E2281" s="60" t="s">
        <v>394</v>
      </c>
      <c r="G2281" t="s">
        <v>395</v>
      </c>
      <c r="H2281" s="61">
        <v>43154</v>
      </c>
      <c r="J2281" t="s">
        <v>396</v>
      </c>
      <c r="M2281" t="s">
        <v>397</v>
      </c>
      <c r="Q2281" t="s">
        <v>398</v>
      </c>
      <c r="S2281">
        <v>10270</v>
      </c>
      <c r="T2281" t="s">
        <v>5035</v>
      </c>
      <c r="U2281" s="60">
        <v>1027002</v>
      </c>
      <c r="V2281" t="s">
        <v>5041</v>
      </c>
      <c r="W2281" s="60">
        <v>21020002</v>
      </c>
      <c r="X2281" s="60" t="str">
        <f t="shared" si="35"/>
        <v>210</v>
      </c>
    </row>
    <row r="2282" spans="2:24">
      <c r="B2282">
        <v>71763012</v>
      </c>
      <c r="C2282" t="s">
        <v>3436</v>
      </c>
      <c r="D2282" t="s">
        <v>393</v>
      </c>
      <c r="E2282" s="60" t="s">
        <v>394</v>
      </c>
      <c r="G2282" t="s">
        <v>2693</v>
      </c>
      <c r="H2282" s="61">
        <v>45254</v>
      </c>
      <c r="J2282" t="s">
        <v>396</v>
      </c>
      <c r="M2282" t="s">
        <v>397</v>
      </c>
      <c r="Q2282" t="s">
        <v>2694</v>
      </c>
      <c r="S2282">
        <v>10210</v>
      </c>
      <c r="T2282" t="s">
        <v>5038</v>
      </c>
      <c r="U2282" s="60">
        <v>1021001</v>
      </c>
      <c r="V2282" t="s">
        <v>797</v>
      </c>
      <c r="W2282" s="60">
        <v>21820002</v>
      </c>
      <c r="X2282" s="60" t="str">
        <f t="shared" si="35"/>
        <v>218</v>
      </c>
    </row>
    <row r="2283" spans="2:24">
      <c r="B2283">
        <v>43605993</v>
      </c>
      <c r="C2283" t="s">
        <v>2417</v>
      </c>
      <c r="D2283" t="s">
        <v>410</v>
      </c>
      <c r="E2283" s="60" t="s">
        <v>411</v>
      </c>
      <c r="G2283" t="s">
        <v>753</v>
      </c>
      <c r="H2283" s="61">
        <v>42783</v>
      </c>
      <c r="J2283" t="s">
        <v>536</v>
      </c>
      <c r="M2283" t="s">
        <v>397</v>
      </c>
      <c r="Q2283" t="s">
        <v>753</v>
      </c>
      <c r="S2283">
        <v>10291</v>
      </c>
      <c r="T2283" t="s">
        <v>439</v>
      </c>
      <c r="U2283" s="60">
        <v>1029107</v>
      </c>
      <c r="V2283" t="s">
        <v>512</v>
      </c>
      <c r="W2283" s="60">
        <v>10410054</v>
      </c>
      <c r="X2283" s="60" t="str">
        <f t="shared" si="35"/>
        <v>104</v>
      </c>
    </row>
    <row r="2284" spans="2:24">
      <c r="B2284">
        <v>71763708</v>
      </c>
      <c r="C2284" t="s">
        <v>4807</v>
      </c>
      <c r="D2284" t="s">
        <v>393</v>
      </c>
      <c r="E2284" s="60" t="s">
        <v>394</v>
      </c>
      <c r="G2284" t="s">
        <v>2693</v>
      </c>
      <c r="H2284" s="61">
        <v>45188</v>
      </c>
      <c r="J2284" t="s">
        <v>396</v>
      </c>
      <c r="M2284" t="s">
        <v>397</v>
      </c>
      <c r="Q2284" t="s">
        <v>2694</v>
      </c>
      <c r="S2284">
        <v>10203</v>
      </c>
      <c r="T2284" t="s">
        <v>399</v>
      </c>
      <c r="U2284" s="60">
        <v>1020302</v>
      </c>
      <c r="V2284" t="s">
        <v>400</v>
      </c>
      <c r="W2284" s="60">
        <v>21420002</v>
      </c>
      <c r="X2284" s="60" t="str">
        <f t="shared" si="35"/>
        <v>214</v>
      </c>
    </row>
    <row r="2285" spans="2:24">
      <c r="B2285">
        <v>71763776</v>
      </c>
      <c r="C2285" t="s">
        <v>991</v>
      </c>
      <c r="D2285" t="s">
        <v>410</v>
      </c>
      <c r="E2285" s="60" t="s">
        <v>411</v>
      </c>
      <c r="G2285" t="s">
        <v>753</v>
      </c>
      <c r="H2285" s="61">
        <v>35814</v>
      </c>
      <c r="J2285" t="s">
        <v>536</v>
      </c>
      <c r="M2285" t="s">
        <v>397</v>
      </c>
      <c r="Q2285" t="s">
        <v>753</v>
      </c>
      <c r="S2285">
        <v>10230</v>
      </c>
      <c r="T2285" t="s">
        <v>454</v>
      </c>
      <c r="U2285" s="60">
        <v>10230</v>
      </c>
      <c r="V2285" t="s">
        <v>454</v>
      </c>
      <c r="W2285" s="60">
        <v>20760001</v>
      </c>
      <c r="X2285" s="60" t="str">
        <f t="shared" si="35"/>
        <v>207</v>
      </c>
    </row>
    <row r="2286" spans="2:24">
      <c r="B2286">
        <v>71763974</v>
      </c>
      <c r="C2286" t="s">
        <v>1802</v>
      </c>
      <c r="D2286" t="s">
        <v>410</v>
      </c>
      <c r="E2286" s="60" t="s">
        <v>411</v>
      </c>
      <c r="G2286" t="s">
        <v>753</v>
      </c>
      <c r="H2286" s="61">
        <v>39857</v>
      </c>
      <c r="J2286" t="s">
        <v>4965</v>
      </c>
      <c r="M2286" t="s">
        <v>397</v>
      </c>
      <c r="Q2286" t="s">
        <v>753</v>
      </c>
      <c r="S2286">
        <v>10225</v>
      </c>
      <c r="T2286" t="s">
        <v>402</v>
      </c>
      <c r="U2286" s="60">
        <v>10225</v>
      </c>
      <c r="V2286" t="s">
        <v>402</v>
      </c>
      <c r="W2286" s="60">
        <v>21360001</v>
      </c>
      <c r="X2286" s="60" t="str">
        <f t="shared" si="35"/>
        <v>213</v>
      </c>
    </row>
    <row r="2287" spans="2:24">
      <c r="B2287">
        <v>71765797</v>
      </c>
      <c r="C2287" t="s">
        <v>4808</v>
      </c>
      <c r="D2287" t="s">
        <v>393</v>
      </c>
      <c r="E2287" s="60" t="s">
        <v>394</v>
      </c>
      <c r="G2287" t="s">
        <v>2693</v>
      </c>
      <c r="H2287" s="61">
        <v>45008</v>
      </c>
      <c r="J2287" t="s">
        <v>396</v>
      </c>
      <c r="M2287" t="s">
        <v>471</v>
      </c>
      <c r="Q2287" t="s">
        <v>2694</v>
      </c>
      <c r="S2287">
        <v>10230</v>
      </c>
      <c r="T2287" t="s">
        <v>454</v>
      </c>
      <c r="U2287" s="60">
        <v>1023015</v>
      </c>
      <c r="V2287" t="s">
        <v>786</v>
      </c>
      <c r="W2287" s="60">
        <v>20720017</v>
      </c>
      <c r="X2287" s="60" t="str">
        <f t="shared" si="35"/>
        <v>207</v>
      </c>
    </row>
    <row r="2288" spans="2:24">
      <c r="B2288">
        <v>71766395</v>
      </c>
      <c r="C2288" t="s">
        <v>2242</v>
      </c>
      <c r="D2288" t="s">
        <v>393</v>
      </c>
      <c r="E2288" s="60" t="s">
        <v>394</v>
      </c>
      <c r="G2288" t="s">
        <v>395</v>
      </c>
      <c r="H2288" s="61">
        <v>41871</v>
      </c>
      <c r="J2288" t="s">
        <v>396</v>
      </c>
      <c r="M2288" t="s">
        <v>397</v>
      </c>
      <c r="Q2288" t="s">
        <v>398</v>
      </c>
      <c r="S2288">
        <v>10275</v>
      </c>
      <c r="T2288" t="s">
        <v>564</v>
      </c>
      <c r="U2288" s="60">
        <v>1027501</v>
      </c>
      <c r="V2288" t="s">
        <v>565</v>
      </c>
      <c r="W2288" s="60">
        <v>22520001</v>
      </c>
      <c r="X2288" s="60" t="str">
        <f t="shared" si="35"/>
        <v>225</v>
      </c>
    </row>
    <row r="2289" spans="2:24">
      <c r="B2289">
        <v>71767322</v>
      </c>
      <c r="C2289" t="s">
        <v>1011</v>
      </c>
      <c r="D2289" t="s">
        <v>410</v>
      </c>
      <c r="E2289" s="60" t="s">
        <v>411</v>
      </c>
      <c r="G2289" t="s">
        <v>753</v>
      </c>
      <c r="H2289" s="61">
        <v>35936</v>
      </c>
      <c r="J2289" t="s">
        <v>587</v>
      </c>
      <c r="M2289" t="s">
        <v>397</v>
      </c>
      <c r="Q2289" t="s">
        <v>753</v>
      </c>
      <c r="S2289">
        <v>10230</v>
      </c>
      <c r="T2289" t="s">
        <v>454</v>
      </c>
      <c r="U2289" s="60">
        <v>1023016</v>
      </c>
      <c r="V2289" t="s">
        <v>588</v>
      </c>
      <c r="W2289" s="60">
        <v>20730001</v>
      </c>
      <c r="X2289" s="60" t="str">
        <f t="shared" si="35"/>
        <v>207</v>
      </c>
    </row>
    <row r="2290" spans="2:24">
      <c r="B2290">
        <v>71769085</v>
      </c>
      <c r="C2290" t="s">
        <v>1735</v>
      </c>
      <c r="D2290" t="s">
        <v>393</v>
      </c>
      <c r="E2290" s="60" t="s">
        <v>394</v>
      </c>
      <c r="G2290" t="s">
        <v>395</v>
      </c>
      <c r="H2290" s="61">
        <v>39577</v>
      </c>
      <c r="J2290" t="s">
        <v>396</v>
      </c>
      <c r="M2290" t="s">
        <v>397</v>
      </c>
      <c r="Q2290" t="s">
        <v>398</v>
      </c>
      <c r="S2290">
        <v>10250</v>
      </c>
      <c r="T2290" t="s">
        <v>483</v>
      </c>
      <c r="U2290" s="60">
        <v>1025001</v>
      </c>
      <c r="V2290" t="s">
        <v>864</v>
      </c>
      <c r="W2290" s="60">
        <v>21220001</v>
      </c>
      <c r="X2290" s="60" t="str">
        <f t="shared" si="35"/>
        <v>212</v>
      </c>
    </row>
    <row r="2291" spans="2:24">
      <c r="B2291">
        <v>71769843</v>
      </c>
      <c r="C2291" t="s">
        <v>4809</v>
      </c>
      <c r="D2291" t="s">
        <v>393</v>
      </c>
      <c r="E2291" s="60" t="s">
        <v>394</v>
      </c>
      <c r="G2291" t="s">
        <v>2693</v>
      </c>
      <c r="H2291" s="61">
        <v>44987</v>
      </c>
      <c r="J2291" t="s">
        <v>396</v>
      </c>
      <c r="M2291" t="s">
        <v>397</v>
      </c>
      <c r="Q2291" t="s">
        <v>2694</v>
      </c>
      <c r="S2291">
        <v>10215</v>
      </c>
      <c r="T2291" t="s">
        <v>5034</v>
      </c>
      <c r="U2291" s="60">
        <v>1021501</v>
      </c>
      <c r="V2291" t="s">
        <v>466</v>
      </c>
      <c r="W2291" s="60">
        <v>21520003</v>
      </c>
      <c r="X2291" s="60" t="str">
        <f t="shared" si="35"/>
        <v>215</v>
      </c>
    </row>
    <row r="2292" spans="2:24">
      <c r="B2292">
        <v>71770529</v>
      </c>
      <c r="C2292" t="s">
        <v>1666</v>
      </c>
      <c r="D2292" t="s">
        <v>393</v>
      </c>
      <c r="E2292" s="60" t="s">
        <v>394</v>
      </c>
      <c r="G2292" t="s">
        <v>395</v>
      </c>
      <c r="H2292" s="61">
        <v>39310</v>
      </c>
      <c r="J2292" t="s">
        <v>396</v>
      </c>
      <c r="M2292" t="s">
        <v>471</v>
      </c>
      <c r="Q2292" t="s">
        <v>398</v>
      </c>
      <c r="S2292">
        <v>10203</v>
      </c>
      <c r="T2292" t="s">
        <v>399</v>
      </c>
      <c r="U2292" s="60">
        <v>1020305</v>
      </c>
      <c r="V2292" t="s">
        <v>436</v>
      </c>
      <c r="W2292" s="60">
        <v>21420001</v>
      </c>
      <c r="X2292" s="60" t="str">
        <f t="shared" si="35"/>
        <v>214</v>
      </c>
    </row>
    <row r="2293" spans="2:24">
      <c r="B2293">
        <v>71770794</v>
      </c>
      <c r="C2293" t="s">
        <v>1447</v>
      </c>
      <c r="D2293" t="s">
        <v>393</v>
      </c>
      <c r="E2293" s="60" t="s">
        <v>394</v>
      </c>
      <c r="G2293" t="s">
        <v>395</v>
      </c>
      <c r="H2293" s="61">
        <v>38400</v>
      </c>
      <c r="J2293" t="s">
        <v>396</v>
      </c>
      <c r="M2293" t="s">
        <v>397</v>
      </c>
      <c r="Q2293" t="s">
        <v>398</v>
      </c>
      <c r="S2293">
        <v>10245</v>
      </c>
      <c r="T2293" t="s">
        <v>914</v>
      </c>
      <c r="U2293" s="60">
        <v>1024501</v>
      </c>
      <c r="V2293" t="s">
        <v>421</v>
      </c>
      <c r="W2293" s="60">
        <v>22120001</v>
      </c>
      <c r="X2293" s="60" t="str">
        <f t="shared" si="35"/>
        <v>221</v>
      </c>
    </row>
    <row r="2294" spans="2:24">
      <c r="B2294">
        <v>71772097</v>
      </c>
      <c r="C2294" t="s">
        <v>1585</v>
      </c>
      <c r="D2294" t="s">
        <v>393</v>
      </c>
      <c r="E2294" s="60" t="s">
        <v>394</v>
      </c>
      <c r="G2294" t="s">
        <v>395</v>
      </c>
      <c r="H2294" s="61">
        <v>38909</v>
      </c>
      <c r="J2294" t="s">
        <v>396</v>
      </c>
      <c r="M2294" t="s">
        <v>471</v>
      </c>
      <c r="Q2294" t="s">
        <v>398</v>
      </c>
      <c r="S2294">
        <v>10235</v>
      </c>
      <c r="T2294" t="s">
        <v>415</v>
      </c>
      <c r="U2294" s="60">
        <v>1023502</v>
      </c>
      <c r="V2294" t="s">
        <v>416</v>
      </c>
      <c r="W2294" s="60">
        <v>20820001</v>
      </c>
      <c r="X2294" s="60" t="str">
        <f t="shared" si="35"/>
        <v>208</v>
      </c>
    </row>
    <row r="2295" spans="2:24">
      <c r="B2295">
        <v>71773226</v>
      </c>
      <c r="C2295" t="s">
        <v>1632</v>
      </c>
      <c r="D2295" t="s">
        <v>410</v>
      </c>
      <c r="E2295" s="60" t="s">
        <v>411</v>
      </c>
      <c r="G2295" t="s">
        <v>753</v>
      </c>
      <c r="H2295" s="61">
        <v>39231</v>
      </c>
      <c r="J2295" t="s">
        <v>4955</v>
      </c>
      <c r="M2295" t="s">
        <v>397</v>
      </c>
      <c r="Q2295" t="s">
        <v>753</v>
      </c>
      <c r="S2295">
        <v>10230</v>
      </c>
      <c r="T2295" t="s">
        <v>454</v>
      </c>
      <c r="U2295" s="60">
        <v>1023016</v>
      </c>
      <c r="V2295" t="s">
        <v>588</v>
      </c>
      <c r="W2295" s="60">
        <v>20730001</v>
      </c>
      <c r="X2295" s="60" t="str">
        <f t="shared" si="35"/>
        <v>207</v>
      </c>
    </row>
    <row r="2296" spans="2:24">
      <c r="B2296">
        <v>71773276</v>
      </c>
      <c r="C2296" t="s">
        <v>1373</v>
      </c>
      <c r="D2296" t="s">
        <v>393</v>
      </c>
      <c r="E2296" s="60" t="s">
        <v>394</v>
      </c>
      <c r="G2296" t="s">
        <v>395</v>
      </c>
      <c r="H2296" s="61">
        <v>38034</v>
      </c>
      <c r="J2296" t="s">
        <v>396</v>
      </c>
      <c r="M2296" t="s">
        <v>397</v>
      </c>
      <c r="Q2296" t="s">
        <v>398</v>
      </c>
      <c r="S2296">
        <v>10225</v>
      </c>
      <c r="T2296" t="s">
        <v>402</v>
      </c>
      <c r="U2296" s="60">
        <v>1022508</v>
      </c>
      <c r="V2296" t="s">
        <v>5040</v>
      </c>
      <c r="W2296" s="60">
        <v>21320010</v>
      </c>
      <c r="X2296" s="60" t="str">
        <f t="shared" si="35"/>
        <v>213</v>
      </c>
    </row>
    <row r="2297" spans="2:24">
      <c r="B2297">
        <v>71774114</v>
      </c>
      <c r="C2297" t="s">
        <v>2050</v>
      </c>
      <c r="D2297" t="s">
        <v>393</v>
      </c>
      <c r="E2297" s="60" t="s">
        <v>394</v>
      </c>
      <c r="G2297" t="s">
        <v>395</v>
      </c>
      <c r="H2297" s="61">
        <v>41166</v>
      </c>
      <c r="J2297" t="s">
        <v>396</v>
      </c>
      <c r="M2297" t="s">
        <v>397</v>
      </c>
      <c r="Q2297" t="s">
        <v>398</v>
      </c>
      <c r="S2297">
        <v>10225</v>
      </c>
      <c r="T2297" t="s">
        <v>402</v>
      </c>
      <c r="U2297" s="60">
        <v>10225</v>
      </c>
      <c r="V2297" t="s">
        <v>402</v>
      </c>
      <c r="W2297" s="60">
        <v>21320011</v>
      </c>
      <c r="X2297" s="60" t="str">
        <f t="shared" si="35"/>
        <v>213</v>
      </c>
    </row>
    <row r="2298" spans="2:24">
      <c r="B2298">
        <v>71774197</v>
      </c>
      <c r="C2298" t="s">
        <v>4810</v>
      </c>
      <c r="D2298" t="s">
        <v>410</v>
      </c>
      <c r="E2298" s="60" t="s">
        <v>411</v>
      </c>
      <c r="G2298" t="s">
        <v>753</v>
      </c>
      <c r="H2298" s="61">
        <v>35814</v>
      </c>
      <c r="J2298" t="s">
        <v>598</v>
      </c>
      <c r="M2298" t="s">
        <v>397</v>
      </c>
      <c r="Q2298" t="s">
        <v>753</v>
      </c>
      <c r="S2298">
        <v>10240</v>
      </c>
      <c r="T2298" t="s">
        <v>5036</v>
      </c>
      <c r="U2298" s="60">
        <v>10240</v>
      </c>
      <c r="V2298" t="s">
        <v>476</v>
      </c>
      <c r="W2298" s="60">
        <v>21160001</v>
      </c>
      <c r="X2298" s="60" t="str">
        <f t="shared" si="35"/>
        <v>211</v>
      </c>
    </row>
    <row r="2299" spans="2:24">
      <c r="B2299">
        <v>43673270</v>
      </c>
      <c r="C2299" t="s">
        <v>1148</v>
      </c>
      <c r="D2299" t="s">
        <v>410</v>
      </c>
      <c r="E2299" s="60" t="s">
        <v>411</v>
      </c>
      <c r="G2299" t="s">
        <v>753</v>
      </c>
      <c r="H2299" s="61">
        <v>36923</v>
      </c>
      <c r="J2299" t="s">
        <v>413</v>
      </c>
      <c r="M2299" t="s">
        <v>397</v>
      </c>
      <c r="Q2299" t="s">
        <v>753</v>
      </c>
      <c r="S2299">
        <v>10291</v>
      </c>
      <c r="T2299" t="s">
        <v>439</v>
      </c>
      <c r="U2299" s="60">
        <v>1029107</v>
      </c>
      <c r="V2299" t="s">
        <v>512</v>
      </c>
      <c r="W2299" s="60">
        <v>10410054</v>
      </c>
      <c r="X2299" s="60" t="str">
        <f t="shared" si="35"/>
        <v>104</v>
      </c>
    </row>
    <row r="2300" spans="2:24">
      <c r="B2300">
        <v>71774474</v>
      </c>
      <c r="C2300" t="s">
        <v>2363</v>
      </c>
      <c r="D2300" t="s">
        <v>393</v>
      </c>
      <c r="E2300" s="60" t="s">
        <v>394</v>
      </c>
      <c r="G2300" t="s">
        <v>395</v>
      </c>
      <c r="H2300" s="61">
        <v>42396</v>
      </c>
      <c r="J2300" t="s">
        <v>396</v>
      </c>
      <c r="M2300" t="s">
        <v>471</v>
      </c>
      <c r="Q2300" t="s">
        <v>398</v>
      </c>
      <c r="S2300">
        <v>10202</v>
      </c>
      <c r="T2300" t="s">
        <v>430</v>
      </c>
      <c r="U2300" s="60">
        <v>1020201</v>
      </c>
      <c r="V2300" t="s">
        <v>615</v>
      </c>
      <c r="W2300" s="60">
        <v>21620002</v>
      </c>
      <c r="X2300" s="60" t="str">
        <f t="shared" si="35"/>
        <v>216</v>
      </c>
    </row>
    <row r="2301" spans="2:24">
      <c r="B2301">
        <v>71774487</v>
      </c>
      <c r="C2301" t="s">
        <v>2538</v>
      </c>
      <c r="D2301" t="s">
        <v>393</v>
      </c>
      <c r="E2301" s="60" t="s">
        <v>394</v>
      </c>
      <c r="G2301" t="s">
        <v>395</v>
      </c>
      <c r="H2301" s="61">
        <v>43207</v>
      </c>
      <c r="J2301" t="s">
        <v>396</v>
      </c>
      <c r="M2301" t="s">
        <v>471</v>
      </c>
      <c r="Q2301" t="s">
        <v>398</v>
      </c>
      <c r="S2301">
        <v>10202</v>
      </c>
      <c r="T2301" t="s">
        <v>430</v>
      </c>
      <c r="U2301" s="60">
        <v>1020201</v>
      </c>
      <c r="V2301" t="s">
        <v>615</v>
      </c>
      <c r="W2301" s="60">
        <v>21620002</v>
      </c>
      <c r="X2301" s="60" t="str">
        <f t="shared" si="35"/>
        <v>216</v>
      </c>
    </row>
    <row r="2302" spans="2:24">
      <c r="B2302">
        <v>71774839</v>
      </c>
      <c r="C2302" t="s">
        <v>3046</v>
      </c>
      <c r="D2302" t="s">
        <v>393</v>
      </c>
      <c r="E2302" s="60" t="s">
        <v>394</v>
      </c>
      <c r="G2302" t="s">
        <v>2693</v>
      </c>
      <c r="H2302" s="61">
        <v>45048</v>
      </c>
      <c r="J2302" t="s">
        <v>396</v>
      </c>
      <c r="M2302" t="s">
        <v>397</v>
      </c>
      <c r="Q2302" t="s">
        <v>2694</v>
      </c>
      <c r="S2302">
        <v>10230</v>
      </c>
      <c r="T2302" t="s">
        <v>454</v>
      </c>
      <c r="U2302" s="60">
        <v>1023011</v>
      </c>
      <c r="V2302" t="s">
        <v>793</v>
      </c>
      <c r="W2302" s="60">
        <v>20720011</v>
      </c>
      <c r="X2302" s="60" t="str">
        <f t="shared" si="35"/>
        <v>207</v>
      </c>
    </row>
    <row r="2303" spans="2:24">
      <c r="B2303">
        <v>71775470</v>
      </c>
      <c r="C2303" t="s">
        <v>1390</v>
      </c>
      <c r="D2303" t="s">
        <v>393</v>
      </c>
      <c r="E2303" s="60" t="s">
        <v>394</v>
      </c>
      <c r="G2303" t="s">
        <v>395</v>
      </c>
      <c r="H2303" s="61">
        <v>38113</v>
      </c>
      <c r="J2303" t="s">
        <v>396</v>
      </c>
      <c r="M2303" t="s">
        <v>397</v>
      </c>
      <c r="Q2303" t="s">
        <v>398</v>
      </c>
      <c r="S2303">
        <v>10209</v>
      </c>
      <c r="T2303" t="s">
        <v>442</v>
      </c>
      <c r="U2303" s="60">
        <v>1020902</v>
      </c>
      <c r="V2303" t="s">
        <v>652</v>
      </c>
      <c r="W2303" s="60">
        <v>21720003</v>
      </c>
      <c r="X2303" s="60" t="str">
        <f t="shared" si="35"/>
        <v>217</v>
      </c>
    </row>
    <row r="2304" spans="2:24">
      <c r="B2304">
        <v>71776246</v>
      </c>
      <c r="C2304" t="s">
        <v>2244</v>
      </c>
      <c r="D2304" t="s">
        <v>393</v>
      </c>
      <c r="E2304" s="60" t="s">
        <v>394</v>
      </c>
      <c r="G2304" t="s">
        <v>395</v>
      </c>
      <c r="H2304" s="61">
        <v>41871</v>
      </c>
      <c r="J2304" t="s">
        <v>396</v>
      </c>
      <c r="M2304" t="s">
        <v>397</v>
      </c>
      <c r="Q2304" t="s">
        <v>398</v>
      </c>
      <c r="S2304">
        <v>10270</v>
      </c>
      <c r="T2304" t="s">
        <v>5035</v>
      </c>
      <c r="U2304" s="60">
        <v>1027002</v>
      </c>
      <c r="V2304" t="s">
        <v>5041</v>
      </c>
      <c r="W2304" s="60">
        <v>21020002</v>
      </c>
      <c r="X2304" s="60" t="str">
        <f t="shared" si="35"/>
        <v>210</v>
      </c>
    </row>
    <row r="2305" spans="2:24">
      <c r="B2305">
        <v>71777023</v>
      </c>
      <c r="C2305" t="s">
        <v>1986</v>
      </c>
      <c r="D2305" t="s">
        <v>393</v>
      </c>
      <c r="E2305" s="60" t="s">
        <v>394</v>
      </c>
      <c r="G2305" t="s">
        <v>395</v>
      </c>
      <c r="H2305" s="61">
        <v>40774</v>
      </c>
      <c r="J2305" t="s">
        <v>396</v>
      </c>
      <c r="M2305" t="s">
        <v>397</v>
      </c>
      <c r="Q2305" t="s">
        <v>398</v>
      </c>
      <c r="S2305">
        <v>10203</v>
      </c>
      <c r="T2305" t="s">
        <v>399</v>
      </c>
      <c r="U2305" s="60">
        <v>1020305</v>
      </c>
      <c r="V2305" t="s">
        <v>436</v>
      </c>
      <c r="W2305" s="60">
        <v>21420001</v>
      </c>
      <c r="X2305" s="60" t="str">
        <f t="shared" si="35"/>
        <v>214</v>
      </c>
    </row>
    <row r="2306" spans="2:24">
      <c r="B2306">
        <v>71777067</v>
      </c>
      <c r="C2306" t="s">
        <v>1276</v>
      </c>
      <c r="D2306" t="s">
        <v>393</v>
      </c>
      <c r="E2306" s="60" t="s">
        <v>394</v>
      </c>
      <c r="G2306" t="s">
        <v>395</v>
      </c>
      <c r="H2306" s="61">
        <v>37676</v>
      </c>
      <c r="J2306" t="s">
        <v>396</v>
      </c>
      <c r="M2306" t="s">
        <v>397</v>
      </c>
      <c r="Q2306" t="s">
        <v>398</v>
      </c>
      <c r="S2306">
        <v>10203</v>
      </c>
      <c r="T2306" t="s">
        <v>399</v>
      </c>
      <c r="U2306" s="60">
        <v>1020303</v>
      </c>
      <c r="V2306" t="s">
        <v>418</v>
      </c>
      <c r="W2306" s="60">
        <v>21420003</v>
      </c>
      <c r="X2306" s="60" t="str">
        <f t="shared" si="35"/>
        <v>214</v>
      </c>
    </row>
    <row r="2307" spans="2:24">
      <c r="B2307">
        <v>71777493</v>
      </c>
      <c r="C2307" t="s">
        <v>1850</v>
      </c>
      <c r="D2307" t="s">
        <v>393</v>
      </c>
      <c r="E2307" s="60" t="s">
        <v>394</v>
      </c>
      <c r="G2307" t="s">
        <v>395</v>
      </c>
      <c r="H2307" s="61">
        <v>40010</v>
      </c>
      <c r="J2307" t="s">
        <v>396</v>
      </c>
      <c r="M2307" t="s">
        <v>471</v>
      </c>
      <c r="Q2307" t="s">
        <v>398</v>
      </c>
      <c r="S2307">
        <v>10230</v>
      </c>
      <c r="T2307" t="s">
        <v>454</v>
      </c>
      <c r="U2307" s="60">
        <v>1023007</v>
      </c>
      <c r="V2307" t="s">
        <v>582</v>
      </c>
      <c r="W2307" s="60">
        <v>20720007</v>
      </c>
      <c r="X2307" s="60" t="str">
        <f t="shared" ref="X2307:X2370" si="36">LEFT(W2307,3)</f>
        <v>207</v>
      </c>
    </row>
    <row r="2308" spans="2:24">
      <c r="B2308">
        <v>71777982</v>
      </c>
      <c r="C2308" t="s">
        <v>2914</v>
      </c>
      <c r="D2308" t="s">
        <v>410</v>
      </c>
      <c r="E2308" s="60" t="s">
        <v>411</v>
      </c>
      <c r="G2308" t="s">
        <v>412</v>
      </c>
      <c r="H2308" s="61">
        <v>45154</v>
      </c>
      <c r="J2308" t="s">
        <v>4979</v>
      </c>
      <c r="M2308" t="s">
        <v>397</v>
      </c>
      <c r="Q2308" t="s">
        <v>719</v>
      </c>
      <c r="S2308">
        <v>10211</v>
      </c>
      <c r="T2308" t="s">
        <v>422</v>
      </c>
      <c r="U2308" s="60">
        <v>1021101</v>
      </c>
      <c r="V2308" t="s">
        <v>423</v>
      </c>
      <c r="W2308" s="60">
        <v>21920004</v>
      </c>
      <c r="X2308" s="60" t="str">
        <f t="shared" si="36"/>
        <v>219</v>
      </c>
    </row>
    <row r="2309" spans="2:24">
      <c r="B2309">
        <v>71778101</v>
      </c>
      <c r="C2309" t="s">
        <v>1274</v>
      </c>
      <c r="D2309" t="s">
        <v>393</v>
      </c>
      <c r="E2309" s="60" t="s">
        <v>394</v>
      </c>
      <c r="G2309" t="s">
        <v>395</v>
      </c>
      <c r="H2309" s="61">
        <v>37665</v>
      </c>
      <c r="J2309" t="s">
        <v>396</v>
      </c>
      <c r="M2309" t="s">
        <v>397</v>
      </c>
      <c r="Q2309" t="s">
        <v>398</v>
      </c>
      <c r="S2309">
        <v>10220</v>
      </c>
      <c r="T2309" t="s">
        <v>434</v>
      </c>
      <c r="U2309" s="60">
        <v>1022004</v>
      </c>
      <c r="V2309" t="s">
        <v>875</v>
      </c>
      <c r="W2309" s="60">
        <v>22020005</v>
      </c>
      <c r="X2309" s="60" t="str">
        <f t="shared" si="36"/>
        <v>220</v>
      </c>
    </row>
    <row r="2310" spans="2:24">
      <c r="B2310">
        <v>71778262</v>
      </c>
      <c r="C2310" t="s">
        <v>4811</v>
      </c>
      <c r="D2310" t="s">
        <v>393</v>
      </c>
      <c r="E2310" s="60" t="s">
        <v>394</v>
      </c>
      <c r="G2310" t="s">
        <v>2693</v>
      </c>
      <c r="H2310" s="61">
        <v>45174</v>
      </c>
      <c r="J2310" t="s">
        <v>396</v>
      </c>
      <c r="M2310" t="s">
        <v>471</v>
      </c>
      <c r="Q2310" t="s">
        <v>2694</v>
      </c>
      <c r="S2310">
        <v>10230</v>
      </c>
      <c r="T2310" t="s">
        <v>454</v>
      </c>
      <c r="U2310" s="60">
        <v>1023007</v>
      </c>
      <c r="V2310" t="s">
        <v>582</v>
      </c>
      <c r="W2310" s="60">
        <v>20720007</v>
      </c>
      <c r="X2310" s="60" t="str">
        <f t="shared" si="36"/>
        <v>207</v>
      </c>
    </row>
    <row r="2311" spans="2:24">
      <c r="B2311">
        <v>71778336</v>
      </c>
      <c r="C2311" t="s">
        <v>1911</v>
      </c>
      <c r="D2311" t="s">
        <v>393</v>
      </c>
      <c r="E2311" s="60" t="s">
        <v>394</v>
      </c>
      <c r="G2311" t="s">
        <v>395</v>
      </c>
      <c r="H2311" s="61">
        <v>40232</v>
      </c>
      <c r="J2311" t="s">
        <v>396</v>
      </c>
      <c r="M2311" t="s">
        <v>397</v>
      </c>
      <c r="Q2311" t="s">
        <v>398</v>
      </c>
      <c r="S2311">
        <v>10225</v>
      </c>
      <c r="T2311" t="s">
        <v>402</v>
      </c>
      <c r="U2311" s="60">
        <v>1022508</v>
      </c>
      <c r="V2311" t="s">
        <v>5040</v>
      </c>
      <c r="W2311" s="60">
        <v>21320010</v>
      </c>
      <c r="X2311" s="60" t="str">
        <f t="shared" si="36"/>
        <v>213</v>
      </c>
    </row>
    <row r="2312" spans="2:24">
      <c r="B2312">
        <v>71778743</v>
      </c>
      <c r="C2312" t="s">
        <v>2718</v>
      </c>
      <c r="D2312" t="s">
        <v>393</v>
      </c>
      <c r="E2312" s="60" t="s">
        <v>394</v>
      </c>
      <c r="G2312" t="s">
        <v>395</v>
      </c>
      <c r="H2312" s="61">
        <v>44491</v>
      </c>
      <c r="J2312" t="s">
        <v>396</v>
      </c>
      <c r="M2312" t="s">
        <v>397</v>
      </c>
      <c r="Q2312" t="s">
        <v>398</v>
      </c>
      <c r="S2312">
        <v>10270</v>
      </c>
      <c r="T2312" t="s">
        <v>5035</v>
      </c>
      <c r="U2312" s="60">
        <v>1027002</v>
      </c>
      <c r="V2312" t="s">
        <v>5041</v>
      </c>
      <c r="W2312" s="60">
        <v>21020002</v>
      </c>
      <c r="X2312" s="60" t="str">
        <f t="shared" si="36"/>
        <v>210</v>
      </c>
    </row>
    <row r="2313" spans="2:24">
      <c r="B2313">
        <v>71778772</v>
      </c>
      <c r="C2313" t="s">
        <v>1533</v>
      </c>
      <c r="D2313" t="s">
        <v>393</v>
      </c>
      <c r="E2313" s="60" t="s">
        <v>394</v>
      </c>
      <c r="G2313" t="s">
        <v>395</v>
      </c>
      <c r="H2313" s="61">
        <v>38763</v>
      </c>
      <c r="J2313" t="s">
        <v>396</v>
      </c>
      <c r="M2313" t="s">
        <v>397</v>
      </c>
      <c r="Q2313" t="s">
        <v>398</v>
      </c>
      <c r="S2313">
        <v>10215</v>
      </c>
      <c r="T2313" t="s">
        <v>5034</v>
      </c>
      <c r="U2313" s="60">
        <v>1021503</v>
      </c>
      <c r="V2313" t="s">
        <v>907</v>
      </c>
      <c r="W2313" s="60">
        <v>21520001</v>
      </c>
      <c r="X2313" s="60" t="str">
        <f t="shared" si="36"/>
        <v>215</v>
      </c>
    </row>
    <row r="2314" spans="2:24">
      <c r="B2314">
        <v>71778921</v>
      </c>
      <c r="C2314" t="s">
        <v>2482</v>
      </c>
      <c r="D2314" t="s">
        <v>393</v>
      </c>
      <c r="E2314" s="60" t="s">
        <v>394</v>
      </c>
      <c r="G2314" t="s">
        <v>395</v>
      </c>
      <c r="H2314" s="61">
        <v>43139</v>
      </c>
      <c r="J2314" t="s">
        <v>396</v>
      </c>
      <c r="M2314" t="s">
        <v>397</v>
      </c>
      <c r="Q2314" t="s">
        <v>398</v>
      </c>
      <c r="S2314">
        <v>10250</v>
      </c>
      <c r="T2314" t="s">
        <v>483</v>
      </c>
      <c r="U2314" s="60">
        <v>1025002</v>
      </c>
      <c r="V2314" t="s">
        <v>694</v>
      </c>
      <c r="W2314" s="60">
        <v>21220002</v>
      </c>
      <c r="X2314" s="60" t="str">
        <f t="shared" si="36"/>
        <v>212</v>
      </c>
    </row>
    <row r="2315" spans="2:24">
      <c r="B2315">
        <v>71779021</v>
      </c>
      <c r="C2315" t="s">
        <v>3387</v>
      </c>
      <c r="D2315" t="s">
        <v>393</v>
      </c>
      <c r="E2315" s="60" t="s">
        <v>394</v>
      </c>
      <c r="G2315" t="s">
        <v>2693</v>
      </c>
      <c r="H2315" s="61">
        <v>45232</v>
      </c>
      <c r="J2315" t="s">
        <v>396</v>
      </c>
      <c r="M2315" t="s">
        <v>397</v>
      </c>
      <c r="Q2315" t="s">
        <v>2694</v>
      </c>
      <c r="S2315">
        <v>10270</v>
      </c>
      <c r="T2315" t="s">
        <v>5035</v>
      </c>
      <c r="U2315" s="60">
        <v>1027001</v>
      </c>
      <c r="V2315" t="s">
        <v>5042</v>
      </c>
      <c r="W2315" s="60">
        <v>21020001</v>
      </c>
      <c r="X2315" s="60" t="str">
        <f t="shared" si="36"/>
        <v>210</v>
      </c>
    </row>
    <row r="2316" spans="2:24">
      <c r="B2316">
        <v>71780399</v>
      </c>
      <c r="C2316" t="s">
        <v>3301</v>
      </c>
      <c r="D2316" t="s">
        <v>393</v>
      </c>
      <c r="E2316" s="60" t="s">
        <v>394</v>
      </c>
      <c r="G2316" t="s">
        <v>2693</v>
      </c>
      <c r="H2316" s="61">
        <v>45201</v>
      </c>
      <c r="J2316" t="s">
        <v>396</v>
      </c>
      <c r="M2316" t="s">
        <v>397</v>
      </c>
      <c r="Q2316" t="s">
        <v>2694</v>
      </c>
      <c r="S2316">
        <v>10290</v>
      </c>
      <c r="T2316" t="s">
        <v>706</v>
      </c>
      <c r="U2316" s="60">
        <v>1029005</v>
      </c>
      <c r="V2316" t="s">
        <v>707</v>
      </c>
      <c r="W2316" s="60">
        <v>20420004</v>
      </c>
      <c r="X2316" s="60" t="str">
        <f t="shared" si="36"/>
        <v>204</v>
      </c>
    </row>
    <row r="2317" spans="2:24">
      <c r="B2317">
        <v>71780883</v>
      </c>
      <c r="C2317" t="s">
        <v>3267</v>
      </c>
      <c r="D2317" t="s">
        <v>393</v>
      </c>
      <c r="E2317" s="60" t="s">
        <v>394</v>
      </c>
      <c r="G2317" t="s">
        <v>2693</v>
      </c>
      <c r="H2317" s="61">
        <v>45180</v>
      </c>
      <c r="J2317" t="s">
        <v>396</v>
      </c>
      <c r="M2317" t="s">
        <v>397</v>
      </c>
      <c r="Q2317" t="s">
        <v>2694</v>
      </c>
      <c r="S2317">
        <v>10260</v>
      </c>
      <c r="T2317" t="s">
        <v>5037</v>
      </c>
      <c r="U2317" s="60">
        <v>1026002</v>
      </c>
      <c r="V2317" t="s">
        <v>1330</v>
      </c>
      <c r="W2317" s="60">
        <v>20920002</v>
      </c>
      <c r="X2317" s="60" t="str">
        <f t="shared" si="36"/>
        <v>209</v>
      </c>
    </row>
    <row r="2318" spans="2:24">
      <c r="B2318">
        <v>71780971</v>
      </c>
      <c r="C2318" t="s">
        <v>2549</v>
      </c>
      <c r="D2318" t="s">
        <v>410</v>
      </c>
      <c r="E2318" s="60" t="s">
        <v>411</v>
      </c>
      <c r="G2318" t="s">
        <v>412</v>
      </c>
      <c r="H2318" s="61">
        <v>43243</v>
      </c>
      <c r="J2318" t="s">
        <v>1643</v>
      </c>
      <c r="M2318" t="s">
        <v>471</v>
      </c>
      <c r="Q2318" t="s">
        <v>719</v>
      </c>
      <c r="S2318">
        <v>10230</v>
      </c>
      <c r="T2318" t="s">
        <v>454</v>
      </c>
      <c r="U2318" s="60">
        <v>1023008</v>
      </c>
      <c r="V2318" t="s">
        <v>684</v>
      </c>
      <c r="W2318" s="60">
        <v>20720008</v>
      </c>
      <c r="X2318" s="60" t="str">
        <f t="shared" si="36"/>
        <v>207</v>
      </c>
    </row>
    <row r="2319" spans="2:24">
      <c r="B2319">
        <v>71781750</v>
      </c>
      <c r="C2319" t="s">
        <v>2669</v>
      </c>
      <c r="D2319" t="s">
        <v>410</v>
      </c>
      <c r="E2319" s="60" t="s">
        <v>411</v>
      </c>
      <c r="G2319" t="s">
        <v>412</v>
      </c>
      <c r="H2319" s="61">
        <v>39827</v>
      </c>
      <c r="J2319" t="s">
        <v>587</v>
      </c>
      <c r="M2319" t="s">
        <v>397</v>
      </c>
      <c r="Q2319" t="s">
        <v>414</v>
      </c>
      <c r="S2319">
        <v>10230</v>
      </c>
      <c r="T2319" t="s">
        <v>454</v>
      </c>
      <c r="U2319" s="60">
        <v>1023016</v>
      </c>
      <c r="V2319" t="s">
        <v>588</v>
      </c>
      <c r="W2319" s="60">
        <v>20730001</v>
      </c>
      <c r="X2319" s="60" t="str">
        <f t="shared" si="36"/>
        <v>207</v>
      </c>
    </row>
    <row r="2320" spans="2:24">
      <c r="B2320">
        <v>71781892</v>
      </c>
      <c r="C2320" t="s">
        <v>2773</v>
      </c>
      <c r="D2320" t="s">
        <v>393</v>
      </c>
      <c r="E2320" s="60" t="s">
        <v>394</v>
      </c>
      <c r="G2320" t="s">
        <v>395</v>
      </c>
      <c r="H2320" s="61">
        <v>44516</v>
      </c>
      <c r="J2320" t="s">
        <v>396</v>
      </c>
      <c r="M2320" t="s">
        <v>397</v>
      </c>
      <c r="Q2320" t="s">
        <v>398</v>
      </c>
      <c r="S2320">
        <v>10203</v>
      </c>
      <c r="T2320" t="s">
        <v>399</v>
      </c>
      <c r="U2320" s="60">
        <v>1020301</v>
      </c>
      <c r="V2320" t="s">
        <v>405</v>
      </c>
      <c r="W2320" s="60">
        <v>21420004</v>
      </c>
      <c r="X2320" s="60" t="str">
        <f t="shared" si="36"/>
        <v>214</v>
      </c>
    </row>
    <row r="2321" spans="2:24">
      <c r="B2321">
        <v>71784758</v>
      </c>
      <c r="C2321" t="s">
        <v>2261</v>
      </c>
      <c r="D2321" t="s">
        <v>410</v>
      </c>
      <c r="E2321" s="60" t="s">
        <v>411</v>
      </c>
      <c r="G2321" t="s">
        <v>753</v>
      </c>
      <c r="H2321" s="61">
        <v>41893</v>
      </c>
      <c r="J2321" t="s">
        <v>1814</v>
      </c>
      <c r="M2321" t="s">
        <v>397</v>
      </c>
      <c r="Q2321" t="s">
        <v>753</v>
      </c>
      <c r="S2321">
        <v>10281</v>
      </c>
      <c r="T2321" t="s">
        <v>493</v>
      </c>
      <c r="U2321" s="60">
        <v>1028103</v>
      </c>
      <c r="V2321" t="s">
        <v>720</v>
      </c>
      <c r="W2321" s="60">
        <v>11010004</v>
      </c>
      <c r="X2321" s="60" t="str">
        <f t="shared" si="36"/>
        <v>110</v>
      </c>
    </row>
    <row r="2322" spans="2:24">
      <c r="B2322">
        <v>71785001</v>
      </c>
      <c r="C2322" t="s">
        <v>3149</v>
      </c>
      <c r="D2322" t="s">
        <v>393</v>
      </c>
      <c r="E2322" s="60" t="s">
        <v>394</v>
      </c>
      <c r="G2322" t="s">
        <v>2693</v>
      </c>
      <c r="H2322" s="61">
        <v>45118</v>
      </c>
      <c r="J2322" t="s">
        <v>396</v>
      </c>
      <c r="M2322" t="s">
        <v>471</v>
      </c>
      <c r="Q2322" t="s">
        <v>2694</v>
      </c>
      <c r="S2322">
        <v>10230</v>
      </c>
      <c r="T2322" t="s">
        <v>454</v>
      </c>
      <c r="U2322" s="60">
        <v>1023008</v>
      </c>
      <c r="V2322" t="s">
        <v>684</v>
      </c>
      <c r="W2322" s="60">
        <v>20720008</v>
      </c>
      <c r="X2322" s="60" t="str">
        <f t="shared" si="36"/>
        <v>207</v>
      </c>
    </row>
    <row r="2323" spans="2:24">
      <c r="B2323">
        <v>71785141</v>
      </c>
      <c r="C2323" t="s">
        <v>3108</v>
      </c>
      <c r="D2323" t="s">
        <v>393</v>
      </c>
      <c r="E2323" s="60" t="s">
        <v>394</v>
      </c>
      <c r="G2323" t="s">
        <v>2693</v>
      </c>
      <c r="H2323" s="61">
        <v>45075</v>
      </c>
      <c r="J2323" t="s">
        <v>396</v>
      </c>
      <c r="M2323" t="s">
        <v>471</v>
      </c>
      <c r="Q2323" t="s">
        <v>2694</v>
      </c>
      <c r="S2323">
        <v>10290</v>
      </c>
      <c r="T2323" t="s">
        <v>706</v>
      </c>
      <c r="U2323" s="60">
        <v>1029003</v>
      </c>
      <c r="V2323" t="s">
        <v>926</v>
      </c>
      <c r="W2323" s="60">
        <v>20420002</v>
      </c>
      <c r="X2323" s="60" t="str">
        <f t="shared" si="36"/>
        <v>204</v>
      </c>
    </row>
    <row r="2324" spans="2:24">
      <c r="B2324">
        <v>43722760</v>
      </c>
      <c r="C2324" t="s">
        <v>2881</v>
      </c>
      <c r="D2324" t="s">
        <v>410</v>
      </c>
      <c r="E2324" s="60" t="s">
        <v>411</v>
      </c>
      <c r="G2324" t="s">
        <v>2844</v>
      </c>
      <c r="H2324" s="61">
        <v>44949</v>
      </c>
      <c r="J2324" t="s">
        <v>2848</v>
      </c>
      <c r="M2324" t="s">
        <v>397</v>
      </c>
      <c r="Q2324" t="s">
        <v>2846</v>
      </c>
      <c r="S2324">
        <v>10291</v>
      </c>
      <c r="T2324" t="s">
        <v>439</v>
      </c>
      <c r="U2324" s="60">
        <v>1029107</v>
      </c>
      <c r="V2324" t="s">
        <v>512</v>
      </c>
      <c r="W2324" s="60">
        <v>10410054</v>
      </c>
      <c r="X2324" s="60" t="str">
        <f t="shared" si="36"/>
        <v>104</v>
      </c>
    </row>
    <row r="2325" spans="2:24">
      <c r="B2325">
        <v>71786677</v>
      </c>
      <c r="C2325" t="s">
        <v>2653</v>
      </c>
      <c r="D2325" t="s">
        <v>410</v>
      </c>
      <c r="E2325" s="60" t="s">
        <v>411</v>
      </c>
      <c r="G2325" t="s">
        <v>412</v>
      </c>
      <c r="H2325" s="61">
        <v>44320</v>
      </c>
      <c r="J2325" t="s">
        <v>5015</v>
      </c>
      <c r="M2325" t="s">
        <v>397</v>
      </c>
      <c r="Q2325" t="s">
        <v>719</v>
      </c>
      <c r="S2325">
        <v>10297</v>
      </c>
      <c r="T2325" t="s">
        <v>628</v>
      </c>
      <c r="U2325" s="60">
        <v>1029705</v>
      </c>
      <c r="V2325" t="s">
        <v>1485</v>
      </c>
      <c r="W2325" s="60">
        <v>20340027</v>
      </c>
      <c r="X2325" s="60" t="str">
        <f t="shared" si="36"/>
        <v>203</v>
      </c>
    </row>
    <row r="2326" spans="2:24">
      <c r="B2326">
        <v>71787107</v>
      </c>
      <c r="C2326" t="s">
        <v>1512</v>
      </c>
      <c r="D2326" t="s">
        <v>393</v>
      </c>
      <c r="E2326" s="60" t="s">
        <v>394</v>
      </c>
      <c r="G2326" t="s">
        <v>395</v>
      </c>
      <c r="H2326" s="61">
        <v>38680</v>
      </c>
      <c r="J2326" t="s">
        <v>396</v>
      </c>
      <c r="M2326" t="s">
        <v>397</v>
      </c>
      <c r="Q2326" t="s">
        <v>398</v>
      </c>
      <c r="S2326">
        <v>10235</v>
      </c>
      <c r="T2326" t="s">
        <v>415</v>
      </c>
      <c r="U2326" s="60">
        <v>1023502</v>
      </c>
      <c r="V2326" t="s">
        <v>416</v>
      </c>
      <c r="W2326" s="60">
        <v>20820001</v>
      </c>
      <c r="X2326" s="60" t="str">
        <f t="shared" si="36"/>
        <v>208</v>
      </c>
    </row>
    <row r="2327" spans="2:24">
      <c r="B2327">
        <v>71787476</v>
      </c>
      <c r="C2327" t="s">
        <v>3305</v>
      </c>
      <c r="D2327" t="s">
        <v>393</v>
      </c>
      <c r="E2327" s="60" t="s">
        <v>394</v>
      </c>
      <c r="G2327" t="s">
        <v>1299</v>
      </c>
      <c r="H2327" s="61">
        <v>45223</v>
      </c>
      <c r="J2327" t="s">
        <v>396</v>
      </c>
      <c r="M2327" t="s">
        <v>397</v>
      </c>
      <c r="Q2327" t="s">
        <v>398</v>
      </c>
      <c r="S2327">
        <v>10230</v>
      </c>
      <c r="T2327" t="s">
        <v>454</v>
      </c>
      <c r="U2327" s="60">
        <v>1023013</v>
      </c>
      <c r="V2327" t="s">
        <v>840</v>
      </c>
      <c r="W2327" s="60">
        <v>20720014</v>
      </c>
      <c r="X2327" s="60" t="str">
        <f t="shared" si="36"/>
        <v>207</v>
      </c>
    </row>
    <row r="2328" spans="2:24">
      <c r="B2328">
        <v>71788281</v>
      </c>
      <c r="C2328" t="s">
        <v>1976</v>
      </c>
      <c r="D2328" t="s">
        <v>393</v>
      </c>
      <c r="E2328" s="60" t="s">
        <v>394</v>
      </c>
      <c r="G2328" t="s">
        <v>395</v>
      </c>
      <c r="H2328" s="61">
        <v>40683</v>
      </c>
      <c r="J2328" t="s">
        <v>396</v>
      </c>
      <c r="M2328" t="s">
        <v>471</v>
      </c>
      <c r="Q2328" t="s">
        <v>398</v>
      </c>
      <c r="S2328">
        <v>10230</v>
      </c>
      <c r="T2328" t="s">
        <v>454</v>
      </c>
      <c r="U2328" s="60">
        <v>1023008</v>
      </c>
      <c r="V2328" t="s">
        <v>684</v>
      </c>
      <c r="W2328" s="60">
        <v>20720008</v>
      </c>
      <c r="X2328" s="60" t="str">
        <f t="shared" si="36"/>
        <v>207</v>
      </c>
    </row>
    <row r="2329" spans="2:24">
      <c r="B2329">
        <v>71788330</v>
      </c>
      <c r="C2329" t="s">
        <v>2291</v>
      </c>
      <c r="D2329" t="s">
        <v>393</v>
      </c>
      <c r="E2329" s="60" t="s">
        <v>394</v>
      </c>
      <c r="G2329" t="s">
        <v>395</v>
      </c>
      <c r="H2329" s="61">
        <v>42047</v>
      </c>
      <c r="J2329" t="s">
        <v>396</v>
      </c>
      <c r="M2329" t="s">
        <v>397</v>
      </c>
      <c r="Q2329" t="s">
        <v>398</v>
      </c>
      <c r="S2329">
        <v>10209</v>
      </c>
      <c r="T2329" t="s">
        <v>442</v>
      </c>
      <c r="U2329" s="60">
        <v>1020903</v>
      </c>
      <c r="V2329" t="s">
        <v>443</v>
      </c>
      <c r="W2329" s="60">
        <v>21720004</v>
      </c>
      <c r="X2329" s="60" t="str">
        <f t="shared" si="36"/>
        <v>217</v>
      </c>
    </row>
    <row r="2330" spans="2:24">
      <c r="B2330">
        <v>71788993</v>
      </c>
      <c r="C2330" t="s">
        <v>3166</v>
      </c>
      <c r="D2330" t="s">
        <v>393</v>
      </c>
      <c r="E2330" s="60" t="s">
        <v>394</v>
      </c>
      <c r="G2330" t="s">
        <v>2693</v>
      </c>
      <c r="H2330" s="61">
        <v>45239</v>
      </c>
      <c r="J2330" t="s">
        <v>396</v>
      </c>
      <c r="M2330" t="s">
        <v>471</v>
      </c>
      <c r="Q2330" t="s">
        <v>2694</v>
      </c>
      <c r="S2330">
        <v>10230</v>
      </c>
      <c r="T2330" t="s">
        <v>454</v>
      </c>
      <c r="U2330" s="60">
        <v>1023007</v>
      </c>
      <c r="V2330" t="s">
        <v>582</v>
      </c>
      <c r="W2330" s="60">
        <v>20720007</v>
      </c>
      <c r="X2330" s="60" t="str">
        <f t="shared" si="36"/>
        <v>207</v>
      </c>
    </row>
    <row r="2331" spans="2:24">
      <c r="B2331">
        <v>71789337</v>
      </c>
      <c r="C2331" t="s">
        <v>3319</v>
      </c>
      <c r="D2331" t="s">
        <v>393</v>
      </c>
      <c r="E2331" s="60" t="s">
        <v>394</v>
      </c>
      <c r="G2331" t="s">
        <v>2693</v>
      </c>
      <c r="H2331" s="61">
        <v>45201</v>
      </c>
      <c r="J2331" t="s">
        <v>396</v>
      </c>
      <c r="M2331" t="s">
        <v>471</v>
      </c>
      <c r="Q2331" t="s">
        <v>2694</v>
      </c>
      <c r="S2331">
        <v>10202</v>
      </c>
      <c r="T2331" t="s">
        <v>430</v>
      </c>
      <c r="U2331" s="60">
        <v>1020202</v>
      </c>
      <c r="V2331" t="s">
        <v>885</v>
      </c>
      <c r="W2331" s="60">
        <v>21620001</v>
      </c>
      <c r="X2331" s="60" t="str">
        <f t="shared" si="36"/>
        <v>216</v>
      </c>
    </row>
    <row r="2332" spans="2:24">
      <c r="B2332">
        <v>71789370</v>
      </c>
      <c r="C2332" t="s">
        <v>1503</v>
      </c>
      <c r="D2332" t="s">
        <v>393</v>
      </c>
      <c r="E2332" s="60" t="s">
        <v>394</v>
      </c>
      <c r="G2332" t="s">
        <v>395</v>
      </c>
      <c r="H2332" s="61">
        <v>38629</v>
      </c>
      <c r="J2332" t="s">
        <v>396</v>
      </c>
      <c r="M2332" t="s">
        <v>397</v>
      </c>
      <c r="Q2332" t="s">
        <v>398</v>
      </c>
      <c r="S2332">
        <v>10225</v>
      </c>
      <c r="T2332" t="s">
        <v>402</v>
      </c>
      <c r="U2332" s="60">
        <v>1022505</v>
      </c>
      <c r="V2332" t="s">
        <v>5048</v>
      </c>
      <c r="W2332" s="60">
        <v>21320007</v>
      </c>
      <c r="X2332" s="60" t="str">
        <f t="shared" si="36"/>
        <v>213</v>
      </c>
    </row>
    <row r="2333" spans="2:24">
      <c r="B2333">
        <v>71790440</v>
      </c>
      <c r="C2333" t="s">
        <v>3097</v>
      </c>
      <c r="D2333" t="s">
        <v>393</v>
      </c>
      <c r="E2333" s="60" t="s">
        <v>394</v>
      </c>
      <c r="G2333" t="s">
        <v>2693</v>
      </c>
      <c r="H2333" s="61">
        <v>45223</v>
      </c>
      <c r="J2333" t="s">
        <v>396</v>
      </c>
      <c r="M2333" t="s">
        <v>397</v>
      </c>
      <c r="Q2333" t="s">
        <v>2694</v>
      </c>
      <c r="S2333">
        <v>10260</v>
      </c>
      <c r="T2333" t="s">
        <v>5037</v>
      </c>
      <c r="U2333" s="60">
        <v>1026003</v>
      </c>
      <c r="V2333" t="s">
        <v>1105</v>
      </c>
      <c r="W2333" s="60">
        <v>20920007</v>
      </c>
      <c r="X2333" s="60" t="str">
        <f t="shared" si="36"/>
        <v>209</v>
      </c>
    </row>
    <row r="2334" spans="2:24">
      <c r="B2334">
        <v>71790858</v>
      </c>
      <c r="C2334" t="s">
        <v>2443</v>
      </c>
      <c r="D2334" t="s">
        <v>393</v>
      </c>
      <c r="E2334" s="60" t="s">
        <v>394</v>
      </c>
      <c r="G2334" t="s">
        <v>395</v>
      </c>
      <c r="H2334" s="61">
        <v>43133</v>
      </c>
      <c r="J2334" t="s">
        <v>396</v>
      </c>
      <c r="M2334" t="s">
        <v>397</v>
      </c>
      <c r="Q2334" t="s">
        <v>398</v>
      </c>
      <c r="S2334">
        <v>10209</v>
      </c>
      <c r="T2334" t="s">
        <v>442</v>
      </c>
      <c r="U2334" s="60">
        <v>1020904</v>
      </c>
      <c r="V2334" t="s">
        <v>756</v>
      </c>
      <c r="W2334" s="60">
        <v>21720005</v>
      </c>
      <c r="X2334" s="60" t="str">
        <f t="shared" si="36"/>
        <v>217</v>
      </c>
    </row>
    <row r="2335" spans="2:24">
      <c r="B2335">
        <v>71790912</v>
      </c>
      <c r="C2335" t="s">
        <v>2799</v>
      </c>
      <c r="D2335" t="s">
        <v>393</v>
      </c>
      <c r="E2335" s="60" t="s">
        <v>394</v>
      </c>
      <c r="G2335" t="s">
        <v>395</v>
      </c>
      <c r="H2335" s="61">
        <v>44519</v>
      </c>
      <c r="J2335" t="s">
        <v>396</v>
      </c>
      <c r="M2335" t="s">
        <v>397</v>
      </c>
      <c r="Q2335" t="s">
        <v>398</v>
      </c>
      <c r="S2335">
        <v>10270</v>
      </c>
      <c r="T2335" t="s">
        <v>5035</v>
      </c>
      <c r="U2335" s="60">
        <v>1027001</v>
      </c>
      <c r="V2335" t="s">
        <v>5042</v>
      </c>
      <c r="W2335" s="60">
        <v>21020001</v>
      </c>
      <c r="X2335" s="60" t="str">
        <f t="shared" si="36"/>
        <v>210</v>
      </c>
    </row>
    <row r="2336" spans="2:24">
      <c r="B2336">
        <v>71791303</v>
      </c>
      <c r="C2336" t="s">
        <v>1681</v>
      </c>
      <c r="D2336" t="s">
        <v>410</v>
      </c>
      <c r="E2336" s="60" t="s">
        <v>411</v>
      </c>
      <c r="G2336" t="s">
        <v>753</v>
      </c>
      <c r="H2336" s="61">
        <v>39339</v>
      </c>
      <c r="J2336" t="s">
        <v>4969</v>
      </c>
      <c r="M2336" t="s">
        <v>397</v>
      </c>
      <c r="Q2336" t="s">
        <v>753</v>
      </c>
      <c r="S2336">
        <v>10215</v>
      </c>
      <c r="T2336" t="s">
        <v>5034</v>
      </c>
      <c r="U2336" s="60">
        <v>1021506</v>
      </c>
      <c r="V2336" t="s">
        <v>1523</v>
      </c>
      <c r="W2336" s="60">
        <v>21520005</v>
      </c>
      <c r="X2336" s="60" t="str">
        <f t="shared" si="36"/>
        <v>215</v>
      </c>
    </row>
    <row r="2337" spans="2:24">
      <c r="B2337">
        <v>71791484</v>
      </c>
      <c r="C2337" t="s">
        <v>4812</v>
      </c>
      <c r="D2337" t="s">
        <v>410</v>
      </c>
      <c r="E2337" s="60" t="s">
        <v>411</v>
      </c>
      <c r="G2337" t="s">
        <v>412</v>
      </c>
      <c r="H2337" s="61">
        <v>45201</v>
      </c>
      <c r="J2337" t="s">
        <v>4966</v>
      </c>
      <c r="M2337" t="s">
        <v>397</v>
      </c>
      <c r="Q2337" t="s">
        <v>719</v>
      </c>
      <c r="S2337">
        <v>10270</v>
      </c>
      <c r="T2337" t="s">
        <v>5035</v>
      </c>
      <c r="U2337" s="60">
        <v>1027003</v>
      </c>
      <c r="V2337" t="s">
        <v>986</v>
      </c>
      <c r="W2337" s="60">
        <v>21020003</v>
      </c>
      <c r="X2337" s="60" t="str">
        <f t="shared" si="36"/>
        <v>210</v>
      </c>
    </row>
    <row r="2338" spans="2:24">
      <c r="B2338">
        <v>71793266</v>
      </c>
      <c r="C2338" t="s">
        <v>2590</v>
      </c>
      <c r="D2338" t="s">
        <v>393</v>
      </c>
      <c r="E2338" s="60" t="s">
        <v>394</v>
      </c>
      <c r="G2338" t="s">
        <v>2693</v>
      </c>
      <c r="H2338" s="61">
        <v>45062</v>
      </c>
      <c r="J2338" t="s">
        <v>396</v>
      </c>
      <c r="M2338" t="s">
        <v>471</v>
      </c>
      <c r="Q2338" t="s">
        <v>2694</v>
      </c>
      <c r="S2338">
        <v>10230</v>
      </c>
      <c r="T2338" t="s">
        <v>454</v>
      </c>
      <c r="U2338" s="60">
        <v>1023007</v>
      </c>
      <c r="V2338" t="s">
        <v>582</v>
      </c>
      <c r="W2338" s="60">
        <v>20720007</v>
      </c>
      <c r="X2338" s="60" t="str">
        <f t="shared" si="36"/>
        <v>207</v>
      </c>
    </row>
    <row r="2339" spans="2:24">
      <c r="B2339">
        <v>71793662</v>
      </c>
      <c r="C2339" t="s">
        <v>4813</v>
      </c>
      <c r="D2339" t="s">
        <v>393</v>
      </c>
      <c r="E2339" s="60" t="s">
        <v>394</v>
      </c>
      <c r="G2339" t="s">
        <v>2693</v>
      </c>
      <c r="H2339" s="61">
        <v>45065</v>
      </c>
      <c r="J2339" t="s">
        <v>396</v>
      </c>
      <c r="M2339" t="s">
        <v>397</v>
      </c>
      <c r="Q2339" t="s">
        <v>2694</v>
      </c>
      <c r="S2339">
        <v>10225</v>
      </c>
      <c r="T2339" t="s">
        <v>402</v>
      </c>
      <c r="U2339" s="60">
        <v>1022504</v>
      </c>
      <c r="V2339" t="s">
        <v>617</v>
      </c>
      <c r="W2339" s="60">
        <v>21320006</v>
      </c>
      <c r="X2339" s="60" t="str">
        <f t="shared" si="36"/>
        <v>213</v>
      </c>
    </row>
    <row r="2340" spans="2:24">
      <c r="B2340">
        <v>43729497</v>
      </c>
      <c r="C2340" t="s">
        <v>1804</v>
      </c>
      <c r="D2340" t="s">
        <v>410</v>
      </c>
      <c r="E2340" s="60" t="s">
        <v>411</v>
      </c>
      <c r="G2340" t="s">
        <v>753</v>
      </c>
      <c r="H2340" s="61">
        <v>39868</v>
      </c>
      <c r="J2340" t="s">
        <v>481</v>
      </c>
      <c r="M2340" t="s">
        <v>397</v>
      </c>
      <c r="Q2340" t="s">
        <v>753</v>
      </c>
      <c r="S2340">
        <v>10291</v>
      </c>
      <c r="T2340" t="s">
        <v>439</v>
      </c>
      <c r="U2340" s="60">
        <v>1029106</v>
      </c>
      <c r="V2340" t="s">
        <v>505</v>
      </c>
      <c r="W2340" s="60">
        <v>10410050</v>
      </c>
      <c r="X2340" s="60" t="str">
        <f t="shared" si="36"/>
        <v>104</v>
      </c>
    </row>
    <row r="2341" spans="2:24">
      <c r="B2341">
        <v>71794821</v>
      </c>
      <c r="C2341" t="s">
        <v>2076</v>
      </c>
      <c r="D2341" t="s">
        <v>410</v>
      </c>
      <c r="E2341" s="60" t="s">
        <v>411</v>
      </c>
      <c r="G2341" t="s">
        <v>412</v>
      </c>
      <c r="H2341" s="61">
        <v>41222</v>
      </c>
      <c r="J2341" t="s">
        <v>2077</v>
      </c>
      <c r="M2341" t="s">
        <v>397</v>
      </c>
      <c r="Q2341" t="s">
        <v>719</v>
      </c>
      <c r="S2341">
        <v>10202</v>
      </c>
      <c r="T2341" t="s">
        <v>430</v>
      </c>
      <c r="U2341" s="60">
        <v>1020202</v>
      </c>
      <c r="V2341" t="s">
        <v>885</v>
      </c>
      <c r="W2341" s="60">
        <v>21620001</v>
      </c>
      <c r="X2341" s="60" t="str">
        <f t="shared" si="36"/>
        <v>216</v>
      </c>
    </row>
    <row r="2342" spans="2:24">
      <c r="B2342">
        <v>71795072</v>
      </c>
      <c r="C2342" t="s">
        <v>1920</v>
      </c>
      <c r="D2342" t="s">
        <v>410</v>
      </c>
      <c r="E2342" s="60" t="s">
        <v>411</v>
      </c>
      <c r="G2342" t="s">
        <v>753</v>
      </c>
      <c r="H2342" s="61">
        <v>40353</v>
      </c>
      <c r="J2342" t="s">
        <v>5017</v>
      </c>
      <c r="M2342" t="s">
        <v>397</v>
      </c>
      <c r="Q2342" t="s">
        <v>753</v>
      </c>
      <c r="S2342">
        <v>10292</v>
      </c>
      <c r="T2342" t="s">
        <v>451</v>
      </c>
      <c r="U2342" s="60">
        <v>10292</v>
      </c>
      <c r="V2342" t="s">
        <v>451</v>
      </c>
      <c r="W2342" s="60">
        <v>20160001</v>
      </c>
      <c r="X2342" s="60" t="str">
        <f t="shared" si="36"/>
        <v>201</v>
      </c>
    </row>
    <row r="2343" spans="2:24">
      <c r="B2343">
        <v>71795987</v>
      </c>
      <c r="C2343" t="s">
        <v>2812</v>
      </c>
      <c r="D2343" t="s">
        <v>393</v>
      </c>
      <c r="E2343" s="60" t="s">
        <v>394</v>
      </c>
      <c r="G2343" t="s">
        <v>395</v>
      </c>
      <c r="H2343" s="61">
        <v>44522</v>
      </c>
      <c r="J2343" t="s">
        <v>396</v>
      </c>
      <c r="M2343" t="s">
        <v>397</v>
      </c>
      <c r="Q2343" t="s">
        <v>398</v>
      </c>
      <c r="S2343">
        <v>10225</v>
      </c>
      <c r="T2343" t="s">
        <v>402</v>
      </c>
      <c r="U2343" s="60">
        <v>1022506</v>
      </c>
      <c r="V2343" t="s">
        <v>657</v>
      </c>
      <c r="W2343" s="60">
        <v>21320008</v>
      </c>
      <c r="X2343" s="60" t="str">
        <f t="shared" si="36"/>
        <v>213</v>
      </c>
    </row>
    <row r="2344" spans="2:24">
      <c r="B2344">
        <v>71796823</v>
      </c>
      <c r="C2344" t="s">
        <v>2880</v>
      </c>
      <c r="D2344" t="s">
        <v>393</v>
      </c>
      <c r="E2344" s="60" t="s">
        <v>394</v>
      </c>
      <c r="G2344" t="s">
        <v>2693</v>
      </c>
      <c r="H2344" s="61">
        <v>45281</v>
      </c>
      <c r="J2344" t="s">
        <v>396</v>
      </c>
      <c r="M2344" t="s">
        <v>397</v>
      </c>
      <c r="Q2344" t="s">
        <v>2694</v>
      </c>
      <c r="S2344">
        <v>10240</v>
      </c>
      <c r="T2344" t="s">
        <v>5036</v>
      </c>
      <c r="U2344" s="60">
        <v>10240</v>
      </c>
      <c r="V2344" t="s">
        <v>476</v>
      </c>
      <c r="W2344" s="60">
        <v>21140003</v>
      </c>
      <c r="X2344" s="60" t="str">
        <f t="shared" si="36"/>
        <v>211</v>
      </c>
    </row>
    <row r="2345" spans="2:24">
      <c r="B2345">
        <v>71797409</v>
      </c>
      <c r="C2345" t="s">
        <v>2589</v>
      </c>
      <c r="D2345" t="s">
        <v>410</v>
      </c>
      <c r="E2345" s="60" t="s">
        <v>411</v>
      </c>
      <c r="G2345" t="s">
        <v>412</v>
      </c>
      <c r="H2345" s="61">
        <v>43488</v>
      </c>
      <c r="J2345" t="s">
        <v>5018</v>
      </c>
      <c r="M2345" t="s">
        <v>397</v>
      </c>
      <c r="Q2345" t="s">
        <v>719</v>
      </c>
      <c r="S2345">
        <v>102</v>
      </c>
      <c r="T2345" t="s">
        <v>497</v>
      </c>
      <c r="U2345" s="60">
        <v>102</v>
      </c>
      <c r="V2345" t="s">
        <v>497</v>
      </c>
      <c r="W2345" s="60">
        <v>10110001</v>
      </c>
      <c r="X2345" s="60" t="str">
        <f t="shared" si="36"/>
        <v>101</v>
      </c>
    </row>
    <row r="2346" spans="2:24">
      <c r="B2346">
        <v>71799542</v>
      </c>
      <c r="C2346" t="s">
        <v>2923</v>
      </c>
      <c r="D2346" t="s">
        <v>393</v>
      </c>
      <c r="E2346" s="60" t="s">
        <v>394</v>
      </c>
      <c r="G2346" t="s">
        <v>2693</v>
      </c>
      <c r="H2346" s="61">
        <v>44986</v>
      </c>
      <c r="J2346" t="s">
        <v>396</v>
      </c>
      <c r="M2346" t="s">
        <v>397</v>
      </c>
      <c r="Q2346" t="s">
        <v>2694</v>
      </c>
      <c r="S2346">
        <v>10272</v>
      </c>
      <c r="T2346" t="s">
        <v>1023</v>
      </c>
      <c r="U2346" s="60">
        <v>10272</v>
      </c>
      <c r="V2346" t="s">
        <v>1023</v>
      </c>
      <c r="W2346" s="60">
        <v>22760001</v>
      </c>
      <c r="X2346" s="60" t="str">
        <f t="shared" si="36"/>
        <v>227</v>
      </c>
    </row>
    <row r="2347" spans="2:24">
      <c r="B2347">
        <v>43817100</v>
      </c>
      <c r="C2347" t="s">
        <v>2869</v>
      </c>
      <c r="D2347" t="s">
        <v>410</v>
      </c>
      <c r="E2347" s="60" t="s">
        <v>411</v>
      </c>
      <c r="G2347" t="s">
        <v>2844</v>
      </c>
      <c r="H2347" s="61">
        <v>44949</v>
      </c>
      <c r="J2347" t="s">
        <v>2850</v>
      </c>
      <c r="M2347" t="s">
        <v>397</v>
      </c>
      <c r="Q2347" t="s">
        <v>2846</v>
      </c>
      <c r="S2347">
        <v>10291</v>
      </c>
      <c r="T2347" t="s">
        <v>439</v>
      </c>
      <c r="U2347" s="60">
        <v>1029107</v>
      </c>
      <c r="V2347" t="s">
        <v>512</v>
      </c>
      <c r="W2347" s="60">
        <v>10410054</v>
      </c>
      <c r="X2347" s="60" t="str">
        <f t="shared" si="36"/>
        <v>104</v>
      </c>
    </row>
    <row r="2348" spans="2:24">
      <c r="B2348">
        <v>71850482</v>
      </c>
      <c r="C2348" t="s">
        <v>3052</v>
      </c>
      <c r="D2348" t="s">
        <v>393</v>
      </c>
      <c r="E2348" s="60" t="s">
        <v>394</v>
      </c>
      <c r="G2348" t="s">
        <v>2693</v>
      </c>
      <c r="H2348" s="61">
        <v>45043</v>
      </c>
      <c r="J2348" t="s">
        <v>396</v>
      </c>
      <c r="M2348" t="s">
        <v>397</v>
      </c>
      <c r="Q2348" t="s">
        <v>2694</v>
      </c>
      <c r="S2348">
        <v>10250</v>
      </c>
      <c r="T2348" t="s">
        <v>483</v>
      </c>
      <c r="U2348" s="60">
        <v>1025001</v>
      </c>
      <c r="V2348" t="s">
        <v>864</v>
      </c>
      <c r="W2348" s="60">
        <v>21220001</v>
      </c>
      <c r="X2348" s="60" t="str">
        <f t="shared" si="36"/>
        <v>212</v>
      </c>
    </row>
    <row r="2349" spans="2:24">
      <c r="B2349">
        <v>71938310</v>
      </c>
      <c r="C2349" t="s">
        <v>2715</v>
      </c>
      <c r="D2349" t="s">
        <v>393</v>
      </c>
      <c r="E2349" s="60" t="s">
        <v>394</v>
      </c>
      <c r="G2349" t="s">
        <v>395</v>
      </c>
      <c r="H2349" s="61">
        <v>44491</v>
      </c>
      <c r="J2349" t="s">
        <v>396</v>
      </c>
      <c r="M2349" t="s">
        <v>397</v>
      </c>
      <c r="Q2349" t="s">
        <v>398</v>
      </c>
      <c r="S2349">
        <v>10220</v>
      </c>
      <c r="T2349" t="s">
        <v>434</v>
      </c>
      <c r="U2349" s="60">
        <v>1022004</v>
      </c>
      <c r="V2349" t="s">
        <v>875</v>
      </c>
      <c r="W2349" s="60">
        <v>22020005</v>
      </c>
      <c r="X2349" s="60" t="str">
        <f t="shared" si="36"/>
        <v>220</v>
      </c>
    </row>
    <row r="2350" spans="2:24">
      <c r="B2350">
        <v>71985987</v>
      </c>
      <c r="C2350" t="s">
        <v>2100</v>
      </c>
      <c r="D2350" t="s">
        <v>410</v>
      </c>
      <c r="E2350" s="60" t="s">
        <v>411</v>
      </c>
      <c r="G2350" t="s">
        <v>753</v>
      </c>
      <c r="H2350" s="61">
        <v>41299</v>
      </c>
      <c r="J2350" t="s">
        <v>520</v>
      </c>
      <c r="M2350" t="s">
        <v>397</v>
      </c>
      <c r="Q2350" t="s">
        <v>753</v>
      </c>
      <c r="S2350">
        <v>10282</v>
      </c>
      <c r="T2350" t="s">
        <v>543</v>
      </c>
      <c r="U2350" s="60">
        <v>1028203</v>
      </c>
      <c r="V2350" t="s">
        <v>544</v>
      </c>
      <c r="W2350" s="60">
        <v>10910004</v>
      </c>
      <c r="X2350" s="60" t="str">
        <f t="shared" si="36"/>
        <v>109</v>
      </c>
    </row>
    <row r="2351" spans="2:24">
      <c r="B2351">
        <v>72120555</v>
      </c>
      <c r="C2351" t="s">
        <v>1571</v>
      </c>
      <c r="D2351" t="s">
        <v>393</v>
      </c>
      <c r="E2351" s="60" t="s">
        <v>394</v>
      </c>
      <c r="G2351" t="s">
        <v>395</v>
      </c>
      <c r="H2351" s="61">
        <v>38873</v>
      </c>
      <c r="J2351" t="s">
        <v>396</v>
      </c>
      <c r="M2351" t="s">
        <v>471</v>
      </c>
      <c r="Q2351" t="s">
        <v>398</v>
      </c>
      <c r="S2351">
        <v>10230</v>
      </c>
      <c r="T2351" t="s">
        <v>454</v>
      </c>
      <c r="U2351" s="60">
        <v>1023010</v>
      </c>
      <c r="V2351" t="s">
        <v>713</v>
      </c>
      <c r="W2351" s="60">
        <v>20720010</v>
      </c>
      <c r="X2351" s="60" t="str">
        <f t="shared" si="36"/>
        <v>207</v>
      </c>
    </row>
    <row r="2352" spans="2:24">
      <c r="B2352">
        <v>72187579</v>
      </c>
      <c r="C2352" t="s">
        <v>1611</v>
      </c>
      <c r="D2352" t="s">
        <v>393</v>
      </c>
      <c r="E2352" s="60" t="s">
        <v>394</v>
      </c>
      <c r="G2352" t="s">
        <v>395</v>
      </c>
      <c r="H2352" s="61">
        <v>39037</v>
      </c>
      <c r="J2352" t="s">
        <v>396</v>
      </c>
      <c r="M2352" t="s">
        <v>471</v>
      </c>
      <c r="Q2352" t="s">
        <v>398</v>
      </c>
      <c r="S2352">
        <v>10230</v>
      </c>
      <c r="T2352" t="s">
        <v>454</v>
      </c>
      <c r="U2352" s="60">
        <v>1023008</v>
      </c>
      <c r="V2352" t="s">
        <v>684</v>
      </c>
      <c r="W2352" s="60">
        <v>20720008</v>
      </c>
      <c r="X2352" s="60" t="str">
        <f t="shared" si="36"/>
        <v>207</v>
      </c>
    </row>
    <row r="2353" spans="2:24">
      <c r="B2353">
        <v>72187868</v>
      </c>
      <c r="C2353" t="s">
        <v>2753</v>
      </c>
      <c r="D2353" t="s">
        <v>393</v>
      </c>
      <c r="E2353" s="60" t="s">
        <v>394</v>
      </c>
      <c r="G2353" t="s">
        <v>395</v>
      </c>
      <c r="H2353" s="61">
        <v>44505</v>
      </c>
      <c r="J2353" t="s">
        <v>396</v>
      </c>
      <c r="M2353" t="s">
        <v>397</v>
      </c>
      <c r="Q2353" t="s">
        <v>398</v>
      </c>
      <c r="S2353">
        <v>10203</v>
      </c>
      <c r="T2353" t="s">
        <v>399</v>
      </c>
      <c r="U2353" s="60">
        <v>1020305</v>
      </c>
      <c r="V2353" t="s">
        <v>436</v>
      </c>
      <c r="W2353" s="60">
        <v>21420001</v>
      </c>
      <c r="X2353" s="60" t="str">
        <f t="shared" si="36"/>
        <v>214</v>
      </c>
    </row>
    <row r="2354" spans="2:24">
      <c r="B2354">
        <v>72225594</v>
      </c>
      <c r="C2354" t="s">
        <v>1787</v>
      </c>
      <c r="D2354" t="s">
        <v>393</v>
      </c>
      <c r="E2354" s="60" t="s">
        <v>394</v>
      </c>
      <c r="G2354" t="s">
        <v>395</v>
      </c>
      <c r="H2354" s="61">
        <v>39763</v>
      </c>
      <c r="J2354" t="s">
        <v>396</v>
      </c>
      <c r="M2354" t="s">
        <v>471</v>
      </c>
      <c r="Q2354" t="s">
        <v>398</v>
      </c>
      <c r="S2354">
        <v>10230</v>
      </c>
      <c r="T2354" t="s">
        <v>454</v>
      </c>
      <c r="U2354" s="60">
        <v>1023008</v>
      </c>
      <c r="V2354" t="s">
        <v>684</v>
      </c>
      <c r="W2354" s="60">
        <v>20720008</v>
      </c>
      <c r="X2354" s="60" t="str">
        <f t="shared" si="36"/>
        <v>207</v>
      </c>
    </row>
    <row r="2355" spans="2:24">
      <c r="B2355">
        <v>72252540</v>
      </c>
      <c r="C2355" t="s">
        <v>2839</v>
      </c>
      <c r="D2355" t="s">
        <v>393</v>
      </c>
      <c r="E2355" s="60" t="s">
        <v>394</v>
      </c>
      <c r="G2355" t="s">
        <v>395</v>
      </c>
      <c r="H2355" s="61">
        <v>44531</v>
      </c>
      <c r="J2355" t="s">
        <v>396</v>
      </c>
      <c r="M2355" t="s">
        <v>471</v>
      </c>
      <c r="Q2355" t="s">
        <v>398</v>
      </c>
      <c r="S2355">
        <v>10230</v>
      </c>
      <c r="T2355" t="s">
        <v>454</v>
      </c>
      <c r="U2355" s="60">
        <v>1023010</v>
      </c>
      <c r="V2355" t="s">
        <v>713</v>
      </c>
      <c r="W2355" s="60">
        <v>20720010</v>
      </c>
      <c r="X2355" s="60" t="str">
        <f t="shared" si="36"/>
        <v>207</v>
      </c>
    </row>
    <row r="2356" spans="2:24">
      <c r="B2356">
        <v>72257523</v>
      </c>
      <c r="C2356" t="s">
        <v>1856</v>
      </c>
      <c r="D2356" t="s">
        <v>393</v>
      </c>
      <c r="E2356" s="60" t="s">
        <v>394</v>
      </c>
      <c r="G2356" t="s">
        <v>395</v>
      </c>
      <c r="H2356" s="61">
        <v>40018</v>
      </c>
      <c r="J2356" t="s">
        <v>396</v>
      </c>
      <c r="M2356" t="s">
        <v>397</v>
      </c>
      <c r="Q2356" t="s">
        <v>398</v>
      </c>
      <c r="S2356">
        <v>10230</v>
      </c>
      <c r="T2356" t="s">
        <v>454</v>
      </c>
      <c r="U2356" s="60">
        <v>1023005</v>
      </c>
      <c r="V2356" t="s">
        <v>765</v>
      </c>
      <c r="W2356" s="60">
        <v>20720005</v>
      </c>
      <c r="X2356" s="60" t="str">
        <f t="shared" si="36"/>
        <v>207</v>
      </c>
    </row>
    <row r="2357" spans="2:24">
      <c r="B2357">
        <v>72337702</v>
      </c>
      <c r="C2357" t="s">
        <v>3000</v>
      </c>
      <c r="D2357" t="s">
        <v>393</v>
      </c>
      <c r="E2357" s="60" t="s">
        <v>394</v>
      </c>
      <c r="G2357" t="s">
        <v>2693</v>
      </c>
      <c r="H2357" s="61">
        <v>45013</v>
      </c>
      <c r="J2357" t="s">
        <v>396</v>
      </c>
      <c r="M2357" t="s">
        <v>471</v>
      </c>
      <c r="Q2357" t="s">
        <v>2694</v>
      </c>
      <c r="S2357">
        <v>10230</v>
      </c>
      <c r="T2357" t="s">
        <v>454</v>
      </c>
      <c r="U2357" s="60">
        <v>1023010</v>
      </c>
      <c r="V2357" t="s">
        <v>713</v>
      </c>
      <c r="W2357" s="60">
        <v>20720010</v>
      </c>
      <c r="X2357" s="60" t="str">
        <f t="shared" si="36"/>
        <v>207</v>
      </c>
    </row>
    <row r="2358" spans="2:24">
      <c r="B2358">
        <v>73133593</v>
      </c>
      <c r="C2358" t="s">
        <v>1461</v>
      </c>
      <c r="D2358" t="s">
        <v>393</v>
      </c>
      <c r="E2358" s="60" t="s">
        <v>394</v>
      </c>
      <c r="G2358" t="s">
        <v>395</v>
      </c>
      <c r="H2358" s="61">
        <v>38448</v>
      </c>
      <c r="J2358" t="s">
        <v>396</v>
      </c>
      <c r="M2358" t="s">
        <v>471</v>
      </c>
      <c r="Q2358" t="s">
        <v>398</v>
      </c>
      <c r="S2358">
        <v>10235</v>
      </c>
      <c r="T2358" t="s">
        <v>415</v>
      </c>
      <c r="U2358" s="60">
        <v>1023502</v>
      </c>
      <c r="V2358" t="s">
        <v>416</v>
      </c>
      <c r="W2358" s="60">
        <v>20820001</v>
      </c>
      <c r="X2358" s="60" t="str">
        <f t="shared" si="36"/>
        <v>208</v>
      </c>
    </row>
    <row r="2359" spans="2:24">
      <c r="B2359">
        <v>73143394</v>
      </c>
      <c r="C2359" t="s">
        <v>1610</v>
      </c>
      <c r="D2359" t="s">
        <v>393</v>
      </c>
      <c r="E2359" s="60" t="s">
        <v>394</v>
      </c>
      <c r="G2359" t="s">
        <v>395</v>
      </c>
      <c r="H2359" s="61">
        <v>39037</v>
      </c>
      <c r="J2359" t="s">
        <v>4979</v>
      </c>
      <c r="M2359" t="s">
        <v>397</v>
      </c>
      <c r="Q2359" t="s">
        <v>398</v>
      </c>
      <c r="S2359">
        <v>10230</v>
      </c>
      <c r="T2359" t="s">
        <v>454</v>
      </c>
      <c r="U2359" s="60">
        <v>1023008</v>
      </c>
      <c r="V2359" t="s">
        <v>684</v>
      </c>
      <c r="W2359" s="60">
        <v>20720008</v>
      </c>
      <c r="X2359" s="60" t="str">
        <f t="shared" si="36"/>
        <v>207</v>
      </c>
    </row>
    <row r="2360" spans="2:24">
      <c r="B2360">
        <v>73146963</v>
      </c>
      <c r="C2360" t="s">
        <v>1601</v>
      </c>
      <c r="D2360" t="s">
        <v>393</v>
      </c>
      <c r="E2360" s="60" t="s">
        <v>394</v>
      </c>
      <c r="G2360" t="s">
        <v>395</v>
      </c>
      <c r="H2360" s="61">
        <v>39008</v>
      </c>
      <c r="J2360" t="s">
        <v>396</v>
      </c>
      <c r="M2360" t="s">
        <v>471</v>
      </c>
      <c r="Q2360" t="s">
        <v>398</v>
      </c>
      <c r="S2360">
        <v>10235</v>
      </c>
      <c r="T2360" t="s">
        <v>415</v>
      </c>
      <c r="U2360" s="60">
        <v>1023502</v>
      </c>
      <c r="V2360" t="s">
        <v>416</v>
      </c>
      <c r="W2360" s="60">
        <v>20820001</v>
      </c>
      <c r="X2360" s="60" t="str">
        <f t="shared" si="36"/>
        <v>208</v>
      </c>
    </row>
    <row r="2361" spans="2:24">
      <c r="B2361">
        <v>73163110</v>
      </c>
      <c r="C2361" t="s">
        <v>1574</v>
      </c>
      <c r="D2361" t="s">
        <v>393</v>
      </c>
      <c r="E2361" s="60" t="s">
        <v>394</v>
      </c>
      <c r="G2361" t="s">
        <v>395</v>
      </c>
      <c r="H2361" s="61">
        <v>38880</v>
      </c>
      <c r="J2361" t="s">
        <v>4984</v>
      </c>
      <c r="M2361" t="s">
        <v>397</v>
      </c>
      <c r="Q2361" t="s">
        <v>398</v>
      </c>
      <c r="S2361">
        <v>10230</v>
      </c>
      <c r="T2361" t="s">
        <v>454</v>
      </c>
      <c r="U2361" s="60">
        <v>1023008</v>
      </c>
      <c r="V2361" t="s">
        <v>684</v>
      </c>
      <c r="W2361" s="60">
        <v>20720008</v>
      </c>
      <c r="X2361" s="60" t="str">
        <f t="shared" si="36"/>
        <v>207</v>
      </c>
    </row>
    <row r="2362" spans="2:24">
      <c r="B2362">
        <v>73168630</v>
      </c>
      <c r="C2362" t="s">
        <v>3353</v>
      </c>
      <c r="D2362" t="s">
        <v>393</v>
      </c>
      <c r="E2362" s="60" t="s">
        <v>394</v>
      </c>
      <c r="G2362" t="s">
        <v>2693</v>
      </c>
      <c r="H2362" s="61">
        <v>45223</v>
      </c>
      <c r="J2362" t="s">
        <v>396</v>
      </c>
      <c r="M2362" t="s">
        <v>471</v>
      </c>
      <c r="Q2362" t="s">
        <v>2694</v>
      </c>
      <c r="S2362">
        <v>10230</v>
      </c>
      <c r="T2362" t="s">
        <v>454</v>
      </c>
      <c r="U2362" s="60">
        <v>1023008</v>
      </c>
      <c r="V2362" t="s">
        <v>684</v>
      </c>
      <c r="W2362" s="60">
        <v>20720008</v>
      </c>
      <c r="X2362" s="60" t="str">
        <f t="shared" si="36"/>
        <v>207</v>
      </c>
    </row>
    <row r="2363" spans="2:24">
      <c r="B2363">
        <v>73185418</v>
      </c>
      <c r="C2363" t="s">
        <v>2454</v>
      </c>
      <c r="D2363" t="s">
        <v>393</v>
      </c>
      <c r="E2363" s="60" t="s">
        <v>394</v>
      </c>
      <c r="G2363" t="s">
        <v>395</v>
      </c>
      <c r="H2363" s="61">
        <v>43137</v>
      </c>
      <c r="J2363" t="s">
        <v>396</v>
      </c>
      <c r="M2363" t="s">
        <v>397</v>
      </c>
      <c r="Q2363" t="s">
        <v>398</v>
      </c>
      <c r="S2363">
        <v>10203</v>
      </c>
      <c r="T2363" t="s">
        <v>399</v>
      </c>
      <c r="U2363" s="60">
        <v>1020301</v>
      </c>
      <c r="V2363" t="s">
        <v>405</v>
      </c>
      <c r="W2363" s="60">
        <v>21420004</v>
      </c>
      <c r="X2363" s="60" t="str">
        <f t="shared" si="36"/>
        <v>214</v>
      </c>
    </row>
    <row r="2364" spans="2:24">
      <c r="B2364">
        <v>73546241</v>
      </c>
      <c r="C2364" t="s">
        <v>3086</v>
      </c>
      <c r="D2364" t="s">
        <v>393</v>
      </c>
      <c r="E2364" s="60" t="s">
        <v>394</v>
      </c>
      <c r="G2364" t="s">
        <v>2693</v>
      </c>
      <c r="H2364" s="61">
        <v>45063</v>
      </c>
      <c r="J2364" t="s">
        <v>396</v>
      </c>
      <c r="M2364" t="s">
        <v>397</v>
      </c>
      <c r="Q2364" t="s">
        <v>2694</v>
      </c>
      <c r="S2364">
        <v>10290</v>
      </c>
      <c r="T2364" t="s">
        <v>706</v>
      </c>
      <c r="U2364" s="60">
        <v>1029005</v>
      </c>
      <c r="V2364" t="s">
        <v>707</v>
      </c>
      <c r="W2364" s="60">
        <v>20420004</v>
      </c>
      <c r="X2364" s="60" t="str">
        <f t="shared" si="36"/>
        <v>204</v>
      </c>
    </row>
    <row r="2365" spans="2:24">
      <c r="B2365">
        <v>73579422</v>
      </c>
      <c r="C2365" t="s">
        <v>1792</v>
      </c>
      <c r="D2365" t="s">
        <v>393</v>
      </c>
      <c r="E2365" s="60" t="s">
        <v>394</v>
      </c>
      <c r="G2365" t="s">
        <v>395</v>
      </c>
      <c r="H2365" s="61">
        <v>39773</v>
      </c>
      <c r="J2365" t="s">
        <v>4963</v>
      </c>
      <c r="M2365" t="s">
        <v>397</v>
      </c>
      <c r="Q2365" t="s">
        <v>398</v>
      </c>
      <c r="S2365">
        <v>10230</v>
      </c>
      <c r="T2365" t="s">
        <v>454</v>
      </c>
      <c r="U2365" s="60">
        <v>1023007</v>
      </c>
      <c r="V2365" t="s">
        <v>582</v>
      </c>
      <c r="W2365" s="60">
        <v>20720007</v>
      </c>
      <c r="X2365" s="60" t="str">
        <f t="shared" si="36"/>
        <v>207</v>
      </c>
    </row>
    <row r="2366" spans="2:24">
      <c r="B2366">
        <v>74185664</v>
      </c>
      <c r="C2366" t="s">
        <v>2394</v>
      </c>
      <c r="D2366" t="s">
        <v>393</v>
      </c>
      <c r="E2366" s="60" t="s">
        <v>394</v>
      </c>
      <c r="G2366" t="s">
        <v>395</v>
      </c>
      <c r="H2366" s="61">
        <v>42531</v>
      </c>
      <c r="J2366" t="s">
        <v>396</v>
      </c>
      <c r="M2366" t="s">
        <v>397</v>
      </c>
      <c r="Q2366" t="s">
        <v>398</v>
      </c>
      <c r="S2366">
        <v>10280</v>
      </c>
      <c r="T2366" t="s">
        <v>837</v>
      </c>
      <c r="U2366" s="60">
        <v>1028001</v>
      </c>
      <c r="V2366" t="s">
        <v>421</v>
      </c>
      <c r="W2366" s="60">
        <v>22220001</v>
      </c>
      <c r="X2366" s="60" t="str">
        <f t="shared" si="36"/>
        <v>222</v>
      </c>
    </row>
    <row r="2367" spans="2:24">
      <c r="B2367">
        <v>74186050</v>
      </c>
      <c r="C2367" t="s">
        <v>2907</v>
      </c>
      <c r="D2367" t="s">
        <v>393</v>
      </c>
      <c r="E2367" s="60" t="s">
        <v>394</v>
      </c>
      <c r="G2367" t="s">
        <v>2693</v>
      </c>
      <c r="H2367" s="61">
        <v>44971</v>
      </c>
      <c r="J2367" t="s">
        <v>396</v>
      </c>
      <c r="M2367" t="s">
        <v>397</v>
      </c>
      <c r="Q2367" t="s">
        <v>2694</v>
      </c>
      <c r="S2367">
        <v>10290</v>
      </c>
      <c r="T2367" t="s">
        <v>706</v>
      </c>
      <c r="U2367" s="60">
        <v>1029005</v>
      </c>
      <c r="V2367" t="s">
        <v>707</v>
      </c>
      <c r="W2367" s="60">
        <v>20420004</v>
      </c>
      <c r="X2367" s="60" t="str">
        <f t="shared" si="36"/>
        <v>204</v>
      </c>
    </row>
    <row r="2368" spans="2:24">
      <c r="B2368">
        <v>75069194</v>
      </c>
      <c r="C2368" t="s">
        <v>3175</v>
      </c>
      <c r="D2368" t="s">
        <v>393</v>
      </c>
      <c r="E2368" s="60" t="s">
        <v>394</v>
      </c>
      <c r="G2368" t="s">
        <v>2693</v>
      </c>
      <c r="H2368" s="61">
        <v>45141</v>
      </c>
      <c r="J2368" t="s">
        <v>396</v>
      </c>
      <c r="M2368" t="s">
        <v>471</v>
      </c>
      <c r="Q2368" t="s">
        <v>2694</v>
      </c>
      <c r="S2368">
        <v>10230</v>
      </c>
      <c r="T2368" t="s">
        <v>454</v>
      </c>
      <c r="U2368" s="60">
        <v>1023008</v>
      </c>
      <c r="V2368" t="s">
        <v>684</v>
      </c>
      <c r="W2368" s="60">
        <v>20720008</v>
      </c>
      <c r="X2368" s="60" t="str">
        <f t="shared" si="36"/>
        <v>207</v>
      </c>
    </row>
    <row r="2369" spans="2:24">
      <c r="B2369">
        <v>75072558</v>
      </c>
      <c r="C2369" t="s">
        <v>2727</v>
      </c>
      <c r="D2369" t="s">
        <v>393</v>
      </c>
      <c r="E2369" s="60" t="s">
        <v>394</v>
      </c>
      <c r="G2369" t="s">
        <v>395</v>
      </c>
      <c r="H2369" s="61">
        <v>44491</v>
      </c>
      <c r="J2369" t="s">
        <v>396</v>
      </c>
      <c r="M2369" t="s">
        <v>397</v>
      </c>
      <c r="Q2369" t="s">
        <v>398</v>
      </c>
      <c r="S2369">
        <v>10209</v>
      </c>
      <c r="T2369" t="s">
        <v>442</v>
      </c>
      <c r="U2369" s="60">
        <v>1020902</v>
      </c>
      <c r="V2369" t="s">
        <v>652</v>
      </c>
      <c r="W2369" s="60">
        <v>21720003</v>
      </c>
      <c r="X2369" s="60" t="str">
        <f t="shared" si="36"/>
        <v>217</v>
      </c>
    </row>
    <row r="2370" spans="2:24">
      <c r="B2370">
        <v>75074773</v>
      </c>
      <c r="C2370" t="s">
        <v>4814</v>
      </c>
      <c r="D2370" t="s">
        <v>410</v>
      </c>
      <c r="E2370" s="60" t="s">
        <v>411</v>
      </c>
      <c r="G2370" t="s">
        <v>412</v>
      </c>
      <c r="H2370" s="61">
        <v>45237</v>
      </c>
      <c r="J2370" t="s">
        <v>1806</v>
      </c>
      <c r="M2370" t="s">
        <v>397</v>
      </c>
      <c r="Q2370" t="s">
        <v>719</v>
      </c>
      <c r="S2370">
        <v>10285</v>
      </c>
      <c r="T2370" t="s">
        <v>599</v>
      </c>
      <c r="U2370" s="60">
        <v>1028502</v>
      </c>
      <c r="V2370" t="s">
        <v>600</v>
      </c>
      <c r="W2370" s="60">
        <v>20210001</v>
      </c>
      <c r="X2370" s="60" t="str">
        <f t="shared" si="36"/>
        <v>202</v>
      </c>
    </row>
    <row r="2371" spans="2:24">
      <c r="B2371">
        <v>75081865</v>
      </c>
      <c r="C2371" t="s">
        <v>2349</v>
      </c>
      <c r="D2371" t="s">
        <v>393</v>
      </c>
      <c r="E2371" s="60" t="s">
        <v>394</v>
      </c>
      <c r="G2371" t="s">
        <v>395</v>
      </c>
      <c r="H2371" s="61">
        <v>42395</v>
      </c>
      <c r="J2371" t="s">
        <v>396</v>
      </c>
      <c r="M2371" t="s">
        <v>397</v>
      </c>
      <c r="Q2371" t="s">
        <v>398</v>
      </c>
      <c r="S2371">
        <v>10275</v>
      </c>
      <c r="T2371" t="s">
        <v>564</v>
      </c>
      <c r="U2371" s="60">
        <v>1027501</v>
      </c>
      <c r="V2371" t="s">
        <v>565</v>
      </c>
      <c r="W2371" s="60">
        <v>22520001</v>
      </c>
      <c r="X2371" s="60" t="str">
        <f t="shared" ref="X2371:X2434" si="37">LEFT(W2371,3)</f>
        <v>225</v>
      </c>
    </row>
    <row r="2372" spans="2:24">
      <c r="B2372">
        <v>75100830</v>
      </c>
      <c r="C2372" t="s">
        <v>4815</v>
      </c>
      <c r="D2372" t="s">
        <v>393</v>
      </c>
      <c r="E2372" s="60" t="s">
        <v>394</v>
      </c>
      <c r="G2372" t="s">
        <v>2693</v>
      </c>
      <c r="H2372" s="61">
        <v>44988</v>
      </c>
      <c r="J2372" t="s">
        <v>396</v>
      </c>
      <c r="M2372" t="s">
        <v>397</v>
      </c>
      <c r="Q2372" t="s">
        <v>2694</v>
      </c>
      <c r="S2372">
        <v>10225</v>
      </c>
      <c r="T2372" t="s">
        <v>402</v>
      </c>
      <c r="U2372" s="60">
        <v>1022508</v>
      </c>
      <c r="V2372" t="s">
        <v>5040</v>
      </c>
      <c r="W2372" s="60">
        <v>21320010</v>
      </c>
      <c r="X2372" s="60" t="str">
        <f t="shared" si="37"/>
        <v>213</v>
      </c>
    </row>
    <row r="2373" spans="2:24">
      <c r="B2373">
        <v>76312535</v>
      </c>
      <c r="C2373" t="s">
        <v>3303</v>
      </c>
      <c r="D2373" t="s">
        <v>393</v>
      </c>
      <c r="E2373" s="60" t="s">
        <v>394</v>
      </c>
      <c r="G2373" t="s">
        <v>2693</v>
      </c>
      <c r="H2373" s="61">
        <v>45202</v>
      </c>
      <c r="J2373" t="s">
        <v>396</v>
      </c>
      <c r="M2373" t="s">
        <v>397</v>
      </c>
      <c r="Q2373" t="s">
        <v>2694</v>
      </c>
      <c r="S2373">
        <v>10290</v>
      </c>
      <c r="T2373" t="s">
        <v>706</v>
      </c>
      <c r="U2373" s="60">
        <v>1029005</v>
      </c>
      <c r="V2373" t="s">
        <v>707</v>
      </c>
      <c r="W2373" s="60">
        <v>20420004</v>
      </c>
      <c r="X2373" s="60" t="str">
        <f t="shared" si="37"/>
        <v>204</v>
      </c>
    </row>
    <row r="2374" spans="2:24">
      <c r="B2374">
        <v>76320071</v>
      </c>
      <c r="C2374" t="s">
        <v>2230</v>
      </c>
      <c r="D2374" t="s">
        <v>393</v>
      </c>
      <c r="E2374" s="60" t="s">
        <v>394</v>
      </c>
      <c r="G2374" t="s">
        <v>395</v>
      </c>
      <c r="H2374" s="61">
        <v>41866</v>
      </c>
      <c r="J2374" t="s">
        <v>396</v>
      </c>
      <c r="M2374" t="s">
        <v>471</v>
      </c>
      <c r="Q2374" t="s">
        <v>398</v>
      </c>
      <c r="S2374">
        <v>10230</v>
      </c>
      <c r="T2374" t="s">
        <v>454</v>
      </c>
      <c r="U2374" s="60">
        <v>1023010</v>
      </c>
      <c r="V2374" t="s">
        <v>713</v>
      </c>
      <c r="W2374" s="60">
        <v>20720010</v>
      </c>
      <c r="X2374" s="60" t="str">
        <f t="shared" si="37"/>
        <v>207</v>
      </c>
    </row>
    <row r="2375" spans="2:24">
      <c r="B2375">
        <v>76321439</v>
      </c>
      <c r="C2375" t="s">
        <v>1669</v>
      </c>
      <c r="D2375" t="s">
        <v>393</v>
      </c>
      <c r="E2375" s="60" t="s">
        <v>394</v>
      </c>
      <c r="G2375" t="s">
        <v>395</v>
      </c>
      <c r="H2375" s="61">
        <v>39311</v>
      </c>
      <c r="J2375" t="s">
        <v>396</v>
      </c>
      <c r="M2375" t="s">
        <v>397</v>
      </c>
      <c r="Q2375" t="s">
        <v>398</v>
      </c>
      <c r="S2375">
        <v>10202</v>
      </c>
      <c r="T2375" t="s">
        <v>430</v>
      </c>
      <c r="U2375" s="60">
        <v>1020201</v>
      </c>
      <c r="V2375" t="s">
        <v>615</v>
      </c>
      <c r="W2375" s="60">
        <v>21620002</v>
      </c>
      <c r="X2375" s="60" t="str">
        <f t="shared" si="37"/>
        <v>216</v>
      </c>
    </row>
    <row r="2376" spans="2:24">
      <c r="B2376">
        <v>77178084</v>
      </c>
      <c r="C2376" t="s">
        <v>1867</v>
      </c>
      <c r="D2376" t="s">
        <v>393</v>
      </c>
      <c r="E2376" s="60" t="s">
        <v>394</v>
      </c>
      <c r="G2376" t="s">
        <v>395</v>
      </c>
      <c r="H2376" s="61">
        <v>40036</v>
      </c>
      <c r="J2376" t="s">
        <v>396</v>
      </c>
      <c r="M2376" t="s">
        <v>397</v>
      </c>
      <c r="Q2376" t="s">
        <v>398</v>
      </c>
      <c r="S2376">
        <v>10230</v>
      </c>
      <c r="T2376" t="s">
        <v>454</v>
      </c>
      <c r="U2376" s="60">
        <v>1023009</v>
      </c>
      <c r="V2376" t="s">
        <v>663</v>
      </c>
      <c r="W2376" s="60">
        <v>20720009</v>
      </c>
      <c r="X2376" s="60" t="str">
        <f t="shared" si="37"/>
        <v>207</v>
      </c>
    </row>
    <row r="2377" spans="2:24">
      <c r="B2377">
        <v>77195443</v>
      </c>
      <c r="C2377" t="s">
        <v>4816</v>
      </c>
      <c r="D2377" t="s">
        <v>393</v>
      </c>
      <c r="E2377" s="60" t="s">
        <v>394</v>
      </c>
      <c r="G2377" t="s">
        <v>2693</v>
      </c>
      <c r="H2377" s="61">
        <v>44974</v>
      </c>
      <c r="J2377" t="s">
        <v>396</v>
      </c>
      <c r="M2377" t="s">
        <v>471</v>
      </c>
      <c r="Q2377" t="s">
        <v>2694</v>
      </c>
      <c r="S2377">
        <v>10230</v>
      </c>
      <c r="T2377" t="s">
        <v>454</v>
      </c>
      <c r="U2377" s="60">
        <v>1023007</v>
      </c>
      <c r="V2377" t="s">
        <v>582</v>
      </c>
      <c r="W2377" s="60">
        <v>20720007</v>
      </c>
      <c r="X2377" s="60" t="str">
        <f t="shared" si="37"/>
        <v>207</v>
      </c>
    </row>
    <row r="2378" spans="2:24">
      <c r="B2378">
        <v>78022314</v>
      </c>
      <c r="C2378" t="s">
        <v>3302</v>
      </c>
      <c r="D2378" t="s">
        <v>393</v>
      </c>
      <c r="E2378" s="60" t="s">
        <v>394</v>
      </c>
      <c r="G2378" t="s">
        <v>2693</v>
      </c>
      <c r="H2378" s="61">
        <v>45201</v>
      </c>
      <c r="J2378" t="s">
        <v>396</v>
      </c>
      <c r="M2378" t="s">
        <v>397</v>
      </c>
      <c r="Q2378" t="s">
        <v>2694</v>
      </c>
      <c r="S2378">
        <v>10290</v>
      </c>
      <c r="T2378" t="s">
        <v>706</v>
      </c>
      <c r="U2378" s="60">
        <v>1029005</v>
      </c>
      <c r="V2378" t="s">
        <v>707</v>
      </c>
      <c r="W2378" s="60">
        <v>20420004</v>
      </c>
      <c r="X2378" s="60" t="str">
        <f t="shared" si="37"/>
        <v>204</v>
      </c>
    </row>
    <row r="2379" spans="2:24">
      <c r="B2379">
        <v>78688615</v>
      </c>
      <c r="C2379" t="s">
        <v>1155</v>
      </c>
      <c r="D2379" t="s">
        <v>393</v>
      </c>
      <c r="E2379" s="60" t="s">
        <v>394</v>
      </c>
      <c r="G2379" t="s">
        <v>395</v>
      </c>
      <c r="H2379" s="61">
        <v>36937</v>
      </c>
      <c r="J2379" t="s">
        <v>396</v>
      </c>
      <c r="M2379" t="s">
        <v>397</v>
      </c>
      <c r="Q2379" t="s">
        <v>398</v>
      </c>
      <c r="S2379">
        <v>10209</v>
      </c>
      <c r="T2379" t="s">
        <v>442</v>
      </c>
      <c r="U2379" s="60">
        <v>1020906</v>
      </c>
      <c r="V2379" t="s">
        <v>5044</v>
      </c>
      <c r="W2379" s="60">
        <v>21720007</v>
      </c>
      <c r="X2379" s="60" t="str">
        <f t="shared" si="37"/>
        <v>217</v>
      </c>
    </row>
    <row r="2380" spans="2:24">
      <c r="B2380">
        <v>79154292</v>
      </c>
      <c r="C2380" t="s">
        <v>3409</v>
      </c>
      <c r="D2380" t="s">
        <v>393</v>
      </c>
      <c r="E2380" s="60" t="s">
        <v>394</v>
      </c>
      <c r="G2380" t="s">
        <v>2693</v>
      </c>
      <c r="H2380" s="61">
        <v>45238</v>
      </c>
      <c r="J2380" t="s">
        <v>396</v>
      </c>
      <c r="M2380" t="s">
        <v>471</v>
      </c>
      <c r="Q2380" t="s">
        <v>2694</v>
      </c>
      <c r="S2380">
        <v>10230</v>
      </c>
      <c r="T2380" t="s">
        <v>454</v>
      </c>
      <c r="U2380" s="60">
        <v>1023008</v>
      </c>
      <c r="V2380" t="s">
        <v>684</v>
      </c>
      <c r="W2380" s="60">
        <v>20720008</v>
      </c>
      <c r="X2380" s="60" t="str">
        <f t="shared" si="37"/>
        <v>207</v>
      </c>
    </row>
    <row r="2381" spans="2:24">
      <c r="B2381">
        <v>79158276</v>
      </c>
      <c r="C2381" t="s">
        <v>1036</v>
      </c>
      <c r="D2381" t="s">
        <v>393</v>
      </c>
      <c r="E2381" s="60" t="s">
        <v>394</v>
      </c>
      <c r="G2381" t="s">
        <v>395</v>
      </c>
      <c r="H2381" s="61">
        <v>36059</v>
      </c>
      <c r="J2381" t="s">
        <v>396</v>
      </c>
      <c r="M2381" t="s">
        <v>471</v>
      </c>
      <c r="Q2381" t="s">
        <v>398</v>
      </c>
      <c r="S2381">
        <v>10230</v>
      </c>
      <c r="T2381" t="s">
        <v>454</v>
      </c>
      <c r="U2381" s="60">
        <v>1023008</v>
      </c>
      <c r="V2381" t="s">
        <v>684</v>
      </c>
      <c r="W2381" s="60">
        <v>20720008</v>
      </c>
      <c r="X2381" s="60" t="str">
        <f t="shared" si="37"/>
        <v>207</v>
      </c>
    </row>
    <row r="2382" spans="2:24">
      <c r="B2382">
        <v>79236164</v>
      </c>
      <c r="C2382" t="s">
        <v>1417</v>
      </c>
      <c r="D2382" t="s">
        <v>393</v>
      </c>
      <c r="E2382" s="60" t="s">
        <v>394</v>
      </c>
      <c r="G2382" t="s">
        <v>395</v>
      </c>
      <c r="H2382" s="61">
        <v>38251</v>
      </c>
      <c r="J2382" t="s">
        <v>396</v>
      </c>
      <c r="M2382" t="s">
        <v>397</v>
      </c>
      <c r="Q2382" t="s">
        <v>398</v>
      </c>
      <c r="S2382">
        <v>10230</v>
      </c>
      <c r="T2382" t="s">
        <v>454</v>
      </c>
      <c r="U2382" s="60">
        <v>1023006</v>
      </c>
      <c r="V2382" t="s">
        <v>455</v>
      </c>
      <c r="W2382" s="60">
        <v>20720006</v>
      </c>
      <c r="X2382" s="60" t="str">
        <f t="shared" si="37"/>
        <v>207</v>
      </c>
    </row>
    <row r="2383" spans="2:24">
      <c r="B2383">
        <v>79246165</v>
      </c>
      <c r="C2383" t="s">
        <v>1968</v>
      </c>
      <c r="D2383" t="s">
        <v>393</v>
      </c>
      <c r="E2383" s="60" t="s">
        <v>394</v>
      </c>
      <c r="G2383" t="s">
        <v>395</v>
      </c>
      <c r="H2383" s="61">
        <v>40675</v>
      </c>
      <c r="J2383" t="s">
        <v>396</v>
      </c>
      <c r="M2383" t="s">
        <v>397</v>
      </c>
      <c r="Q2383" t="s">
        <v>398</v>
      </c>
      <c r="S2383">
        <v>10230</v>
      </c>
      <c r="T2383" t="s">
        <v>454</v>
      </c>
      <c r="U2383" s="60">
        <v>1023006</v>
      </c>
      <c r="V2383" t="s">
        <v>455</v>
      </c>
      <c r="W2383" s="60">
        <v>20720006</v>
      </c>
      <c r="X2383" s="60" t="str">
        <f t="shared" si="37"/>
        <v>207</v>
      </c>
    </row>
    <row r="2384" spans="2:24">
      <c r="B2384">
        <v>79289891</v>
      </c>
      <c r="C2384" t="s">
        <v>2504</v>
      </c>
      <c r="D2384" t="s">
        <v>393</v>
      </c>
      <c r="E2384" s="60" t="s">
        <v>394</v>
      </c>
      <c r="G2384" t="s">
        <v>395</v>
      </c>
      <c r="H2384" s="61">
        <v>43140</v>
      </c>
      <c r="J2384" t="s">
        <v>396</v>
      </c>
      <c r="M2384" t="s">
        <v>471</v>
      </c>
      <c r="Q2384" t="s">
        <v>398</v>
      </c>
      <c r="S2384">
        <v>10230</v>
      </c>
      <c r="T2384" t="s">
        <v>454</v>
      </c>
      <c r="U2384" s="60">
        <v>1023007</v>
      </c>
      <c r="V2384" t="s">
        <v>582</v>
      </c>
      <c r="W2384" s="60">
        <v>20720007</v>
      </c>
      <c r="X2384" s="60" t="str">
        <f t="shared" si="37"/>
        <v>207</v>
      </c>
    </row>
    <row r="2385" spans="2:24">
      <c r="B2385">
        <v>43821128</v>
      </c>
      <c r="C2385" t="s">
        <v>1888</v>
      </c>
      <c r="D2385" t="s">
        <v>410</v>
      </c>
      <c r="E2385" s="60" t="s">
        <v>411</v>
      </c>
      <c r="G2385" t="s">
        <v>753</v>
      </c>
      <c r="H2385" s="61">
        <v>40197</v>
      </c>
      <c r="J2385" t="s">
        <v>1889</v>
      </c>
      <c r="M2385" t="s">
        <v>397</v>
      </c>
      <c r="Q2385" t="s">
        <v>753</v>
      </c>
      <c r="S2385">
        <v>10291</v>
      </c>
      <c r="T2385" t="s">
        <v>439</v>
      </c>
      <c r="U2385" s="60">
        <v>1029107</v>
      </c>
      <c r="V2385" t="s">
        <v>512</v>
      </c>
      <c r="W2385" s="60">
        <v>10410054</v>
      </c>
      <c r="X2385" s="60" t="str">
        <f t="shared" si="37"/>
        <v>104</v>
      </c>
    </row>
    <row r="2386" spans="2:24">
      <c r="B2386">
        <v>79348454</v>
      </c>
      <c r="C2386" t="s">
        <v>1590</v>
      </c>
      <c r="D2386" t="s">
        <v>393</v>
      </c>
      <c r="E2386" s="60" t="s">
        <v>394</v>
      </c>
      <c r="G2386" t="s">
        <v>395</v>
      </c>
      <c r="H2386" s="61">
        <v>38916</v>
      </c>
      <c r="J2386" t="s">
        <v>396</v>
      </c>
      <c r="M2386" t="s">
        <v>397</v>
      </c>
      <c r="Q2386" t="s">
        <v>398</v>
      </c>
      <c r="S2386">
        <v>10209</v>
      </c>
      <c r="T2386" t="s">
        <v>442</v>
      </c>
      <c r="U2386" s="60">
        <v>1020903</v>
      </c>
      <c r="V2386" t="s">
        <v>443</v>
      </c>
      <c r="W2386" s="60">
        <v>21720004</v>
      </c>
      <c r="X2386" s="60" t="str">
        <f t="shared" si="37"/>
        <v>217</v>
      </c>
    </row>
    <row r="2387" spans="2:24">
      <c r="B2387">
        <v>79354202</v>
      </c>
      <c r="C2387" t="s">
        <v>1404</v>
      </c>
      <c r="D2387" t="s">
        <v>393</v>
      </c>
      <c r="E2387" s="60" t="s">
        <v>394</v>
      </c>
      <c r="G2387" t="s">
        <v>395</v>
      </c>
      <c r="H2387" s="61">
        <v>38182</v>
      </c>
      <c r="J2387" t="s">
        <v>396</v>
      </c>
      <c r="M2387" t="s">
        <v>471</v>
      </c>
      <c r="Q2387" t="s">
        <v>398</v>
      </c>
      <c r="S2387">
        <v>10235</v>
      </c>
      <c r="T2387" t="s">
        <v>415</v>
      </c>
      <c r="U2387" s="60">
        <v>1023502</v>
      </c>
      <c r="V2387" t="s">
        <v>416</v>
      </c>
      <c r="W2387" s="60">
        <v>20820001</v>
      </c>
      <c r="X2387" s="60" t="str">
        <f t="shared" si="37"/>
        <v>208</v>
      </c>
    </row>
    <row r="2388" spans="2:24">
      <c r="B2388">
        <v>79396377</v>
      </c>
      <c r="C2388" t="s">
        <v>1974</v>
      </c>
      <c r="D2388" t="s">
        <v>393</v>
      </c>
      <c r="E2388" s="60" t="s">
        <v>394</v>
      </c>
      <c r="G2388" t="s">
        <v>395</v>
      </c>
      <c r="H2388" s="61">
        <v>40683</v>
      </c>
      <c r="J2388" t="s">
        <v>396</v>
      </c>
      <c r="M2388" t="s">
        <v>397</v>
      </c>
      <c r="Q2388" t="s">
        <v>398</v>
      </c>
      <c r="S2388">
        <v>10230</v>
      </c>
      <c r="T2388" t="s">
        <v>454</v>
      </c>
      <c r="U2388" s="60">
        <v>1023003</v>
      </c>
      <c r="V2388" t="s">
        <v>5046</v>
      </c>
      <c r="W2388" s="60">
        <v>20720003</v>
      </c>
      <c r="X2388" s="60" t="str">
        <f t="shared" si="37"/>
        <v>207</v>
      </c>
    </row>
    <row r="2389" spans="2:24">
      <c r="B2389">
        <v>79410262</v>
      </c>
      <c r="C2389" t="s">
        <v>1536</v>
      </c>
      <c r="D2389" t="s">
        <v>393</v>
      </c>
      <c r="E2389" s="60" t="s">
        <v>394</v>
      </c>
      <c r="G2389" t="s">
        <v>395</v>
      </c>
      <c r="H2389" s="61">
        <v>38785</v>
      </c>
      <c r="J2389" t="s">
        <v>396</v>
      </c>
      <c r="M2389" t="s">
        <v>397</v>
      </c>
      <c r="Q2389" t="s">
        <v>398</v>
      </c>
      <c r="S2389">
        <v>10211</v>
      </c>
      <c r="T2389" t="s">
        <v>422</v>
      </c>
      <c r="U2389" s="60">
        <v>1021101</v>
      </c>
      <c r="V2389" t="s">
        <v>423</v>
      </c>
      <c r="W2389" s="60">
        <v>21920004</v>
      </c>
      <c r="X2389" s="60" t="str">
        <f t="shared" si="37"/>
        <v>219</v>
      </c>
    </row>
    <row r="2390" spans="2:24">
      <c r="B2390">
        <v>79443348</v>
      </c>
      <c r="C2390" t="s">
        <v>1091</v>
      </c>
      <c r="D2390" t="s">
        <v>393</v>
      </c>
      <c r="E2390" s="60" t="s">
        <v>394</v>
      </c>
      <c r="G2390" t="s">
        <v>395</v>
      </c>
      <c r="H2390" s="61">
        <v>36564</v>
      </c>
      <c r="J2390" t="s">
        <v>396</v>
      </c>
      <c r="M2390" t="s">
        <v>397</v>
      </c>
      <c r="Q2390" t="s">
        <v>398</v>
      </c>
      <c r="S2390">
        <v>10220</v>
      </c>
      <c r="T2390" t="s">
        <v>434</v>
      </c>
      <c r="U2390" s="60">
        <v>1022004</v>
      </c>
      <c r="V2390" t="s">
        <v>875</v>
      </c>
      <c r="W2390" s="60">
        <v>22020005</v>
      </c>
      <c r="X2390" s="60" t="str">
        <f t="shared" si="37"/>
        <v>220</v>
      </c>
    </row>
    <row r="2391" spans="2:24">
      <c r="B2391">
        <v>79519766</v>
      </c>
      <c r="C2391" t="s">
        <v>1569</v>
      </c>
      <c r="D2391" t="s">
        <v>393</v>
      </c>
      <c r="E2391" s="60" t="s">
        <v>394</v>
      </c>
      <c r="G2391" t="s">
        <v>395</v>
      </c>
      <c r="H2391" s="61">
        <v>38873</v>
      </c>
      <c r="J2391" t="s">
        <v>396</v>
      </c>
      <c r="M2391" t="s">
        <v>397</v>
      </c>
      <c r="Q2391" t="s">
        <v>398</v>
      </c>
      <c r="S2391">
        <v>10225</v>
      </c>
      <c r="T2391" t="s">
        <v>402</v>
      </c>
      <c r="U2391" s="60">
        <v>1022501</v>
      </c>
      <c r="V2391" t="s">
        <v>676</v>
      </c>
      <c r="W2391" s="60">
        <v>21320003</v>
      </c>
      <c r="X2391" s="60" t="str">
        <f t="shared" si="37"/>
        <v>213</v>
      </c>
    </row>
    <row r="2392" spans="2:24">
      <c r="B2392">
        <v>79555949</v>
      </c>
      <c r="C2392" t="s">
        <v>3416</v>
      </c>
      <c r="D2392" t="s">
        <v>393</v>
      </c>
      <c r="E2392" s="60" t="s">
        <v>394</v>
      </c>
      <c r="G2392" t="s">
        <v>2693</v>
      </c>
      <c r="H2392" s="61">
        <v>45244</v>
      </c>
      <c r="J2392" t="s">
        <v>396</v>
      </c>
      <c r="M2392" t="s">
        <v>397</v>
      </c>
      <c r="Q2392" t="s">
        <v>2694</v>
      </c>
      <c r="S2392">
        <v>10290</v>
      </c>
      <c r="T2392" t="s">
        <v>706</v>
      </c>
      <c r="U2392" s="60">
        <v>1029004</v>
      </c>
      <c r="V2392" t="s">
        <v>1939</v>
      </c>
      <c r="W2392" s="60">
        <v>20420007</v>
      </c>
      <c r="X2392" s="60" t="str">
        <f t="shared" si="37"/>
        <v>204</v>
      </c>
    </row>
    <row r="2393" spans="2:24">
      <c r="B2393">
        <v>79560549</v>
      </c>
      <c r="C2393" t="s">
        <v>2056</v>
      </c>
      <c r="D2393" t="s">
        <v>393</v>
      </c>
      <c r="E2393" s="60" t="s">
        <v>394</v>
      </c>
      <c r="G2393" t="s">
        <v>395</v>
      </c>
      <c r="H2393" s="61">
        <v>41170</v>
      </c>
      <c r="J2393" t="s">
        <v>396</v>
      </c>
      <c r="M2393" t="s">
        <v>397</v>
      </c>
      <c r="Q2393" t="s">
        <v>398</v>
      </c>
      <c r="S2393">
        <v>10209</v>
      </c>
      <c r="T2393" t="s">
        <v>442</v>
      </c>
      <c r="U2393" s="60">
        <v>1020902</v>
      </c>
      <c r="V2393" t="s">
        <v>652</v>
      </c>
      <c r="W2393" s="60">
        <v>21720003</v>
      </c>
      <c r="X2393" s="60" t="str">
        <f t="shared" si="37"/>
        <v>217</v>
      </c>
    </row>
    <row r="2394" spans="2:24">
      <c r="B2394">
        <v>79561385</v>
      </c>
      <c r="C2394" t="s">
        <v>3107</v>
      </c>
      <c r="D2394" t="s">
        <v>393</v>
      </c>
      <c r="E2394" s="60" t="s">
        <v>394</v>
      </c>
      <c r="G2394" t="s">
        <v>2693</v>
      </c>
      <c r="H2394" s="61">
        <v>45069</v>
      </c>
      <c r="J2394" t="s">
        <v>396</v>
      </c>
      <c r="M2394" t="s">
        <v>471</v>
      </c>
      <c r="Q2394" t="s">
        <v>2694</v>
      </c>
      <c r="S2394">
        <v>10202</v>
      </c>
      <c r="T2394" t="s">
        <v>430</v>
      </c>
      <c r="U2394" s="60">
        <v>1020201</v>
      </c>
      <c r="V2394" t="s">
        <v>615</v>
      </c>
      <c r="W2394" s="60">
        <v>21620002</v>
      </c>
      <c r="X2394" s="60" t="str">
        <f t="shared" si="37"/>
        <v>216</v>
      </c>
    </row>
    <row r="2395" spans="2:24">
      <c r="B2395">
        <v>79581864</v>
      </c>
      <c r="C2395" t="s">
        <v>3181</v>
      </c>
      <c r="D2395" t="s">
        <v>393</v>
      </c>
      <c r="E2395" s="60" t="s">
        <v>394</v>
      </c>
      <c r="G2395" t="s">
        <v>2693</v>
      </c>
      <c r="H2395" s="61">
        <v>45135</v>
      </c>
      <c r="J2395" t="s">
        <v>396</v>
      </c>
      <c r="M2395" t="s">
        <v>471</v>
      </c>
      <c r="Q2395" t="s">
        <v>2694</v>
      </c>
      <c r="S2395">
        <v>10230</v>
      </c>
      <c r="T2395" t="s">
        <v>454</v>
      </c>
      <c r="U2395" s="60">
        <v>1023015</v>
      </c>
      <c r="V2395" t="s">
        <v>786</v>
      </c>
      <c r="W2395" s="60">
        <v>20720017</v>
      </c>
      <c r="X2395" s="60" t="str">
        <f t="shared" si="37"/>
        <v>207</v>
      </c>
    </row>
    <row r="2396" spans="2:24">
      <c r="B2396">
        <v>79592200</v>
      </c>
      <c r="C2396" t="s">
        <v>1965</v>
      </c>
      <c r="D2396" t="s">
        <v>393</v>
      </c>
      <c r="E2396" s="60" t="s">
        <v>394</v>
      </c>
      <c r="G2396" t="s">
        <v>395</v>
      </c>
      <c r="H2396" s="61">
        <v>40669</v>
      </c>
      <c r="J2396" t="s">
        <v>396</v>
      </c>
      <c r="M2396" t="s">
        <v>397</v>
      </c>
      <c r="Q2396" t="s">
        <v>398</v>
      </c>
      <c r="S2396">
        <v>10220</v>
      </c>
      <c r="T2396" t="s">
        <v>434</v>
      </c>
      <c r="U2396" s="60">
        <v>1022003</v>
      </c>
      <c r="V2396" t="s">
        <v>435</v>
      </c>
      <c r="W2396" s="60">
        <v>22020004</v>
      </c>
      <c r="X2396" s="60" t="str">
        <f t="shared" si="37"/>
        <v>220</v>
      </c>
    </row>
    <row r="2397" spans="2:24">
      <c r="B2397">
        <v>79593171</v>
      </c>
      <c r="C2397" t="s">
        <v>2067</v>
      </c>
      <c r="D2397" t="s">
        <v>393</v>
      </c>
      <c r="E2397" s="60" t="s">
        <v>394</v>
      </c>
      <c r="G2397" t="s">
        <v>395</v>
      </c>
      <c r="H2397" s="61">
        <v>41172</v>
      </c>
      <c r="J2397" t="s">
        <v>396</v>
      </c>
      <c r="M2397" t="s">
        <v>471</v>
      </c>
      <c r="Q2397" t="s">
        <v>398</v>
      </c>
      <c r="S2397">
        <v>10230</v>
      </c>
      <c r="T2397" t="s">
        <v>454</v>
      </c>
      <c r="U2397" s="60">
        <v>1023008</v>
      </c>
      <c r="V2397" t="s">
        <v>684</v>
      </c>
      <c r="W2397" s="60">
        <v>20720008</v>
      </c>
      <c r="X2397" s="60" t="str">
        <f t="shared" si="37"/>
        <v>207</v>
      </c>
    </row>
    <row r="2398" spans="2:24">
      <c r="B2398">
        <v>79625872</v>
      </c>
      <c r="C2398" t="s">
        <v>1840</v>
      </c>
      <c r="D2398" t="s">
        <v>393</v>
      </c>
      <c r="E2398" s="60" t="s">
        <v>394</v>
      </c>
      <c r="G2398" t="s">
        <v>395</v>
      </c>
      <c r="H2398" s="61">
        <v>40009</v>
      </c>
      <c r="J2398" t="s">
        <v>396</v>
      </c>
      <c r="M2398" t="s">
        <v>397</v>
      </c>
      <c r="Q2398" t="s">
        <v>398</v>
      </c>
      <c r="S2398">
        <v>10270</v>
      </c>
      <c r="T2398" t="s">
        <v>5035</v>
      </c>
      <c r="U2398" s="60">
        <v>1027001</v>
      </c>
      <c r="V2398" t="s">
        <v>5042</v>
      </c>
      <c r="W2398" s="60">
        <v>21020001</v>
      </c>
      <c r="X2398" s="60" t="str">
        <f t="shared" si="37"/>
        <v>210</v>
      </c>
    </row>
    <row r="2399" spans="2:24">
      <c r="B2399">
        <v>79627777</v>
      </c>
      <c r="C2399" t="s">
        <v>2474</v>
      </c>
      <c r="D2399" t="s">
        <v>393</v>
      </c>
      <c r="E2399" s="60" t="s">
        <v>394</v>
      </c>
      <c r="G2399" t="s">
        <v>395</v>
      </c>
      <c r="H2399" s="61">
        <v>43138</v>
      </c>
      <c r="J2399" t="s">
        <v>4979</v>
      </c>
      <c r="M2399" t="s">
        <v>397</v>
      </c>
      <c r="Q2399" t="s">
        <v>398</v>
      </c>
      <c r="S2399">
        <v>10230</v>
      </c>
      <c r="T2399" t="s">
        <v>454</v>
      </c>
      <c r="U2399" s="60">
        <v>1023008</v>
      </c>
      <c r="V2399" t="s">
        <v>684</v>
      </c>
      <c r="W2399" s="60">
        <v>20720008</v>
      </c>
      <c r="X2399" s="60" t="str">
        <f t="shared" si="37"/>
        <v>207</v>
      </c>
    </row>
    <row r="2400" spans="2:24">
      <c r="B2400">
        <v>79628398</v>
      </c>
      <c r="C2400" t="s">
        <v>2525</v>
      </c>
      <c r="D2400" t="s">
        <v>393</v>
      </c>
      <c r="E2400" s="60" t="s">
        <v>394</v>
      </c>
      <c r="G2400" t="s">
        <v>1299</v>
      </c>
      <c r="H2400" s="61">
        <v>43151</v>
      </c>
      <c r="J2400" t="s">
        <v>396</v>
      </c>
      <c r="M2400" t="s">
        <v>397</v>
      </c>
      <c r="Q2400" t="s">
        <v>398</v>
      </c>
      <c r="S2400">
        <v>10215</v>
      </c>
      <c r="T2400" t="s">
        <v>5034</v>
      </c>
      <c r="U2400" s="60">
        <v>1021503</v>
      </c>
      <c r="V2400" t="s">
        <v>907</v>
      </c>
      <c r="W2400" s="60">
        <v>21520001</v>
      </c>
      <c r="X2400" s="60" t="str">
        <f t="shared" si="37"/>
        <v>215</v>
      </c>
    </row>
    <row r="2401" spans="2:24">
      <c r="B2401">
        <v>79653661</v>
      </c>
      <c r="C2401" t="s">
        <v>2141</v>
      </c>
      <c r="D2401" t="s">
        <v>393</v>
      </c>
      <c r="E2401" s="60" t="s">
        <v>394</v>
      </c>
      <c r="G2401" t="s">
        <v>395</v>
      </c>
      <c r="H2401" s="61">
        <v>41431</v>
      </c>
      <c r="J2401" t="s">
        <v>396</v>
      </c>
      <c r="M2401" t="s">
        <v>397</v>
      </c>
      <c r="Q2401" t="s">
        <v>398</v>
      </c>
      <c r="S2401">
        <v>10280</v>
      </c>
      <c r="T2401" t="s">
        <v>837</v>
      </c>
      <c r="U2401" s="60">
        <v>1028001</v>
      </c>
      <c r="V2401" t="s">
        <v>421</v>
      </c>
      <c r="W2401" s="60">
        <v>22220001</v>
      </c>
      <c r="X2401" s="60" t="str">
        <f t="shared" si="37"/>
        <v>222</v>
      </c>
    </row>
    <row r="2402" spans="2:24">
      <c r="B2402">
        <v>79671907</v>
      </c>
      <c r="C2402" t="s">
        <v>2217</v>
      </c>
      <c r="D2402" t="s">
        <v>393</v>
      </c>
      <c r="E2402" s="60" t="s">
        <v>394</v>
      </c>
      <c r="G2402" t="s">
        <v>395</v>
      </c>
      <c r="H2402" s="61">
        <v>41865</v>
      </c>
      <c r="J2402" t="s">
        <v>396</v>
      </c>
      <c r="M2402" t="s">
        <v>397</v>
      </c>
      <c r="Q2402" t="s">
        <v>398</v>
      </c>
      <c r="S2402">
        <v>10270</v>
      </c>
      <c r="T2402" t="s">
        <v>5035</v>
      </c>
      <c r="U2402" s="60">
        <v>1027001</v>
      </c>
      <c r="V2402" t="s">
        <v>5042</v>
      </c>
      <c r="W2402" s="60">
        <v>21020001</v>
      </c>
      <c r="X2402" s="60" t="str">
        <f t="shared" si="37"/>
        <v>210</v>
      </c>
    </row>
    <row r="2403" spans="2:24">
      <c r="B2403">
        <v>79686775</v>
      </c>
      <c r="C2403" t="s">
        <v>3258</v>
      </c>
      <c r="D2403" t="s">
        <v>393</v>
      </c>
      <c r="E2403" s="60" t="s">
        <v>394</v>
      </c>
      <c r="G2403" t="s">
        <v>395</v>
      </c>
      <c r="H2403" s="61">
        <v>44809</v>
      </c>
      <c r="J2403" t="s">
        <v>396</v>
      </c>
      <c r="M2403" t="s">
        <v>397</v>
      </c>
      <c r="Q2403" t="s">
        <v>398</v>
      </c>
      <c r="S2403">
        <v>10214</v>
      </c>
      <c r="T2403" t="s">
        <v>420</v>
      </c>
      <c r="U2403" s="60">
        <v>1021401</v>
      </c>
      <c r="V2403" t="s">
        <v>421</v>
      </c>
      <c r="W2403" s="60">
        <v>22620001</v>
      </c>
      <c r="X2403" s="60" t="str">
        <f t="shared" si="37"/>
        <v>226</v>
      </c>
    </row>
    <row r="2404" spans="2:24">
      <c r="B2404">
        <v>79700586</v>
      </c>
      <c r="C2404" t="s">
        <v>1365</v>
      </c>
      <c r="D2404" t="s">
        <v>393</v>
      </c>
      <c r="E2404" s="60" t="s">
        <v>394</v>
      </c>
      <c r="G2404" t="s">
        <v>395</v>
      </c>
      <c r="H2404" s="61">
        <v>38026</v>
      </c>
      <c r="J2404" t="s">
        <v>396</v>
      </c>
      <c r="M2404" t="s">
        <v>397</v>
      </c>
      <c r="Q2404" t="s">
        <v>398</v>
      </c>
      <c r="S2404">
        <v>10220</v>
      </c>
      <c r="T2404" t="s">
        <v>434</v>
      </c>
      <c r="U2404" s="60">
        <v>1022003</v>
      </c>
      <c r="V2404" t="s">
        <v>435</v>
      </c>
      <c r="W2404" s="60">
        <v>22020004</v>
      </c>
      <c r="X2404" s="60" t="str">
        <f t="shared" si="37"/>
        <v>220</v>
      </c>
    </row>
    <row r="2405" spans="2:24">
      <c r="B2405">
        <v>79724114</v>
      </c>
      <c r="C2405" t="s">
        <v>4817</v>
      </c>
      <c r="D2405" t="s">
        <v>393</v>
      </c>
      <c r="E2405" s="60" t="s">
        <v>394</v>
      </c>
      <c r="G2405" t="s">
        <v>2693</v>
      </c>
      <c r="H2405" s="61">
        <v>45078</v>
      </c>
      <c r="J2405" t="s">
        <v>396</v>
      </c>
      <c r="M2405" t="s">
        <v>471</v>
      </c>
      <c r="Q2405" t="s">
        <v>2694</v>
      </c>
      <c r="S2405">
        <v>10211</v>
      </c>
      <c r="T2405" t="s">
        <v>422</v>
      </c>
      <c r="U2405" s="60">
        <v>1021101</v>
      </c>
      <c r="V2405" t="s">
        <v>423</v>
      </c>
      <c r="W2405" s="60">
        <v>21920004</v>
      </c>
      <c r="X2405" s="60" t="str">
        <f t="shared" si="37"/>
        <v>219</v>
      </c>
    </row>
    <row r="2406" spans="2:24">
      <c r="B2406">
        <v>79744548</v>
      </c>
      <c r="C2406" t="s">
        <v>2751</v>
      </c>
      <c r="D2406" t="s">
        <v>393</v>
      </c>
      <c r="E2406" s="60" t="s">
        <v>394</v>
      </c>
      <c r="G2406" t="s">
        <v>395</v>
      </c>
      <c r="H2406" s="61">
        <v>44498</v>
      </c>
      <c r="J2406" t="s">
        <v>396</v>
      </c>
      <c r="M2406" t="s">
        <v>397</v>
      </c>
      <c r="Q2406" t="s">
        <v>398</v>
      </c>
      <c r="S2406">
        <v>10211</v>
      </c>
      <c r="T2406" t="s">
        <v>422</v>
      </c>
      <c r="U2406" s="60">
        <v>1021101</v>
      </c>
      <c r="V2406" t="s">
        <v>423</v>
      </c>
      <c r="W2406" s="60">
        <v>21920004</v>
      </c>
      <c r="X2406" s="60" t="str">
        <f t="shared" si="37"/>
        <v>219</v>
      </c>
    </row>
    <row r="2407" spans="2:24">
      <c r="B2407">
        <v>79779037</v>
      </c>
      <c r="C2407" t="s">
        <v>1797</v>
      </c>
      <c r="D2407" t="s">
        <v>393</v>
      </c>
      <c r="E2407" s="60" t="s">
        <v>394</v>
      </c>
      <c r="G2407" t="s">
        <v>395</v>
      </c>
      <c r="H2407" s="61">
        <v>39847</v>
      </c>
      <c r="J2407" t="s">
        <v>396</v>
      </c>
      <c r="M2407" t="s">
        <v>397</v>
      </c>
      <c r="Q2407" t="s">
        <v>398</v>
      </c>
      <c r="S2407">
        <v>10209</v>
      </c>
      <c r="T2407" t="s">
        <v>442</v>
      </c>
      <c r="U2407" s="60">
        <v>1020902</v>
      </c>
      <c r="V2407" t="s">
        <v>652</v>
      </c>
      <c r="W2407" s="60">
        <v>21720003</v>
      </c>
      <c r="X2407" s="60" t="str">
        <f t="shared" si="37"/>
        <v>217</v>
      </c>
    </row>
    <row r="2408" spans="2:24">
      <c r="B2408">
        <v>79797885</v>
      </c>
      <c r="C2408" t="s">
        <v>2373</v>
      </c>
      <c r="D2408" t="s">
        <v>393</v>
      </c>
      <c r="E2408" s="60" t="s">
        <v>394</v>
      </c>
      <c r="G2408" t="s">
        <v>395</v>
      </c>
      <c r="H2408" s="61">
        <v>42403</v>
      </c>
      <c r="J2408" t="s">
        <v>396</v>
      </c>
      <c r="M2408" t="s">
        <v>397</v>
      </c>
      <c r="Q2408" t="s">
        <v>398</v>
      </c>
      <c r="S2408">
        <v>10270</v>
      </c>
      <c r="T2408" t="s">
        <v>5035</v>
      </c>
      <c r="U2408" s="60">
        <v>1027002</v>
      </c>
      <c r="V2408" t="s">
        <v>5041</v>
      </c>
      <c r="W2408" s="60">
        <v>21020002</v>
      </c>
      <c r="X2408" s="60" t="str">
        <f t="shared" si="37"/>
        <v>210</v>
      </c>
    </row>
    <row r="2409" spans="2:24">
      <c r="B2409">
        <v>79802910</v>
      </c>
      <c r="C2409" t="s">
        <v>3017</v>
      </c>
      <c r="D2409" t="s">
        <v>393</v>
      </c>
      <c r="E2409" s="60" t="s">
        <v>394</v>
      </c>
      <c r="G2409" t="s">
        <v>2693</v>
      </c>
      <c r="H2409" s="61">
        <v>45026</v>
      </c>
      <c r="J2409" t="s">
        <v>396</v>
      </c>
      <c r="M2409" t="s">
        <v>397</v>
      </c>
      <c r="Q2409" t="s">
        <v>2694</v>
      </c>
      <c r="S2409">
        <v>10290</v>
      </c>
      <c r="T2409" t="s">
        <v>706</v>
      </c>
      <c r="U2409" s="60">
        <v>1029005</v>
      </c>
      <c r="V2409" t="s">
        <v>707</v>
      </c>
      <c r="W2409" s="60">
        <v>20420004</v>
      </c>
      <c r="X2409" s="60" t="str">
        <f t="shared" si="37"/>
        <v>204</v>
      </c>
    </row>
    <row r="2410" spans="2:24">
      <c r="B2410">
        <v>79802985</v>
      </c>
      <c r="C2410" t="s">
        <v>1478</v>
      </c>
      <c r="D2410" t="s">
        <v>393</v>
      </c>
      <c r="E2410" s="60" t="s">
        <v>394</v>
      </c>
      <c r="G2410" t="s">
        <v>395</v>
      </c>
      <c r="H2410" s="61">
        <v>38491</v>
      </c>
      <c r="J2410" t="s">
        <v>396</v>
      </c>
      <c r="M2410" t="s">
        <v>397</v>
      </c>
      <c r="Q2410" t="s">
        <v>398</v>
      </c>
      <c r="S2410">
        <v>10220</v>
      </c>
      <c r="T2410" t="s">
        <v>434</v>
      </c>
      <c r="U2410" s="60">
        <v>1022003</v>
      </c>
      <c r="V2410" t="s">
        <v>435</v>
      </c>
      <c r="W2410" s="60">
        <v>22020004</v>
      </c>
      <c r="X2410" s="60" t="str">
        <f t="shared" si="37"/>
        <v>220</v>
      </c>
    </row>
    <row r="2411" spans="2:24">
      <c r="B2411">
        <v>79862166</v>
      </c>
      <c r="C2411" t="s">
        <v>2354</v>
      </c>
      <c r="D2411" t="s">
        <v>393</v>
      </c>
      <c r="E2411" s="60" t="s">
        <v>394</v>
      </c>
      <c r="G2411" t="s">
        <v>395</v>
      </c>
      <c r="H2411" s="61">
        <v>42395</v>
      </c>
      <c r="J2411" t="s">
        <v>4979</v>
      </c>
      <c r="M2411" t="s">
        <v>397</v>
      </c>
      <c r="Q2411" t="s">
        <v>398</v>
      </c>
      <c r="S2411">
        <v>10250</v>
      </c>
      <c r="T2411" t="s">
        <v>483</v>
      </c>
      <c r="U2411" s="60">
        <v>1025001</v>
      </c>
      <c r="V2411" t="s">
        <v>864</v>
      </c>
      <c r="W2411" s="60">
        <v>21220001</v>
      </c>
      <c r="X2411" s="60" t="str">
        <f t="shared" si="37"/>
        <v>212</v>
      </c>
    </row>
    <row r="2412" spans="2:24">
      <c r="B2412">
        <v>79876701</v>
      </c>
      <c r="C2412" t="s">
        <v>2337</v>
      </c>
      <c r="D2412" t="s">
        <v>393</v>
      </c>
      <c r="E2412" s="60" t="s">
        <v>394</v>
      </c>
      <c r="G2412" t="s">
        <v>395</v>
      </c>
      <c r="H2412" s="61">
        <v>42390</v>
      </c>
      <c r="J2412" t="s">
        <v>396</v>
      </c>
      <c r="M2412" t="s">
        <v>397</v>
      </c>
      <c r="Q2412" t="s">
        <v>398</v>
      </c>
      <c r="S2412">
        <v>10271</v>
      </c>
      <c r="T2412" t="s">
        <v>1163</v>
      </c>
      <c r="U2412" s="60">
        <v>1027110</v>
      </c>
      <c r="V2412" t="s">
        <v>2338</v>
      </c>
      <c r="W2412" s="60">
        <v>22830001</v>
      </c>
      <c r="X2412" s="60" t="str">
        <f t="shared" si="37"/>
        <v>228</v>
      </c>
    </row>
    <row r="2413" spans="2:24">
      <c r="B2413">
        <v>79889565</v>
      </c>
      <c r="C2413" t="s">
        <v>2520</v>
      </c>
      <c r="D2413" t="s">
        <v>393</v>
      </c>
      <c r="E2413" s="60" t="s">
        <v>394</v>
      </c>
      <c r="G2413" t="s">
        <v>395</v>
      </c>
      <c r="H2413" s="61">
        <v>43146</v>
      </c>
      <c r="J2413" t="s">
        <v>396</v>
      </c>
      <c r="M2413" t="s">
        <v>397</v>
      </c>
      <c r="Q2413" t="s">
        <v>398</v>
      </c>
      <c r="S2413">
        <v>10225</v>
      </c>
      <c r="T2413" t="s">
        <v>402</v>
      </c>
      <c r="U2413" s="60">
        <v>1022503</v>
      </c>
      <c r="V2413" t="s">
        <v>438</v>
      </c>
      <c r="W2413" s="60">
        <v>21320005</v>
      </c>
      <c r="X2413" s="60" t="str">
        <f t="shared" si="37"/>
        <v>213</v>
      </c>
    </row>
    <row r="2414" spans="2:24">
      <c r="B2414">
        <v>79937578</v>
      </c>
      <c r="C2414" t="s">
        <v>1531</v>
      </c>
      <c r="D2414" t="s">
        <v>393</v>
      </c>
      <c r="E2414" s="60" t="s">
        <v>394</v>
      </c>
      <c r="G2414" t="s">
        <v>395</v>
      </c>
      <c r="H2414" s="61">
        <v>38756</v>
      </c>
      <c r="J2414" t="s">
        <v>396</v>
      </c>
      <c r="M2414" t="s">
        <v>397</v>
      </c>
      <c r="Q2414" t="s">
        <v>398</v>
      </c>
      <c r="S2414">
        <v>10220</v>
      </c>
      <c r="T2414" t="s">
        <v>434</v>
      </c>
      <c r="U2414" s="60">
        <v>1022003</v>
      </c>
      <c r="V2414" t="s">
        <v>435</v>
      </c>
      <c r="W2414" s="60">
        <v>22020004</v>
      </c>
      <c r="X2414" s="60" t="str">
        <f t="shared" si="37"/>
        <v>220</v>
      </c>
    </row>
    <row r="2415" spans="2:24">
      <c r="B2415">
        <v>79939682</v>
      </c>
      <c r="C2415" t="s">
        <v>1344</v>
      </c>
      <c r="D2415" t="s">
        <v>393</v>
      </c>
      <c r="E2415" s="60" t="s">
        <v>394</v>
      </c>
      <c r="G2415" t="s">
        <v>395</v>
      </c>
      <c r="H2415" s="61">
        <v>38005</v>
      </c>
      <c r="J2415" t="s">
        <v>396</v>
      </c>
      <c r="M2415" t="s">
        <v>397</v>
      </c>
      <c r="Q2415" t="s">
        <v>398</v>
      </c>
      <c r="S2415">
        <v>10214</v>
      </c>
      <c r="T2415" t="s">
        <v>420</v>
      </c>
      <c r="U2415" s="60">
        <v>1021401</v>
      </c>
      <c r="V2415" t="s">
        <v>421</v>
      </c>
      <c r="W2415" s="60">
        <v>22620001</v>
      </c>
      <c r="X2415" s="60" t="str">
        <f t="shared" si="37"/>
        <v>226</v>
      </c>
    </row>
    <row r="2416" spans="2:24">
      <c r="B2416">
        <v>79944532</v>
      </c>
      <c r="C2416" t="s">
        <v>1642</v>
      </c>
      <c r="D2416" t="s">
        <v>393</v>
      </c>
      <c r="E2416" s="60" t="s">
        <v>394</v>
      </c>
      <c r="G2416" t="s">
        <v>395</v>
      </c>
      <c r="H2416" s="61">
        <v>39287</v>
      </c>
      <c r="J2416" t="s">
        <v>396</v>
      </c>
      <c r="M2416" t="s">
        <v>471</v>
      </c>
      <c r="Q2416" t="s">
        <v>398</v>
      </c>
      <c r="S2416">
        <v>10230</v>
      </c>
      <c r="T2416" t="s">
        <v>454</v>
      </c>
      <c r="U2416" s="60">
        <v>1023014</v>
      </c>
      <c r="V2416" t="s">
        <v>789</v>
      </c>
      <c r="W2416" s="60">
        <v>20720016</v>
      </c>
      <c r="X2416" s="60" t="str">
        <f t="shared" si="37"/>
        <v>207</v>
      </c>
    </row>
    <row r="2417" spans="2:24">
      <c r="B2417">
        <v>79944532</v>
      </c>
      <c r="C2417" t="s">
        <v>1642</v>
      </c>
      <c r="D2417" t="s">
        <v>393</v>
      </c>
      <c r="E2417" s="60" t="s">
        <v>394</v>
      </c>
      <c r="G2417" t="s">
        <v>395</v>
      </c>
      <c r="H2417" s="61">
        <v>39287</v>
      </c>
      <c r="J2417" t="s">
        <v>1643</v>
      </c>
      <c r="M2417" t="s">
        <v>471</v>
      </c>
      <c r="Q2417" t="s">
        <v>398</v>
      </c>
      <c r="S2417">
        <v>10230</v>
      </c>
      <c r="T2417" t="s">
        <v>454</v>
      </c>
      <c r="U2417" s="60">
        <v>1023014</v>
      </c>
      <c r="V2417" t="s">
        <v>789</v>
      </c>
      <c r="W2417" s="60">
        <v>20720016</v>
      </c>
      <c r="X2417" s="60" t="str">
        <f t="shared" si="37"/>
        <v>207</v>
      </c>
    </row>
    <row r="2418" spans="2:24">
      <c r="B2418">
        <v>79949991</v>
      </c>
      <c r="C2418" t="s">
        <v>4818</v>
      </c>
      <c r="D2418" t="s">
        <v>410</v>
      </c>
      <c r="E2418" s="60" t="s">
        <v>411</v>
      </c>
      <c r="G2418" t="s">
        <v>412</v>
      </c>
      <c r="H2418" s="61">
        <v>45232</v>
      </c>
      <c r="J2418" t="s">
        <v>4979</v>
      </c>
      <c r="M2418" t="s">
        <v>397</v>
      </c>
      <c r="Q2418" t="s">
        <v>719</v>
      </c>
      <c r="S2418">
        <v>10230</v>
      </c>
      <c r="T2418" t="s">
        <v>454</v>
      </c>
      <c r="U2418" s="60">
        <v>1023007</v>
      </c>
      <c r="V2418" t="s">
        <v>582</v>
      </c>
      <c r="W2418" s="60">
        <v>20720007</v>
      </c>
      <c r="X2418" s="60" t="str">
        <f t="shared" si="37"/>
        <v>207</v>
      </c>
    </row>
    <row r="2419" spans="2:24">
      <c r="B2419">
        <v>79955597</v>
      </c>
      <c r="C2419" t="s">
        <v>1989</v>
      </c>
      <c r="D2419" t="s">
        <v>393</v>
      </c>
      <c r="E2419" s="60" t="s">
        <v>394</v>
      </c>
      <c r="G2419" t="s">
        <v>395</v>
      </c>
      <c r="H2419" s="61">
        <v>40788</v>
      </c>
      <c r="J2419" t="s">
        <v>396</v>
      </c>
      <c r="M2419" t="s">
        <v>397</v>
      </c>
      <c r="Q2419" t="s">
        <v>398</v>
      </c>
      <c r="S2419">
        <v>10203</v>
      </c>
      <c r="T2419" t="s">
        <v>399</v>
      </c>
      <c r="U2419" s="60">
        <v>1020301</v>
      </c>
      <c r="V2419" t="s">
        <v>405</v>
      </c>
      <c r="W2419" s="60">
        <v>21420004</v>
      </c>
      <c r="X2419" s="60" t="str">
        <f t="shared" si="37"/>
        <v>214</v>
      </c>
    </row>
    <row r="2420" spans="2:24">
      <c r="B2420">
        <v>79956265</v>
      </c>
      <c r="C2420" t="s">
        <v>2822</v>
      </c>
      <c r="D2420" t="s">
        <v>393</v>
      </c>
      <c r="E2420" s="60" t="s">
        <v>394</v>
      </c>
      <c r="G2420" t="s">
        <v>1299</v>
      </c>
      <c r="H2420" s="61">
        <v>44522</v>
      </c>
      <c r="J2420" t="s">
        <v>396</v>
      </c>
      <c r="M2420" t="s">
        <v>471</v>
      </c>
      <c r="Q2420" t="s">
        <v>398</v>
      </c>
      <c r="S2420">
        <v>10230</v>
      </c>
      <c r="T2420" t="s">
        <v>454</v>
      </c>
      <c r="U2420" s="60">
        <v>1023007</v>
      </c>
      <c r="V2420" t="s">
        <v>582</v>
      </c>
      <c r="W2420" s="60">
        <v>20720007</v>
      </c>
      <c r="X2420" s="60" t="str">
        <f t="shared" si="37"/>
        <v>207</v>
      </c>
    </row>
    <row r="2421" spans="2:24">
      <c r="B2421">
        <v>79957270</v>
      </c>
      <c r="C2421" t="s">
        <v>3159</v>
      </c>
      <c r="D2421" t="s">
        <v>393</v>
      </c>
      <c r="E2421" s="60" t="s">
        <v>394</v>
      </c>
      <c r="G2421" t="s">
        <v>2693</v>
      </c>
      <c r="H2421" s="61">
        <v>45118</v>
      </c>
      <c r="J2421" t="s">
        <v>396</v>
      </c>
      <c r="M2421" t="s">
        <v>471</v>
      </c>
      <c r="Q2421" t="s">
        <v>2694</v>
      </c>
      <c r="S2421">
        <v>10230</v>
      </c>
      <c r="T2421" t="s">
        <v>454</v>
      </c>
      <c r="U2421" s="60">
        <v>1023008</v>
      </c>
      <c r="V2421" t="s">
        <v>684</v>
      </c>
      <c r="W2421" s="60">
        <v>20720008</v>
      </c>
      <c r="X2421" s="60" t="str">
        <f t="shared" si="37"/>
        <v>207</v>
      </c>
    </row>
    <row r="2422" spans="2:24">
      <c r="B2422">
        <v>79988389</v>
      </c>
      <c r="C2422" t="s">
        <v>3394</v>
      </c>
      <c r="D2422" t="s">
        <v>393</v>
      </c>
      <c r="E2422" s="60" t="s">
        <v>394</v>
      </c>
      <c r="G2422" t="s">
        <v>2693</v>
      </c>
      <c r="H2422" s="61">
        <v>45233</v>
      </c>
      <c r="J2422" t="s">
        <v>396</v>
      </c>
      <c r="M2422" t="s">
        <v>397</v>
      </c>
      <c r="Q2422" t="s">
        <v>2694</v>
      </c>
      <c r="S2422">
        <v>10209</v>
      </c>
      <c r="T2422" t="s">
        <v>442</v>
      </c>
      <c r="U2422" s="60">
        <v>1020903</v>
      </c>
      <c r="V2422" t="s">
        <v>443</v>
      </c>
      <c r="W2422" s="60">
        <v>21720004</v>
      </c>
      <c r="X2422" s="60" t="str">
        <f t="shared" si="37"/>
        <v>217</v>
      </c>
    </row>
    <row r="2423" spans="2:24">
      <c r="B2423">
        <v>80007336</v>
      </c>
      <c r="C2423" t="s">
        <v>2790</v>
      </c>
      <c r="D2423" t="s">
        <v>393</v>
      </c>
      <c r="E2423" s="60" t="s">
        <v>394</v>
      </c>
      <c r="G2423" t="s">
        <v>395</v>
      </c>
      <c r="H2423" s="61">
        <v>44519</v>
      </c>
      <c r="J2423" t="s">
        <v>396</v>
      </c>
      <c r="M2423" t="s">
        <v>397</v>
      </c>
      <c r="Q2423" t="s">
        <v>398</v>
      </c>
      <c r="S2423">
        <v>10203</v>
      </c>
      <c r="T2423" t="s">
        <v>399</v>
      </c>
      <c r="U2423" s="60">
        <v>1020305</v>
      </c>
      <c r="V2423" t="s">
        <v>436</v>
      </c>
      <c r="W2423" s="60">
        <v>21420001</v>
      </c>
      <c r="X2423" s="60" t="str">
        <f t="shared" si="37"/>
        <v>214</v>
      </c>
    </row>
    <row r="2424" spans="2:24">
      <c r="B2424">
        <v>80039757</v>
      </c>
      <c r="C2424" t="s">
        <v>4819</v>
      </c>
      <c r="D2424" t="s">
        <v>393</v>
      </c>
      <c r="E2424" s="60" t="s">
        <v>394</v>
      </c>
      <c r="G2424" t="s">
        <v>2693</v>
      </c>
      <c r="H2424" s="61">
        <v>45154</v>
      </c>
      <c r="J2424" t="s">
        <v>396</v>
      </c>
      <c r="M2424" t="s">
        <v>471</v>
      </c>
      <c r="Q2424" t="s">
        <v>2694</v>
      </c>
      <c r="S2424">
        <v>10230</v>
      </c>
      <c r="T2424" t="s">
        <v>454</v>
      </c>
      <c r="U2424" s="60">
        <v>1023007</v>
      </c>
      <c r="V2424" t="s">
        <v>582</v>
      </c>
      <c r="W2424" s="60">
        <v>20720007</v>
      </c>
      <c r="X2424" s="60" t="str">
        <f t="shared" si="37"/>
        <v>207</v>
      </c>
    </row>
    <row r="2425" spans="2:24">
      <c r="B2425">
        <v>80060196</v>
      </c>
      <c r="C2425" t="s">
        <v>2505</v>
      </c>
      <c r="D2425" t="s">
        <v>393</v>
      </c>
      <c r="E2425" s="60" t="s">
        <v>394</v>
      </c>
      <c r="G2425" t="s">
        <v>395</v>
      </c>
      <c r="H2425" s="61">
        <v>43140</v>
      </c>
      <c r="J2425" t="s">
        <v>396</v>
      </c>
      <c r="M2425" t="s">
        <v>471</v>
      </c>
      <c r="Q2425" t="s">
        <v>398</v>
      </c>
      <c r="S2425">
        <v>10230</v>
      </c>
      <c r="T2425" t="s">
        <v>454</v>
      </c>
      <c r="U2425" s="60">
        <v>1023015</v>
      </c>
      <c r="V2425" t="s">
        <v>786</v>
      </c>
      <c r="W2425" s="60">
        <v>20720017</v>
      </c>
      <c r="X2425" s="60" t="str">
        <f t="shared" si="37"/>
        <v>207</v>
      </c>
    </row>
    <row r="2426" spans="2:24">
      <c r="B2426">
        <v>80061984</v>
      </c>
      <c r="C2426" t="s">
        <v>4820</v>
      </c>
      <c r="D2426" t="s">
        <v>393</v>
      </c>
      <c r="E2426" s="60" t="s">
        <v>394</v>
      </c>
      <c r="G2426" t="s">
        <v>1299</v>
      </c>
      <c r="H2426" s="61">
        <v>45223</v>
      </c>
      <c r="J2426" t="s">
        <v>396</v>
      </c>
      <c r="M2426" t="s">
        <v>397</v>
      </c>
      <c r="Q2426" t="s">
        <v>398</v>
      </c>
      <c r="S2426">
        <v>10220</v>
      </c>
      <c r="T2426" t="s">
        <v>434</v>
      </c>
      <c r="U2426" s="60">
        <v>1022004</v>
      </c>
      <c r="V2426" t="s">
        <v>875</v>
      </c>
      <c r="W2426" s="60">
        <v>22020005</v>
      </c>
      <c r="X2426" s="60" t="str">
        <f t="shared" si="37"/>
        <v>220</v>
      </c>
    </row>
    <row r="2427" spans="2:24">
      <c r="B2427">
        <v>80073361</v>
      </c>
      <c r="C2427" t="s">
        <v>2894</v>
      </c>
      <c r="D2427" t="s">
        <v>393</v>
      </c>
      <c r="E2427" s="60" t="s">
        <v>394</v>
      </c>
      <c r="G2427" t="s">
        <v>2693</v>
      </c>
      <c r="H2427" s="61">
        <v>44971</v>
      </c>
      <c r="J2427" t="s">
        <v>396</v>
      </c>
      <c r="M2427" t="s">
        <v>397</v>
      </c>
      <c r="Q2427" t="s">
        <v>2694</v>
      </c>
      <c r="S2427">
        <v>10203</v>
      </c>
      <c r="T2427" t="s">
        <v>399</v>
      </c>
      <c r="U2427" s="60">
        <v>1020302</v>
      </c>
      <c r="V2427" t="s">
        <v>400</v>
      </c>
      <c r="W2427" s="60">
        <v>21420002</v>
      </c>
      <c r="X2427" s="60" t="str">
        <f t="shared" si="37"/>
        <v>214</v>
      </c>
    </row>
    <row r="2428" spans="2:24">
      <c r="B2428">
        <v>80073647</v>
      </c>
      <c r="C2428" t="s">
        <v>4821</v>
      </c>
      <c r="D2428" t="s">
        <v>393</v>
      </c>
      <c r="E2428" s="60" t="s">
        <v>394</v>
      </c>
      <c r="G2428" t="s">
        <v>2693</v>
      </c>
      <c r="H2428" s="61">
        <v>44977</v>
      </c>
      <c r="J2428" t="s">
        <v>396</v>
      </c>
      <c r="M2428" t="s">
        <v>397</v>
      </c>
      <c r="Q2428" t="s">
        <v>2694</v>
      </c>
      <c r="S2428">
        <v>10225</v>
      </c>
      <c r="T2428" t="s">
        <v>402</v>
      </c>
      <c r="U2428" s="60">
        <v>1022505</v>
      </c>
      <c r="V2428" t="s">
        <v>5048</v>
      </c>
      <c r="W2428" s="60">
        <v>21320007</v>
      </c>
      <c r="X2428" s="60" t="str">
        <f t="shared" si="37"/>
        <v>213</v>
      </c>
    </row>
    <row r="2429" spans="2:24">
      <c r="B2429">
        <v>80092720</v>
      </c>
      <c r="C2429" t="s">
        <v>4822</v>
      </c>
      <c r="D2429" t="s">
        <v>393</v>
      </c>
      <c r="E2429" s="60" t="s">
        <v>394</v>
      </c>
      <c r="G2429" t="s">
        <v>2693</v>
      </c>
      <c r="H2429" s="61">
        <v>45170</v>
      </c>
      <c r="J2429" t="s">
        <v>396</v>
      </c>
      <c r="M2429" t="s">
        <v>471</v>
      </c>
      <c r="Q2429" t="s">
        <v>2694</v>
      </c>
      <c r="S2429">
        <v>10230</v>
      </c>
      <c r="T2429" t="s">
        <v>454</v>
      </c>
      <c r="U2429" s="60">
        <v>1023008</v>
      </c>
      <c r="V2429" t="s">
        <v>684</v>
      </c>
      <c r="W2429" s="60">
        <v>20720008</v>
      </c>
      <c r="X2429" s="60" t="str">
        <f t="shared" si="37"/>
        <v>207</v>
      </c>
    </row>
    <row r="2430" spans="2:24">
      <c r="B2430">
        <v>80104457</v>
      </c>
      <c r="C2430" t="s">
        <v>2350</v>
      </c>
      <c r="D2430" t="s">
        <v>393</v>
      </c>
      <c r="E2430" s="60" t="s">
        <v>394</v>
      </c>
      <c r="G2430" t="s">
        <v>395</v>
      </c>
      <c r="H2430" s="61">
        <v>42395</v>
      </c>
      <c r="J2430" t="s">
        <v>396</v>
      </c>
      <c r="M2430" t="s">
        <v>397</v>
      </c>
      <c r="Q2430" t="s">
        <v>398</v>
      </c>
      <c r="S2430">
        <v>10220</v>
      </c>
      <c r="T2430" t="s">
        <v>434</v>
      </c>
      <c r="U2430" s="60">
        <v>1022004</v>
      </c>
      <c r="V2430" t="s">
        <v>875</v>
      </c>
      <c r="W2430" s="60">
        <v>22020005</v>
      </c>
      <c r="X2430" s="60" t="str">
        <f t="shared" si="37"/>
        <v>220</v>
      </c>
    </row>
    <row r="2431" spans="2:24">
      <c r="B2431">
        <v>80108304</v>
      </c>
      <c r="C2431" t="s">
        <v>3200</v>
      </c>
      <c r="D2431" t="s">
        <v>393</v>
      </c>
      <c r="E2431" s="60" t="s">
        <v>394</v>
      </c>
      <c r="G2431" t="s">
        <v>2693</v>
      </c>
      <c r="H2431" s="61">
        <v>45173</v>
      </c>
      <c r="J2431" t="s">
        <v>396</v>
      </c>
      <c r="M2431" t="s">
        <v>471</v>
      </c>
      <c r="Q2431" t="s">
        <v>2694</v>
      </c>
      <c r="S2431">
        <v>10230</v>
      </c>
      <c r="T2431" t="s">
        <v>454</v>
      </c>
      <c r="U2431" s="60">
        <v>1023008</v>
      </c>
      <c r="V2431" t="s">
        <v>684</v>
      </c>
      <c r="W2431" s="60">
        <v>20720008</v>
      </c>
      <c r="X2431" s="60" t="str">
        <f t="shared" si="37"/>
        <v>207</v>
      </c>
    </row>
    <row r="2432" spans="2:24">
      <c r="B2432">
        <v>80216463</v>
      </c>
      <c r="C2432" t="s">
        <v>2476</v>
      </c>
      <c r="D2432" t="s">
        <v>393</v>
      </c>
      <c r="E2432" s="60" t="s">
        <v>394</v>
      </c>
      <c r="G2432" t="s">
        <v>395</v>
      </c>
      <c r="H2432" s="61">
        <v>43138</v>
      </c>
      <c r="J2432" t="s">
        <v>396</v>
      </c>
      <c r="M2432" t="s">
        <v>471</v>
      </c>
      <c r="Q2432" t="s">
        <v>398</v>
      </c>
      <c r="S2432">
        <v>10230</v>
      </c>
      <c r="T2432" t="s">
        <v>454</v>
      </c>
      <c r="U2432" s="60">
        <v>1023009</v>
      </c>
      <c r="V2432" t="s">
        <v>663</v>
      </c>
      <c r="W2432" s="60">
        <v>20720009</v>
      </c>
      <c r="X2432" s="60" t="str">
        <f t="shared" si="37"/>
        <v>207</v>
      </c>
    </row>
    <row r="2433" spans="2:24">
      <c r="B2433">
        <v>80350539</v>
      </c>
      <c r="C2433" t="s">
        <v>2633</v>
      </c>
      <c r="D2433" t="s">
        <v>410</v>
      </c>
      <c r="E2433" s="60" t="s">
        <v>411</v>
      </c>
      <c r="G2433" t="s">
        <v>412</v>
      </c>
      <c r="H2433" s="61">
        <v>43980</v>
      </c>
      <c r="J2433" t="s">
        <v>2634</v>
      </c>
      <c r="M2433" t="s">
        <v>397</v>
      </c>
      <c r="Q2433" t="s">
        <v>719</v>
      </c>
      <c r="S2433">
        <v>10281</v>
      </c>
      <c r="T2433" t="s">
        <v>493</v>
      </c>
      <c r="U2433" s="60">
        <v>1028102</v>
      </c>
      <c r="V2433" t="s">
        <v>494</v>
      </c>
      <c r="W2433" s="60">
        <v>11010003</v>
      </c>
      <c r="X2433" s="60" t="str">
        <f t="shared" si="37"/>
        <v>110</v>
      </c>
    </row>
    <row r="2434" spans="2:24">
      <c r="B2434">
        <v>80417135</v>
      </c>
      <c r="C2434" t="s">
        <v>4823</v>
      </c>
      <c r="D2434" t="s">
        <v>393</v>
      </c>
      <c r="E2434" s="60" t="s">
        <v>394</v>
      </c>
      <c r="G2434" t="s">
        <v>2693</v>
      </c>
      <c r="H2434" s="61">
        <v>45035</v>
      </c>
      <c r="J2434" t="s">
        <v>396</v>
      </c>
      <c r="M2434" t="s">
        <v>471</v>
      </c>
      <c r="Q2434" t="s">
        <v>2694</v>
      </c>
      <c r="S2434">
        <v>10230</v>
      </c>
      <c r="T2434" t="s">
        <v>454</v>
      </c>
      <c r="U2434" s="60">
        <v>1023008</v>
      </c>
      <c r="V2434" t="s">
        <v>684</v>
      </c>
      <c r="W2434" s="60">
        <v>20720008</v>
      </c>
      <c r="X2434" s="60" t="str">
        <f t="shared" si="37"/>
        <v>207</v>
      </c>
    </row>
    <row r="2435" spans="2:24">
      <c r="B2435">
        <v>80745527</v>
      </c>
      <c r="C2435" t="s">
        <v>3359</v>
      </c>
      <c r="D2435" t="s">
        <v>393</v>
      </c>
      <c r="E2435" s="60" t="s">
        <v>394</v>
      </c>
      <c r="G2435" t="s">
        <v>2693</v>
      </c>
      <c r="H2435" s="61">
        <v>45238</v>
      </c>
      <c r="J2435" t="s">
        <v>396</v>
      </c>
      <c r="M2435" t="s">
        <v>397</v>
      </c>
      <c r="Q2435" t="s">
        <v>2694</v>
      </c>
      <c r="S2435">
        <v>10214</v>
      </c>
      <c r="T2435" t="s">
        <v>420</v>
      </c>
      <c r="U2435" s="60">
        <v>1021401</v>
      </c>
      <c r="V2435" t="s">
        <v>421</v>
      </c>
      <c r="W2435" s="60">
        <v>22620001</v>
      </c>
      <c r="X2435" s="60" t="str">
        <f t="shared" ref="X2435:X2498" si="38">LEFT(W2435,3)</f>
        <v>226</v>
      </c>
    </row>
    <row r="2436" spans="2:24">
      <c r="B2436">
        <v>80755969</v>
      </c>
      <c r="C2436" t="s">
        <v>3369</v>
      </c>
      <c r="D2436" t="s">
        <v>393</v>
      </c>
      <c r="E2436" s="60" t="s">
        <v>394</v>
      </c>
      <c r="G2436" t="s">
        <v>2693</v>
      </c>
      <c r="H2436" s="61">
        <v>45231</v>
      </c>
      <c r="J2436" t="s">
        <v>396</v>
      </c>
      <c r="M2436" t="s">
        <v>397</v>
      </c>
      <c r="Q2436" t="s">
        <v>2694</v>
      </c>
      <c r="S2436">
        <v>10245</v>
      </c>
      <c r="T2436" t="s">
        <v>914</v>
      </c>
      <c r="U2436" s="60">
        <v>1024501</v>
      </c>
      <c r="V2436" t="s">
        <v>421</v>
      </c>
      <c r="W2436" s="60">
        <v>22120001</v>
      </c>
      <c r="X2436" s="60" t="str">
        <f t="shared" si="38"/>
        <v>221</v>
      </c>
    </row>
    <row r="2437" spans="2:24">
      <c r="B2437">
        <v>80904513</v>
      </c>
      <c r="C2437" t="s">
        <v>4824</v>
      </c>
      <c r="D2437" t="s">
        <v>393</v>
      </c>
      <c r="E2437" s="60" t="s">
        <v>394</v>
      </c>
      <c r="G2437" t="s">
        <v>2693</v>
      </c>
      <c r="H2437" s="61">
        <v>45238</v>
      </c>
      <c r="J2437" t="s">
        <v>396</v>
      </c>
      <c r="M2437" t="s">
        <v>397</v>
      </c>
      <c r="Q2437" t="s">
        <v>2694</v>
      </c>
      <c r="S2437">
        <v>10213</v>
      </c>
      <c r="T2437" t="s">
        <v>460</v>
      </c>
      <c r="U2437" s="60">
        <v>1021303</v>
      </c>
      <c r="V2437" t="s">
        <v>1740</v>
      </c>
      <c r="W2437" s="60">
        <v>22320002</v>
      </c>
      <c r="X2437" s="60" t="str">
        <f t="shared" si="38"/>
        <v>223</v>
      </c>
    </row>
    <row r="2438" spans="2:24">
      <c r="B2438">
        <v>83043439</v>
      </c>
      <c r="C2438" t="s">
        <v>4825</v>
      </c>
      <c r="D2438" t="s">
        <v>393</v>
      </c>
      <c r="E2438" s="60" t="s">
        <v>394</v>
      </c>
      <c r="G2438" t="s">
        <v>2693</v>
      </c>
      <c r="H2438" s="61">
        <v>45048</v>
      </c>
      <c r="J2438" t="s">
        <v>396</v>
      </c>
      <c r="M2438" t="s">
        <v>471</v>
      </c>
      <c r="Q2438" t="s">
        <v>2694</v>
      </c>
      <c r="S2438">
        <v>10210</v>
      </c>
      <c r="T2438" t="s">
        <v>5038</v>
      </c>
      <c r="U2438" s="60">
        <v>102100101</v>
      </c>
      <c r="V2438" t="s">
        <v>448</v>
      </c>
      <c r="W2438" s="60">
        <v>21820003</v>
      </c>
      <c r="X2438" s="60" t="str">
        <f t="shared" si="38"/>
        <v>218</v>
      </c>
    </row>
    <row r="2439" spans="2:24">
      <c r="B2439">
        <v>83044716</v>
      </c>
      <c r="C2439" t="s">
        <v>2335</v>
      </c>
      <c r="D2439" t="s">
        <v>393</v>
      </c>
      <c r="E2439" s="60" t="s">
        <v>394</v>
      </c>
      <c r="G2439" t="s">
        <v>395</v>
      </c>
      <c r="H2439" s="61">
        <v>42390</v>
      </c>
      <c r="J2439" t="s">
        <v>396</v>
      </c>
      <c r="M2439" t="s">
        <v>397</v>
      </c>
      <c r="Q2439" t="s">
        <v>398</v>
      </c>
      <c r="S2439">
        <v>10210</v>
      </c>
      <c r="T2439" t="s">
        <v>5038</v>
      </c>
      <c r="U2439" s="60">
        <v>1021001</v>
      </c>
      <c r="V2439" t="s">
        <v>797</v>
      </c>
      <c r="W2439" s="60">
        <v>21820002</v>
      </c>
      <c r="X2439" s="60" t="str">
        <f t="shared" si="38"/>
        <v>218</v>
      </c>
    </row>
    <row r="2440" spans="2:24">
      <c r="B2440">
        <v>84450024</v>
      </c>
      <c r="C2440" t="s">
        <v>3422</v>
      </c>
      <c r="D2440" t="s">
        <v>393</v>
      </c>
      <c r="E2440" s="60" t="s">
        <v>394</v>
      </c>
      <c r="G2440" t="s">
        <v>2693</v>
      </c>
      <c r="H2440" s="61">
        <v>45245</v>
      </c>
      <c r="J2440" t="s">
        <v>396</v>
      </c>
      <c r="M2440" t="s">
        <v>397</v>
      </c>
      <c r="Q2440" t="s">
        <v>2694</v>
      </c>
      <c r="S2440">
        <v>10279</v>
      </c>
      <c r="T2440" t="s">
        <v>1114</v>
      </c>
      <c r="U2440" s="60">
        <v>10279</v>
      </c>
      <c r="V2440" t="s">
        <v>1114</v>
      </c>
      <c r="W2440" s="60">
        <v>22960001</v>
      </c>
      <c r="X2440" s="60" t="str">
        <f t="shared" si="38"/>
        <v>229</v>
      </c>
    </row>
    <row r="2441" spans="2:24">
      <c r="B2441">
        <v>85452523</v>
      </c>
      <c r="C2441" t="s">
        <v>3119</v>
      </c>
      <c r="D2441" t="s">
        <v>393</v>
      </c>
      <c r="E2441" s="60" t="s">
        <v>394</v>
      </c>
      <c r="G2441" t="s">
        <v>2693</v>
      </c>
      <c r="H2441" s="61">
        <v>45083</v>
      </c>
      <c r="J2441" t="s">
        <v>396</v>
      </c>
      <c r="M2441" t="s">
        <v>471</v>
      </c>
      <c r="Q2441" t="s">
        <v>2694</v>
      </c>
      <c r="S2441">
        <v>10235</v>
      </c>
      <c r="T2441" t="s">
        <v>415</v>
      </c>
      <c r="U2441" s="60">
        <v>1023502</v>
      </c>
      <c r="V2441" t="s">
        <v>416</v>
      </c>
      <c r="W2441" s="60">
        <v>20820001</v>
      </c>
      <c r="X2441" s="60" t="str">
        <f t="shared" si="38"/>
        <v>208</v>
      </c>
    </row>
    <row r="2442" spans="2:24">
      <c r="B2442">
        <v>86053071</v>
      </c>
      <c r="C2442" t="s">
        <v>2097</v>
      </c>
      <c r="D2442" t="s">
        <v>410</v>
      </c>
      <c r="E2442" s="60" t="s">
        <v>411</v>
      </c>
      <c r="G2442" t="s">
        <v>753</v>
      </c>
      <c r="H2442" s="61">
        <v>41298</v>
      </c>
      <c r="J2442" t="s">
        <v>520</v>
      </c>
      <c r="M2442" t="s">
        <v>397</v>
      </c>
      <c r="Q2442" t="s">
        <v>753</v>
      </c>
      <c r="S2442">
        <v>10282</v>
      </c>
      <c r="T2442" t="s">
        <v>543</v>
      </c>
      <c r="U2442" s="60">
        <v>1028203</v>
      </c>
      <c r="V2442" t="s">
        <v>544</v>
      </c>
      <c r="W2442" s="60">
        <v>10910004</v>
      </c>
      <c r="X2442" s="60" t="str">
        <f t="shared" si="38"/>
        <v>109</v>
      </c>
    </row>
    <row r="2443" spans="2:24">
      <c r="B2443">
        <v>87029816</v>
      </c>
      <c r="C2443" t="s">
        <v>4826</v>
      </c>
      <c r="D2443" t="s">
        <v>393</v>
      </c>
      <c r="E2443" s="60" t="s">
        <v>394</v>
      </c>
      <c r="G2443" t="s">
        <v>2693</v>
      </c>
      <c r="H2443" s="61">
        <v>45188</v>
      </c>
      <c r="J2443" t="s">
        <v>396</v>
      </c>
      <c r="M2443" t="s">
        <v>397</v>
      </c>
      <c r="Q2443" t="s">
        <v>2694</v>
      </c>
      <c r="S2443">
        <v>10203</v>
      </c>
      <c r="T2443" t="s">
        <v>399</v>
      </c>
      <c r="U2443" s="60">
        <v>1020302</v>
      </c>
      <c r="V2443" t="s">
        <v>400</v>
      </c>
      <c r="W2443" s="60">
        <v>21420002</v>
      </c>
      <c r="X2443" s="60" t="str">
        <f t="shared" si="38"/>
        <v>214</v>
      </c>
    </row>
    <row r="2444" spans="2:24">
      <c r="B2444">
        <v>87217189</v>
      </c>
      <c r="C2444" t="s">
        <v>4827</v>
      </c>
      <c r="D2444" t="s">
        <v>393</v>
      </c>
      <c r="E2444" s="60" t="s">
        <v>394</v>
      </c>
      <c r="G2444" t="s">
        <v>2693</v>
      </c>
      <c r="H2444" s="61">
        <v>45051</v>
      </c>
      <c r="J2444" t="s">
        <v>396</v>
      </c>
      <c r="M2444" t="s">
        <v>397</v>
      </c>
      <c r="Q2444" t="s">
        <v>2694</v>
      </c>
      <c r="S2444">
        <v>10245</v>
      </c>
      <c r="T2444" t="s">
        <v>914</v>
      </c>
      <c r="U2444" s="60">
        <v>1024501</v>
      </c>
      <c r="V2444" t="s">
        <v>421</v>
      </c>
      <c r="W2444" s="60">
        <v>22120001</v>
      </c>
      <c r="X2444" s="60" t="str">
        <f t="shared" si="38"/>
        <v>221</v>
      </c>
    </row>
    <row r="2445" spans="2:24">
      <c r="B2445">
        <v>87450742</v>
      </c>
      <c r="C2445" t="s">
        <v>2064</v>
      </c>
      <c r="D2445" t="s">
        <v>393</v>
      </c>
      <c r="E2445" s="60" t="s">
        <v>394</v>
      </c>
      <c r="G2445" t="s">
        <v>395</v>
      </c>
      <c r="H2445" s="61">
        <v>41171</v>
      </c>
      <c r="J2445" t="s">
        <v>396</v>
      </c>
      <c r="M2445" t="s">
        <v>397</v>
      </c>
      <c r="Q2445" t="s">
        <v>398</v>
      </c>
      <c r="S2445">
        <v>10213</v>
      </c>
      <c r="T2445" t="s">
        <v>460</v>
      </c>
      <c r="U2445" s="60">
        <v>1021301</v>
      </c>
      <c r="V2445" t="s">
        <v>421</v>
      </c>
      <c r="W2445" s="60">
        <v>22320001</v>
      </c>
      <c r="X2445" s="60" t="str">
        <f t="shared" si="38"/>
        <v>223</v>
      </c>
    </row>
    <row r="2446" spans="2:24">
      <c r="B2446">
        <v>87453674</v>
      </c>
      <c r="C2446" t="s">
        <v>3073</v>
      </c>
      <c r="D2446" t="s">
        <v>393</v>
      </c>
      <c r="E2446" s="60" t="s">
        <v>394</v>
      </c>
      <c r="G2446" t="s">
        <v>2693</v>
      </c>
      <c r="H2446" s="61">
        <v>45055</v>
      </c>
      <c r="J2446" t="s">
        <v>396</v>
      </c>
      <c r="M2446" t="s">
        <v>397</v>
      </c>
      <c r="Q2446" t="s">
        <v>2694</v>
      </c>
      <c r="S2446">
        <v>10225</v>
      </c>
      <c r="T2446" t="s">
        <v>402</v>
      </c>
      <c r="U2446" s="60">
        <v>10225</v>
      </c>
      <c r="V2446" t="s">
        <v>402</v>
      </c>
      <c r="W2446" s="60">
        <v>21360001</v>
      </c>
      <c r="X2446" s="60" t="str">
        <f t="shared" si="38"/>
        <v>213</v>
      </c>
    </row>
    <row r="2447" spans="2:24">
      <c r="B2447">
        <v>88033979</v>
      </c>
      <c r="C2447" t="s">
        <v>4828</v>
      </c>
      <c r="D2447" t="s">
        <v>393</v>
      </c>
      <c r="E2447" s="60" t="s">
        <v>394</v>
      </c>
      <c r="G2447" t="s">
        <v>1299</v>
      </c>
      <c r="H2447" s="61">
        <v>45237</v>
      </c>
      <c r="J2447" t="s">
        <v>396</v>
      </c>
      <c r="M2447" t="s">
        <v>397</v>
      </c>
      <c r="Q2447" t="s">
        <v>398</v>
      </c>
      <c r="S2447">
        <v>10225</v>
      </c>
      <c r="T2447" t="s">
        <v>402</v>
      </c>
      <c r="U2447" s="60">
        <v>1022508</v>
      </c>
      <c r="V2447" t="s">
        <v>5040</v>
      </c>
      <c r="W2447" s="60">
        <v>21320010</v>
      </c>
      <c r="X2447" s="60" t="str">
        <f t="shared" si="38"/>
        <v>213</v>
      </c>
    </row>
    <row r="2448" spans="2:24">
      <c r="B2448">
        <v>88161069</v>
      </c>
      <c r="C2448" t="s">
        <v>2576</v>
      </c>
      <c r="D2448" t="s">
        <v>393</v>
      </c>
      <c r="E2448" s="60" t="s">
        <v>394</v>
      </c>
      <c r="G2448" t="s">
        <v>395</v>
      </c>
      <c r="H2448" s="61">
        <v>43383</v>
      </c>
      <c r="J2448" t="s">
        <v>396</v>
      </c>
      <c r="M2448" t="s">
        <v>397</v>
      </c>
      <c r="Q2448" t="s">
        <v>398</v>
      </c>
      <c r="S2448">
        <v>10203</v>
      </c>
      <c r="T2448" t="s">
        <v>399</v>
      </c>
      <c r="U2448" s="60">
        <v>1020302</v>
      </c>
      <c r="V2448" t="s">
        <v>400</v>
      </c>
      <c r="W2448" s="60">
        <v>21420002</v>
      </c>
      <c r="X2448" s="60" t="str">
        <f t="shared" si="38"/>
        <v>214</v>
      </c>
    </row>
    <row r="2449" spans="2:24">
      <c r="B2449">
        <v>91073412</v>
      </c>
      <c r="C2449" t="s">
        <v>2852</v>
      </c>
      <c r="D2449" t="s">
        <v>393</v>
      </c>
      <c r="E2449" s="60" t="s">
        <v>394</v>
      </c>
      <c r="G2449" t="s">
        <v>2693</v>
      </c>
      <c r="H2449" s="61">
        <v>45233</v>
      </c>
      <c r="J2449" t="s">
        <v>396</v>
      </c>
      <c r="M2449" t="s">
        <v>397</v>
      </c>
      <c r="Q2449" t="s">
        <v>2694</v>
      </c>
      <c r="S2449">
        <v>10203</v>
      </c>
      <c r="T2449" t="s">
        <v>399</v>
      </c>
      <c r="U2449" s="60">
        <v>1020301</v>
      </c>
      <c r="V2449" t="s">
        <v>405</v>
      </c>
      <c r="W2449" s="60">
        <v>21420004</v>
      </c>
      <c r="X2449" s="60" t="str">
        <f t="shared" si="38"/>
        <v>214</v>
      </c>
    </row>
    <row r="2450" spans="2:24">
      <c r="B2450">
        <v>91102519</v>
      </c>
      <c r="C2450" t="s">
        <v>1397</v>
      </c>
      <c r="D2450" t="s">
        <v>393</v>
      </c>
      <c r="E2450" s="60" t="s">
        <v>394</v>
      </c>
      <c r="G2450" t="s">
        <v>395</v>
      </c>
      <c r="H2450" s="61">
        <v>38160</v>
      </c>
      <c r="J2450" t="s">
        <v>396</v>
      </c>
      <c r="M2450" t="s">
        <v>471</v>
      </c>
      <c r="Q2450" t="s">
        <v>398</v>
      </c>
      <c r="S2450">
        <v>10230</v>
      </c>
      <c r="T2450" t="s">
        <v>454</v>
      </c>
      <c r="U2450" s="60">
        <v>1023008</v>
      </c>
      <c r="V2450" t="s">
        <v>684</v>
      </c>
      <c r="W2450" s="60">
        <v>20720008</v>
      </c>
      <c r="X2450" s="60" t="str">
        <f t="shared" si="38"/>
        <v>207</v>
      </c>
    </row>
    <row r="2451" spans="2:24">
      <c r="B2451">
        <v>91216124</v>
      </c>
      <c r="C2451" t="s">
        <v>2058</v>
      </c>
      <c r="D2451" t="s">
        <v>393</v>
      </c>
      <c r="E2451" s="60" t="s">
        <v>394</v>
      </c>
      <c r="G2451" t="s">
        <v>395</v>
      </c>
      <c r="H2451" s="61">
        <v>41170</v>
      </c>
      <c r="J2451" t="s">
        <v>4963</v>
      </c>
      <c r="M2451" t="s">
        <v>397</v>
      </c>
      <c r="Q2451" t="s">
        <v>398</v>
      </c>
      <c r="S2451">
        <v>10230</v>
      </c>
      <c r="T2451" t="s">
        <v>454</v>
      </c>
      <c r="U2451" s="60">
        <v>1023010</v>
      </c>
      <c r="V2451" t="s">
        <v>713</v>
      </c>
      <c r="W2451" s="60">
        <v>20720010</v>
      </c>
      <c r="X2451" s="60" t="str">
        <f t="shared" si="38"/>
        <v>207</v>
      </c>
    </row>
    <row r="2452" spans="2:24">
      <c r="B2452">
        <v>91237148</v>
      </c>
      <c r="C2452" t="s">
        <v>1116</v>
      </c>
      <c r="D2452" t="s">
        <v>393</v>
      </c>
      <c r="E2452" s="60" t="s">
        <v>394</v>
      </c>
      <c r="G2452" t="s">
        <v>395</v>
      </c>
      <c r="H2452" s="61">
        <v>36783</v>
      </c>
      <c r="J2452" t="s">
        <v>396</v>
      </c>
      <c r="M2452" t="s">
        <v>471</v>
      </c>
      <c r="Q2452" t="s">
        <v>398</v>
      </c>
      <c r="S2452">
        <v>10230</v>
      </c>
      <c r="T2452" t="s">
        <v>454</v>
      </c>
      <c r="U2452" s="60">
        <v>1023008</v>
      </c>
      <c r="V2452" t="s">
        <v>684</v>
      </c>
      <c r="W2452" s="60">
        <v>20720008</v>
      </c>
      <c r="X2452" s="60" t="str">
        <f t="shared" si="38"/>
        <v>207</v>
      </c>
    </row>
    <row r="2453" spans="2:24">
      <c r="B2453">
        <v>91260775</v>
      </c>
      <c r="C2453" t="s">
        <v>1679</v>
      </c>
      <c r="D2453" t="s">
        <v>410</v>
      </c>
      <c r="E2453" s="60" t="s">
        <v>411</v>
      </c>
      <c r="G2453" t="s">
        <v>753</v>
      </c>
      <c r="H2453" s="61">
        <v>39329</v>
      </c>
      <c r="J2453" t="s">
        <v>5019</v>
      </c>
      <c r="M2453" t="s">
        <v>397</v>
      </c>
      <c r="Q2453" t="s">
        <v>753</v>
      </c>
      <c r="S2453">
        <v>10230</v>
      </c>
      <c r="T2453" t="s">
        <v>454</v>
      </c>
      <c r="U2453" s="60">
        <v>1023010</v>
      </c>
      <c r="V2453" t="s">
        <v>713</v>
      </c>
      <c r="W2453" s="60">
        <v>20720010</v>
      </c>
      <c r="X2453" s="60" t="str">
        <f t="shared" si="38"/>
        <v>207</v>
      </c>
    </row>
    <row r="2454" spans="2:24">
      <c r="B2454">
        <v>91486813</v>
      </c>
      <c r="C2454" t="s">
        <v>1710</v>
      </c>
      <c r="D2454" t="s">
        <v>393</v>
      </c>
      <c r="E2454" s="60" t="s">
        <v>394</v>
      </c>
      <c r="G2454" t="s">
        <v>395</v>
      </c>
      <c r="H2454" s="61">
        <v>39556</v>
      </c>
      <c r="J2454" t="s">
        <v>396</v>
      </c>
      <c r="M2454" t="s">
        <v>397</v>
      </c>
      <c r="Q2454" t="s">
        <v>398</v>
      </c>
      <c r="S2454">
        <v>10230</v>
      </c>
      <c r="T2454" t="s">
        <v>454</v>
      </c>
      <c r="U2454" s="60">
        <v>1023010</v>
      </c>
      <c r="V2454" t="s">
        <v>713</v>
      </c>
      <c r="W2454" s="60">
        <v>20720010</v>
      </c>
      <c r="X2454" s="60" t="str">
        <f t="shared" si="38"/>
        <v>207</v>
      </c>
    </row>
    <row r="2455" spans="2:24">
      <c r="B2455">
        <v>91498523</v>
      </c>
      <c r="C2455" t="s">
        <v>3300</v>
      </c>
      <c r="D2455" t="s">
        <v>393</v>
      </c>
      <c r="E2455" s="60" t="s">
        <v>394</v>
      </c>
      <c r="G2455" t="s">
        <v>2693</v>
      </c>
      <c r="H2455" s="61">
        <v>45201</v>
      </c>
      <c r="J2455" t="s">
        <v>396</v>
      </c>
      <c r="M2455" t="s">
        <v>397</v>
      </c>
      <c r="Q2455" t="s">
        <v>2694</v>
      </c>
      <c r="S2455">
        <v>10290</v>
      </c>
      <c r="T2455" t="s">
        <v>706</v>
      </c>
      <c r="U2455" s="60">
        <v>1029005</v>
      </c>
      <c r="V2455" t="s">
        <v>707</v>
      </c>
      <c r="W2455" s="60">
        <v>20420004</v>
      </c>
      <c r="X2455" s="60" t="str">
        <f t="shared" si="38"/>
        <v>204</v>
      </c>
    </row>
    <row r="2456" spans="2:24">
      <c r="B2456">
        <v>91531221</v>
      </c>
      <c r="C2456" t="s">
        <v>2829</v>
      </c>
      <c r="D2456" t="s">
        <v>393</v>
      </c>
      <c r="E2456" s="60" t="s">
        <v>394</v>
      </c>
      <c r="G2456" t="s">
        <v>395</v>
      </c>
      <c r="H2456" s="61">
        <v>44531</v>
      </c>
      <c r="J2456" t="s">
        <v>396</v>
      </c>
      <c r="M2456" t="s">
        <v>397</v>
      </c>
      <c r="Q2456" t="s">
        <v>398</v>
      </c>
      <c r="S2456">
        <v>10203</v>
      </c>
      <c r="T2456" t="s">
        <v>399</v>
      </c>
      <c r="U2456" s="60">
        <v>1020301</v>
      </c>
      <c r="V2456" t="s">
        <v>405</v>
      </c>
      <c r="W2456" s="60">
        <v>21420004</v>
      </c>
      <c r="X2456" s="60" t="str">
        <f t="shared" si="38"/>
        <v>214</v>
      </c>
    </row>
    <row r="2457" spans="2:24">
      <c r="B2457">
        <v>92500484</v>
      </c>
      <c r="C2457" t="s">
        <v>3357</v>
      </c>
      <c r="D2457" t="s">
        <v>393</v>
      </c>
      <c r="E2457" s="60" t="s">
        <v>394</v>
      </c>
      <c r="G2457" t="s">
        <v>2693</v>
      </c>
      <c r="H2457" s="61">
        <v>45219</v>
      </c>
      <c r="J2457" t="s">
        <v>396</v>
      </c>
      <c r="M2457" t="s">
        <v>397</v>
      </c>
      <c r="Q2457" t="s">
        <v>2694</v>
      </c>
      <c r="S2457">
        <v>10270</v>
      </c>
      <c r="T2457" t="s">
        <v>5035</v>
      </c>
      <c r="U2457" s="60">
        <v>1027002</v>
      </c>
      <c r="V2457" t="s">
        <v>5041</v>
      </c>
      <c r="W2457" s="60">
        <v>21020002</v>
      </c>
      <c r="X2457" s="60" t="str">
        <f t="shared" si="38"/>
        <v>210</v>
      </c>
    </row>
    <row r="2458" spans="2:24">
      <c r="B2458">
        <v>92535711</v>
      </c>
      <c r="C2458" t="s">
        <v>1516</v>
      </c>
      <c r="D2458" t="s">
        <v>393</v>
      </c>
      <c r="E2458" s="60" t="s">
        <v>394</v>
      </c>
      <c r="G2458" t="s">
        <v>395</v>
      </c>
      <c r="H2458" s="61">
        <v>38733</v>
      </c>
      <c r="J2458" t="s">
        <v>396</v>
      </c>
      <c r="M2458" t="s">
        <v>397</v>
      </c>
      <c r="Q2458" t="s">
        <v>398</v>
      </c>
      <c r="S2458">
        <v>10203</v>
      </c>
      <c r="T2458" t="s">
        <v>399</v>
      </c>
      <c r="U2458" s="60">
        <v>1020305</v>
      </c>
      <c r="V2458" t="s">
        <v>436</v>
      </c>
      <c r="W2458" s="60">
        <v>21420001</v>
      </c>
      <c r="X2458" s="60" t="str">
        <f t="shared" si="38"/>
        <v>214</v>
      </c>
    </row>
    <row r="2459" spans="2:24">
      <c r="B2459">
        <v>93131428</v>
      </c>
      <c r="C2459" t="s">
        <v>2546</v>
      </c>
      <c r="D2459" t="s">
        <v>393</v>
      </c>
      <c r="E2459" s="60" t="s">
        <v>394</v>
      </c>
      <c r="G2459" t="s">
        <v>395</v>
      </c>
      <c r="H2459" s="61">
        <v>43242</v>
      </c>
      <c r="J2459" t="s">
        <v>4974</v>
      </c>
      <c r="M2459" t="s">
        <v>397</v>
      </c>
      <c r="Q2459" t="s">
        <v>398</v>
      </c>
      <c r="S2459">
        <v>10260</v>
      </c>
      <c r="T2459" t="s">
        <v>5037</v>
      </c>
      <c r="U2459" s="60">
        <v>1026004</v>
      </c>
      <c r="V2459" t="s">
        <v>2547</v>
      </c>
      <c r="W2459" s="60">
        <v>20930001</v>
      </c>
      <c r="X2459" s="60" t="str">
        <f t="shared" si="38"/>
        <v>209</v>
      </c>
    </row>
    <row r="2460" spans="2:24">
      <c r="B2460">
        <v>93136038</v>
      </c>
      <c r="C2460" t="s">
        <v>2466</v>
      </c>
      <c r="D2460" t="s">
        <v>393</v>
      </c>
      <c r="E2460" s="60" t="s">
        <v>394</v>
      </c>
      <c r="G2460" t="s">
        <v>395</v>
      </c>
      <c r="H2460" s="61">
        <v>43138</v>
      </c>
      <c r="J2460" t="s">
        <v>396</v>
      </c>
      <c r="M2460" t="s">
        <v>397</v>
      </c>
      <c r="Q2460" t="s">
        <v>398</v>
      </c>
      <c r="S2460">
        <v>10225</v>
      </c>
      <c r="T2460" t="s">
        <v>402</v>
      </c>
      <c r="U2460" s="60">
        <v>10225</v>
      </c>
      <c r="V2460" t="s">
        <v>402</v>
      </c>
      <c r="W2460" s="60">
        <v>21320002</v>
      </c>
      <c r="X2460" s="60" t="str">
        <f t="shared" si="38"/>
        <v>213</v>
      </c>
    </row>
    <row r="2461" spans="2:24">
      <c r="B2461">
        <v>94325617</v>
      </c>
      <c r="C2461" t="s">
        <v>2794</v>
      </c>
      <c r="D2461" t="s">
        <v>393</v>
      </c>
      <c r="E2461" s="60" t="s">
        <v>394</v>
      </c>
      <c r="G2461" t="s">
        <v>395</v>
      </c>
      <c r="H2461" s="61">
        <v>44519</v>
      </c>
      <c r="J2461" t="s">
        <v>396</v>
      </c>
      <c r="M2461" t="s">
        <v>397</v>
      </c>
      <c r="Q2461" t="s">
        <v>398</v>
      </c>
      <c r="S2461">
        <v>10220</v>
      </c>
      <c r="T2461" t="s">
        <v>434</v>
      </c>
      <c r="U2461" s="60">
        <v>1022003</v>
      </c>
      <c r="V2461" t="s">
        <v>435</v>
      </c>
      <c r="W2461" s="60">
        <v>22020004</v>
      </c>
      <c r="X2461" s="60" t="str">
        <f t="shared" si="38"/>
        <v>220</v>
      </c>
    </row>
    <row r="2462" spans="2:24">
      <c r="B2462">
        <v>94411463</v>
      </c>
      <c r="C2462" t="s">
        <v>1563</v>
      </c>
      <c r="D2462" t="s">
        <v>393</v>
      </c>
      <c r="E2462" s="60" t="s">
        <v>394</v>
      </c>
      <c r="G2462" t="s">
        <v>395</v>
      </c>
      <c r="H2462" s="61">
        <v>38860</v>
      </c>
      <c r="J2462" t="s">
        <v>396</v>
      </c>
      <c r="M2462" t="s">
        <v>471</v>
      </c>
      <c r="Q2462" t="s">
        <v>398</v>
      </c>
      <c r="S2462">
        <v>10230</v>
      </c>
      <c r="T2462" t="s">
        <v>454</v>
      </c>
      <c r="U2462" s="60">
        <v>1023004</v>
      </c>
      <c r="V2462" t="s">
        <v>1067</v>
      </c>
      <c r="W2462" s="60">
        <v>20720004</v>
      </c>
      <c r="X2462" s="60" t="str">
        <f t="shared" si="38"/>
        <v>207</v>
      </c>
    </row>
    <row r="2463" spans="2:24">
      <c r="B2463">
        <v>94544872</v>
      </c>
      <c r="C2463" t="s">
        <v>3234</v>
      </c>
      <c r="D2463" t="s">
        <v>393</v>
      </c>
      <c r="E2463" s="60" t="s">
        <v>394</v>
      </c>
      <c r="G2463" t="s">
        <v>2693</v>
      </c>
      <c r="H2463" s="61">
        <v>45170</v>
      </c>
      <c r="J2463" t="s">
        <v>396</v>
      </c>
      <c r="M2463" t="s">
        <v>471</v>
      </c>
      <c r="Q2463" t="s">
        <v>2694</v>
      </c>
      <c r="S2463">
        <v>10230</v>
      </c>
      <c r="T2463" t="s">
        <v>454</v>
      </c>
      <c r="U2463" s="60">
        <v>1023008</v>
      </c>
      <c r="V2463" t="s">
        <v>684</v>
      </c>
      <c r="W2463" s="60">
        <v>20720008</v>
      </c>
      <c r="X2463" s="60" t="str">
        <f t="shared" si="38"/>
        <v>207</v>
      </c>
    </row>
    <row r="2464" spans="2:24">
      <c r="B2464">
        <v>98463529</v>
      </c>
      <c r="C2464" t="s">
        <v>2598</v>
      </c>
      <c r="D2464" t="s">
        <v>410</v>
      </c>
      <c r="E2464" s="60" t="s">
        <v>411</v>
      </c>
      <c r="G2464" t="s">
        <v>412</v>
      </c>
      <c r="H2464" s="61">
        <v>43546</v>
      </c>
      <c r="J2464" t="s">
        <v>711</v>
      </c>
      <c r="M2464" t="s">
        <v>397</v>
      </c>
      <c r="Q2464" t="s">
        <v>719</v>
      </c>
      <c r="S2464">
        <v>10203</v>
      </c>
      <c r="T2464" t="s">
        <v>399</v>
      </c>
      <c r="U2464" s="60">
        <v>102030301</v>
      </c>
      <c r="V2464" t="s">
        <v>912</v>
      </c>
      <c r="W2464" s="60">
        <v>21420005</v>
      </c>
      <c r="X2464" s="60" t="str">
        <f t="shared" si="38"/>
        <v>214</v>
      </c>
    </row>
    <row r="2465" spans="2:24">
      <c r="B2465">
        <v>98473731</v>
      </c>
      <c r="C2465" t="s">
        <v>1984</v>
      </c>
      <c r="D2465" t="s">
        <v>393</v>
      </c>
      <c r="E2465" s="60" t="s">
        <v>394</v>
      </c>
      <c r="G2465" t="s">
        <v>395</v>
      </c>
      <c r="H2465" s="61">
        <v>40739</v>
      </c>
      <c r="J2465" t="s">
        <v>396</v>
      </c>
      <c r="M2465" t="s">
        <v>397</v>
      </c>
      <c r="Q2465" t="s">
        <v>398</v>
      </c>
      <c r="S2465">
        <v>10203</v>
      </c>
      <c r="T2465" t="s">
        <v>399</v>
      </c>
      <c r="U2465" s="60">
        <v>1020302</v>
      </c>
      <c r="V2465" t="s">
        <v>400</v>
      </c>
      <c r="W2465" s="60">
        <v>21420002</v>
      </c>
      <c r="X2465" s="60" t="str">
        <f t="shared" si="38"/>
        <v>214</v>
      </c>
    </row>
    <row r="2466" spans="2:24">
      <c r="B2466">
        <v>98486386</v>
      </c>
      <c r="C2466" t="s">
        <v>4829</v>
      </c>
      <c r="D2466" t="s">
        <v>393</v>
      </c>
      <c r="E2466" s="60" t="s">
        <v>394</v>
      </c>
      <c r="G2466" t="s">
        <v>2693</v>
      </c>
      <c r="H2466" s="61">
        <v>45237</v>
      </c>
      <c r="J2466" t="s">
        <v>396</v>
      </c>
      <c r="M2466" t="s">
        <v>397</v>
      </c>
      <c r="Q2466" t="s">
        <v>2694</v>
      </c>
      <c r="S2466">
        <v>10275</v>
      </c>
      <c r="T2466" t="s">
        <v>564</v>
      </c>
      <c r="U2466" s="60">
        <v>1027501</v>
      </c>
      <c r="V2466" t="s">
        <v>565</v>
      </c>
      <c r="W2466" s="60">
        <v>22520001</v>
      </c>
      <c r="X2466" s="60" t="str">
        <f t="shared" si="38"/>
        <v>225</v>
      </c>
    </row>
    <row r="2467" spans="2:24">
      <c r="B2467">
        <v>70506110</v>
      </c>
      <c r="C2467" t="s">
        <v>1193</v>
      </c>
      <c r="D2467" t="s">
        <v>410</v>
      </c>
      <c r="E2467" s="60" t="s">
        <v>411</v>
      </c>
      <c r="G2467" t="s">
        <v>753</v>
      </c>
      <c r="H2467" s="61">
        <v>37210</v>
      </c>
      <c r="J2467" t="s">
        <v>618</v>
      </c>
      <c r="M2467" t="s">
        <v>397</v>
      </c>
      <c r="Q2467" t="s">
        <v>753</v>
      </c>
      <c r="S2467">
        <v>10291</v>
      </c>
      <c r="T2467" t="s">
        <v>439</v>
      </c>
      <c r="U2467" s="60">
        <v>1029106</v>
      </c>
      <c r="V2467" t="s">
        <v>505</v>
      </c>
      <c r="W2467" s="60">
        <v>10410050</v>
      </c>
      <c r="X2467" s="60" t="str">
        <f t="shared" si="38"/>
        <v>104</v>
      </c>
    </row>
    <row r="2468" spans="2:24">
      <c r="B2468">
        <v>98487733</v>
      </c>
      <c r="C2468" t="s">
        <v>1314</v>
      </c>
      <c r="D2468" t="s">
        <v>410</v>
      </c>
      <c r="E2468" s="60" t="s">
        <v>411</v>
      </c>
      <c r="G2468" t="s">
        <v>753</v>
      </c>
      <c r="H2468" s="61">
        <v>37810</v>
      </c>
      <c r="J2468" t="s">
        <v>533</v>
      </c>
      <c r="M2468" t="s">
        <v>397</v>
      </c>
      <c r="Q2468" t="s">
        <v>753</v>
      </c>
      <c r="S2468">
        <v>10292</v>
      </c>
      <c r="T2468" t="s">
        <v>451</v>
      </c>
      <c r="U2468" s="60">
        <v>1029203</v>
      </c>
      <c r="V2468" t="s">
        <v>452</v>
      </c>
      <c r="W2468" s="60">
        <v>20160002</v>
      </c>
      <c r="X2468" s="60" t="str">
        <f t="shared" si="38"/>
        <v>201</v>
      </c>
    </row>
    <row r="2469" spans="2:24">
      <c r="B2469">
        <v>70509457</v>
      </c>
      <c r="C2469" t="s">
        <v>1206</v>
      </c>
      <c r="D2469" t="s">
        <v>410</v>
      </c>
      <c r="E2469" s="60" t="s">
        <v>411</v>
      </c>
      <c r="G2469" t="s">
        <v>753</v>
      </c>
      <c r="H2469" s="61">
        <v>37278</v>
      </c>
      <c r="J2469" t="s">
        <v>578</v>
      </c>
      <c r="M2469" t="s">
        <v>397</v>
      </c>
      <c r="Q2469" t="s">
        <v>753</v>
      </c>
      <c r="S2469">
        <v>10291</v>
      </c>
      <c r="T2469" t="s">
        <v>439</v>
      </c>
      <c r="U2469" s="60">
        <v>1029106</v>
      </c>
      <c r="V2469" t="s">
        <v>505</v>
      </c>
      <c r="W2469" s="60">
        <v>10410050</v>
      </c>
      <c r="X2469" s="60" t="str">
        <f t="shared" si="38"/>
        <v>104</v>
      </c>
    </row>
    <row r="2470" spans="2:24">
      <c r="B2470">
        <v>98490883</v>
      </c>
      <c r="C2470" t="s">
        <v>2951</v>
      </c>
      <c r="D2470" t="s">
        <v>393</v>
      </c>
      <c r="E2470" s="60" t="s">
        <v>394</v>
      </c>
      <c r="G2470" t="s">
        <v>2693</v>
      </c>
      <c r="H2470" s="61">
        <v>44991</v>
      </c>
      <c r="J2470" t="s">
        <v>396</v>
      </c>
      <c r="M2470" t="s">
        <v>397</v>
      </c>
      <c r="Q2470" t="s">
        <v>2694</v>
      </c>
      <c r="S2470">
        <v>10220</v>
      </c>
      <c r="T2470" t="s">
        <v>434</v>
      </c>
      <c r="U2470" s="60">
        <v>1022003</v>
      </c>
      <c r="V2470" t="s">
        <v>435</v>
      </c>
      <c r="W2470" s="60">
        <v>22020004</v>
      </c>
      <c r="X2470" s="60" t="str">
        <f t="shared" si="38"/>
        <v>220</v>
      </c>
    </row>
    <row r="2471" spans="2:24">
      <c r="B2471">
        <v>98495962</v>
      </c>
      <c r="C2471" t="s">
        <v>1596</v>
      </c>
      <c r="D2471" t="s">
        <v>393</v>
      </c>
      <c r="E2471" s="60" t="s">
        <v>394</v>
      </c>
      <c r="G2471" t="s">
        <v>395</v>
      </c>
      <c r="H2471" s="61">
        <v>38931</v>
      </c>
      <c r="J2471" t="s">
        <v>396</v>
      </c>
      <c r="M2471" t="s">
        <v>397</v>
      </c>
      <c r="Q2471" t="s">
        <v>398</v>
      </c>
      <c r="S2471">
        <v>10203</v>
      </c>
      <c r="T2471" t="s">
        <v>399</v>
      </c>
      <c r="U2471" s="60">
        <v>1020305</v>
      </c>
      <c r="V2471" t="s">
        <v>436</v>
      </c>
      <c r="W2471" s="60">
        <v>21420001</v>
      </c>
      <c r="X2471" s="60" t="str">
        <f t="shared" si="38"/>
        <v>214</v>
      </c>
    </row>
    <row r="2472" spans="2:24">
      <c r="B2472">
        <v>98496070</v>
      </c>
      <c r="C2472" t="s">
        <v>2046</v>
      </c>
      <c r="D2472" t="s">
        <v>393</v>
      </c>
      <c r="E2472" s="60" t="s">
        <v>394</v>
      </c>
      <c r="G2472" t="s">
        <v>395</v>
      </c>
      <c r="H2472" s="61">
        <v>41164</v>
      </c>
      <c r="J2472" t="s">
        <v>396</v>
      </c>
      <c r="M2472" t="s">
        <v>397</v>
      </c>
      <c r="Q2472" t="s">
        <v>398</v>
      </c>
      <c r="S2472">
        <v>10225</v>
      </c>
      <c r="T2472" t="s">
        <v>402</v>
      </c>
      <c r="U2472" s="60">
        <v>1022504</v>
      </c>
      <c r="V2472" t="s">
        <v>617</v>
      </c>
      <c r="W2472" s="60">
        <v>21320006</v>
      </c>
      <c r="X2472" s="60" t="str">
        <f t="shared" si="38"/>
        <v>213</v>
      </c>
    </row>
    <row r="2473" spans="2:24">
      <c r="B2473">
        <v>98496999</v>
      </c>
      <c r="C2473" t="s">
        <v>1883</v>
      </c>
      <c r="D2473" t="s">
        <v>410</v>
      </c>
      <c r="E2473" s="60" t="s">
        <v>411</v>
      </c>
      <c r="G2473" t="s">
        <v>753</v>
      </c>
      <c r="H2473" s="61">
        <v>40137</v>
      </c>
      <c r="J2473" t="s">
        <v>1884</v>
      </c>
      <c r="M2473" t="s">
        <v>397</v>
      </c>
      <c r="Q2473" t="s">
        <v>753</v>
      </c>
      <c r="S2473">
        <v>10282</v>
      </c>
      <c r="T2473" t="s">
        <v>543</v>
      </c>
      <c r="U2473" s="60">
        <v>1028203</v>
      </c>
      <c r="V2473" t="s">
        <v>544</v>
      </c>
      <c r="W2473" s="60">
        <v>10910004</v>
      </c>
      <c r="X2473" s="60" t="str">
        <f t="shared" si="38"/>
        <v>109</v>
      </c>
    </row>
    <row r="2474" spans="2:24">
      <c r="B2474">
        <v>71215026</v>
      </c>
      <c r="C2474" t="s">
        <v>2030</v>
      </c>
      <c r="D2474" t="s">
        <v>410</v>
      </c>
      <c r="E2474" s="60" t="s">
        <v>411</v>
      </c>
      <c r="G2474" t="s">
        <v>412</v>
      </c>
      <c r="H2474" s="61">
        <v>41057</v>
      </c>
      <c r="J2474" t="s">
        <v>578</v>
      </c>
      <c r="M2474" t="s">
        <v>397</v>
      </c>
      <c r="Q2474" t="s">
        <v>719</v>
      </c>
      <c r="S2474">
        <v>10291</v>
      </c>
      <c r="T2474" t="s">
        <v>439</v>
      </c>
      <c r="U2474" s="60">
        <v>1029106</v>
      </c>
      <c r="V2474" t="s">
        <v>505</v>
      </c>
      <c r="W2474" s="60">
        <v>10410050</v>
      </c>
      <c r="X2474" s="60" t="str">
        <f t="shared" si="38"/>
        <v>104</v>
      </c>
    </row>
    <row r="2475" spans="2:24">
      <c r="B2475">
        <v>98500372</v>
      </c>
      <c r="C2475" t="s">
        <v>1509</v>
      </c>
      <c r="D2475" t="s">
        <v>393</v>
      </c>
      <c r="E2475" s="60" t="s">
        <v>394</v>
      </c>
      <c r="G2475" t="s">
        <v>395</v>
      </c>
      <c r="H2475" s="61">
        <v>38672</v>
      </c>
      <c r="J2475" t="s">
        <v>396</v>
      </c>
      <c r="M2475" t="s">
        <v>397</v>
      </c>
      <c r="Q2475" t="s">
        <v>398</v>
      </c>
      <c r="S2475">
        <v>10210</v>
      </c>
      <c r="T2475" t="s">
        <v>5038</v>
      </c>
      <c r="U2475" s="60">
        <v>1021001</v>
      </c>
      <c r="V2475" t="s">
        <v>797</v>
      </c>
      <c r="W2475" s="60">
        <v>21820002</v>
      </c>
      <c r="X2475" s="60" t="str">
        <f t="shared" si="38"/>
        <v>218</v>
      </c>
    </row>
    <row r="2476" spans="2:24">
      <c r="B2476">
        <v>98508302</v>
      </c>
      <c r="C2476" t="s">
        <v>1521</v>
      </c>
      <c r="D2476" t="s">
        <v>393</v>
      </c>
      <c r="E2476" s="60" t="s">
        <v>394</v>
      </c>
      <c r="G2476" t="s">
        <v>395</v>
      </c>
      <c r="H2476" s="61">
        <v>38741</v>
      </c>
      <c r="J2476" t="s">
        <v>396</v>
      </c>
      <c r="M2476" t="s">
        <v>397</v>
      </c>
      <c r="Q2476" t="s">
        <v>398</v>
      </c>
      <c r="S2476">
        <v>10210</v>
      </c>
      <c r="T2476" t="s">
        <v>5038</v>
      </c>
      <c r="U2476" s="60">
        <v>102100101</v>
      </c>
      <c r="V2476" t="s">
        <v>448</v>
      </c>
      <c r="W2476" s="60">
        <v>21820003</v>
      </c>
      <c r="X2476" s="60" t="str">
        <f t="shared" si="38"/>
        <v>218</v>
      </c>
    </row>
    <row r="2477" spans="2:24">
      <c r="B2477">
        <v>98517932</v>
      </c>
      <c r="C2477" t="s">
        <v>2125</v>
      </c>
      <c r="D2477" t="s">
        <v>410</v>
      </c>
      <c r="E2477" s="60" t="s">
        <v>411</v>
      </c>
      <c r="G2477" t="s">
        <v>412</v>
      </c>
      <c r="H2477" s="61">
        <v>41404</v>
      </c>
      <c r="J2477" t="s">
        <v>4984</v>
      </c>
      <c r="M2477" t="s">
        <v>397</v>
      </c>
      <c r="Q2477" t="s">
        <v>719</v>
      </c>
      <c r="S2477">
        <v>10225</v>
      </c>
      <c r="T2477" t="s">
        <v>402</v>
      </c>
      <c r="U2477" s="60">
        <v>1022501</v>
      </c>
      <c r="V2477" t="s">
        <v>676</v>
      </c>
      <c r="W2477" s="60">
        <v>21320003</v>
      </c>
      <c r="X2477" s="60" t="str">
        <f t="shared" si="38"/>
        <v>213</v>
      </c>
    </row>
    <row r="2478" spans="2:24">
      <c r="B2478">
        <v>98520247</v>
      </c>
      <c r="C2478" t="s">
        <v>2013</v>
      </c>
      <c r="D2478" t="s">
        <v>393</v>
      </c>
      <c r="E2478" s="60" t="s">
        <v>394</v>
      </c>
      <c r="G2478" t="s">
        <v>395</v>
      </c>
      <c r="H2478" s="61">
        <v>40941</v>
      </c>
      <c r="J2478" t="s">
        <v>396</v>
      </c>
      <c r="M2478" t="s">
        <v>397</v>
      </c>
      <c r="Q2478" t="s">
        <v>398</v>
      </c>
      <c r="S2478">
        <v>10214</v>
      </c>
      <c r="T2478" t="s">
        <v>420</v>
      </c>
      <c r="U2478" s="60">
        <v>1021401</v>
      </c>
      <c r="V2478" t="s">
        <v>421</v>
      </c>
      <c r="W2478" s="60">
        <v>22620001</v>
      </c>
      <c r="X2478" s="60" t="str">
        <f t="shared" si="38"/>
        <v>226</v>
      </c>
    </row>
    <row r="2479" spans="2:24">
      <c r="B2479">
        <v>98521229</v>
      </c>
      <c r="C2479" t="s">
        <v>3246</v>
      </c>
      <c r="D2479" t="s">
        <v>393</v>
      </c>
      <c r="E2479" s="60" t="s">
        <v>394</v>
      </c>
      <c r="G2479" t="s">
        <v>2693</v>
      </c>
      <c r="H2479" s="61">
        <v>45155</v>
      </c>
      <c r="J2479" t="s">
        <v>396</v>
      </c>
      <c r="M2479" t="s">
        <v>397</v>
      </c>
      <c r="Q2479" t="s">
        <v>2694</v>
      </c>
      <c r="S2479">
        <v>10272</v>
      </c>
      <c r="T2479" t="s">
        <v>1023</v>
      </c>
      <c r="U2479" s="60">
        <v>10272</v>
      </c>
      <c r="V2479" t="s">
        <v>1023</v>
      </c>
      <c r="W2479" s="60">
        <v>22760001</v>
      </c>
      <c r="X2479" s="60" t="str">
        <f t="shared" si="38"/>
        <v>227</v>
      </c>
    </row>
    <row r="2480" spans="2:24">
      <c r="B2480">
        <v>98521247</v>
      </c>
      <c r="C2480" t="s">
        <v>1598</v>
      </c>
      <c r="D2480" t="s">
        <v>393</v>
      </c>
      <c r="E2480" s="60" t="s">
        <v>394</v>
      </c>
      <c r="G2480" t="s">
        <v>395</v>
      </c>
      <c r="H2480" s="61">
        <v>38946</v>
      </c>
      <c r="J2480" t="s">
        <v>775</v>
      </c>
      <c r="M2480" t="s">
        <v>397</v>
      </c>
      <c r="Q2480" t="s">
        <v>398</v>
      </c>
      <c r="S2480">
        <v>10235</v>
      </c>
      <c r="T2480" t="s">
        <v>415</v>
      </c>
      <c r="U2480" s="60">
        <v>10235</v>
      </c>
      <c r="V2480" t="s">
        <v>415</v>
      </c>
      <c r="W2480" s="60">
        <v>20860001</v>
      </c>
      <c r="X2480" s="60" t="str">
        <f t="shared" si="38"/>
        <v>208</v>
      </c>
    </row>
    <row r="2481" spans="2:24">
      <c r="B2481">
        <v>98522933</v>
      </c>
      <c r="C2481" t="s">
        <v>1878</v>
      </c>
      <c r="D2481" t="s">
        <v>410</v>
      </c>
      <c r="E2481" s="60" t="s">
        <v>411</v>
      </c>
      <c r="G2481" t="s">
        <v>753</v>
      </c>
      <c r="H2481" s="61">
        <v>40080</v>
      </c>
      <c r="J2481" t="s">
        <v>4969</v>
      </c>
      <c r="M2481" t="s">
        <v>397</v>
      </c>
      <c r="Q2481" t="s">
        <v>753</v>
      </c>
      <c r="S2481">
        <v>10289</v>
      </c>
      <c r="T2481" t="s">
        <v>521</v>
      </c>
      <c r="U2481" s="60">
        <v>1028906</v>
      </c>
      <c r="V2481" t="s">
        <v>659</v>
      </c>
      <c r="W2481" s="60">
        <v>10210012</v>
      </c>
      <c r="X2481" s="60" t="str">
        <f t="shared" si="38"/>
        <v>102</v>
      </c>
    </row>
    <row r="2482" spans="2:24">
      <c r="B2482">
        <v>71216268</v>
      </c>
      <c r="C2482" t="s">
        <v>2293</v>
      </c>
      <c r="D2482" t="s">
        <v>410</v>
      </c>
      <c r="E2482" s="60" t="s">
        <v>411</v>
      </c>
      <c r="G2482" t="s">
        <v>753</v>
      </c>
      <c r="H2482" s="61">
        <v>42066</v>
      </c>
      <c r="J2482" t="s">
        <v>508</v>
      </c>
      <c r="M2482" t="s">
        <v>397</v>
      </c>
      <c r="Q2482" t="s">
        <v>753</v>
      </c>
      <c r="S2482">
        <v>10291</v>
      </c>
      <c r="T2482" t="s">
        <v>439</v>
      </c>
      <c r="U2482" s="60">
        <v>1029106</v>
      </c>
      <c r="V2482" t="s">
        <v>505</v>
      </c>
      <c r="W2482" s="60">
        <v>10410050</v>
      </c>
      <c r="X2482" s="60" t="str">
        <f t="shared" si="38"/>
        <v>104</v>
      </c>
    </row>
    <row r="2483" spans="2:24">
      <c r="B2483">
        <v>71389808</v>
      </c>
      <c r="C2483" t="s">
        <v>3231</v>
      </c>
      <c r="D2483" t="s">
        <v>410</v>
      </c>
      <c r="E2483" s="60" t="s">
        <v>411</v>
      </c>
      <c r="G2483" t="s">
        <v>412</v>
      </c>
      <c r="H2483" s="61">
        <v>44796</v>
      </c>
      <c r="J2483" t="s">
        <v>5020</v>
      </c>
      <c r="M2483" t="s">
        <v>397</v>
      </c>
      <c r="Q2483" t="s">
        <v>719</v>
      </c>
      <c r="S2483">
        <v>10291</v>
      </c>
      <c r="T2483" t="s">
        <v>439</v>
      </c>
      <c r="U2483" s="60">
        <v>1029103</v>
      </c>
      <c r="V2483" t="s">
        <v>552</v>
      </c>
      <c r="W2483" s="60">
        <v>10410042</v>
      </c>
      <c r="X2483" s="60" t="str">
        <f t="shared" si="38"/>
        <v>104</v>
      </c>
    </row>
    <row r="2484" spans="2:24">
      <c r="B2484">
        <v>98528354</v>
      </c>
      <c r="C2484" t="s">
        <v>3365</v>
      </c>
      <c r="D2484" t="s">
        <v>393</v>
      </c>
      <c r="E2484" s="60" t="s">
        <v>394</v>
      </c>
      <c r="G2484" t="s">
        <v>2693</v>
      </c>
      <c r="H2484" s="61">
        <v>45237</v>
      </c>
      <c r="J2484" t="s">
        <v>396</v>
      </c>
      <c r="M2484" t="s">
        <v>471</v>
      </c>
      <c r="Q2484" t="s">
        <v>2694</v>
      </c>
      <c r="S2484">
        <v>10230</v>
      </c>
      <c r="T2484" t="s">
        <v>454</v>
      </c>
      <c r="U2484" s="60">
        <v>1023008</v>
      </c>
      <c r="V2484" t="s">
        <v>684</v>
      </c>
      <c r="W2484" s="60">
        <v>20720008</v>
      </c>
      <c r="X2484" s="60" t="str">
        <f t="shared" si="38"/>
        <v>207</v>
      </c>
    </row>
    <row r="2485" spans="2:24">
      <c r="B2485">
        <v>98528513</v>
      </c>
      <c r="C2485" t="s">
        <v>1165</v>
      </c>
      <c r="D2485" t="s">
        <v>393</v>
      </c>
      <c r="E2485" s="60" t="s">
        <v>394</v>
      </c>
      <c r="G2485" t="s">
        <v>395</v>
      </c>
      <c r="H2485" s="61">
        <v>37033</v>
      </c>
      <c r="J2485" t="s">
        <v>396</v>
      </c>
      <c r="M2485" t="s">
        <v>397</v>
      </c>
      <c r="Q2485" t="s">
        <v>398</v>
      </c>
      <c r="S2485">
        <v>10225</v>
      </c>
      <c r="T2485" t="s">
        <v>402</v>
      </c>
      <c r="U2485" s="60">
        <v>1022501</v>
      </c>
      <c r="V2485" t="s">
        <v>676</v>
      </c>
      <c r="W2485" s="60">
        <v>21320003</v>
      </c>
      <c r="X2485" s="60" t="str">
        <f t="shared" si="38"/>
        <v>213</v>
      </c>
    </row>
    <row r="2486" spans="2:24">
      <c r="B2486">
        <v>98529295</v>
      </c>
      <c r="C2486" t="s">
        <v>1619</v>
      </c>
      <c r="D2486" t="s">
        <v>393</v>
      </c>
      <c r="E2486" s="60" t="s">
        <v>394</v>
      </c>
      <c r="G2486" t="s">
        <v>395</v>
      </c>
      <c r="H2486" s="61">
        <v>39099</v>
      </c>
      <c r="J2486" t="s">
        <v>396</v>
      </c>
      <c r="M2486" t="s">
        <v>397</v>
      </c>
      <c r="Q2486" t="s">
        <v>398</v>
      </c>
      <c r="S2486">
        <v>10214</v>
      </c>
      <c r="T2486" t="s">
        <v>420</v>
      </c>
      <c r="U2486" s="60">
        <v>1021401</v>
      </c>
      <c r="V2486" t="s">
        <v>421</v>
      </c>
      <c r="W2486" s="60">
        <v>22620001</v>
      </c>
      <c r="X2486" s="60" t="str">
        <f t="shared" si="38"/>
        <v>226</v>
      </c>
    </row>
    <row r="2487" spans="2:24">
      <c r="B2487">
        <v>98529759</v>
      </c>
      <c r="C2487" t="s">
        <v>1768</v>
      </c>
      <c r="D2487" t="s">
        <v>393</v>
      </c>
      <c r="E2487" s="60" t="s">
        <v>394</v>
      </c>
      <c r="G2487" t="s">
        <v>395</v>
      </c>
      <c r="H2487" s="61">
        <v>39744</v>
      </c>
      <c r="J2487" t="s">
        <v>396</v>
      </c>
      <c r="M2487" t="s">
        <v>397</v>
      </c>
      <c r="Q2487" t="s">
        <v>398</v>
      </c>
      <c r="S2487">
        <v>10240</v>
      </c>
      <c r="T2487" t="s">
        <v>5036</v>
      </c>
      <c r="U2487" s="60">
        <v>1024002</v>
      </c>
      <c r="V2487" t="s">
        <v>940</v>
      </c>
      <c r="W2487" s="60">
        <v>21120002</v>
      </c>
      <c r="X2487" s="60" t="str">
        <f t="shared" si="38"/>
        <v>211</v>
      </c>
    </row>
    <row r="2488" spans="2:24">
      <c r="B2488">
        <v>98535912</v>
      </c>
      <c r="C2488" t="s">
        <v>2902</v>
      </c>
      <c r="D2488" t="s">
        <v>393</v>
      </c>
      <c r="E2488" s="60" t="s">
        <v>394</v>
      </c>
      <c r="G2488" t="s">
        <v>2693</v>
      </c>
      <c r="H2488" s="61">
        <v>44967</v>
      </c>
      <c r="J2488" t="s">
        <v>396</v>
      </c>
      <c r="M2488" t="s">
        <v>471</v>
      </c>
      <c r="Q2488" t="s">
        <v>2694</v>
      </c>
      <c r="S2488">
        <v>10230</v>
      </c>
      <c r="T2488" t="s">
        <v>454</v>
      </c>
      <c r="U2488" s="60">
        <v>10230</v>
      </c>
      <c r="V2488" t="s">
        <v>454</v>
      </c>
      <c r="W2488" s="60">
        <v>20760001</v>
      </c>
      <c r="X2488" s="60" t="str">
        <f t="shared" si="38"/>
        <v>207</v>
      </c>
    </row>
    <row r="2489" spans="2:24">
      <c r="B2489">
        <v>98537483</v>
      </c>
      <c r="C2489" t="s">
        <v>1567</v>
      </c>
      <c r="D2489" t="s">
        <v>393</v>
      </c>
      <c r="E2489" s="60" t="s">
        <v>394</v>
      </c>
      <c r="G2489" t="s">
        <v>395</v>
      </c>
      <c r="H2489" s="61">
        <v>38869</v>
      </c>
      <c r="J2489" t="s">
        <v>396</v>
      </c>
      <c r="M2489" t="s">
        <v>397</v>
      </c>
      <c r="Q2489" t="s">
        <v>398</v>
      </c>
      <c r="S2489">
        <v>10270</v>
      </c>
      <c r="T2489" t="s">
        <v>5035</v>
      </c>
      <c r="U2489" s="60">
        <v>1027002</v>
      </c>
      <c r="V2489" t="s">
        <v>5041</v>
      </c>
      <c r="W2489" s="60">
        <v>21020002</v>
      </c>
      <c r="X2489" s="60" t="str">
        <f t="shared" si="38"/>
        <v>210</v>
      </c>
    </row>
    <row r="2490" spans="2:24">
      <c r="B2490">
        <v>98538428</v>
      </c>
      <c r="C2490" t="s">
        <v>2722</v>
      </c>
      <c r="D2490" t="s">
        <v>393</v>
      </c>
      <c r="E2490" s="60" t="s">
        <v>394</v>
      </c>
      <c r="G2490" t="s">
        <v>395</v>
      </c>
      <c r="H2490" s="61">
        <v>44491</v>
      </c>
      <c r="J2490" t="s">
        <v>396</v>
      </c>
      <c r="M2490" t="s">
        <v>397</v>
      </c>
      <c r="Q2490" t="s">
        <v>398</v>
      </c>
      <c r="S2490">
        <v>10211</v>
      </c>
      <c r="T2490" t="s">
        <v>422</v>
      </c>
      <c r="U2490" s="60">
        <v>1021101</v>
      </c>
      <c r="V2490" t="s">
        <v>423</v>
      </c>
      <c r="W2490" s="60">
        <v>21920004</v>
      </c>
      <c r="X2490" s="60" t="str">
        <f t="shared" si="38"/>
        <v>219</v>
      </c>
    </row>
    <row r="2491" spans="2:24">
      <c r="B2491">
        <v>98539109</v>
      </c>
      <c r="C2491" t="s">
        <v>1644</v>
      </c>
      <c r="D2491" t="s">
        <v>393</v>
      </c>
      <c r="E2491" s="60" t="s">
        <v>394</v>
      </c>
      <c r="G2491" t="s">
        <v>395</v>
      </c>
      <c r="H2491" s="61">
        <v>39288</v>
      </c>
      <c r="J2491" t="s">
        <v>396</v>
      </c>
      <c r="M2491" t="s">
        <v>397</v>
      </c>
      <c r="Q2491" t="s">
        <v>398</v>
      </c>
      <c r="S2491">
        <v>10203</v>
      </c>
      <c r="T2491" t="s">
        <v>399</v>
      </c>
      <c r="U2491" s="60">
        <v>1020305</v>
      </c>
      <c r="V2491" t="s">
        <v>436</v>
      </c>
      <c r="W2491" s="60">
        <v>21420001</v>
      </c>
      <c r="X2491" s="60" t="str">
        <f t="shared" si="38"/>
        <v>214</v>
      </c>
    </row>
    <row r="2492" spans="2:24">
      <c r="B2492">
        <v>98541019</v>
      </c>
      <c r="C2492" t="s">
        <v>1775</v>
      </c>
      <c r="D2492" t="s">
        <v>393</v>
      </c>
      <c r="E2492" s="60" t="s">
        <v>394</v>
      </c>
      <c r="G2492" t="s">
        <v>395</v>
      </c>
      <c r="H2492" s="61">
        <v>39749</v>
      </c>
      <c r="J2492" t="s">
        <v>396</v>
      </c>
      <c r="M2492" t="s">
        <v>397</v>
      </c>
      <c r="Q2492" t="s">
        <v>398</v>
      </c>
      <c r="S2492">
        <v>10270</v>
      </c>
      <c r="T2492" t="s">
        <v>5035</v>
      </c>
      <c r="U2492" s="60">
        <v>1027002</v>
      </c>
      <c r="V2492" t="s">
        <v>5041</v>
      </c>
      <c r="W2492" s="60">
        <v>21020002</v>
      </c>
      <c r="X2492" s="60" t="str">
        <f t="shared" si="38"/>
        <v>210</v>
      </c>
    </row>
    <row r="2493" spans="2:24">
      <c r="B2493">
        <v>98541335</v>
      </c>
      <c r="C2493" t="s">
        <v>2347</v>
      </c>
      <c r="D2493" t="s">
        <v>393</v>
      </c>
      <c r="E2493" s="60" t="s">
        <v>394</v>
      </c>
      <c r="G2493" t="s">
        <v>395</v>
      </c>
      <c r="H2493" s="61">
        <v>42395</v>
      </c>
      <c r="J2493" t="s">
        <v>396</v>
      </c>
      <c r="M2493" t="s">
        <v>397</v>
      </c>
      <c r="Q2493" t="s">
        <v>398</v>
      </c>
      <c r="S2493">
        <v>10275</v>
      </c>
      <c r="T2493" t="s">
        <v>564</v>
      </c>
      <c r="U2493" s="60">
        <v>1027501</v>
      </c>
      <c r="V2493" t="s">
        <v>565</v>
      </c>
      <c r="W2493" s="60">
        <v>22520001</v>
      </c>
      <c r="X2493" s="60" t="str">
        <f t="shared" si="38"/>
        <v>225</v>
      </c>
    </row>
    <row r="2494" spans="2:24">
      <c r="B2494">
        <v>98541392</v>
      </c>
      <c r="C2494" t="s">
        <v>1424</v>
      </c>
      <c r="D2494" t="s">
        <v>393</v>
      </c>
      <c r="E2494" s="60" t="s">
        <v>394</v>
      </c>
      <c r="G2494" t="s">
        <v>395</v>
      </c>
      <c r="H2494" s="61">
        <v>38369</v>
      </c>
      <c r="J2494" t="s">
        <v>396</v>
      </c>
      <c r="M2494" t="s">
        <v>397</v>
      </c>
      <c r="Q2494" t="s">
        <v>398</v>
      </c>
      <c r="S2494">
        <v>10230</v>
      </c>
      <c r="T2494" t="s">
        <v>454</v>
      </c>
      <c r="U2494" s="60">
        <v>1023011</v>
      </c>
      <c r="V2494" t="s">
        <v>793</v>
      </c>
      <c r="W2494" s="60">
        <v>20720011</v>
      </c>
      <c r="X2494" s="60" t="str">
        <f t="shared" si="38"/>
        <v>207</v>
      </c>
    </row>
    <row r="2495" spans="2:24">
      <c r="B2495">
        <v>98541433</v>
      </c>
      <c r="C2495" t="s">
        <v>1778</v>
      </c>
      <c r="D2495" t="s">
        <v>393</v>
      </c>
      <c r="E2495" s="60" t="s">
        <v>394</v>
      </c>
      <c r="G2495" t="s">
        <v>395</v>
      </c>
      <c r="H2495" s="61">
        <v>39757</v>
      </c>
      <c r="J2495" t="s">
        <v>396</v>
      </c>
      <c r="M2495" t="s">
        <v>471</v>
      </c>
      <c r="Q2495" t="s">
        <v>398</v>
      </c>
      <c r="S2495">
        <v>10230</v>
      </c>
      <c r="T2495" t="s">
        <v>454</v>
      </c>
      <c r="U2495" s="60">
        <v>1023009</v>
      </c>
      <c r="V2495" t="s">
        <v>663</v>
      </c>
      <c r="W2495" s="60">
        <v>20720009</v>
      </c>
      <c r="X2495" s="60" t="str">
        <f t="shared" si="38"/>
        <v>207</v>
      </c>
    </row>
    <row r="2496" spans="2:24">
      <c r="B2496">
        <v>98541841</v>
      </c>
      <c r="C2496" t="s">
        <v>2319</v>
      </c>
      <c r="D2496" t="s">
        <v>410</v>
      </c>
      <c r="E2496" s="60" t="s">
        <v>411</v>
      </c>
      <c r="G2496" t="s">
        <v>412</v>
      </c>
      <c r="H2496" s="61">
        <v>42269</v>
      </c>
      <c r="J2496" t="s">
        <v>2320</v>
      </c>
      <c r="M2496" t="s">
        <v>397</v>
      </c>
      <c r="Q2496" t="s">
        <v>719</v>
      </c>
      <c r="S2496">
        <v>10203</v>
      </c>
      <c r="T2496" t="s">
        <v>399</v>
      </c>
      <c r="U2496" s="60">
        <v>1020303</v>
      </c>
      <c r="V2496" t="s">
        <v>418</v>
      </c>
      <c r="W2496" s="60">
        <v>21420003</v>
      </c>
      <c r="X2496" s="60" t="str">
        <f t="shared" si="38"/>
        <v>214</v>
      </c>
    </row>
    <row r="2497" spans="2:24">
      <c r="B2497">
        <v>98542577</v>
      </c>
      <c r="C2497" t="s">
        <v>1599</v>
      </c>
      <c r="D2497" t="s">
        <v>393</v>
      </c>
      <c r="E2497" s="60" t="s">
        <v>394</v>
      </c>
      <c r="G2497" t="s">
        <v>395</v>
      </c>
      <c r="H2497" s="61">
        <v>38967</v>
      </c>
      <c r="J2497" t="s">
        <v>396</v>
      </c>
      <c r="M2497" t="s">
        <v>397</v>
      </c>
      <c r="Q2497" t="s">
        <v>398</v>
      </c>
      <c r="S2497">
        <v>10220</v>
      </c>
      <c r="T2497" t="s">
        <v>434</v>
      </c>
      <c r="U2497" s="60">
        <v>1022002</v>
      </c>
      <c r="V2497" t="s">
        <v>606</v>
      </c>
      <c r="W2497" s="60">
        <v>22020003</v>
      </c>
      <c r="X2497" s="60" t="str">
        <f t="shared" si="38"/>
        <v>220</v>
      </c>
    </row>
    <row r="2498" spans="2:24">
      <c r="B2498">
        <v>98542626</v>
      </c>
      <c r="C2498" t="s">
        <v>3273</v>
      </c>
      <c r="D2498" t="s">
        <v>393</v>
      </c>
      <c r="E2498" s="60" t="s">
        <v>394</v>
      </c>
      <c r="G2498" t="s">
        <v>2693</v>
      </c>
      <c r="H2498" s="61">
        <v>45187</v>
      </c>
      <c r="J2498" t="s">
        <v>396</v>
      </c>
      <c r="M2498" t="s">
        <v>397</v>
      </c>
      <c r="Q2498" t="s">
        <v>2694</v>
      </c>
      <c r="S2498">
        <v>10225</v>
      </c>
      <c r="T2498" t="s">
        <v>402</v>
      </c>
      <c r="U2498" s="60">
        <v>1022502</v>
      </c>
      <c r="V2498" t="s">
        <v>5045</v>
      </c>
      <c r="W2498" s="60">
        <v>21320004</v>
      </c>
      <c r="X2498" s="60" t="str">
        <f t="shared" si="38"/>
        <v>213</v>
      </c>
    </row>
    <row r="2499" spans="2:24">
      <c r="B2499">
        <v>98542931</v>
      </c>
      <c r="C2499" t="s">
        <v>975</v>
      </c>
      <c r="D2499" t="s">
        <v>410</v>
      </c>
      <c r="E2499" s="60" t="s">
        <v>411</v>
      </c>
      <c r="G2499" t="s">
        <v>753</v>
      </c>
      <c r="H2499" s="61">
        <v>35814</v>
      </c>
      <c r="J2499" t="s">
        <v>470</v>
      </c>
      <c r="M2499" t="s">
        <v>397</v>
      </c>
      <c r="Q2499" t="s">
        <v>753</v>
      </c>
      <c r="S2499">
        <v>10294</v>
      </c>
      <c r="T2499" t="s">
        <v>472</v>
      </c>
      <c r="U2499" s="60">
        <v>1029403</v>
      </c>
      <c r="V2499" t="s">
        <v>473</v>
      </c>
      <c r="W2499" s="60">
        <v>10850006</v>
      </c>
      <c r="X2499" s="60" t="str">
        <f t="shared" ref="X2499:X2562" si="39">LEFT(W2499,3)</f>
        <v>108</v>
      </c>
    </row>
    <row r="2500" spans="2:24">
      <c r="B2500">
        <v>98544004</v>
      </c>
      <c r="C2500" t="s">
        <v>1312</v>
      </c>
      <c r="D2500" t="s">
        <v>410</v>
      </c>
      <c r="E2500" s="60" t="s">
        <v>411</v>
      </c>
      <c r="G2500" t="s">
        <v>753</v>
      </c>
      <c r="H2500" s="61">
        <v>37796</v>
      </c>
      <c r="J2500" t="s">
        <v>520</v>
      </c>
      <c r="M2500" t="s">
        <v>397</v>
      </c>
      <c r="Q2500" t="s">
        <v>753</v>
      </c>
      <c r="S2500">
        <v>10289</v>
      </c>
      <c r="T2500" t="s">
        <v>521</v>
      </c>
      <c r="U2500" s="60">
        <v>102890401</v>
      </c>
      <c r="V2500" t="s">
        <v>522</v>
      </c>
      <c r="W2500" s="60">
        <v>10210005</v>
      </c>
      <c r="X2500" s="60" t="str">
        <f t="shared" si="39"/>
        <v>102</v>
      </c>
    </row>
    <row r="2501" spans="2:24">
      <c r="B2501">
        <v>98545100</v>
      </c>
      <c r="C2501" t="s">
        <v>1362</v>
      </c>
      <c r="D2501" t="s">
        <v>393</v>
      </c>
      <c r="E2501" s="60" t="s">
        <v>394</v>
      </c>
      <c r="G2501" t="s">
        <v>395</v>
      </c>
      <c r="H2501" s="61">
        <v>38020</v>
      </c>
      <c r="J2501" t="s">
        <v>396</v>
      </c>
      <c r="M2501" t="s">
        <v>397</v>
      </c>
      <c r="Q2501" t="s">
        <v>398</v>
      </c>
      <c r="S2501">
        <v>10211</v>
      </c>
      <c r="T2501" t="s">
        <v>422</v>
      </c>
      <c r="U2501" s="60">
        <v>1021101</v>
      </c>
      <c r="V2501" t="s">
        <v>423</v>
      </c>
      <c r="W2501" s="60">
        <v>21920004</v>
      </c>
      <c r="X2501" s="60" t="str">
        <f t="shared" si="39"/>
        <v>219</v>
      </c>
    </row>
    <row r="2502" spans="2:24">
      <c r="B2502">
        <v>98545418</v>
      </c>
      <c r="C2502" t="s">
        <v>1383</v>
      </c>
      <c r="D2502" t="s">
        <v>393</v>
      </c>
      <c r="E2502" s="60" t="s">
        <v>394</v>
      </c>
      <c r="G2502" t="s">
        <v>395</v>
      </c>
      <c r="H2502" s="61">
        <v>38092</v>
      </c>
      <c r="J2502" t="s">
        <v>396</v>
      </c>
      <c r="M2502" t="s">
        <v>397</v>
      </c>
      <c r="Q2502" t="s">
        <v>398</v>
      </c>
      <c r="S2502">
        <v>10210</v>
      </c>
      <c r="T2502" t="s">
        <v>5038</v>
      </c>
      <c r="U2502" s="60">
        <v>1021001</v>
      </c>
      <c r="V2502" t="s">
        <v>797</v>
      </c>
      <c r="W2502" s="60">
        <v>21820002</v>
      </c>
      <c r="X2502" s="60" t="str">
        <f t="shared" si="39"/>
        <v>218</v>
      </c>
    </row>
    <row r="2503" spans="2:24">
      <c r="B2503">
        <v>71591832</v>
      </c>
      <c r="C2503" t="s">
        <v>2278</v>
      </c>
      <c r="D2503" t="s">
        <v>410</v>
      </c>
      <c r="E2503" s="60" t="s">
        <v>411</v>
      </c>
      <c r="G2503" t="s">
        <v>412</v>
      </c>
      <c r="H2503" s="61">
        <v>41948</v>
      </c>
      <c r="J2503" t="s">
        <v>578</v>
      </c>
      <c r="M2503" t="s">
        <v>397</v>
      </c>
      <c r="Q2503" t="s">
        <v>719</v>
      </c>
      <c r="S2503">
        <v>10291</v>
      </c>
      <c r="T2503" t="s">
        <v>439</v>
      </c>
      <c r="U2503" s="60">
        <v>1029106</v>
      </c>
      <c r="V2503" t="s">
        <v>505</v>
      </c>
      <c r="W2503" s="60">
        <v>10410050</v>
      </c>
      <c r="X2503" s="60" t="str">
        <f t="shared" si="39"/>
        <v>104</v>
      </c>
    </row>
    <row r="2504" spans="2:24">
      <c r="B2504">
        <v>98552368</v>
      </c>
      <c r="C2504" t="s">
        <v>2318</v>
      </c>
      <c r="D2504" t="s">
        <v>410</v>
      </c>
      <c r="E2504" s="60" t="s">
        <v>411</v>
      </c>
      <c r="G2504" t="s">
        <v>753</v>
      </c>
      <c r="H2504" s="61">
        <v>42262</v>
      </c>
      <c r="J2504" t="s">
        <v>4965</v>
      </c>
      <c r="M2504" t="s">
        <v>397</v>
      </c>
      <c r="Q2504" t="s">
        <v>753</v>
      </c>
      <c r="S2504">
        <v>10225</v>
      </c>
      <c r="T2504" t="s">
        <v>402</v>
      </c>
      <c r="U2504" s="60">
        <v>10225</v>
      </c>
      <c r="V2504" t="s">
        <v>402</v>
      </c>
      <c r="W2504" s="60">
        <v>21360001</v>
      </c>
      <c r="X2504" s="60" t="str">
        <f t="shared" si="39"/>
        <v>213</v>
      </c>
    </row>
    <row r="2505" spans="2:24">
      <c r="B2505">
        <v>98552710</v>
      </c>
      <c r="C2505" t="s">
        <v>3078</v>
      </c>
      <c r="D2505" t="s">
        <v>393</v>
      </c>
      <c r="E2505" s="60" t="s">
        <v>394</v>
      </c>
      <c r="G2505" t="s">
        <v>1299</v>
      </c>
      <c r="H2505" s="61">
        <v>45223</v>
      </c>
      <c r="J2505" t="s">
        <v>396</v>
      </c>
      <c r="M2505" t="s">
        <v>397</v>
      </c>
      <c r="Q2505" t="s">
        <v>398</v>
      </c>
      <c r="S2505">
        <v>10272</v>
      </c>
      <c r="T2505" t="s">
        <v>1023</v>
      </c>
      <c r="U2505" s="60">
        <v>10272</v>
      </c>
      <c r="V2505" t="s">
        <v>1023</v>
      </c>
      <c r="W2505" s="60">
        <v>22760001</v>
      </c>
      <c r="X2505" s="60" t="str">
        <f t="shared" si="39"/>
        <v>227</v>
      </c>
    </row>
    <row r="2506" spans="2:24">
      <c r="B2506">
        <v>98552837</v>
      </c>
      <c r="C2506" t="s">
        <v>968</v>
      </c>
      <c r="D2506" t="s">
        <v>410</v>
      </c>
      <c r="E2506" s="60" t="s">
        <v>411</v>
      </c>
      <c r="G2506" t="s">
        <v>753</v>
      </c>
      <c r="H2506" s="61">
        <v>35814</v>
      </c>
      <c r="J2506" t="s">
        <v>511</v>
      </c>
      <c r="M2506" t="s">
        <v>397</v>
      </c>
      <c r="Q2506" t="s">
        <v>753</v>
      </c>
      <c r="S2506">
        <v>10281</v>
      </c>
      <c r="T2506" t="s">
        <v>493</v>
      </c>
      <c r="U2506" s="60">
        <v>1028102</v>
      </c>
      <c r="V2506" t="s">
        <v>494</v>
      </c>
      <c r="W2506" s="60">
        <v>11010003</v>
      </c>
      <c r="X2506" s="60" t="str">
        <f t="shared" si="39"/>
        <v>110</v>
      </c>
    </row>
    <row r="2507" spans="2:24">
      <c r="B2507">
        <v>98552942</v>
      </c>
      <c r="C2507" t="s">
        <v>1226</v>
      </c>
      <c r="D2507" t="s">
        <v>393</v>
      </c>
      <c r="E2507" s="60" t="s">
        <v>394</v>
      </c>
      <c r="G2507" t="s">
        <v>395</v>
      </c>
      <c r="H2507" s="61">
        <v>37462</v>
      </c>
      <c r="J2507" t="s">
        <v>396</v>
      </c>
      <c r="M2507" t="s">
        <v>471</v>
      </c>
      <c r="Q2507" t="s">
        <v>398</v>
      </c>
      <c r="S2507">
        <v>10230</v>
      </c>
      <c r="T2507" t="s">
        <v>454</v>
      </c>
      <c r="U2507" s="60">
        <v>1023015</v>
      </c>
      <c r="V2507" t="s">
        <v>786</v>
      </c>
      <c r="W2507" s="60">
        <v>20720017</v>
      </c>
      <c r="X2507" s="60" t="str">
        <f t="shared" si="39"/>
        <v>207</v>
      </c>
    </row>
    <row r="2508" spans="2:24">
      <c r="B2508">
        <v>98553056</v>
      </c>
      <c r="C2508" t="s">
        <v>1716</v>
      </c>
      <c r="D2508" t="s">
        <v>393</v>
      </c>
      <c r="E2508" s="60" t="s">
        <v>394</v>
      </c>
      <c r="G2508" t="s">
        <v>395</v>
      </c>
      <c r="H2508" s="61">
        <v>39561</v>
      </c>
      <c r="J2508" t="s">
        <v>396</v>
      </c>
      <c r="M2508" t="s">
        <v>397</v>
      </c>
      <c r="Q2508" t="s">
        <v>398</v>
      </c>
      <c r="S2508">
        <v>10230</v>
      </c>
      <c r="T2508" t="s">
        <v>454</v>
      </c>
      <c r="U2508" s="60">
        <v>1023013</v>
      </c>
      <c r="V2508" t="s">
        <v>840</v>
      </c>
      <c r="W2508" s="60">
        <v>20720014</v>
      </c>
      <c r="X2508" s="60" t="str">
        <f t="shared" si="39"/>
        <v>207</v>
      </c>
    </row>
    <row r="2509" spans="2:24">
      <c r="B2509">
        <v>98554311</v>
      </c>
      <c r="C2509" t="s">
        <v>3366</v>
      </c>
      <c r="D2509" t="s">
        <v>410</v>
      </c>
      <c r="E2509" s="60" t="s">
        <v>411</v>
      </c>
      <c r="G2509" t="s">
        <v>412</v>
      </c>
      <c r="H2509" s="61">
        <v>45201</v>
      </c>
      <c r="J2509" t="s">
        <v>4979</v>
      </c>
      <c r="M2509" t="s">
        <v>397</v>
      </c>
      <c r="Q2509" t="s">
        <v>719</v>
      </c>
      <c r="S2509">
        <v>10235</v>
      </c>
      <c r="T2509" t="s">
        <v>415</v>
      </c>
      <c r="U2509" s="60">
        <v>10235</v>
      </c>
      <c r="V2509" t="s">
        <v>415</v>
      </c>
      <c r="W2509" s="60">
        <v>20860001</v>
      </c>
      <c r="X2509" s="60" t="str">
        <f t="shared" si="39"/>
        <v>208</v>
      </c>
    </row>
    <row r="2510" spans="2:24">
      <c r="B2510">
        <v>98555803</v>
      </c>
      <c r="C2510" t="s">
        <v>983</v>
      </c>
      <c r="D2510" t="s">
        <v>410</v>
      </c>
      <c r="E2510" s="60" t="s">
        <v>411</v>
      </c>
      <c r="G2510" t="s">
        <v>753</v>
      </c>
      <c r="H2510" s="61">
        <v>35814</v>
      </c>
      <c r="J2510" t="s">
        <v>587</v>
      </c>
      <c r="M2510" t="s">
        <v>397</v>
      </c>
      <c r="Q2510" t="s">
        <v>753</v>
      </c>
      <c r="S2510">
        <v>10230</v>
      </c>
      <c r="T2510" t="s">
        <v>454</v>
      </c>
      <c r="U2510" s="60">
        <v>1023016</v>
      </c>
      <c r="V2510" t="s">
        <v>588</v>
      </c>
      <c r="W2510" s="60">
        <v>20730001</v>
      </c>
      <c r="X2510" s="60" t="str">
        <f t="shared" si="39"/>
        <v>207</v>
      </c>
    </row>
    <row r="2511" spans="2:24">
      <c r="B2511">
        <v>98557187</v>
      </c>
      <c r="C2511" t="s">
        <v>1530</v>
      </c>
      <c r="D2511" t="s">
        <v>410</v>
      </c>
      <c r="E2511" s="60" t="s">
        <v>411</v>
      </c>
      <c r="G2511" t="s">
        <v>412</v>
      </c>
      <c r="H2511" s="61">
        <v>38755</v>
      </c>
      <c r="J2511" t="s">
        <v>5021</v>
      </c>
      <c r="M2511" t="s">
        <v>471</v>
      </c>
      <c r="Q2511" t="s">
        <v>719</v>
      </c>
      <c r="S2511">
        <v>10203</v>
      </c>
      <c r="T2511" t="s">
        <v>399</v>
      </c>
      <c r="U2511" s="60">
        <v>102030301</v>
      </c>
      <c r="V2511" t="s">
        <v>912</v>
      </c>
      <c r="W2511" s="60">
        <v>21420005</v>
      </c>
      <c r="X2511" s="60" t="str">
        <f t="shared" si="39"/>
        <v>214</v>
      </c>
    </row>
    <row r="2512" spans="2:24">
      <c r="B2512">
        <v>98558392</v>
      </c>
      <c r="C2512" t="s">
        <v>2724</v>
      </c>
      <c r="D2512" t="s">
        <v>393</v>
      </c>
      <c r="E2512" s="60" t="s">
        <v>394</v>
      </c>
      <c r="G2512" t="s">
        <v>395</v>
      </c>
      <c r="H2512" s="61">
        <v>44491</v>
      </c>
      <c r="J2512" t="s">
        <v>396</v>
      </c>
      <c r="M2512" t="s">
        <v>397</v>
      </c>
      <c r="Q2512" t="s">
        <v>398</v>
      </c>
      <c r="S2512">
        <v>10211</v>
      </c>
      <c r="T2512" t="s">
        <v>422</v>
      </c>
      <c r="U2512" s="60">
        <v>1021101</v>
      </c>
      <c r="V2512" t="s">
        <v>423</v>
      </c>
      <c r="W2512" s="60">
        <v>21920004</v>
      </c>
      <c r="X2512" s="60" t="str">
        <f t="shared" si="39"/>
        <v>219</v>
      </c>
    </row>
    <row r="2513" spans="2:24">
      <c r="B2513">
        <v>98558440</v>
      </c>
      <c r="C2513" t="s">
        <v>1437</v>
      </c>
      <c r="D2513" t="s">
        <v>393</v>
      </c>
      <c r="E2513" s="60" t="s">
        <v>394</v>
      </c>
      <c r="G2513" t="s">
        <v>395</v>
      </c>
      <c r="H2513" s="61">
        <v>38390</v>
      </c>
      <c r="J2513" t="s">
        <v>396</v>
      </c>
      <c r="M2513" t="s">
        <v>397</v>
      </c>
      <c r="Q2513" t="s">
        <v>398</v>
      </c>
      <c r="S2513">
        <v>10280</v>
      </c>
      <c r="T2513" t="s">
        <v>837</v>
      </c>
      <c r="U2513" s="60">
        <v>1028001</v>
      </c>
      <c r="V2513" t="s">
        <v>421</v>
      </c>
      <c r="W2513" s="60">
        <v>22220001</v>
      </c>
      <c r="X2513" s="60" t="str">
        <f t="shared" si="39"/>
        <v>222</v>
      </c>
    </row>
    <row r="2514" spans="2:24">
      <c r="B2514">
        <v>98559584</v>
      </c>
      <c r="C2514" t="s">
        <v>1635</v>
      </c>
      <c r="D2514" t="s">
        <v>410</v>
      </c>
      <c r="E2514" s="60" t="s">
        <v>411</v>
      </c>
      <c r="G2514" t="s">
        <v>412</v>
      </c>
      <c r="H2514" s="61">
        <v>39268</v>
      </c>
      <c r="J2514" t="s">
        <v>5022</v>
      </c>
      <c r="M2514" t="s">
        <v>397</v>
      </c>
      <c r="Q2514" t="s">
        <v>719</v>
      </c>
      <c r="S2514">
        <v>10225</v>
      </c>
      <c r="T2514" t="s">
        <v>402</v>
      </c>
      <c r="U2514" s="60">
        <v>1022509</v>
      </c>
      <c r="V2514" t="s">
        <v>1636</v>
      </c>
      <c r="W2514" s="60">
        <v>21310001</v>
      </c>
      <c r="X2514" s="60" t="str">
        <f t="shared" si="39"/>
        <v>213</v>
      </c>
    </row>
    <row r="2515" spans="2:24">
      <c r="B2515">
        <v>98560941</v>
      </c>
      <c r="C2515" t="s">
        <v>1663</v>
      </c>
      <c r="D2515" t="s">
        <v>393</v>
      </c>
      <c r="E2515" s="60" t="s">
        <v>394</v>
      </c>
      <c r="G2515" t="s">
        <v>395</v>
      </c>
      <c r="H2515" s="61">
        <v>39309</v>
      </c>
      <c r="J2515" t="s">
        <v>396</v>
      </c>
      <c r="M2515" t="s">
        <v>471</v>
      </c>
      <c r="Q2515" t="s">
        <v>398</v>
      </c>
      <c r="S2515">
        <v>10235</v>
      </c>
      <c r="T2515" t="s">
        <v>415</v>
      </c>
      <c r="U2515" s="60">
        <v>1023502</v>
      </c>
      <c r="V2515" t="s">
        <v>416</v>
      </c>
      <c r="W2515" s="60">
        <v>20820001</v>
      </c>
      <c r="X2515" s="60" t="str">
        <f t="shared" si="39"/>
        <v>208</v>
      </c>
    </row>
    <row r="2516" spans="2:24">
      <c r="B2516">
        <v>98564755</v>
      </c>
      <c r="C2516" t="s">
        <v>2087</v>
      </c>
      <c r="D2516" t="s">
        <v>410</v>
      </c>
      <c r="E2516" s="60" t="s">
        <v>411</v>
      </c>
      <c r="G2516" t="s">
        <v>412</v>
      </c>
      <c r="H2516" s="61">
        <v>41298</v>
      </c>
      <c r="J2516" t="s">
        <v>2088</v>
      </c>
      <c r="M2516" t="s">
        <v>397</v>
      </c>
      <c r="Q2516" t="s">
        <v>719</v>
      </c>
      <c r="S2516">
        <v>10294</v>
      </c>
      <c r="T2516" t="s">
        <v>472</v>
      </c>
      <c r="U2516" s="60">
        <v>1029401</v>
      </c>
      <c r="V2516" t="s">
        <v>830</v>
      </c>
      <c r="W2516" s="60">
        <v>10850002</v>
      </c>
      <c r="X2516" s="60" t="str">
        <f t="shared" si="39"/>
        <v>108</v>
      </c>
    </row>
    <row r="2517" spans="2:24">
      <c r="B2517">
        <v>98565164</v>
      </c>
      <c r="C2517" t="s">
        <v>2738</v>
      </c>
      <c r="D2517" t="s">
        <v>393</v>
      </c>
      <c r="E2517" s="60" t="s">
        <v>394</v>
      </c>
      <c r="G2517" t="s">
        <v>395</v>
      </c>
      <c r="H2517" s="61">
        <v>44498</v>
      </c>
      <c r="J2517" t="s">
        <v>396</v>
      </c>
      <c r="M2517" t="s">
        <v>397</v>
      </c>
      <c r="Q2517" t="s">
        <v>398</v>
      </c>
      <c r="S2517">
        <v>10209</v>
      </c>
      <c r="T2517" t="s">
        <v>442</v>
      </c>
      <c r="U2517" s="60">
        <v>10209</v>
      </c>
      <c r="V2517" t="s">
        <v>442</v>
      </c>
      <c r="W2517" s="60">
        <v>21760001</v>
      </c>
      <c r="X2517" s="60" t="str">
        <f t="shared" si="39"/>
        <v>217</v>
      </c>
    </row>
    <row r="2518" spans="2:24">
      <c r="B2518">
        <v>98565350</v>
      </c>
      <c r="C2518" t="s">
        <v>2816</v>
      </c>
      <c r="D2518" t="s">
        <v>393</v>
      </c>
      <c r="E2518" s="60" t="s">
        <v>394</v>
      </c>
      <c r="G2518" t="s">
        <v>395</v>
      </c>
      <c r="H2518" s="61">
        <v>44522</v>
      </c>
      <c r="J2518" t="s">
        <v>396</v>
      </c>
      <c r="M2518" t="s">
        <v>397</v>
      </c>
      <c r="Q2518" t="s">
        <v>398</v>
      </c>
      <c r="S2518">
        <v>10202</v>
      </c>
      <c r="T2518" t="s">
        <v>430</v>
      </c>
      <c r="U2518" s="60">
        <v>1020202</v>
      </c>
      <c r="V2518" t="s">
        <v>885</v>
      </c>
      <c r="W2518" s="60">
        <v>21620001</v>
      </c>
      <c r="X2518" s="60" t="str">
        <f t="shared" si="39"/>
        <v>216</v>
      </c>
    </row>
    <row r="2519" spans="2:24">
      <c r="B2519">
        <v>98567223</v>
      </c>
      <c r="C2519" t="s">
        <v>2391</v>
      </c>
      <c r="D2519" t="s">
        <v>393</v>
      </c>
      <c r="E2519" s="60" t="s">
        <v>394</v>
      </c>
      <c r="G2519" t="s">
        <v>395</v>
      </c>
      <c r="H2519" s="61">
        <v>42474</v>
      </c>
      <c r="J2519" t="s">
        <v>396</v>
      </c>
      <c r="M2519" t="s">
        <v>397</v>
      </c>
      <c r="Q2519" t="s">
        <v>398</v>
      </c>
      <c r="S2519">
        <v>10240</v>
      </c>
      <c r="T2519" t="s">
        <v>5036</v>
      </c>
      <c r="U2519" s="60">
        <v>1024002</v>
      </c>
      <c r="V2519" t="s">
        <v>940</v>
      </c>
      <c r="W2519" s="60">
        <v>21120002</v>
      </c>
      <c r="X2519" s="60" t="str">
        <f t="shared" si="39"/>
        <v>211</v>
      </c>
    </row>
    <row r="2520" spans="2:24">
      <c r="B2520">
        <v>98568234</v>
      </c>
      <c r="C2520" t="s">
        <v>2239</v>
      </c>
      <c r="D2520" t="s">
        <v>393</v>
      </c>
      <c r="E2520" s="60" t="s">
        <v>394</v>
      </c>
      <c r="G2520" t="s">
        <v>395</v>
      </c>
      <c r="H2520" s="61">
        <v>41871</v>
      </c>
      <c r="J2520" t="s">
        <v>396</v>
      </c>
      <c r="M2520" t="s">
        <v>397</v>
      </c>
      <c r="Q2520" t="s">
        <v>398</v>
      </c>
      <c r="S2520">
        <v>10245</v>
      </c>
      <c r="T2520" t="s">
        <v>914</v>
      </c>
      <c r="U2520" s="60">
        <v>1024501</v>
      </c>
      <c r="V2520" t="s">
        <v>421</v>
      </c>
      <c r="W2520" s="60">
        <v>22120001</v>
      </c>
      <c r="X2520" s="60" t="str">
        <f t="shared" si="39"/>
        <v>221</v>
      </c>
    </row>
    <row r="2521" spans="2:24">
      <c r="B2521">
        <v>98568725</v>
      </c>
      <c r="C2521" t="s">
        <v>2146</v>
      </c>
      <c r="D2521" t="s">
        <v>393</v>
      </c>
      <c r="E2521" s="60" t="s">
        <v>394</v>
      </c>
      <c r="G2521" t="s">
        <v>395</v>
      </c>
      <c r="H2521" s="61">
        <v>41432</v>
      </c>
      <c r="J2521" t="s">
        <v>396</v>
      </c>
      <c r="M2521" t="s">
        <v>397</v>
      </c>
      <c r="Q2521" t="s">
        <v>398</v>
      </c>
      <c r="S2521">
        <v>10230</v>
      </c>
      <c r="T2521" t="s">
        <v>454</v>
      </c>
      <c r="U2521" s="60">
        <v>1023009</v>
      </c>
      <c r="V2521" t="s">
        <v>663</v>
      </c>
      <c r="W2521" s="60">
        <v>20720009</v>
      </c>
      <c r="X2521" s="60" t="str">
        <f t="shared" si="39"/>
        <v>207</v>
      </c>
    </row>
    <row r="2522" spans="2:24">
      <c r="B2522">
        <v>98568982</v>
      </c>
      <c r="C2522" t="s">
        <v>3371</v>
      </c>
      <c r="D2522" t="s">
        <v>393</v>
      </c>
      <c r="E2522" s="60" t="s">
        <v>394</v>
      </c>
      <c r="G2522" t="s">
        <v>1299</v>
      </c>
      <c r="H2522" s="61">
        <v>44860</v>
      </c>
      <c r="J2522" t="s">
        <v>396</v>
      </c>
      <c r="M2522" t="s">
        <v>471</v>
      </c>
      <c r="Q2522" t="s">
        <v>398</v>
      </c>
      <c r="S2522">
        <v>10230</v>
      </c>
      <c r="T2522" t="s">
        <v>454</v>
      </c>
      <c r="U2522" s="60">
        <v>1023007</v>
      </c>
      <c r="V2522" t="s">
        <v>582</v>
      </c>
      <c r="W2522" s="60">
        <v>20720007</v>
      </c>
      <c r="X2522" s="60" t="str">
        <f t="shared" si="39"/>
        <v>207</v>
      </c>
    </row>
    <row r="2523" spans="2:24">
      <c r="B2523">
        <v>98569100</v>
      </c>
      <c r="C2523" t="s">
        <v>1699</v>
      </c>
      <c r="D2523" t="s">
        <v>393</v>
      </c>
      <c r="E2523" s="60" t="s">
        <v>394</v>
      </c>
      <c r="G2523" t="s">
        <v>395</v>
      </c>
      <c r="H2523" s="61">
        <v>39493</v>
      </c>
      <c r="J2523" t="s">
        <v>396</v>
      </c>
      <c r="M2523" t="s">
        <v>397</v>
      </c>
      <c r="Q2523" t="s">
        <v>398</v>
      </c>
      <c r="S2523">
        <v>10225</v>
      </c>
      <c r="T2523" t="s">
        <v>402</v>
      </c>
      <c r="U2523" s="60">
        <v>1022508</v>
      </c>
      <c r="V2523" t="s">
        <v>5040</v>
      </c>
      <c r="W2523" s="60">
        <v>21320010</v>
      </c>
      <c r="X2523" s="60" t="str">
        <f t="shared" si="39"/>
        <v>213</v>
      </c>
    </row>
    <row r="2524" spans="2:24">
      <c r="B2524">
        <v>98569649</v>
      </c>
      <c r="C2524" t="s">
        <v>2947</v>
      </c>
      <c r="D2524" t="s">
        <v>393</v>
      </c>
      <c r="E2524" s="60" t="s">
        <v>394</v>
      </c>
      <c r="G2524" t="s">
        <v>2693</v>
      </c>
      <c r="H2524" s="61">
        <v>44977</v>
      </c>
      <c r="J2524" t="s">
        <v>396</v>
      </c>
      <c r="M2524" t="s">
        <v>397</v>
      </c>
      <c r="Q2524" t="s">
        <v>2694</v>
      </c>
      <c r="S2524">
        <v>10213</v>
      </c>
      <c r="T2524" t="s">
        <v>460</v>
      </c>
      <c r="U2524" s="60">
        <v>1021301</v>
      </c>
      <c r="V2524" t="s">
        <v>421</v>
      </c>
      <c r="W2524" s="60">
        <v>22320001</v>
      </c>
      <c r="X2524" s="60" t="str">
        <f t="shared" si="39"/>
        <v>223</v>
      </c>
    </row>
    <row r="2525" spans="2:24">
      <c r="B2525">
        <v>98570080</v>
      </c>
      <c r="C2525" t="s">
        <v>1380</v>
      </c>
      <c r="D2525" t="s">
        <v>393</v>
      </c>
      <c r="E2525" s="60" t="s">
        <v>394</v>
      </c>
      <c r="G2525" t="s">
        <v>395</v>
      </c>
      <c r="H2525" s="61">
        <v>38047</v>
      </c>
      <c r="J2525" t="s">
        <v>396</v>
      </c>
      <c r="M2525" t="s">
        <v>397</v>
      </c>
      <c r="Q2525" t="s">
        <v>398</v>
      </c>
      <c r="S2525">
        <v>10225</v>
      </c>
      <c r="T2525" t="s">
        <v>402</v>
      </c>
      <c r="U2525" s="60">
        <v>1022505</v>
      </c>
      <c r="V2525" t="s">
        <v>5048</v>
      </c>
      <c r="W2525" s="60">
        <v>21320007</v>
      </c>
      <c r="X2525" s="60" t="str">
        <f t="shared" si="39"/>
        <v>213</v>
      </c>
    </row>
    <row r="2526" spans="2:24">
      <c r="B2526">
        <v>98570161</v>
      </c>
      <c r="C2526" t="s">
        <v>1556</v>
      </c>
      <c r="D2526" t="s">
        <v>393</v>
      </c>
      <c r="E2526" s="60" t="s">
        <v>394</v>
      </c>
      <c r="G2526" t="s">
        <v>395</v>
      </c>
      <c r="H2526" s="61">
        <v>38839</v>
      </c>
      <c r="J2526" t="s">
        <v>396</v>
      </c>
      <c r="M2526" t="s">
        <v>397</v>
      </c>
      <c r="Q2526" t="s">
        <v>398</v>
      </c>
      <c r="S2526">
        <v>10203</v>
      </c>
      <c r="T2526" t="s">
        <v>399</v>
      </c>
      <c r="U2526" s="60">
        <v>1020305</v>
      </c>
      <c r="V2526" t="s">
        <v>436</v>
      </c>
      <c r="W2526" s="60">
        <v>21420001</v>
      </c>
      <c r="X2526" s="60" t="str">
        <f t="shared" si="39"/>
        <v>214</v>
      </c>
    </row>
    <row r="2527" spans="2:24">
      <c r="B2527">
        <v>98570214</v>
      </c>
      <c r="C2527" t="s">
        <v>2513</v>
      </c>
      <c r="D2527" t="s">
        <v>393</v>
      </c>
      <c r="E2527" s="60" t="s">
        <v>394</v>
      </c>
      <c r="G2527" t="s">
        <v>395</v>
      </c>
      <c r="H2527" s="61">
        <v>43144</v>
      </c>
      <c r="J2527" t="s">
        <v>396</v>
      </c>
      <c r="M2527" t="s">
        <v>471</v>
      </c>
      <c r="Q2527" t="s">
        <v>398</v>
      </c>
      <c r="S2527">
        <v>10230</v>
      </c>
      <c r="T2527" t="s">
        <v>454</v>
      </c>
      <c r="U2527" s="60">
        <v>1023007</v>
      </c>
      <c r="V2527" t="s">
        <v>582</v>
      </c>
      <c r="W2527" s="60">
        <v>20720007</v>
      </c>
      <c r="X2527" s="60" t="str">
        <f t="shared" si="39"/>
        <v>207</v>
      </c>
    </row>
    <row r="2528" spans="2:24">
      <c r="B2528">
        <v>71638509</v>
      </c>
      <c r="C2528" t="s">
        <v>1212</v>
      </c>
      <c r="D2528" t="s">
        <v>410</v>
      </c>
      <c r="E2528" s="60" t="s">
        <v>411</v>
      </c>
      <c r="G2528" t="s">
        <v>753</v>
      </c>
      <c r="H2528" s="61">
        <v>37333</v>
      </c>
      <c r="J2528" t="s">
        <v>578</v>
      </c>
      <c r="M2528" t="s">
        <v>397</v>
      </c>
      <c r="Q2528" t="s">
        <v>753</v>
      </c>
      <c r="S2528">
        <v>10291</v>
      </c>
      <c r="T2528" t="s">
        <v>439</v>
      </c>
      <c r="U2528" s="60">
        <v>1029106</v>
      </c>
      <c r="V2528" t="s">
        <v>505</v>
      </c>
      <c r="W2528" s="60">
        <v>10410050</v>
      </c>
      <c r="X2528" s="60" t="str">
        <f t="shared" si="39"/>
        <v>104</v>
      </c>
    </row>
    <row r="2529" spans="2:24">
      <c r="B2529">
        <v>98572319</v>
      </c>
      <c r="C2529" t="s">
        <v>1935</v>
      </c>
      <c r="D2529" t="s">
        <v>393</v>
      </c>
      <c r="E2529" s="60" t="s">
        <v>394</v>
      </c>
      <c r="G2529" t="s">
        <v>395</v>
      </c>
      <c r="H2529" s="61">
        <v>40458</v>
      </c>
      <c r="J2529" t="s">
        <v>396</v>
      </c>
      <c r="M2529" t="s">
        <v>397</v>
      </c>
      <c r="Q2529" t="s">
        <v>398</v>
      </c>
      <c r="S2529">
        <v>10203</v>
      </c>
      <c r="T2529" t="s">
        <v>399</v>
      </c>
      <c r="U2529" s="60">
        <v>1020303</v>
      </c>
      <c r="V2529" t="s">
        <v>418</v>
      </c>
      <c r="W2529" s="60">
        <v>21420003</v>
      </c>
      <c r="X2529" s="60" t="str">
        <f t="shared" si="39"/>
        <v>214</v>
      </c>
    </row>
    <row r="2530" spans="2:24">
      <c r="B2530">
        <v>71695783</v>
      </c>
      <c r="C2530" t="s">
        <v>1135</v>
      </c>
      <c r="D2530" t="s">
        <v>410</v>
      </c>
      <c r="E2530" s="60" t="s">
        <v>411</v>
      </c>
      <c r="G2530" t="s">
        <v>753</v>
      </c>
      <c r="H2530" s="61">
        <v>36909</v>
      </c>
      <c r="J2530" t="s">
        <v>618</v>
      </c>
      <c r="M2530" t="s">
        <v>397</v>
      </c>
      <c r="Q2530" t="s">
        <v>753</v>
      </c>
      <c r="S2530">
        <v>10291</v>
      </c>
      <c r="T2530" t="s">
        <v>439</v>
      </c>
      <c r="U2530" s="60">
        <v>1029106</v>
      </c>
      <c r="V2530" t="s">
        <v>505</v>
      </c>
      <c r="W2530" s="60">
        <v>10410050</v>
      </c>
      <c r="X2530" s="60" t="str">
        <f t="shared" si="39"/>
        <v>104</v>
      </c>
    </row>
    <row r="2531" spans="2:24">
      <c r="B2531">
        <v>98573849</v>
      </c>
      <c r="C2531" t="s">
        <v>1553</v>
      </c>
      <c r="D2531" t="s">
        <v>393</v>
      </c>
      <c r="E2531" s="60" t="s">
        <v>394</v>
      </c>
      <c r="G2531" t="s">
        <v>395</v>
      </c>
      <c r="H2531" s="61">
        <v>38827</v>
      </c>
      <c r="J2531" t="s">
        <v>396</v>
      </c>
      <c r="M2531" t="s">
        <v>397</v>
      </c>
      <c r="Q2531" t="s">
        <v>398</v>
      </c>
      <c r="S2531">
        <v>10203</v>
      </c>
      <c r="T2531" t="s">
        <v>399</v>
      </c>
      <c r="U2531" s="60">
        <v>1020305</v>
      </c>
      <c r="V2531" t="s">
        <v>436</v>
      </c>
      <c r="W2531" s="60">
        <v>21420001</v>
      </c>
      <c r="X2531" s="60" t="str">
        <f t="shared" si="39"/>
        <v>214</v>
      </c>
    </row>
    <row r="2532" spans="2:24">
      <c r="B2532">
        <v>98575527</v>
      </c>
      <c r="C2532" t="s">
        <v>2836</v>
      </c>
      <c r="D2532" t="s">
        <v>393</v>
      </c>
      <c r="E2532" s="60" t="s">
        <v>394</v>
      </c>
      <c r="G2532" t="s">
        <v>395</v>
      </c>
      <c r="H2532" s="61">
        <v>44531</v>
      </c>
      <c r="J2532" t="s">
        <v>396</v>
      </c>
      <c r="M2532" t="s">
        <v>397</v>
      </c>
      <c r="Q2532" t="s">
        <v>398</v>
      </c>
      <c r="S2532">
        <v>10225</v>
      </c>
      <c r="T2532" t="s">
        <v>402</v>
      </c>
      <c r="U2532" s="60">
        <v>10225</v>
      </c>
      <c r="V2532" t="s">
        <v>402</v>
      </c>
      <c r="W2532" s="60">
        <v>21320011</v>
      </c>
      <c r="X2532" s="60" t="str">
        <f t="shared" si="39"/>
        <v>213</v>
      </c>
    </row>
    <row r="2533" spans="2:24">
      <c r="B2533">
        <v>98579302</v>
      </c>
      <c r="C2533" t="s">
        <v>1602</v>
      </c>
      <c r="D2533" t="s">
        <v>393</v>
      </c>
      <c r="E2533" s="60" t="s">
        <v>394</v>
      </c>
      <c r="G2533" t="s">
        <v>395</v>
      </c>
      <c r="H2533" s="61">
        <v>39009</v>
      </c>
      <c r="J2533" t="s">
        <v>957</v>
      </c>
      <c r="M2533" t="s">
        <v>397</v>
      </c>
      <c r="Q2533" t="s">
        <v>398</v>
      </c>
      <c r="S2533">
        <v>10250</v>
      </c>
      <c r="T2533" t="s">
        <v>483</v>
      </c>
      <c r="U2533" s="60">
        <v>1025002</v>
      </c>
      <c r="V2533" t="s">
        <v>694</v>
      </c>
      <c r="W2533" s="60">
        <v>21220002</v>
      </c>
      <c r="X2533" s="60" t="str">
        <f t="shared" si="39"/>
        <v>212</v>
      </c>
    </row>
    <row r="2534" spans="2:24">
      <c r="B2534">
        <v>98580417</v>
      </c>
      <c r="C2534" t="s">
        <v>1416</v>
      </c>
      <c r="D2534" t="s">
        <v>393</v>
      </c>
      <c r="E2534" s="60" t="s">
        <v>394</v>
      </c>
      <c r="G2534" t="s">
        <v>395</v>
      </c>
      <c r="H2534" s="61">
        <v>38250</v>
      </c>
      <c r="J2534" t="s">
        <v>396</v>
      </c>
      <c r="M2534" t="s">
        <v>397</v>
      </c>
      <c r="Q2534" t="s">
        <v>398</v>
      </c>
      <c r="S2534">
        <v>10209</v>
      </c>
      <c r="T2534" t="s">
        <v>442</v>
      </c>
      <c r="U2534" s="60">
        <v>1020905</v>
      </c>
      <c r="V2534" t="s">
        <v>952</v>
      </c>
      <c r="W2534" s="60">
        <v>21720006</v>
      </c>
      <c r="X2534" s="60" t="str">
        <f t="shared" si="39"/>
        <v>217</v>
      </c>
    </row>
    <row r="2535" spans="2:24">
      <c r="B2535">
        <v>71706948</v>
      </c>
      <c r="C2535" t="s">
        <v>990</v>
      </c>
      <c r="D2535" t="s">
        <v>410</v>
      </c>
      <c r="E2535" s="60" t="s">
        <v>411</v>
      </c>
      <c r="G2535" t="s">
        <v>753</v>
      </c>
      <c r="H2535" s="61">
        <v>35814</v>
      </c>
      <c r="J2535" t="s">
        <v>514</v>
      </c>
      <c r="M2535" t="s">
        <v>397</v>
      </c>
      <c r="Q2535" t="s">
        <v>753</v>
      </c>
      <c r="S2535">
        <v>10291</v>
      </c>
      <c r="T2535" t="s">
        <v>439</v>
      </c>
      <c r="U2535" s="60">
        <v>1029106</v>
      </c>
      <c r="V2535" t="s">
        <v>505</v>
      </c>
      <c r="W2535" s="60">
        <v>10410050</v>
      </c>
      <c r="X2535" s="60" t="str">
        <f t="shared" si="39"/>
        <v>104</v>
      </c>
    </row>
    <row r="2536" spans="2:24">
      <c r="B2536">
        <v>98585141</v>
      </c>
      <c r="C2536" t="s">
        <v>3031</v>
      </c>
      <c r="D2536" t="s">
        <v>393</v>
      </c>
      <c r="E2536" s="60" t="s">
        <v>394</v>
      </c>
      <c r="G2536" t="s">
        <v>2693</v>
      </c>
      <c r="H2536" s="61">
        <v>45042</v>
      </c>
      <c r="J2536" t="s">
        <v>396</v>
      </c>
      <c r="M2536" t="s">
        <v>397</v>
      </c>
      <c r="Q2536" t="s">
        <v>2694</v>
      </c>
      <c r="S2536">
        <v>10290</v>
      </c>
      <c r="T2536" t="s">
        <v>706</v>
      </c>
      <c r="U2536" s="60">
        <v>1029005</v>
      </c>
      <c r="V2536" t="s">
        <v>707</v>
      </c>
      <c r="W2536" s="60">
        <v>20420004</v>
      </c>
      <c r="X2536" s="60" t="str">
        <f t="shared" si="39"/>
        <v>204</v>
      </c>
    </row>
    <row r="2537" spans="2:24">
      <c r="B2537">
        <v>98585241</v>
      </c>
      <c r="C2537" t="s">
        <v>2766</v>
      </c>
      <c r="D2537" t="s">
        <v>393</v>
      </c>
      <c r="E2537" s="60" t="s">
        <v>394</v>
      </c>
      <c r="G2537" t="s">
        <v>395</v>
      </c>
      <c r="H2537" s="61">
        <v>44505</v>
      </c>
      <c r="J2537" t="s">
        <v>396</v>
      </c>
      <c r="M2537" t="s">
        <v>397</v>
      </c>
      <c r="Q2537" t="s">
        <v>398</v>
      </c>
      <c r="S2537">
        <v>10275</v>
      </c>
      <c r="T2537" t="s">
        <v>564</v>
      </c>
      <c r="U2537" s="60">
        <v>1027501</v>
      </c>
      <c r="V2537" t="s">
        <v>565</v>
      </c>
      <c r="W2537" s="60">
        <v>22520001</v>
      </c>
      <c r="X2537" s="60" t="str">
        <f t="shared" si="39"/>
        <v>225</v>
      </c>
    </row>
    <row r="2538" spans="2:24">
      <c r="B2538">
        <v>98588891</v>
      </c>
      <c r="C2538" t="s">
        <v>1671</v>
      </c>
      <c r="D2538" t="s">
        <v>393</v>
      </c>
      <c r="E2538" s="60" t="s">
        <v>394</v>
      </c>
      <c r="G2538" t="s">
        <v>395</v>
      </c>
      <c r="H2538" s="61">
        <v>39317</v>
      </c>
      <c r="J2538" t="s">
        <v>396</v>
      </c>
      <c r="M2538" t="s">
        <v>471</v>
      </c>
      <c r="Q2538" t="s">
        <v>398</v>
      </c>
      <c r="S2538">
        <v>10230</v>
      </c>
      <c r="T2538" t="s">
        <v>454</v>
      </c>
      <c r="U2538" s="60">
        <v>1023008</v>
      </c>
      <c r="V2538" t="s">
        <v>684</v>
      </c>
      <c r="W2538" s="60">
        <v>20720008</v>
      </c>
      <c r="X2538" s="60" t="str">
        <f t="shared" si="39"/>
        <v>207</v>
      </c>
    </row>
    <row r="2539" spans="2:24">
      <c r="B2539">
        <v>98590228</v>
      </c>
      <c r="C2539" t="s">
        <v>1742</v>
      </c>
      <c r="D2539" t="s">
        <v>393</v>
      </c>
      <c r="E2539" s="60" t="s">
        <v>394</v>
      </c>
      <c r="G2539" t="s">
        <v>395</v>
      </c>
      <c r="H2539" s="61">
        <v>39583</v>
      </c>
      <c r="J2539" t="s">
        <v>396</v>
      </c>
      <c r="M2539" t="s">
        <v>471</v>
      </c>
      <c r="Q2539" t="s">
        <v>398</v>
      </c>
      <c r="S2539">
        <v>10230</v>
      </c>
      <c r="T2539" t="s">
        <v>454</v>
      </c>
      <c r="U2539" s="60">
        <v>1023008</v>
      </c>
      <c r="V2539" t="s">
        <v>684</v>
      </c>
      <c r="W2539" s="60">
        <v>20720008</v>
      </c>
      <c r="X2539" s="60" t="str">
        <f t="shared" si="39"/>
        <v>207</v>
      </c>
    </row>
    <row r="2540" spans="2:24">
      <c r="B2540">
        <v>98591961</v>
      </c>
      <c r="C2540" t="s">
        <v>2179</v>
      </c>
      <c r="D2540" t="s">
        <v>410</v>
      </c>
      <c r="E2540" s="60" t="s">
        <v>411</v>
      </c>
      <c r="G2540" t="s">
        <v>753</v>
      </c>
      <c r="H2540" s="61">
        <v>41585</v>
      </c>
      <c r="J2540" t="s">
        <v>587</v>
      </c>
      <c r="M2540" t="s">
        <v>397</v>
      </c>
      <c r="Q2540" t="s">
        <v>753</v>
      </c>
      <c r="S2540">
        <v>10230</v>
      </c>
      <c r="T2540" t="s">
        <v>454</v>
      </c>
      <c r="U2540" s="60">
        <v>1023016</v>
      </c>
      <c r="V2540" t="s">
        <v>588</v>
      </c>
      <c r="W2540" s="60">
        <v>20730001</v>
      </c>
      <c r="X2540" s="60" t="str">
        <f t="shared" si="39"/>
        <v>207</v>
      </c>
    </row>
    <row r="2541" spans="2:24">
      <c r="B2541">
        <v>98592021</v>
      </c>
      <c r="C2541" t="s">
        <v>2333</v>
      </c>
      <c r="D2541" t="s">
        <v>393</v>
      </c>
      <c r="E2541" s="60" t="s">
        <v>394</v>
      </c>
      <c r="G2541" t="s">
        <v>395</v>
      </c>
      <c r="H2541" s="61">
        <v>42388</v>
      </c>
      <c r="J2541" t="s">
        <v>396</v>
      </c>
      <c r="M2541" t="s">
        <v>397</v>
      </c>
      <c r="Q2541" t="s">
        <v>398</v>
      </c>
      <c r="S2541">
        <v>10210</v>
      </c>
      <c r="T2541" t="s">
        <v>5038</v>
      </c>
      <c r="U2541" s="60">
        <v>1021001</v>
      </c>
      <c r="V2541" t="s">
        <v>797</v>
      </c>
      <c r="W2541" s="60">
        <v>21820002</v>
      </c>
      <c r="X2541" s="60" t="str">
        <f t="shared" si="39"/>
        <v>218</v>
      </c>
    </row>
    <row r="2542" spans="2:24">
      <c r="B2542">
        <v>98592601</v>
      </c>
      <c r="C2542" t="s">
        <v>2137</v>
      </c>
      <c r="D2542" t="s">
        <v>393</v>
      </c>
      <c r="E2542" s="60" t="s">
        <v>394</v>
      </c>
      <c r="G2542" t="s">
        <v>395</v>
      </c>
      <c r="H2542" s="61">
        <v>41430</v>
      </c>
      <c r="J2542" t="s">
        <v>396</v>
      </c>
      <c r="M2542" t="s">
        <v>397</v>
      </c>
      <c r="Q2542" t="s">
        <v>398</v>
      </c>
      <c r="S2542">
        <v>10209</v>
      </c>
      <c r="T2542" t="s">
        <v>442</v>
      </c>
      <c r="U2542" s="60">
        <v>10209</v>
      </c>
      <c r="V2542" t="s">
        <v>442</v>
      </c>
      <c r="W2542" s="60">
        <v>21760001</v>
      </c>
      <c r="X2542" s="60" t="str">
        <f t="shared" si="39"/>
        <v>217</v>
      </c>
    </row>
    <row r="2543" spans="2:24">
      <c r="B2543">
        <v>71736485</v>
      </c>
      <c r="C2543" t="s">
        <v>4830</v>
      </c>
      <c r="D2543" t="s">
        <v>410</v>
      </c>
      <c r="E2543" s="60" t="s">
        <v>411</v>
      </c>
      <c r="G2543" t="s">
        <v>2844</v>
      </c>
      <c r="H2543" s="61">
        <v>44943</v>
      </c>
      <c r="J2543" t="s">
        <v>5023</v>
      </c>
      <c r="M2543" t="s">
        <v>397</v>
      </c>
      <c r="Q2543" t="s">
        <v>2846</v>
      </c>
      <c r="S2543">
        <v>10291</v>
      </c>
      <c r="T2543" t="s">
        <v>439</v>
      </c>
      <c r="U2543" s="60">
        <v>10291</v>
      </c>
      <c r="V2543" t="s">
        <v>439</v>
      </c>
      <c r="W2543" s="60">
        <v>10440009</v>
      </c>
      <c r="X2543" s="60" t="str">
        <f t="shared" si="39"/>
        <v>104</v>
      </c>
    </row>
    <row r="2544" spans="2:24">
      <c r="B2544">
        <v>98604080</v>
      </c>
      <c r="C2544" t="s">
        <v>3111</v>
      </c>
      <c r="D2544" t="s">
        <v>393</v>
      </c>
      <c r="E2544" s="60" t="s">
        <v>394</v>
      </c>
      <c r="G2544" t="s">
        <v>2693</v>
      </c>
      <c r="H2544" s="61">
        <v>45084</v>
      </c>
      <c r="J2544" t="s">
        <v>396</v>
      </c>
      <c r="M2544" t="s">
        <v>397</v>
      </c>
      <c r="Q2544" t="s">
        <v>2694</v>
      </c>
      <c r="S2544">
        <v>10292</v>
      </c>
      <c r="T2544" t="s">
        <v>451</v>
      </c>
      <c r="U2544" s="60">
        <v>10292</v>
      </c>
      <c r="V2544" t="s">
        <v>451</v>
      </c>
      <c r="W2544" s="60">
        <v>20160001</v>
      </c>
      <c r="X2544" s="60" t="str">
        <f t="shared" si="39"/>
        <v>201</v>
      </c>
    </row>
    <row r="2545" spans="2:24">
      <c r="B2545">
        <v>98622365</v>
      </c>
      <c r="C2545" t="s">
        <v>1657</v>
      </c>
      <c r="D2545" t="s">
        <v>393</v>
      </c>
      <c r="E2545" s="60" t="s">
        <v>394</v>
      </c>
      <c r="G2545" t="s">
        <v>395</v>
      </c>
      <c r="H2545" s="61">
        <v>39304</v>
      </c>
      <c r="J2545" t="s">
        <v>396</v>
      </c>
      <c r="M2545" t="s">
        <v>397</v>
      </c>
      <c r="Q2545" t="s">
        <v>398</v>
      </c>
      <c r="S2545">
        <v>10220</v>
      </c>
      <c r="T2545" t="s">
        <v>434</v>
      </c>
      <c r="U2545" s="60">
        <v>1022003</v>
      </c>
      <c r="V2545" t="s">
        <v>435</v>
      </c>
      <c r="W2545" s="60">
        <v>22020004</v>
      </c>
      <c r="X2545" s="60" t="str">
        <f t="shared" si="39"/>
        <v>220</v>
      </c>
    </row>
    <row r="2546" spans="2:24">
      <c r="B2546">
        <v>98624191</v>
      </c>
      <c r="C2546" t="s">
        <v>1743</v>
      </c>
      <c r="D2546" t="s">
        <v>393</v>
      </c>
      <c r="E2546" s="60" t="s">
        <v>394</v>
      </c>
      <c r="G2546" t="s">
        <v>395</v>
      </c>
      <c r="H2546" s="61">
        <v>39588</v>
      </c>
      <c r="J2546" t="s">
        <v>396</v>
      </c>
      <c r="M2546" t="s">
        <v>397</v>
      </c>
      <c r="Q2546" t="s">
        <v>398</v>
      </c>
      <c r="S2546">
        <v>10275</v>
      </c>
      <c r="T2546" t="s">
        <v>564</v>
      </c>
      <c r="U2546" s="60">
        <v>1027501</v>
      </c>
      <c r="V2546" t="s">
        <v>565</v>
      </c>
      <c r="W2546" s="60">
        <v>22520001</v>
      </c>
      <c r="X2546" s="60" t="str">
        <f t="shared" si="39"/>
        <v>225</v>
      </c>
    </row>
    <row r="2547" spans="2:24">
      <c r="B2547">
        <v>98628041</v>
      </c>
      <c r="C2547" t="s">
        <v>1857</v>
      </c>
      <c r="D2547" t="s">
        <v>393</v>
      </c>
      <c r="E2547" s="60" t="s">
        <v>394</v>
      </c>
      <c r="G2547" t="s">
        <v>395</v>
      </c>
      <c r="H2547" s="61">
        <v>40018</v>
      </c>
      <c r="J2547" t="s">
        <v>396</v>
      </c>
      <c r="M2547" t="s">
        <v>397</v>
      </c>
      <c r="Q2547" t="s">
        <v>398</v>
      </c>
      <c r="S2547">
        <v>10225</v>
      </c>
      <c r="T2547" t="s">
        <v>402</v>
      </c>
      <c r="U2547" s="60">
        <v>1022507</v>
      </c>
      <c r="V2547" t="s">
        <v>673</v>
      </c>
      <c r="W2547" s="60">
        <v>21320009</v>
      </c>
      <c r="X2547" s="60" t="str">
        <f t="shared" si="39"/>
        <v>213</v>
      </c>
    </row>
    <row r="2548" spans="2:24">
      <c r="B2548">
        <v>98629787</v>
      </c>
      <c r="C2548" t="s">
        <v>1903</v>
      </c>
      <c r="D2548" t="s">
        <v>393</v>
      </c>
      <c r="E2548" s="60" t="s">
        <v>394</v>
      </c>
      <c r="G2548" t="s">
        <v>395</v>
      </c>
      <c r="H2548" s="61">
        <v>40221</v>
      </c>
      <c r="J2548" t="s">
        <v>396</v>
      </c>
      <c r="M2548" t="s">
        <v>397</v>
      </c>
      <c r="Q2548" t="s">
        <v>398</v>
      </c>
      <c r="S2548">
        <v>10275</v>
      </c>
      <c r="T2548" t="s">
        <v>564</v>
      </c>
      <c r="U2548" s="60">
        <v>1027501</v>
      </c>
      <c r="V2548" t="s">
        <v>565</v>
      </c>
      <c r="W2548" s="60">
        <v>22520001</v>
      </c>
      <c r="X2548" s="60" t="str">
        <f t="shared" si="39"/>
        <v>225</v>
      </c>
    </row>
    <row r="2549" spans="2:24">
      <c r="B2549">
        <v>98633816</v>
      </c>
      <c r="C2549" t="s">
        <v>2719</v>
      </c>
      <c r="D2549" t="s">
        <v>393</v>
      </c>
      <c r="E2549" s="60" t="s">
        <v>394</v>
      </c>
      <c r="G2549" t="s">
        <v>395</v>
      </c>
      <c r="H2549" s="61">
        <v>44491</v>
      </c>
      <c r="J2549" t="s">
        <v>396</v>
      </c>
      <c r="M2549" t="s">
        <v>397</v>
      </c>
      <c r="Q2549" t="s">
        <v>398</v>
      </c>
      <c r="S2549">
        <v>10209</v>
      </c>
      <c r="T2549" t="s">
        <v>442</v>
      </c>
      <c r="U2549" s="60">
        <v>1020901</v>
      </c>
      <c r="V2549" t="s">
        <v>445</v>
      </c>
      <c r="W2549" s="60">
        <v>21720002</v>
      </c>
      <c r="X2549" s="60" t="str">
        <f t="shared" si="39"/>
        <v>217</v>
      </c>
    </row>
    <row r="2550" spans="2:24">
      <c r="B2550">
        <v>98633826</v>
      </c>
      <c r="C2550" t="s">
        <v>1676</v>
      </c>
      <c r="D2550" t="s">
        <v>393</v>
      </c>
      <c r="E2550" s="60" t="s">
        <v>394</v>
      </c>
      <c r="G2550" t="s">
        <v>395</v>
      </c>
      <c r="H2550" s="61">
        <v>39318</v>
      </c>
      <c r="J2550" t="s">
        <v>396</v>
      </c>
      <c r="M2550" t="s">
        <v>397</v>
      </c>
      <c r="Q2550" t="s">
        <v>398</v>
      </c>
      <c r="S2550">
        <v>10203</v>
      </c>
      <c r="T2550" t="s">
        <v>399</v>
      </c>
      <c r="U2550" s="60">
        <v>1020301</v>
      </c>
      <c r="V2550" t="s">
        <v>405</v>
      </c>
      <c r="W2550" s="60">
        <v>21420004</v>
      </c>
      <c r="X2550" s="60" t="str">
        <f t="shared" si="39"/>
        <v>214</v>
      </c>
    </row>
    <row r="2551" spans="2:24">
      <c r="B2551">
        <v>71741037</v>
      </c>
      <c r="C2551" t="s">
        <v>2861</v>
      </c>
      <c r="D2551" t="s">
        <v>410</v>
      </c>
      <c r="E2551" s="60" t="s">
        <v>411</v>
      </c>
      <c r="G2551" t="s">
        <v>412</v>
      </c>
      <c r="H2551" s="61">
        <v>45154</v>
      </c>
      <c r="J2551" t="s">
        <v>4962</v>
      </c>
      <c r="M2551" t="s">
        <v>397</v>
      </c>
      <c r="Q2551" t="s">
        <v>719</v>
      </c>
      <c r="S2551">
        <v>10291</v>
      </c>
      <c r="T2551" t="s">
        <v>439</v>
      </c>
      <c r="U2551" s="60">
        <v>1029106</v>
      </c>
      <c r="V2551" t="s">
        <v>505</v>
      </c>
      <c r="W2551" s="60">
        <v>10410050</v>
      </c>
      <c r="X2551" s="60" t="str">
        <f t="shared" si="39"/>
        <v>104</v>
      </c>
    </row>
    <row r="2552" spans="2:24">
      <c r="B2552">
        <v>98637062</v>
      </c>
      <c r="C2552" t="s">
        <v>2697</v>
      </c>
      <c r="D2552" t="s">
        <v>410</v>
      </c>
      <c r="E2552" s="60" t="s">
        <v>411</v>
      </c>
      <c r="G2552" t="s">
        <v>412</v>
      </c>
      <c r="H2552" s="61">
        <v>44428</v>
      </c>
      <c r="J2552" t="s">
        <v>4979</v>
      </c>
      <c r="M2552" t="s">
        <v>397</v>
      </c>
      <c r="Q2552" t="s">
        <v>719</v>
      </c>
      <c r="S2552">
        <v>10275</v>
      </c>
      <c r="T2552" t="s">
        <v>564</v>
      </c>
      <c r="U2552" s="60">
        <v>1027501</v>
      </c>
      <c r="V2552" t="s">
        <v>565</v>
      </c>
      <c r="W2552" s="60">
        <v>22520001</v>
      </c>
      <c r="X2552" s="60" t="str">
        <f t="shared" si="39"/>
        <v>225</v>
      </c>
    </row>
    <row r="2553" spans="2:24">
      <c r="B2553">
        <v>98637342</v>
      </c>
      <c r="C2553" t="s">
        <v>3202</v>
      </c>
      <c r="D2553" t="s">
        <v>393</v>
      </c>
      <c r="E2553" s="60" t="s">
        <v>394</v>
      </c>
      <c r="G2553" t="s">
        <v>1299</v>
      </c>
      <c r="H2553" s="61">
        <v>45223</v>
      </c>
      <c r="J2553" t="s">
        <v>396</v>
      </c>
      <c r="M2553" t="s">
        <v>397</v>
      </c>
      <c r="Q2553" t="s">
        <v>398</v>
      </c>
      <c r="S2553">
        <v>10280</v>
      </c>
      <c r="T2553" t="s">
        <v>837</v>
      </c>
      <c r="U2553" s="60">
        <v>1028001</v>
      </c>
      <c r="V2553" t="s">
        <v>421</v>
      </c>
      <c r="W2553" s="60">
        <v>22220001</v>
      </c>
      <c r="X2553" s="60" t="str">
        <f t="shared" si="39"/>
        <v>222</v>
      </c>
    </row>
    <row r="2554" spans="2:24">
      <c r="B2554">
        <v>98638481</v>
      </c>
      <c r="C2554" t="s">
        <v>1366</v>
      </c>
      <c r="D2554" t="s">
        <v>393</v>
      </c>
      <c r="E2554" s="60" t="s">
        <v>394</v>
      </c>
      <c r="G2554" t="s">
        <v>395</v>
      </c>
      <c r="H2554" s="61">
        <v>38026</v>
      </c>
      <c r="J2554" t="s">
        <v>396</v>
      </c>
      <c r="M2554" t="s">
        <v>397</v>
      </c>
      <c r="Q2554" t="s">
        <v>398</v>
      </c>
      <c r="S2554">
        <v>10213</v>
      </c>
      <c r="T2554" t="s">
        <v>460</v>
      </c>
      <c r="U2554" s="60">
        <v>1021301</v>
      </c>
      <c r="V2554" t="s">
        <v>421</v>
      </c>
      <c r="W2554" s="60">
        <v>22320001</v>
      </c>
      <c r="X2554" s="60" t="str">
        <f t="shared" si="39"/>
        <v>223</v>
      </c>
    </row>
    <row r="2555" spans="2:24">
      <c r="B2555">
        <v>98638645</v>
      </c>
      <c r="C2555" t="s">
        <v>3050</v>
      </c>
      <c r="D2555" t="s">
        <v>393</v>
      </c>
      <c r="E2555" s="60" t="s">
        <v>394</v>
      </c>
      <c r="G2555" t="s">
        <v>1299</v>
      </c>
      <c r="H2555" s="61">
        <v>45223</v>
      </c>
      <c r="J2555" t="s">
        <v>396</v>
      </c>
      <c r="M2555" t="s">
        <v>397</v>
      </c>
      <c r="Q2555" t="s">
        <v>398</v>
      </c>
      <c r="S2555">
        <v>10280</v>
      </c>
      <c r="T2555" t="s">
        <v>837</v>
      </c>
      <c r="U2555" s="60">
        <v>1028001</v>
      </c>
      <c r="V2555" t="s">
        <v>421</v>
      </c>
      <c r="W2555" s="60">
        <v>22220001</v>
      </c>
      <c r="X2555" s="60" t="str">
        <f t="shared" si="39"/>
        <v>222</v>
      </c>
    </row>
    <row r="2556" spans="2:24">
      <c r="B2556">
        <v>98639161</v>
      </c>
      <c r="C2556" t="s">
        <v>2181</v>
      </c>
      <c r="D2556" t="s">
        <v>410</v>
      </c>
      <c r="E2556" s="60" t="s">
        <v>411</v>
      </c>
      <c r="G2556" t="s">
        <v>753</v>
      </c>
      <c r="H2556" s="61">
        <v>41586</v>
      </c>
      <c r="J2556" t="s">
        <v>735</v>
      </c>
      <c r="M2556" t="s">
        <v>397</v>
      </c>
      <c r="Q2556" t="s">
        <v>753</v>
      </c>
      <c r="S2556">
        <v>10282</v>
      </c>
      <c r="T2556" t="s">
        <v>543</v>
      </c>
      <c r="U2556" s="60">
        <v>1028201</v>
      </c>
      <c r="V2556" t="s">
        <v>2115</v>
      </c>
      <c r="W2556" s="60">
        <v>10910002</v>
      </c>
      <c r="X2556" s="60" t="str">
        <f t="shared" si="39"/>
        <v>109</v>
      </c>
    </row>
    <row r="2557" spans="2:24">
      <c r="B2557">
        <v>98639289</v>
      </c>
      <c r="C2557" t="s">
        <v>2130</v>
      </c>
      <c r="D2557" t="s">
        <v>393</v>
      </c>
      <c r="E2557" s="60" t="s">
        <v>394</v>
      </c>
      <c r="G2557" t="s">
        <v>395</v>
      </c>
      <c r="H2557" s="61">
        <v>41417</v>
      </c>
      <c r="J2557" t="s">
        <v>396</v>
      </c>
      <c r="M2557" t="s">
        <v>397</v>
      </c>
      <c r="Q2557" t="s">
        <v>398</v>
      </c>
      <c r="S2557">
        <v>10225</v>
      </c>
      <c r="T2557" t="s">
        <v>402</v>
      </c>
      <c r="U2557" s="60">
        <v>1022504</v>
      </c>
      <c r="V2557" t="s">
        <v>617</v>
      </c>
      <c r="W2557" s="60">
        <v>21320006</v>
      </c>
      <c r="X2557" s="60" t="str">
        <f t="shared" si="39"/>
        <v>213</v>
      </c>
    </row>
    <row r="2558" spans="2:24">
      <c r="B2558">
        <v>98639301</v>
      </c>
      <c r="C2558" t="s">
        <v>1951</v>
      </c>
      <c r="D2558" t="s">
        <v>393</v>
      </c>
      <c r="E2558" s="60" t="s">
        <v>394</v>
      </c>
      <c r="G2558" t="s">
        <v>395</v>
      </c>
      <c r="H2558" s="61">
        <v>40473</v>
      </c>
      <c r="J2558" t="s">
        <v>396</v>
      </c>
      <c r="M2558" t="s">
        <v>397</v>
      </c>
      <c r="Q2558" t="s">
        <v>398</v>
      </c>
      <c r="S2558">
        <v>10275</v>
      </c>
      <c r="T2558" t="s">
        <v>564</v>
      </c>
      <c r="U2558" s="60">
        <v>1027501</v>
      </c>
      <c r="V2558" t="s">
        <v>565</v>
      </c>
      <c r="W2558" s="60">
        <v>22520001</v>
      </c>
      <c r="X2558" s="60" t="str">
        <f t="shared" si="39"/>
        <v>225</v>
      </c>
    </row>
    <row r="2559" spans="2:24">
      <c r="B2559">
        <v>98639302</v>
      </c>
      <c r="C2559" t="s">
        <v>1356</v>
      </c>
      <c r="D2559" t="s">
        <v>393</v>
      </c>
      <c r="E2559" s="60" t="s">
        <v>394</v>
      </c>
      <c r="G2559" t="s">
        <v>395</v>
      </c>
      <c r="H2559" s="61">
        <v>38019</v>
      </c>
      <c r="J2559" t="s">
        <v>396</v>
      </c>
      <c r="M2559" t="s">
        <v>397</v>
      </c>
      <c r="Q2559" t="s">
        <v>398</v>
      </c>
      <c r="S2559">
        <v>10215</v>
      </c>
      <c r="T2559" t="s">
        <v>5034</v>
      </c>
      <c r="U2559" s="60">
        <v>1021503</v>
      </c>
      <c r="V2559" t="s">
        <v>907</v>
      </c>
      <c r="W2559" s="60">
        <v>21520001</v>
      </c>
      <c r="X2559" s="60" t="str">
        <f t="shared" si="39"/>
        <v>215</v>
      </c>
    </row>
    <row r="2560" spans="2:24">
      <c r="B2560">
        <v>98640265</v>
      </c>
      <c r="C2560" t="s">
        <v>3316</v>
      </c>
      <c r="D2560" t="s">
        <v>393</v>
      </c>
      <c r="E2560" s="60" t="s">
        <v>394</v>
      </c>
      <c r="G2560" t="s">
        <v>2693</v>
      </c>
      <c r="H2560" s="61">
        <v>45211</v>
      </c>
      <c r="J2560" t="s">
        <v>396</v>
      </c>
      <c r="M2560" t="s">
        <v>397</v>
      </c>
      <c r="Q2560" t="s">
        <v>2694</v>
      </c>
      <c r="S2560">
        <v>10290</v>
      </c>
      <c r="T2560" t="s">
        <v>706</v>
      </c>
      <c r="U2560" s="60">
        <v>1029001</v>
      </c>
      <c r="V2560" t="s">
        <v>826</v>
      </c>
      <c r="W2560" s="60">
        <v>20420006</v>
      </c>
      <c r="X2560" s="60" t="str">
        <f t="shared" si="39"/>
        <v>204</v>
      </c>
    </row>
    <row r="2561" spans="2:24">
      <c r="B2561">
        <v>98641060</v>
      </c>
      <c r="C2561" t="s">
        <v>2948</v>
      </c>
      <c r="D2561" t="s">
        <v>393</v>
      </c>
      <c r="E2561" s="60" t="s">
        <v>394</v>
      </c>
      <c r="G2561" t="s">
        <v>2693</v>
      </c>
      <c r="H2561" s="61">
        <v>44991</v>
      </c>
      <c r="J2561" t="s">
        <v>396</v>
      </c>
      <c r="M2561" t="s">
        <v>397</v>
      </c>
      <c r="Q2561" t="s">
        <v>2694</v>
      </c>
      <c r="S2561">
        <v>10290</v>
      </c>
      <c r="T2561" t="s">
        <v>706</v>
      </c>
      <c r="U2561" s="60">
        <v>1029004</v>
      </c>
      <c r="V2561" t="s">
        <v>1939</v>
      </c>
      <c r="W2561" s="60">
        <v>20420007</v>
      </c>
      <c r="X2561" s="60" t="str">
        <f t="shared" si="39"/>
        <v>204</v>
      </c>
    </row>
    <row r="2562" spans="2:24">
      <c r="B2562">
        <v>98641400</v>
      </c>
      <c r="C2562" t="s">
        <v>1616</v>
      </c>
      <c r="D2562" t="s">
        <v>393</v>
      </c>
      <c r="E2562" s="60" t="s">
        <v>394</v>
      </c>
      <c r="G2562" t="s">
        <v>395</v>
      </c>
      <c r="H2562" s="61">
        <v>39044</v>
      </c>
      <c r="J2562" t="s">
        <v>396</v>
      </c>
      <c r="M2562" t="s">
        <v>397</v>
      </c>
      <c r="Q2562" t="s">
        <v>398</v>
      </c>
      <c r="S2562">
        <v>10215</v>
      </c>
      <c r="T2562" t="s">
        <v>5034</v>
      </c>
      <c r="U2562" s="60">
        <v>1021503</v>
      </c>
      <c r="V2562" t="s">
        <v>907</v>
      </c>
      <c r="W2562" s="60">
        <v>21520001</v>
      </c>
      <c r="X2562" s="60" t="str">
        <f t="shared" si="39"/>
        <v>215</v>
      </c>
    </row>
    <row r="2563" spans="2:24">
      <c r="B2563">
        <v>71747919</v>
      </c>
      <c r="C2563" t="s">
        <v>4831</v>
      </c>
      <c r="D2563" t="s">
        <v>410</v>
      </c>
      <c r="E2563" s="60" t="s">
        <v>411</v>
      </c>
      <c r="G2563" t="s">
        <v>412</v>
      </c>
      <c r="H2563" s="61">
        <v>45173</v>
      </c>
      <c r="J2563" t="s">
        <v>5020</v>
      </c>
      <c r="M2563" t="s">
        <v>397</v>
      </c>
      <c r="Q2563" t="s">
        <v>719</v>
      </c>
      <c r="S2563">
        <v>10291</v>
      </c>
      <c r="T2563" t="s">
        <v>439</v>
      </c>
      <c r="U2563" s="60">
        <v>1029103</v>
      </c>
      <c r="V2563" t="s">
        <v>552</v>
      </c>
      <c r="W2563" s="60">
        <v>10410042</v>
      </c>
      <c r="X2563" s="60" t="str">
        <f t="shared" ref="X2563:X2626" si="40">LEFT(W2563,3)</f>
        <v>104</v>
      </c>
    </row>
    <row r="2564" spans="2:24">
      <c r="B2564">
        <v>98641797</v>
      </c>
      <c r="C2564" t="s">
        <v>3126</v>
      </c>
      <c r="D2564" t="s">
        <v>393</v>
      </c>
      <c r="E2564" s="60" t="s">
        <v>394</v>
      </c>
      <c r="G2564" t="s">
        <v>2693</v>
      </c>
      <c r="H2564" s="61">
        <v>45223</v>
      </c>
      <c r="J2564" t="s">
        <v>396</v>
      </c>
      <c r="M2564" t="s">
        <v>397</v>
      </c>
      <c r="Q2564" t="s">
        <v>2694</v>
      </c>
      <c r="S2564">
        <v>10260</v>
      </c>
      <c r="T2564" t="s">
        <v>5037</v>
      </c>
      <c r="U2564" s="60">
        <v>1026001</v>
      </c>
      <c r="V2564" t="s">
        <v>538</v>
      </c>
      <c r="W2564" s="60">
        <v>20920001</v>
      </c>
      <c r="X2564" s="60" t="str">
        <f t="shared" si="40"/>
        <v>209</v>
      </c>
    </row>
    <row r="2565" spans="2:24">
      <c r="B2565">
        <v>98641838</v>
      </c>
      <c r="C2565" t="s">
        <v>1760</v>
      </c>
      <c r="D2565" t="s">
        <v>410</v>
      </c>
      <c r="E2565" s="60" t="s">
        <v>411</v>
      </c>
      <c r="G2565" t="s">
        <v>753</v>
      </c>
      <c r="H2565" s="61">
        <v>39736</v>
      </c>
      <c r="J2565" t="s">
        <v>5024</v>
      </c>
      <c r="M2565" t="s">
        <v>397</v>
      </c>
      <c r="Q2565" t="s">
        <v>753</v>
      </c>
      <c r="S2565">
        <v>10285</v>
      </c>
      <c r="T2565" t="s">
        <v>599</v>
      </c>
      <c r="U2565" s="60">
        <v>1028502</v>
      </c>
      <c r="V2565" t="s">
        <v>600</v>
      </c>
      <c r="W2565" s="60">
        <v>20210001</v>
      </c>
      <c r="X2565" s="60" t="str">
        <f t="shared" si="40"/>
        <v>202</v>
      </c>
    </row>
    <row r="2566" spans="2:24">
      <c r="B2566">
        <v>98643145</v>
      </c>
      <c r="C2566" t="s">
        <v>1901</v>
      </c>
      <c r="D2566" t="s">
        <v>393</v>
      </c>
      <c r="E2566" s="60" t="s">
        <v>394</v>
      </c>
      <c r="G2566" t="s">
        <v>395</v>
      </c>
      <c r="H2566" s="61">
        <v>40220</v>
      </c>
      <c r="J2566" t="s">
        <v>396</v>
      </c>
      <c r="M2566" t="s">
        <v>397</v>
      </c>
      <c r="Q2566" t="s">
        <v>398</v>
      </c>
      <c r="S2566">
        <v>10213</v>
      </c>
      <c r="T2566" t="s">
        <v>460</v>
      </c>
      <c r="U2566" s="60">
        <v>1021303</v>
      </c>
      <c r="V2566" t="s">
        <v>1740</v>
      </c>
      <c r="W2566" s="60">
        <v>22320002</v>
      </c>
      <c r="X2566" s="60" t="str">
        <f t="shared" si="40"/>
        <v>223</v>
      </c>
    </row>
    <row r="2567" spans="2:24">
      <c r="B2567">
        <v>98644381</v>
      </c>
      <c r="C2567" t="s">
        <v>2229</v>
      </c>
      <c r="D2567" t="s">
        <v>393</v>
      </c>
      <c r="E2567" s="60" t="s">
        <v>394</v>
      </c>
      <c r="G2567" t="s">
        <v>395</v>
      </c>
      <c r="H2567" s="61">
        <v>41866</v>
      </c>
      <c r="J2567" t="s">
        <v>396</v>
      </c>
      <c r="M2567" t="s">
        <v>397</v>
      </c>
      <c r="Q2567" t="s">
        <v>398</v>
      </c>
      <c r="S2567">
        <v>10255</v>
      </c>
      <c r="T2567" t="s">
        <v>1097</v>
      </c>
      <c r="U2567" s="60">
        <v>10255</v>
      </c>
      <c r="V2567" t="s">
        <v>1097</v>
      </c>
      <c r="W2567" s="60">
        <v>22460001</v>
      </c>
      <c r="X2567" s="60" t="str">
        <f t="shared" si="40"/>
        <v>224</v>
      </c>
    </row>
    <row r="2568" spans="2:24">
      <c r="B2568">
        <v>98646025</v>
      </c>
      <c r="C2568" t="s">
        <v>1843</v>
      </c>
      <c r="D2568" t="s">
        <v>393</v>
      </c>
      <c r="E2568" s="60" t="s">
        <v>394</v>
      </c>
      <c r="G2568" t="s">
        <v>395</v>
      </c>
      <c r="H2568" s="61">
        <v>40009</v>
      </c>
      <c r="J2568" t="s">
        <v>396</v>
      </c>
      <c r="M2568" t="s">
        <v>397</v>
      </c>
      <c r="Q2568" t="s">
        <v>398</v>
      </c>
      <c r="S2568">
        <v>10260</v>
      </c>
      <c r="T2568" t="s">
        <v>5037</v>
      </c>
      <c r="U2568" s="60">
        <v>1026002</v>
      </c>
      <c r="V2568" t="s">
        <v>1330</v>
      </c>
      <c r="W2568" s="60">
        <v>20920002</v>
      </c>
      <c r="X2568" s="60" t="str">
        <f t="shared" si="40"/>
        <v>209</v>
      </c>
    </row>
    <row r="2569" spans="2:24">
      <c r="B2569">
        <v>98646653</v>
      </c>
      <c r="C2569" t="s">
        <v>2174</v>
      </c>
      <c r="D2569" t="s">
        <v>410</v>
      </c>
      <c r="E2569" s="60" t="s">
        <v>411</v>
      </c>
      <c r="G2569" t="s">
        <v>753</v>
      </c>
      <c r="H2569" s="61">
        <v>41557</v>
      </c>
      <c r="J2569" t="s">
        <v>4965</v>
      </c>
      <c r="M2569" t="s">
        <v>397</v>
      </c>
      <c r="Q2569" t="s">
        <v>753</v>
      </c>
      <c r="S2569">
        <v>10225</v>
      </c>
      <c r="T2569" t="s">
        <v>402</v>
      </c>
      <c r="U2569" s="60">
        <v>10225</v>
      </c>
      <c r="V2569" t="s">
        <v>402</v>
      </c>
      <c r="W2569" s="60">
        <v>21360001</v>
      </c>
      <c r="X2569" s="60" t="str">
        <f t="shared" si="40"/>
        <v>213</v>
      </c>
    </row>
    <row r="2570" spans="2:24">
      <c r="B2570">
        <v>98646797</v>
      </c>
      <c r="C2570" t="s">
        <v>2109</v>
      </c>
      <c r="D2570" t="s">
        <v>410</v>
      </c>
      <c r="E2570" s="60" t="s">
        <v>411</v>
      </c>
      <c r="G2570" t="s">
        <v>412</v>
      </c>
      <c r="H2570" s="61">
        <v>41320</v>
      </c>
      <c r="J2570" t="s">
        <v>925</v>
      </c>
      <c r="M2570" t="s">
        <v>397</v>
      </c>
      <c r="Q2570" t="s">
        <v>719</v>
      </c>
      <c r="S2570">
        <v>10290</v>
      </c>
      <c r="T2570" t="s">
        <v>706</v>
      </c>
      <c r="U2570" s="60">
        <v>1029001</v>
      </c>
      <c r="V2570" t="s">
        <v>826</v>
      </c>
      <c r="W2570" s="60">
        <v>20420006</v>
      </c>
      <c r="X2570" s="60" t="str">
        <f t="shared" si="40"/>
        <v>204</v>
      </c>
    </row>
    <row r="2571" spans="2:24">
      <c r="B2571">
        <v>98655589</v>
      </c>
      <c r="C2571" t="s">
        <v>2760</v>
      </c>
      <c r="D2571" t="s">
        <v>393</v>
      </c>
      <c r="E2571" s="60" t="s">
        <v>394</v>
      </c>
      <c r="G2571" t="s">
        <v>395</v>
      </c>
      <c r="H2571" s="61">
        <v>44505</v>
      </c>
      <c r="J2571" t="s">
        <v>396</v>
      </c>
      <c r="M2571" t="s">
        <v>397</v>
      </c>
      <c r="Q2571" t="s">
        <v>398</v>
      </c>
      <c r="S2571">
        <v>10203</v>
      </c>
      <c r="T2571" t="s">
        <v>399</v>
      </c>
      <c r="U2571" s="60">
        <v>1020305</v>
      </c>
      <c r="V2571" t="s">
        <v>436</v>
      </c>
      <c r="W2571" s="60">
        <v>21420001</v>
      </c>
      <c r="X2571" s="60" t="str">
        <f t="shared" si="40"/>
        <v>214</v>
      </c>
    </row>
    <row r="2572" spans="2:24">
      <c r="B2572">
        <v>98657905</v>
      </c>
      <c r="C2572" t="s">
        <v>2498</v>
      </c>
      <c r="D2572" t="s">
        <v>393</v>
      </c>
      <c r="E2572" s="60" t="s">
        <v>394</v>
      </c>
      <c r="G2572" t="s">
        <v>395</v>
      </c>
      <c r="H2572" s="61">
        <v>43140</v>
      </c>
      <c r="J2572" t="s">
        <v>396</v>
      </c>
      <c r="M2572" t="s">
        <v>397</v>
      </c>
      <c r="Q2572" t="s">
        <v>398</v>
      </c>
      <c r="S2572">
        <v>10271</v>
      </c>
      <c r="T2572" t="s">
        <v>1163</v>
      </c>
      <c r="U2572" s="60">
        <v>10271</v>
      </c>
      <c r="V2572" t="s">
        <v>1163</v>
      </c>
      <c r="W2572" s="60">
        <v>22860001</v>
      </c>
      <c r="X2572" s="60" t="str">
        <f t="shared" si="40"/>
        <v>228</v>
      </c>
    </row>
    <row r="2573" spans="2:24">
      <c r="B2573">
        <v>98658394</v>
      </c>
      <c r="C2573" t="s">
        <v>2485</v>
      </c>
      <c r="D2573" t="s">
        <v>393</v>
      </c>
      <c r="E2573" s="60" t="s">
        <v>394</v>
      </c>
      <c r="G2573" t="s">
        <v>395</v>
      </c>
      <c r="H2573" s="61">
        <v>43139</v>
      </c>
      <c r="J2573" t="s">
        <v>396</v>
      </c>
      <c r="M2573" t="s">
        <v>397</v>
      </c>
      <c r="Q2573" t="s">
        <v>398</v>
      </c>
      <c r="S2573">
        <v>10240</v>
      </c>
      <c r="T2573" t="s">
        <v>5036</v>
      </c>
      <c r="U2573" s="60">
        <v>1024002</v>
      </c>
      <c r="V2573" t="s">
        <v>940</v>
      </c>
      <c r="W2573" s="60">
        <v>21120002</v>
      </c>
      <c r="X2573" s="60" t="str">
        <f t="shared" si="40"/>
        <v>211</v>
      </c>
    </row>
    <row r="2574" spans="2:24">
      <c r="B2574">
        <v>98658425</v>
      </c>
      <c r="C2574" t="s">
        <v>1452</v>
      </c>
      <c r="D2574" t="s">
        <v>393</v>
      </c>
      <c r="E2574" s="60" t="s">
        <v>394</v>
      </c>
      <c r="G2574" t="s">
        <v>395</v>
      </c>
      <c r="H2574" s="61">
        <v>38419</v>
      </c>
      <c r="J2574" t="s">
        <v>396</v>
      </c>
      <c r="M2574" t="s">
        <v>397</v>
      </c>
      <c r="Q2574" t="s">
        <v>398</v>
      </c>
      <c r="S2574">
        <v>10214</v>
      </c>
      <c r="T2574" t="s">
        <v>420</v>
      </c>
      <c r="U2574" s="60">
        <v>1021401</v>
      </c>
      <c r="V2574" t="s">
        <v>421</v>
      </c>
      <c r="W2574" s="60">
        <v>22620001</v>
      </c>
      <c r="X2574" s="60" t="str">
        <f t="shared" si="40"/>
        <v>226</v>
      </c>
    </row>
    <row r="2575" spans="2:24">
      <c r="B2575">
        <v>98658469</v>
      </c>
      <c r="C2575" t="s">
        <v>1257</v>
      </c>
      <c r="D2575" t="s">
        <v>393</v>
      </c>
      <c r="E2575" s="60" t="s">
        <v>394</v>
      </c>
      <c r="G2575" t="s">
        <v>395</v>
      </c>
      <c r="H2575" s="61">
        <v>37644</v>
      </c>
      <c r="J2575" t="s">
        <v>396</v>
      </c>
      <c r="M2575" t="s">
        <v>397</v>
      </c>
      <c r="Q2575" t="s">
        <v>398</v>
      </c>
      <c r="S2575">
        <v>10250</v>
      </c>
      <c r="T2575" t="s">
        <v>483</v>
      </c>
      <c r="U2575" s="60">
        <v>1025002</v>
      </c>
      <c r="V2575" t="s">
        <v>694</v>
      </c>
      <c r="W2575" s="60">
        <v>21220002</v>
      </c>
      <c r="X2575" s="60" t="str">
        <f t="shared" si="40"/>
        <v>212</v>
      </c>
    </row>
    <row r="2576" spans="2:24">
      <c r="B2576">
        <v>98658492</v>
      </c>
      <c r="C2576" t="s">
        <v>1294</v>
      </c>
      <c r="D2576" t="s">
        <v>393</v>
      </c>
      <c r="E2576" s="60" t="s">
        <v>394</v>
      </c>
      <c r="G2576" t="s">
        <v>395</v>
      </c>
      <c r="H2576" s="61">
        <v>37718</v>
      </c>
      <c r="J2576" t="s">
        <v>396</v>
      </c>
      <c r="M2576" t="s">
        <v>397</v>
      </c>
      <c r="Q2576" t="s">
        <v>398</v>
      </c>
      <c r="S2576">
        <v>10203</v>
      </c>
      <c r="T2576" t="s">
        <v>399</v>
      </c>
      <c r="U2576" s="60">
        <v>1020305</v>
      </c>
      <c r="V2576" t="s">
        <v>436</v>
      </c>
      <c r="W2576" s="60">
        <v>21420001</v>
      </c>
      <c r="X2576" s="60" t="str">
        <f t="shared" si="40"/>
        <v>214</v>
      </c>
    </row>
    <row r="2577" spans="2:24">
      <c r="B2577">
        <v>98659886</v>
      </c>
      <c r="C2577" t="s">
        <v>1777</v>
      </c>
      <c r="D2577" t="s">
        <v>393</v>
      </c>
      <c r="E2577" s="60" t="s">
        <v>394</v>
      </c>
      <c r="G2577" t="s">
        <v>395</v>
      </c>
      <c r="H2577" s="61">
        <v>39757</v>
      </c>
      <c r="J2577" t="s">
        <v>396</v>
      </c>
      <c r="M2577" t="s">
        <v>471</v>
      </c>
      <c r="Q2577" t="s">
        <v>398</v>
      </c>
      <c r="S2577">
        <v>10235</v>
      </c>
      <c r="T2577" t="s">
        <v>415</v>
      </c>
      <c r="U2577" s="60">
        <v>1023502</v>
      </c>
      <c r="V2577" t="s">
        <v>416</v>
      </c>
      <c r="W2577" s="60">
        <v>20820001</v>
      </c>
      <c r="X2577" s="60" t="str">
        <f t="shared" si="40"/>
        <v>208</v>
      </c>
    </row>
    <row r="2578" spans="2:24">
      <c r="B2578">
        <v>98660084</v>
      </c>
      <c r="C2578" t="s">
        <v>3259</v>
      </c>
      <c r="D2578" t="s">
        <v>393</v>
      </c>
      <c r="E2578" s="60" t="s">
        <v>394</v>
      </c>
      <c r="G2578" t="s">
        <v>395</v>
      </c>
      <c r="H2578" s="61">
        <v>44809</v>
      </c>
      <c r="J2578" t="s">
        <v>396</v>
      </c>
      <c r="M2578" t="s">
        <v>397</v>
      </c>
      <c r="Q2578" t="s">
        <v>398</v>
      </c>
      <c r="S2578">
        <v>10272</v>
      </c>
      <c r="T2578" t="s">
        <v>1023</v>
      </c>
      <c r="U2578" s="60">
        <v>10272</v>
      </c>
      <c r="V2578" t="s">
        <v>1023</v>
      </c>
      <c r="W2578" s="60">
        <v>22760001</v>
      </c>
      <c r="X2578" s="60" t="str">
        <f t="shared" si="40"/>
        <v>227</v>
      </c>
    </row>
    <row r="2579" spans="2:24">
      <c r="B2579">
        <v>98660350</v>
      </c>
      <c r="C2579" t="s">
        <v>3383</v>
      </c>
      <c r="D2579" t="s">
        <v>393</v>
      </c>
      <c r="E2579" s="60" t="s">
        <v>394</v>
      </c>
      <c r="G2579" t="s">
        <v>2693</v>
      </c>
      <c r="H2579" s="61">
        <v>45244</v>
      </c>
      <c r="J2579" t="s">
        <v>396</v>
      </c>
      <c r="M2579" t="s">
        <v>397</v>
      </c>
      <c r="Q2579" t="s">
        <v>2694</v>
      </c>
      <c r="S2579">
        <v>10290</v>
      </c>
      <c r="T2579" t="s">
        <v>706</v>
      </c>
      <c r="U2579" s="60">
        <v>1029005</v>
      </c>
      <c r="V2579" t="s">
        <v>707</v>
      </c>
      <c r="W2579" s="60">
        <v>20420004</v>
      </c>
      <c r="X2579" s="60" t="str">
        <f t="shared" si="40"/>
        <v>204</v>
      </c>
    </row>
    <row r="2580" spans="2:24">
      <c r="B2580">
        <v>98661834</v>
      </c>
      <c r="C2580" t="s">
        <v>3101</v>
      </c>
      <c r="D2580" t="s">
        <v>393</v>
      </c>
      <c r="E2580" s="60" t="s">
        <v>394</v>
      </c>
      <c r="G2580" t="s">
        <v>2693</v>
      </c>
      <c r="H2580" s="61">
        <v>45064</v>
      </c>
      <c r="J2580" t="s">
        <v>396</v>
      </c>
      <c r="M2580" t="s">
        <v>397</v>
      </c>
      <c r="Q2580" t="s">
        <v>2694</v>
      </c>
      <c r="S2580">
        <v>10209</v>
      </c>
      <c r="T2580" t="s">
        <v>442</v>
      </c>
      <c r="U2580" s="60">
        <v>1020904</v>
      </c>
      <c r="V2580" t="s">
        <v>756</v>
      </c>
      <c r="W2580" s="60">
        <v>21720005</v>
      </c>
      <c r="X2580" s="60" t="str">
        <f t="shared" si="40"/>
        <v>217</v>
      </c>
    </row>
    <row r="2581" spans="2:24">
      <c r="B2581">
        <v>98663399</v>
      </c>
      <c r="C2581" t="s">
        <v>2132</v>
      </c>
      <c r="D2581" t="s">
        <v>393</v>
      </c>
      <c r="E2581" s="60" t="s">
        <v>394</v>
      </c>
      <c r="G2581" t="s">
        <v>395</v>
      </c>
      <c r="H2581" s="61">
        <v>41418</v>
      </c>
      <c r="J2581" t="s">
        <v>396</v>
      </c>
      <c r="M2581" t="s">
        <v>397</v>
      </c>
      <c r="Q2581" t="s">
        <v>398</v>
      </c>
      <c r="S2581">
        <v>10240</v>
      </c>
      <c r="T2581" t="s">
        <v>5036</v>
      </c>
      <c r="U2581" s="60">
        <v>1024001</v>
      </c>
      <c r="V2581" t="s">
        <v>477</v>
      </c>
      <c r="W2581" s="60">
        <v>21120001</v>
      </c>
      <c r="X2581" s="60" t="str">
        <f t="shared" si="40"/>
        <v>211</v>
      </c>
    </row>
    <row r="2582" spans="2:24">
      <c r="B2582">
        <v>98664727</v>
      </c>
      <c r="C2582" t="s">
        <v>1912</v>
      </c>
      <c r="D2582" t="s">
        <v>393</v>
      </c>
      <c r="E2582" s="60" t="s">
        <v>394</v>
      </c>
      <c r="G2582" t="s">
        <v>395</v>
      </c>
      <c r="H2582" s="61">
        <v>40255</v>
      </c>
      <c r="J2582" t="s">
        <v>396</v>
      </c>
      <c r="M2582" t="s">
        <v>397</v>
      </c>
      <c r="Q2582" t="s">
        <v>398</v>
      </c>
      <c r="S2582">
        <v>10203</v>
      </c>
      <c r="T2582" t="s">
        <v>399</v>
      </c>
      <c r="U2582" s="60">
        <v>1020302</v>
      </c>
      <c r="V2582" t="s">
        <v>400</v>
      </c>
      <c r="W2582" s="60">
        <v>21420002</v>
      </c>
      <c r="X2582" s="60" t="str">
        <f t="shared" si="40"/>
        <v>214</v>
      </c>
    </row>
    <row r="2583" spans="2:24">
      <c r="B2583">
        <v>98664786</v>
      </c>
      <c r="C2583" t="s">
        <v>1972</v>
      </c>
      <c r="D2583" t="s">
        <v>393</v>
      </c>
      <c r="E2583" s="60" t="s">
        <v>394</v>
      </c>
      <c r="G2583" t="s">
        <v>395</v>
      </c>
      <c r="H2583" s="61">
        <v>40682</v>
      </c>
      <c r="J2583" t="s">
        <v>396</v>
      </c>
      <c r="M2583" t="s">
        <v>397</v>
      </c>
      <c r="Q2583" t="s">
        <v>398</v>
      </c>
      <c r="S2583">
        <v>10215</v>
      </c>
      <c r="T2583" t="s">
        <v>5034</v>
      </c>
      <c r="U2583" s="60">
        <v>1021501</v>
      </c>
      <c r="V2583" t="s">
        <v>466</v>
      </c>
      <c r="W2583" s="60">
        <v>21520003</v>
      </c>
      <c r="X2583" s="60" t="str">
        <f t="shared" si="40"/>
        <v>215</v>
      </c>
    </row>
    <row r="2584" spans="2:24">
      <c r="B2584">
        <v>98666408</v>
      </c>
      <c r="C2584" t="s">
        <v>1673</v>
      </c>
      <c r="D2584" t="s">
        <v>393</v>
      </c>
      <c r="E2584" s="60" t="s">
        <v>394</v>
      </c>
      <c r="G2584" t="s">
        <v>395</v>
      </c>
      <c r="H2584" s="61">
        <v>39318</v>
      </c>
      <c r="J2584" t="s">
        <v>396</v>
      </c>
      <c r="M2584" t="s">
        <v>397</v>
      </c>
      <c r="Q2584" t="s">
        <v>398</v>
      </c>
      <c r="S2584">
        <v>10225</v>
      </c>
      <c r="T2584" t="s">
        <v>402</v>
      </c>
      <c r="U2584" s="60">
        <v>1022501</v>
      </c>
      <c r="V2584" t="s">
        <v>676</v>
      </c>
      <c r="W2584" s="60">
        <v>21320003</v>
      </c>
      <c r="X2584" s="60" t="str">
        <f t="shared" si="40"/>
        <v>213</v>
      </c>
    </row>
    <row r="2585" spans="2:24">
      <c r="B2585">
        <v>98667199</v>
      </c>
      <c r="C2585" t="s">
        <v>2478</v>
      </c>
      <c r="D2585" t="s">
        <v>393</v>
      </c>
      <c r="E2585" s="60" t="s">
        <v>394</v>
      </c>
      <c r="G2585" t="s">
        <v>395</v>
      </c>
      <c r="H2585" s="61">
        <v>43139</v>
      </c>
      <c r="J2585" t="s">
        <v>396</v>
      </c>
      <c r="M2585" t="s">
        <v>397</v>
      </c>
      <c r="Q2585" t="s">
        <v>398</v>
      </c>
      <c r="S2585">
        <v>10215</v>
      </c>
      <c r="T2585" t="s">
        <v>5034</v>
      </c>
      <c r="U2585" s="60">
        <v>1021504</v>
      </c>
      <c r="V2585" t="s">
        <v>632</v>
      </c>
      <c r="W2585" s="60">
        <v>21520002</v>
      </c>
      <c r="X2585" s="60" t="str">
        <f t="shared" si="40"/>
        <v>215</v>
      </c>
    </row>
    <row r="2586" spans="2:24">
      <c r="B2586">
        <v>98667581</v>
      </c>
      <c r="C2586" t="s">
        <v>2351</v>
      </c>
      <c r="D2586" t="s">
        <v>393</v>
      </c>
      <c r="E2586" s="60" t="s">
        <v>394</v>
      </c>
      <c r="G2586" t="s">
        <v>395</v>
      </c>
      <c r="H2586" s="61">
        <v>42395</v>
      </c>
      <c r="J2586" t="s">
        <v>396</v>
      </c>
      <c r="M2586" t="s">
        <v>397</v>
      </c>
      <c r="Q2586" t="s">
        <v>398</v>
      </c>
      <c r="S2586">
        <v>10203</v>
      </c>
      <c r="T2586" t="s">
        <v>399</v>
      </c>
      <c r="U2586" s="60">
        <v>1020302</v>
      </c>
      <c r="V2586" t="s">
        <v>400</v>
      </c>
      <c r="W2586" s="60">
        <v>21420002</v>
      </c>
      <c r="X2586" s="60" t="str">
        <f t="shared" si="40"/>
        <v>214</v>
      </c>
    </row>
    <row r="2587" spans="2:24">
      <c r="B2587">
        <v>98667957</v>
      </c>
      <c r="C2587" t="s">
        <v>1890</v>
      </c>
      <c r="D2587" t="s">
        <v>410</v>
      </c>
      <c r="E2587" s="60" t="s">
        <v>411</v>
      </c>
      <c r="G2587" t="s">
        <v>753</v>
      </c>
      <c r="H2587" s="61">
        <v>40199</v>
      </c>
      <c r="J2587" t="s">
        <v>5025</v>
      </c>
      <c r="M2587" t="s">
        <v>397</v>
      </c>
      <c r="Q2587" t="s">
        <v>753</v>
      </c>
      <c r="S2587">
        <v>10281</v>
      </c>
      <c r="T2587" t="s">
        <v>493</v>
      </c>
      <c r="U2587" s="60">
        <v>1028102</v>
      </c>
      <c r="V2587" t="s">
        <v>494</v>
      </c>
      <c r="W2587" s="60">
        <v>11010003</v>
      </c>
      <c r="X2587" s="60" t="str">
        <f t="shared" si="40"/>
        <v>110</v>
      </c>
    </row>
    <row r="2588" spans="2:24">
      <c r="B2588">
        <v>98668731</v>
      </c>
      <c r="C2588" t="s">
        <v>2120</v>
      </c>
      <c r="D2588" t="s">
        <v>410</v>
      </c>
      <c r="E2588" s="60" t="s">
        <v>411</v>
      </c>
      <c r="G2588" t="s">
        <v>753</v>
      </c>
      <c r="H2588" s="61">
        <v>41397</v>
      </c>
      <c r="J2588" t="s">
        <v>5017</v>
      </c>
      <c r="M2588" t="s">
        <v>397</v>
      </c>
      <c r="Q2588" t="s">
        <v>753</v>
      </c>
      <c r="S2588">
        <v>10281</v>
      </c>
      <c r="T2588" t="s">
        <v>493</v>
      </c>
      <c r="U2588" s="60">
        <v>1028101</v>
      </c>
      <c r="V2588" t="s">
        <v>1817</v>
      </c>
      <c r="W2588" s="60">
        <v>11010002</v>
      </c>
      <c r="X2588" s="60" t="str">
        <f t="shared" si="40"/>
        <v>110</v>
      </c>
    </row>
    <row r="2589" spans="2:24">
      <c r="B2589">
        <v>98669307</v>
      </c>
      <c r="C2589" t="s">
        <v>4832</v>
      </c>
      <c r="D2589" t="s">
        <v>393</v>
      </c>
      <c r="E2589" s="60" t="s">
        <v>394</v>
      </c>
      <c r="G2589" t="s">
        <v>2693</v>
      </c>
      <c r="H2589" s="61">
        <v>45120</v>
      </c>
      <c r="J2589" t="s">
        <v>396</v>
      </c>
      <c r="M2589" t="s">
        <v>471</v>
      </c>
      <c r="Q2589" t="s">
        <v>2694</v>
      </c>
      <c r="S2589">
        <v>10230</v>
      </c>
      <c r="T2589" t="s">
        <v>454</v>
      </c>
      <c r="U2589" s="60">
        <v>1023008</v>
      </c>
      <c r="V2589" t="s">
        <v>684</v>
      </c>
      <c r="W2589" s="60">
        <v>20720008</v>
      </c>
      <c r="X2589" s="60" t="str">
        <f t="shared" si="40"/>
        <v>207</v>
      </c>
    </row>
    <row r="2590" spans="2:24">
      <c r="B2590">
        <v>98669763</v>
      </c>
      <c r="C2590" t="s">
        <v>1823</v>
      </c>
      <c r="D2590" t="s">
        <v>393</v>
      </c>
      <c r="E2590" s="60" t="s">
        <v>394</v>
      </c>
      <c r="G2590" t="s">
        <v>395</v>
      </c>
      <c r="H2590" s="61">
        <v>39975</v>
      </c>
      <c r="J2590" t="s">
        <v>396</v>
      </c>
      <c r="M2590" t="s">
        <v>397</v>
      </c>
      <c r="Q2590" t="s">
        <v>398</v>
      </c>
      <c r="S2590">
        <v>10230</v>
      </c>
      <c r="T2590" t="s">
        <v>454</v>
      </c>
      <c r="U2590" s="60">
        <v>1023016</v>
      </c>
      <c r="V2590" t="s">
        <v>588</v>
      </c>
      <c r="W2590" s="60">
        <v>20730001</v>
      </c>
      <c r="X2590" s="60" t="str">
        <f t="shared" si="40"/>
        <v>207</v>
      </c>
    </row>
    <row r="2591" spans="2:24">
      <c r="B2591">
        <v>98669873</v>
      </c>
      <c r="C2591" t="s">
        <v>1827</v>
      </c>
      <c r="D2591" t="s">
        <v>410</v>
      </c>
      <c r="E2591" s="60" t="s">
        <v>411</v>
      </c>
      <c r="G2591" t="s">
        <v>753</v>
      </c>
      <c r="H2591" s="61">
        <v>39981</v>
      </c>
      <c r="J2591" t="s">
        <v>542</v>
      </c>
      <c r="M2591" t="s">
        <v>397</v>
      </c>
      <c r="Q2591" t="s">
        <v>753</v>
      </c>
      <c r="S2591">
        <v>10289</v>
      </c>
      <c r="T2591" t="s">
        <v>521</v>
      </c>
      <c r="U2591" s="60">
        <v>102890401</v>
      </c>
      <c r="V2591" t="s">
        <v>522</v>
      </c>
      <c r="W2591" s="60">
        <v>10210005</v>
      </c>
      <c r="X2591" s="60" t="str">
        <f t="shared" si="40"/>
        <v>102</v>
      </c>
    </row>
    <row r="2592" spans="2:24">
      <c r="B2592">
        <v>98669951</v>
      </c>
      <c r="C2592" t="s">
        <v>1916</v>
      </c>
      <c r="D2592" t="s">
        <v>393</v>
      </c>
      <c r="E2592" s="60" t="s">
        <v>394</v>
      </c>
      <c r="G2592" t="s">
        <v>395</v>
      </c>
      <c r="H2592" s="61">
        <v>40302</v>
      </c>
      <c r="J2592" t="s">
        <v>396</v>
      </c>
      <c r="M2592" t="s">
        <v>397</v>
      </c>
      <c r="Q2592" t="s">
        <v>398</v>
      </c>
      <c r="S2592">
        <v>10225</v>
      </c>
      <c r="T2592" t="s">
        <v>402</v>
      </c>
      <c r="U2592" s="60">
        <v>1022508</v>
      </c>
      <c r="V2592" t="s">
        <v>5040</v>
      </c>
      <c r="W2592" s="60">
        <v>21320010</v>
      </c>
      <c r="X2592" s="60" t="str">
        <f t="shared" si="40"/>
        <v>213</v>
      </c>
    </row>
    <row r="2593" spans="2:24">
      <c r="B2593">
        <v>98670517</v>
      </c>
      <c r="C2593" t="s">
        <v>4833</v>
      </c>
      <c r="D2593" t="s">
        <v>393</v>
      </c>
      <c r="E2593" s="60" t="s">
        <v>394</v>
      </c>
      <c r="G2593" t="s">
        <v>2693</v>
      </c>
      <c r="H2593" s="61">
        <v>45201</v>
      </c>
      <c r="J2593" t="s">
        <v>396</v>
      </c>
      <c r="M2593" t="s">
        <v>471</v>
      </c>
      <c r="Q2593" t="s">
        <v>2694</v>
      </c>
      <c r="S2593">
        <v>10235</v>
      </c>
      <c r="T2593" t="s">
        <v>415</v>
      </c>
      <c r="U2593" s="60">
        <v>1023502</v>
      </c>
      <c r="V2593" t="s">
        <v>416</v>
      </c>
      <c r="W2593" s="60">
        <v>20820001</v>
      </c>
      <c r="X2593" s="60" t="str">
        <f t="shared" si="40"/>
        <v>208</v>
      </c>
    </row>
    <row r="2594" spans="2:24">
      <c r="B2594">
        <v>98671635</v>
      </c>
      <c r="C2594" t="s">
        <v>2467</v>
      </c>
      <c r="D2594" t="s">
        <v>393</v>
      </c>
      <c r="E2594" s="60" t="s">
        <v>394</v>
      </c>
      <c r="G2594" t="s">
        <v>395</v>
      </c>
      <c r="H2594" s="61">
        <v>43138</v>
      </c>
      <c r="J2594" t="s">
        <v>396</v>
      </c>
      <c r="M2594" t="s">
        <v>397</v>
      </c>
      <c r="Q2594" t="s">
        <v>398</v>
      </c>
      <c r="S2594">
        <v>10225</v>
      </c>
      <c r="T2594" t="s">
        <v>402</v>
      </c>
      <c r="U2594" s="60">
        <v>1022506</v>
      </c>
      <c r="V2594" t="s">
        <v>657</v>
      </c>
      <c r="W2594" s="60">
        <v>21320008</v>
      </c>
      <c r="X2594" s="60" t="str">
        <f t="shared" si="40"/>
        <v>213</v>
      </c>
    </row>
    <row r="2595" spans="2:24">
      <c r="B2595">
        <v>98672313</v>
      </c>
      <c r="C2595" t="s">
        <v>4834</v>
      </c>
      <c r="D2595" t="s">
        <v>393</v>
      </c>
      <c r="E2595" s="60" t="s">
        <v>394</v>
      </c>
      <c r="G2595" t="s">
        <v>1299</v>
      </c>
      <c r="H2595" s="61">
        <v>45223</v>
      </c>
      <c r="J2595" t="s">
        <v>396</v>
      </c>
      <c r="M2595" t="s">
        <v>471</v>
      </c>
      <c r="Q2595" t="s">
        <v>398</v>
      </c>
      <c r="S2595">
        <v>10202</v>
      </c>
      <c r="T2595" t="s">
        <v>430</v>
      </c>
      <c r="U2595" s="60">
        <v>1020201</v>
      </c>
      <c r="V2595" t="s">
        <v>615</v>
      </c>
      <c r="W2595" s="60">
        <v>21620002</v>
      </c>
      <c r="X2595" s="60" t="str">
        <f t="shared" si="40"/>
        <v>216</v>
      </c>
    </row>
    <row r="2596" spans="2:24">
      <c r="B2596">
        <v>98672489</v>
      </c>
      <c r="C2596" t="s">
        <v>2250</v>
      </c>
      <c r="D2596" t="s">
        <v>393</v>
      </c>
      <c r="E2596" s="60" t="s">
        <v>394</v>
      </c>
      <c r="G2596" t="s">
        <v>395</v>
      </c>
      <c r="H2596" s="61">
        <v>41871</v>
      </c>
      <c r="J2596" t="s">
        <v>396</v>
      </c>
      <c r="M2596" t="s">
        <v>397</v>
      </c>
      <c r="Q2596" t="s">
        <v>398</v>
      </c>
      <c r="S2596">
        <v>10235</v>
      </c>
      <c r="T2596" t="s">
        <v>415</v>
      </c>
      <c r="U2596" s="60">
        <v>1023502</v>
      </c>
      <c r="V2596" t="s">
        <v>416</v>
      </c>
      <c r="W2596" s="60">
        <v>20820001</v>
      </c>
      <c r="X2596" s="60" t="str">
        <f t="shared" si="40"/>
        <v>208</v>
      </c>
    </row>
    <row r="2597" spans="2:24">
      <c r="B2597">
        <v>98702571</v>
      </c>
      <c r="C2597" t="s">
        <v>2517</v>
      </c>
      <c r="D2597" t="s">
        <v>410</v>
      </c>
      <c r="E2597" s="60" t="s">
        <v>411</v>
      </c>
      <c r="G2597" t="s">
        <v>412</v>
      </c>
      <c r="H2597" s="61">
        <v>43145</v>
      </c>
      <c r="J2597" t="s">
        <v>2518</v>
      </c>
      <c r="M2597" t="s">
        <v>397</v>
      </c>
      <c r="Q2597" t="s">
        <v>719</v>
      </c>
      <c r="S2597">
        <v>10297</v>
      </c>
      <c r="T2597" t="s">
        <v>628</v>
      </c>
      <c r="U2597" s="60">
        <v>1029706</v>
      </c>
      <c r="V2597" t="s">
        <v>967</v>
      </c>
      <c r="W2597" s="60">
        <v>20340030</v>
      </c>
      <c r="X2597" s="60" t="str">
        <f t="shared" si="40"/>
        <v>203</v>
      </c>
    </row>
    <row r="2598" spans="2:24">
      <c r="B2598">
        <v>98703605</v>
      </c>
      <c r="C2598" t="s">
        <v>2855</v>
      </c>
      <c r="D2598" t="s">
        <v>393</v>
      </c>
      <c r="E2598" s="60" t="s">
        <v>394</v>
      </c>
      <c r="G2598" t="s">
        <v>2693</v>
      </c>
      <c r="H2598" s="61">
        <v>44942</v>
      </c>
      <c r="J2598" t="s">
        <v>396</v>
      </c>
      <c r="M2598" t="s">
        <v>397</v>
      </c>
      <c r="Q2598" t="s">
        <v>2694</v>
      </c>
      <c r="S2598">
        <v>10203</v>
      </c>
      <c r="T2598" t="s">
        <v>399</v>
      </c>
      <c r="U2598" s="60">
        <v>1020305</v>
      </c>
      <c r="V2598" t="s">
        <v>436</v>
      </c>
      <c r="W2598" s="60">
        <v>21420001</v>
      </c>
      <c r="X2598" s="60" t="str">
        <f t="shared" si="40"/>
        <v>214</v>
      </c>
    </row>
    <row r="2599" spans="2:24">
      <c r="B2599">
        <v>98706579</v>
      </c>
      <c r="C2599" t="s">
        <v>2781</v>
      </c>
      <c r="D2599" t="s">
        <v>393</v>
      </c>
      <c r="E2599" s="60" t="s">
        <v>394</v>
      </c>
      <c r="G2599" t="s">
        <v>1299</v>
      </c>
      <c r="H2599" s="61">
        <v>44516</v>
      </c>
      <c r="J2599" t="s">
        <v>396</v>
      </c>
      <c r="M2599" t="s">
        <v>397</v>
      </c>
      <c r="Q2599" t="s">
        <v>398</v>
      </c>
      <c r="S2599">
        <v>10255</v>
      </c>
      <c r="T2599" t="s">
        <v>1097</v>
      </c>
      <c r="U2599" s="60">
        <v>10255</v>
      </c>
      <c r="V2599" t="s">
        <v>1097</v>
      </c>
      <c r="W2599" s="60">
        <v>22460001</v>
      </c>
      <c r="X2599" s="60" t="str">
        <f t="shared" si="40"/>
        <v>224</v>
      </c>
    </row>
    <row r="2600" spans="2:24">
      <c r="B2600">
        <v>98707184</v>
      </c>
      <c r="C2600" t="s">
        <v>2818</v>
      </c>
      <c r="D2600" t="s">
        <v>393</v>
      </c>
      <c r="E2600" s="60" t="s">
        <v>394</v>
      </c>
      <c r="G2600" t="s">
        <v>1299</v>
      </c>
      <c r="H2600" s="61">
        <v>44522</v>
      </c>
      <c r="J2600" t="s">
        <v>396</v>
      </c>
      <c r="M2600" t="s">
        <v>397</v>
      </c>
      <c r="Q2600" t="s">
        <v>398</v>
      </c>
      <c r="S2600">
        <v>10210</v>
      </c>
      <c r="T2600" t="s">
        <v>5038</v>
      </c>
      <c r="U2600" s="60">
        <v>1021001</v>
      </c>
      <c r="V2600" t="s">
        <v>797</v>
      </c>
      <c r="W2600" s="60">
        <v>21820002</v>
      </c>
      <c r="X2600" s="60" t="str">
        <f t="shared" si="40"/>
        <v>218</v>
      </c>
    </row>
    <row r="2601" spans="2:24">
      <c r="B2601">
        <v>98708993</v>
      </c>
      <c r="C2601" t="s">
        <v>4835</v>
      </c>
      <c r="D2601" t="s">
        <v>393</v>
      </c>
      <c r="E2601" s="60" t="s">
        <v>394</v>
      </c>
      <c r="G2601" t="s">
        <v>1299</v>
      </c>
      <c r="H2601" s="61">
        <v>45237</v>
      </c>
      <c r="J2601" t="s">
        <v>396</v>
      </c>
      <c r="M2601" t="s">
        <v>397</v>
      </c>
      <c r="Q2601" t="s">
        <v>398</v>
      </c>
      <c r="S2601">
        <v>10225</v>
      </c>
      <c r="T2601" t="s">
        <v>402</v>
      </c>
      <c r="U2601" s="60">
        <v>1022504</v>
      </c>
      <c r="V2601" t="s">
        <v>617</v>
      </c>
      <c r="W2601" s="60">
        <v>21320001</v>
      </c>
      <c r="X2601" s="60" t="str">
        <f t="shared" si="40"/>
        <v>213</v>
      </c>
    </row>
    <row r="2602" spans="2:24">
      <c r="B2602">
        <v>98710252</v>
      </c>
      <c r="C2602" t="s">
        <v>4836</v>
      </c>
      <c r="D2602" t="s">
        <v>393</v>
      </c>
      <c r="E2602" s="60" t="s">
        <v>394</v>
      </c>
      <c r="G2602" t="s">
        <v>2693</v>
      </c>
      <c r="H2602" s="61">
        <v>44980</v>
      </c>
      <c r="J2602" t="s">
        <v>396</v>
      </c>
      <c r="M2602" t="s">
        <v>397</v>
      </c>
      <c r="Q2602" t="s">
        <v>2694</v>
      </c>
      <c r="S2602">
        <v>10225</v>
      </c>
      <c r="T2602" t="s">
        <v>402</v>
      </c>
      <c r="U2602" s="60">
        <v>1022502</v>
      </c>
      <c r="V2602" t="s">
        <v>5045</v>
      </c>
      <c r="W2602" s="60">
        <v>21320004</v>
      </c>
      <c r="X2602" s="60" t="str">
        <f t="shared" si="40"/>
        <v>213</v>
      </c>
    </row>
    <row r="2603" spans="2:24">
      <c r="B2603">
        <v>98711474</v>
      </c>
      <c r="C2603" t="s">
        <v>2762</v>
      </c>
      <c r="D2603" t="s">
        <v>393</v>
      </c>
      <c r="E2603" s="60" t="s">
        <v>394</v>
      </c>
      <c r="G2603" t="s">
        <v>395</v>
      </c>
      <c r="H2603" s="61">
        <v>44505</v>
      </c>
      <c r="J2603" t="s">
        <v>396</v>
      </c>
      <c r="M2603" t="s">
        <v>397</v>
      </c>
      <c r="Q2603" t="s">
        <v>398</v>
      </c>
      <c r="S2603">
        <v>10213</v>
      </c>
      <c r="T2603" t="s">
        <v>460</v>
      </c>
      <c r="U2603" s="60">
        <v>1021303</v>
      </c>
      <c r="V2603" t="s">
        <v>1740</v>
      </c>
      <c r="W2603" s="60">
        <v>22320002</v>
      </c>
      <c r="X2603" s="60" t="str">
        <f t="shared" si="40"/>
        <v>223</v>
      </c>
    </row>
    <row r="2604" spans="2:24">
      <c r="B2604">
        <v>98715211</v>
      </c>
      <c r="C2604" t="s">
        <v>3408</v>
      </c>
      <c r="D2604" t="s">
        <v>393</v>
      </c>
      <c r="E2604" s="60" t="s">
        <v>394</v>
      </c>
      <c r="G2604" t="s">
        <v>2693</v>
      </c>
      <c r="H2604" s="61">
        <v>45240</v>
      </c>
      <c r="J2604" t="s">
        <v>396</v>
      </c>
      <c r="M2604" t="s">
        <v>397</v>
      </c>
      <c r="Q2604" t="s">
        <v>2694</v>
      </c>
      <c r="S2604">
        <v>10215</v>
      </c>
      <c r="T2604" t="s">
        <v>5034</v>
      </c>
      <c r="U2604" s="60">
        <v>1021503</v>
      </c>
      <c r="V2604" t="s">
        <v>907</v>
      </c>
      <c r="W2604" s="60">
        <v>21520001</v>
      </c>
      <c r="X2604" s="60" t="str">
        <f t="shared" si="40"/>
        <v>215</v>
      </c>
    </row>
    <row r="2605" spans="2:24">
      <c r="B2605">
        <v>98715739</v>
      </c>
      <c r="C2605" t="s">
        <v>2995</v>
      </c>
      <c r="D2605" t="s">
        <v>393</v>
      </c>
      <c r="E2605" s="60" t="s">
        <v>394</v>
      </c>
      <c r="G2605" t="s">
        <v>2693</v>
      </c>
      <c r="H2605" s="61">
        <v>45009</v>
      </c>
      <c r="J2605" t="s">
        <v>396</v>
      </c>
      <c r="M2605" t="s">
        <v>397</v>
      </c>
      <c r="Q2605" t="s">
        <v>2694</v>
      </c>
      <c r="S2605">
        <v>10230</v>
      </c>
      <c r="T2605" t="s">
        <v>454</v>
      </c>
      <c r="U2605" s="60">
        <v>1023006</v>
      </c>
      <c r="V2605" t="s">
        <v>455</v>
      </c>
      <c r="W2605" s="60">
        <v>20720006</v>
      </c>
      <c r="X2605" s="60" t="str">
        <f t="shared" si="40"/>
        <v>207</v>
      </c>
    </row>
    <row r="2606" spans="2:24">
      <c r="B2606">
        <v>98716927</v>
      </c>
      <c r="C2606" t="s">
        <v>3388</v>
      </c>
      <c r="D2606" t="s">
        <v>393</v>
      </c>
      <c r="E2606" s="60" t="s">
        <v>394</v>
      </c>
      <c r="G2606" t="s">
        <v>2693</v>
      </c>
      <c r="H2606" s="61">
        <v>45231</v>
      </c>
      <c r="J2606" t="s">
        <v>396</v>
      </c>
      <c r="M2606" t="s">
        <v>397</v>
      </c>
      <c r="Q2606" t="s">
        <v>2694</v>
      </c>
      <c r="S2606">
        <v>10270</v>
      </c>
      <c r="T2606" t="s">
        <v>5035</v>
      </c>
      <c r="U2606" s="60">
        <v>1027001</v>
      </c>
      <c r="V2606" t="s">
        <v>5042</v>
      </c>
      <c r="W2606" s="60">
        <v>21020001</v>
      </c>
      <c r="X2606" s="60" t="str">
        <f t="shared" si="40"/>
        <v>210</v>
      </c>
    </row>
    <row r="2607" spans="2:24">
      <c r="B2607">
        <v>98761849</v>
      </c>
      <c r="C2607" t="s">
        <v>2256</v>
      </c>
      <c r="D2607" t="s">
        <v>393</v>
      </c>
      <c r="E2607" s="60" t="s">
        <v>394</v>
      </c>
      <c r="G2607" t="s">
        <v>395</v>
      </c>
      <c r="H2607" s="61">
        <v>41871</v>
      </c>
      <c r="J2607" t="s">
        <v>396</v>
      </c>
      <c r="M2607" t="s">
        <v>471</v>
      </c>
      <c r="Q2607" t="s">
        <v>398</v>
      </c>
      <c r="S2607">
        <v>10202</v>
      </c>
      <c r="T2607" t="s">
        <v>430</v>
      </c>
      <c r="U2607" s="60">
        <v>1020201</v>
      </c>
      <c r="V2607" t="s">
        <v>615</v>
      </c>
      <c r="W2607" s="60">
        <v>21620002</v>
      </c>
      <c r="X2607" s="60" t="str">
        <f t="shared" si="40"/>
        <v>216</v>
      </c>
    </row>
    <row r="2608" spans="2:24">
      <c r="B2608">
        <v>98763575</v>
      </c>
      <c r="C2608" t="s">
        <v>3210</v>
      </c>
      <c r="D2608" t="s">
        <v>393</v>
      </c>
      <c r="E2608" s="60" t="s">
        <v>394</v>
      </c>
      <c r="G2608" t="s">
        <v>2693</v>
      </c>
      <c r="H2608" s="61">
        <v>44970</v>
      </c>
      <c r="J2608" t="s">
        <v>396</v>
      </c>
      <c r="M2608" t="s">
        <v>397</v>
      </c>
      <c r="Q2608" t="s">
        <v>2694</v>
      </c>
      <c r="S2608">
        <v>10209</v>
      </c>
      <c r="T2608" t="s">
        <v>442</v>
      </c>
      <c r="U2608" s="60">
        <v>1020901</v>
      </c>
      <c r="V2608" t="s">
        <v>445</v>
      </c>
      <c r="W2608" s="60">
        <v>21720002</v>
      </c>
      <c r="X2608" s="60" t="str">
        <f t="shared" si="40"/>
        <v>217</v>
      </c>
    </row>
    <row r="2609" spans="2:24">
      <c r="B2609">
        <v>98772094</v>
      </c>
      <c r="C2609" t="s">
        <v>3363</v>
      </c>
      <c r="D2609" t="s">
        <v>393</v>
      </c>
      <c r="E2609" s="60" t="s">
        <v>394</v>
      </c>
      <c r="G2609" t="s">
        <v>2693</v>
      </c>
      <c r="H2609" s="61">
        <v>45175</v>
      </c>
      <c r="J2609" t="s">
        <v>396</v>
      </c>
      <c r="M2609" t="s">
        <v>397</v>
      </c>
      <c r="Q2609" t="s">
        <v>2694</v>
      </c>
      <c r="S2609">
        <v>10272</v>
      </c>
      <c r="T2609" t="s">
        <v>1023</v>
      </c>
      <c r="U2609" s="60">
        <v>10272</v>
      </c>
      <c r="V2609" t="s">
        <v>1023</v>
      </c>
      <c r="W2609" s="60">
        <v>22760001</v>
      </c>
      <c r="X2609" s="60" t="str">
        <f t="shared" si="40"/>
        <v>227</v>
      </c>
    </row>
    <row r="2610" spans="2:24">
      <c r="B2610">
        <v>98772611</v>
      </c>
      <c r="C2610" t="s">
        <v>2491</v>
      </c>
      <c r="D2610" t="s">
        <v>393</v>
      </c>
      <c r="E2610" s="60" t="s">
        <v>394</v>
      </c>
      <c r="G2610" t="s">
        <v>395</v>
      </c>
      <c r="H2610" s="61">
        <v>43139</v>
      </c>
      <c r="J2610" t="s">
        <v>396</v>
      </c>
      <c r="M2610" t="s">
        <v>471</v>
      </c>
      <c r="Q2610" t="s">
        <v>398</v>
      </c>
      <c r="S2610">
        <v>10230</v>
      </c>
      <c r="T2610" t="s">
        <v>454</v>
      </c>
      <c r="U2610" s="60">
        <v>1023011</v>
      </c>
      <c r="V2610" t="s">
        <v>793</v>
      </c>
      <c r="W2610" s="60">
        <v>20720011</v>
      </c>
      <c r="X2610" s="60" t="str">
        <f t="shared" si="40"/>
        <v>207</v>
      </c>
    </row>
    <row r="2611" spans="2:24">
      <c r="B2611">
        <v>1000085042</v>
      </c>
      <c r="C2611" t="s">
        <v>4837</v>
      </c>
      <c r="D2611" t="s">
        <v>393</v>
      </c>
      <c r="E2611" s="60" t="s">
        <v>394</v>
      </c>
      <c r="G2611" t="s">
        <v>2693</v>
      </c>
      <c r="H2611" s="61">
        <v>45029</v>
      </c>
      <c r="J2611" t="s">
        <v>396</v>
      </c>
      <c r="M2611" t="s">
        <v>397</v>
      </c>
      <c r="Q2611" t="s">
        <v>2694</v>
      </c>
      <c r="S2611">
        <v>10230</v>
      </c>
      <c r="T2611" t="s">
        <v>454</v>
      </c>
      <c r="U2611" s="60">
        <v>1023006</v>
      </c>
      <c r="V2611" t="s">
        <v>455</v>
      </c>
      <c r="W2611" s="60">
        <v>20720006</v>
      </c>
      <c r="X2611" s="60" t="str">
        <f t="shared" si="40"/>
        <v>207</v>
      </c>
    </row>
    <row r="2612" spans="2:24">
      <c r="B2612">
        <v>1001507320</v>
      </c>
      <c r="C2612" t="s">
        <v>2177</v>
      </c>
      <c r="D2612" t="s">
        <v>410</v>
      </c>
      <c r="E2612" s="60" t="s">
        <v>411</v>
      </c>
      <c r="G2612" t="s">
        <v>753</v>
      </c>
      <c r="H2612" s="61">
        <v>41569</v>
      </c>
      <c r="J2612" t="s">
        <v>533</v>
      </c>
      <c r="M2612" t="s">
        <v>397</v>
      </c>
      <c r="Q2612" t="s">
        <v>753</v>
      </c>
      <c r="S2612">
        <v>10292</v>
      </c>
      <c r="T2612" t="s">
        <v>451</v>
      </c>
      <c r="U2612" s="60">
        <v>1029203</v>
      </c>
      <c r="V2612" t="s">
        <v>452</v>
      </c>
      <c r="W2612" s="60">
        <v>20160002</v>
      </c>
      <c r="X2612" s="60" t="str">
        <f t="shared" si="40"/>
        <v>201</v>
      </c>
    </row>
    <row r="2613" spans="2:24">
      <c r="B2613">
        <v>1010166168</v>
      </c>
      <c r="C2613" t="s">
        <v>2805</v>
      </c>
      <c r="D2613" t="s">
        <v>393</v>
      </c>
      <c r="E2613" s="60" t="s">
        <v>394</v>
      </c>
      <c r="G2613" t="s">
        <v>395</v>
      </c>
      <c r="H2613" s="61">
        <v>44519</v>
      </c>
      <c r="J2613" t="s">
        <v>396</v>
      </c>
      <c r="M2613" t="s">
        <v>397</v>
      </c>
      <c r="Q2613" t="s">
        <v>398</v>
      </c>
      <c r="S2613">
        <v>10260</v>
      </c>
      <c r="T2613" t="s">
        <v>5037</v>
      </c>
      <c r="U2613" s="60">
        <v>1026002</v>
      </c>
      <c r="V2613" t="s">
        <v>1330</v>
      </c>
      <c r="W2613" s="60">
        <v>20920002</v>
      </c>
      <c r="X2613" s="60" t="str">
        <f t="shared" si="40"/>
        <v>209</v>
      </c>
    </row>
    <row r="2614" spans="2:24">
      <c r="B2614">
        <v>1014183719</v>
      </c>
      <c r="C2614" t="s">
        <v>4838</v>
      </c>
      <c r="D2614" t="s">
        <v>410</v>
      </c>
      <c r="E2614" s="60" t="s">
        <v>411</v>
      </c>
      <c r="G2614" t="s">
        <v>412</v>
      </c>
      <c r="H2614" s="61">
        <v>45008</v>
      </c>
      <c r="J2614" t="s">
        <v>481</v>
      </c>
      <c r="M2614" t="s">
        <v>397</v>
      </c>
      <c r="Q2614" t="s">
        <v>414</v>
      </c>
      <c r="S2614">
        <v>10220</v>
      </c>
      <c r="T2614" t="s">
        <v>434</v>
      </c>
      <c r="U2614" s="60">
        <v>10220</v>
      </c>
      <c r="V2614" t="s">
        <v>434</v>
      </c>
      <c r="W2614" s="60">
        <v>22060001</v>
      </c>
      <c r="X2614" s="60" t="str">
        <f t="shared" si="40"/>
        <v>220</v>
      </c>
    </row>
    <row r="2615" spans="2:24">
      <c r="B2615">
        <v>1015405222</v>
      </c>
      <c r="C2615" t="s">
        <v>4839</v>
      </c>
      <c r="D2615" t="s">
        <v>393</v>
      </c>
      <c r="E2615" s="60" t="s">
        <v>394</v>
      </c>
      <c r="G2615" t="s">
        <v>2693</v>
      </c>
      <c r="H2615" s="61">
        <v>45078</v>
      </c>
      <c r="J2615" t="s">
        <v>396</v>
      </c>
      <c r="M2615" t="s">
        <v>471</v>
      </c>
      <c r="Q2615" t="s">
        <v>2694</v>
      </c>
      <c r="S2615">
        <v>10230</v>
      </c>
      <c r="T2615" t="s">
        <v>454</v>
      </c>
      <c r="U2615" s="60">
        <v>1023008</v>
      </c>
      <c r="V2615" t="s">
        <v>684</v>
      </c>
      <c r="W2615" s="60">
        <v>20720008</v>
      </c>
      <c r="X2615" s="60" t="str">
        <f t="shared" si="40"/>
        <v>207</v>
      </c>
    </row>
    <row r="2616" spans="2:24">
      <c r="B2616">
        <v>1016011986</v>
      </c>
      <c r="C2616" t="s">
        <v>3002</v>
      </c>
      <c r="D2616" t="s">
        <v>393</v>
      </c>
      <c r="E2616" s="60" t="s">
        <v>394</v>
      </c>
      <c r="G2616" t="s">
        <v>1299</v>
      </c>
      <c r="H2616" s="61">
        <v>45223</v>
      </c>
      <c r="J2616" t="s">
        <v>396</v>
      </c>
      <c r="M2616" t="s">
        <v>397</v>
      </c>
      <c r="Q2616" t="s">
        <v>398</v>
      </c>
      <c r="S2616">
        <v>10260</v>
      </c>
      <c r="T2616" t="s">
        <v>5037</v>
      </c>
      <c r="U2616" s="60">
        <v>1026001</v>
      </c>
      <c r="V2616" t="s">
        <v>538</v>
      </c>
      <c r="W2616" s="60">
        <v>20920001</v>
      </c>
      <c r="X2616" s="60" t="str">
        <f t="shared" si="40"/>
        <v>209</v>
      </c>
    </row>
    <row r="2617" spans="2:24">
      <c r="B2617">
        <v>1017123518</v>
      </c>
      <c r="C2617" t="s">
        <v>2893</v>
      </c>
      <c r="D2617" t="s">
        <v>393</v>
      </c>
      <c r="E2617" s="60" t="s">
        <v>394</v>
      </c>
      <c r="G2617" t="s">
        <v>2693</v>
      </c>
      <c r="H2617" s="61">
        <v>45154</v>
      </c>
      <c r="J2617" t="s">
        <v>396</v>
      </c>
      <c r="M2617" t="s">
        <v>397</v>
      </c>
      <c r="Q2617" t="s">
        <v>2694</v>
      </c>
      <c r="S2617">
        <v>10211</v>
      </c>
      <c r="T2617" t="s">
        <v>422</v>
      </c>
      <c r="U2617" s="60">
        <v>1021101</v>
      </c>
      <c r="V2617" t="s">
        <v>423</v>
      </c>
      <c r="W2617" s="60">
        <v>21920004</v>
      </c>
      <c r="X2617" s="60" t="str">
        <f t="shared" si="40"/>
        <v>219</v>
      </c>
    </row>
    <row r="2618" spans="2:24">
      <c r="B2618">
        <v>1017123751</v>
      </c>
      <c r="C2618" t="s">
        <v>2527</v>
      </c>
      <c r="D2618" t="s">
        <v>393</v>
      </c>
      <c r="E2618" s="60" t="s">
        <v>394</v>
      </c>
      <c r="G2618" t="s">
        <v>395</v>
      </c>
      <c r="H2618" s="61">
        <v>43152</v>
      </c>
      <c r="J2618" t="s">
        <v>396</v>
      </c>
      <c r="M2618" t="s">
        <v>471</v>
      </c>
      <c r="Q2618" t="s">
        <v>398</v>
      </c>
      <c r="S2618">
        <v>10202</v>
      </c>
      <c r="T2618" t="s">
        <v>430</v>
      </c>
      <c r="U2618" s="60">
        <v>1020204</v>
      </c>
      <c r="V2618" t="s">
        <v>5047</v>
      </c>
      <c r="W2618" s="60">
        <v>21620003</v>
      </c>
      <c r="X2618" s="60" t="str">
        <f t="shared" si="40"/>
        <v>216</v>
      </c>
    </row>
    <row r="2619" spans="2:24">
      <c r="B2619">
        <v>1017124632</v>
      </c>
      <c r="C2619" t="s">
        <v>2772</v>
      </c>
      <c r="D2619" t="s">
        <v>393</v>
      </c>
      <c r="E2619" s="60" t="s">
        <v>394</v>
      </c>
      <c r="G2619" t="s">
        <v>395</v>
      </c>
      <c r="H2619" s="61">
        <v>44516</v>
      </c>
      <c r="J2619" t="s">
        <v>396</v>
      </c>
      <c r="M2619" t="s">
        <v>397</v>
      </c>
      <c r="Q2619" t="s">
        <v>398</v>
      </c>
      <c r="S2619">
        <v>10240</v>
      </c>
      <c r="T2619" t="s">
        <v>5036</v>
      </c>
      <c r="U2619" s="60">
        <v>1024001</v>
      </c>
      <c r="V2619" t="s">
        <v>477</v>
      </c>
      <c r="W2619" s="60">
        <v>21120001</v>
      </c>
      <c r="X2619" s="60" t="str">
        <f t="shared" si="40"/>
        <v>211</v>
      </c>
    </row>
    <row r="2620" spans="2:24">
      <c r="B2620">
        <v>1017125376</v>
      </c>
      <c r="C2620" t="s">
        <v>2221</v>
      </c>
      <c r="D2620" t="s">
        <v>393</v>
      </c>
      <c r="E2620" s="60" t="s">
        <v>394</v>
      </c>
      <c r="G2620" t="s">
        <v>395</v>
      </c>
      <c r="H2620" s="61">
        <v>41865</v>
      </c>
      <c r="J2620" t="s">
        <v>396</v>
      </c>
      <c r="M2620" t="s">
        <v>397</v>
      </c>
      <c r="Q2620" t="s">
        <v>398</v>
      </c>
      <c r="S2620">
        <v>10225</v>
      </c>
      <c r="T2620" t="s">
        <v>402</v>
      </c>
      <c r="U2620" s="60">
        <v>10225</v>
      </c>
      <c r="V2620" t="s">
        <v>402</v>
      </c>
      <c r="W2620" s="60">
        <v>21320011</v>
      </c>
      <c r="X2620" s="60" t="str">
        <f t="shared" si="40"/>
        <v>213</v>
      </c>
    </row>
    <row r="2621" spans="2:24">
      <c r="B2621">
        <v>1017125607</v>
      </c>
      <c r="C2621" t="s">
        <v>4840</v>
      </c>
      <c r="D2621" t="s">
        <v>393</v>
      </c>
      <c r="E2621" s="60" t="s">
        <v>394</v>
      </c>
      <c r="G2621" t="s">
        <v>2693</v>
      </c>
      <c r="H2621" s="61">
        <v>44942</v>
      </c>
      <c r="J2621" t="s">
        <v>396</v>
      </c>
      <c r="M2621" t="s">
        <v>397</v>
      </c>
      <c r="Q2621" t="s">
        <v>2694</v>
      </c>
      <c r="S2621">
        <v>10203</v>
      </c>
      <c r="T2621" t="s">
        <v>399</v>
      </c>
      <c r="U2621" s="60">
        <v>1020303</v>
      </c>
      <c r="V2621" t="s">
        <v>418</v>
      </c>
      <c r="W2621" s="60">
        <v>21420003</v>
      </c>
      <c r="X2621" s="60" t="str">
        <f t="shared" si="40"/>
        <v>214</v>
      </c>
    </row>
    <row r="2622" spans="2:24">
      <c r="B2622">
        <v>1017125858</v>
      </c>
      <c r="C2622" t="s">
        <v>2872</v>
      </c>
      <c r="D2622" t="s">
        <v>410</v>
      </c>
      <c r="E2622" s="60" t="s">
        <v>411</v>
      </c>
      <c r="G2622" t="s">
        <v>412</v>
      </c>
      <c r="H2622" s="61">
        <v>44580</v>
      </c>
      <c r="J2622" t="s">
        <v>966</v>
      </c>
      <c r="M2622" t="s">
        <v>397</v>
      </c>
      <c r="Q2622" t="s">
        <v>719</v>
      </c>
      <c r="S2622">
        <v>10295</v>
      </c>
      <c r="T2622" t="s">
        <v>761</v>
      </c>
      <c r="U2622" s="60">
        <v>10295</v>
      </c>
      <c r="V2622" t="s">
        <v>761</v>
      </c>
      <c r="W2622" s="60">
        <v>11110001</v>
      </c>
      <c r="X2622" s="60" t="str">
        <f t="shared" si="40"/>
        <v>111</v>
      </c>
    </row>
    <row r="2623" spans="2:24">
      <c r="B2623">
        <v>1017126098</v>
      </c>
      <c r="C2623" t="s">
        <v>2874</v>
      </c>
      <c r="D2623" t="s">
        <v>410</v>
      </c>
      <c r="E2623" s="60" t="s">
        <v>411</v>
      </c>
      <c r="G2623" t="s">
        <v>412</v>
      </c>
      <c r="H2623" s="61">
        <v>45090</v>
      </c>
      <c r="J2623" t="s">
        <v>966</v>
      </c>
      <c r="M2623" t="s">
        <v>397</v>
      </c>
      <c r="Q2623" t="s">
        <v>719</v>
      </c>
      <c r="S2623">
        <v>102</v>
      </c>
      <c r="T2623" t="s">
        <v>497</v>
      </c>
      <c r="U2623" s="60">
        <v>102</v>
      </c>
      <c r="V2623" t="s">
        <v>497</v>
      </c>
      <c r="W2623" s="60">
        <v>10110001</v>
      </c>
      <c r="X2623" s="60" t="str">
        <f t="shared" si="40"/>
        <v>101</v>
      </c>
    </row>
    <row r="2624" spans="2:24">
      <c r="B2624">
        <v>1017126461</v>
      </c>
      <c r="C2624" t="s">
        <v>2305</v>
      </c>
      <c r="D2624" t="s">
        <v>410</v>
      </c>
      <c r="E2624" s="60" t="s">
        <v>411</v>
      </c>
      <c r="G2624" t="s">
        <v>753</v>
      </c>
      <c r="H2624" s="61">
        <v>42159</v>
      </c>
      <c r="J2624" t="s">
        <v>530</v>
      </c>
      <c r="M2624" t="s">
        <v>397</v>
      </c>
      <c r="Q2624" t="s">
        <v>753</v>
      </c>
      <c r="S2624">
        <v>10270</v>
      </c>
      <c r="T2624" t="s">
        <v>5035</v>
      </c>
      <c r="U2624" s="60">
        <v>10270</v>
      </c>
      <c r="V2624" t="s">
        <v>5035</v>
      </c>
      <c r="W2624" s="60">
        <v>21060001</v>
      </c>
      <c r="X2624" s="60" t="str">
        <f t="shared" si="40"/>
        <v>210</v>
      </c>
    </row>
    <row r="2625" spans="2:24">
      <c r="B2625">
        <v>1017127115</v>
      </c>
      <c r="C2625" t="s">
        <v>2886</v>
      </c>
      <c r="D2625" t="s">
        <v>393</v>
      </c>
      <c r="E2625" s="60" t="s">
        <v>394</v>
      </c>
      <c r="G2625" t="s">
        <v>1299</v>
      </c>
      <c r="H2625" s="61">
        <v>45223</v>
      </c>
      <c r="J2625" t="s">
        <v>396</v>
      </c>
      <c r="M2625" t="s">
        <v>397</v>
      </c>
      <c r="Q2625" t="s">
        <v>398</v>
      </c>
      <c r="S2625">
        <v>10255</v>
      </c>
      <c r="T2625" t="s">
        <v>1097</v>
      </c>
      <c r="U2625" s="60">
        <v>10255</v>
      </c>
      <c r="V2625" t="s">
        <v>1097</v>
      </c>
      <c r="W2625" s="60">
        <v>22460001</v>
      </c>
      <c r="X2625" s="60" t="str">
        <f t="shared" si="40"/>
        <v>224</v>
      </c>
    </row>
    <row r="2626" spans="2:24">
      <c r="B2626">
        <v>1017128645</v>
      </c>
      <c r="C2626" t="s">
        <v>2837</v>
      </c>
      <c r="D2626" t="s">
        <v>393</v>
      </c>
      <c r="E2626" s="60" t="s">
        <v>394</v>
      </c>
      <c r="G2626" t="s">
        <v>395</v>
      </c>
      <c r="H2626" s="61">
        <v>44531</v>
      </c>
      <c r="J2626" t="s">
        <v>396</v>
      </c>
      <c r="M2626" t="s">
        <v>397</v>
      </c>
      <c r="Q2626" t="s">
        <v>398</v>
      </c>
      <c r="S2626">
        <v>10225</v>
      </c>
      <c r="T2626" t="s">
        <v>402</v>
      </c>
      <c r="U2626" s="60">
        <v>10225</v>
      </c>
      <c r="V2626" t="s">
        <v>402</v>
      </c>
      <c r="W2626" s="60">
        <v>21320011</v>
      </c>
      <c r="X2626" s="60" t="str">
        <f t="shared" si="40"/>
        <v>213</v>
      </c>
    </row>
    <row r="2627" spans="2:24">
      <c r="B2627">
        <v>1017129368</v>
      </c>
      <c r="C2627" t="s">
        <v>4841</v>
      </c>
      <c r="D2627" t="s">
        <v>393</v>
      </c>
      <c r="E2627" s="60" t="s">
        <v>394</v>
      </c>
      <c r="G2627" t="s">
        <v>2693</v>
      </c>
      <c r="H2627" s="61">
        <v>45229</v>
      </c>
      <c r="J2627" t="s">
        <v>396</v>
      </c>
      <c r="M2627" t="s">
        <v>397</v>
      </c>
      <c r="Q2627" t="s">
        <v>2694</v>
      </c>
      <c r="S2627">
        <v>10279</v>
      </c>
      <c r="T2627" t="s">
        <v>1114</v>
      </c>
      <c r="U2627" s="60">
        <v>10279</v>
      </c>
      <c r="V2627" t="s">
        <v>1114</v>
      </c>
      <c r="W2627" s="60">
        <v>22960001</v>
      </c>
      <c r="X2627" s="60" t="str">
        <f t="shared" ref="X2627:X2690" si="41">LEFT(W2627,3)</f>
        <v>229</v>
      </c>
    </row>
    <row r="2628" spans="2:24">
      <c r="B2628">
        <v>71748818</v>
      </c>
      <c r="C2628" t="s">
        <v>1689</v>
      </c>
      <c r="D2628" t="s">
        <v>410</v>
      </c>
      <c r="E2628" s="60" t="s">
        <v>411</v>
      </c>
      <c r="G2628" t="s">
        <v>753</v>
      </c>
      <c r="H2628" s="61">
        <v>39462</v>
      </c>
      <c r="J2628" t="s">
        <v>5026</v>
      </c>
      <c r="M2628" t="s">
        <v>397</v>
      </c>
      <c r="Q2628" t="s">
        <v>753</v>
      </c>
      <c r="S2628">
        <v>10291</v>
      </c>
      <c r="T2628" t="s">
        <v>439</v>
      </c>
      <c r="U2628" s="60">
        <v>1029107</v>
      </c>
      <c r="V2628" t="s">
        <v>512</v>
      </c>
      <c r="W2628" s="60">
        <v>10410054</v>
      </c>
      <c r="X2628" s="60" t="str">
        <f t="shared" si="41"/>
        <v>104</v>
      </c>
    </row>
    <row r="2629" spans="2:24">
      <c r="B2629">
        <v>1017131199</v>
      </c>
      <c r="C2629" t="s">
        <v>3072</v>
      </c>
      <c r="D2629" t="s">
        <v>393</v>
      </c>
      <c r="E2629" s="60" t="s">
        <v>394</v>
      </c>
      <c r="G2629" t="s">
        <v>2693</v>
      </c>
      <c r="H2629" s="61">
        <v>45062</v>
      </c>
      <c r="J2629" t="s">
        <v>396</v>
      </c>
      <c r="M2629" t="s">
        <v>471</v>
      </c>
      <c r="Q2629" t="s">
        <v>2694</v>
      </c>
      <c r="S2629">
        <v>10230</v>
      </c>
      <c r="T2629" t="s">
        <v>454</v>
      </c>
      <c r="U2629" s="60">
        <v>1023001</v>
      </c>
      <c r="V2629" t="s">
        <v>457</v>
      </c>
      <c r="W2629" s="60">
        <v>20720001</v>
      </c>
      <c r="X2629" s="60" t="str">
        <f t="shared" si="41"/>
        <v>207</v>
      </c>
    </row>
    <row r="2630" spans="2:24">
      <c r="B2630">
        <v>1017131469</v>
      </c>
      <c r="C2630" t="s">
        <v>2397</v>
      </c>
      <c r="D2630" t="s">
        <v>410</v>
      </c>
      <c r="E2630" s="60" t="s">
        <v>411</v>
      </c>
      <c r="G2630" t="s">
        <v>412</v>
      </c>
      <c r="H2630" s="61">
        <v>42559</v>
      </c>
      <c r="J2630" t="s">
        <v>1172</v>
      </c>
      <c r="M2630" t="s">
        <v>397</v>
      </c>
      <c r="Q2630" t="s">
        <v>719</v>
      </c>
      <c r="S2630">
        <v>10225</v>
      </c>
      <c r="T2630" t="s">
        <v>402</v>
      </c>
      <c r="U2630" s="60">
        <v>10225</v>
      </c>
      <c r="V2630" t="s">
        <v>402</v>
      </c>
      <c r="W2630" s="60">
        <v>21360001</v>
      </c>
      <c r="X2630" s="60" t="str">
        <f t="shared" si="41"/>
        <v>213</v>
      </c>
    </row>
    <row r="2631" spans="2:24">
      <c r="B2631">
        <v>1017131992</v>
      </c>
      <c r="C2631" t="s">
        <v>2159</v>
      </c>
      <c r="D2631" t="s">
        <v>410</v>
      </c>
      <c r="E2631" s="60" t="s">
        <v>411</v>
      </c>
      <c r="G2631" t="s">
        <v>753</v>
      </c>
      <c r="H2631" s="61">
        <v>41502</v>
      </c>
      <c r="J2631" t="s">
        <v>4954</v>
      </c>
      <c r="M2631" t="s">
        <v>397</v>
      </c>
      <c r="Q2631" t="s">
        <v>753</v>
      </c>
      <c r="S2631">
        <v>10292</v>
      </c>
      <c r="T2631" t="s">
        <v>451</v>
      </c>
      <c r="U2631" s="60">
        <v>1029203</v>
      </c>
      <c r="V2631" t="s">
        <v>452</v>
      </c>
      <c r="W2631" s="60">
        <v>20160002</v>
      </c>
      <c r="X2631" s="60" t="str">
        <f t="shared" si="41"/>
        <v>201</v>
      </c>
    </row>
    <row r="2632" spans="2:24">
      <c r="B2632">
        <v>1017132099</v>
      </c>
      <c r="C2632" t="s">
        <v>4842</v>
      </c>
      <c r="D2632" t="s">
        <v>393</v>
      </c>
      <c r="E2632" s="60" t="s">
        <v>394</v>
      </c>
      <c r="G2632" t="s">
        <v>1299</v>
      </c>
      <c r="H2632" s="61">
        <v>45237</v>
      </c>
      <c r="J2632" t="s">
        <v>396</v>
      </c>
      <c r="M2632" t="s">
        <v>397</v>
      </c>
      <c r="Q2632" t="s">
        <v>398</v>
      </c>
      <c r="S2632">
        <v>10250</v>
      </c>
      <c r="T2632" t="s">
        <v>483</v>
      </c>
      <c r="U2632" s="60">
        <v>1025001</v>
      </c>
      <c r="V2632" t="s">
        <v>864</v>
      </c>
      <c r="W2632" s="60">
        <v>21220001</v>
      </c>
      <c r="X2632" s="60" t="str">
        <f t="shared" si="41"/>
        <v>212</v>
      </c>
    </row>
    <row r="2633" spans="2:24">
      <c r="B2633">
        <v>1017132426</v>
      </c>
      <c r="C2633" t="s">
        <v>2452</v>
      </c>
      <c r="D2633" t="s">
        <v>393</v>
      </c>
      <c r="E2633" s="60" t="s">
        <v>394</v>
      </c>
      <c r="G2633" t="s">
        <v>395</v>
      </c>
      <c r="H2633" s="61">
        <v>43137</v>
      </c>
      <c r="J2633" t="s">
        <v>396</v>
      </c>
      <c r="M2633" t="s">
        <v>397</v>
      </c>
      <c r="Q2633" t="s">
        <v>398</v>
      </c>
      <c r="S2633">
        <v>10225</v>
      </c>
      <c r="T2633" t="s">
        <v>402</v>
      </c>
      <c r="U2633" s="60">
        <v>1022506</v>
      </c>
      <c r="V2633" t="s">
        <v>657</v>
      </c>
      <c r="W2633" s="60">
        <v>21320008</v>
      </c>
      <c r="X2633" s="60" t="str">
        <f t="shared" si="41"/>
        <v>213</v>
      </c>
    </row>
    <row r="2634" spans="2:24">
      <c r="B2634">
        <v>1017135431</v>
      </c>
      <c r="C2634" t="s">
        <v>3065</v>
      </c>
      <c r="D2634" t="s">
        <v>393</v>
      </c>
      <c r="E2634" s="60" t="s">
        <v>394</v>
      </c>
      <c r="G2634" t="s">
        <v>2693</v>
      </c>
      <c r="H2634" s="61">
        <v>45049</v>
      </c>
      <c r="J2634" t="s">
        <v>396</v>
      </c>
      <c r="M2634" t="s">
        <v>397</v>
      </c>
      <c r="Q2634" t="s">
        <v>2694</v>
      </c>
      <c r="S2634">
        <v>10215</v>
      </c>
      <c r="T2634" t="s">
        <v>5034</v>
      </c>
      <c r="U2634" s="60">
        <v>1021503</v>
      </c>
      <c r="V2634" t="s">
        <v>907</v>
      </c>
      <c r="W2634" s="60">
        <v>21520001</v>
      </c>
      <c r="X2634" s="60" t="str">
        <f t="shared" si="41"/>
        <v>215</v>
      </c>
    </row>
    <row r="2635" spans="2:24">
      <c r="B2635">
        <v>1017136527</v>
      </c>
      <c r="C2635" t="s">
        <v>2345</v>
      </c>
      <c r="D2635" t="s">
        <v>393</v>
      </c>
      <c r="E2635" s="60" t="s">
        <v>394</v>
      </c>
      <c r="G2635" t="s">
        <v>395</v>
      </c>
      <c r="H2635" s="61">
        <v>42391</v>
      </c>
      <c r="J2635" t="s">
        <v>396</v>
      </c>
      <c r="M2635" t="s">
        <v>397</v>
      </c>
      <c r="Q2635" t="s">
        <v>398</v>
      </c>
      <c r="S2635">
        <v>10210</v>
      </c>
      <c r="T2635" t="s">
        <v>5038</v>
      </c>
      <c r="U2635" s="60">
        <v>1021001</v>
      </c>
      <c r="V2635" t="s">
        <v>797</v>
      </c>
      <c r="W2635" s="60">
        <v>21820002</v>
      </c>
      <c r="X2635" s="60" t="str">
        <f t="shared" si="41"/>
        <v>218</v>
      </c>
    </row>
    <row r="2636" spans="2:24">
      <c r="B2636">
        <v>1017137469</v>
      </c>
      <c r="C2636" t="s">
        <v>3109</v>
      </c>
      <c r="D2636" t="s">
        <v>393</v>
      </c>
      <c r="E2636" s="60" t="s">
        <v>394</v>
      </c>
      <c r="G2636" t="s">
        <v>2693</v>
      </c>
      <c r="H2636" s="61">
        <v>45075</v>
      </c>
      <c r="J2636" t="s">
        <v>396</v>
      </c>
      <c r="M2636" t="s">
        <v>471</v>
      </c>
      <c r="Q2636" t="s">
        <v>2694</v>
      </c>
      <c r="S2636">
        <v>10290</v>
      </c>
      <c r="T2636" t="s">
        <v>706</v>
      </c>
      <c r="U2636" s="60">
        <v>1029003</v>
      </c>
      <c r="V2636" t="s">
        <v>926</v>
      </c>
      <c r="W2636" s="60">
        <v>20420002</v>
      </c>
      <c r="X2636" s="60" t="str">
        <f t="shared" si="41"/>
        <v>204</v>
      </c>
    </row>
    <row r="2637" spans="2:24">
      <c r="B2637">
        <v>1017139094</v>
      </c>
      <c r="C2637" t="s">
        <v>4843</v>
      </c>
      <c r="D2637" t="s">
        <v>393</v>
      </c>
      <c r="E2637" s="60" t="s">
        <v>394</v>
      </c>
      <c r="G2637" t="s">
        <v>2693</v>
      </c>
      <c r="H2637" s="61">
        <v>45054</v>
      </c>
      <c r="J2637" t="s">
        <v>396</v>
      </c>
      <c r="M2637" t="s">
        <v>397</v>
      </c>
      <c r="Q2637" t="s">
        <v>2694</v>
      </c>
      <c r="S2637">
        <v>10209</v>
      </c>
      <c r="T2637" t="s">
        <v>442</v>
      </c>
      <c r="U2637" s="60">
        <v>1020904</v>
      </c>
      <c r="V2637" t="s">
        <v>756</v>
      </c>
      <c r="W2637" s="60">
        <v>21720005</v>
      </c>
      <c r="X2637" s="60" t="str">
        <f t="shared" si="41"/>
        <v>217</v>
      </c>
    </row>
    <row r="2638" spans="2:24">
      <c r="B2638">
        <v>1017139173</v>
      </c>
      <c r="C2638" t="s">
        <v>1993</v>
      </c>
      <c r="D2638" t="s">
        <v>410</v>
      </c>
      <c r="E2638" s="60" t="s">
        <v>411</v>
      </c>
      <c r="G2638" t="s">
        <v>753</v>
      </c>
      <c r="H2638" s="61">
        <v>40856</v>
      </c>
      <c r="J2638" t="s">
        <v>4955</v>
      </c>
      <c r="M2638" t="s">
        <v>397</v>
      </c>
      <c r="Q2638" t="s">
        <v>753</v>
      </c>
      <c r="S2638">
        <v>10230</v>
      </c>
      <c r="T2638" t="s">
        <v>454</v>
      </c>
      <c r="U2638" s="60">
        <v>1023016</v>
      </c>
      <c r="V2638" t="s">
        <v>588</v>
      </c>
      <c r="W2638" s="60">
        <v>20730001</v>
      </c>
      <c r="X2638" s="60" t="str">
        <f t="shared" si="41"/>
        <v>207</v>
      </c>
    </row>
    <row r="2639" spans="2:24">
      <c r="B2639">
        <v>1017142191</v>
      </c>
      <c r="C2639" t="s">
        <v>2199</v>
      </c>
      <c r="D2639" t="s">
        <v>410</v>
      </c>
      <c r="E2639" s="60" t="s">
        <v>411</v>
      </c>
      <c r="G2639" t="s">
        <v>753</v>
      </c>
      <c r="H2639" s="61">
        <v>41775</v>
      </c>
      <c r="J2639" t="s">
        <v>489</v>
      </c>
      <c r="M2639" t="s">
        <v>397</v>
      </c>
      <c r="Q2639" t="s">
        <v>753</v>
      </c>
      <c r="S2639">
        <v>10292</v>
      </c>
      <c r="T2639" t="s">
        <v>451</v>
      </c>
      <c r="U2639" s="60">
        <v>1029203</v>
      </c>
      <c r="V2639" t="s">
        <v>452</v>
      </c>
      <c r="W2639" s="60">
        <v>20160002</v>
      </c>
      <c r="X2639" s="60" t="str">
        <f t="shared" si="41"/>
        <v>201</v>
      </c>
    </row>
    <row r="2640" spans="2:24">
      <c r="B2640">
        <v>1017142808</v>
      </c>
      <c r="C2640" t="s">
        <v>3186</v>
      </c>
      <c r="D2640" t="s">
        <v>393</v>
      </c>
      <c r="E2640" s="60" t="s">
        <v>394</v>
      </c>
      <c r="G2640" t="s">
        <v>2693</v>
      </c>
      <c r="H2640" s="61">
        <v>45009</v>
      </c>
      <c r="J2640" t="s">
        <v>396</v>
      </c>
      <c r="M2640" t="s">
        <v>397</v>
      </c>
      <c r="Q2640" t="s">
        <v>2694</v>
      </c>
      <c r="S2640">
        <v>10230</v>
      </c>
      <c r="T2640" t="s">
        <v>454</v>
      </c>
      <c r="U2640" s="60">
        <v>1023013</v>
      </c>
      <c r="V2640" t="s">
        <v>840</v>
      </c>
      <c r="W2640" s="60">
        <v>20720014</v>
      </c>
      <c r="X2640" s="60" t="str">
        <f t="shared" si="41"/>
        <v>207</v>
      </c>
    </row>
    <row r="2641" spans="2:24">
      <c r="B2641">
        <v>1017145292</v>
      </c>
      <c r="C2641" t="s">
        <v>3355</v>
      </c>
      <c r="D2641" t="s">
        <v>410</v>
      </c>
      <c r="E2641" s="60" t="s">
        <v>411</v>
      </c>
      <c r="G2641" t="s">
        <v>412</v>
      </c>
      <c r="H2641" s="61">
        <v>44853</v>
      </c>
      <c r="J2641" t="s">
        <v>4963</v>
      </c>
      <c r="M2641" t="s">
        <v>397</v>
      </c>
      <c r="Q2641" t="s">
        <v>719</v>
      </c>
      <c r="S2641">
        <v>10215</v>
      </c>
      <c r="T2641" t="s">
        <v>5034</v>
      </c>
      <c r="U2641" s="60">
        <v>1021503</v>
      </c>
      <c r="V2641" t="s">
        <v>907</v>
      </c>
      <c r="W2641" s="60">
        <v>21520001</v>
      </c>
      <c r="X2641" s="60" t="str">
        <f t="shared" si="41"/>
        <v>215</v>
      </c>
    </row>
    <row r="2642" spans="2:24">
      <c r="B2642">
        <v>1017146726</v>
      </c>
      <c r="C2642" t="s">
        <v>4844</v>
      </c>
      <c r="D2642" t="s">
        <v>410</v>
      </c>
      <c r="E2642" s="60" t="s">
        <v>411</v>
      </c>
      <c r="G2642" t="s">
        <v>412</v>
      </c>
      <c r="H2642" s="61">
        <v>45201</v>
      </c>
      <c r="J2642" t="s">
        <v>4979</v>
      </c>
      <c r="M2642" t="s">
        <v>397</v>
      </c>
      <c r="Q2642" t="s">
        <v>719</v>
      </c>
      <c r="S2642">
        <v>10210</v>
      </c>
      <c r="T2642" t="s">
        <v>5038</v>
      </c>
      <c r="U2642" s="60">
        <v>10210</v>
      </c>
      <c r="V2642" t="s">
        <v>5038</v>
      </c>
      <c r="W2642" s="60">
        <v>21860001</v>
      </c>
      <c r="X2642" s="60" t="str">
        <f t="shared" si="41"/>
        <v>218</v>
      </c>
    </row>
    <row r="2643" spans="2:24">
      <c r="B2643">
        <v>1017146878</v>
      </c>
      <c r="C2643" t="s">
        <v>2769</v>
      </c>
      <c r="D2643" t="s">
        <v>393</v>
      </c>
      <c r="E2643" s="60" t="s">
        <v>394</v>
      </c>
      <c r="G2643" t="s">
        <v>395</v>
      </c>
      <c r="H2643" s="61">
        <v>44505</v>
      </c>
      <c r="J2643" t="s">
        <v>396</v>
      </c>
      <c r="M2643" t="s">
        <v>471</v>
      </c>
      <c r="Q2643" t="s">
        <v>398</v>
      </c>
      <c r="S2643">
        <v>10230</v>
      </c>
      <c r="T2643" t="s">
        <v>454</v>
      </c>
      <c r="U2643" s="60">
        <v>1023007</v>
      </c>
      <c r="V2643" t="s">
        <v>582</v>
      </c>
      <c r="W2643" s="60">
        <v>20720007</v>
      </c>
      <c r="X2643" s="60" t="str">
        <f t="shared" si="41"/>
        <v>207</v>
      </c>
    </row>
    <row r="2644" spans="2:24">
      <c r="B2644">
        <v>1017151134</v>
      </c>
      <c r="C2644" t="s">
        <v>4845</v>
      </c>
      <c r="D2644" t="s">
        <v>393</v>
      </c>
      <c r="E2644" s="60" t="s">
        <v>394</v>
      </c>
      <c r="G2644" t="s">
        <v>2693</v>
      </c>
      <c r="H2644" s="61">
        <v>45118</v>
      </c>
      <c r="J2644" t="s">
        <v>396</v>
      </c>
      <c r="M2644" t="s">
        <v>397</v>
      </c>
      <c r="Q2644" t="s">
        <v>2694</v>
      </c>
      <c r="S2644">
        <v>10235</v>
      </c>
      <c r="T2644" t="s">
        <v>415</v>
      </c>
      <c r="U2644" s="60">
        <v>1023502</v>
      </c>
      <c r="V2644" t="s">
        <v>416</v>
      </c>
      <c r="W2644" s="60">
        <v>20820001</v>
      </c>
      <c r="X2644" s="60" t="str">
        <f t="shared" si="41"/>
        <v>208</v>
      </c>
    </row>
    <row r="2645" spans="2:24">
      <c r="B2645">
        <v>71763130</v>
      </c>
      <c r="C2645" t="s">
        <v>4846</v>
      </c>
      <c r="D2645" t="s">
        <v>410</v>
      </c>
      <c r="E2645" s="60" t="s">
        <v>411</v>
      </c>
      <c r="G2645" t="s">
        <v>2844</v>
      </c>
      <c r="H2645" s="61">
        <v>45202</v>
      </c>
      <c r="J2645" t="s">
        <v>2856</v>
      </c>
      <c r="M2645" t="s">
        <v>397</v>
      </c>
      <c r="Q2645" t="s">
        <v>2846</v>
      </c>
      <c r="S2645">
        <v>10291</v>
      </c>
      <c r="T2645" t="s">
        <v>439</v>
      </c>
      <c r="U2645" s="60">
        <v>1029107</v>
      </c>
      <c r="V2645" t="s">
        <v>512</v>
      </c>
      <c r="W2645" s="60">
        <v>10410054</v>
      </c>
      <c r="X2645" s="60" t="str">
        <f t="shared" si="41"/>
        <v>104</v>
      </c>
    </row>
    <row r="2646" spans="2:24">
      <c r="B2646">
        <v>1017152520</v>
      </c>
      <c r="C2646" t="s">
        <v>4847</v>
      </c>
      <c r="D2646" t="s">
        <v>393</v>
      </c>
      <c r="E2646" s="60" t="s">
        <v>394</v>
      </c>
      <c r="G2646" t="s">
        <v>2693</v>
      </c>
      <c r="H2646" s="61">
        <v>45026</v>
      </c>
      <c r="J2646" t="s">
        <v>396</v>
      </c>
      <c r="M2646" t="s">
        <v>471</v>
      </c>
      <c r="Q2646" t="s">
        <v>2694</v>
      </c>
      <c r="S2646">
        <v>10230</v>
      </c>
      <c r="T2646" t="s">
        <v>454</v>
      </c>
      <c r="U2646" s="60">
        <v>1023007</v>
      </c>
      <c r="V2646" t="s">
        <v>582</v>
      </c>
      <c r="W2646" s="60">
        <v>20720007</v>
      </c>
      <c r="X2646" s="60" t="str">
        <f t="shared" si="41"/>
        <v>207</v>
      </c>
    </row>
    <row r="2647" spans="2:24">
      <c r="B2647">
        <v>1017155856</v>
      </c>
      <c r="C2647" t="s">
        <v>3090</v>
      </c>
      <c r="D2647" t="s">
        <v>393</v>
      </c>
      <c r="E2647" s="60" t="s">
        <v>394</v>
      </c>
      <c r="G2647" t="s">
        <v>2693</v>
      </c>
      <c r="H2647" s="61">
        <v>45065</v>
      </c>
      <c r="J2647" t="s">
        <v>396</v>
      </c>
      <c r="M2647" t="s">
        <v>397</v>
      </c>
      <c r="Q2647" t="s">
        <v>2694</v>
      </c>
      <c r="S2647">
        <v>10210</v>
      </c>
      <c r="T2647" t="s">
        <v>5038</v>
      </c>
      <c r="U2647" s="60">
        <v>1021002</v>
      </c>
      <c r="V2647" t="s">
        <v>5051</v>
      </c>
      <c r="W2647" s="60">
        <v>21820001</v>
      </c>
      <c r="X2647" s="60" t="str">
        <f t="shared" si="41"/>
        <v>218</v>
      </c>
    </row>
    <row r="2648" spans="2:24">
      <c r="B2648">
        <v>1017156697</v>
      </c>
      <c r="C2648" t="s">
        <v>2806</v>
      </c>
      <c r="D2648" t="s">
        <v>393</v>
      </c>
      <c r="E2648" s="60" t="s">
        <v>394</v>
      </c>
      <c r="G2648" t="s">
        <v>395</v>
      </c>
      <c r="H2648" s="61">
        <v>44519</v>
      </c>
      <c r="J2648" t="s">
        <v>396</v>
      </c>
      <c r="M2648" t="s">
        <v>397</v>
      </c>
      <c r="Q2648" t="s">
        <v>398</v>
      </c>
      <c r="S2648">
        <v>10275</v>
      </c>
      <c r="T2648" t="s">
        <v>564</v>
      </c>
      <c r="U2648" s="60">
        <v>1027501</v>
      </c>
      <c r="V2648" t="s">
        <v>565</v>
      </c>
      <c r="W2648" s="60">
        <v>22520001</v>
      </c>
      <c r="X2648" s="60" t="str">
        <f t="shared" si="41"/>
        <v>225</v>
      </c>
    </row>
    <row r="2649" spans="2:24">
      <c r="B2649">
        <v>1017160057</v>
      </c>
      <c r="C2649" t="s">
        <v>3375</v>
      </c>
      <c r="D2649" t="s">
        <v>393</v>
      </c>
      <c r="E2649" s="60" t="s">
        <v>394</v>
      </c>
      <c r="G2649" t="s">
        <v>2693</v>
      </c>
      <c r="H2649" s="61">
        <v>44861</v>
      </c>
      <c r="J2649" t="s">
        <v>396</v>
      </c>
      <c r="M2649" t="s">
        <v>471</v>
      </c>
      <c r="Q2649" t="s">
        <v>2694</v>
      </c>
      <c r="S2649">
        <v>10230</v>
      </c>
      <c r="T2649" t="s">
        <v>454</v>
      </c>
      <c r="U2649" s="60">
        <v>1023010</v>
      </c>
      <c r="V2649" t="s">
        <v>713</v>
      </c>
      <c r="W2649" s="60">
        <v>20720010</v>
      </c>
      <c r="X2649" s="60" t="str">
        <f t="shared" si="41"/>
        <v>207</v>
      </c>
    </row>
    <row r="2650" spans="2:24">
      <c r="B2650">
        <v>1017166567</v>
      </c>
      <c r="C2650" t="s">
        <v>3163</v>
      </c>
      <c r="D2650" t="s">
        <v>393</v>
      </c>
      <c r="E2650" s="60" t="s">
        <v>394</v>
      </c>
      <c r="G2650" t="s">
        <v>2693</v>
      </c>
      <c r="H2650" s="61">
        <v>45232</v>
      </c>
      <c r="J2650" t="s">
        <v>396</v>
      </c>
      <c r="M2650" t="s">
        <v>471</v>
      </c>
      <c r="Q2650" t="s">
        <v>2694</v>
      </c>
      <c r="S2650">
        <v>10260</v>
      </c>
      <c r="T2650" t="s">
        <v>5037</v>
      </c>
      <c r="U2650" s="60">
        <v>1026001</v>
      </c>
      <c r="V2650" t="s">
        <v>538</v>
      </c>
      <c r="W2650" s="60">
        <v>20920001</v>
      </c>
      <c r="X2650" s="60" t="str">
        <f t="shared" si="41"/>
        <v>209</v>
      </c>
    </row>
    <row r="2651" spans="2:24">
      <c r="B2651">
        <v>71774427</v>
      </c>
      <c r="C2651" t="s">
        <v>1796</v>
      </c>
      <c r="D2651" t="s">
        <v>410</v>
      </c>
      <c r="E2651" s="60" t="s">
        <v>411</v>
      </c>
      <c r="G2651" t="s">
        <v>412</v>
      </c>
      <c r="H2651" s="61">
        <v>39832</v>
      </c>
      <c r="J2651" t="s">
        <v>578</v>
      </c>
      <c r="M2651" t="s">
        <v>397</v>
      </c>
      <c r="Q2651" t="s">
        <v>719</v>
      </c>
      <c r="S2651">
        <v>10291</v>
      </c>
      <c r="T2651" t="s">
        <v>439</v>
      </c>
      <c r="U2651" s="60">
        <v>1029106</v>
      </c>
      <c r="V2651" t="s">
        <v>505</v>
      </c>
      <c r="W2651" s="60">
        <v>10410050</v>
      </c>
      <c r="X2651" s="60" t="str">
        <f t="shared" si="41"/>
        <v>104</v>
      </c>
    </row>
    <row r="2652" spans="2:24">
      <c r="B2652">
        <v>1017169291</v>
      </c>
      <c r="C2652" t="s">
        <v>3263</v>
      </c>
      <c r="D2652" t="s">
        <v>393</v>
      </c>
      <c r="E2652" s="60" t="s">
        <v>394</v>
      </c>
      <c r="G2652" t="s">
        <v>2693</v>
      </c>
      <c r="H2652" s="61">
        <v>45160</v>
      </c>
      <c r="J2652" t="s">
        <v>396</v>
      </c>
      <c r="M2652" t="s">
        <v>397</v>
      </c>
      <c r="Q2652" t="s">
        <v>2694</v>
      </c>
      <c r="S2652">
        <v>10272</v>
      </c>
      <c r="T2652" t="s">
        <v>1023</v>
      </c>
      <c r="U2652" s="60">
        <v>10272</v>
      </c>
      <c r="V2652" t="s">
        <v>1023</v>
      </c>
      <c r="W2652" s="60">
        <v>22760001</v>
      </c>
      <c r="X2652" s="60" t="str">
        <f t="shared" si="41"/>
        <v>227</v>
      </c>
    </row>
    <row r="2653" spans="2:24">
      <c r="B2653">
        <v>1017169446</v>
      </c>
      <c r="C2653" t="s">
        <v>2645</v>
      </c>
      <c r="D2653" t="s">
        <v>410</v>
      </c>
      <c r="E2653" s="60" t="s">
        <v>411</v>
      </c>
      <c r="G2653" t="s">
        <v>412</v>
      </c>
      <c r="H2653" s="61">
        <v>44229</v>
      </c>
      <c r="J2653" t="s">
        <v>4963</v>
      </c>
      <c r="M2653" t="s">
        <v>397</v>
      </c>
      <c r="Q2653" t="s">
        <v>719</v>
      </c>
      <c r="S2653">
        <v>10211</v>
      </c>
      <c r="T2653" t="s">
        <v>422</v>
      </c>
      <c r="U2653" s="60">
        <v>1021101</v>
      </c>
      <c r="V2653" t="s">
        <v>423</v>
      </c>
      <c r="W2653" s="60">
        <v>21920004</v>
      </c>
      <c r="X2653" s="60" t="str">
        <f t="shared" si="41"/>
        <v>219</v>
      </c>
    </row>
    <row r="2654" spans="2:24">
      <c r="B2654">
        <v>1017177894</v>
      </c>
      <c r="C2654" t="s">
        <v>3312</v>
      </c>
      <c r="D2654" t="s">
        <v>393</v>
      </c>
      <c r="E2654" s="60" t="s">
        <v>394</v>
      </c>
      <c r="G2654" t="s">
        <v>2693</v>
      </c>
      <c r="H2654" s="61">
        <v>45232</v>
      </c>
      <c r="J2654" t="s">
        <v>396</v>
      </c>
      <c r="M2654" t="s">
        <v>397</v>
      </c>
      <c r="Q2654" t="s">
        <v>2694</v>
      </c>
      <c r="S2654">
        <v>10225</v>
      </c>
      <c r="T2654" t="s">
        <v>402</v>
      </c>
      <c r="U2654" s="60">
        <v>1022503</v>
      </c>
      <c r="V2654" t="s">
        <v>438</v>
      </c>
      <c r="W2654" s="60">
        <v>21320005</v>
      </c>
      <c r="X2654" s="60" t="str">
        <f t="shared" si="41"/>
        <v>213</v>
      </c>
    </row>
    <row r="2655" spans="2:24">
      <c r="B2655">
        <v>1017181846</v>
      </c>
      <c r="C2655" t="s">
        <v>2386</v>
      </c>
      <c r="D2655" t="s">
        <v>410</v>
      </c>
      <c r="E2655" s="60" t="s">
        <v>411</v>
      </c>
      <c r="G2655" t="s">
        <v>753</v>
      </c>
      <c r="H2655" s="61">
        <v>42419</v>
      </c>
      <c r="J2655" t="s">
        <v>735</v>
      </c>
      <c r="M2655" t="s">
        <v>397</v>
      </c>
      <c r="Q2655" t="s">
        <v>753</v>
      </c>
      <c r="S2655">
        <v>10282</v>
      </c>
      <c r="T2655" t="s">
        <v>543</v>
      </c>
      <c r="U2655" s="60">
        <v>1028203</v>
      </c>
      <c r="V2655" t="s">
        <v>544</v>
      </c>
      <c r="W2655" s="60">
        <v>10910004</v>
      </c>
      <c r="X2655" s="60" t="str">
        <f t="shared" si="41"/>
        <v>109</v>
      </c>
    </row>
    <row r="2656" spans="2:24">
      <c r="B2656">
        <v>1017186924</v>
      </c>
      <c r="C2656" t="s">
        <v>4848</v>
      </c>
      <c r="D2656" t="s">
        <v>393</v>
      </c>
      <c r="E2656" s="60" t="s">
        <v>394</v>
      </c>
      <c r="G2656" t="s">
        <v>2693</v>
      </c>
      <c r="H2656" s="61">
        <v>45238</v>
      </c>
      <c r="J2656" t="s">
        <v>396</v>
      </c>
      <c r="M2656" t="s">
        <v>471</v>
      </c>
      <c r="Q2656" t="s">
        <v>2694</v>
      </c>
      <c r="S2656">
        <v>10250</v>
      </c>
      <c r="T2656" t="s">
        <v>483</v>
      </c>
      <c r="U2656" s="60">
        <v>1025001</v>
      </c>
      <c r="V2656" t="s">
        <v>864</v>
      </c>
      <c r="W2656" s="60">
        <v>21220001</v>
      </c>
      <c r="X2656" s="60" t="str">
        <f t="shared" si="41"/>
        <v>212</v>
      </c>
    </row>
    <row r="2657" spans="2:24">
      <c r="B2657">
        <v>1017191062</v>
      </c>
      <c r="C2657" t="s">
        <v>2259</v>
      </c>
      <c r="D2657" t="s">
        <v>410</v>
      </c>
      <c r="E2657" s="60" t="s">
        <v>411</v>
      </c>
      <c r="G2657" t="s">
        <v>753</v>
      </c>
      <c r="H2657" s="61">
        <v>41873</v>
      </c>
      <c r="J2657" t="s">
        <v>4947</v>
      </c>
      <c r="M2657" t="s">
        <v>397</v>
      </c>
      <c r="Q2657" t="s">
        <v>753</v>
      </c>
      <c r="S2657">
        <v>10235</v>
      </c>
      <c r="T2657" t="s">
        <v>415</v>
      </c>
      <c r="U2657" s="60">
        <v>10235</v>
      </c>
      <c r="V2657" t="s">
        <v>415</v>
      </c>
      <c r="W2657" s="60">
        <v>20860001</v>
      </c>
      <c r="X2657" s="60" t="str">
        <f t="shared" si="41"/>
        <v>208</v>
      </c>
    </row>
    <row r="2658" spans="2:24">
      <c r="B2658">
        <v>1017199178</v>
      </c>
      <c r="C2658" t="s">
        <v>4849</v>
      </c>
      <c r="D2658" t="s">
        <v>393</v>
      </c>
      <c r="E2658" s="60" t="s">
        <v>394</v>
      </c>
      <c r="G2658" t="s">
        <v>1299</v>
      </c>
      <c r="H2658" s="61">
        <v>45223</v>
      </c>
      <c r="J2658" t="s">
        <v>396</v>
      </c>
      <c r="M2658" t="s">
        <v>471</v>
      </c>
      <c r="Q2658" t="s">
        <v>398</v>
      </c>
      <c r="S2658">
        <v>10230</v>
      </c>
      <c r="T2658" t="s">
        <v>454</v>
      </c>
      <c r="U2658" s="60">
        <v>1023011</v>
      </c>
      <c r="V2658" t="s">
        <v>793</v>
      </c>
      <c r="W2658" s="60">
        <v>20720011</v>
      </c>
      <c r="X2658" s="60" t="str">
        <f t="shared" si="41"/>
        <v>207</v>
      </c>
    </row>
    <row r="2659" spans="2:24">
      <c r="B2659">
        <v>71793760</v>
      </c>
      <c r="C2659" t="s">
        <v>2296</v>
      </c>
      <c r="D2659" t="s">
        <v>410</v>
      </c>
      <c r="E2659" s="60" t="s">
        <v>411</v>
      </c>
      <c r="G2659" t="s">
        <v>412</v>
      </c>
      <c r="H2659" s="61">
        <v>42074</v>
      </c>
      <c r="J2659" t="s">
        <v>578</v>
      </c>
      <c r="M2659" t="s">
        <v>397</v>
      </c>
      <c r="Q2659" t="s">
        <v>719</v>
      </c>
      <c r="S2659">
        <v>10291</v>
      </c>
      <c r="T2659" t="s">
        <v>439</v>
      </c>
      <c r="U2659" s="60">
        <v>1029106</v>
      </c>
      <c r="V2659" t="s">
        <v>505</v>
      </c>
      <c r="W2659" s="60">
        <v>10410050</v>
      </c>
      <c r="X2659" s="60" t="str">
        <f t="shared" si="41"/>
        <v>104</v>
      </c>
    </row>
    <row r="2660" spans="2:24">
      <c r="B2660">
        <v>1017207158</v>
      </c>
      <c r="C2660" t="s">
        <v>4850</v>
      </c>
      <c r="D2660" t="s">
        <v>410</v>
      </c>
      <c r="E2660" s="60" t="s">
        <v>411</v>
      </c>
      <c r="G2660" t="s">
        <v>412</v>
      </c>
      <c r="H2660" s="61">
        <v>45063</v>
      </c>
      <c r="J2660" t="s">
        <v>481</v>
      </c>
      <c r="M2660" t="s">
        <v>397</v>
      </c>
      <c r="Q2660" t="s">
        <v>414</v>
      </c>
      <c r="S2660">
        <v>10225</v>
      </c>
      <c r="T2660" t="s">
        <v>402</v>
      </c>
      <c r="U2660" s="60">
        <v>10225</v>
      </c>
      <c r="V2660" t="s">
        <v>402</v>
      </c>
      <c r="W2660" s="60">
        <v>21360001</v>
      </c>
      <c r="X2660" s="60" t="str">
        <f t="shared" si="41"/>
        <v>213</v>
      </c>
    </row>
    <row r="2661" spans="2:24">
      <c r="B2661">
        <v>1017221183</v>
      </c>
      <c r="C2661" t="s">
        <v>2962</v>
      </c>
      <c r="D2661" t="s">
        <v>410</v>
      </c>
      <c r="E2661" s="60" t="s">
        <v>411</v>
      </c>
      <c r="G2661" t="s">
        <v>412</v>
      </c>
      <c r="H2661" s="61">
        <v>44623</v>
      </c>
      <c r="J2661" t="s">
        <v>481</v>
      </c>
      <c r="M2661" t="s">
        <v>397</v>
      </c>
      <c r="Q2661" t="s">
        <v>414</v>
      </c>
      <c r="S2661">
        <v>10220</v>
      </c>
      <c r="T2661" t="s">
        <v>434</v>
      </c>
      <c r="U2661" s="60">
        <v>10220</v>
      </c>
      <c r="V2661" t="s">
        <v>434</v>
      </c>
      <c r="W2661" s="60">
        <v>22060001</v>
      </c>
      <c r="X2661" s="60" t="str">
        <f t="shared" si="41"/>
        <v>220</v>
      </c>
    </row>
    <row r="2662" spans="2:24">
      <c r="B2662">
        <v>1017221201</v>
      </c>
      <c r="C2662" t="s">
        <v>4851</v>
      </c>
      <c r="D2662" t="s">
        <v>393</v>
      </c>
      <c r="E2662" s="60" t="s">
        <v>394</v>
      </c>
      <c r="G2662" t="s">
        <v>2693</v>
      </c>
      <c r="H2662" s="61">
        <v>45175</v>
      </c>
      <c r="J2662" t="s">
        <v>396</v>
      </c>
      <c r="M2662" t="s">
        <v>471</v>
      </c>
      <c r="Q2662" t="s">
        <v>2694</v>
      </c>
      <c r="S2662">
        <v>10230</v>
      </c>
      <c r="T2662" t="s">
        <v>454</v>
      </c>
      <c r="U2662" s="60">
        <v>1023010</v>
      </c>
      <c r="V2662" t="s">
        <v>713</v>
      </c>
      <c r="W2662" s="60">
        <v>20720010</v>
      </c>
      <c r="X2662" s="60" t="str">
        <f t="shared" si="41"/>
        <v>207</v>
      </c>
    </row>
    <row r="2663" spans="2:24">
      <c r="B2663">
        <v>1017221947</v>
      </c>
      <c r="C2663" t="s">
        <v>4852</v>
      </c>
      <c r="D2663" t="s">
        <v>393</v>
      </c>
      <c r="E2663" s="60" t="s">
        <v>394</v>
      </c>
      <c r="G2663" t="s">
        <v>2693</v>
      </c>
      <c r="H2663" s="61">
        <v>44980</v>
      </c>
      <c r="J2663" t="s">
        <v>396</v>
      </c>
      <c r="M2663" t="s">
        <v>471</v>
      </c>
      <c r="Q2663" t="s">
        <v>2694</v>
      </c>
      <c r="S2663">
        <v>10230</v>
      </c>
      <c r="T2663" t="s">
        <v>454</v>
      </c>
      <c r="U2663" s="60">
        <v>10230</v>
      </c>
      <c r="V2663" t="s">
        <v>454</v>
      </c>
      <c r="W2663" s="60">
        <v>20760001</v>
      </c>
      <c r="X2663" s="60" t="str">
        <f t="shared" si="41"/>
        <v>207</v>
      </c>
    </row>
    <row r="2664" spans="2:24">
      <c r="B2664">
        <v>1017229178</v>
      </c>
      <c r="C2664" t="s">
        <v>2949</v>
      </c>
      <c r="D2664" t="s">
        <v>393</v>
      </c>
      <c r="E2664" s="60" t="s">
        <v>394</v>
      </c>
      <c r="G2664" t="s">
        <v>1299</v>
      </c>
      <c r="H2664" s="61">
        <v>45223</v>
      </c>
      <c r="J2664" t="s">
        <v>396</v>
      </c>
      <c r="M2664" t="s">
        <v>397</v>
      </c>
      <c r="Q2664" t="s">
        <v>398</v>
      </c>
      <c r="S2664">
        <v>10255</v>
      </c>
      <c r="T2664" t="s">
        <v>1097</v>
      </c>
      <c r="U2664" s="60">
        <v>10255</v>
      </c>
      <c r="V2664" t="s">
        <v>1097</v>
      </c>
      <c r="W2664" s="60">
        <v>22460001</v>
      </c>
      <c r="X2664" s="60" t="str">
        <f t="shared" si="41"/>
        <v>224</v>
      </c>
    </row>
    <row r="2665" spans="2:24">
      <c r="B2665">
        <v>98486703</v>
      </c>
      <c r="C2665" t="s">
        <v>4853</v>
      </c>
      <c r="D2665" t="s">
        <v>410</v>
      </c>
      <c r="E2665" s="60" t="s">
        <v>411</v>
      </c>
      <c r="G2665" t="s">
        <v>412</v>
      </c>
      <c r="H2665" s="61">
        <v>45232</v>
      </c>
      <c r="J2665" t="s">
        <v>578</v>
      </c>
      <c r="M2665" t="s">
        <v>397</v>
      </c>
      <c r="Q2665" t="s">
        <v>719</v>
      </c>
      <c r="S2665">
        <v>10291</v>
      </c>
      <c r="T2665" t="s">
        <v>439</v>
      </c>
      <c r="U2665" s="60">
        <v>1029106</v>
      </c>
      <c r="V2665" t="s">
        <v>505</v>
      </c>
      <c r="W2665" s="60">
        <v>10410050</v>
      </c>
      <c r="X2665" s="60" t="str">
        <f t="shared" si="41"/>
        <v>104</v>
      </c>
    </row>
    <row r="2666" spans="2:24">
      <c r="B2666">
        <v>1017241788</v>
      </c>
      <c r="C2666" t="s">
        <v>4854</v>
      </c>
      <c r="D2666" t="s">
        <v>393</v>
      </c>
      <c r="E2666" s="60" t="s">
        <v>394</v>
      </c>
      <c r="G2666" t="s">
        <v>2693</v>
      </c>
      <c r="H2666" s="61">
        <v>45232</v>
      </c>
      <c r="J2666" t="s">
        <v>396</v>
      </c>
      <c r="M2666" t="s">
        <v>397</v>
      </c>
      <c r="Q2666" t="s">
        <v>2694</v>
      </c>
      <c r="S2666">
        <v>10272</v>
      </c>
      <c r="T2666" t="s">
        <v>1023</v>
      </c>
      <c r="U2666" s="60">
        <v>10272</v>
      </c>
      <c r="V2666" t="s">
        <v>1023</v>
      </c>
      <c r="W2666" s="60">
        <v>22760001</v>
      </c>
      <c r="X2666" s="60" t="str">
        <f t="shared" si="41"/>
        <v>227</v>
      </c>
    </row>
    <row r="2667" spans="2:24">
      <c r="B2667">
        <v>1017242467</v>
      </c>
      <c r="C2667" t="s">
        <v>1899</v>
      </c>
      <c r="D2667" t="s">
        <v>393</v>
      </c>
      <c r="E2667" s="60" t="s">
        <v>394</v>
      </c>
      <c r="G2667" t="s">
        <v>395</v>
      </c>
      <c r="H2667" s="61">
        <v>40218</v>
      </c>
      <c r="J2667" t="s">
        <v>396</v>
      </c>
      <c r="M2667" t="s">
        <v>397</v>
      </c>
      <c r="Q2667" t="s">
        <v>398</v>
      </c>
      <c r="S2667">
        <v>10202</v>
      </c>
      <c r="T2667" t="s">
        <v>430</v>
      </c>
      <c r="U2667" s="60">
        <v>1020204</v>
      </c>
      <c r="V2667" t="s">
        <v>5047</v>
      </c>
      <c r="W2667" s="60">
        <v>21620003</v>
      </c>
      <c r="X2667" s="60" t="str">
        <f t="shared" si="41"/>
        <v>216</v>
      </c>
    </row>
    <row r="2668" spans="2:24">
      <c r="B2668">
        <v>1017246877</v>
      </c>
      <c r="C2668" t="s">
        <v>2964</v>
      </c>
      <c r="D2668" t="s">
        <v>410</v>
      </c>
      <c r="E2668" s="60" t="s">
        <v>411</v>
      </c>
      <c r="G2668" t="s">
        <v>412</v>
      </c>
      <c r="H2668" s="61">
        <v>44958</v>
      </c>
      <c r="J2668" t="s">
        <v>481</v>
      </c>
      <c r="M2668" t="s">
        <v>397</v>
      </c>
      <c r="Q2668" t="s">
        <v>414</v>
      </c>
      <c r="S2668">
        <v>10225</v>
      </c>
      <c r="T2668" t="s">
        <v>402</v>
      </c>
      <c r="U2668" s="60">
        <v>10225</v>
      </c>
      <c r="V2668" t="s">
        <v>402</v>
      </c>
      <c r="W2668" s="60">
        <v>21360001</v>
      </c>
      <c r="X2668" s="60" t="str">
        <f t="shared" si="41"/>
        <v>213</v>
      </c>
    </row>
    <row r="2669" spans="2:24">
      <c r="B2669">
        <v>1017268766</v>
      </c>
      <c r="C2669" t="s">
        <v>1949</v>
      </c>
      <c r="D2669" t="s">
        <v>393</v>
      </c>
      <c r="E2669" s="60" t="s">
        <v>394</v>
      </c>
      <c r="G2669" t="s">
        <v>395</v>
      </c>
      <c r="H2669" s="61">
        <v>40473</v>
      </c>
      <c r="J2669" t="s">
        <v>396</v>
      </c>
      <c r="M2669" t="s">
        <v>397</v>
      </c>
      <c r="Q2669" t="s">
        <v>398</v>
      </c>
      <c r="S2669">
        <v>10211</v>
      </c>
      <c r="T2669" t="s">
        <v>422</v>
      </c>
      <c r="U2669" s="60">
        <v>1021101</v>
      </c>
      <c r="V2669" t="s">
        <v>423</v>
      </c>
      <c r="W2669" s="60">
        <v>21920004</v>
      </c>
      <c r="X2669" s="60" t="str">
        <f t="shared" si="41"/>
        <v>219</v>
      </c>
    </row>
    <row r="2670" spans="2:24">
      <c r="B2670">
        <v>1018344177</v>
      </c>
      <c r="C2670" t="s">
        <v>2906</v>
      </c>
      <c r="D2670" t="s">
        <v>393</v>
      </c>
      <c r="E2670" s="60" t="s">
        <v>394</v>
      </c>
      <c r="G2670" t="s">
        <v>2693</v>
      </c>
      <c r="H2670" s="61">
        <v>45233</v>
      </c>
      <c r="J2670" t="s">
        <v>396</v>
      </c>
      <c r="M2670" t="s">
        <v>397</v>
      </c>
      <c r="Q2670" t="s">
        <v>2694</v>
      </c>
      <c r="S2670">
        <v>10213</v>
      </c>
      <c r="T2670" t="s">
        <v>460</v>
      </c>
      <c r="U2670" s="60">
        <v>1021301</v>
      </c>
      <c r="V2670" t="s">
        <v>421</v>
      </c>
      <c r="W2670" s="60">
        <v>22320001</v>
      </c>
      <c r="X2670" s="60" t="str">
        <f t="shared" si="41"/>
        <v>223</v>
      </c>
    </row>
    <row r="2671" spans="2:24">
      <c r="B2671">
        <v>1018347139</v>
      </c>
      <c r="C2671" t="s">
        <v>4855</v>
      </c>
      <c r="D2671" t="s">
        <v>410</v>
      </c>
      <c r="E2671" s="60" t="s">
        <v>411</v>
      </c>
      <c r="G2671" t="s">
        <v>412</v>
      </c>
      <c r="H2671" s="61">
        <v>45252</v>
      </c>
      <c r="J2671" t="s">
        <v>4979</v>
      </c>
      <c r="M2671" t="s">
        <v>397</v>
      </c>
      <c r="Q2671" t="s">
        <v>719</v>
      </c>
      <c r="S2671">
        <v>10213</v>
      </c>
      <c r="T2671" t="s">
        <v>460</v>
      </c>
      <c r="U2671" s="60">
        <v>10213</v>
      </c>
      <c r="V2671" t="s">
        <v>460</v>
      </c>
      <c r="W2671" s="60">
        <v>22360001</v>
      </c>
      <c r="X2671" s="60" t="str">
        <f t="shared" si="41"/>
        <v>223</v>
      </c>
    </row>
    <row r="2672" spans="2:24">
      <c r="B2672">
        <v>1020394394</v>
      </c>
      <c r="C2672" t="s">
        <v>2890</v>
      </c>
      <c r="D2672" t="s">
        <v>410</v>
      </c>
      <c r="E2672" s="60" t="s">
        <v>411</v>
      </c>
      <c r="G2672" t="s">
        <v>412</v>
      </c>
      <c r="H2672" s="61">
        <v>44594</v>
      </c>
      <c r="J2672" t="s">
        <v>481</v>
      </c>
      <c r="M2672" t="s">
        <v>397</v>
      </c>
      <c r="Q2672" t="s">
        <v>414</v>
      </c>
      <c r="S2672">
        <v>10220</v>
      </c>
      <c r="T2672" t="s">
        <v>434</v>
      </c>
      <c r="U2672" s="60">
        <v>10220</v>
      </c>
      <c r="V2672" t="s">
        <v>434</v>
      </c>
      <c r="W2672" s="60">
        <v>22060001</v>
      </c>
      <c r="X2672" s="60" t="str">
        <f t="shared" si="41"/>
        <v>220</v>
      </c>
    </row>
    <row r="2673" spans="2:24">
      <c r="B2673">
        <v>1020394998</v>
      </c>
      <c r="C2673" t="s">
        <v>2416</v>
      </c>
      <c r="D2673" t="s">
        <v>410</v>
      </c>
      <c r="E2673" s="60" t="s">
        <v>411</v>
      </c>
      <c r="G2673" t="s">
        <v>412</v>
      </c>
      <c r="H2673" s="61">
        <v>42783</v>
      </c>
      <c r="J2673" t="s">
        <v>1265</v>
      </c>
      <c r="M2673" t="s">
        <v>397</v>
      </c>
      <c r="Q2673" t="s">
        <v>719</v>
      </c>
      <c r="S2673">
        <v>10294</v>
      </c>
      <c r="T2673" t="s">
        <v>472</v>
      </c>
      <c r="U2673" s="60">
        <v>1029402</v>
      </c>
      <c r="V2673" t="s">
        <v>641</v>
      </c>
      <c r="W2673" s="60">
        <v>10850003</v>
      </c>
      <c r="X2673" s="60" t="str">
        <f t="shared" si="41"/>
        <v>108</v>
      </c>
    </row>
    <row r="2674" spans="2:24">
      <c r="B2674">
        <v>1020397415</v>
      </c>
      <c r="C2674" t="s">
        <v>3245</v>
      </c>
      <c r="D2674" t="s">
        <v>393</v>
      </c>
      <c r="E2674" s="60" t="s">
        <v>394</v>
      </c>
      <c r="G2674" t="s">
        <v>1299</v>
      </c>
      <c r="H2674" s="61">
        <v>45223</v>
      </c>
      <c r="J2674" t="s">
        <v>396</v>
      </c>
      <c r="M2674" t="s">
        <v>397</v>
      </c>
      <c r="Q2674" t="s">
        <v>398</v>
      </c>
      <c r="S2674">
        <v>10271</v>
      </c>
      <c r="T2674" t="s">
        <v>1163</v>
      </c>
      <c r="U2674" s="60">
        <v>10271</v>
      </c>
      <c r="V2674" t="s">
        <v>1163</v>
      </c>
      <c r="W2674" s="60">
        <v>22860001</v>
      </c>
      <c r="X2674" s="60" t="str">
        <f t="shared" si="41"/>
        <v>228</v>
      </c>
    </row>
    <row r="2675" spans="2:24">
      <c r="B2675">
        <v>1020398345</v>
      </c>
      <c r="C2675" t="s">
        <v>2655</v>
      </c>
      <c r="D2675" t="s">
        <v>410</v>
      </c>
      <c r="E2675" s="60" t="s">
        <v>411</v>
      </c>
      <c r="G2675" t="s">
        <v>412</v>
      </c>
      <c r="H2675" s="61">
        <v>41382</v>
      </c>
      <c r="J2675" t="s">
        <v>450</v>
      </c>
      <c r="M2675" t="s">
        <v>397</v>
      </c>
      <c r="Q2675" t="s">
        <v>414</v>
      </c>
      <c r="S2675">
        <v>10292</v>
      </c>
      <c r="T2675" t="s">
        <v>451</v>
      </c>
      <c r="U2675" s="60">
        <v>1029203</v>
      </c>
      <c r="V2675" t="s">
        <v>452</v>
      </c>
      <c r="W2675" s="60">
        <v>20160002</v>
      </c>
      <c r="X2675" s="60" t="str">
        <f t="shared" si="41"/>
        <v>201</v>
      </c>
    </row>
    <row r="2676" spans="2:24">
      <c r="B2676">
        <v>1020398439</v>
      </c>
      <c r="C2676" t="s">
        <v>3279</v>
      </c>
      <c r="D2676" t="s">
        <v>393</v>
      </c>
      <c r="E2676" s="60" t="s">
        <v>394</v>
      </c>
      <c r="G2676" t="s">
        <v>1299</v>
      </c>
      <c r="H2676" s="61">
        <v>45223</v>
      </c>
      <c r="J2676" t="s">
        <v>396</v>
      </c>
      <c r="M2676" t="s">
        <v>397</v>
      </c>
      <c r="Q2676" t="s">
        <v>398</v>
      </c>
      <c r="S2676">
        <v>10255</v>
      </c>
      <c r="T2676" t="s">
        <v>1097</v>
      </c>
      <c r="U2676" s="60">
        <v>10255</v>
      </c>
      <c r="V2676" t="s">
        <v>1097</v>
      </c>
      <c r="W2676" s="60">
        <v>22460001</v>
      </c>
      <c r="X2676" s="60" t="str">
        <f t="shared" si="41"/>
        <v>224</v>
      </c>
    </row>
    <row r="2677" spans="2:24">
      <c r="B2677">
        <v>1020399815</v>
      </c>
      <c r="C2677" t="s">
        <v>4856</v>
      </c>
      <c r="D2677" t="s">
        <v>410</v>
      </c>
      <c r="E2677" s="60" t="s">
        <v>411</v>
      </c>
      <c r="G2677" t="s">
        <v>412</v>
      </c>
      <c r="H2677" s="61">
        <v>44986</v>
      </c>
      <c r="J2677" t="s">
        <v>481</v>
      </c>
      <c r="M2677" t="s">
        <v>397</v>
      </c>
      <c r="Q2677" t="s">
        <v>414</v>
      </c>
      <c r="S2677">
        <v>10209</v>
      </c>
      <c r="T2677" t="s">
        <v>442</v>
      </c>
      <c r="U2677" s="60">
        <v>1020901</v>
      </c>
      <c r="V2677" t="s">
        <v>445</v>
      </c>
      <c r="W2677" s="60">
        <v>21720002</v>
      </c>
      <c r="X2677" s="60" t="str">
        <f t="shared" si="41"/>
        <v>217</v>
      </c>
    </row>
    <row r="2678" spans="2:24">
      <c r="B2678">
        <v>1020400693</v>
      </c>
      <c r="C2678" t="s">
        <v>3412</v>
      </c>
      <c r="D2678" t="s">
        <v>393</v>
      </c>
      <c r="E2678" s="60" t="s">
        <v>394</v>
      </c>
      <c r="G2678" t="s">
        <v>2693</v>
      </c>
      <c r="H2678" s="61">
        <v>45238</v>
      </c>
      <c r="J2678" t="s">
        <v>396</v>
      </c>
      <c r="M2678" t="s">
        <v>471</v>
      </c>
      <c r="Q2678" t="s">
        <v>2694</v>
      </c>
      <c r="S2678">
        <v>10230</v>
      </c>
      <c r="T2678" t="s">
        <v>454</v>
      </c>
      <c r="U2678" s="60">
        <v>1023008</v>
      </c>
      <c r="V2678" t="s">
        <v>684</v>
      </c>
      <c r="W2678" s="60">
        <v>20720008</v>
      </c>
      <c r="X2678" s="60" t="str">
        <f t="shared" si="41"/>
        <v>207</v>
      </c>
    </row>
    <row r="2679" spans="2:24">
      <c r="B2679">
        <v>1020403993</v>
      </c>
      <c r="C2679" t="s">
        <v>2916</v>
      </c>
      <c r="D2679" t="s">
        <v>393</v>
      </c>
      <c r="E2679" s="60" t="s">
        <v>394</v>
      </c>
      <c r="G2679" t="s">
        <v>2693</v>
      </c>
      <c r="H2679" s="61">
        <v>44980</v>
      </c>
      <c r="J2679" t="s">
        <v>396</v>
      </c>
      <c r="M2679" t="s">
        <v>471</v>
      </c>
      <c r="Q2679" t="s">
        <v>2694</v>
      </c>
      <c r="S2679">
        <v>10230</v>
      </c>
      <c r="T2679" t="s">
        <v>454</v>
      </c>
      <c r="U2679" s="60">
        <v>1023013</v>
      </c>
      <c r="V2679" t="s">
        <v>840</v>
      </c>
      <c r="W2679" s="60">
        <v>20720014</v>
      </c>
      <c r="X2679" s="60" t="str">
        <f t="shared" si="41"/>
        <v>207</v>
      </c>
    </row>
    <row r="2680" spans="2:24">
      <c r="B2680">
        <v>1020407048</v>
      </c>
      <c r="C2680" t="s">
        <v>2111</v>
      </c>
      <c r="D2680" t="s">
        <v>410</v>
      </c>
      <c r="E2680" s="60" t="s">
        <v>411</v>
      </c>
      <c r="G2680" t="s">
        <v>753</v>
      </c>
      <c r="H2680" s="61">
        <v>41346</v>
      </c>
      <c r="J2680" t="s">
        <v>481</v>
      </c>
      <c r="M2680" t="s">
        <v>397</v>
      </c>
      <c r="Q2680" t="s">
        <v>753</v>
      </c>
      <c r="S2680">
        <v>10290</v>
      </c>
      <c r="T2680" t="s">
        <v>706</v>
      </c>
      <c r="U2680" s="60">
        <v>10290</v>
      </c>
      <c r="V2680" t="s">
        <v>706</v>
      </c>
      <c r="W2680" s="60">
        <v>20460001</v>
      </c>
      <c r="X2680" s="60" t="str">
        <f t="shared" si="41"/>
        <v>204</v>
      </c>
    </row>
    <row r="2681" spans="2:24">
      <c r="B2681">
        <v>1020408228</v>
      </c>
      <c r="C2681" t="s">
        <v>2564</v>
      </c>
      <c r="D2681" t="s">
        <v>410</v>
      </c>
      <c r="E2681" s="60" t="s">
        <v>411</v>
      </c>
      <c r="G2681" t="s">
        <v>753</v>
      </c>
      <c r="H2681" s="61">
        <v>43340</v>
      </c>
      <c r="J2681" t="s">
        <v>413</v>
      </c>
      <c r="M2681" t="s">
        <v>397</v>
      </c>
      <c r="Q2681" t="s">
        <v>753</v>
      </c>
      <c r="S2681">
        <v>10202</v>
      </c>
      <c r="T2681" t="s">
        <v>430</v>
      </c>
      <c r="U2681" s="60">
        <v>1020201</v>
      </c>
      <c r="V2681" t="s">
        <v>615</v>
      </c>
      <c r="W2681" s="60">
        <v>21620002</v>
      </c>
      <c r="X2681" s="60" t="str">
        <f t="shared" si="41"/>
        <v>216</v>
      </c>
    </row>
    <row r="2682" spans="2:24">
      <c r="B2682">
        <v>1020410707</v>
      </c>
      <c r="C2682" t="s">
        <v>2534</v>
      </c>
      <c r="D2682" t="s">
        <v>393</v>
      </c>
      <c r="E2682" s="60" t="s">
        <v>394</v>
      </c>
      <c r="G2682" t="s">
        <v>395</v>
      </c>
      <c r="H2682" s="61">
        <v>43195</v>
      </c>
      <c r="J2682" t="s">
        <v>396</v>
      </c>
      <c r="M2682" t="s">
        <v>397</v>
      </c>
      <c r="Q2682" t="s">
        <v>398</v>
      </c>
      <c r="S2682">
        <v>10260</v>
      </c>
      <c r="T2682" t="s">
        <v>5037</v>
      </c>
      <c r="U2682" s="60">
        <v>1026002</v>
      </c>
      <c r="V2682" t="s">
        <v>1330</v>
      </c>
      <c r="W2682" s="60">
        <v>20920002</v>
      </c>
      <c r="X2682" s="60" t="str">
        <f t="shared" si="41"/>
        <v>209</v>
      </c>
    </row>
    <row r="2683" spans="2:24">
      <c r="B2683">
        <v>1020411106</v>
      </c>
      <c r="C2683" t="s">
        <v>3206</v>
      </c>
      <c r="D2683" t="s">
        <v>393</v>
      </c>
      <c r="E2683" s="60" t="s">
        <v>394</v>
      </c>
      <c r="G2683" t="s">
        <v>2693</v>
      </c>
      <c r="H2683" s="61">
        <v>45170</v>
      </c>
      <c r="J2683" t="s">
        <v>396</v>
      </c>
      <c r="M2683" t="s">
        <v>471</v>
      </c>
      <c r="Q2683" t="s">
        <v>2694</v>
      </c>
      <c r="S2683">
        <v>10230</v>
      </c>
      <c r="T2683" t="s">
        <v>454</v>
      </c>
      <c r="U2683" s="60">
        <v>1023008</v>
      </c>
      <c r="V2683" t="s">
        <v>684</v>
      </c>
      <c r="W2683" s="60">
        <v>20720008</v>
      </c>
      <c r="X2683" s="60" t="str">
        <f t="shared" si="41"/>
        <v>207</v>
      </c>
    </row>
    <row r="2684" spans="2:24">
      <c r="B2684">
        <v>1020411533</v>
      </c>
      <c r="C2684" t="s">
        <v>3092</v>
      </c>
      <c r="D2684" t="s">
        <v>393</v>
      </c>
      <c r="E2684" s="60" t="s">
        <v>394</v>
      </c>
      <c r="G2684" t="s">
        <v>2693</v>
      </c>
      <c r="H2684" s="61">
        <v>45064</v>
      </c>
      <c r="J2684" t="s">
        <v>396</v>
      </c>
      <c r="M2684" t="s">
        <v>397</v>
      </c>
      <c r="Q2684" t="s">
        <v>2694</v>
      </c>
      <c r="S2684">
        <v>10215</v>
      </c>
      <c r="T2684" t="s">
        <v>5034</v>
      </c>
      <c r="U2684" s="60">
        <v>1021503</v>
      </c>
      <c r="V2684" t="s">
        <v>907</v>
      </c>
      <c r="W2684" s="60">
        <v>21520001</v>
      </c>
      <c r="X2684" s="60" t="str">
        <f t="shared" si="41"/>
        <v>215</v>
      </c>
    </row>
    <row r="2685" spans="2:24">
      <c r="B2685">
        <v>1020413451</v>
      </c>
      <c r="C2685" t="s">
        <v>3327</v>
      </c>
      <c r="D2685" t="s">
        <v>410</v>
      </c>
      <c r="E2685" s="60" t="s">
        <v>411</v>
      </c>
      <c r="G2685" t="s">
        <v>412</v>
      </c>
      <c r="H2685" s="61">
        <v>44840</v>
      </c>
      <c r="J2685" t="s">
        <v>4979</v>
      </c>
      <c r="M2685" t="s">
        <v>397</v>
      </c>
      <c r="Q2685" t="s">
        <v>719</v>
      </c>
      <c r="S2685">
        <v>10275</v>
      </c>
      <c r="T2685" t="s">
        <v>564</v>
      </c>
      <c r="U2685" s="60">
        <v>1027501</v>
      </c>
      <c r="V2685" t="s">
        <v>565</v>
      </c>
      <c r="W2685" s="60">
        <v>22520001</v>
      </c>
      <c r="X2685" s="60" t="str">
        <f t="shared" si="41"/>
        <v>225</v>
      </c>
    </row>
    <row r="2686" spans="2:24">
      <c r="B2686">
        <v>1020414792</v>
      </c>
      <c r="C2686" t="s">
        <v>3028</v>
      </c>
      <c r="D2686" t="s">
        <v>393</v>
      </c>
      <c r="E2686" s="60" t="s">
        <v>394</v>
      </c>
      <c r="G2686" t="s">
        <v>2693</v>
      </c>
      <c r="H2686" s="61">
        <v>44942</v>
      </c>
      <c r="J2686" t="s">
        <v>396</v>
      </c>
      <c r="M2686" t="s">
        <v>471</v>
      </c>
      <c r="Q2686" t="s">
        <v>2694</v>
      </c>
      <c r="S2686">
        <v>10203</v>
      </c>
      <c r="T2686" t="s">
        <v>399</v>
      </c>
      <c r="U2686" s="60">
        <v>1020301</v>
      </c>
      <c r="V2686" t="s">
        <v>405</v>
      </c>
      <c r="W2686" s="60">
        <v>21420004</v>
      </c>
      <c r="X2686" s="60" t="str">
        <f t="shared" si="41"/>
        <v>214</v>
      </c>
    </row>
    <row r="2687" spans="2:24">
      <c r="B2687">
        <v>1020416444</v>
      </c>
      <c r="C2687" t="s">
        <v>2942</v>
      </c>
      <c r="D2687" t="s">
        <v>393</v>
      </c>
      <c r="E2687" s="60" t="s">
        <v>394</v>
      </c>
      <c r="G2687" t="s">
        <v>2693</v>
      </c>
      <c r="H2687" s="61">
        <v>44992</v>
      </c>
      <c r="J2687" t="s">
        <v>396</v>
      </c>
      <c r="M2687" t="s">
        <v>397</v>
      </c>
      <c r="Q2687" t="s">
        <v>2694</v>
      </c>
      <c r="S2687">
        <v>10210</v>
      </c>
      <c r="T2687" t="s">
        <v>5038</v>
      </c>
      <c r="U2687" s="60">
        <v>1021001</v>
      </c>
      <c r="V2687" t="s">
        <v>797</v>
      </c>
      <c r="W2687" s="60">
        <v>21820002</v>
      </c>
      <c r="X2687" s="60" t="str">
        <f t="shared" si="41"/>
        <v>218</v>
      </c>
    </row>
    <row r="2688" spans="2:24">
      <c r="B2688">
        <v>98524532</v>
      </c>
      <c r="C2688" t="s">
        <v>2584</v>
      </c>
      <c r="D2688" t="s">
        <v>410</v>
      </c>
      <c r="E2688" s="60" t="s">
        <v>411</v>
      </c>
      <c r="G2688" t="s">
        <v>412</v>
      </c>
      <c r="H2688" s="61">
        <v>43406</v>
      </c>
      <c r="J2688" t="s">
        <v>578</v>
      </c>
      <c r="M2688" t="s">
        <v>397</v>
      </c>
      <c r="Q2688" t="s">
        <v>719</v>
      </c>
      <c r="S2688">
        <v>10291</v>
      </c>
      <c r="T2688" t="s">
        <v>439</v>
      </c>
      <c r="U2688" s="60">
        <v>1029106</v>
      </c>
      <c r="V2688" t="s">
        <v>505</v>
      </c>
      <c r="W2688" s="60">
        <v>10410050</v>
      </c>
      <c r="X2688" s="60" t="str">
        <f t="shared" si="41"/>
        <v>104</v>
      </c>
    </row>
    <row r="2689" spans="2:24">
      <c r="B2689">
        <v>1020418665</v>
      </c>
      <c r="C2689" t="s">
        <v>2658</v>
      </c>
      <c r="D2689" t="s">
        <v>410</v>
      </c>
      <c r="E2689" s="60" t="s">
        <v>411</v>
      </c>
      <c r="G2689" t="s">
        <v>412</v>
      </c>
      <c r="H2689" s="61">
        <v>44369</v>
      </c>
      <c r="J2689" t="s">
        <v>481</v>
      </c>
      <c r="M2689" t="s">
        <v>397</v>
      </c>
      <c r="Q2689" t="s">
        <v>414</v>
      </c>
      <c r="S2689">
        <v>10230</v>
      </c>
      <c r="T2689" t="s">
        <v>454</v>
      </c>
      <c r="U2689" s="60">
        <v>10230</v>
      </c>
      <c r="V2689" t="s">
        <v>454</v>
      </c>
      <c r="W2689" s="60">
        <v>20760001</v>
      </c>
      <c r="X2689" s="60" t="str">
        <f t="shared" si="41"/>
        <v>207</v>
      </c>
    </row>
    <row r="2690" spans="2:24">
      <c r="B2690">
        <v>1020420116</v>
      </c>
      <c r="C2690" t="s">
        <v>4857</v>
      </c>
      <c r="D2690" t="s">
        <v>393</v>
      </c>
      <c r="E2690" s="60" t="s">
        <v>394</v>
      </c>
      <c r="G2690" t="s">
        <v>2693</v>
      </c>
      <c r="H2690" s="61">
        <v>44946</v>
      </c>
      <c r="J2690" t="s">
        <v>396</v>
      </c>
      <c r="M2690" t="s">
        <v>397</v>
      </c>
      <c r="Q2690" t="s">
        <v>2694</v>
      </c>
      <c r="S2690">
        <v>10203</v>
      </c>
      <c r="T2690" t="s">
        <v>399</v>
      </c>
      <c r="U2690" s="60">
        <v>1020305</v>
      </c>
      <c r="V2690" t="s">
        <v>436</v>
      </c>
      <c r="W2690" s="60">
        <v>21420001</v>
      </c>
      <c r="X2690" s="60" t="str">
        <f t="shared" si="41"/>
        <v>214</v>
      </c>
    </row>
    <row r="2691" spans="2:24">
      <c r="B2691">
        <v>1020421177</v>
      </c>
      <c r="C2691" t="s">
        <v>2854</v>
      </c>
      <c r="D2691" t="s">
        <v>410</v>
      </c>
      <c r="E2691" s="60" t="s">
        <v>411</v>
      </c>
      <c r="G2691" t="s">
        <v>412</v>
      </c>
      <c r="H2691" s="61">
        <v>44578</v>
      </c>
      <c r="J2691" t="s">
        <v>925</v>
      </c>
      <c r="M2691" t="s">
        <v>397</v>
      </c>
      <c r="Q2691" t="s">
        <v>719</v>
      </c>
      <c r="S2691">
        <v>10290</v>
      </c>
      <c r="T2691" t="s">
        <v>706</v>
      </c>
      <c r="U2691" s="60">
        <v>1029004</v>
      </c>
      <c r="V2691" t="s">
        <v>1939</v>
      </c>
      <c r="W2691" s="60">
        <v>20420007</v>
      </c>
      <c r="X2691" s="60" t="str">
        <f t="shared" ref="X2691:X2754" si="42">LEFT(W2691,3)</f>
        <v>204</v>
      </c>
    </row>
    <row r="2692" spans="2:24">
      <c r="B2692">
        <v>98571445</v>
      </c>
      <c r="C2692" t="s">
        <v>1517</v>
      </c>
      <c r="D2692" t="s">
        <v>410</v>
      </c>
      <c r="E2692" s="60" t="s">
        <v>411</v>
      </c>
      <c r="G2692" t="s">
        <v>412</v>
      </c>
      <c r="H2692" s="61">
        <v>38734</v>
      </c>
      <c r="J2692" t="s">
        <v>5027</v>
      </c>
      <c r="M2692" t="s">
        <v>397</v>
      </c>
      <c r="Q2692" t="s">
        <v>719</v>
      </c>
      <c r="S2692">
        <v>10291</v>
      </c>
      <c r="T2692" t="s">
        <v>439</v>
      </c>
      <c r="U2692" s="60">
        <v>1029107</v>
      </c>
      <c r="V2692" t="s">
        <v>512</v>
      </c>
      <c r="W2692" s="60">
        <v>10410054</v>
      </c>
      <c r="X2692" s="60" t="str">
        <f t="shared" si="42"/>
        <v>104</v>
      </c>
    </row>
    <row r="2693" spans="2:24">
      <c r="B2693">
        <v>1020422897</v>
      </c>
      <c r="C2693" t="s">
        <v>2960</v>
      </c>
      <c r="D2693" t="s">
        <v>393</v>
      </c>
      <c r="E2693" s="60" t="s">
        <v>394</v>
      </c>
      <c r="G2693" t="s">
        <v>2693</v>
      </c>
      <c r="H2693" s="61">
        <v>44995</v>
      </c>
      <c r="J2693" t="s">
        <v>396</v>
      </c>
      <c r="M2693" t="s">
        <v>397</v>
      </c>
      <c r="Q2693" t="s">
        <v>2694</v>
      </c>
      <c r="S2693">
        <v>10210</v>
      </c>
      <c r="T2693" t="s">
        <v>5038</v>
      </c>
      <c r="U2693" s="60">
        <v>102100102</v>
      </c>
      <c r="V2693" t="s">
        <v>5053</v>
      </c>
      <c r="W2693" s="60">
        <v>21820004</v>
      </c>
      <c r="X2693" s="60" t="str">
        <f t="shared" si="42"/>
        <v>218</v>
      </c>
    </row>
    <row r="2694" spans="2:24">
      <c r="B2694">
        <v>1020423744</v>
      </c>
      <c r="C2694" t="s">
        <v>2679</v>
      </c>
      <c r="D2694" t="s">
        <v>410</v>
      </c>
      <c r="E2694" s="60" t="s">
        <v>411</v>
      </c>
      <c r="G2694" t="s">
        <v>412</v>
      </c>
      <c r="H2694" s="61">
        <v>44375</v>
      </c>
      <c r="J2694" t="s">
        <v>481</v>
      </c>
      <c r="M2694" t="s">
        <v>397</v>
      </c>
      <c r="Q2694" t="s">
        <v>414</v>
      </c>
      <c r="S2694">
        <v>10275</v>
      </c>
      <c r="T2694" t="s">
        <v>564</v>
      </c>
      <c r="U2694" s="60">
        <v>1027501</v>
      </c>
      <c r="V2694" t="s">
        <v>565</v>
      </c>
      <c r="W2694" s="60">
        <v>22520001</v>
      </c>
      <c r="X2694" s="60" t="str">
        <f t="shared" si="42"/>
        <v>225</v>
      </c>
    </row>
    <row r="2695" spans="2:24">
      <c r="B2695">
        <v>1020428280</v>
      </c>
      <c r="C2695" t="s">
        <v>2833</v>
      </c>
      <c r="D2695" t="s">
        <v>393</v>
      </c>
      <c r="E2695" s="60" t="s">
        <v>394</v>
      </c>
      <c r="G2695" t="s">
        <v>395</v>
      </c>
      <c r="H2695" s="61">
        <v>44531</v>
      </c>
      <c r="J2695" t="s">
        <v>396</v>
      </c>
      <c r="M2695" t="s">
        <v>397</v>
      </c>
      <c r="Q2695" t="s">
        <v>398</v>
      </c>
      <c r="S2695">
        <v>10225</v>
      </c>
      <c r="T2695" t="s">
        <v>402</v>
      </c>
      <c r="U2695" s="60">
        <v>10225</v>
      </c>
      <c r="V2695" t="s">
        <v>402</v>
      </c>
      <c r="W2695" s="60">
        <v>21320011</v>
      </c>
      <c r="X2695" s="60" t="str">
        <f t="shared" si="42"/>
        <v>213</v>
      </c>
    </row>
    <row r="2696" spans="2:24">
      <c r="B2696">
        <v>1020435649</v>
      </c>
      <c r="C2696" t="s">
        <v>3134</v>
      </c>
      <c r="D2696" t="s">
        <v>393</v>
      </c>
      <c r="E2696" s="60" t="s">
        <v>394</v>
      </c>
      <c r="G2696" t="s">
        <v>2693</v>
      </c>
      <c r="H2696" s="61">
        <v>45093</v>
      </c>
      <c r="J2696" t="s">
        <v>396</v>
      </c>
      <c r="M2696" t="s">
        <v>471</v>
      </c>
      <c r="Q2696" t="s">
        <v>2694</v>
      </c>
      <c r="S2696">
        <v>10230</v>
      </c>
      <c r="T2696" t="s">
        <v>454</v>
      </c>
      <c r="U2696" s="60">
        <v>1023002</v>
      </c>
      <c r="V2696" t="s">
        <v>491</v>
      </c>
      <c r="W2696" s="60">
        <v>20720002</v>
      </c>
      <c r="X2696" s="60" t="str">
        <f t="shared" si="42"/>
        <v>207</v>
      </c>
    </row>
    <row r="2697" spans="2:24">
      <c r="B2697">
        <v>1020436171</v>
      </c>
      <c r="C2697" t="s">
        <v>2272</v>
      </c>
      <c r="D2697" t="s">
        <v>410</v>
      </c>
      <c r="E2697" s="60" t="s">
        <v>411</v>
      </c>
      <c r="G2697" t="s">
        <v>753</v>
      </c>
      <c r="H2697" s="61">
        <v>41936</v>
      </c>
      <c r="J2697" t="s">
        <v>413</v>
      </c>
      <c r="M2697" t="s">
        <v>397</v>
      </c>
      <c r="Q2697" t="s">
        <v>753</v>
      </c>
      <c r="S2697">
        <v>10225</v>
      </c>
      <c r="T2697" t="s">
        <v>402</v>
      </c>
      <c r="U2697" s="60">
        <v>10225</v>
      </c>
      <c r="V2697" t="s">
        <v>402</v>
      </c>
      <c r="W2697" s="60">
        <v>21360001</v>
      </c>
      <c r="X2697" s="60" t="str">
        <f t="shared" si="42"/>
        <v>213</v>
      </c>
    </row>
    <row r="2698" spans="2:24">
      <c r="B2698">
        <v>1020438164</v>
      </c>
      <c r="C2698" t="s">
        <v>2303</v>
      </c>
      <c r="D2698" t="s">
        <v>410</v>
      </c>
      <c r="E2698" s="60" t="s">
        <v>411</v>
      </c>
      <c r="G2698" t="s">
        <v>753</v>
      </c>
      <c r="H2698" s="61">
        <v>42157</v>
      </c>
      <c r="J2698" t="s">
        <v>481</v>
      </c>
      <c r="M2698" t="s">
        <v>397</v>
      </c>
      <c r="Q2698" t="s">
        <v>753</v>
      </c>
      <c r="S2698">
        <v>10230</v>
      </c>
      <c r="T2698" t="s">
        <v>454</v>
      </c>
      <c r="U2698" s="60">
        <v>10230</v>
      </c>
      <c r="V2698" t="s">
        <v>454</v>
      </c>
      <c r="W2698" s="60">
        <v>20760001</v>
      </c>
      <c r="X2698" s="60" t="str">
        <f t="shared" si="42"/>
        <v>207</v>
      </c>
    </row>
    <row r="2699" spans="2:24">
      <c r="B2699">
        <v>1020442638</v>
      </c>
      <c r="C2699" t="s">
        <v>4858</v>
      </c>
      <c r="D2699" t="s">
        <v>393</v>
      </c>
      <c r="E2699" s="60" t="s">
        <v>394</v>
      </c>
      <c r="G2699" t="s">
        <v>2693</v>
      </c>
      <c r="H2699" s="61">
        <v>44991</v>
      </c>
      <c r="J2699" t="s">
        <v>396</v>
      </c>
      <c r="M2699" t="s">
        <v>471</v>
      </c>
      <c r="Q2699" t="s">
        <v>2694</v>
      </c>
      <c r="S2699">
        <v>10230</v>
      </c>
      <c r="T2699" t="s">
        <v>454</v>
      </c>
      <c r="U2699" s="60">
        <v>1023007</v>
      </c>
      <c r="V2699" t="s">
        <v>582</v>
      </c>
      <c r="W2699" s="60">
        <v>20720007</v>
      </c>
      <c r="X2699" s="60" t="str">
        <f t="shared" si="42"/>
        <v>207</v>
      </c>
    </row>
    <row r="2700" spans="2:24">
      <c r="B2700">
        <v>1020446557</v>
      </c>
      <c r="C2700" t="s">
        <v>2568</v>
      </c>
      <c r="D2700" t="s">
        <v>410</v>
      </c>
      <c r="E2700" s="60" t="s">
        <v>411</v>
      </c>
      <c r="G2700" t="s">
        <v>753</v>
      </c>
      <c r="H2700" s="61">
        <v>43347</v>
      </c>
      <c r="J2700" t="s">
        <v>481</v>
      </c>
      <c r="M2700" t="s">
        <v>397</v>
      </c>
      <c r="Q2700" t="s">
        <v>753</v>
      </c>
      <c r="S2700">
        <v>10213</v>
      </c>
      <c r="T2700" t="s">
        <v>460</v>
      </c>
      <c r="U2700" s="60">
        <v>10213</v>
      </c>
      <c r="V2700" t="s">
        <v>460</v>
      </c>
      <c r="W2700" s="60">
        <v>22360001</v>
      </c>
      <c r="X2700" s="60" t="str">
        <f t="shared" si="42"/>
        <v>223</v>
      </c>
    </row>
    <row r="2701" spans="2:24">
      <c r="B2701">
        <v>98595988</v>
      </c>
      <c r="C2701" t="s">
        <v>2032</v>
      </c>
      <c r="D2701" t="s">
        <v>410</v>
      </c>
      <c r="E2701" s="60" t="s">
        <v>411</v>
      </c>
      <c r="G2701" t="s">
        <v>412</v>
      </c>
      <c r="H2701" s="61">
        <v>41068</v>
      </c>
      <c r="J2701" t="s">
        <v>578</v>
      </c>
      <c r="M2701" t="s">
        <v>397</v>
      </c>
      <c r="Q2701" t="s">
        <v>719</v>
      </c>
      <c r="S2701">
        <v>10291</v>
      </c>
      <c r="T2701" t="s">
        <v>439</v>
      </c>
      <c r="U2701" s="60">
        <v>1029106</v>
      </c>
      <c r="V2701" t="s">
        <v>505</v>
      </c>
      <c r="W2701" s="60">
        <v>10410050</v>
      </c>
      <c r="X2701" s="60" t="str">
        <f t="shared" si="42"/>
        <v>104</v>
      </c>
    </row>
    <row r="2702" spans="2:24">
      <c r="B2702">
        <v>1020468703</v>
      </c>
      <c r="C2702" t="s">
        <v>3038</v>
      </c>
      <c r="D2702" t="s">
        <v>410</v>
      </c>
      <c r="E2702" s="60" t="s">
        <v>411</v>
      </c>
      <c r="G2702" t="s">
        <v>412</v>
      </c>
      <c r="H2702" s="61">
        <v>44670</v>
      </c>
      <c r="J2702" t="s">
        <v>481</v>
      </c>
      <c r="M2702" t="s">
        <v>397</v>
      </c>
      <c r="Q2702" t="s">
        <v>414</v>
      </c>
      <c r="S2702">
        <v>10230</v>
      </c>
      <c r="T2702" t="s">
        <v>454</v>
      </c>
      <c r="U2702" s="60">
        <v>10230</v>
      </c>
      <c r="V2702" t="s">
        <v>454</v>
      </c>
      <c r="W2702" s="60">
        <v>20760001</v>
      </c>
      <c r="X2702" s="60" t="str">
        <f t="shared" si="42"/>
        <v>207</v>
      </c>
    </row>
    <row r="2703" spans="2:24">
      <c r="B2703">
        <v>98641795</v>
      </c>
      <c r="C2703" t="s">
        <v>1913</v>
      </c>
      <c r="D2703" t="s">
        <v>410</v>
      </c>
      <c r="E2703" s="60" t="s">
        <v>411</v>
      </c>
      <c r="G2703" t="s">
        <v>412</v>
      </c>
      <c r="H2703" s="61">
        <v>40283</v>
      </c>
      <c r="J2703" t="s">
        <v>578</v>
      </c>
      <c r="M2703" t="s">
        <v>397</v>
      </c>
      <c r="Q2703" t="s">
        <v>719</v>
      </c>
      <c r="S2703">
        <v>10291</v>
      </c>
      <c r="T2703" t="s">
        <v>439</v>
      </c>
      <c r="U2703" s="60">
        <v>1029106</v>
      </c>
      <c r="V2703" t="s">
        <v>505</v>
      </c>
      <c r="W2703" s="60">
        <v>10410050</v>
      </c>
      <c r="X2703" s="60" t="str">
        <f t="shared" si="42"/>
        <v>104</v>
      </c>
    </row>
    <row r="2704" spans="2:24">
      <c r="B2704">
        <v>1020476632</v>
      </c>
      <c r="C2704" t="s">
        <v>2657</v>
      </c>
      <c r="D2704" t="s">
        <v>410</v>
      </c>
      <c r="E2704" s="60" t="s">
        <v>411</v>
      </c>
      <c r="G2704" t="s">
        <v>412</v>
      </c>
      <c r="H2704" s="61">
        <v>44369</v>
      </c>
      <c r="J2704" t="s">
        <v>489</v>
      </c>
      <c r="M2704" t="s">
        <v>397</v>
      </c>
      <c r="Q2704" t="s">
        <v>414</v>
      </c>
      <c r="S2704">
        <v>10225</v>
      </c>
      <c r="T2704" t="s">
        <v>402</v>
      </c>
      <c r="U2704" s="60">
        <v>10225</v>
      </c>
      <c r="V2704" t="s">
        <v>402</v>
      </c>
      <c r="W2704" s="60">
        <v>21360001</v>
      </c>
      <c r="X2704" s="60" t="str">
        <f t="shared" si="42"/>
        <v>213</v>
      </c>
    </row>
    <row r="2705" spans="2:24">
      <c r="B2705">
        <v>1022093010</v>
      </c>
      <c r="C2705" t="s">
        <v>2591</v>
      </c>
      <c r="D2705" t="s">
        <v>410</v>
      </c>
      <c r="E2705" s="60" t="s">
        <v>411</v>
      </c>
      <c r="G2705" t="s">
        <v>412</v>
      </c>
      <c r="H2705" s="61">
        <v>43501</v>
      </c>
      <c r="J2705" t="s">
        <v>760</v>
      </c>
      <c r="M2705" t="s">
        <v>397</v>
      </c>
      <c r="Q2705" t="s">
        <v>719</v>
      </c>
      <c r="S2705">
        <v>10295</v>
      </c>
      <c r="T2705" t="s">
        <v>761</v>
      </c>
      <c r="U2705" s="60">
        <v>10295</v>
      </c>
      <c r="V2705" t="s">
        <v>761</v>
      </c>
      <c r="W2705" s="60">
        <v>11110001</v>
      </c>
      <c r="X2705" s="60" t="str">
        <f t="shared" si="42"/>
        <v>111</v>
      </c>
    </row>
    <row r="2706" spans="2:24">
      <c r="B2706">
        <v>1022095151</v>
      </c>
      <c r="C2706" t="s">
        <v>2168</v>
      </c>
      <c r="D2706" t="s">
        <v>410</v>
      </c>
      <c r="E2706" s="60" t="s">
        <v>411</v>
      </c>
      <c r="G2706" t="s">
        <v>753</v>
      </c>
      <c r="H2706" s="61">
        <v>41529</v>
      </c>
      <c r="J2706" t="s">
        <v>413</v>
      </c>
      <c r="M2706" t="s">
        <v>397</v>
      </c>
      <c r="Q2706" t="s">
        <v>753</v>
      </c>
      <c r="S2706">
        <v>10290</v>
      </c>
      <c r="T2706" t="s">
        <v>706</v>
      </c>
      <c r="U2706" s="60">
        <v>1029006</v>
      </c>
      <c r="V2706" t="s">
        <v>2092</v>
      </c>
      <c r="W2706" s="60">
        <v>20420003</v>
      </c>
      <c r="X2706" s="60" t="str">
        <f t="shared" si="42"/>
        <v>204</v>
      </c>
    </row>
    <row r="2707" spans="2:24">
      <c r="B2707">
        <v>1022396989</v>
      </c>
      <c r="C2707" t="s">
        <v>4859</v>
      </c>
      <c r="D2707" t="s">
        <v>393</v>
      </c>
      <c r="E2707" s="60" t="s">
        <v>394</v>
      </c>
      <c r="G2707" t="s">
        <v>2693</v>
      </c>
      <c r="H2707" s="61">
        <v>45154</v>
      </c>
      <c r="J2707" t="s">
        <v>396</v>
      </c>
      <c r="M2707" t="s">
        <v>397</v>
      </c>
      <c r="Q2707" t="s">
        <v>2694</v>
      </c>
      <c r="S2707">
        <v>10225</v>
      </c>
      <c r="T2707" t="s">
        <v>402</v>
      </c>
      <c r="U2707" s="60">
        <v>10225</v>
      </c>
      <c r="V2707" t="s">
        <v>402</v>
      </c>
      <c r="W2707" s="60">
        <v>21320002</v>
      </c>
      <c r="X2707" s="60" t="str">
        <f t="shared" si="42"/>
        <v>213</v>
      </c>
    </row>
    <row r="2708" spans="2:24">
      <c r="B2708">
        <v>1024479562</v>
      </c>
      <c r="C2708" t="s">
        <v>3019</v>
      </c>
      <c r="D2708" t="s">
        <v>393</v>
      </c>
      <c r="E2708" s="60" t="s">
        <v>394</v>
      </c>
      <c r="G2708" t="s">
        <v>2693</v>
      </c>
      <c r="H2708" s="61">
        <v>45026</v>
      </c>
      <c r="J2708" t="s">
        <v>396</v>
      </c>
      <c r="M2708" t="s">
        <v>397</v>
      </c>
      <c r="Q2708" t="s">
        <v>2694</v>
      </c>
      <c r="S2708">
        <v>10290</v>
      </c>
      <c r="T2708" t="s">
        <v>706</v>
      </c>
      <c r="U2708" s="60">
        <v>1029005</v>
      </c>
      <c r="V2708" t="s">
        <v>707</v>
      </c>
      <c r="W2708" s="60">
        <v>20420004</v>
      </c>
      <c r="X2708" s="60" t="str">
        <f t="shared" si="42"/>
        <v>204</v>
      </c>
    </row>
    <row r="2709" spans="2:24">
      <c r="B2709">
        <v>1026132353</v>
      </c>
      <c r="C2709" t="s">
        <v>4860</v>
      </c>
      <c r="D2709" t="s">
        <v>393</v>
      </c>
      <c r="E2709" s="60" t="s">
        <v>394</v>
      </c>
      <c r="G2709" t="s">
        <v>2693</v>
      </c>
      <c r="H2709" s="61">
        <v>44958</v>
      </c>
      <c r="J2709" t="s">
        <v>396</v>
      </c>
      <c r="M2709" t="s">
        <v>471</v>
      </c>
      <c r="Q2709" t="s">
        <v>2694</v>
      </c>
      <c r="S2709">
        <v>10203</v>
      </c>
      <c r="T2709" t="s">
        <v>399</v>
      </c>
      <c r="U2709" s="60">
        <v>1020302</v>
      </c>
      <c r="V2709" t="s">
        <v>400</v>
      </c>
      <c r="W2709" s="60">
        <v>21420002</v>
      </c>
      <c r="X2709" s="60" t="str">
        <f t="shared" si="42"/>
        <v>214</v>
      </c>
    </row>
    <row r="2710" spans="2:24">
      <c r="B2710">
        <v>1026132910</v>
      </c>
      <c r="C2710" t="s">
        <v>2939</v>
      </c>
      <c r="D2710" t="s">
        <v>393</v>
      </c>
      <c r="E2710" s="60" t="s">
        <v>394</v>
      </c>
      <c r="G2710" t="s">
        <v>2693</v>
      </c>
      <c r="H2710" s="61">
        <v>44966</v>
      </c>
      <c r="J2710" t="s">
        <v>396</v>
      </c>
      <c r="M2710" t="s">
        <v>397</v>
      </c>
      <c r="Q2710" t="s">
        <v>2694</v>
      </c>
      <c r="S2710">
        <v>10209</v>
      </c>
      <c r="T2710" t="s">
        <v>442</v>
      </c>
      <c r="U2710" s="60">
        <v>1020905</v>
      </c>
      <c r="V2710" t="s">
        <v>952</v>
      </c>
      <c r="W2710" s="60">
        <v>21720006</v>
      </c>
      <c r="X2710" s="60" t="str">
        <f t="shared" si="42"/>
        <v>217</v>
      </c>
    </row>
    <row r="2711" spans="2:24">
      <c r="B2711">
        <v>1026133852</v>
      </c>
      <c r="C2711" t="s">
        <v>2201</v>
      </c>
      <c r="D2711" t="s">
        <v>410</v>
      </c>
      <c r="E2711" s="60" t="s">
        <v>411</v>
      </c>
      <c r="G2711" t="s">
        <v>412</v>
      </c>
      <c r="H2711" s="61">
        <v>41794</v>
      </c>
      <c r="J2711" t="s">
        <v>495</v>
      </c>
      <c r="M2711" t="s">
        <v>397</v>
      </c>
      <c r="Q2711" t="s">
        <v>414</v>
      </c>
      <c r="S2711">
        <v>10281</v>
      </c>
      <c r="T2711" t="s">
        <v>493</v>
      </c>
      <c r="U2711" s="60">
        <v>10281</v>
      </c>
      <c r="V2711" t="s">
        <v>493</v>
      </c>
      <c r="W2711" s="60">
        <v>11010001</v>
      </c>
      <c r="X2711" s="60" t="str">
        <f t="shared" si="42"/>
        <v>110</v>
      </c>
    </row>
    <row r="2712" spans="2:24">
      <c r="B2712">
        <v>1026150437</v>
      </c>
      <c r="C2712" t="s">
        <v>2309</v>
      </c>
      <c r="D2712" t="s">
        <v>410</v>
      </c>
      <c r="E2712" s="60" t="s">
        <v>411</v>
      </c>
      <c r="G2712" t="s">
        <v>753</v>
      </c>
      <c r="H2712" s="61">
        <v>42207</v>
      </c>
      <c r="J2712" t="s">
        <v>598</v>
      </c>
      <c r="M2712" t="s">
        <v>471</v>
      </c>
      <c r="Q2712" t="s">
        <v>753</v>
      </c>
      <c r="S2712">
        <v>10260</v>
      </c>
      <c r="T2712" t="s">
        <v>5037</v>
      </c>
      <c r="U2712" s="60">
        <v>1026001</v>
      </c>
      <c r="V2712" t="s">
        <v>538</v>
      </c>
      <c r="W2712" s="60">
        <v>20920001</v>
      </c>
      <c r="X2712" s="60" t="str">
        <f t="shared" si="42"/>
        <v>209</v>
      </c>
    </row>
    <row r="2713" spans="2:24">
      <c r="B2713">
        <v>1026151495</v>
      </c>
      <c r="C2713" t="s">
        <v>3187</v>
      </c>
      <c r="D2713" t="s">
        <v>410</v>
      </c>
      <c r="E2713" s="60" t="s">
        <v>411</v>
      </c>
      <c r="G2713" t="s">
        <v>412</v>
      </c>
      <c r="H2713" s="61">
        <v>44768</v>
      </c>
      <c r="J2713" t="s">
        <v>966</v>
      </c>
      <c r="M2713" t="s">
        <v>397</v>
      </c>
      <c r="Q2713" t="s">
        <v>719</v>
      </c>
      <c r="S2713">
        <v>102</v>
      </c>
      <c r="T2713" t="s">
        <v>497</v>
      </c>
      <c r="U2713" s="60">
        <v>102</v>
      </c>
      <c r="V2713" t="s">
        <v>497</v>
      </c>
      <c r="W2713" s="60">
        <v>10110001</v>
      </c>
      <c r="X2713" s="60" t="str">
        <f t="shared" si="42"/>
        <v>101</v>
      </c>
    </row>
    <row r="2714" spans="2:24">
      <c r="B2714">
        <v>1026157801</v>
      </c>
      <c r="C2714" t="s">
        <v>2659</v>
      </c>
      <c r="D2714" t="s">
        <v>410</v>
      </c>
      <c r="E2714" s="60" t="s">
        <v>411</v>
      </c>
      <c r="G2714" t="s">
        <v>412</v>
      </c>
      <c r="H2714" s="61">
        <v>44369</v>
      </c>
      <c r="J2714" t="s">
        <v>481</v>
      </c>
      <c r="M2714" t="s">
        <v>397</v>
      </c>
      <c r="Q2714" t="s">
        <v>414</v>
      </c>
      <c r="S2714">
        <v>10235</v>
      </c>
      <c r="T2714" t="s">
        <v>415</v>
      </c>
      <c r="U2714" s="60">
        <v>10235</v>
      </c>
      <c r="V2714" t="s">
        <v>415</v>
      </c>
      <c r="W2714" s="60">
        <v>20860001</v>
      </c>
      <c r="X2714" s="60" t="str">
        <f t="shared" si="42"/>
        <v>208</v>
      </c>
    </row>
    <row r="2715" spans="2:24">
      <c r="B2715">
        <v>1026254526</v>
      </c>
      <c r="C2715" t="s">
        <v>2754</v>
      </c>
      <c r="D2715" t="s">
        <v>393</v>
      </c>
      <c r="E2715" s="60" t="s">
        <v>394</v>
      </c>
      <c r="G2715" t="s">
        <v>395</v>
      </c>
      <c r="H2715" s="61">
        <v>44505</v>
      </c>
      <c r="J2715" t="s">
        <v>396</v>
      </c>
      <c r="M2715" t="s">
        <v>397</v>
      </c>
      <c r="Q2715" t="s">
        <v>398</v>
      </c>
      <c r="S2715">
        <v>10214</v>
      </c>
      <c r="T2715" t="s">
        <v>420</v>
      </c>
      <c r="U2715" s="60">
        <v>1021401</v>
      </c>
      <c r="V2715" t="s">
        <v>421</v>
      </c>
      <c r="W2715" s="60">
        <v>22620001</v>
      </c>
      <c r="X2715" s="60" t="str">
        <f t="shared" si="42"/>
        <v>226</v>
      </c>
    </row>
    <row r="2716" spans="2:24">
      <c r="B2716">
        <v>1027881866</v>
      </c>
      <c r="C2716" t="s">
        <v>2102</v>
      </c>
      <c r="D2716" t="s">
        <v>410</v>
      </c>
      <c r="E2716" s="60" t="s">
        <v>411</v>
      </c>
      <c r="G2716" t="s">
        <v>753</v>
      </c>
      <c r="H2716" s="61">
        <v>41310</v>
      </c>
      <c r="J2716" t="s">
        <v>520</v>
      </c>
      <c r="M2716" t="s">
        <v>397</v>
      </c>
      <c r="Q2716" t="s">
        <v>753</v>
      </c>
      <c r="S2716">
        <v>10282</v>
      </c>
      <c r="T2716" t="s">
        <v>543</v>
      </c>
      <c r="U2716" s="60">
        <v>1028203</v>
      </c>
      <c r="V2716" t="s">
        <v>544</v>
      </c>
      <c r="W2716" s="60">
        <v>10910004</v>
      </c>
      <c r="X2716" s="60" t="str">
        <f t="shared" si="42"/>
        <v>109</v>
      </c>
    </row>
    <row r="2717" spans="2:24">
      <c r="B2717">
        <v>1027887797</v>
      </c>
      <c r="C2717" t="s">
        <v>2698</v>
      </c>
      <c r="D2717" t="s">
        <v>410</v>
      </c>
      <c r="E2717" s="60" t="s">
        <v>411</v>
      </c>
      <c r="G2717" t="s">
        <v>412</v>
      </c>
      <c r="H2717" s="61">
        <v>44428</v>
      </c>
      <c r="J2717" t="s">
        <v>481</v>
      </c>
      <c r="M2717" t="s">
        <v>397</v>
      </c>
      <c r="Q2717" t="s">
        <v>414</v>
      </c>
      <c r="S2717">
        <v>10292</v>
      </c>
      <c r="T2717" t="s">
        <v>451</v>
      </c>
      <c r="U2717" s="60">
        <v>1029202</v>
      </c>
      <c r="V2717" t="s">
        <v>654</v>
      </c>
      <c r="W2717" s="60">
        <v>20110001</v>
      </c>
      <c r="X2717" s="60" t="str">
        <f t="shared" si="42"/>
        <v>201</v>
      </c>
    </row>
    <row r="2718" spans="2:24">
      <c r="B2718">
        <v>1027888340</v>
      </c>
      <c r="C2718" t="s">
        <v>4861</v>
      </c>
      <c r="D2718" t="s">
        <v>410</v>
      </c>
      <c r="E2718" s="60" t="s">
        <v>411</v>
      </c>
      <c r="G2718" t="s">
        <v>2844</v>
      </c>
      <c r="H2718" s="61">
        <v>45265</v>
      </c>
      <c r="J2718" t="s">
        <v>2849</v>
      </c>
      <c r="M2718" t="s">
        <v>397</v>
      </c>
      <c r="Q2718" t="s">
        <v>2846</v>
      </c>
      <c r="S2718">
        <v>10282</v>
      </c>
      <c r="T2718" t="s">
        <v>543</v>
      </c>
      <c r="U2718" s="60">
        <v>1028203</v>
      </c>
      <c r="V2718" t="s">
        <v>544</v>
      </c>
      <c r="W2718" s="60">
        <v>10910004</v>
      </c>
      <c r="X2718" s="60" t="str">
        <f t="shared" si="42"/>
        <v>109</v>
      </c>
    </row>
    <row r="2719" spans="2:24">
      <c r="B2719">
        <v>1028009342</v>
      </c>
      <c r="C2719" t="s">
        <v>3420</v>
      </c>
      <c r="D2719" t="s">
        <v>393</v>
      </c>
      <c r="E2719" s="60" t="s">
        <v>394</v>
      </c>
      <c r="G2719" t="s">
        <v>2693</v>
      </c>
      <c r="H2719" s="61">
        <v>45245</v>
      </c>
      <c r="J2719" t="s">
        <v>396</v>
      </c>
      <c r="M2719" t="s">
        <v>471</v>
      </c>
      <c r="Q2719" t="s">
        <v>2694</v>
      </c>
      <c r="S2719">
        <v>10290</v>
      </c>
      <c r="T2719" t="s">
        <v>706</v>
      </c>
      <c r="U2719" s="60">
        <v>1029004</v>
      </c>
      <c r="V2719" t="s">
        <v>1939</v>
      </c>
      <c r="W2719" s="60">
        <v>20420007</v>
      </c>
      <c r="X2719" s="60" t="str">
        <f t="shared" si="42"/>
        <v>204</v>
      </c>
    </row>
    <row r="2720" spans="2:24">
      <c r="B2720">
        <v>1032408422</v>
      </c>
      <c r="C2720" t="s">
        <v>2533</v>
      </c>
      <c r="D2720" t="s">
        <v>393</v>
      </c>
      <c r="E2720" s="60" t="s">
        <v>394</v>
      </c>
      <c r="G2720" t="s">
        <v>395</v>
      </c>
      <c r="H2720" s="61">
        <v>43174</v>
      </c>
      <c r="J2720" t="s">
        <v>396</v>
      </c>
      <c r="M2720" t="s">
        <v>397</v>
      </c>
      <c r="Q2720" t="s">
        <v>398</v>
      </c>
      <c r="S2720">
        <v>10260</v>
      </c>
      <c r="T2720" t="s">
        <v>5037</v>
      </c>
      <c r="U2720" s="60">
        <v>1026003</v>
      </c>
      <c r="V2720" t="s">
        <v>1105</v>
      </c>
      <c r="W2720" s="60">
        <v>20920007</v>
      </c>
      <c r="X2720" s="60" t="str">
        <f t="shared" si="42"/>
        <v>209</v>
      </c>
    </row>
    <row r="2721" spans="2:24">
      <c r="B2721">
        <v>1032415726</v>
      </c>
      <c r="C2721" t="s">
        <v>3160</v>
      </c>
      <c r="D2721" t="s">
        <v>393</v>
      </c>
      <c r="E2721" s="60" t="s">
        <v>394</v>
      </c>
      <c r="G2721" t="s">
        <v>1299</v>
      </c>
      <c r="H2721" s="61">
        <v>44755</v>
      </c>
      <c r="J2721" t="s">
        <v>396</v>
      </c>
      <c r="M2721" t="s">
        <v>397</v>
      </c>
      <c r="Q2721" t="s">
        <v>398</v>
      </c>
      <c r="S2721">
        <v>10271</v>
      </c>
      <c r="T2721" t="s">
        <v>1163</v>
      </c>
      <c r="U2721" s="60">
        <v>10271</v>
      </c>
      <c r="V2721" t="s">
        <v>1163</v>
      </c>
      <c r="W2721" s="60">
        <v>22860001</v>
      </c>
      <c r="X2721" s="60" t="str">
        <f t="shared" si="42"/>
        <v>228</v>
      </c>
    </row>
    <row r="2722" spans="2:24">
      <c r="B2722">
        <v>1032442012</v>
      </c>
      <c r="C2722" t="s">
        <v>2453</v>
      </c>
      <c r="D2722" t="s">
        <v>393</v>
      </c>
      <c r="E2722" s="60" t="s">
        <v>394</v>
      </c>
      <c r="G2722" t="s">
        <v>395</v>
      </c>
      <c r="H2722" s="61">
        <v>43137</v>
      </c>
      <c r="J2722" t="s">
        <v>396</v>
      </c>
      <c r="M2722" t="s">
        <v>397</v>
      </c>
      <c r="Q2722" t="s">
        <v>398</v>
      </c>
      <c r="S2722">
        <v>10260</v>
      </c>
      <c r="T2722" t="s">
        <v>5037</v>
      </c>
      <c r="U2722" s="60">
        <v>1026001</v>
      </c>
      <c r="V2722" t="s">
        <v>538</v>
      </c>
      <c r="W2722" s="60">
        <v>20920001</v>
      </c>
      <c r="X2722" s="60" t="str">
        <f t="shared" si="42"/>
        <v>209</v>
      </c>
    </row>
    <row r="2723" spans="2:24">
      <c r="B2723">
        <v>1032458859</v>
      </c>
      <c r="C2723" t="s">
        <v>4862</v>
      </c>
      <c r="D2723" t="s">
        <v>393</v>
      </c>
      <c r="E2723" s="60" t="s">
        <v>394</v>
      </c>
      <c r="G2723" t="s">
        <v>2693</v>
      </c>
      <c r="H2723" s="61">
        <v>45008</v>
      </c>
      <c r="J2723" t="s">
        <v>396</v>
      </c>
      <c r="M2723" t="s">
        <v>471</v>
      </c>
      <c r="Q2723" t="s">
        <v>2694</v>
      </c>
      <c r="S2723">
        <v>10230</v>
      </c>
      <c r="T2723" t="s">
        <v>454</v>
      </c>
      <c r="U2723" s="60">
        <v>1023008</v>
      </c>
      <c r="V2723" t="s">
        <v>684</v>
      </c>
      <c r="W2723" s="60">
        <v>20720008</v>
      </c>
      <c r="X2723" s="60" t="str">
        <f t="shared" si="42"/>
        <v>207</v>
      </c>
    </row>
    <row r="2724" spans="2:24">
      <c r="B2724">
        <v>1033646431</v>
      </c>
      <c r="C2724" t="s">
        <v>4863</v>
      </c>
      <c r="D2724" t="s">
        <v>393</v>
      </c>
      <c r="E2724" s="60" t="s">
        <v>394</v>
      </c>
      <c r="G2724" t="s">
        <v>2693</v>
      </c>
      <c r="H2724" s="61">
        <v>44964</v>
      </c>
      <c r="J2724" t="s">
        <v>396</v>
      </c>
      <c r="M2724" t="s">
        <v>397</v>
      </c>
      <c r="Q2724" t="s">
        <v>2694</v>
      </c>
      <c r="S2724">
        <v>10202</v>
      </c>
      <c r="T2724" t="s">
        <v>430</v>
      </c>
      <c r="U2724" s="60">
        <v>1020202</v>
      </c>
      <c r="V2724" t="s">
        <v>885</v>
      </c>
      <c r="W2724" s="60">
        <v>21620001</v>
      </c>
      <c r="X2724" s="60" t="str">
        <f t="shared" si="42"/>
        <v>216</v>
      </c>
    </row>
    <row r="2725" spans="2:24">
      <c r="B2725">
        <v>1034278477</v>
      </c>
      <c r="C2725" t="s">
        <v>2238</v>
      </c>
      <c r="D2725" t="s">
        <v>393</v>
      </c>
      <c r="E2725" s="60" t="s">
        <v>394</v>
      </c>
      <c r="G2725" t="s">
        <v>395</v>
      </c>
      <c r="H2725" s="61">
        <v>41871</v>
      </c>
      <c r="J2725" t="s">
        <v>396</v>
      </c>
      <c r="M2725" t="s">
        <v>397</v>
      </c>
      <c r="Q2725" t="s">
        <v>398</v>
      </c>
      <c r="S2725">
        <v>10245</v>
      </c>
      <c r="T2725" t="s">
        <v>914</v>
      </c>
      <c r="U2725" s="60">
        <v>1024501</v>
      </c>
      <c r="V2725" t="s">
        <v>421</v>
      </c>
      <c r="W2725" s="60">
        <v>22120001</v>
      </c>
      <c r="X2725" s="60" t="str">
        <f t="shared" si="42"/>
        <v>221</v>
      </c>
    </row>
    <row r="2726" spans="2:24">
      <c r="B2726">
        <v>1035414291</v>
      </c>
      <c r="C2726" t="s">
        <v>2815</v>
      </c>
      <c r="D2726" t="s">
        <v>393</v>
      </c>
      <c r="E2726" s="60" t="s">
        <v>394</v>
      </c>
      <c r="G2726" t="s">
        <v>395</v>
      </c>
      <c r="H2726" s="61">
        <v>44522</v>
      </c>
      <c r="J2726" t="s">
        <v>396</v>
      </c>
      <c r="M2726" t="s">
        <v>397</v>
      </c>
      <c r="Q2726" t="s">
        <v>398</v>
      </c>
      <c r="S2726">
        <v>10225</v>
      </c>
      <c r="T2726" t="s">
        <v>402</v>
      </c>
      <c r="U2726" s="60">
        <v>1022504</v>
      </c>
      <c r="V2726" t="s">
        <v>617</v>
      </c>
      <c r="W2726" s="60">
        <v>21320006</v>
      </c>
      <c r="X2726" s="60" t="str">
        <f t="shared" si="42"/>
        <v>213</v>
      </c>
    </row>
    <row r="2727" spans="2:24">
      <c r="B2727">
        <v>1035414931</v>
      </c>
      <c r="C2727" t="s">
        <v>2660</v>
      </c>
      <c r="D2727" t="s">
        <v>410</v>
      </c>
      <c r="E2727" s="60" t="s">
        <v>411</v>
      </c>
      <c r="G2727" t="s">
        <v>412</v>
      </c>
      <c r="H2727" s="61">
        <v>44369</v>
      </c>
      <c r="J2727" t="s">
        <v>481</v>
      </c>
      <c r="M2727" t="s">
        <v>397</v>
      </c>
      <c r="Q2727" t="s">
        <v>414</v>
      </c>
      <c r="S2727">
        <v>10294</v>
      </c>
      <c r="T2727" t="s">
        <v>472</v>
      </c>
      <c r="U2727" s="60">
        <v>1029401</v>
      </c>
      <c r="V2727" t="s">
        <v>830</v>
      </c>
      <c r="W2727" s="60">
        <v>10850002</v>
      </c>
      <c r="X2727" s="60" t="str">
        <f t="shared" si="42"/>
        <v>108</v>
      </c>
    </row>
    <row r="2728" spans="2:24">
      <c r="B2728">
        <v>1035416255</v>
      </c>
      <c r="C2728" t="s">
        <v>3012</v>
      </c>
      <c r="D2728" t="s">
        <v>393</v>
      </c>
      <c r="E2728" s="60" t="s">
        <v>394</v>
      </c>
      <c r="G2728" t="s">
        <v>2693</v>
      </c>
      <c r="H2728" s="61">
        <v>45013</v>
      </c>
      <c r="J2728" t="s">
        <v>396</v>
      </c>
      <c r="M2728" t="s">
        <v>397</v>
      </c>
      <c r="Q2728" t="s">
        <v>2694</v>
      </c>
      <c r="S2728">
        <v>10215</v>
      </c>
      <c r="T2728" t="s">
        <v>5034</v>
      </c>
      <c r="U2728" s="60">
        <v>1021503</v>
      </c>
      <c r="V2728" t="s">
        <v>907</v>
      </c>
      <c r="W2728" s="60">
        <v>21520001</v>
      </c>
      <c r="X2728" s="60" t="str">
        <f t="shared" si="42"/>
        <v>215</v>
      </c>
    </row>
    <row r="2729" spans="2:24">
      <c r="B2729">
        <v>1035417951</v>
      </c>
      <c r="C2729" t="s">
        <v>4864</v>
      </c>
      <c r="D2729" t="s">
        <v>410</v>
      </c>
      <c r="E2729" s="60" t="s">
        <v>411</v>
      </c>
      <c r="G2729" t="s">
        <v>412</v>
      </c>
      <c r="H2729" s="61">
        <v>45189</v>
      </c>
      <c r="J2729" t="s">
        <v>4979</v>
      </c>
      <c r="M2729" t="s">
        <v>397</v>
      </c>
      <c r="Q2729" t="s">
        <v>719</v>
      </c>
      <c r="S2729">
        <v>10230</v>
      </c>
      <c r="T2729" t="s">
        <v>454</v>
      </c>
      <c r="U2729" s="60">
        <v>1023008</v>
      </c>
      <c r="V2729" t="s">
        <v>684</v>
      </c>
      <c r="W2729" s="60">
        <v>20720008</v>
      </c>
      <c r="X2729" s="60" t="str">
        <f t="shared" si="42"/>
        <v>207</v>
      </c>
    </row>
    <row r="2730" spans="2:24">
      <c r="B2730">
        <v>1035418010</v>
      </c>
      <c r="C2730" t="s">
        <v>4865</v>
      </c>
      <c r="D2730" t="s">
        <v>410</v>
      </c>
      <c r="E2730" s="60" t="s">
        <v>411</v>
      </c>
      <c r="G2730" t="s">
        <v>412</v>
      </c>
      <c r="H2730" s="61">
        <v>44970</v>
      </c>
      <c r="J2730" t="s">
        <v>481</v>
      </c>
      <c r="M2730" t="s">
        <v>397</v>
      </c>
      <c r="Q2730" t="s">
        <v>414</v>
      </c>
      <c r="S2730">
        <v>10289</v>
      </c>
      <c r="T2730" t="s">
        <v>521</v>
      </c>
      <c r="U2730" s="60">
        <v>1028906</v>
      </c>
      <c r="V2730" t="s">
        <v>659</v>
      </c>
      <c r="W2730" s="60">
        <v>10210012</v>
      </c>
      <c r="X2730" s="60" t="str">
        <f t="shared" si="42"/>
        <v>102</v>
      </c>
    </row>
    <row r="2731" spans="2:24">
      <c r="B2731">
        <v>1035422452</v>
      </c>
      <c r="C2731" t="s">
        <v>2324</v>
      </c>
      <c r="D2731" t="s">
        <v>410</v>
      </c>
      <c r="E2731" s="60" t="s">
        <v>411</v>
      </c>
      <c r="G2731" t="s">
        <v>753</v>
      </c>
      <c r="H2731" s="61">
        <v>42286</v>
      </c>
      <c r="J2731" t="s">
        <v>5007</v>
      </c>
      <c r="M2731" t="s">
        <v>397</v>
      </c>
      <c r="Q2731" t="s">
        <v>753</v>
      </c>
      <c r="S2731">
        <v>10203</v>
      </c>
      <c r="T2731" t="s">
        <v>399</v>
      </c>
      <c r="U2731" s="60">
        <v>1020302</v>
      </c>
      <c r="V2731" t="s">
        <v>400</v>
      </c>
      <c r="W2731" s="60">
        <v>21420002</v>
      </c>
      <c r="X2731" s="60" t="str">
        <f t="shared" si="42"/>
        <v>214</v>
      </c>
    </row>
    <row r="2732" spans="2:24">
      <c r="B2732">
        <v>1035429005</v>
      </c>
      <c r="C2732" t="s">
        <v>2884</v>
      </c>
      <c r="D2732" t="s">
        <v>393</v>
      </c>
      <c r="E2732" s="60" t="s">
        <v>394</v>
      </c>
      <c r="G2732" t="s">
        <v>2693</v>
      </c>
      <c r="H2732" s="61">
        <v>44965</v>
      </c>
      <c r="J2732" t="s">
        <v>396</v>
      </c>
      <c r="M2732" t="s">
        <v>397</v>
      </c>
      <c r="Q2732" t="s">
        <v>2694</v>
      </c>
      <c r="S2732">
        <v>10255</v>
      </c>
      <c r="T2732" t="s">
        <v>1097</v>
      </c>
      <c r="U2732" s="60">
        <v>10255</v>
      </c>
      <c r="V2732" t="s">
        <v>1097</v>
      </c>
      <c r="W2732" s="60">
        <v>22460001</v>
      </c>
      <c r="X2732" s="60" t="str">
        <f t="shared" si="42"/>
        <v>224</v>
      </c>
    </row>
    <row r="2733" spans="2:24">
      <c r="B2733">
        <v>1035432793</v>
      </c>
      <c r="C2733" t="s">
        <v>2569</v>
      </c>
      <c r="D2733" t="s">
        <v>410</v>
      </c>
      <c r="E2733" s="60" t="s">
        <v>411</v>
      </c>
      <c r="G2733" t="s">
        <v>753</v>
      </c>
      <c r="H2733" s="61">
        <v>43347</v>
      </c>
      <c r="J2733" t="s">
        <v>481</v>
      </c>
      <c r="M2733" t="s">
        <v>397</v>
      </c>
      <c r="Q2733" t="s">
        <v>753</v>
      </c>
      <c r="S2733">
        <v>10213</v>
      </c>
      <c r="T2733" t="s">
        <v>460</v>
      </c>
      <c r="U2733" s="60">
        <v>10213</v>
      </c>
      <c r="V2733" t="s">
        <v>460</v>
      </c>
      <c r="W2733" s="60">
        <v>22360001</v>
      </c>
      <c r="X2733" s="60" t="str">
        <f t="shared" si="42"/>
        <v>223</v>
      </c>
    </row>
    <row r="2734" spans="2:24">
      <c r="B2734">
        <v>1017167144</v>
      </c>
      <c r="C2734" t="s">
        <v>2961</v>
      </c>
      <c r="D2734" t="s">
        <v>410</v>
      </c>
      <c r="E2734" s="60" t="s">
        <v>411</v>
      </c>
      <c r="G2734" t="s">
        <v>412</v>
      </c>
      <c r="H2734" s="61">
        <v>44623</v>
      </c>
      <c r="J2734" t="s">
        <v>508</v>
      </c>
      <c r="M2734" t="s">
        <v>397</v>
      </c>
      <c r="Q2734" t="s">
        <v>414</v>
      </c>
      <c r="S2734">
        <v>10291</v>
      </c>
      <c r="T2734" t="s">
        <v>439</v>
      </c>
      <c r="U2734" s="60">
        <v>1029106</v>
      </c>
      <c r="V2734" t="s">
        <v>505</v>
      </c>
      <c r="W2734" s="60">
        <v>10410050</v>
      </c>
      <c r="X2734" s="60" t="str">
        <f t="shared" si="42"/>
        <v>104</v>
      </c>
    </row>
    <row r="2735" spans="2:24">
      <c r="B2735">
        <v>1035852019</v>
      </c>
      <c r="C2735" t="s">
        <v>2929</v>
      </c>
      <c r="D2735" t="s">
        <v>393</v>
      </c>
      <c r="E2735" s="60" t="s">
        <v>394</v>
      </c>
      <c r="G2735" t="s">
        <v>1299</v>
      </c>
      <c r="H2735" s="61">
        <v>45223</v>
      </c>
      <c r="J2735" t="s">
        <v>396</v>
      </c>
      <c r="M2735" t="s">
        <v>397</v>
      </c>
      <c r="Q2735" t="s">
        <v>398</v>
      </c>
      <c r="S2735">
        <v>10280</v>
      </c>
      <c r="T2735" t="s">
        <v>837</v>
      </c>
      <c r="U2735" s="60">
        <v>1028001</v>
      </c>
      <c r="V2735" t="s">
        <v>421</v>
      </c>
      <c r="W2735" s="60">
        <v>22220001</v>
      </c>
      <c r="X2735" s="60" t="str">
        <f t="shared" si="42"/>
        <v>222</v>
      </c>
    </row>
    <row r="2736" spans="2:24">
      <c r="B2736">
        <v>1035865044</v>
      </c>
      <c r="C2736" t="s">
        <v>4866</v>
      </c>
      <c r="D2736" t="s">
        <v>393</v>
      </c>
      <c r="E2736" s="60" t="s">
        <v>394</v>
      </c>
      <c r="G2736" t="s">
        <v>2693</v>
      </c>
      <c r="H2736" s="61">
        <v>44958</v>
      </c>
      <c r="J2736" t="s">
        <v>396</v>
      </c>
      <c r="M2736" t="s">
        <v>397</v>
      </c>
      <c r="Q2736" t="s">
        <v>2694</v>
      </c>
      <c r="S2736">
        <v>10214</v>
      </c>
      <c r="T2736" t="s">
        <v>420</v>
      </c>
      <c r="U2736" s="60">
        <v>1021401</v>
      </c>
      <c r="V2736" t="s">
        <v>421</v>
      </c>
      <c r="W2736" s="60">
        <v>22620001</v>
      </c>
      <c r="X2736" s="60" t="str">
        <f t="shared" si="42"/>
        <v>226</v>
      </c>
    </row>
    <row r="2737" spans="2:24">
      <c r="B2737">
        <v>1035869004</v>
      </c>
      <c r="C2737" t="s">
        <v>4867</v>
      </c>
      <c r="D2737" t="s">
        <v>393</v>
      </c>
      <c r="E2737" s="60" t="s">
        <v>394</v>
      </c>
      <c r="G2737" t="s">
        <v>2693</v>
      </c>
      <c r="H2737" s="61">
        <v>45027</v>
      </c>
      <c r="J2737" t="s">
        <v>396</v>
      </c>
      <c r="M2737" t="s">
        <v>471</v>
      </c>
      <c r="Q2737" t="s">
        <v>2694</v>
      </c>
      <c r="S2737">
        <v>10235</v>
      </c>
      <c r="T2737" t="s">
        <v>415</v>
      </c>
      <c r="U2737" s="60">
        <v>1023502</v>
      </c>
      <c r="V2737" t="s">
        <v>416</v>
      </c>
      <c r="W2737" s="60">
        <v>20820001</v>
      </c>
      <c r="X2737" s="60" t="str">
        <f t="shared" si="42"/>
        <v>208</v>
      </c>
    </row>
    <row r="2738" spans="2:24">
      <c r="B2738">
        <v>1035877109</v>
      </c>
      <c r="C2738" t="s">
        <v>4868</v>
      </c>
      <c r="D2738" t="s">
        <v>393</v>
      </c>
      <c r="E2738" s="60" t="s">
        <v>394</v>
      </c>
      <c r="G2738" t="s">
        <v>2693</v>
      </c>
      <c r="H2738" s="61">
        <v>45182</v>
      </c>
      <c r="J2738" t="s">
        <v>396</v>
      </c>
      <c r="M2738" t="s">
        <v>471</v>
      </c>
      <c r="Q2738" t="s">
        <v>2694</v>
      </c>
      <c r="S2738">
        <v>10211</v>
      </c>
      <c r="T2738" t="s">
        <v>422</v>
      </c>
      <c r="U2738" s="60">
        <v>1021101</v>
      </c>
      <c r="V2738" t="s">
        <v>423</v>
      </c>
      <c r="W2738" s="60">
        <v>21920004</v>
      </c>
      <c r="X2738" s="60" t="str">
        <f t="shared" si="42"/>
        <v>219</v>
      </c>
    </row>
    <row r="2739" spans="2:24">
      <c r="B2739">
        <v>1035916376</v>
      </c>
      <c r="C2739" t="s">
        <v>3173</v>
      </c>
      <c r="D2739" t="s">
        <v>393</v>
      </c>
      <c r="E2739" s="60" t="s">
        <v>394</v>
      </c>
      <c r="G2739" t="s">
        <v>2693</v>
      </c>
      <c r="H2739" s="61">
        <v>45237</v>
      </c>
      <c r="J2739" t="s">
        <v>396</v>
      </c>
      <c r="M2739" t="s">
        <v>397</v>
      </c>
      <c r="Q2739" t="s">
        <v>2694</v>
      </c>
      <c r="S2739">
        <v>10255</v>
      </c>
      <c r="T2739" t="s">
        <v>1097</v>
      </c>
      <c r="U2739" s="60">
        <v>10255</v>
      </c>
      <c r="V2739" t="s">
        <v>1097</v>
      </c>
      <c r="W2739" s="60">
        <v>22460001</v>
      </c>
      <c r="X2739" s="60" t="str">
        <f t="shared" si="42"/>
        <v>224</v>
      </c>
    </row>
    <row r="2740" spans="2:24">
      <c r="B2740">
        <v>1036336539</v>
      </c>
      <c r="C2740" t="s">
        <v>4869</v>
      </c>
      <c r="D2740" t="s">
        <v>393</v>
      </c>
      <c r="E2740" s="60" t="s">
        <v>394</v>
      </c>
      <c r="G2740" t="s">
        <v>2693</v>
      </c>
      <c r="H2740" s="61">
        <v>45174</v>
      </c>
      <c r="J2740" t="s">
        <v>396</v>
      </c>
      <c r="M2740" t="s">
        <v>471</v>
      </c>
      <c r="Q2740" t="s">
        <v>2694</v>
      </c>
      <c r="S2740">
        <v>10230</v>
      </c>
      <c r="T2740" t="s">
        <v>454</v>
      </c>
      <c r="U2740" s="60">
        <v>1023010</v>
      </c>
      <c r="V2740" t="s">
        <v>713</v>
      </c>
      <c r="W2740" s="60">
        <v>20720010</v>
      </c>
      <c r="X2740" s="60" t="str">
        <f t="shared" si="42"/>
        <v>207</v>
      </c>
    </row>
    <row r="2741" spans="2:24">
      <c r="B2741">
        <v>1036336829</v>
      </c>
      <c r="C2741" t="s">
        <v>2820</v>
      </c>
      <c r="D2741" t="s">
        <v>393</v>
      </c>
      <c r="E2741" s="60" t="s">
        <v>394</v>
      </c>
      <c r="G2741" t="s">
        <v>395</v>
      </c>
      <c r="H2741" s="61">
        <v>44522</v>
      </c>
      <c r="J2741" t="s">
        <v>396</v>
      </c>
      <c r="M2741" t="s">
        <v>397</v>
      </c>
      <c r="Q2741" t="s">
        <v>398</v>
      </c>
      <c r="S2741">
        <v>10210</v>
      </c>
      <c r="T2741" t="s">
        <v>5038</v>
      </c>
      <c r="U2741" s="60">
        <v>1021001</v>
      </c>
      <c r="V2741" t="s">
        <v>797</v>
      </c>
      <c r="W2741" s="60">
        <v>21820002</v>
      </c>
      <c r="X2741" s="60" t="str">
        <f t="shared" si="42"/>
        <v>218</v>
      </c>
    </row>
    <row r="2742" spans="2:24">
      <c r="B2742">
        <v>1036395308</v>
      </c>
      <c r="C2742" t="s">
        <v>2105</v>
      </c>
      <c r="D2742" t="s">
        <v>410</v>
      </c>
      <c r="E2742" s="60" t="s">
        <v>411</v>
      </c>
      <c r="G2742" t="s">
        <v>753</v>
      </c>
      <c r="H2742" s="61">
        <v>41317</v>
      </c>
      <c r="J2742" t="s">
        <v>735</v>
      </c>
      <c r="M2742" t="s">
        <v>397</v>
      </c>
      <c r="Q2742" t="s">
        <v>753</v>
      </c>
      <c r="S2742">
        <v>10290</v>
      </c>
      <c r="T2742" t="s">
        <v>706</v>
      </c>
      <c r="U2742" s="60">
        <v>1029005</v>
      </c>
      <c r="V2742" t="s">
        <v>707</v>
      </c>
      <c r="W2742" s="60">
        <v>20420004</v>
      </c>
      <c r="X2742" s="60" t="str">
        <f t="shared" si="42"/>
        <v>204</v>
      </c>
    </row>
    <row r="2743" spans="2:24">
      <c r="B2743">
        <v>1036399111</v>
      </c>
      <c r="C2743" t="s">
        <v>3185</v>
      </c>
      <c r="D2743" t="s">
        <v>393</v>
      </c>
      <c r="E2743" s="60" t="s">
        <v>394</v>
      </c>
      <c r="G2743" t="s">
        <v>2693</v>
      </c>
      <c r="H2743" s="61">
        <v>45071</v>
      </c>
      <c r="J2743" t="s">
        <v>396</v>
      </c>
      <c r="M2743" t="s">
        <v>397</v>
      </c>
      <c r="Q2743" t="s">
        <v>2694</v>
      </c>
      <c r="S2743">
        <v>10220</v>
      </c>
      <c r="T2743" t="s">
        <v>434</v>
      </c>
      <c r="U2743" s="60">
        <v>1022004</v>
      </c>
      <c r="V2743" t="s">
        <v>875</v>
      </c>
      <c r="W2743" s="60">
        <v>22020005</v>
      </c>
      <c r="X2743" s="60" t="str">
        <f t="shared" si="42"/>
        <v>220</v>
      </c>
    </row>
    <row r="2744" spans="2:24">
      <c r="B2744">
        <v>1036598639</v>
      </c>
      <c r="C2744" t="s">
        <v>2631</v>
      </c>
      <c r="D2744" t="s">
        <v>410</v>
      </c>
      <c r="E2744" s="60" t="s">
        <v>411</v>
      </c>
      <c r="G2744" t="s">
        <v>412</v>
      </c>
      <c r="H2744" s="61">
        <v>43900</v>
      </c>
      <c r="J2744" t="s">
        <v>1378</v>
      </c>
      <c r="M2744" t="s">
        <v>397</v>
      </c>
      <c r="Q2744" t="s">
        <v>719</v>
      </c>
      <c r="S2744">
        <v>10235</v>
      </c>
      <c r="T2744" t="s">
        <v>415</v>
      </c>
      <c r="U2744" s="60">
        <v>10235</v>
      </c>
      <c r="V2744" t="s">
        <v>415</v>
      </c>
      <c r="W2744" s="60">
        <v>20860001</v>
      </c>
      <c r="X2744" s="60" t="str">
        <f t="shared" si="42"/>
        <v>208</v>
      </c>
    </row>
    <row r="2745" spans="2:24">
      <c r="B2745">
        <v>1036601230</v>
      </c>
      <c r="C2745" t="s">
        <v>4870</v>
      </c>
      <c r="D2745" t="s">
        <v>410</v>
      </c>
      <c r="E2745" s="60" t="s">
        <v>411</v>
      </c>
      <c r="G2745" t="s">
        <v>412</v>
      </c>
      <c r="H2745" s="61">
        <v>44958</v>
      </c>
      <c r="J2745" t="s">
        <v>647</v>
      </c>
      <c r="M2745" t="s">
        <v>397</v>
      </c>
      <c r="Q2745" t="s">
        <v>414</v>
      </c>
      <c r="S2745">
        <v>10280</v>
      </c>
      <c r="T2745" t="s">
        <v>837</v>
      </c>
      <c r="U2745" s="60">
        <v>10280</v>
      </c>
      <c r="V2745" t="s">
        <v>837</v>
      </c>
      <c r="W2745" s="60">
        <v>22260001</v>
      </c>
      <c r="X2745" s="60" t="str">
        <f t="shared" si="42"/>
        <v>222</v>
      </c>
    </row>
    <row r="2746" spans="2:24">
      <c r="B2746">
        <v>1036603916</v>
      </c>
      <c r="C2746" t="s">
        <v>2301</v>
      </c>
      <c r="D2746" t="s">
        <v>410</v>
      </c>
      <c r="E2746" s="60" t="s">
        <v>411</v>
      </c>
      <c r="G2746" t="s">
        <v>753</v>
      </c>
      <c r="H2746" s="61">
        <v>42146</v>
      </c>
      <c r="J2746" t="s">
        <v>5007</v>
      </c>
      <c r="M2746" t="s">
        <v>397</v>
      </c>
      <c r="Q2746" t="s">
        <v>753</v>
      </c>
      <c r="S2746">
        <v>10270</v>
      </c>
      <c r="T2746" t="s">
        <v>5035</v>
      </c>
      <c r="U2746" s="60">
        <v>1027004</v>
      </c>
      <c r="V2746" t="s">
        <v>1520</v>
      </c>
      <c r="W2746" s="60">
        <v>21030001</v>
      </c>
      <c r="X2746" s="60" t="str">
        <f t="shared" si="42"/>
        <v>210</v>
      </c>
    </row>
    <row r="2747" spans="2:24">
      <c r="B2747">
        <v>1036604671</v>
      </c>
      <c r="C2747" t="s">
        <v>4871</v>
      </c>
      <c r="D2747" t="s">
        <v>410</v>
      </c>
      <c r="E2747" s="60" t="s">
        <v>411</v>
      </c>
      <c r="G2747" t="s">
        <v>412</v>
      </c>
      <c r="H2747" s="61">
        <v>45001</v>
      </c>
      <c r="J2747" t="s">
        <v>481</v>
      </c>
      <c r="M2747" t="s">
        <v>397</v>
      </c>
      <c r="Q2747" t="s">
        <v>414</v>
      </c>
      <c r="S2747">
        <v>10292</v>
      </c>
      <c r="T2747" t="s">
        <v>451</v>
      </c>
      <c r="U2747" s="60">
        <v>1029202</v>
      </c>
      <c r="V2747" t="s">
        <v>654</v>
      </c>
      <c r="W2747" s="60">
        <v>20110001</v>
      </c>
      <c r="X2747" s="60" t="str">
        <f t="shared" si="42"/>
        <v>201</v>
      </c>
    </row>
    <row r="2748" spans="2:24">
      <c r="B2748">
        <v>1036604763</v>
      </c>
      <c r="C2748" t="s">
        <v>4872</v>
      </c>
      <c r="D2748" t="s">
        <v>393</v>
      </c>
      <c r="E2748" s="60" t="s">
        <v>394</v>
      </c>
      <c r="G2748" t="s">
        <v>2693</v>
      </c>
      <c r="H2748" s="61">
        <v>45148</v>
      </c>
      <c r="J2748" t="s">
        <v>396</v>
      </c>
      <c r="M2748" t="s">
        <v>471</v>
      </c>
      <c r="Q2748" t="s">
        <v>2694</v>
      </c>
      <c r="S2748">
        <v>10209</v>
      </c>
      <c r="T2748" t="s">
        <v>442</v>
      </c>
      <c r="U2748" s="60">
        <v>1020906</v>
      </c>
      <c r="V2748" t="s">
        <v>5044</v>
      </c>
      <c r="W2748" s="60">
        <v>21720007</v>
      </c>
      <c r="X2748" s="60" t="str">
        <f t="shared" si="42"/>
        <v>217</v>
      </c>
    </row>
    <row r="2749" spans="2:24">
      <c r="B2749">
        <v>1036612314</v>
      </c>
      <c r="C2749" t="s">
        <v>2924</v>
      </c>
      <c r="D2749" t="s">
        <v>393</v>
      </c>
      <c r="E2749" s="60" t="s">
        <v>394</v>
      </c>
      <c r="G2749" t="s">
        <v>1299</v>
      </c>
      <c r="H2749" s="61">
        <v>45223</v>
      </c>
      <c r="J2749" t="s">
        <v>396</v>
      </c>
      <c r="M2749" t="s">
        <v>471</v>
      </c>
      <c r="Q2749" t="s">
        <v>398</v>
      </c>
      <c r="S2749">
        <v>10230</v>
      </c>
      <c r="T2749" t="s">
        <v>454</v>
      </c>
      <c r="U2749" s="60">
        <v>1023016</v>
      </c>
      <c r="V2749" t="s">
        <v>588</v>
      </c>
      <c r="W2749" s="60">
        <v>20730001</v>
      </c>
      <c r="X2749" s="60" t="str">
        <f t="shared" si="42"/>
        <v>207</v>
      </c>
    </row>
    <row r="2750" spans="2:24">
      <c r="B2750">
        <v>1036612627</v>
      </c>
      <c r="C2750" t="s">
        <v>2969</v>
      </c>
      <c r="D2750" t="s">
        <v>393</v>
      </c>
      <c r="E2750" s="60" t="s">
        <v>394</v>
      </c>
      <c r="G2750" t="s">
        <v>2693</v>
      </c>
      <c r="H2750" s="61">
        <v>44998</v>
      </c>
      <c r="J2750" t="s">
        <v>396</v>
      </c>
      <c r="M2750" t="s">
        <v>471</v>
      </c>
      <c r="Q2750" t="s">
        <v>2694</v>
      </c>
      <c r="S2750">
        <v>10230</v>
      </c>
      <c r="T2750" t="s">
        <v>454</v>
      </c>
      <c r="U2750" s="60">
        <v>1023009</v>
      </c>
      <c r="V2750" t="s">
        <v>663</v>
      </c>
      <c r="W2750" s="60">
        <v>20720009</v>
      </c>
      <c r="X2750" s="60" t="str">
        <f t="shared" si="42"/>
        <v>207</v>
      </c>
    </row>
    <row r="2751" spans="2:24">
      <c r="B2751">
        <v>1036612988</v>
      </c>
      <c r="C2751" t="s">
        <v>2307</v>
      </c>
      <c r="D2751" t="s">
        <v>410</v>
      </c>
      <c r="E2751" s="60" t="s">
        <v>411</v>
      </c>
      <c r="G2751" t="s">
        <v>753</v>
      </c>
      <c r="H2751" s="61">
        <v>42195</v>
      </c>
      <c r="J2751" t="s">
        <v>413</v>
      </c>
      <c r="M2751" t="s">
        <v>397</v>
      </c>
      <c r="Q2751" t="s">
        <v>753</v>
      </c>
      <c r="S2751">
        <v>10270</v>
      </c>
      <c r="T2751" t="s">
        <v>5035</v>
      </c>
      <c r="U2751" s="60">
        <v>10270</v>
      </c>
      <c r="V2751" t="s">
        <v>5035</v>
      </c>
      <c r="W2751" s="60">
        <v>21060001</v>
      </c>
      <c r="X2751" s="60" t="str">
        <f t="shared" si="42"/>
        <v>210</v>
      </c>
    </row>
    <row r="2752" spans="2:24">
      <c r="B2752">
        <v>1036613705</v>
      </c>
      <c r="C2752" t="s">
        <v>2877</v>
      </c>
      <c r="D2752" t="s">
        <v>410</v>
      </c>
      <c r="E2752" s="60" t="s">
        <v>411</v>
      </c>
      <c r="G2752" t="s">
        <v>412</v>
      </c>
      <c r="H2752" s="61">
        <v>45054</v>
      </c>
      <c r="J2752" t="s">
        <v>481</v>
      </c>
      <c r="M2752" t="s">
        <v>397</v>
      </c>
      <c r="Q2752" t="s">
        <v>414</v>
      </c>
      <c r="S2752">
        <v>10240</v>
      </c>
      <c r="T2752" t="s">
        <v>5036</v>
      </c>
      <c r="U2752" s="60">
        <v>10240</v>
      </c>
      <c r="V2752" t="s">
        <v>476</v>
      </c>
      <c r="W2752" s="60">
        <v>21160001</v>
      </c>
      <c r="X2752" s="60" t="str">
        <f t="shared" si="42"/>
        <v>211</v>
      </c>
    </row>
    <row r="2753" spans="2:24">
      <c r="B2753">
        <v>1036615033</v>
      </c>
      <c r="C2753" t="s">
        <v>4873</v>
      </c>
      <c r="D2753" t="s">
        <v>393</v>
      </c>
      <c r="E2753" s="60" t="s">
        <v>394</v>
      </c>
      <c r="G2753" t="s">
        <v>2693</v>
      </c>
      <c r="H2753" s="61">
        <v>45026</v>
      </c>
      <c r="J2753" t="s">
        <v>396</v>
      </c>
      <c r="M2753" t="s">
        <v>471</v>
      </c>
      <c r="Q2753" t="s">
        <v>2694</v>
      </c>
      <c r="S2753">
        <v>10230</v>
      </c>
      <c r="T2753" t="s">
        <v>454</v>
      </c>
      <c r="U2753" s="60">
        <v>1023010</v>
      </c>
      <c r="V2753" t="s">
        <v>713</v>
      </c>
      <c r="W2753" s="60">
        <v>20720010</v>
      </c>
      <c r="X2753" s="60" t="str">
        <f t="shared" si="42"/>
        <v>207</v>
      </c>
    </row>
    <row r="2754" spans="2:24">
      <c r="B2754">
        <v>1036620823</v>
      </c>
      <c r="C2754" t="s">
        <v>2608</v>
      </c>
      <c r="D2754" t="s">
        <v>410</v>
      </c>
      <c r="E2754" s="60" t="s">
        <v>411</v>
      </c>
      <c r="G2754" t="s">
        <v>412</v>
      </c>
      <c r="H2754" s="61">
        <v>43679</v>
      </c>
      <c r="J2754" t="s">
        <v>5011</v>
      </c>
      <c r="M2754" t="s">
        <v>397</v>
      </c>
      <c r="Q2754" t="s">
        <v>719</v>
      </c>
      <c r="S2754">
        <v>10296</v>
      </c>
      <c r="T2754" t="s">
        <v>2029</v>
      </c>
      <c r="U2754" s="60">
        <v>10296</v>
      </c>
      <c r="V2754" t="s">
        <v>2029</v>
      </c>
      <c r="W2754" s="60">
        <v>11210001</v>
      </c>
      <c r="X2754" s="60" t="str">
        <f t="shared" si="42"/>
        <v>112</v>
      </c>
    </row>
    <row r="2755" spans="2:24">
      <c r="B2755">
        <v>1036622981</v>
      </c>
      <c r="C2755" t="s">
        <v>2033</v>
      </c>
      <c r="D2755" t="s">
        <v>410</v>
      </c>
      <c r="E2755" s="60" t="s">
        <v>411</v>
      </c>
      <c r="G2755" t="s">
        <v>753</v>
      </c>
      <c r="H2755" s="61">
        <v>41103</v>
      </c>
      <c r="J2755" t="s">
        <v>413</v>
      </c>
      <c r="M2755" t="s">
        <v>397</v>
      </c>
      <c r="Q2755" t="s">
        <v>753</v>
      </c>
      <c r="S2755">
        <v>10260</v>
      </c>
      <c r="T2755" t="s">
        <v>5037</v>
      </c>
      <c r="U2755" s="60">
        <v>1026003</v>
      </c>
      <c r="V2755" t="s">
        <v>1105</v>
      </c>
      <c r="W2755" s="60">
        <v>20920007</v>
      </c>
      <c r="X2755" s="60" t="str">
        <f t="shared" ref="X2755:X2818" si="43">LEFT(W2755,3)</f>
        <v>209</v>
      </c>
    </row>
    <row r="2756" spans="2:24">
      <c r="B2756">
        <v>1036624864</v>
      </c>
      <c r="C2756" t="s">
        <v>2676</v>
      </c>
      <c r="D2756" t="s">
        <v>410</v>
      </c>
      <c r="E2756" s="60" t="s">
        <v>411</v>
      </c>
      <c r="G2756" t="s">
        <v>412</v>
      </c>
      <c r="H2756" s="61">
        <v>44370</v>
      </c>
      <c r="J2756" t="s">
        <v>481</v>
      </c>
      <c r="M2756" t="s">
        <v>397</v>
      </c>
      <c r="Q2756" t="s">
        <v>414</v>
      </c>
      <c r="S2756">
        <v>10250</v>
      </c>
      <c r="T2756" t="s">
        <v>483</v>
      </c>
      <c r="U2756" s="60">
        <v>10250</v>
      </c>
      <c r="V2756" t="s">
        <v>483</v>
      </c>
      <c r="W2756" s="60">
        <v>21260001</v>
      </c>
      <c r="X2756" s="60" t="str">
        <f t="shared" si="43"/>
        <v>212</v>
      </c>
    </row>
    <row r="2757" spans="2:24">
      <c r="B2757">
        <v>1036626265</v>
      </c>
      <c r="C2757" t="s">
        <v>2223</v>
      </c>
      <c r="D2757" t="s">
        <v>410</v>
      </c>
      <c r="E2757" s="60" t="s">
        <v>411</v>
      </c>
      <c r="G2757" t="s">
        <v>412</v>
      </c>
      <c r="H2757" s="61">
        <v>41865</v>
      </c>
      <c r="J2757" t="s">
        <v>495</v>
      </c>
      <c r="M2757" t="s">
        <v>397</v>
      </c>
      <c r="Q2757" t="s">
        <v>414</v>
      </c>
      <c r="S2757">
        <v>10289</v>
      </c>
      <c r="T2757" t="s">
        <v>521</v>
      </c>
      <c r="U2757" s="60">
        <v>10289</v>
      </c>
      <c r="V2757" t="s">
        <v>521</v>
      </c>
      <c r="W2757" s="60">
        <v>10210001</v>
      </c>
      <c r="X2757" s="60" t="str">
        <f t="shared" si="43"/>
        <v>102</v>
      </c>
    </row>
    <row r="2758" spans="2:24">
      <c r="B2758">
        <v>1036626997</v>
      </c>
      <c r="C2758" t="s">
        <v>3087</v>
      </c>
      <c r="D2758" t="s">
        <v>393</v>
      </c>
      <c r="E2758" s="60" t="s">
        <v>394</v>
      </c>
      <c r="G2758" t="s">
        <v>2693</v>
      </c>
      <c r="H2758" s="61">
        <v>45048</v>
      </c>
      <c r="J2758" t="s">
        <v>396</v>
      </c>
      <c r="M2758" t="s">
        <v>471</v>
      </c>
      <c r="Q2758" t="s">
        <v>2694</v>
      </c>
      <c r="S2758">
        <v>10230</v>
      </c>
      <c r="T2758" t="s">
        <v>454</v>
      </c>
      <c r="U2758" s="60">
        <v>1023008</v>
      </c>
      <c r="V2758" t="s">
        <v>684</v>
      </c>
      <c r="W2758" s="60">
        <v>20720008</v>
      </c>
      <c r="X2758" s="60" t="str">
        <f t="shared" si="43"/>
        <v>207</v>
      </c>
    </row>
    <row r="2759" spans="2:24">
      <c r="B2759">
        <v>1036629839</v>
      </c>
      <c r="C2759" t="s">
        <v>3082</v>
      </c>
      <c r="D2759" t="s">
        <v>393</v>
      </c>
      <c r="E2759" s="60" t="s">
        <v>394</v>
      </c>
      <c r="G2759" t="s">
        <v>2693</v>
      </c>
      <c r="H2759" s="61">
        <v>44952</v>
      </c>
      <c r="J2759" t="s">
        <v>396</v>
      </c>
      <c r="M2759" t="s">
        <v>397</v>
      </c>
      <c r="Q2759" t="s">
        <v>2694</v>
      </c>
      <c r="S2759">
        <v>10209</v>
      </c>
      <c r="T2759" t="s">
        <v>442</v>
      </c>
      <c r="U2759" s="60">
        <v>1020905</v>
      </c>
      <c r="V2759" t="s">
        <v>952</v>
      </c>
      <c r="W2759" s="60">
        <v>21720006</v>
      </c>
      <c r="X2759" s="60" t="str">
        <f t="shared" si="43"/>
        <v>217</v>
      </c>
    </row>
    <row r="2760" spans="2:24">
      <c r="B2760">
        <v>1036638366</v>
      </c>
      <c r="C2760" t="s">
        <v>2711</v>
      </c>
      <c r="D2760" t="s">
        <v>410</v>
      </c>
      <c r="E2760" s="60" t="s">
        <v>411</v>
      </c>
      <c r="G2760" t="s">
        <v>412</v>
      </c>
      <c r="H2760" s="61">
        <v>44477</v>
      </c>
      <c r="J2760" t="s">
        <v>481</v>
      </c>
      <c r="M2760" t="s">
        <v>397</v>
      </c>
      <c r="Q2760" t="s">
        <v>414</v>
      </c>
      <c r="S2760">
        <v>10240</v>
      </c>
      <c r="T2760" t="s">
        <v>5036</v>
      </c>
      <c r="U2760" s="60">
        <v>10240</v>
      </c>
      <c r="V2760" t="s">
        <v>476</v>
      </c>
      <c r="W2760" s="60">
        <v>21160001</v>
      </c>
      <c r="X2760" s="60" t="str">
        <f t="shared" si="43"/>
        <v>211</v>
      </c>
    </row>
    <row r="2761" spans="2:24">
      <c r="B2761">
        <v>1036643071</v>
      </c>
      <c r="C2761" t="s">
        <v>2879</v>
      </c>
      <c r="D2761" t="s">
        <v>393</v>
      </c>
      <c r="E2761" s="60" t="s">
        <v>394</v>
      </c>
      <c r="G2761" t="s">
        <v>2693</v>
      </c>
      <c r="H2761" s="61">
        <v>44950</v>
      </c>
      <c r="J2761" t="s">
        <v>396</v>
      </c>
      <c r="M2761" t="s">
        <v>397</v>
      </c>
      <c r="Q2761" t="s">
        <v>2694</v>
      </c>
      <c r="S2761">
        <v>10290</v>
      </c>
      <c r="T2761" t="s">
        <v>706</v>
      </c>
      <c r="U2761" s="60">
        <v>1029005</v>
      </c>
      <c r="V2761" t="s">
        <v>707</v>
      </c>
      <c r="W2761" s="60">
        <v>20420004</v>
      </c>
      <c r="X2761" s="60" t="str">
        <f t="shared" si="43"/>
        <v>204</v>
      </c>
    </row>
    <row r="2762" spans="2:24">
      <c r="B2762">
        <v>1036649223</v>
      </c>
      <c r="C2762" t="s">
        <v>3171</v>
      </c>
      <c r="D2762" t="s">
        <v>410</v>
      </c>
      <c r="E2762" s="60" t="s">
        <v>411</v>
      </c>
      <c r="G2762" t="s">
        <v>412</v>
      </c>
      <c r="H2762" s="61">
        <v>44760</v>
      </c>
      <c r="J2762" t="s">
        <v>4979</v>
      </c>
      <c r="M2762" t="s">
        <v>397</v>
      </c>
      <c r="Q2762" t="s">
        <v>719</v>
      </c>
      <c r="S2762">
        <v>10230</v>
      </c>
      <c r="T2762" t="s">
        <v>454</v>
      </c>
      <c r="U2762" s="60">
        <v>1023010</v>
      </c>
      <c r="V2762" t="s">
        <v>713</v>
      </c>
      <c r="W2762" s="60">
        <v>20720010</v>
      </c>
      <c r="X2762" s="60" t="str">
        <f t="shared" si="43"/>
        <v>207</v>
      </c>
    </row>
    <row r="2763" spans="2:24">
      <c r="B2763">
        <v>1036655673</v>
      </c>
      <c r="C2763" t="s">
        <v>3018</v>
      </c>
      <c r="D2763" t="s">
        <v>393</v>
      </c>
      <c r="E2763" s="60" t="s">
        <v>394</v>
      </c>
      <c r="G2763" t="s">
        <v>1299</v>
      </c>
      <c r="H2763" s="61">
        <v>45237</v>
      </c>
      <c r="J2763" t="s">
        <v>396</v>
      </c>
      <c r="M2763" t="s">
        <v>397</v>
      </c>
      <c r="Q2763" t="s">
        <v>398</v>
      </c>
      <c r="S2763">
        <v>10225</v>
      </c>
      <c r="T2763" t="s">
        <v>402</v>
      </c>
      <c r="U2763" s="60">
        <v>1022504</v>
      </c>
      <c r="V2763" t="s">
        <v>617</v>
      </c>
      <c r="W2763" s="60">
        <v>21320001</v>
      </c>
      <c r="X2763" s="60" t="str">
        <f t="shared" si="43"/>
        <v>213</v>
      </c>
    </row>
    <row r="2764" spans="2:24">
      <c r="B2764">
        <v>1036676455</v>
      </c>
      <c r="C2764" t="s">
        <v>2570</v>
      </c>
      <c r="D2764" t="s">
        <v>410</v>
      </c>
      <c r="E2764" s="60" t="s">
        <v>411</v>
      </c>
      <c r="G2764" t="s">
        <v>753</v>
      </c>
      <c r="H2764" s="61">
        <v>43347</v>
      </c>
      <c r="J2764" t="s">
        <v>481</v>
      </c>
      <c r="M2764" t="s">
        <v>397</v>
      </c>
      <c r="Q2764" t="s">
        <v>753</v>
      </c>
      <c r="S2764">
        <v>10213</v>
      </c>
      <c r="T2764" t="s">
        <v>460</v>
      </c>
      <c r="U2764" s="60">
        <v>10213</v>
      </c>
      <c r="V2764" t="s">
        <v>460</v>
      </c>
      <c r="W2764" s="60">
        <v>22360001</v>
      </c>
      <c r="X2764" s="60" t="str">
        <f t="shared" si="43"/>
        <v>223</v>
      </c>
    </row>
    <row r="2765" spans="2:24">
      <c r="B2765">
        <v>1020417395</v>
      </c>
      <c r="C2765" t="s">
        <v>3269</v>
      </c>
      <c r="D2765" t="s">
        <v>410</v>
      </c>
      <c r="E2765" s="60" t="s">
        <v>411</v>
      </c>
      <c r="G2765" t="s">
        <v>412</v>
      </c>
      <c r="H2765" s="61">
        <v>44816</v>
      </c>
      <c r="J2765" t="s">
        <v>4962</v>
      </c>
      <c r="M2765" t="s">
        <v>397</v>
      </c>
      <c r="Q2765" t="s">
        <v>719</v>
      </c>
      <c r="S2765">
        <v>10291</v>
      </c>
      <c r="T2765" t="s">
        <v>439</v>
      </c>
      <c r="U2765" s="60">
        <v>1029106</v>
      </c>
      <c r="V2765" t="s">
        <v>505</v>
      </c>
      <c r="W2765" s="60">
        <v>10410050</v>
      </c>
      <c r="X2765" s="60" t="str">
        <f t="shared" si="43"/>
        <v>104</v>
      </c>
    </row>
    <row r="2766" spans="2:24">
      <c r="B2766">
        <v>1036780386</v>
      </c>
      <c r="C2766" t="s">
        <v>4874</v>
      </c>
      <c r="D2766" t="s">
        <v>393</v>
      </c>
      <c r="E2766" s="60" t="s">
        <v>394</v>
      </c>
      <c r="G2766" t="s">
        <v>2693</v>
      </c>
      <c r="H2766" s="61">
        <v>44963</v>
      </c>
      <c r="J2766" t="s">
        <v>396</v>
      </c>
      <c r="M2766" t="s">
        <v>397</v>
      </c>
      <c r="Q2766" t="s">
        <v>2694</v>
      </c>
      <c r="S2766">
        <v>10209</v>
      </c>
      <c r="T2766" t="s">
        <v>442</v>
      </c>
      <c r="U2766" s="60">
        <v>10209</v>
      </c>
      <c r="V2766" t="s">
        <v>442</v>
      </c>
      <c r="W2766" s="60">
        <v>21760001</v>
      </c>
      <c r="X2766" s="60" t="str">
        <f t="shared" si="43"/>
        <v>217</v>
      </c>
    </row>
    <row r="2767" spans="2:24">
      <c r="B2767">
        <v>1036926718</v>
      </c>
      <c r="C2767" t="s">
        <v>3270</v>
      </c>
      <c r="D2767" t="s">
        <v>393</v>
      </c>
      <c r="E2767" s="60" t="s">
        <v>394</v>
      </c>
      <c r="G2767" t="s">
        <v>1299</v>
      </c>
      <c r="H2767" s="61">
        <v>45223</v>
      </c>
      <c r="J2767" t="s">
        <v>396</v>
      </c>
      <c r="M2767" t="s">
        <v>397</v>
      </c>
      <c r="Q2767" t="s">
        <v>398</v>
      </c>
      <c r="S2767">
        <v>10255</v>
      </c>
      <c r="T2767" t="s">
        <v>1097</v>
      </c>
      <c r="U2767" s="60">
        <v>10255</v>
      </c>
      <c r="V2767" t="s">
        <v>1097</v>
      </c>
      <c r="W2767" s="60">
        <v>22460001</v>
      </c>
      <c r="X2767" s="60" t="str">
        <f t="shared" si="43"/>
        <v>224</v>
      </c>
    </row>
    <row r="2768" spans="2:24">
      <c r="B2768">
        <v>1036926826</v>
      </c>
      <c r="C2768" t="s">
        <v>2302</v>
      </c>
      <c r="D2768" t="s">
        <v>410</v>
      </c>
      <c r="E2768" s="60" t="s">
        <v>411</v>
      </c>
      <c r="G2768" t="s">
        <v>753</v>
      </c>
      <c r="H2768" s="61">
        <v>42146</v>
      </c>
      <c r="J2768" t="s">
        <v>598</v>
      </c>
      <c r="M2768" t="s">
        <v>397</v>
      </c>
      <c r="Q2768" t="s">
        <v>753</v>
      </c>
      <c r="S2768">
        <v>10250</v>
      </c>
      <c r="T2768" t="s">
        <v>483</v>
      </c>
      <c r="U2768" s="60">
        <v>10250</v>
      </c>
      <c r="V2768" t="s">
        <v>483</v>
      </c>
      <c r="W2768" s="60">
        <v>21260001</v>
      </c>
      <c r="X2768" s="60" t="str">
        <f t="shared" si="43"/>
        <v>212</v>
      </c>
    </row>
    <row r="2769" spans="2:24">
      <c r="B2769">
        <v>1036929047</v>
      </c>
      <c r="C2769" t="s">
        <v>4875</v>
      </c>
      <c r="D2769" t="s">
        <v>393</v>
      </c>
      <c r="E2769" s="60" t="s">
        <v>394</v>
      </c>
      <c r="G2769" t="s">
        <v>2693</v>
      </c>
      <c r="H2769" s="61">
        <v>44993</v>
      </c>
      <c r="J2769" t="s">
        <v>396</v>
      </c>
      <c r="M2769" t="s">
        <v>471</v>
      </c>
      <c r="Q2769" t="s">
        <v>2694</v>
      </c>
      <c r="S2769">
        <v>10290</v>
      </c>
      <c r="T2769" t="s">
        <v>706</v>
      </c>
      <c r="U2769" s="60">
        <v>1029004</v>
      </c>
      <c r="V2769" t="s">
        <v>1939</v>
      </c>
      <c r="W2769" s="60">
        <v>20420007</v>
      </c>
      <c r="X2769" s="60" t="str">
        <f t="shared" si="43"/>
        <v>204</v>
      </c>
    </row>
    <row r="2770" spans="2:24">
      <c r="B2770">
        <v>1020421280</v>
      </c>
      <c r="C2770" t="s">
        <v>2695</v>
      </c>
      <c r="D2770" t="s">
        <v>410</v>
      </c>
      <c r="E2770" s="60" t="s">
        <v>411</v>
      </c>
      <c r="G2770" t="s">
        <v>412</v>
      </c>
      <c r="H2770" s="61">
        <v>44427</v>
      </c>
      <c r="J2770" t="s">
        <v>508</v>
      </c>
      <c r="M2770" t="s">
        <v>397</v>
      </c>
      <c r="Q2770" t="s">
        <v>414</v>
      </c>
      <c r="S2770">
        <v>10291</v>
      </c>
      <c r="T2770" t="s">
        <v>439</v>
      </c>
      <c r="U2770" s="60">
        <v>1029104</v>
      </c>
      <c r="V2770" t="s">
        <v>528</v>
      </c>
      <c r="W2770" s="60">
        <v>10410046</v>
      </c>
      <c r="X2770" s="60" t="str">
        <f t="shared" si="43"/>
        <v>104</v>
      </c>
    </row>
    <row r="2771" spans="2:24">
      <c r="B2771">
        <v>1036931295</v>
      </c>
      <c r="C2771" t="s">
        <v>3062</v>
      </c>
      <c r="D2771" t="s">
        <v>393</v>
      </c>
      <c r="E2771" s="60" t="s">
        <v>394</v>
      </c>
      <c r="G2771" t="s">
        <v>2693</v>
      </c>
      <c r="H2771" s="61">
        <v>45048</v>
      </c>
      <c r="J2771" t="s">
        <v>396</v>
      </c>
      <c r="M2771" t="s">
        <v>397</v>
      </c>
      <c r="Q2771" t="s">
        <v>2694</v>
      </c>
      <c r="S2771">
        <v>10290</v>
      </c>
      <c r="T2771" t="s">
        <v>706</v>
      </c>
      <c r="U2771" s="60">
        <v>1029005</v>
      </c>
      <c r="V2771" t="s">
        <v>707</v>
      </c>
      <c r="W2771" s="60">
        <v>20420004</v>
      </c>
      <c r="X2771" s="60" t="str">
        <f t="shared" si="43"/>
        <v>204</v>
      </c>
    </row>
    <row r="2772" spans="2:24">
      <c r="B2772">
        <v>1036933005</v>
      </c>
      <c r="C2772" t="s">
        <v>3032</v>
      </c>
      <c r="D2772" t="s">
        <v>393</v>
      </c>
      <c r="E2772" s="60" t="s">
        <v>394</v>
      </c>
      <c r="G2772" t="s">
        <v>2693</v>
      </c>
      <c r="H2772" s="61">
        <v>45233</v>
      </c>
      <c r="J2772" t="s">
        <v>396</v>
      </c>
      <c r="M2772" t="s">
        <v>471</v>
      </c>
      <c r="Q2772" t="s">
        <v>2694</v>
      </c>
      <c r="S2772">
        <v>10250</v>
      </c>
      <c r="T2772" t="s">
        <v>483</v>
      </c>
      <c r="U2772" s="60">
        <v>1025001</v>
      </c>
      <c r="V2772" t="s">
        <v>864</v>
      </c>
      <c r="W2772" s="60">
        <v>21220001</v>
      </c>
      <c r="X2772" s="60" t="str">
        <f t="shared" si="43"/>
        <v>212</v>
      </c>
    </row>
    <row r="2773" spans="2:24">
      <c r="B2773">
        <v>1036933447</v>
      </c>
      <c r="C2773" t="s">
        <v>3091</v>
      </c>
      <c r="D2773" t="s">
        <v>393</v>
      </c>
      <c r="E2773" s="60" t="s">
        <v>394</v>
      </c>
      <c r="G2773" t="s">
        <v>2693</v>
      </c>
      <c r="H2773" s="61">
        <v>45063</v>
      </c>
      <c r="J2773" t="s">
        <v>396</v>
      </c>
      <c r="M2773" t="s">
        <v>471</v>
      </c>
      <c r="Q2773" t="s">
        <v>2694</v>
      </c>
      <c r="S2773">
        <v>10215</v>
      </c>
      <c r="T2773" t="s">
        <v>5034</v>
      </c>
      <c r="U2773" s="60">
        <v>1021503</v>
      </c>
      <c r="V2773" t="s">
        <v>907</v>
      </c>
      <c r="W2773" s="60">
        <v>21520001</v>
      </c>
      <c r="X2773" s="60" t="str">
        <f t="shared" si="43"/>
        <v>215</v>
      </c>
    </row>
    <row r="2774" spans="2:24">
      <c r="B2774">
        <v>1036934589</v>
      </c>
      <c r="C2774" t="s">
        <v>3172</v>
      </c>
      <c r="D2774" t="s">
        <v>393</v>
      </c>
      <c r="E2774" s="60" t="s">
        <v>394</v>
      </c>
      <c r="G2774" t="s">
        <v>2693</v>
      </c>
      <c r="H2774" s="61">
        <v>45133</v>
      </c>
      <c r="J2774" t="s">
        <v>396</v>
      </c>
      <c r="M2774" t="s">
        <v>397</v>
      </c>
      <c r="Q2774" t="s">
        <v>2694</v>
      </c>
      <c r="S2774">
        <v>10230</v>
      </c>
      <c r="T2774" t="s">
        <v>454</v>
      </c>
      <c r="U2774" s="60">
        <v>10230</v>
      </c>
      <c r="V2774" t="s">
        <v>454</v>
      </c>
      <c r="W2774" s="60">
        <v>20760001</v>
      </c>
      <c r="X2774" s="60" t="str">
        <f t="shared" si="43"/>
        <v>207</v>
      </c>
    </row>
    <row r="2775" spans="2:24">
      <c r="B2775">
        <v>1036935473</v>
      </c>
      <c r="C2775" t="s">
        <v>3249</v>
      </c>
      <c r="D2775" t="s">
        <v>410</v>
      </c>
      <c r="E2775" s="60" t="s">
        <v>411</v>
      </c>
      <c r="G2775" t="s">
        <v>412</v>
      </c>
      <c r="H2775" s="61">
        <v>44805</v>
      </c>
      <c r="J2775" t="s">
        <v>4979</v>
      </c>
      <c r="M2775" t="s">
        <v>397</v>
      </c>
      <c r="Q2775" t="s">
        <v>719</v>
      </c>
      <c r="S2775">
        <v>10213</v>
      </c>
      <c r="T2775" t="s">
        <v>460</v>
      </c>
      <c r="U2775" s="60">
        <v>10213</v>
      </c>
      <c r="V2775" t="s">
        <v>460</v>
      </c>
      <c r="W2775" s="60">
        <v>22360001</v>
      </c>
      <c r="X2775" s="60" t="str">
        <f t="shared" si="43"/>
        <v>223</v>
      </c>
    </row>
    <row r="2776" spans="2:24">
      <c r="B2776">
        <v>1036947101</v>
      </c>
      <c r="C2776" t="s">
        <v>3183</v>
      </c>
      <c r="D2776" t="s">
        <v>393</v>
      </c>
      <c r="E2776" s="60" t="s">
        <v>394</v>
      </c>
      <c r="G2776" t="s">
        <v>2693</v>
      </c>
      <c r="H2776" s="61">
        <v>44942</v>
      </c>
      <c r="J2776" t="s">
        <v>396</v>
      </c>
      <c r="M2776" t="s">
        <v>397</v>
      </c>
      <c r="Q2776" t="s">
        <v>2694</v>
      </c>
      <c r="S2776">
        <v>10203</v>
      </c>
      <c r="T2776" t="s">
        <v>399</v>
      </c>
      <c r="U2776" s="60">
        <v>1020302</v>
      </c>
      <c r="V2776" t="s">
        <v>400</v>
      </c>
      <c r="W2776" s="60">
        <v>21420002</v>
      </c>
      <c r="X2776" s="60" t="str">
        <f t="shared" si="43"/>
        <v>214</v>
      </c>
    </row>
    <row r="2777" spans="2:24">
      <c r="B2777">
        <v>1036958692</v>
      </c>
      <c r="C2777" t="s">
        <v>3238</v>
      </c>
      <c r="D2777" t="s">
        <v>410</v>
      </c>
      <c r="E2777" s="60" t="s">
        <v>411</v>
      </c>
      <c r="G2777" t="s">
        <v>412</v>
      </c>
      <c r="H2777" s="61">
        <v>44798</v>
      </c>
      <c r="J2777" t="s">
        <v>450</v>
      </c>
      <c r="M2777" t="s">
        <v>397</v>
      </c>
      <c r="Q2777" t="s">
        <v>414</v>
      </c>
      <c r="S2777">
        <v>10292</v>
      </c>
      <c r="T2777" t="s">
        <v>451</v>
      </c>
      <c r="U2777" s="60">
        <v>1029203</v>
      </c>
      <c r="V2777" t="s">
        <v>452</v>
      </c>
      <c r="W2777" s="60">
        <v>20160002</v>
      </c>
      <c r="X2777" s="60" t="str">
        <f t="shared" si="43"/>
        <v>201</v>
      </c>
    </row>
    <row r="2778" spans="2:24">
      <c r="B2778">
        <v>1037070315</v>
      </c>
      <c r="C2778" t="s">
        <v>2450</v>
      </c>
      <c r="D2778" t="s">
        <v>410</v>
      </c>
      <c r="E2778" s="60" t="s">
        <v>411</v>
      </c>
      <c r="G2778" t="s">
        <v>753</v>
      </c>
      <c r="H2778" s="61">
        <v>43133</v>
      </c>
      <c r="J2778" t="s">
        <v>4965</v>
      </c>
      <c r="M2778" t="s">
        <v>397</v>
      </c>
      <c r="Q2778" t="s">
        <v>753</v>
      </c>
      <c r="S2778">
        <v>10225</v>
      </c>
      <c r="T2778" t="s">
        <v>402</v>
      </c>
      <c r="U2778" s="60">
        <v>10225</v>
      </c>
      <c r="V2778" t="s">
        <v>402</v>
      </c>
      <c r="W2778" s="60">
        <v>21360001</v>
      </c>
      <c r="X2778" s="60" t="str">
        <f t="shared" si="43"/>
        <v>213</v>
      </c>
    </row>
    <row r="2779" spans="2:24">
      <c r="B2779">
        <v>1037571474</v>
      </c>
      <c r="C2779" t="s">
        <v>4876</v>
      </c>
      <c r="D2779" t="s">
        <v>393</v>
      </c>
      <c r="E2779" s="60" t="s">
        <v>394</v>
      </c>
      <c r="G2779" t="s">
        <v>1299</v>
      </c>
      <c r="H2779" s="61">
        <v>45237</v>
      </c>
      <c r="J2779" t="s">
        <v>396</v>
      </c>
      <c r="M2779" t="s">
        <v>397</v>
      </c>
      <c r="Q2779" t="s">
        <v>398</v>
      </c>
      <c r="S2779">
        <v>10260</v>
      </c>
      <c r="T2779" t="s">
        <v>5037</v>
      </c>
      <c r="U2779" s="60">
        <v>1026001</v>
      </c>
      <c r="V2779" t="s">
        <v>538</v>
      </c>
      <c r="W2779" s="60">
        <v>20920001</v>
      </c>
      <c r="X2779" s="60" t="str">
        <f t="shared" si="43"/>
        <v>209</v>
      </c>
    </row>
    <row r="2780" spans="2:24">
      <c r="B2780">
        <v>1037573774</v>
      </c>
      <c r="C2780" t="s">
        <v>2585</v>
      </c>
      <c r="D2780" t="s">
        <v>410</v>
      </c>
      <c r="E2780" s="60" t="s">
        <v>411</v>
      </c>
      <c r="G2780" t="s">
        <v>412</v>
      </c>
      <c r="H2780" s="61">
        <v>43439</v>
      </c>
      <c r="J2780" t="s">
        <v>2586</v>
      </c>
      <c r="M2780" t="s">
        <v>397</v>
      </c>
      <c r="Q2780" t="s">
        <v>719</v>
      </c>
      <c r="S2780">
        <v>10281</v>
      </c>
      <c r="T2780" t="s">
        <v>493</v>
      </c>
      <c r="U2780" s="60">
        <v>1028102</v>
      </c>
      <c r="V2780" t="s">
        <v>494</v>
      </c>
      <c r="W2780" s="60">
        <v>11010003</v>
      </c>
      <c r="X2780" s="60" t="str">
        <f t="shared" si="43"/>
        <v>110</v>
      </c>
    </row>
    <row r="2781" spans="2:24">
      <c r="B2781">
        <v>1037574361</v>
      </c>
      <c r="C2781" t="s">
        <v>2956</v>
      </c>
      <c r="D2781" t="s">
        <v>393</v>
      </c>
      <c r="E2781" s="60" t="s">
        <v>394</v>
      </c>
      <c r="G2781" t="s">
        <v>2693</v>
      </c>
      <c r="H2781" s="61">
        <v>44995</v>
      </c>
      <c r="J2781" t="s">
        <v>396</v>
      </c>
      <c r="M2781" t="s">
        <v>471</v>
      </c>
      <c r="Q2781" t="s">
        <v>2694</v>
      </c>
      <c r="S2781">
        <v>10230</v>
      </c>
      <c r="T2781" t="s">
        <v>454</v>
      </c>
      <c r="U2781" s="60">
        <v>1023008</v>
      </c>
      <c r="V2781" t="s">
        <v>684</v>
      </c>
      <c r="W2781" s="60">
        <v>20720008</v>
      </c>
      <c r="X2781" s="60" t="str">
        <f t="shared" si="43"/>
        <v>207</v>
      </c>
    </row>
    <row r="2782" spans="2:24">
      <c r="B2782">
        <v>1037574579</v>
      </c>
      <c r="C2782" t="s">
        <v>2325</v>
      </c>
      <c r="D2782" t="s">
        <v>410</v>
      </c>
      <c r="E2782" s="60" t="s">
        <v>411</v>
      </c>
      <c r="G2782" t="s">
        <v>753</v>
      </c>
      <c r="H2782" s="61">
        <v>42293</v>
      </c>
      <c r="J2782" t="s">
        <v>4955</v>
      </c>
      <c r="M2782" t="s">
        <v>471</v>
      </c>
      <c r="Q2782" t="s">
        <v>753</v>
      </c>
      <c r="S2782">
        <v>10230</v>
      </c>
      <c r="T2782" t="s">
        <v>454</v>
      </c>
      <c r="U2782" s="60">
        <v>1023016</v>
      </c>
      <c r="V2782" t="s">
        <v>588</v>
      </c>
      <c r="W2782" s="60">
        <v>20730001</v>
      </c>
      <c r="X2782" s="60" t="str">
        <f t="shared" si="43"/>
        <v>207</v>
      </c>
    </row>
    <row r="2783" spans="2:24">
      <c r="B2783">
        <v>1037575703</v>
      </c>
      <c r="C2783" t="s">
        <v>2776</v>
      </c>
      <c r="D2783" t="s">
        <v>393</v>
      </c>
      <c r="E2783" s="60" t="s">
        <v>394</v>
      </c>
      <c r="G2783" t="s">
        <v>395</v>
      </c>
      <c r="H2783" s="61">
        <v>44516</v>
      </c>
      <c r="J2783" t="s">
        <v>396</v>
      </c>
      <c r="M2783" t="s">
        <v>397</v>
      </c>
      <c r="Q2783" t="s">
        <v>398</v>
      </c>
      <c r="S2783">
        <v>10270</v>
      </c>
      <c r="T2783" t="s">
        <v>5035</v>
      </c>
      <c r="U2783" s="60">
        <v>1027002</v>
      </c>
      <c r="V2783" t="s">
        <v>5041</v>
      </c>
      <c r="W2783" s="60">
        <v>21020002</v>
      </c>
      <c r="X2783" s="60" t="str">
        <f t="shared" si="43"/>
        <v>210</v>
      </c>
    </row>
    <row r="2784" spans="2:24">
      <c r="B2784">
        <v>1037578259</v>
      </c>
      <c r="C2784" t="s">
        <v>2990</v>
      </c>
      <c r="D2784" t="s">
        <v>393</v>
      </c>
      <c r="E2784" s="60" t="s">
        <v>394</v>
      </c>
      <c r="G2784" t="s">
        <v>2693</v>
      </c>
      <c r="H2784" s="61">
        <v>45009</v>
      </c>
      <c r="J2784" t="s">
        <v>396</v>
      </c>
      <c r="M2784" t="s">
        <v>397</v>
      </c>
      <c r="Q2784" t="s">
        <v>2694</v>
      </c>
      <c r="S2784">
        <v>10220</v>
      </c>
      <c r="T2784" t="s">
        <v>434</v>
      </c>
      <c r="U2784" s="60">
        <v>1022004</v>
      </c>
      <c r="V2784" t="s">
        <v>875</v>
      </c>
      <c r="W2784" s="60">
        <v>22020005</v>
      </c>
      <c r="X2784" s="60" t="str">
        <f t="shared" si="43"/>
        <v>220</v>
      </c>
    </row>
    <row r="2785" spans="2:24">
      <c r="B2785">
        <v>1037582186</v>
      </c>
      <c r="C2785" t="s">
        <v>4877</v>
      </c>
      <c r="D2785" t="s">
        <v>393</v>
      </c>
      <c r="E2785" s="60" t="s">
        <v>394</v>
      </c>
      <c r="G2785" t="s">
        <v>2693</v>
      </c>
      <c r="H2785" s="61">
        <v>45009</v>
      </c>
      <c r="J2785" t="s">
        <v>396</v>
      </c>
      <c r="M2785" t="s">
        <v>471</v>
      </c>
      <c r="Q2785" t="s">
        <v>2694</v>
      </c>
      <c r="S2785">
        <v>10230</v>
      </c>
      <c r="T2785" t="s">
        <v>454</v>
      </c>
      <c r="U2785" s="60">
        <v>1023008</v>
      </c>
      <c r="V2785" t="s">
        <v>684</v>
      </c>
      <c r="W2785" s="60">
        <v>20720008</v>
      </c>
      <c r="X2785" s="60" t="str">
        <f t="shared" si="43"/>
        <v>207</v>
      </c>
    </row>
    <row r="2786" spans="2:24">
      <c r="B2786">
        <v>1037584763</v>
      </c>
      <c r="C2786" t="s">
        <v>2739</v>
      </c>
      <c r="D2786" t="s">
        <v>393</v>
      </c>
      <c r="E2786" s="60" t="s">
        <v>394</v>
      </c>
      <c r="G2786" t="s">
        <v>395</v>
      </c>
      <c r="H2786" s="61">
        <v>44498</v>
      </c>
      <c r="J2786" t="s">
        <v>396</v>
      </c>
      <c r="M2786" t="s">
        <v>397</v>
      </c>
      <c r="Q2786" t="s">
        <v>398</v>
      </c>
      <c r="S2786">
        <v>10203</v>
      </c>
      <c r="T2786" t="s">
        <v>399</v>
      </c>
      <c r="U2786" s="60">
        <v>1020303</v>
      </c>
      <c r="V2786" t="s">
        <v>418</v>
      </c>
      <c r="W2786" s="60">
        <v>21420003</v>
      </c>
      <c r="X2786" s="60" t="str">
        <f t="shared" si="43"/>
        <v>214</v>
      </c>
    </row>
    <row r="2787" spans="2:24">
      <c r="B2787">
        <v>1037589105</v>
      </c>
      <c r="C2787" t="s">
        <v>2306</v>
      </c>
      <c r="D2787" t="s">
        <v>410</v>
      </c>
      <c r="E2787" s="60" t="s">
        <v>411</v>
      </c>
      <c r="G2787" t="s">
        <v>753</v>
      </c>
      <c r="H2787" s="61">
        <v>42160</v>
      </c>
      <c r="J2787" t="s">
        <v>4952</v>
      </c>
      <c r="M2787" t="s">
        <v>471</v>
      </c>
      <c r="Q2787" t="s">
        <v>753</v>
      </c>
      <c r="S2787">
        <v>10260</v>
      </c>
      <c r="T2787" t="s">
        <v>5037</v>
      </c>
      <c r="U2787" s="60">
        <v>10260</v>
      </c>
      <c r="V2787" t="s">
        <v>5037</v>
      </c>
      <c r="W2787" s="60">
        <v>20960001</v>
      </c>
      <c r="X2787" s="60" t="str">
        <f t="shared" si="43"/>
        <v>209</v>
      </c>
    </row>
    <row r="2788" spans="2:24">
      <c r="B2788">
        <v>1037589462</v>
      </c>
      <c r="C2788" t="s">
        <v>3150</v>
      </c>
      <c r="D2788" t="s">
        <v>410</v>
      </c>
      <c r="E2788" s="60" t="s">
        <v>411</v>
      </c>
      <c r="G2788" t="s">
        <v>412</v>
      </c>
      <c r="H2788" s="61">
        <v>44734</v>
      </c>
      <c r="J2788" t="s">
        <v>481</v>
      </c>
      <c r="M2788" t="s">
        <v>397</v>
      </c>
      <c r="Q2788" t="s">
        <v>414</v>
      </c>
      <c r="S2788">
        <v>10289</v>
      </c>
      <c r="T2788" t="s">
        <v>521</v>
      </c>
      <c r="U2788" s="60">
        <v>1028906</v>
      </c>
      <c r="V2788" t="s">
        <v>659</v>
      </c>
      <c r="W2788" s="60">
        <v>10210012</v>
      </c>
      <c r="X2788" s="60" t="str">
        <f t="shared" si="43"/>
        <v>102</v>
      </c>
    </row>
    <row r="2789" spans="2:24">
      <c r="B2789">
        <v>1037589548</v>
      </c>
      <c r="C2789" t="s">
        <v>2207</v>
      </c>
      <c r="D2789" t="s">
        <v>410</v>
      </c>
      <c r="E2789" s="60" t="s">
        <v>411</v>
      </c>
      <c r="G2789" t="s">
        <v>753</v>
      </c>
      <c r="H2789" s="61">
        <v>41856</v>
      </c>
      <c r="J2789" t="s">
        <v>413</v>
      </c>
      <c r="M2789" t="s">
        <v>397</v>
      </c>
      <c r="Q2789" t="s">
        <v>753</v>
      </c>
      <c r="S2789">
        <v>10225</v>
      </c>
      <c r="T2789" t="s">
        <v>402</v>
      </c>
      <c r="U2789" s="60">
        <v>10225</v>
      </c>
      <c r="V2789" t="s">
        <v>402</v>
      </c>
      <c r="W2789" s="60">
        <v>21360001</v>
      </c>
      <c r="X2789" s="60" t="str">
        <f t="shared" si="43"/>
        <v>213</v>
      </c>
    </row>
    <row r="2790" spans="2:24">
      <c r="B2790">
        <v>1037591235</v>
      </c>
      <c r="C2790" t="s">
        <v>4878</v>
      </c>
      <c r="D2790" t="s">
        <v>393</v>
      </c>
      <c r="E2790" s="60" t="s">
        <v>394</v>
      </c>
      <c r="G2790" t="s">
        <v>2693</v>
      </c>
      <c r="H2790" s="61">
        <v>45050</v>
      </c>
      <c r="J2790" t="s">
        <v>396</v>
      </c>
      <c r="M2790" t="s">
        <v>471</v>
      </c>
      <c r="Q2790" t="s">
        <v>2694</v>
      </c>
      <c r="S2790">
        <v>10230</v>
      </c>
      <c r="T2790" t="s">
        <v>454</v>
      </c>
      <c r="U2790" s="60">
        <v>1023010</v>
      </c>
      <c r="V2790" t="s">
        <v>713</v>
      </c>
      <c r="W2790" s="60">
        <v>20720010</v>
      </c>
      <c r="X2790" s="60" t="str">
        <f t="shared" si="43"/>
        <v>207</v>
      </c>
    </row>
    <row r="2791" spans="2:24">
      <c r="B2791">
        <v>1037591764</v>
      </c>
      <c r="C2791" t="s">
        <v>3342</v>
      </c>
      <c r="D2791" t="s">
        <v>393</v>
      </c>
      <c r="E2791" s="60" t="s">
        <v>394</v>
      </c>
      <c r="G2791" t="s">
        <v>2693</v>
      </c>
      <c r="H2791" s="61">
        <v>45216</v>
      </c>
      <c r="J2791" t="s">
        <v>396</v>
      </c>
      <c r="M2791" t="s">
        <v>397</v>
      </c>
      <c r="Q2791" t="s">
        <v>2694</v>
      </c>
      <c r="S2791">
        <v>10260</v>
      </c>
      <c r="T2791" t="s">
        <v>5037</v>
      </c>
      <c r="U2791" s="60">
        <v>1026001</v>
      </c>
      <c r="V2791" t="s">
        <v>538</v>
      </c>
      <c r="W2791" s="60">
        <v>20920001</v>
      </c>
      <c r="X2791" s="60" t="str">
        <f t="shared" si="43"/>
        <v>209</v>
      </c>
    </row>
    <row r="2792" spans="2:24">
      <c r="B2792">
        <v>1037592854</v>
      </c>
      <c r="C2792" t="s">
        <v>2404</v>
      </c>
      <c r="D2792" t="s">
        <v>410</v>
      </c>
      <c r="E2792" s="60" t="s">
        <v>411</v>
      </c>
      <c r="G2792" t="s">
        <v>412</v>
      </c>
      <c r="H2792" s="61">
        <v>42647</v>
      </c>
      <c r="J2792" t="s">
        <v>4979</v>
      </c>
      <c r="M2792" t="s">
        <v>397</v>
      </c>
      <c r="Q2792" t="s">
        <v>719</v>
      </c>
      <c r="S2792">
        <v>10230</v>
      </c>
      <c r="T2792" t="s">
        <v>454</v>
      </c>
      <c r="U2792" s="60">
        <v>1023013</v>
      </c>
      <c r="V2792" t="s">
        <v>840</v>
      </c>
      <c r="W2792" s="60">
        <v>20720014</v>
      </c>
      <c r="X2792" s="60" t="str">
        <f t="shared" si="43"/>
        <v>207</v>
      </c>
    </row>
    <row r="2793" spans="2:24">
      <c r="B2793">
        <v>1037593174</v>
      </c>
      <c r="C2793" t="s">
        <v>3048</v>
      </c>
      <c r="D2793" t="s">
        <v>393</v>
      </c>
      <c r="E2793" s="60" t="s">
        <v>394</v>
      </c>
      <c r="G2793" t="s">
        <v>2693</v>
      </c>
      <c r="H2793" s="61">
        <v>45054</v>
      </c>
      <c r="J2793" t="s">
        <v>396</v>
      </c>
      <c r="M2793" t="s">
        <v>397</v>
      </c>
      <c r="Q2793" t="s">
        <v>2694</v>
      </c>
      <c r="S2793">
        <v>10210</v>
      </c>
      <c r="T2793" t="s">
        <v>5038</v>
      </c>
      <c r="U2793" s="60">
        <v>102100101</v>
      </c>
      <c r="V2793" t="s">
        <v>448</v>
      </c>
      <c r="W2793" s="60">
        <v>21820003</v>
      </c>
      <c r="X2793" s="60" t="str">
        <f t="shared" si="43"/>
        <v>218</v>
      </c>
    </row>
    <row r="2794" spans="2:24">
      <c r="B2794">
        <v>1020468700</v>
      </c>
      <c r="C2794" t="s">
        <v>4879</v>
      </c>
      <c r="D2794" t="s">
        <v>410</v>
      </c>
      <c r="E2794" s="60" t="s">
        <v>411</v>
      </c>
      <c r="G2794" t="s">
        <v>412</v>
      </c>
      <c r="H2794" s="61">
        <v>45097</v>
      </c>
      <c r="J2794" t="s">
        <v>481</v>
      </c>
      <c r="M2794" t="s">
        <v>397</v>
      </c>
      <c r="Q2794" t="s">
        <v>414</v>
      </c>
      <c r="S2794">
        <v>10291</v>
      </c>
      <c r="T2794" t="s">
        <v>439</v>
      </c>
      <c r="U2794" s="60">
        <v>10291</v>
      </c>
      <c r="V2794" t="s">
        <v>439</v>
      </c>
      <c r="W2794" s="60">
        <v>10410001</v>
      </c>
      <c r="X2794" s="60" t="str">
        <f t="shared" si="43"/>
        <v>104</v>
      </c>
    </row>
    <row r="2795" spans="2:24">
      <c r="B2795">
        <v>1037594422</v>
      </c>
      <c r="C2795" t="s">
        <v>4880</v>
      </c>
      <c r="D2795" t="s">
        <v>393</v>
      </c>
      <c r="E2795" s="60" t="s">
        <v>394</v>
      </c>
      <c r="G2795" t="s">
        <v>2693</v>
      </c>
      <c r="H2795" s="61">
        <v>45188</v>
      </c>
      <c r="J2795" t="s">
        <v>396</v>
      </c>
      <c r="M2795" t="s">
        <v>397</v>
      </c>
      <c r="Q2795" t="s">
        <v>2694</v>
      </c>
      <c r="S2795">
        <v>10260</v>
      </c>
      <c r="T2795" t="s">
        <v>5037</v>
      </c>
      <c r="U2795" s="60">
        <v>1026002</v>
      </c>
      <c r="V2795" t="s">
        <v>1330</v>
      </c>
      <c r="W2795" s="60">
        <v>20920002</v>
      </c>
      <c r="X2795" s="60" t="str">
        <f t="shared" si="43"/>
        <v>209</v>
      </c>
    </row>
    <row r="2796" spans="2:24">
      <c r="B2796">
        <v>1037595027</v>
      </c>
      <c r="C2796" t="s">
        <v>3207</v>
      </c>
      <c r="D2796" t="s">
        <v>410</v>
      </c>
      <c r="E2796" s="60" t="s">
        <v>411</v>
      </c>
      <c r="G2796" t="s">
        <v>412</v>
      </c>
      <c r="H2796" s="61">
        <v>44781</v>
      </c>
      <c r="J2796" t="s">
        <v>481</v>
      </c>
      <c r="M2796" t="s">
        <v>397</v>
      </c>
      <c r="Q2796" t="s">
        <v>414</v>
      </c>
      <c r="S2796">
        <v>10220</v>
      </c>
      <c r="T2796" t="s">
        <v>434</v>
      </c>
      <c r="U2796" s="60">
        <v>10220</v>
      </c>
      <c r="V2796" t="s">
        <v>434</v>
      </c>
      <c r="W2796" s="60">
        <v>22060001</v>
      </c>
      <c r="X2796" s="60" t="str">
        <f t="shared" si="43"/>
        <v>220</v>
      </c>
    </row>
    <row r="2797" spans="2:24">
      <c r="B2797">
        <v>1037595149</v>
      </c>
      <c r="C2797" t="s">
        <v>2661</v>
      </c>
      <c r="D2797" t="s">
        <v>410</v>
      </c>
      <c r="E2797" s="60" t="s">
        <v>411</v>
      </c>
      <c r="G2797" t="s">
        <v>412</v>
      </c>
      <c r="H2797" s="61">
        <v>44369</v>
      </c>
      <c r="J2797" t="s">
        <v>481</v>
      </c>
      <c r="M2797" t="s">
        <v>397</v>
      </c>
      <c r="Q2797" t="s">
        <v>414</v>
      </c>
      <c r="S2797">
        <v>10210</v>
      </c>
      <c r="T2797" t="s">
        <v>5038</v>
      </c>
      <c r="U2797" s="60">
        <v>10210</v>
      </c>
      <c r="V2797" t="s">
        <v>5038</v>
      </c>
      <c r="W2797" s="60">
        <v>21860001</v>
      </c>
      <c r="X2797" s="60" t="str">
        <f t="shared" si="43"/>
        <v>218</v>
      </c>
    </row>
    <row r="2798" spans="2:24">
      <c r="B2798">
        <v>1037595299</v>
      </c>
      <c r="C2798" t="s">
        <v>3360</v>
      </c>
      <c r="D2798" t="s">
        <v>393</v>
      </c>
      <c r="E2798" s="60" t="s">
        <v>394</v>
      </c>
      <c r="G2798" t="s">
        <v>2693</v>
      </c>
      <c r="H2798" s="61">
        <v>45205</v>
      </c>
      <c r="J2798" t="s">
        <v>396</v>
      </c>
      <c r="M2798" t="s">
        <v>471</v>
      </c>
      <c r="Q2798" t="s">
        <v>2694</v>
      </c>
      <c r="S2798">
        <v>10275</v>
      </c>
      <c r="T2798" t="s">
        <v>564</v>
      </c>
      <c r="U2798" s="60">
        <v>1027501</v>
      </c>
      <c r="V2798" t="s">
        <v>565</v>
      </c>
      <c r="W2798" s="60">
        <v>22520001</v>
      </c>
      <c r="X2798" s="60" t="str">
        <f t="shared" si="43"/>
        <v>225</v>
      </c>
    </row>
    <row r="2799" spans="2:24">
      <c r="B2799">
        <v>1037597538</v>
      </c>
      <c r="C2799" t="s">
        <v>2721</v>
      </c>
      <c r="D2799" t="s">
        <v>393</v>
      </c>
      <c r="E2799" s="60" t="s">
        <v>394</v>
      </c>
      <c r="G2799" t="s">
        <v>395</v>
      </c>
      <c r="H2799" s="61">
        <v>44491</v>
      </c>
      <c r="J2799" t="s">
        <v>396</v>
      </c>
      <c r="M2799" t="s">
        <v>397</v>
      </c>
      <c r="Q2799" t="s">
        <v>398</v>
      </c>
      <c r="S2799">
        <v>10209</v>
      </c>
      <c r="T2799" t="s">
        <v>442</v>
      </c>
      <c r="U2799" s="60">
        <v>1020902</v>
      </c>
      <c r="V2799" t="s">
        <v>652</v>
      </c>
      <c r="W2799" s="60">
        <v>21720003</v>
      </c>
      <c r="X2799" s="60" t="str">
        <f t="shared" si="43"/>
        <v>217</v>
      </c>
    </row>
    <row r="2800" spans="2:24">
      <c r="B2800">
        <v>1037598020</v>
      </c>
      <c r="C2800" t="s">
        <v>4881</v>
      </c>
      <c r="D2800" t="s">
        <v>393</v>
      </c>
      <c r="E2800" s="60" t="s">
        <v>394</v>
      </c>
      <c r="G2800" t="s">
        <v>2693</v>
      </c>
      <c r="H2800" s="61">
        <v>45204</v>
      </c>
      <c r="J2800" t="s">
        <v>396</v>
      </c>
      <c r="M2800" t="s">
        <v>471</v>
      </c>
      <c r="Q2800" t="s">
        <v>2694</v>
      </c>
      <c r="S2800">
        <v>10230</v>
      </c>
      <c r="T2800" t="s">
        <v>454</v>
      </c>
      <c r="U2800" s="60">
        <v>1023007</v>
      </c>
      <c r="V2800" t="s">
        <v>582</v>
      </c>
      <c r="W2800" s="60">
        <v>20720007</v>
      </c>
      <c r="X2800" s="60" t="str">
        <f t="shared" si="43"/>
        <v>207</v>
      </c>
    </row>
    <row r="2801" spans="2:24">
      <c r="B2801">
        <v>1037599603</v>
      </c>
      <c r="C2801" t="s">
        <v>2983</v>
      </c>
      <c r="D2801" t="s">
        <v>393</v>
      </c>
      <c r="E2801" s="60" t="s">
        <v>394</v>
      </c>
      <c r="G2801" t="s">
        <v>2693</v>
      </c>
      <c r="H2801" s="61">
        <v>44994</v>
      </c>
      <c r="J2801" t="s">
        <v>396</v>
      </c>
      <c r="M2801" t="s">
        <v>397</v>
      </c>
      <c r="Q2801" t="s">
        <v>2694</v>
      </c>
      <c r="S2801">
        <v>10280</v>
      </c>
      <c r="T2801" t="s">
        <v>837</v>
      </c>
      <c r="U2801" s="60">
        <v>1028001</v>
      </c>
      <c r="V2801" t="s">
        <v>421</v>
      </c>
      <c r="W2801" s="60">
        <v>22220001</v>
      </c>
      <c r="X2801" s="60" t="str">
        <f t="shared" si="43"/>
        <v>222</v>
      </c>
    </row>
    <row r="2802" spans="2:24">
      <c r="B2802">
        <v>1037601528</v>
      </c>
      <c r="C2802" t="s">
        <v>4882</v>
      </c>
      <c r="D2802" t="s">
        <v>393</v>
      </c>
      <c r="E2802" s="60" t="s">
        <v>394</v>
      </c>
      <c r="G2802" t="s">
        <v>2693</v>
      </c>
      <c r="H2802" s="61">
        <v>45238</v>
      </c>
      <c r="J2802" t="s">
        <v>396</v>
      </c>
      <c r="M2802" t="s">
        <v>471</v>
      </c>
      <c r="Q2802" t="s">
        <v>2694</v>
      </c>
      <c r="S2802">
        <v>10250</v>
      </c>
      <c r="T2802" t="s">
        <v>483</v>
      </c>
      <c r="U2802" s="60">
        <v>1025001</v>
      </c>
      <c r="V2802" t="s">
        <v>864</v>
      </c>
      <c r="W2802" s="60">
        <v>21220001</v>
      </c>
      <c r="X2802" s="60" t="str">
        <f t="shared" si="43"/>
        <v>212</v>
      </c>
    </row>
    <row r="2803" spans="2:24">
      <c r="B2803">
        <v>1037602882</v>
      </c>
      <c r="C2803" t="s">
        <v>4883</v>
      </c>
      <c r="D2803" t="s">
        <v>393</v>
      </c>
      <c r="E2803" s="60" t="s">
        <v>394</v>
      </c>
      <c r="G2803" t="s">
        <v>2693</v>
      </c>
      <c r="H2803" s="61">
        <v>45121</v>
      </c>
      <c r="J2803" t="s">
        <v>396</v>
      </c>
      <c r="M2803" t="s">
        <v>397</v>
      </c>
      <c r="Q2803" t="s">
        <v>2694</v>
      </c>
      <c r="S2803">
        <v>10220</v>
      </c>
      <c r="T2803" t="s">
        <v>434</v>
      </c>
      <c r="U2803" s="60">
        <v>1022003</v>
      </c>
      <c r="V2803" t="s">
        <v>435</v>
      </c>
      <c r="W2803" s="60">
        <v>22020004</v>
      </c>
      <c r="X2803" s="60" t="str">
        <f t="shared" si="43"/>
        <v>220</v>
      </c>
    </row>
    <row r="2804" spans="2:24">
      <c r="B2804">
        <v>1037609816</v>
      </c>
      <c r="C2804" t="s">
        <v>2950</v>
      </c>
      <c r="D2804" t="s">
        <v>410</v>
      </c>
      <c r="E2804" s="60" t="s">
        <v>411</v>
      </c>
      <c r="G2804" t="s">
        <v>412</v>
      </c>
      <c r="H2804" s="61">
        <v>44621</v>
      </c>
      <c r="J2804" t="s">
        <v>481</v>
      </c>
      <c r="M2804" t="s">
        <v>397</v>
      </c>
      <c r="Q2804" t="s">
        <v>414</v>
      </c>
      <c r="S2804">
        <v>10285</v>
      </c>
      <c r="T2804" t="s">
        <v>599</v>
      </c>
      <c r="U2804" s="60">
        <v>1028502</v>
      </c>
      <c r="V2804" t="s">
        <v>600</v>
      </c>
      <c r="W2804" s="60">
        <v>20210001</v>
      </c>
      <c r="X2804" s="60" t="str">
        <f t="shared" si="43"/>
        <v>202</v>
      </c>
    </row>
    <row r="2805" spans="2:24">
      <c r="B2805">
        <v>1037611509</v>
      </c>
      <c r="C2805" t="s">
        <v>3328</v>
      </c>
      <c r="D2805" t="s">
        <v>393</v>
      </c>
      <c r="E2805" s="60" t="s">
        <v>394</v>
      </c>
      <c r="G2805" t="s">
        <v>2693</v>
      </c>
      <c r="H2805" s="61">
        <v>45237</v>
      </c>
      <c r="J2805" t="s">
        <v>396</v>
      </c>
      <c r="M2805" t="s">
        <v>471</v>
      </c>
      <c r="Q2805" t="s">
        <v>2694</v>
      </c>
      <c r="S2805">
        <v>10230</v>
      </c>
      <c r="T2805" t="s">
        <v>454</v>
      </c>
      <c r="U2805" s="60">
        <v>1023004</v>
      </c>
      <c r="V2805" t="s">
        <v>1067</v>
      </c>
      <c r="W2805" s="60">
        <v>20720004</v>
      </c>
      <c r="X2805" s="60" t="str">
        <f t="shared" si="43"/>
        <v>207</v>
      </c>
    </row>
    <row r="2806" spans="2:24">
      <c r="B2806">
        <v>1037611863</v>
      </c>
      <c r="C2806" t="s">
        <v>3402</v>
      </c>
      <c r="D2806" t="s">
        <v>393</v>
      </c>
      <c r="E2806" s="60" t="s">
        <v>394</v>
      </c>
      <c r="G2806" t="s">
        <v>2693</v>
      </c>
      <c r="H2806" s="61">
        <v>45239</v>
      </c>
      <c r="J2806" t="s">
        <v>396</v>
      </c>
      <c r="M2806" t="s">
        <v>471</v>
      </c>
      <c r="Q2806" t="s">
        <v>2694</v>
      </c>
      <c r="S2806">
        <v>10230</v>
      </c>
      <c r="T2806" t="s">
        <v>454</v>
      </c>
      <c r="U2806" s="60">
        <v>1023007</v>
      </c>
      <c r="V2806" t="s">
        <v>582</v>
      </c>
      <c r="W2806" s="60">
        <v>20720007</v>
      </c>
      <c r="X2806" s="60" t="str">
        <f t="shared" si="43"/>
        <v>207</v>
      </c>
    </row>
    <row r="2807" spans="2:24">
      <c r="B2807">
        <v>1037612831</v>
      </c>
      <c r="C2807" t="s">
        <v>2327</v>
      </c>
      <c r="D2807" t="s">
        <v>410</v>
      </c>
      <c r="E2807" s="60" t="s">
        <v>411</v>
      </c>
      <c r="G2807" t="s">
        <v>753</v>
      </c>
      <c r="H2807" s="61">
        <v>42304</v>
      </c>
      <c r="J2807" t="s">
        <v>530</v>
      </c>
      <c r="M2807" t="s">
        <v>397</v>
      </c>
      <c r="Q2807" t="s">
        <v>753</v>
      </c>
      <c r="S2807">
        <v>10230</v>
      </c>
      <c r="T2807" t="s">
        <v>454</v>
      </c>
      <c r="U2807" s="60">
        <v>10230</v>
      </c>
      <c r="V2807" t="s">
        <v>454</v>
      </c>
      <c r="W2807" s="60">
        <v>20760001</v>
      </c>
      <c r="X2807" s="60" t="str">
        <f t="shared" si="43"/>
        <v>207</v>
      </c>
    </row>
    <row r="2808" spans="2:24">
      <c r="B2808">
        <v>1037619110</v>
      </c>
      <c r="C2808" t="s">
        <v>3338</v>
      </c>
      <c r="D2808" t="s">
        <v>393</v>
      </c>
      <c r="E2808" s="60" t="s">
        <v>394</v>
      </c>
      <c r="G2808" t="s">
        <v>2693</v>
      </c>
      <c r="H2808" s="61">
        <v>45216</v>
      </c>
      <c r="J2808" t="s">
        <v>396</v>
      </c>
      <c r="M2808" t="s">
        <v>471</v>
      </c>
      <c r="Q2808" t="s">
        <v>2694</v>
      </c>
      <c r="S2808">
        <v>10211</v>
      </c>
      <c r="T2808" t="s">
        <v>422</v>
      </c>
      <c r="U2808" s="60">
        <v>1021101</v>
      </c>
      <c r="V2808" t="s">
        <v>423</v>
      </c>
      <c r="W2808" s="60">
        <v>21920004</v>
      </c>
      <c r="X2808" s="60" t="str">
        <f t="shared" si="43"/>
        <v>219</v>
      </c>
    </row>
    <row r="2809" spans="2:24">
      <c r="B2809">
        <v>1037619601</v>
      </c>
      <c r="C2809" t="s">
        <v>4884</v>
      </c>
      <c r="D2809" t="s">
        <v>393</v>
      </c>
      <c r="E2809" s="60" t="s">
        <v>394</v>
      </c>
      <c r="G2809" t="s">
        <v>1299</v>
      </c>
      <c r="H2809" s="61">
        <v>45223</v>
      </c>
      <c r="J2809" t="s">
        <v>396</v>
      </c>
      <c r="M2809" t="s">
        <v>471</v>
      </c>
      <c r="Q2809" t="s">
        <v>398</v>
      </c>
      <c r="S2809">
        <v>10235</v>
      </c>
      <c r="T2809" t="s">
        <v>415</v>
      </c>
      <c r="U2809" s="60">
        <v>1023503</v>
      </c>
      <c r="V2809" t="s">
        <v>5043</v>
      </c>
      <c r="W2809" s="60">
        <v>20820002</v>
      </c>
      <c r="X2809" s="60" t="str">
        <f t="shared" si="43"/>
        <v>208</v>
      </c>
    </row>
    <row r="2810" spans="2:24">
      <c r="B2810">
        <v>1037622931</v>
      </c>
      <c r="C2810" t="s">
        <v>2432</v>
      </c>
      <c r="D2810" t="s">
        <v>410</v>
      </c>
      <c r="E2810" s="60" t="s">
        <v>411</v>
      </c>
      <c r="G2810" t="s">
        <v>412</v>
      </c>
      <c r="H2810" s="61">
        <v>42949</v>
      </c>
      <c r="J2810" t="s">
        <v>481</v>
      </c>
      <c r="M2810" t="s">
        <v>397</v>
      </c>
      <c r="Q2810" t="s">
        <v>414</v>
      </c>
      <c r="S2810">
        <v>10297</v>
      </c>
      <c r="T2810" t="s">
        <v>628</v>
      </c>
      <c r="U2810" s="60">
        <v>1029707</v>
      </c>
      <c r="V2810" t="s">
        <v>629</v>
      </c>
      <c r="W2810" s="60">
        <v>20340029</v>
      </c>
      <c r="X2810" s="60" t="str">
        <f t="shared" si="43"/>
        <v>203</v>
      </c>
    </row>
    <row r="2811" spans="2:24">
      <c r="B2811">
        <v>1037626306</v>
      </c>
      <c r="C2811" t="s">
        <v>2316</v>
      </c>
      <c r="D2811" t="s">
        <v>410</v>
      </c>
      <c r="E2811" s="60" t="s">
        <v>411</v>
      </c>
      <c r="G2811" t="s">
        <v>753</v>
      </c>
      <c r="H2811" s="61">
        <v>42251</v>
      </c>
      <c r="J2811" t="s">
        <v>530</v>
      </c>
      <c r="M2811" t="s">
        <v>397</v>
      </c>
      <c r="Q2811" t="s">
        <v>753</v>
      </c>
      <c r="S2811">
        <v>10230</v>
      </c>
      <c r="T2811" t="s">
        <v>454</v>
      </c>
      <c r="U2811" s="60">
        <v>10230</v>
      </c>
      <c r="V2811" t="s">
        <v>454</v>
      </c>
      <c r="W2811" s="60">
        <v>20760001</v>
      </c>
      <c r="X2811" s="60" t="str">
        <f t="shared" si="43"/>
        <v>207</v>
      </c>
    </row>
    <row r="2812" spans="2:24">
      <c r="B2812">
        <v>1037631873</v>
      </c>
      <c r="C2812" t="s">
        <v>4885</v>
      </c>
      <c r="D2812" t="s">
        <v>393</v>
      </c>
      <c r="E2812" s="60" t="s">
        <v>394</v>
      </c>
      <c r="G2812" t="s">
        <v>2693</v>
      </c>
      <c r="H2812" s="61">
        <v>45084</v>
      </c>
      <c r="J2812" t="s">
        <v>396</v>
      </c>
      <c r="M2812" t="s">
        <v>397</v>
      </c>
      <c r="Q2812" t="s">
        <v>2694</v>
      </c>
      <c r="S2812">
        <v>10203</v>
      </c>
      <c r="T2812" t="s">
        <v>399</v>
      </c>
      <c r="U2812" s="60">
        <v>1020305</v>
      </c>
      <c r="V2812" t="s">
        <v>436</v>
      </c>
      <c r="W2812" s="60">
        <v>21420001</v>
      </c>
      <c r="X2812" s="60" t="str">
        <f t="shared" si="43"/>
        <v>214</v>
      </c>
    </row>
    <row r="2813" spans="2:24">
      <c r="B2813">
        <v>1037632603</v>
      </c>
      <c r="C2813" t="s">
        <v>3043</v>
      </c>
      <c r="D2813" t="s">
        <v>393</v>
      </c>
      <c r="E2813" s="60" t="s">
        <v>394</v>
      </c>
      <c r="G2813" t="s">
        <v>2693</v>
      </c>
      <c r="H2813" s="61">
        <v>45043</v>
      </c>
      <c r="J2813" t="s">
        <v>396</v>
      </c>
      <c r="M2813" t="s">
        <v>471</v>
      </c>
      <c r="Q2813" t="s">
        <v>2694</v>
      </c>
      <c r="S2813">
        <v>10230</v>
      </c>
      <c r="T2813" t="s">
        <v>454</v>
      </c>
      <c r="U2813" s="60">
        <v>1023011</v>
      </c>
      <c r="V2813" t="s">
        <v>793</v>
      </c>
      <c r="W2813" s="60">
        <v>20720011</v>
      </c>
      <c r="X2813" s="60" t="str">
        <f t="shared" si="43"/>
        <v>207</v>
      </c>
    </row>
    <row r="2814" spans="2:24">
      <c r="B2814">
        <v>1037641960</v>
      </c>
      <c r="C2814" t="s">
        <v>4886</v>
      </c>
      <c r="D2814" t="s">
        <v>393</v>
      </c>
      <c r="E2814" s="60" t="s">
        <v>394</v>
      </c>
      <c r="G2814" t="s">
        <v>2693</v>
      </c>
      <c r="H2814" s="61">
        <v>45231</v>
      </c>
      <c r="J2814" t="s">
        <v>396</v>
      </c>
      <c r="M2814" t="s">
        <v>397</v>
      </c>
      <c r="Q2814" t="s">
        <v>2694</v>
      </c>
      <c r="S2814">
        <v>10230</v>
      </c>
      <c r="T2814" t="s">
        <v>454</v>
      </c>
      <c r="U2814" s="60">
        <v>1023013</v>
      </c>
      <c r="V2814" t="s">
        <v>840</v>
      </c>
      <c r="W2814" s="60">
        <v>20720014</v>
      </c>
      <c r="X2814" s="60" t="str">
        <f t="shared" si="43"/>
        <v>207</v>
      </c>
    </row>
    <row r="2815" spans="2:24">
      <c r="B2815">
        <v>1037651914</v>
      </c>
      <c r="C2815" t="s">
        <v>2680</v>
      </c>
      <c r="D2815" t="s">
        <v>410</v>
      </c>
      <c r="E2815" s="60" t="s">
        <v>411</v>
      </c>
      <c r="G2815" t="s">
        <v>412</v>
      </c>
      <c r="H2815" s="61">
        <v>44375</v>
      </c>
      <c r="J2815" t="s">
        <v>481</v>
      </c>
      <c r="M2815" t="s">
        <v>397</v>
      </c>
      <c r="Q2815" t="s">
        <v>414</v>
      </c>
      <c r="S2815">
        <v>10289</v>
      </c>
      <c r="T2815" t="s">
        <v>521</v>
      </c>
      <c r="U2815" s="60">
        <v>1028906</v>
      </c>
      <c r="V2815" t="s">
        <v>659</v>
      </c>
      <c r="W2815" s="60">
        <v>10210012</v>
      </c>
      <c r="X2815" s="60" t="str">
        <f t="shared" si="43"/>
        <v>102</v>
      </c>
    </row>
    <row r="2816" spans="2:24">
      <c r="B2816">
        <v>1037655738</v>
      </c>
      <c r="C2816" t="s">
        <v>4887</v>
      </c>
      <c r="D2816" t="s">
        <v>393</v>
      </c>
      <c r="E2816" s="60" t="s">
        <v>394</v>
      </c>
      <c r="G2816" t="s">
        <v>2693</v>
      </c>
      <c r="H2816" s="61">
        <v>45188</v>
      </c>
      <c r="J2816" t="s">
        <v>396</v>
      </c>
      <c r="M2816" t="s">
        <v>397</v>
      </c>
      <c r="Q2816" t="s">
        <v>2694</v>
      </c>
      <c r="S2816">
        <v>10215</v>
      </c>
      <c r="T2816" t="s">
        <v>5034</v>
      </c>
      <c r="U2816" s="60">
        <v>1021502</v>
      </c>
      <c r="V2816" t="s">
        <v>1865</v>
      </c>
      <c r="W2816" s="60">
        <v>21520004</v>
      </c>
      <c r="X2816" s="60" t="str">
        <f t="shared" si="43"/>
        <v>215</v>
      </c>
    </row>
    <row r="2817" spans="2:24">
      <c r="B2817">
        <v>1037669555</v>
      </c>
      <c r="C2817" t="s">
        <v>4888</v>
      </c>
      <c r="D2817" t="s">
        <v>393</v>
      </c>
      <c r="E2817" s="60" t="s">
        <v>394</v>
      </c>
      <c r="G2817" t="s">
        <v>2693</v>
      </c>
      <c r="H2817" s="61">
        <v>45170</v>
      </c>
      <c r="J2817" t="s">
        <v>396</v>
      </c>
      <c r="M2817" t="s">
        <v>471</v>
      </c>
      <c r="Q2817" t="s">
        <v>2694</v>
      </c>
      <c r="S2817">
        <v>10230</v>
      </c>
      <c r="T2817" t="s">
        <v>454</v>
      </c>
      <c r="U2817" s="60">
        <v>1023013</v>
      </c>
      <c r="V2817" t="s">
        <v>840</v>
      </c>
      <c r="W2817" s="60">
        <v>20720014</v>
      </c>
      <c r="X2817" s="60" t="str">
        <f t="shared" si="43"/>
        <v>207</v>
      </c>
    </row>
    <row r="2818" spans="2:24">
      <c r="B2818">
        <v>1037671972</v>
      </c>
      <c r="C2818" t="s">
        <v>4889</v>
      </c>
      <c r="D2818" t="s">
        <v>393</v>
      </c>
      <c r="E2818" s="60" t="s">
        <v>394</v>
      </c>
      <c r="G2818" t="s">
        <v>2693</v>
      </c>
      <c r="H2818" s="61">
        <v>45125</v>
      </c>
      <c r="J2818" t="s">
        <v>396</v>
      </c>
      <c r="M2818" t="s">
        <v>471</v>
      </c>
      <c r="Q2818" t="s">
        <v>2694</v>
      </c>
      <c r="S2818">
        <v>10230</v>
      </c>
      <c r="T2818" t="s">
        <v>454</v>
      </c>
      <c r="U2818" s="60">
        <v>10230</v>
      </c>
      <c r="V2818" t="s">
        <v>454</v>
      </c>
      <c r="W2818" s="60">
        <v>20760001</v>
      </c>
      <c r="X2818" s="60" t="str">
        <f t="shared" si="43"/>
        <v>207</v>
      </c>
    </row>
    <row r="2819" spans="2:24">
      <c r="B2819">
        <v>1020473579</v>
      </c>
      <c r="C2819" t="s">
        <v>2903</v>
      </c>
      <c r="D2819" t="s">
        <v>410</v>
      </c>
      <c r="E2819" s="60" t="s">
        <v>411</v>
      </c>
      <c r="G2819" t="s">
        <v>412</v>
      </c>
      <c r="H2819" s="61">
        <v>44599</v>
      </c>
      <c r="J2819" t="s">
        <v>481</v>
      </c>
      <c r="M2819" t="s">
        <v>397</v>
      </c>
      <c r="Q2819" t="s">
        <v>414</v>
      </c>
      <c r="S2819">
        <v>10291</v>
      </c>
      <c r="T2819" t="s">
        <v>439</v>
      </c>
      <c r="U2819" s="60">
        <v>1029104</v>
      </c>
      <c r="V2819" t="s">
        <v>528</v>
      </c>
      <c r="W2819" s="60">
        <v>10410046</v>
      </c>
      <c r="X2819" s="60" t="str">
        <f t="shared" ref="X2819:X2882" si="44">LEFT(W2819,3)</f>
        <v>104</v>
      </c>
    </row>
    <row r="2820" spans="2:24">
      <c r="B2820">
        <v>1038109185</v>
      </c>
      <c r="C2820" t="s">
        <v>2268</v>
      </c>
      <c r="D2820" t="s">
        <v>410</v>
      </c>
      <c r="E2820" s="60" t="s">
        <v>411</v>
      </c>
      <c r="G2820" t="s">
        <v>753</v>
      </c>
      <c r="H2820" s="61">
        <v>41929</v>
      </c>
      <c r="J2820" t="s">
        <v>598</v>
      </c>
      <c r="M2820" t="s">
        <v>397</v>
      </c>
      <c r="Q2820" t="s">
        <v>753</v>
      </c>
      <c r="S2820">
        <v>10290</v>
      </c>
      <c r="T2820" t="s">
        <v>706</v>
      </c>
      <c r="U2820" s="60">
        <v>1029001</v>
      </c>
      <c r="V2820" t="s">
        <v>826</v>
      </c>
      <c r="W2820" s="60">
        <v>20420006</v>
      </c>
      <c r="X2820" s="60" t="str">
        <f t="shared" si="44"/>
        <v>204</v>
      </c>
    </row>
    <row r="2821" spans="2:24">
      <c r="B2821">
        <v>1038114429</v>
      </c>
      <c r="C2821" t="s">
        <v>2648</v>
      </c>
      <c r="D2821" t="s">
        <v>410</v>
      </c>
      <c r="E2821" s="60" t="s">
        <v>411</v>
      </c>
      <c r="G2821" t="s">
        <v>412</v>
      </c>
      <c r="H2821" s="61">
        <v>44271</v>
      </c>
      <c r="J2821" t="s">
        <v>4979</v>
      </c>
      <c r="M2821" t="s">
        <v>397</v>
      </c>
      <c r="Q2821" t="s">
        <v>719</v>
      </c>
      <c r="S2821">
        <v>10271</v>
      </c>
      <c r="T2821" t="s">
        <v>1163</v>
      </c>
      <c r="U2821" s="60">
        <v>10271</v>
      </c>
      <c r="V2821" t="s">
        <v>1163</v>
      </c>
      <c r="W2821" s="60">
        <v>22860001</v>
      </c>
      <c r="X2821" s="60" t="str">
        <f t="shared" si="44"/>
        <v>228</v>
      </c>
    </row>
    <row r="2822" spans="2:24">
      <c r="B2822">
        <v>1038404222</v>
      </c>
      <c r="C2822" t="s">
        <v>4890</v>
      </c>
      <c r="D2822" t="s">
        <v>393</v>
      </c>
      <c r="E2822" s="60" t="s">
        <v>394</v>
      </c>
      <c r="G2822" t="s">
        <v>1299</v>
      </c>
      <c r="H2822" s="61">
        <v>45237</v>
      </c>
      <c r="J2822" t="s">
        <v>396</v>
      </c>
      <c r="M2822" t="s">
        <v>397</v>
      </c>
      <c r="Q2822" t="s">
        <v>398</v>
      </c>
      <c r="S2822">
        <v>10209</v>
      </c>
      <c r="T2822" t="s">
        <v>442</v>
      </c>
      <c r="U2822" s="60">
        <v>1020901</v>
      </c>
      <c r="V2822" t="s">
        <v>445</v>
      </c>
      <c r="W2822" s="60">
        <v>21720002</v>
      </c>
      <c r="X2822" s="60" t="str">
        <f t="shared" si="44"/>
        <v>217</v>
      </c>
    </row>
    <row r="2823" spans="2:24">
      <c r="B2823">
        <v>1038407669</v>
      </c>
      <c r="C2823" t="s">
        <v>4891</v>
      </c>
      <c r="D2823" t="s">
        <v>393</v>
      </c>
      <c r="E2823" s="60" t="s">
        <v>394</v>
      </c>
      <c r="G2823" t="s">
        <v>2693</v>
      </c>
      <c r="H2823" s="61">
        <v>45017</v>
      </c>
      <c r="J2823" t="s">
        <v>396</v>
      </c>
      <c r="M2823" t="s">
        <v>471</v>
      </c>
      <c r="Q2823" t="s">
        <v>2694</v>
      </c>
      <c r="S2823">
        <v>10250</v>
      </c>
      <c r="T2823" t="s">
        <v>483</v>
      </c>
      <c r="U2823" s="60">
        <v>1025002</v>
      </c>
      <c r="V2823" t="s">
        <v>694</v>
      </c>
      <c r="W2823" s="60">
        <v>21220002</v>
      </c>
      <c r="X2823" s="60" t="str">
        <f t="shared" si="44"/>
        <v>212</v>
      </c>
    </row>
    <row r="2824" spans="2:24">
      <c r="B2824">
        <v>1038408985</v>
      </c>
      <c r="C2824" t="s">
        <v>4892</v>
      </c>
      <c r="D2824" t="s">
        <v>393</v>
      </c>
      <c r="E2824" s="60" t="s">
        <v>394</v>
      </c>
      <c r="G2824" t="s">
        <v>2693</v>
      </c>
      <c r="H2824" s="61">
        <v>44945</v>
      </c>
      <c r="J2824" t="s">
        <v>396</v>
      </c>
      <c r="M2824" t="s">
        <v>397</v>
      </c>
      <c r="Q2824" t="s">
        <v>2694</v>
      </c>
      <c r="S2824">
        <v>10213</v>
      </c>
      <c r="T2824" t="s">
        <v>460</v>
      </c>
      <c r="U2824" s="60">
        <v>1021301</v>
      </c>
      <c r="V2824" t="s">
        <v>421</v>
      </c>
      <c r="W2824" s="60">
        <v>22320001</v>
      </c>
      <c r="X2824" s="60" t="str">
        <f t="shared" si="44"/>
        <v>223</v>
      </c>
    </row>
    <row r="2825" spans="2:24">
      <c r="B2825">
        <v>1035434769</v>
      </c>
      <c r="C2825" t="s">
        <v>3194</v>
      </c>
      <c r="D2825" t="s">
        <v>410</v>
      </c>
      <c r="E2825" s="60" t="s">
        <v>411</v>
      </c>
      <c r="G2825" t="s">
        <v>2844</v>
      </c>
      <c r="H2825" s="61">
        <v>44943</v>
      </c>
      <c r="J2825" t="s">
        <v>2851</v>
      </c>
      <c r="M2825" t="s">
        <v>397</v>
      </c>
      <c r="Q2825" t="s">
        <v>2846</v>
      </c>
      <c r="S2825">
        <v>10291</v>
      </c>
      <c r="T2825" t="s">
        <v>439</v>
      </c>
      <c r="U2825" s="60">
        <v>1029104</v>
      </c>
      <c r="V2825" t="s">
        <v>528</v>
      </c>
      <c r="W2825" s="60">
        <v>10410046</v>
      </c>
      <c r="X2825" s="60" t="str">
        <f t="shared" si="44"/>
        <v>104</v>
      </c>
    </row>
    <row r="2826" spans="2:24">
      <c r="B2826">
        <v>1038409651</v>
      </c>
      <c r="C2826" t="s">
        <v>2889</v>
      </c>
      <c r="D2826" t="s">
        <v>393</v>
      </c>
      <c r="E2826" s="60" t="s">
        <v>394</v>
      </c>
      <c r="G2826" t="s">
        <v>2693</v>
      </c>
      <c r="H2826" s="61">
        <v>44942</v>
      </c>
      <c r="J2826" t="s">
        <v>396</v>
      </c>
      <c r="M2826" t="s">
        <v>397</v>
      </c>
      <c r="Q2826" t="s">
        <v>2694</v>
      </c>
      <c r="S2826">
        <v>10203</v>
      </c>
      <c r="T2826" t="s">
        <v>399</v>
      </c>
      <c r="U2826" s="60">
        <v>1020302</v>
      </c>
      <c r="V2826" t="s">
        <v>400</v>
      </c>
      <c r="W2826" s="60">
        <v>21420002</v>
      </c>
      <c r="X2826" s="60" t="str">
        <f t="shared" si="44"/>
        <v>214</v>
      </c>
    </row>
    <row r="2827" spans="2:24">
      <c r="B2827">
        <v>1039022195</v>
      </c>
      <c r="C2827" t="s">
        <v>4893</v>
      </c>
      <c r="D2827" t="s">
        <v>393</v>
      </c>
      <c r="E2827" s="60" t="s">
        <v>394</v>
      </c>
      <c r="G2827" t="s">
        <v>2693</v>
      </c>
      <c r="H2827" s="61">
        <v>45083</v>
      </c>
      <c r="J2827" t="s">
        <v>396</v>
      </c>
      <c r="M2827" t="s">
        <v>471</v>
      </c>
      <c r="Q2827" t="s">
        <v>2694</v>
      </c>
      <c r="S2827">
        <v>10230</v>
      </c>
      <c r="T2827" t="s">
        <v>454</v>
      </c>
      <c r="U2827" s="60">
        <v>1023014</v>
      </c>
      <c r="V2827" t="s">
        <v>789</v>
      </c>
      <c r="W2827" s="60">
        <v>20720016</v>
      </c>
      <c r="X2827" s="60" t="str">
        <f t="shared" si="44"/>
        <v>207</v>
      </c>
    </row>
    <row r="2828" spans="2:24">
      <c r="B2828">
        <v>1039420744</v>
      </c>
      <c r="C2828" t="s">
        <v>3264</v>
      </c>
      <c r="D2828" t="s">
        <v>393</v>
      </c>
      <c r="E2828" s="60" t="s">
        <v>394</v>
      </c>
      <c r="G2828" t="s">
        <v>2693</v>
      </c>
      <c r="H2828" s="61">
        <v>45176</v>
      </c>
      <c r="J2828" t="s">
        <v>396</v>
      </c>
      <c r="M2828" t="s">
        <v>397</v>
      </c>
      <c r="Q2828" t="s">
        <v>2694</v>
      </c>
      <c r="S2828">
        <v>10255</v>
      </c>
      <c r="T2828" t="s">
        <v>1097</v>
      </c>
      <c r="U2828" s="60">
        <v>10255</v>
      </c>
      <c r="V2828" t="s">
        <v>1097</v>
      </c>
      <c r="W2828" s="60">
        <v>22460001</v>
      </c>
      <c r="X2828" s="60" t="str">
        <f t="shared" si="44"/>
        <v>224</v>
      </c>
    </row>
    <row r="2829" spans="2:24">
      <c r="B2829">
        <v>1039420901</v>
      </c>
      <c r="C2829" t="s">
        <v>2266</v>
      </c>
      <c r="D2829" t="s">
        <v>410</v>
      </c>
      <c r="E2829" s="60" t="s">
        <v>411</v>
      </c>
      <c r="G2829" t="s">
        <v>753</v>
      </c>
      <c r="H2829" s="61">
        <v>41919</v>
      </c>
      <c r="J2829" t="s">
        <v>530</v>
      </c>
      <c r="M2829" t="s">
        <v>397</v>
      </c>
      <c r="Q2829" t="s">
        <v>753</v>
      </c>
      <c r="S2829">
        <v>10292</v>
      </c>
      <c r="T2829" t="s">
        <v>451</v>
      </c>
      <c r="U2829" s="60">
        <v>1029203</v>
      </c>
      <c r="V2829" t="s">
        <v>452</v>
      </c>
      <c r="W2829" s="60">
        <v>20160002</v>
      </c>
      <c r="X2829" s="60" t="str">
        <f t="shared" si="44"/>
        <v>201</v>
      </c>
    </row>
    <row r="2830" spans="2:24">
      <c r="B2830" s="60">
        <v>1039447082</v>
      </c>
      <c r="C2830" t="s">
        <v>3243</v>
      </c>
      <c r="D2830" t="s">
        <v>393</v>
      </c>
      <c r="E2830" s="60" t="s">
        <v>394</v>
      </c>
      <c r="G2830" t="s">
        <v>2693</v>
      </c>
      <c r="H2830" s="180">
        <v>45218</v>
      </c>
      <c r="J2830" s="60" t="s">
        <v>396</v>
      </c>
      <c r="M2830" s="60" t="s">
        <v>471</v>
      </c>
      <c r="Q2830" s="60" t="s">
        <v>2694</v>
      </c>
      <c r="S2830" s="60">
        <v>10230</v>
      </c>
      <c r="T2830" s="60" t="s">
        <v>454</v>
      </c>
      <c r="U2830" s="60">
        <v>1023010</v>
      </c>
      <c r="V2830" t="s">
        <v>713</v>
      </c>
      <c r="W2830" s="60">
        <v>20720010</v>
      </c>
      <c r="X2830" s="60" t="str">
        <f t="shared" si="44"/>
        <v>207</v>
      </c>
    </row>
    <row r="2831" spans="2:24">
      <c r="B2831">
        <v>1039447410</v>
      </c>
      <c r="C2831" t="s">
        <v>3024</v>
      </c>
      <c r="D2831" t="s">
        <v>410</v>
      </c>
      <c r="E2831" s="60" t="s">
        <v>411</v>
      </c>
      <c r="G2831" t="s">
        <v>412</v>
      </c>
      <c r="H2831" s="61">
        <v>44658</v>
      </c>
      <c r="J2831" t="s">
        <v>5028</v>
      </c>
      <c r="M2831" t="s">
        <v>397</v>
      </c>
      <c r="Q2831" t="s">
        <v>719</v>
      </c>
      <c r="S2831">
        <v>10225</v>
      </c>
      <c r="T2831" t="s">
        <v>402</v>
      </c>
      <c r="U2831" s="60">
        <v>1022509</v>
      </c>
      <c r="V2831" t="s">
        <v>1636</v>
      </c>
      <c r="W2831" s="60">
        <v>21310001</v>
      </c>
      <c r="X2831" s="60" t="str">
        <f t="shared" si="44"/>
        <v>213</v>
      </c>
    </row>
    <row r="2832" spans="2:24">
      <c r="B2832">
        <v>1039452664</v>
      </c>
      <c r="C2832" t="s">
        <v>4894</v>
      </c>
      <c r="D2832" t="s">
        <v>393</v>
      </c>
      <c r="E2832" s="60" t="s">
        <v>394</v>
      </c>
      <c r="G2832" t="s">
        <v>2693</v>
      </c>
      <c r="H2832" s="61">
        <v>45162</v>
      </c>
      <c r="J2832" t="s">
        <v>396</v>
      </c>
      <c r="M2832" t="s">
        <v>397</v>
      </c>
      <c r="Q2832" t="s">
        <v>2694</v>
      </c>
      <c r="S2832">
        <v>10211</v>
      </c>
      <c r="T2832" t="s">
        <v>422</v>
      </c>
      <c r="U2832" s="60">
        <v>1021101</v>
      </c>
      <c r="V2832" t="s">
        <v>423</v>
      </c>
      <c r="W2832" s="60">
        <v>21920004</v>
      </c>
      <c r="X2832" s="60" t="str">
        <f t="shared" si="44"/>
        <v>219</v>
      </c>
    </row>
    <row r="2833" spans="2:24">
      <c r="B2833">
        <v>1039453430</v>
      </c>
      <c r="C2833" t="s">
        <v>4895</v>
      </c>
      <c r="D2833" t="s">
        <v>410</v>
      </c>
      <c r="E2833" s="60" t="s">
        <v>411</v>
      </c>
      <c r="G2833" t="s">
        <v>412</v>
      </c>
      <c r="H2833" s="61">
        <v>45208</v>
      </c>
      <c r="J2833" t="s">
        <v>1265</v>
      </c>
      <c r="M2833" t="s">
        <v>397</v>
      </c>
      <c r="Q2833" t="s">
        <v>719</v>
      </c>
      <c r="S2833">
        <v>10294</v>
      </c>
      <c r="T2833" t="s">
        <v>472</v>
      </c>
      <c r="U2833" s="60">
        <v>1029402</v>
      </c>
      <c r="V2833" t="s">
        <v>641</v>
      </c>
      <c r="W2833" s="60">
        <v>10850003</v>
      </c>
      <c r="X2833" s="60" t="str">
        <f t="shared" si="44"/>
        <v>108</v>
      </c>
    </row>
    <row r="2834" spans="2:24">
      <c r="B2834">
        <v>1039458356</v>
      </c>
      <c r="C2834" t="s">
        <v>2626</v>
      </c>
      <c r="D2834" t="s">
        <v>410</v>
      </c>
      <c r="E2834" s="60" t="s">
        <v>411</v>
      </c>
      <c r="G2834" t="s">
        <v>412</v>
      </c>
      <c r="H2834" s="61">
        <v>43865</v>
      </c>
      <c r="J2834" t="s">
        <v>760</v>
      </c>
      <c r="M2834" t="s">
        <v>397</v>
      </c>
      <c r="Q2834" t="s">
        <v>719</v>
      </c>
      <c r="S2834">
        <v>10295</v>
      </c>
      <c r="T2834" t="s">
        <v>761</v>
      </c>
      <c r="U2834" s="60">
        <v>10295</v>
      </c>
      <c r="V2834" t="s">
        <v>761</v>
      </c>
      <c r="W2834" s="60">
        <v>11110001</v>
      </c>
      <c r="X2834" s="60" t="str">
        <f t="shared" si="44"/>
        <v>111</v>
      </c>
    </row>
    <row r="2835" spans="2:24">
      <c r="B2835">
        <v>1039458986</v>
      </c>
      <c r="C2835" t="s">
        <v>3141</v>
      </c>
      <c r="D2835" t="s">
        <v>410</v>
      </c>
      <c r="E2835" s="60" t="s">
        <v>411</v>
      </c>
      <c r="G2835" t="s">
        <v>412</v>
      </c>
      <c r="H2835" s="61">
        <v>44728</v>
      </c>
      <c r="J2835" t="s">
        <v>966</v>
      </c>
      <c r="M2835" t="s">
        <v>397</v>
      </c>
      <c r="Q2835" t="s">
        <v>719</v>
      </c>
      <c r="S2835">
        <v>102</v>
      </c>
      <c r="T2835" t="s">
        <v>497</v>
      </c>
      <c r="U2835" s="60">
        <v>102</v>
      </c>
      <c r="V2835" t="s">
        <v>497</v>
      </c>
      <c r="W2835" s="60">
        <v>10110001</v>
      </c>
      <c r="X2835" s="60" t="str">
        <f t="shared" si="44"/>
        <v>101</v>
      </c>
    </row>
    <row r="2836" spans="2:24">
      <c r="B2836">
        <v>1039467593</v>
      </c>
      <c r="C2836" t="s">
        <v>3358</v>
      </c>
      <c r="D2836" t="s">
        <v>393</v>
      </c>
      <c r="E2836" s="60" t="s">
        <v>394</v>
      </c>
      <c r="G2836" t="s">
        <v>2693</v>
      </c>
      <c r="H2836" s="61">
        <v>45196</v>
      </c>
      <c r="J2836" t="s">
        <v>396</v>
      </c>
      <c r="M2836" t="s">
        <v>397</v>
      </c>
      <c r="Q2836" t="s">
        <v>2694</v>
      </c>
      <c r="S2836">
        <v>10245</v>
      </c>
      <c r="T2836" t="s">
        <v>914</v>
      </c>
      <c r="U2836" s="60">
        <v>1024501</v>
      </c>
      <c r="V2836" t="s">
        <v>421</v>
      </c>
      <c r="W2836" s="60">
        <v>22120001</v>
      </c>
      <c r="X2836" s="60" t="str">
        <f t="shared" si="44"/>
        <v>221</v>
      </c>
    </row>
    <row r="2837" spans="2:24">
      <c r="B2837">
        <v>1039474115</v>
      </c>
      <c r="C2837" t="s">
        <v>2713</v>
      </c>
      <c r="D2837" t="s">
        <v>410</v>
      </c>
      <c r="E2837" s="60" t="s">
        <v>411</v>
      </c>
      <c r="G2837" t="s">
        <v>412</v>
      </c>
      <c r="H2837" s="61">
        <v>44489</v>
      </c>
      <c r="J2837" t="s">
        <v>481</v>
      </c>
      <c r="M2837" t="s">
        <v>397</v>
      </c>
      <c r="Q2837" t="s">
        <v>414</v>
      </c>
      <c r="S2837">
        <v>10294</v>
      </c>
      <c r="T2837" t="s">
        <v>472</v>
      </c>
      <c r="U2837" s="60">
        <v>1029401</v>
      </c>
      <c r="V2837" t="s">
        <v>830</v>
      </c>
      <c r="W2837" s="60">
        <v>10850002</v>
      </c>
      <c r="X2837" s="60" t="str">
        <f t="shared" si="44"/>
        <v>108</v>
      </c>
    </row>
    <row r="2838" spans="2:24">
      <c r="B2838">
        <v>1039679111</v>
      </c>
      <c r="C2838" t="s">
        <v>2362</v>
      </c>
      <c r="D2838" t="s">
        <v>393</v>
      </c>
      <c r="E2838" s="60" t="s">
        <v>394</v>
      </c>
      <c r="G2838" t="s">
        <v>395</v>
      </c>
      <c r="H2838" s="61">
        <v>42396</v>
      </c>
      <c r="J2838" t="s">
        <v>396</v>
      </c>
      <c r="M2838" t="s">
        <v>397</v>
      </c>
      <c r="Q2838" t="s">
        <v>398</v>
      </c>
      <c r="S2838">
        <v>10272</v>
      </c>
      <c r="T2838" t="s">
        <v>1023</v>
      </c>
      <c r="U2838" s="60">
        <v>10272</v>
      </c>
      <c r="V2838" t="s">
        <v>1023</v>
      </c>
      <c r="W2838" s="60">
        <v>22760001</v>
      </c>
      <c r="X2838" s="60" t="str">
        <f t="shared" si="44"/>
        <v>227</v>
      </c>
    </row>
    <row r="2839" spans="2:24">
      <c r="B2839">
        <v>1039680013</v>
      </c>
      <c r="C2839" t="s">
        <v>2103</v>
      </c>
      <c r="D2839" t="s">
        <v>410</v>
      </c>
      <c r="E2839" s="60" t="s">
        <v>411</v>
      </c>
      <c r="G2839" t="s">
        <v>753</v>
      </c>
      <c r="H2839" s="61">
        <v>41310</v>
      </c>
      <c r="J2839" t="s">
        <v>520</v>
      </c>
      <c r="M2839" t="s">
        <v>397</v>
      </c>
      <c r="Q2839" t="s">
        <v>753</v>
      </c>
      <c r="S2839">
        <v>10282</v>
      </c>
      <c r="T2839" t="s">
        <v>543</v>
      </c>
      <c r="U2839" s="60">
        <v>1028203</v>
      </c>
      <c r="V2839" t="s">
        <v>544</v>
      </c>
      <c r="W2839" s="60">
        <v>10910004</v>
      </c>
      <c r="X2839" s="60" t="str">
        <f t="shared" si="44"/>
        <v>109</v>
      </c>
    </row>
    <row r="2840" spans="2:24">
      <c r="B2840">
        <v>1039687571</v>
      </c>
      <c r="C2840" t="s">
        <v>3023</v>
      </c>
      <c r="D2840" t="s">
        <v>393</v>
      </c>
      <c r="E2840" s="60" t="s">
        <v>394</v>
      </c>
      <c r="G2840" t="s">
        <v>2693</v>
      </c>
      <c r="H2840" s="61">
        <v>45033</v>
      </c>
      <c r="J2840" t="s">
        <v>396</v>
      </c>
      <c r="M2840" t="s">
        <v>397</v>
      </c>
      <c r="Q2840" t="s">
        <v>2694</v>
      </c>
      <c r="S2840">
        <v>10210</v>
      </c>
      <c r="T2840" t="s">
        <v>5038</v>
      </c>
      <c r="U2840" s="60">
        <v>1021001</v>
      </c>
      <c r="V2840" t="s">
        <v>797</v>
      </c>
      <c r="W2840" s="60">
        <v>21820002</v>
      </c>
      <c r="X2840" s="60" t="str">
        <f t="shared" si="44"/>
        <v>218</v>
      </c>
    </row>
    <row r="2841" spans="2:24">
      <c r="B2841">
        <v>1039688863</v>
      </c>
      <c r="C2841" t="s">
        <v>2095</v>
      </c>
      <c r="D2841" t="s">
        <v>410</v>
      </c>
      <c r="E2841" s="60" t="s">
        <v>411</v>
      </c>
      <c r="G2841" t="s">
        <v>753</v>
      </c>
      <c r="H2841" s="61">
        <v>41298</v>
      </c>
      <c r="J2841" t="s">
        <v>4950</v>
      </c>
      <c r="M2841" t="s">
        <v>397</v>
      </c>
      <c r="Q2841" t="s">
        <v>753</v>
      </c>
      <c r="S2841">
        <v>10281</v>
      </c>
      <c r="T2841" t="s">
        <v>493</v>
      </c>
      <c r="U2841" s="60">
        <v>1028102</v>
      </c>
      <c r="V2841" t="s">
        <v>494</v>
      </c>
      <c r="W2841" s="60">
        <v>11010003</v>
      </c>
      <c r="X2841" s="60" t="str">
        <f t="shared" si="44"/>
        <v>110</v>
      </c>
    </row>
    <row r="2842" spans="2:24">
      <c r="B2842">
        <v>1040032380</v>
      </c>
      <c r="C2842" t="s">
        <v>2582</v>
      </c>
      <c r="D2842" t="s">
        <v>410</v>
      </c>
      <c r="E2842" s="60" t="s">
        <v>411</v>
      </c>
      <c r="G2842" t="s">
        <v>412</v>
      </c>
      <c r="H2842" s="61">
        <v>43406</v>
      </c>
      <c r="J2842" t="s">
        <v>4979</v>
      </c>
      <c r="M2842" t="s">
        <v>397</v>
      </c>
      <c r="Q2842" t="s">
        <v>719</v>
      </c>
      <c r="S2842">
        <v>10250</v>
      </c>
      <c r="T2842" t="s">
        <v>483</v>
      </c>
      <c r="U2842" s="60">
        <v>1025002</v>
      </c>
      <c r="V2842" t="s">
        <v>694</v>
      </c>
      <c r="W2842" s="60">
        <v>21220002</v>
      </c>
      <c r="X2842" s="60" t="str">
        <f t="shared" si="44"/>
        <v>212</v>
      </c>
    </row>
    <row r="2843" spans="2:24">
      <c r="B2843">
        <v>1040320762</v>
      </c>
      <c r="C2843" t="s">
        <v>2401</v>
      </c>
      <c r="D2843" t="s">
        <v>410</v>
      </c>
      <c r="E2843" s="60" t="s">
        <v>411</v>
      </c>
      <c r="G2843" t="s">
        <v>753</v>
      </c>
      <c r="H2843" s="61">
        <v>42601</v>
      </c>
      <c r="J2843" t="s">
        <v>481</v>
      </c>
      <c r="M2843" t="s">
        <v>397</v>
      </c>
      <c r="Q2843" t="s">
        <v>753</v>
      </c>
      <c r="S2843">
        <v>10292</v>
      </c>
      <c r="T2843" t="s">
        <v>451</v>
      </c>
      <c r="U2843" s="60">
        <v>1029202</v>
      </c>
      <c r="V2843" t="s">
        <v>654</v>
      </c>
      <c r="W2843" s="60">
        <v>20110001</v>
      </c>
      <c r="X2843" s="60" t="str">
        <f t="shared" si="44"/>
        <v>201</v>
      </c>
    </row>
    <row r="2844" spans="2:24">
      <c r="B2844">
        <v>1040321455</v>
      </c>
      <c r="C2844" t="s">
        <v>2980</v>
      </c>
      <c r="D2844" t="s">
        <v>393</v>
      </c>
      <c r="E2844" s="60" t="s">
        <v>394</v>
      </c>
      <c r="G2844" t="s">
        <v>2693</v>
      </c>
      <c r="H2844" s="61">
        <v>44988</v>
      </c>
      <c r="J2844" t="s">
        <v>396</v>
      </c>
      <c r="M2844" t="s">
        <v>397</v>
      </c>
      <c r="Q2844" t="s">
        <v>2694</v>
      </c>
      <c r="S2844">
        <v>10245</v>
      </c>
      <c r="T2844" t="s">
        <v>914</v>
      </c>
      <c r="U2844" s="60">
        <v>1024501</v>
      </c>
      <c r="V2844" t="s">
        <v>421</v>
      </c>
      <c r="W2844" s="60">
        <v>22120001</v>
      </c>
      <c r="X2844" s="60" t="str">
        <f t="shared" si="44"/>
        <v>221</v>
      </c>
    </row>
    <row r="2845" spans="2:24">
      <c r="B2845">
        <v>1040731995</v>
      </c>
      <c r="C2845" t="s">
        <v>4896</v>
      </c>
      <c r="D2845" t="s">
        <v>410</v>
      </c>
      <c r="E2845" s="60" t="s">
        <v>411</v>
      </c>
      <c r="G2845" t="s">
        <v>412</v>
      </c>
      <c r="H2845" s="61">
        <v>45154</v>
      </c>
      <c r="J2845" t="s">
        <v>4979</v>
      </c>
      <c r="M2845" t="s">
        <v>397</v>
      </c>
      <c r="Q2845" t="s">
        <v>719</v>
      </c>
      <c r="S2845">
        <v>10203</v>
      </c>
      <c r="T2845" t="s">
        <v>399</v>
      </c>
      <c r="U2845" s="60">
        <v>1020301</v>
      </c>
      <c r="V2845" t="s">
        <v>405</v>
      </c>
      <c r="W2845" s="60">
        <v>21420004</v>
      </c>
      <c r="X2845" s="60" t="str">
        <f t="shared" si="44"/>
        <v>214</v>
      </c>
    </row>
    <row r="2846" spans="2:24">
      <c r="B2846">
        <v>1040732577</v>
      </c>
      <c r="C2846" t="s">
        <v>2712</v>
      </c>
      <c r="D2846" t="s">
        <v>410</v>
      </c>
      <c r="E2846" s="60" t="s">
        <v>411</v>
      </c>
      <c r="G2846" t="s">
        <v>412</v>
      </c>
      <c r="H2846" s="61">
        <v>44489</v>
      </c>
      <c r="J2846" t="s">
        <v>5011</v>
      </c>
      <c r="M2846" t="s">
        <v>397</v>
      </c>
      <c r="Q2846" t="s">
        <v>719</v>
      </c>
      <c r="S2846">
        <v>10296</v>
      </c>
      <c r="T2846" t="s">
        <v>2029</v>
      </c>
      <c r="U2846" s="60">
        <v>10296</v>
      </c>
      <c r="V2846" t="s">
        <v>2029</v>
      </c>
      <c r="W2846" s="60">
        <v>11210001</v>
      </c>
      <c r="X2846" s="60" t="str">
        <f t="shared" si="44"/>
        <v>112</v>
      </c>
    </row>
    <row r="2847" spans="2:24">
      <c r="B2847">
        <v>1040734120</v>
      </c>
      <c r="C2847" t="s">
        <v>2314</v>
      </c>
      <c r="D2847" t="s">
        <v>410</v>
      </c>
      <c r="E2847" s="60" t="s">
        <v>411</v>
      </c>
      <c r="G2847" t="s">
        <v>753</v>
      </c>
      <c r="H2847" s="61">
        <v>42250</v>
      </c>
      <c r="J2847" t="s">
        <v>5010</v>
      </c>
      <c r="M2847" t="s">
        <v>397</v>
      </c>
      <c r="Q2847" t="s">
        <v>753</v>
      </c>
      <c r="S2847">
        <v>10289</v>
      </c>
      <c r="T2847" t="s">
        <v>521</v>
      </c>
      <c r="U2847" s="60">
        <v>1028904</v>
      </c>
      <c r="V2847" t="s">
        <v>844</v>
      </c>
      <c r="W2847" s="60">
        <v>10210004</v>
      </c>
      <c r="X2847" s="60" t="str">
        <f t="shared" si="44"/>
        <v>102</v>
      </c>
    </row>
    <row r="2848" spans="2:24">
      <c r="B2848">
        <v>1040734721</v>
      </c>
      <c r="C2848" t="s">
        <v>2840</v>
      </c>
      <c r="D2848" t="s">
        <v>410</v>
      </c>
      <c r="E2848" s="60" t="s">
        <v>411</v>
      </c>
      <c r="G2848" t="s">
        <v>412</v>
      </c>
      <c r="H2848" s="61">
        <v>44531</v>
      </c>
      <c r="J2848" t="s">
        <v>481</v>
      </c>
      <c r="M2848" t="s">
        <v>397</v>
      </c>
      <c r="Q2848" t="s">
        <v>414</v>
      </c>
      <c r="S2848">
        <v>10230</v>
      </c>
      <c r="T2848" t="s">
        <v>454</v>
      </c>
      <c r="U2848" s="60">
        <v>10230</v>
      </c>
      <c r="V2848" t="s">
        <v>454</v>
      </c>
      <c r="W2848" s="60">
        <v>20760001</v>
      </c>
      <c r="X2848" s="60" t="str">
        <f t="shared" si="44"/>
        <v>207</v>
      </c>
    </row>
    <row r="2849" spans="2:24">
      <c r="B2849">
        <v>1040735696</v>
      </c>
      <c r="C2849" t="s">
        <v>4897</v>
      </c>
      <c r="D2849" t="s">
        <v>393</v>
      </c>
      <c r="E2849" s="60" t="s">
        <v>394</v>
      </c>
      <c r="G2849" t="s">
        <v>2693</v>
      </c>
      <c r="H2849" s="61">
        <v>45238</v>
      </c>
      <c r="J2849" t="s">
        <v>396</v>
      </c>
      <c r="M2849" t="s">
        <v>397</v>
      </c>
      <c r="Q2849" t="s">
        <v>2694</v>
      </c>
      <c r="S2849">
        <v>10230</v>
      </c>
      <c r="T2849" t="s">
        <v>454</v>
      </c>
      <c r="U2849" s="60">
        <v>1023009</v>
      </c>
      <c r="V2849" t="s">
        <v>663</v>
      </c>
      <c r="W2849" s="60">
        <v>20720009</v>
      </c>
      <c r="X2849" s="60" t="str">
        <f t="shared" si="44"/>
        <v>207</v>
      </c>
    </row>
    <row r="2850" spans="2:24">
      <c r="B2850">
        <v>1040742178</v>
      </c>
      <c r="C2850" t="s">
        <v>3182</v>
      </c>
      <c r="D2850" t="s">
        <v>393</v>
      </c>
      <c r="E2850" s="60" t="s">
        <v>394</v>
      </c>
      <c r="G2850" t="s">
        <v>2693</v>
      </c>
      <c r="H2850" s="61">
        <v>45211</v>
      </c>
      <c r="J2850" t="s">
        <v>396</v>
      </c>
      <c r="M2850" t="s">
        <v>471</v>
      </c>
      <c r="Q2850" t="s">
        <v>2694</v>
      </c>
      <c r="S2850">
        <v>10211</v>
      </c>
      <c r="T2850" t="s">
        <v>422</v>
      </c>
      <c r="U2850" s="60">
        <v>1021101</v>
      </c>
      <c r="V2850" t="s">
        <v>423</v>
      </c>
      <c r="W2850" s="60">
        <v>21920004</v>
      </c>
      <c r="X2850" s="60" t="str">
        <f t="shared" si="44"/>
        <v>219</v>
      </c>
    </row>
    <row r="2851" spans="2:24">
      <c r="B2851">
        <v>1036683458</v>
      </c>
      <c r="C2851" t="s">
        <v>3157</v>
      </c>
      <c r="D2851" t="s">
        <v>410</v>
      </c>
      <c r="E2851" s="60" t="s">
        <v>411</v>
      </c>
      <c r="G2851" t="s">
        <v>2844</v>
      </c>
      <c r="H2851" s="61">
        <v>45036</v>
      </c>
      <c r="J2851" t="s">
        <v>2847</v>
      </c>
      <c r="M2851" t="s">
        <v>397</v>
      </c>
      <c r="Q2851" t="s">
        <v>2846</v>
      </c>
      <c r="S2851">
        <v>10291</v>
      </c>
      <c r="T2851" t="s">
        <v>439</v>
      </c>
      <c r="U2851" s="60">
        <v>1029104</v>
      </c>
      <c r="V2851" t="s">
        <v>528</v>
      </c>
      <c r="W2851" s="60">
        <v>10410046</v>
      </c>
      <c r="X2851" s="60" t="str">
        <f t="shared" si="44"/>
        <v>104</v>
      </c>
    </row>
    <row r="2852" spans="2:24">
      <c r="B2852">
        <v>1040743989</v>
      </c>
      <c r="C2852" t="s">
        <v>4898</v>
      </c>
      <c r="D2852" t="s">
        <v>393</v>
      </c>
      <c r="E2852" s="60" t="s">
        <v>394</v>
      </c>
      <c r="G2852" t="s">
        <v>2693</v>
      </c>
      <c r="H2852" s="61">
        <v>45064</v>
      </c>
      <c r="J2852" t="s">
        <v>396</v>
      </c>
      <c r="M2852" t="s">
        <v>397</v>
      </c>
      <c r="Q2852" t="s">
        <v>2694</v>
      </c>
      <c r="S2852">
        <v>10210</v>
      </c>
      <c r="T2852" t="s">
        <v>5038</v>
      </c>
      <c r="U2852" s="60">
        <v>1021001</v>
      </c>
      <c r="V2852" t="s">
        <v>797</v>
      </c>
      <c r="W2852" s="60">
        <v>21820002</v>
      </c>
      <c r="X2852" s="60" t="str">
        <f t="shared" si="44"/>
        <v>218</v>
      </c>
    </row>
    <row r="2853" spans="2:24">
      <c r="B2853">
        <v>1036930339</v>
      </c>
      <c r="C2853" t="s">
        <v>3287</v>
      </c>
      <c r="D2853" t="s">
        <v>410</v>
      </c>
      <c r="E2853" s="60" t="s">
        <v>411</v>
      </c>
      <c r="G2853" t="s">
        <v>2844</v>
      </c>
      <c r="H2853" s="61">
        <v>45132</v>
      </c>
      <c r="J2853" t="s">
        <v>2849</v>
      </c>
      <c r="M2853" t="s">
        <v>397</v>
      </c>
      <c r="Q2853" t="s">
        <v>2846</v>
      </c>
      <c r="S2853">
        <v>10291</v>
      </c>
      <c r="T2853" t="s">
        <v>439</v>
      </c>
      <c r="U2853" s="60">
        <v>1029104</v>
      </c>
      <c r="V2853" t="s">
        <v>528</v>
      </c>
      <c r="W2853" s="60">
        <v>10410046</v>
      </c>
      <c r="X2853" s="60" t="str">
        <f t="shared" si="44"/>
        <v>104</v>
      </c>
    </row>
    <row r="2854" spans="2:24">
      <c r="B2854">
        <v>1041230209</v>
      </c>
      <c r="C2854" t="s">
        <v>2681</v>
      </c>
      <c r="D2854" t="s">
        <v>410</v>
      </c>
      <c r="E2854" s="60" t="s">
        <v>411</v>
      </c>
      <c r="G2854" t="s">
        <v>412</v>
      </c>
      <c r="H2854" s="61">
        <v>44375</v>
      </c>
      <c r="J2854" t="s">
        <v>481</v>
      </c>
      <c r="M2854" t="s">
        <v>397</v>
      </c>
      <c r="Q2854" t="s">
        <v>414</v>
      </c>
      <c r="S2854">
        <v>10282</v>
      </c>
      <c r="T2854" t="s">
        <v>543</v>
      </c>
      <c r="U2854" s="60">
        <v>10282</v>
      </c>
      <c r="V2854" t="s">
        <v>543</v>
      </c>
      <c r="W2854" s="60">
        <v>10910001</v>
      </c>
      <c r="X2854" s="60" t="str">
        <f t="shared" si="44"/>
        <v>109</v>
      </c>
    </row>
    <row r="2855" spans="2:24">
      <c r="B2855">
        <v>1041233053</v>
      </c>
      <c r="C2855" t="s">
        <v>3178</v>
      </c>
      <c r="D2855" t="s">
        <v>393</v>
      </c>
      <c r="E2855" s="60" t="s">
        <v>394</v>
      </c>
      <c r="G2855" t="s">
        <v>2693</v>
      </c>
      <c r="H2855" s="61">
        <v>45033</v>
      </c>
      <c r="J2855" t="s">
        <v>396</v>
      </c>
      <c r="M2855" t="s">
        <v>397</v>
      </c>
      <c r="Q2855" t="s">
        <v>2694</v>
      </c>
      <c r="S2855">
        <v>10230</v>
      </c>
      <c r="T2855" t="s">
        <v>454</v>
      </c>
      <c r="U2855" s="60">
        <v>1023012</v>
      </c>
      <c r="V2855" t="s">
        <v>5050</v>
      </c>
      <c r="W2855" s="60">
        <v>20720013</v>
      </c>
      <c r="X2855" s="60" t="str">
        <f t="shared" si="44"/>
        <v>207</v>
      </c>
    </row>
    <row r="2856" spans="2:24">
      <c r="B2856">
        <v>1041328761</v>
      </c>
      <c r="C2856" t="s">
        <v>3229</v>
      </c>
      <c r="D2856" t="s">
        <v>393</v>
      </c>
      <c r="E2856" s="60" t="s">
        <v>394</v>
      </c>
      <c r="G2856" t="s">
        <v>2693</v>
      </c>
      <c r="H2856" s="61">
        <v>45170</v>
      </c>
      <c r="J2856" t="s">
        <v>396</v>
      </c>
      <c r="M2856" t="s">
        <v>397</v>
      </c>
      <c r="Q2856" t="s">
        <v>2694</v>
      </c>
      <c r="S2856">
        <v>10214</v>
      </c>
      <c r="T2856" t="s">
        <v>420</v>
      </c>
      <c r="U2856" s="60">
        <v>1021401</v>
      </c>
      <c r="V2856" t="s">
        <v>421</v>
      </c>
      <c r="W2856" s="60">
        <v>22620001</v>
      </c>
      <c r="X2856" s="60" t="str">
        <f t="shared" si="44"/>
        <v>226</v>
      </c>
    </row>
    <row r="2857" spans="2:24">
      <c r="B2857">
        <v>1042065874</v>
      </c>
      <c r="C2857" t="s">
        <v>4899</v>
      </c>
      <c r="D2857" t="s">
        <v>393</v>
      </c>
      <c r="E2857" s="60" t="s">
        <v>394</v>
      </c>
      <c r="G2857" t="s">
        <v>2693</v>
      </c>
      <c r="H2857" s="61">
        <v>45147</v>
      </c>
      <c r="J2857" t="s">
        <v>396</v>
      </c>
      <c r="M2857" t="s">
        <v>397</v>
      </c>
      <c r="Q2857" t="s">
        <v>2694</v>
      </c>
      <c r="S2857">
        <v>10225</v>
      </c>
      <c r="T2857" t="s">
        <v>402</v>
      </c>
      <c r="U2857" s="60">
        <v>10225</v>
      </c>
      <c r="V2857" t="s">
        <v>402</v>
      </c>
      <c r="W2857" s="60">
        <v>21360001</v>
      </c>
      <c r="X2857" s="60" t="str">
        <f t="shared" si="44"/>
        <v>213</v>
      </c>
    </row>
    <row r="2858" spans="2:24">
      <c r="B2858">
        <v>1042763061</v>
      </c>
      <c r="C2858" t="s">
        <v>2690</v>
      </c>
      <c r="D2858" t="s">
        <v>410</v>
      </c>
      <c r="E2858" s="60" t="s">
        <v>411</v>
      </c>
      <c r="G2858" t="s">
        <v>412</v>
      </c>
      <c r="H2858" s="61">
        <v>44396</v>
      </c>
      <c r="J2858" t="s">
        <v>450</v>
      </c>
      <c r="M2858" t="s">
        <v>397</v>
      </c>
      <c r="Q2858" t="s">
        <v>414</v>
      </c>
      <c r="S2858">
        <v>10292</v>
      </c>
      <c r="T2858" t="s">
        <v>451</v>
      </c>
      <c r="U2858" s="60">
        <v>1029203</v>
      </c>
      <c r="V2858" t="s">
        <v>452</v>
      </c>
      <c r="W2858" s="60">
        <v>20160002</v>
      </c>
      <c r="X2858" s="60" t="str">
        <f t="shared" si="44"/>
        <v>201</v>
      </c>
    </row>
    <row r="2859" spans="2:24">
      <c r="B2859">
        <v>1042765249</v>
      </c>
      <c r="C2859" t="s">
        <v>2430</v>
      </c>
      <c r="D2859" t="s">
        <v>410</v>
      </c>
      <c r="E2859" s="60" t="s">
        <v>411</v>
      </c>
      <c r="G2859" t="s">
        <v>753</v>
      </c>
      <c r="H2859" s="61">
        <v>42923</v>
      </c>
      <c r="J2859" t="s">
        <v>533</v>
      </c>
      <c r="M2859" t="s">
        <v>397</v>
      </c>
      <c r="Q2859" t="s">
        <v>753</v>
      </c>
      <c r="S2859">
        <v>10292</v>
      </c>
      <c r="T2859" t="s">
        <v>451</v>
      </c>
      <c r="U2859" s="60">
        <v>1029203</v>
      </c>
      <c r="V2859" t="s">
        <v>452</v>
      </c>
      <c r="W2859" s="60">
        <v>20160002</v>
      </c>
      <c r="X2859" s="60" t="str">
        <f t="shared" si="44"/>
        <v>201</v>
      </c>
    </row>
    <row r="2860" spans="2:24">
      <c r="B2860">
        <v>1042765984</v>
      </c>
      <c r="C2860" t="s">
        <v>2205</v>
      </c>
      <c r="D2860" t="s">
        <v>410</v>
      </c>
      <c r="E2860" s="60" t="s">
        <v>411</v>
      </c>
      <c r="G2860" t="s">
        <v>753</v>
      </c>
      <c r="H2860" s="61">
        <v>41822</v>
      </c>
      <c r="J2860" t="s">
        <v>450</v>
      </c>
      <c r="M2860" t="s">
        <v>397</v>
      </c>
      <c r="Q2860" t="s">
        <v>753</v>
      </c>
      <c r="S2860">
        <v>10292</v>
      </c>
      <c r="T2860" t="s">
        <v>451</v>
      </c>
      <c r="U2860" s="60">
        <v>1029203</v>
      </c>
      <c r="V2860" t="s">
        <v>452</v>
      </c>
      <c r="W2860" s="60">
        <v>20160002</v>
      </c>
      <c r="X2860" s="60" t="str">
        <f t="shared" si="44"/>
        <v>201</v>
      </c>
    </row>
    <row r="2861" spans="2:24">
      <c r="B2861">
        <v>1042766974</v>
      </c>
      <c r="C2861" t="s">
        <v>2279</v>
      </c>
      <c r="D2861" t="s">
        <v>410</v>
      </c>
      <c r="E2861" s="60" t="s">
        <v>411</v>
      </c>
      <c r="G2861" t="s">
        <v>753</v>
      </c>
      <c r="H2861" s="61">
        <v>41948</v>
      </c>
      <c r="J2861" t="s">
        <v>598</v>
      </c>
      <c r="M2861" t="s">
        <v>397</v>
      </c>
      <c r="Q2861" t="s">
        <v>753</v>
      </c>
      <c r="S2861">
        <v>10290</v>
      </c>
      <c r="T2861" t="s">
        <v>706</v>
      </c>
      <c r="U2861" s="60">
        <v>10290</v>
      </c>
      <c r="V2861" t="s">
        <v>706</v>
      </c>
      <c r="W2861" s="60">
        <v>20420008</v>
      </c>
      <c r="X2861" s="60" t="str">
        <f t="shared" si="44"/>
        <v>204</v>
      </c>
    </row>
    <row r="2862" spans="2:24">
      <c r="B2862">
        <v>1044100549</v>
      </c>
      <c r="C2862" t="s">
        <v>2550</v>
      </c>
      <c r="D2862" t="s">
        <v>410</v>
      </c>
      <c r="E2862" s="60" t="s">
        <v>411</v>
      </c>
      <c r="G2862" t="s">
        <v>412</v>
      </c>
      <c r="H2862" s="61">
        <v>43257</v>
      </c>
      <c r="J2862" t="s">
        <v>5029</v>
      </c>
      <c r="M2862" t="s">
        <v>397</v>
      </c>
      <c r="Q2862" t="s">
        <v>719</v>
      </c>
      <c r="S2862">
        <v>10289</v>
      </c>
      <c r="T2862" t="s">
        <v>521</v>
      </c>
      <c r="U2862" s="60">
        <v>10289</v>
      </c>
      <c r="V2862" t="s">
        <v>521</v>
      </c>
      <c r="W2862" s="60">
        <v>10210001</v>
      </c>
      <c r="X2862" s="60" t="str">
        <f t="shared" si="44"/>
        <v>102</v>
      </c>
    </row>
    <row r="2863" spans="2:24">
      <c r="B2863">
        <v>1044500455</v>
      </c>
      <c r="C2863" t="s">
        <v>2771</v>
      </c>
      <c r="D2863" t="s">
        <v>410</v>
      </c>
      <c r="E2863" s="60" t="s">
        <v>411</v>
      </c>
      <c r="G2863" t="s">
        <v>412</v>
      </c>
      <c r="H2863" s="61">
        <v>44511</v>
      </c>
      <c r="J2863" t="s">
        <v>481</v>
      </c>
      <c r="M2863" t="s">
        <v>397</v>
      </c>
      <c r="Q2863" t="s">
        <v>414</v>
      </c>
      <c r="S2863">
        <v>10230</v>
      </c>
      <c r="T2863" t="s">
        <v>454</v>
      </c>
      <c r="U2863" s="60">
        <v>10230</v>
      </c>
      <c r="V2863" t="s">
        <v>454</v>
      </c>
      <c r="W2863" s="60">
        <v>20760001</v>
      </c>
      <c r="X2863" s="60" t="str">
        <f t="shared" si="44"/>
        <v>207</v>
      </c>
    </row>
    <row r="2864" spans="2:24">
      <c r="B2864">
        <v>1044500879</v>
      </c>
      <c r="C2864" t="s">
        <v>4900</v>
      </c>
      <c r="D2864" t="s">
        <v>393</v>
      </c>
      <c r="E2864" s="60" t="s">
        <v>394</v>
      </c>
      <c r="G2864" t="s">
        <v>2693</v>
      </c>
      <c r="H2864" s="61">
        <v>45239</v>
      </c>
      <c r="J2864" t="s">
        <v>396</v>
      </c>
      <c r="M2864" t="s">
        <v>397</v>
      </c>
      <c r="Q2864" t="s">
        <v>2694</v>
      </c>
      <c r="S2864">
        <v>10290</v>
      </c>
      <c r="T2864" t="s">
        <v>706</v>
      </c>
      <c r="U2864" s="60">
        <v>1029004</v>
      </c>
      <c r="V2864" t="s">
        <v>1939</v>
      </c>
      <c r="W2864" s="60">
        <v>20420007</v>
      </c>
      <c r="X2864" s="60" t="str">
        <f t="shared" si="44"/>
        <v>204</v>
      </c>
    </row>
    <row r="2865" spans="2:24">
      <c r="B2865">
        <v>1044504815</v>
      </c>
      <c r="C2865" t="s">
        <v>3268</v>
      </c>
      <c r="D2865" t="s">
        <v>393</v>
      </c>
      <c r="E2865" s="60" t="s">
        <v>394</v>
      </c>
      <c r="G2865" t="s">
        <v>2693</v>
      </c>
      <c r="H2865" s="61">
        <v>45180</v>
      </c>
      <c r="J2865" t="s">
        <v>396</v>
      </c>
      <c r="M2865" t="s">
        <v>397</v>
      </c>
      <c r="Q2865" t="s">
        <v>2694</v>
      </c>
      <c r="S2865">
        <v>10260</v>
      </c>
      <c r="T2865" t="s">
        <v>5037</v>
      </c>
      <c r="U2865" s="60">
        <v>1026001</v>
      </c>
      <c r="V2865" t="s">
        <v>538</v>
      </c>
      <c r="W2865" s="60">
        <v>20920001</v>
      </c>
      <c r="X2865" s="60" t="str">
        <f t="shared" si="44"/>
        <v>209</v>
      </c>
    </row>
    <row r="2866" spans="2:24">
      <c r="B2866">
        <v>1037594011</v>
      </c>
      <c r="C2866" t="s">
        <v>2618</v>
      </c>
      <c r="D2866" t="s">
        <v>410</v>
      </c>
      <c r="E2866" s="60" t="s">
        <v>411</v>
      </c>
      <c r="G2866" t="s">
        <v>412</v>
      </c>
      <c r="H2866" s="61">
        <v>43760</v>
      </c>
      <c r="J2866" t="s">
        <v>5030</v>
      </c>
      <c r="M2866" t="s">
        <v>397</v>
      </c>
      <c r="Q2866" t="s">
        <v>719</v>
      </c>
      <c r="S2866">
        <v>10291</v>
      </c>
      <c r="T2866" t="s">
        <v>439</v>
      </c>
      <c r="U2866" s="60">
        <v>1029106</v>
      </c>
      <c r="V2866" t="s">
        <v>505</v>
      </c>
      <c r="W2866" s="60">
        <v>10410050</v>
      </c>
      <c r="X2866" s="60" t="str">
        <f t="shared" si="44"/>
        <v>104</v>
      </c>
    </row>
    <row r="2867" spans="2:24">
      <c r="B2867">
        <v>1046913394</v>
      </c>
      <c r="C2867" t="s">
        <v>4901</v>
      </c>
      <c r="D2867" t="s">
        <v>393</v>
      </c>
      <c r="E2867" s="60" t="s">
        <v>394</v>
      </c>
      <c r="G2867" t="s">
        <v>2693</v>
      </c>
      <c r="H2867" s="61">
        <v>45124</v>
      </c>
      <c r="J2867" t="s">
        <v>396</v>
      </c>
      <c r="M2867" t="s">
        <v>397</v>
      </c>
      <c r="Q2867" t="s">
        <v>2694</v>
      </c>
      <c r="S2867">
        <v>10290</v>
      </c>
      <c r="T2867" t="s">
        <v>706</v>
      </c>
      <c r="U2867" s="60">
        <v>1029005</v>
      </c>
      <c r="V2867" t="s">
        <v>707</v>
      </c>
      <c r="W2867" s="60">
        <v>20420004</v>
      </c>
      <c r="X2867" s="60" t="str">
        <f t="shared" si="44"/>
        <v>204</v>
      </c>
    </row>
    <row r="2868" spans="2:24">
      <c r="B2868">
        <v>1047969479</v>
      </c>
      <c r="C2868" t="s">
        <v>2662</v>
      </c>
      <c r="D2868" t="s">
        <v>410</v>
      </c>
      <c r="E2868" s="60" t="s">
        <v>411</v>
      </c>
      <c r="G2868" t="s">
        <v>412</v>
      </c>
      <c r="H2868" s="61">
        <v>44369</v>
      </c>
      <c r="J2868" t="s">
        <v>481</v>
      </c>
      <c r="M2868" t="s">
        <v>397</v>
      </c>
      <c r="Q2868" t="s">
        <v>414</v>
      </c>
      <c r="S2868">
        <v>10210</v>
      </c>
      <c r="T2868" t="s">
        <v>5038</v>
      </c>
      <c r="U2868" s="60">
        <v>1021001</v>
      </c>
      <c r="V2868" t="s">
        <v>797</v>
      </c>
      <c r="W2868" s="60">
        <v>21820002</v>
      </c>
      <c r="X2868" s="60" t="str">
        <f t="shared" si="44"/>
        <v>218</v>
      </c>
    </row>
    <row r="2869" spans="2:24">
      <c r="B2869">
        <v>1048014259</v>
      </c>
      <c r="C2869" t="s">
        <v>3113</v>
      </c>
      <c r="D2869" t="s">
        <v>393</v>
      </c>
      <c r="E2869" s="60" t="s">
        <v>394</v>
      </c>
      <c r="G2869" t="s">
        <v>1299</v>
      </c>
      <c r="H2869" s="61">
        <v>45223</v>
      </c>
      <c r="J2869" t="s">
        <v>396</v>
      </c>
      <c r="M2869" t="s">
        <v>397</v>
      </c>
      <c r="Q2869" t="s">
        <v>398</v>
      </c>
      <c r="S2869">
        <v>10230</v>
      </c>
      <c r="T2869" t="s">
        <v>454</v>
      </c>
      <c r="U2869" s="60">
        <v>1023006</v>
      </c>
      <c r="V2869" t="s">
        <v>455</v>
      </c>
      <c r="W2869" s="60">
        <v>20720006</v>
      </c>
      <c r="X2869" s="60" t="str">
        <f t="shared" si="44"/>
        <v>207</v>
      </c>
    </row>
    <row r="2870" spans="2:24">
      <c r="B2870">
        <v>1048017940</v>
      </c>
      <c r="C2870" t="s">
        <v>2656</v>
      </c>
      <c r="D2870" t="s">
        <v>410</v>
      </c>
      <c r="E2870" s="60" t="s">
        <v>411</v>
      </c>
      <c r="G2870" t="s">
        <v>412</v>
      </c>
      <c r="H2870" s="61">
        <v>44369</v>
      </c>
      <c r="J2870" t="s">
        <v>450</v>
      </c>
      <c r="M2870" t="s">
        <v>397</v>
      </c>
      <c r="Q2870" t="s">
        <v>414</v>
      </c>
      <c r="S2870">
        <v>10292</v>
      </c>
      <c r="T2870" t="s">
        <v>451</v>
      </c>
      <c r="U2870" s="60">
        <v>1029203</v>
      </c>
      <c r="V2870" t="s">
        <v>452</v>
      </c>
      <c r="W2870" s="60">
        <v>20160002</v>
      </c>
      <c r="X2870" s="60" t="str">
        <f t="shared" si="44"/>
        <v>201</v>
      </c>
    </row>
    <row r="2871" spans="2:24">
      <c r="B2871">
        <v>1048019196</v>
      </c>
      <c r="C2871" t="s">
        <v>2440</v>
      </c>
      <c r="D2871" t="s">
        <v>410</v>
      </c>
      <c r="E2871" s="60" t="s">
        <v>411</v>
      </c>
      <c r="G2871" t="s">
        <v>753</v>
      </c>
      <c r="H2871" s="61">
        <v>43125</v>
      </c>
      <c r="J2871" t="s">
        <v>530</v>
      </c>
      <c r="M2871" t="s">
        <v>397</v>
      </c>
      <c r="Q2871" t="s">
        <v>753</v>
      </c>
      <c r="S2871">
        <v>10203</v>
      </c>
      <c r="T2871" t="s">
        <v>399</v>
      </c>
      <c r="U2871" s="60">
        <v>1020303</v>
      </c>
      <c r="V2871" t="s">
        <v>418</v>
      </c>
      <c r="W2871" s="60">
        <v>21420003</v>
      </c>
      <c r="X2871" s="60" t="str">
        <f t="shared" si="44"/>
        <v>214</v>
      </c>
    </row>
    <row r="2872" spans="2:24">
      <c r="B2872">
        <v>1050036646</v>
      </c>
      <c r="C2872" t="s">
        <v>4902</v>
      </c>
      <c r="D2872" t="s">
        <v>393</v>
      </c>
      <c r="E2872" s="60" t="s">
        <v>394</v>
      </c>
      <c r="G2872" t="s">
        <v>2693</v>
      </c>
      <c r="H2872" s="61">
        <v>45029</v>
      </c>
      <c r="J2872" t="s">
        <v>396</v>
      </c>
      <c r="M2872" t="s">
        <v>471</v>
      </c>
      <c r="Q2872" t="s">
        <v>2694</v>
      </c>
      <c r="S2872">
        <v>10230</v>
      </c>
      <c r="T2872" t="s">
        <v>454</v>
      </c>
      <c r="U2872" s="60">
        <v>1023008</v>
      </c>
      <c r="V2872" t="s">
        <v>684</v>
      </c>
      <c r="W2872" s="60">
        <v>20720008</v>
      </c>
      <c r="X2872" s="60" t="str">
        <f t="shared" si="44"/>
        <v>207</v>
      </c>
    </row>
    <row r="2873" spans="2:24">
      <c r="B2873">
        <v>1052395193</v>
      </c>
      <c r="C2873" t="s">
        <v>3415</v>
      </c>
      <c r="D2873" t="s">
        <v>393</v>
      </c>
      <c r="E2873" s="60" t="s">
        <v>394</v>
      </c>
      <c r="G2873" t="s">
        <v>2693</v>
      </c>
      <c r="H2873" s="61">
        <v>45239</v>
      </c>
      <c r="J2873" t="s">
        <v>396</v>
      </c>
      <c r="M2873" t="s">
        <v>471</v>
      </c>
      <c r="Q2873" t="s">
        <v>2694</v>
      </c>
      <c r="S2873">
        <v>10230</v>
      </c>
      <c r="T2873" t="s">
        <v>454</v>
      </c>
      <c r="U2873" s="60">
        <v>1023008</v>
      </c>
      <c r="V2873" t="s">
        <v>684</v>
      </c>
      <c r="W2873" s="60">
        <v>20720008</v>
      </c>
      <c r="X2873" s="60" t="str">
        <f t="shared" si="44"/>
        <v>207</v>
      </c>
    </row>
    <row r="2874" spans="2:24">
      <c r="B2874">
        <v>1053768921</v>
      </c>
      <c r="C2874" t="s">
        <v>4903</v>
      </c>
      <c r="D2874" t="s">
        <v>393</v>
      </c>
      <c r="E2874" s="60" t="s">
        <v>394</v>
      </c>
      <c r="G2874" t="s">
        <v>2693</v>
      </c>
      <c r="H2874" s="61">
        <v>45231</v>
      </c>
      <c r="J2874" t="s">
        <v>396</v>
      </c>
      <c r="M2874" t="s">
        <v>397</v>
      </c>
      <c r="Q2874" t="s">
        <v>2694</v>
      </c>
      <c r="S2874">
        <v>10260</v>
      </c>
      <c r="T2874" t="s">
        <v>5037</v>
      </c>
      <c r="U2874" s="60">
        <v>1026003</v>
      </c>
      <c r="V2874" t="s">
        <v>1105</v>
      </c>
      <c r="W2874" s="60">
        <v>20920007</v>
      </c>
      <c r="X2874" s="60" t="str">
        <f t="shared" si="44"/>
        <v>209</v>
      </c>
    </row>
    <row r="2875" spans="2:24">
      <c r="B2875">
        <v>1053779380</v>
      </c>
      <c r="C2875" t="s">
        <v>3283</v>
      </c>
      <c r="D2875" t="s">
        <v>393</v>
      </c>
      <c r="E2875" s="60" t="s">
        <v>394</v>
      </c>
      <c r="G2875" t="s">
        <v>2693</v>
      </c>
      <c r="H2875" s="61">
        <v>45190</v>
      </c>
      <c r="J2875" t="s">
        <v>396</v>
      </c>
      <c r="M2875" t="s">
        <v>397</v>
      </c>
      <c r="Q2875" t="s">
        <v>2694</v>
      </c>
      <c r="S2875">
        <v>10225</v>
      </c>
      <c r="T2875" t="s">
        <v>402</v>
      </c>
      <c r="U2875" s="60">
        <v>1022508</v>
      </c>
      <c r="V2875" t="s">
        <v>5040</v>
      </c>
      <c r="W2875" s="60">
        <v>21320010</v>
      </c>
      <c r="X2875" s="60" t="str">
        <f t="shared" si="44"/>
        <v>213</v>
      </c>
    </row>
    <row r="2876" spans="2:24">
      <c r="B2876">
        <v>1053787791</v>
      </c>
      <c r="C2876" t="s">
        <v>2832</v>
      </c>
      <c r="D2876" t="s">
        <v>393</v>
      </c>
      <c r="E2876" s="60" t="s">
        <v>394</v>
      </c>
      <c r="G2876" t="s">
        <v>395</v>
      </c>
      <c r="H2876" s="61">
        <v>44531</v>
      </c>
      <c r="J2876" t="s">
        <v>396</v>
      </c>
      <c r="M2876" t="s">
        <v>397</v>
      </c>
      <c r="Q2876" t="s">
        <v>398</v>
      </c>
      <c r="S2876">
        <v>10245</v>
      </c>
      <c r="T2876" t="s">
        <v>914</v>
      </c>
      <c r="U2876" s="60">
        <v>1024501</v>
      </c>
      <c r="V2876" t="s">
        <v>421</v>
      </c>
      <c r="W2876" s="60">
        <v>22120001</v>
      </c>
      <c r="X2876" s="60" t="str">
        <f t="shared" si="44"/>
        <v>221</v>
      </c>
    </row>
    <row r="2877" spans="2:24">
      <c r="B2877">
        <v>1054921026</v>
      </c>
      <c r="C2877" t="s">
        <v>4904</v>
      </c>
      <c r="D2877" t="s">
        <v>410</v>
      </c>
      <c r="E2877" s="60" t="s">
        <v>411</v>
      </c>
      <c r="G2877" t="s">
        <v>412</v>
      </c>
      <c r="H2877" s="61">
        <v>45239</v>
      </c>
      <c r="J2877" t="s">
        <v>2392</v>
      </c>
      <c r="M2877" t="s">
        <v>397</v>
      </c>
      <c r="Q2877" t="s">
        <v>719</v>
      </c>
      <c r="S2877">
        <v>10294</v>
      </c>
      <c r="T2877" t="s">
        <v>472</v>
      </c>
      <c r="U2877" s="60">
        <v>10294</v>
      </c>
      <c r="V2877" t="s">
        <v>472</v>
      </c>
      <c r="W2877" s="60">
        <v>10850001</v>
      </c>
      <c r="X2877" s="60" t="str">
        <f t="shared" si="44"/>
        <v>108</v>
      </c>
    </row>
    <row r="2878" spans="2:24">
      <c r="B2878">
        <v>1061698341</v>
      </c>
      <c r="C2878" t="s">
        <v>2663</v>
      </c>
      <c r="D2878" t="s">
        <v>410</v>
      </c>
      <c r="E2878" s="60" t="s">
        <v>411</v>
      </c>
      <c r="G2878" t="s">
        <v>412</v>
      </c>
      <c r="H2878" s="61">
        <v>44369</v>
      </c>
      <c r="J2878" t="s">
        <v>481</v>
      </c>
      <c r="M2878" t="s">
        <v>397</v>
      </c>
      <c r="Q2878" t="s">
        <v>414</v>
      </c>
      <c r="S2878">
        <v>10209</v>
      </c>
      <c r="T2878" t="s">
        <v>442</v>
      </c>
      <c r="U2878" s="60">
        <v>1020903</v>
      </c>
      <c r="V2878" t="s">
        <v>443</v>
      </c>
      <c r="W2878" s="60">
        <v>21720004</v>
      </c>
      <c r="X2878" s="60" t="str">
        <f t="shared" si="44"/>
        <v>217</v>
      </c>
    </row>
    <row r="2879" spans="2:24">
      <c r="B2879">
        <v>1061718441</v>
      </c>
      <c r="C2879" t="s">
        <v>3225</v>
      </c>
      <c r="D2879" t="s">
        <v>393</v>
      </c>
      <c r="E2879" s="60" t="s">
        <v>394</v>
      </c>
      <c r="G2879" t="s">
        <v>2693</v>
      </c>
      <c r="H2879" s="61">
        <v>45173</v>
      </c>
      <c r="J2879" t="s">
        <v>396</v>
      </c>
      <c r="M2879" t="s">
        <v>471</v>
      </c>
      <c r="Q2879" t="s">
        <v>2694</v>
      </c>
      <c r="S2879">
        <v>10230</v>
      </c>
      <c r="T2879" t="s">
        <v>454</v>
      </c>
      <c r="U2879" s="60">
        <v>1023010</v>
      </c>
      <c r="V2879" t="s">
        <v>713</v>
      </c>
      <c r="W2879" s="60">
        <v>20720010</v>
      </c>
      <c r="X2879" s="60" t="str">
        <f t="shared" si="44"/>
        <v>207</v>
      </c>
    </row>
    <row r="2880" spans="2:24">
      <c r="B2880">
        <v>1061760256</v>
      </c>
      <c r="C2880" t="s">
        <v>4905</v>
      </c>
      <c r="D2880" t="s">
        <v>393</v>
      </c>
      <c r="E2880" s="60" t="s">
        <v>394</v>
      </c>
      <c r="G2880" t="s">
        <v>2693</v>
      </c>
      <c r="H2880" s="61">
        <v>44966</v>
      </c>
      <c r="J2880" t="s">
        <v>396</v>
      </c>
      <c r="M2880" t="s">
        <v>471</v>
      </c>
      <c r="Q2880" t="s">
        <v>2694</v>
      </c>
      <c r="S2880">
        <v>10230</v>
      </c>
      <c r="T2880" t="s">
        <v>454</v>
      </c>
      <c r="U2880" s="60">
        <v>1023010</v>
      </c>
      <c r="V2880" t="s">
        <v>713</v>
      </c>
      <c r="W2880" s="60">
        <v>20720010</v>
      </c>
      <c r="X2880" s="60" t="str">
        <f t="shared" si="44"/>
        <v>207</v>
      </c>
    </row>
    <row r="2881" spans="2:24">
      <c r="B2881">
        <v>1063277103</v>
      </c>
      <c r="C2881" t="s">
        <v>2619</v>
      </c>
      <c r="D2881" t="s">
        <v>410</v>
      </c>
      <c r="E2881" s="60" t="s">
        <v>411</v>
      </c>
      <c r="G2881" t="s">
        <v>412</v>
      </c>
      <c r="H2881" s="61">
        <v>43760</v>
      </c>
      <c r="J2881" t="s">
        <v>966</v>
      </c>
      <c r="M2881" t="s">
        <v>397</v>
      </c>
      <c r="Q2881" t="s">
        <v>719</v>
      </c>
      <c r="S2881">
        <v>10292</v>
      </c>
      <c r="T2881" t="s">
        <v>451</v>
      </c>
      <c r="U2881" s="60">
        <v>1029202</v>
      </c>
      <c r="V2881" t="s">
        <v>654</v>
      </c>
      <c r="W2881" s="60">
        <v>20110001</v>
      </c>
      <c r="X2881" s="60" t="str">
        <f t="shared" si="44"/>
        <v>201</v>
      </c>
    </row>
    <row r="2882" spans="2:24">
      <c r="B2882">
        <v>1064980085</v>
      </c>
      <c r="C2882" t="s">
        <v>4906</v>
      </c>
      <c r="D2882" t="s">
        <v>393</v>
      </c>
      <c r="E2882" s="60" t="s">
        <v>394</v>
      </c>
      <c r="G2882" t="s">
        <v>2693</v>
      </c>
      <c r="H2882" s="61">
        <v>45062</v>
      </c>
      <c r="J2882" t="s">
        <v>396</v>
      </c>
      <c r="M2882" t="s">
        <v>471</v>
      </c>
      <c r="Q2882" t="s">
        <v>2694</v>
      </c>
      <c r="S2882">
        <v>10245</v>
      </c>
      <c r="T2882" t="s">
        <v>914</v>
      </c>
      <c r="U2882" s="60">
        <v>1024501</v>
      </c>
      <c r="V2882" t="s">
        <v>421</v>
      </c>
      <c r="W2882" s="60">
        <v>22120001</v>
      </c>
      <c r="X2882" s="60" t="str">
        <f t="shared" si="44"/>
        <v>221</v>
      </c>
    </row>
    <row r="2883" spans="2:24">
      <c r="B2883">
        <v>1065007177</v>
      </c>
      <c r="C2883" t="s">
        <v>2412</v>
      </c>
      <c r="D2883" t="s">
        <v>410</v>
      </c>
      <c r="E2883" s="60" t="s">
        <v>411</v>
      </c>
      <c r="G2883" t="s">
        <v>753</v>
      </c>
      <c r="H2883" s="61">
        <v>42768</v>
      </c>
      <c r="J2883" t="s">
        <v>530</v>
      </c>
      <c r="M2883" t="s">
        <v>397</v>
      </c>
      <c r="Q2883" t="s">
        <v>753</v>
      </c>
      <c r="S2883">
        <v>10270</v>
      </c>
      <c r="T2883" t="s">
        <v>5035</v>
      </c>
      <c r="U2883" s="60">
        <v>10270</v>
      </c>
      <c r="V2883" t="s">
        <v>5035</v>
      </c>
      <c r="W2883" s="60">
        <v>21060001</v>
      </c>
      <c r="X2883" s="60" t="str">
        <f t="shared" ref="X2883:X2946" si="45">LEFT(W2883,3)</f>
        <v>210</v>
      </c>
    </row>
    <row r="2884" spans="2:24">
      <c r="B2884">
        <v>1066513099</v>
      </c>
      <c r="C2884" t="s">
        <v>4907</v>
      </c>
      <c r="D2884" t="s">
        <v>410</v>
      </c>
      <c r="E2884" s="60" t="s">
        <v>411</v>
      </c>
      <c r="G2884" t="s">
        <v>412</v>
      </c>
      <c r="H2884" s="61">
        <v>45085</v>
      </c>
      <c r="J2884" t="s">
        <v>481</v>
      </c>
      <c r="M2884" t="s">
        <v>397</v>
      </c>
      <c r="Q2884" t="s">
        <v>414</v>
      </c>
      <c r="S2884">
        <v>10250</v>
      </c>
      <c r="T2884" t="s">
        <v>483</v>
      </c>
      <c r="U2884" s="60">
        <v>10250</v>
      </c>
      <c r="V2884" t="s">
        <v>483</v>
      </c>
      <c r="W2884" s="60">
        <v>21260001</v>
      </c>
      <c r="X2884" s="60" t="str">
        <f t="shared" si="45"/>
        <v>212</v>
      </c>
    </row>
    <row r="2885" spans="2:24">
      <c r="B2885">
        <v>1066521164</v>
      </c>
      <c r="C2885" t="s">
        <v>4908</v>
      </c>
      <c r="D2885" t="s">
        <v>393</v>
      </c>
      <c r="E2885" s="60" t="s">
        <v>394</v>
      </c>
      <c r="G2885" t="s">
        <v>2693</v>
      </c>
      <c r="H2885" s="61">
        <v>45203</v>
      </c>
      <c r="J2885" t="s">
        <v>396</v>
      </c>
      <c r="M2885" t="s">
        <v>471</v>
      </c>
      <c r="Q2885" t="s">
        <v>2694</v>
      </c>
      <c r="S2885">
        <v>10230</v>
      </c>
      <c r="T2885" t="s">
        <v>454</v>
      </c>
      <c r="U2885" s="60">
        <v>1023007</v>
      </c>
      <c r="V2885" t="s">
        <v>582</v>
      </c>
      <c r="W2885" s="60">
        <v>20720007</v>
      </c>
      <c r="X2885" s="60" t="str">
        <f t="shared" si="45"/>
        <v>207</v>
      </c>
    </row>
    <row r="2886" spans="2:24">
      <c r="B2886">
        <v>1067848622</v>
      </c>
      <c r="C2886" t="s">
        <v>4909</v>
      </c>
      <c r="D2886" t="s">
        <v>393</v>
      </c>
      <c r="E2886" s="60" t="s">
        <v>394</v>
      </c>
      <c r="G2886" t="s">
        <v>2693</v>
      </c>
      <c r="H2886" s="61">
        <v>45008</v>
      </c>
      <c r="J2886" t="s">
        <v>396</v>
      </c>
      <c r="M2886" t="s">
        <v>397</v>
      </c>
      <c r="Q2886" t="s">
        <v>2694</v>
      </c>
      <c r="S2886">
        <v>10220</v>
      </c>
      <c r="T2886" t="s">
        <v>434</v>
      </c>
      <c r="U2886" s="60">
        <v>1022002</v>
      </c>
      <c r="V2886" t="s">
        <v>606</v>
      </c>
      <c r="W2886" s="60">
        <v>22020003</v>
      </c>
      <c r="X2886" s="60" t="str">
        <f t="shared" si="45"/>
        <v>220</v>
      </c>
    </row>
    <row r="2887" spans="2:24">
      <c r="B2887">
        <v>1067906999</v>
      </c>
      <c r="C2887" t="s">
        <v>4910</v>
      </c>
      <c r="D2887" t="s">
        <v>393</v>
      </c>
      <c r="E2887" s="60" t="s">
        <v>394</v>
      </c>
      <c r="G2887" t="s">
        <v>1299</v>
      </c>
      <c r="H2887" s="61">
        <v>45223</v>
      </c>
      <c r="J2887" t="s">
        <v>396</v>
      </c>
      <c r="M2887" t="s">
        <v>397</v>
      </c>
      <c r="Q2887" t="s">
        <v>398</v>
      </c>
      <c r="S2887">
        <v>10213</v>
      </c>
      <c r="T2887" t="s">
        <v>460</v>
      </c>
      <c r="U2887" s="60">
        <v>1021303</v>
      </c>
      <c r="V2887" t="s">
        <v>1740</v>
      </c>
      <c r="W2887" s="60">
        <v>22320002</v>
      </c>
      <c r="X2887" s="60" t="str">
        <f t="shared" si="45"/>
        <v>223</v>
      </c>
    </row>
    <row r="2888" spans="2:24">
      <c r="B2888">
        <v>1038104248</v>
      </c>
      <c r="C2888" t="s">
        <v>3008</v>
      </c>
      <c r="D2888" t="s">
        <v>410</v>
      </c>
      <c r="E2888" s="60" t="s">
        <v>411</v>
      </c>
      <c r="G2888" t="s">
        <v>412</v>
      </c>
      <c r="H2888" s="61">
        <v>44642</v>
      </c>
      <c r="J2888" t="s">
        <v>508</v>
      </c>
      <c r="M2888" t="s">
        <v>397</v>
      </c>
      <c r="Q2888" t="s">
        <v>414</v>
      </c>
      <c r="S2888">
        <v>10291</v>
      </c>
      <c r="T2888" t="s">
        <v>439</v>
      </c>
      <c r="U2888" s="60">
        <v>1029106</v>
      </c>
      <c r="V2888" t="s">
        <v>505</v>
      </c>
      <c r="W2888" s="60">
        <v>10410050</v>
      </c>
      <c r="X2888" s="60" t="str">
        <f t="shared" si="45"/>
        <v>104</v>
      </c>
    </row>
    <row r="2889" spans="2:24">
      <c r="B2889">
        <v>1070943156</v>
      </c>
      <c r="C2889" t="s">
        <v>2757</v>
      </c>
      <c r="D2889" t="s">
        <v>393</v>
      </c>
      <c r="E2889" s="60" t="s">
        <v>394</v>
      </c>
      <c r="G2889" t="s">
        <v>395</v>
      </c>
      <c r="H2889" s="61">
        <v>44505</v>
      </c>
      <c r="J2889" t="s">
        <v>396</v>
      </c>
      <c r="M2889" t="s">
        <v>397</v>
      </c>
      <c r="Q2889" t="s">
        <v>398</v>
      </c>
      <c r="S2889">
        <v>10214</v>
      </c>
      <c r="T2889" t="s">
        <v>420</v>
      </c>
      <c r="U2889" s="60">
        <v>1021401</v>
      </c>
      <c r="V2889" t="s">
        <v>421</v>
      </c>
      <c r="W2889" s="60">
        <v>22620001</v>
      </c>
      <c r="X2889" s="60" t="str">
        <f t="shared" si="45"/>
        <v>226</v>
      </c>
    </row>
    <row r="2890" spans="2:24">
      <c r="B2890">
        <v>1075241701</v>
      </c>
      <c r="C2890" t="s">
        <v>4911</v>
      </c>
      <c r="D2890" t="s">
        <v>393</v>
      </c>
      <c r="E2890" s="60" t="s">
        <v>394</v>
      </c>
      <c r="G2890" t="s">
        <v>1299</v>
      </c>
      <c r="H2890" s="61">
        <v>45237</v>
      </c>
      <c r="J2890" t="s">
        <v>396</v>
      </c>
      <c r="M2890" t="s">
        <v>397</v>
      </c>
      <c r="Q2890" t="s">
        <v>398</v>
      </c>
      <c r="S2890">
        <v>10214</v>
      </c>
      <c r="T2890" t="s">
        <v>420</v>
      </c>
      <c r="U2890" s="60">
        <v>1021401</v>
      </c>
      <c r="V2890" t="s">
        <v>421</v>
      </c>
      <c r="W2890" s="60">
        <v>22620001</v>
      </c>
      <c r="X2890" s="60" t="str">
        <f t="shared" si="45"/>
        <v>226</v>
      </c>
    </row>
    <row r="2891" spans="2:24">
      <c r="B2891">
        <v>1077444583</v>
      </c>
      <c r="C2891" t="s">
        <v>3158</v>
      </c>
      <c r="D2891" t="s">
        <v>410</v>
      </c>
      <c r="E2891" s="60" t="s">
        <v>411</v>
      </c>
      <c r="G2891" t="s">
        <v>412</v>
      </c>
      <c r="H2891" s="61">
        <v>44753</v>
      </c>
      <c r="J2891" t="s">
        <v>5031</v>
      </c>
      <c r="M2891" t="s">
        <v>397</v>
      </c>
      <c r="Q2891" t="s">
        <v>719</v>
      </c>
      <c r="S2891">
        <v>10281</v>
      </c>
      <c r="T2891" t="s">
        <v>493</v>
      </c>
      <c r="U2891" s="60">
        <v>1028102</v>
      </c>
      <c r="V2891" t="s">
        <v>494</v>
      </c>
      <c r="W2891" s="60">
        <v>11010003</v>
      </c>
      <c r="X2891" s="60" t="str">
        <f t="shared" si="45"/>
        <v>110</v>
      </c>
    </row>
    <row r="2892" spans="2:24">
      <c r="B2892">
        <v>1081592101</v>
      </c>
      <c r="C2892" t="s">
        <v>3044</v>
      </c>
      <c r="D2892" t="s">
        <v>410</v>
      </c>
      <c r="E2892" s="60" t="s">
        <v>411</v>
      </c>
      <c r="G2892" t="s">
        <v>412</v>
      </c>
      <c r="H2892" s="61">
        <v>44671</v>
      </c>
      <c r="J2892" t="s">
        <v>481</v>
      </c>
      <c r="M2892" t="s">
        <v>397</v>
      </c>
      <c r="Q2892" t="s">
        <v>414</v>
      </c>
      <c r="S2892">
        <v>10250</v>
      </c>
      <c r="T2892" t="s">
        <v>483</v>
      </c>
      <c r="U2892" s="60">
        <v>1025003</v>
      </c>
      <c r="V2892" t="s">
        <v>484</v>
      </c>
      <c r="W2892" s="60">
        <v>21220003</v>
      </c>
      <c r="X2892" s="60" t="str">
        <f t="shared" si="45"/>
        <v>212</v>
      </c>
    </row>
    <row r="2893" spans="2:24">
      <c r="B2893">
        <v>1085270151</v>
      </c>
      <c r="C2893" t="s">
        <v>2785</v>
      </c>
      <c r="D2893" t="s">
        <v>393</v>
      </c>
      <c r="E2893" s="60" t="s">
        <v>394</v>
      </c>
      <c r="G2893" t="s">
        <v>395</v>
      </c>
      <c r="H2893" s="61">
        <v>44516</v>
      </c>
      <c r="J2893" t="s">
        <v>396</v>
      </c>
      <c r="M2893" t="s">
        <v>471</v>
      </c>
      <c r="Q2893" t="s">
        <v>398</v>
      </c>
      <c r="S2893">
        <v>10230</v>
      </c>
      <c r="T2893" t="s">
        <v>454</v>
      </c>
      <c r="U2893" s="60">
        <v>1023008</v>
      </c>
      <c r="V2893" t="s">
        <v>684</v>
      </c>
      <c r="W2893" s="60">
        <v>20720008</v>
      </c>
      <c r="X2893" s="60" t="str">
        <f t="shared" si="45"/>
        <v>207</v>
      </c>
    </row>
    <row r="2894" spans="2:24">
      <c r="B2894">
        <v>1085907919</v>
      </c>
      <c r="C2894" t="s">
        <v>2389</v>
      </c>
      <c r="D2894" t="s">
        <v>410</v>
      </c>
      <c r="E2894" s="60" t="s">
        <v>411</v>
      </c>
      <c r="G2894" t="s">
        <v>753</v>
      </c>
      <c r="H2894" s="61">
        <v>42444</v>
      </c>
      <c r="J2894" t="s">
        <v>4955</v>
      </c>
      <c r="M2894" t="s">
        <v>397</v>
      </c>
      <c r="Q2894" t="s">
        <v>753</v>
      </c>
      <c r="S2894">
        <v>10230</v>
      </c>
      <c r="T2894" t="s">
        <v>454</v>
      </c>
      <c r="U2894" s="60">
        <v>1023016</v>
      </c>
      <c r="V2894" t="s">
        <v>588</v>
      </c>
      <c r="W2894" s="60">
        <v>20730001</v>
      </c>
      <c r="X2894" s="60" t="str">
        <f t="shared" si="45"/>
        <v>207</v>
      </c>
    </row>
    <row r="2895" spans="2:24">
      <c r="B2895">
        <v>1085925965</v>
      </c>
      <c r="C2895" t="s">
        <v>3257</v>
      </c>
      <c r="D2895" t="s">
        <v>393</v>
      </c>
      <c r="E2895" s="60" t="s">
        <v>394</v>
      </c>
      <c r="G2895" t="s">
        <v>2693</v>
      </c>
      <c r="H2895" s="61">
        <v>45147</v>
      </c>
      <c r="J2895" t="s">
        <v>396</v>
      </c>
      <c r="M2895" t="s">
        <v>471</v>
      </c>
      <c r="Q2895" t="s">
        <v>2694</v>
      </c>
      <c r="S2895">
        <v>10230</v>
      </c>
      <c r="T2895" t="s">
        <v>454</v>
      </c>
      <c r="U2895" s="60">
        <v>1023004</v>
      </c>
      <c r="V2895" t="s">
        <v>1067</v>
      </c>
      <c r="W2895" s="60">
        <v>20720004</v>
      </c>
      <c r="X2895" s="60" t="str">
        <f t="shared" si="45"/>
        <v>207</v>
      </c>
    </row>
    <row r="2896" spans="2:24">
      <c r="B2896">
        <v>1090369840</v>
      </c>
      <c r="C2896" t="s">
        <v>4912</v>
      </c>
      <c r="D2896" t="s">
        <v>393</v>
      </c>
      <c r="E2896" s="60" t="s">
        <v>394</v>
      </c>
      <c r="G2896" t="s">
        <v>1299</v>
      </c>
      <c r="H2896" s="61">
        <v>45237</v>
      </c>
      <c r="J2896" t="s">
        <v>396</v>
      </c>
      <c r="M2896" t="s">
        <v>397</v>
      </c>
      <c r="Q2896" t="s">
        <v>398</v>
      </c>
      <c r="S2896">
        <v>10225</v>
      </c>
      <c r="T2896" t="s">
        <v>402</v>
      </c>
      <c r="U2896" s="60">
        <v>1022504</v>
      </c>
      <c r="V2896" t="s">
        <v>617</v>
      </c>
      <c r="W2896" s="60">
        <v>21320006</v>
      </c>
      <c r="X2896" s="60" t="str">
        <f t="shared" si="45"/>
        <v>213</v>
      </c>
    </row>
    <row r="2897" spans="2:24">
      <c r="B2897">
        <v>1094243980</v>
      </c>
      <c r="C2897" t="s">
        <v>3330</v>
      </c>
      <c r="D2897" t="s">
        <v>393</v>
      </c>
      <c r="E2897" s="60" t="s">
        <v>394</v>
      </c>
      <c r="G2897" t="s">
        <v>2693</v>
      </c>
      <c r="H2897" s="61">
        <v>45212</v>
      </c>
      <c r="J2897" t="s">
        <v>396</v>
      </c>
      <c r="M2897" t="s">
        <v>397</v>
      </c>
      <c r="Q2897" t="s">
        <v>2694</v>
      </c>
      <c r="S2897">
        <v>10240</v>
      </c>
      <c r="T2897" t="s">
        <v>5036</v>
      </c>
      <c r="U2897" s="60">
        <v>1024001</v>
      </c>
      <c r="V2897" t="s">
        <v>477</v>
      </c>
      <c r="W2897" s="60">
        <v>21120001</v>
      </c>
      <c r="X2897" s="60" t="str">
        <f t="shared" si="45"/>
        <v>211</v>
      </c>
    </row>
    <row r="2898" spans="2:24">
      <c r="B2898">
        <v>1094881191</v>
      </c>
      <c r="C2898" t="s">
        <v>3347</v>
      </c>
      <c r="D2898" t="s">
        <v>393</v>
      </c>
      <c r="E2898" s="60" t="s">
        <v>394</v>
      </c>
      <c r="G2898" t="s">
        <v>2693</v>
      </c>
      <c r="H2898" s="61">
        <v>45222</v>
      </c>
      <c r="J2898" t="s">
        <v>396</v>
      </c>
      <c r="M2898" t="s">
        <v>397</v>
      </c>
      <c r="Q2898" t="s">
        <v>2694</v>
      </c>
      <c r="S2898">
        <v>10225</v>
      </c>
      <c r="T2898" t="s">
        <v>402</v>
      </c>
      <c r="U2898" s="60">
        <v>1022508</v>
      </c>
      <c r="V2898" t="s">
        <v>5040</v>
      </c>
      <c r="W2898" s="60">
        <v>21320010</v>
      </c>
      <c r="X2898" s="60" t="str">
        <f t="shared" si="45"/>
        <v>213</v>
      </c>
    </row>
    <row r="2899" spans="2:24">
      <c r="B2899">
        <v>1095796340</v>
      </c>
      <c r="C2899" t="s">
        <v>3242</v>
      </c>
      <c r="D2899" t="s">
        <v>393</v>
      </c>
      <c r="E2899" s="60" t="s">
        <v>394</v>
      </c>
      <c r="G2899" t="s">
        <v>2693</v>
      </c>
      <c r="H2899" s="61">
        <v>45173</v>
      </c>
      <c r="J2899" t="s">
        <v>396</v>
      </c>
      <c r="M2899" t="s">
        <v>397</v>
      </c>
      <c r="Q2899" t="s">
        <v>2694</v>
      </c>
      <c r="S2899">
        <v>10230</v>
      </c>
      <c r="T2899" t="s">
        <v>454</v>
      </c>
      <c r="U2899" s="60">
        <v>1023006</v>
      </c>
      <c r="V2899" t="s">
        <v>455</v>
      </c>
      <c r="W2899" s="60">
        <v>20720006</v>
      </c>
      <c r="X2899" s="60" t="str">
        <f t="shared" si="45"/>
        <v>207</v>
      </c>
    </row>
    <row r="2900" spans="2:24">
      <c r="B2900">
        <v>1097402654</v>
      </c>
      <c r="C2900" t="s">
        <v>2954</v>
      </c>
      <c r="D2900" t="s">
        <v>393</v>
      </c>
      <c r="E2900" s="60" t="s">
        <v>394</v>
      </c>
      <c r="G2900" t="s">
        <v>2693</v>
      </c>
      <c r="H2900" s="61">
        <v>44977</v>
      </c>
      <c r="J2900" t="s">
        <v>396</v>
      </c>
      <c r="M2900" t="s">
        <v>397</v>
      </c>
      <c r="Q2900" t="s">
        <v>2694</v>
      </c>
      <c r="S2900">
        <v>10213</v>
      </c>
      <c r="T2900" t="s">
        <v>460</v>
      </c>
      <c r="U2900" s="60">
        <v>1021303</v>
      </c>
      <c r="V2900" t="s">
        <v>1740</v>
      </c>
      <c r="W2900" s="60">
        <v>22320002</v>
      </c>
      <c r="X2900" s="60" t="str">
        <f t="shared" si="45"/>
        <v>223</v>
      </c>
    </row>
    <row r="2901" spans="2:24">
      <c r="B2901">
        <v>1098619034</v>
      </c>
      <c r="C2901" t="s">
        <v>4913</v>
      </c>
      <c r="D2901" t="s">
        <v>393</v>
      </c>
      <c r="E2901" s="60" t="s">
        <v>394</v>
      </c>
      <c r="G2901" t="s">
        <v>1299</v>
      </c>
      <c r="H2901" s="61">
        <v>45237</v>
      </c>
      <c r="J2901" t="s">
        <v>396</v>
      </c>
      <c r="M2901" t="s">
        <v>471</v>
      </c>
      <c r="Q2901" t="s">
        <v>398</v>
      </c>
      <c r="S2901">
        <v>10230</v>
      </c>
      <c r="T2901" t="s">
        <v>454</v>
      </c>
      <c r="U2901" s="60">
        <v>1023010</v>
      </c>
      <c r="V2901" t="s">
        <v>713</v>
      </c>
      <c r="W2901" s="60">
        <v>20720010</v>
      </c>
      <c r="X2901" s="60" t="str">
        <f t="shared" si="45"/>
        <v>207</v>
      </c>
    </row>
    <row r="2902" spans="2:24">
      <c r="B2902">
        <v>1098633432</v>
      </c>
      <c r="C2902" t="s">
        <v>4914</v>
      </c>
      <c r="D2902" t="s">
        <v>393</v>
      </c>
      <c r="E2902" s="60" t="s">
        <v>394</v>
      </c>
      <c r="G2902" t="s">
        <v>2693</v>
      </c>
      <c r="H2902" s="61">
        <v>44958</v>
      </c>
      <c r="J2902" t="s">
        <v>396</v>
      </c>
      <c r="M2902" t="s">
        <v>471</v>
      </c>
      <c r="Q2902" t="s">
        <v>2694</v>
      </c>
      <c r="S2902">
        <v>10230</v>
      </c>
      <c r="T2902" t="s">
        <v>454</v>
      </c>
      <c r="U2902" s="60">
        <v>1023009</v>
      </c>
      <c r="V2902" t="s">
        <v>663</v>
      </c>
      <c r="W2902" s="60">
        <v>20720009</v>
      </c>
      <c r="X2902" s="60" t="str">
        <f t="shared" si="45"/>
        <v>207</v>
      </c>
    </row>
    <row r="2903" spans="2:24">
      <c r="B2903">
        <v>1098676683</v>
      </c>
      <c r="C2903" t="s">
        <v>4915</v>
      </c>
      <c r="D2903" t="s">
        <v>393</v>
      </c>
      <c r="E2903" s="60" t="s">
        <v>394</v>
      </c>
      <c r="G2903" t="s">
        <v>2693</v>
      </c>
      <c r="H2903" s="61">
        <v>45119</v>
      </c>
      <c r="J2903" t="s">
        <v>396</v>
      </c>
      <c r="M2903" t="s">
        <v>397</v>
      </c>
      <c r="Q2903" t="s">
        <v>2694</v>
      </c>
      <c r="S2903">
        <v>10225</v>
      </c>
      <c r="T2903" t="s">
        <v>402</v>
      </c>
      <c r="U2903" s="60">
        <v>10225</v>
      </c>
      <c r="V2903" t="s">
        <v>402</v>
      </c>
      <c r="W2903" s="60">
        <v>21360001</v>
      </c>
      <c r="X2903" s="60" t="str">
        <f t="shared" si="45"/>
        <v>213</v>
      </c>
    </row>
    <row r="2904" spans="2:24">
      <c r="B2904">
        <v>1098710653</v>
      </c>
      <c r="C2904" t="s">
        <v>4916</v>
      </c>
      <c r="D2904" t="s">
        <v>410</v>
      </c>
      <c r="E2904" s="60" t="s">
        <v>411</v>
      </c>
      <c r="G2904" t="s">
        <v>412</v>
      </c>
      <c r="H2904" s="61">
        <v>44973</v>
      </c>
      <c r="J2904" t="s">
        <v>4979</v>
      </c>
      <c r="M2904" t="s">
        <v>397</v>
      </c>
      <c r="Q2904" t="s">
        <v>719</v>
      </c>
      <c r="S2904">
        <v>10250</v>
      </c>
      <c r="T2904" t="s">
        <v>483</v>
      </c>
      <c r="U2904" s="60">
        <v>10250</v>
      </c>
      <c r="V2904" t="s">
        <v>483</v>
      </c>
      <c r="W2904" s="60">
        <v>21260001</v>
      </c>
      <c r="X2904" s="60" t="str">
        <f t="shared" si="45"/>
        <v>212</v>
      </c>
    </row>
    <row r="2905" spans="2:24">
      <c r="B2905">
        <v>1099709653</v>
      </c>
      <c r="C2905" t="s">
        <v>4917</v>
      </c>
      <c r="D2905" t="s">
        <v>393</v>
      </c>
      <c r="E2905" s="60" t="s">
        <v>394</v>
      </c>
      <c r="G2905" t="s">
        <v>1299</v>
      </c>
      <c r="H2905" s="61">
        <v>45237</v>
      </c>
      <c r="J2905" t="s">
        <v>396</v>
      </c>
      <c r="M2905" t="s">
        <v>471</v>
      </c>
      <c r="Q2905" t="s">
        <v>398</v>
      </c>
      <c r="S2905">
        <v>10230</v>
      </c>
      <c r="T2905" t="s">
        <v>454</v>
      </c>
      <c r="U2905" s="60">
        <v>1023010</v>
      </c>
      <c r="V2905" t="s">
        <v>713</v>
      </c>
      <c r="W2905" s="60">
        <v>20720010</v>
      </c>
      <c r="X2905" s="60" t="str">
        <f t="shared" si="45"/>
        <v>207</v>
      </c>
    </row>
    <row r="2906" spans="2:24">
      <c r="B2906">
        <v>1100398124</v>
      </c>
      <c r="C2906" t="s">
        <v>4918</v>
      </c>
      <c r="D2906" t="s">
        <v>410</v>
      </c>
      <c r="E2906" s="60" t="s">
        <v>411</v>
      </c>
      <c r="G2906" t="s">
        <v>412</v>
      </c>
      <c r="H2906" s="61">
        <v>44977</v>
      </c>
      <c r="J2906" t="s">
        <v>481</v>
      </c>
      <c r="M2906" t="s">
        <v>397</v>
      </c>
      <c r="Q2906" t="s">
        <v>414</v>
      </c>
      <c r="S2906">
        <v>10230</v>
      </c>
      <c r="T2906" t="s">
        <v>454</v>
      </c>
      <c r="U2906" s="60">
        <v>10230</v>
      </c>
      <c r="V2906" t="s">
        <v>454</v>
      </c>
      <c r="W2906" s="60">
        <v>20760001</v>
      </c>
      <c r="X2906" s="60" t="str">
        <f t="shared" si="45"/>
        <v>207</v>
      </c>
    </row>
    <row r="2907" spans="2:24">
      <c r="B2907">
        <v>1100622282</v>
      </c>
      <c r="C2907" t="s">
        <v>3088</v>
      </c>
      <c r="D2907" t="s">
        <v>393</v>
      </c>
      <c r="E2907" s="60" t="s">
        <v>394</v>
      </c>
      <c r="G2907" t="s">
        <v>2693</v>
      </c>
      <c r="H2907" s="61">
        <v>45064</v>
      </c>
      <c r="J2907" t="s">
        <v>396</v>
      </c>
      <c r="M2907" t="s">
        <v>397</v>
      </c>
      <c r="Q2907" t="s">
        <v>2694</v>
      </c>
      <c r="S2907">
        <v>10225</v>
      </c>
      <c r="T2907" t="s">
        <v>402</v>
      </c>
      <c r="U2907" s="60">
        <v>1022507</v>
      </c>
      <c r="V2907" t="s">
        <v>673</v>
      </c>
      <c r="W2907" s="60">
        <v>21320009</v>
      </c>
      <c r="X2907" s="60" t="str">
        <f t="shared" si="45"/>
        <v>213</v>
      </c>
    </row>
    <row r="2908" spans="2:24">
      <c r="B2908">
        <v>1102827732</v>
      </c>
      <c r="C2908" t="s">
        <v>3132</v>
      </c>
      <c r="D2908" t="s">
        <v>393</v>
      </c>
      <c r="E2908" s="60" t="s">
        <v>394</v>
      </c>
      <c r="G2908" t="s">
        <v>2693</v>
      </c>
      <c r="H2908" s="61">
        <v>44942</v>
      </c>
      <c r="J2908" t="s">
        <v>396</v>
      </c>
      <c r="M2908" t="s">
        <v>397</v>
      </c>
      <c r="Q2908" t="s">
        <v>2694</v>
      </c>
      <c r="S2908">
        <v>10203</v>
      </c>
      <c r="T2908" t="s">
        <v>399</v>
      </c>
      <c r="U2908" s="60">
        <v>1020301</v>
      </c>
      <c r="V2908" t="s">
        <v>405</v>
      </c>
      <c r="W2908" s="60">
        <v>21420004</v>
      </c>
      <c r="X2908" s="60" t="str">
        <f t="shared" si="45"/>
        <v>214</v>
      </c>
    </row>
    <row r="2909" spans="2:24">
      <c r="B2909">
        <v>1103098312</v>
      </c>
      <c r="C2909" t="s">
        <v>2786</v>
      </c>
      <c r="D2909" t="s">
        <v>393</v>
      </c>
      <c r="E2909" s="60" t="s">
        <v>394</v>
      </c>
      <c r="G2909" t="s">
        <v>395</v>
      </c>
      <c r="H2909" s="61">
        <v>44516</v>
      </c>
      <c r="J2909" t="s">
        <v>396</v>
      </c>
      <c r="M2909" t="s">
        <v>397</v>
      </c>
      <c r="Q2909" t="s">
        <v>398</v>
      </c>
      <c r="S2909">
        <v>10260</v>
      </c>
      <c r="T2909" t="s">
        <v>5037</v>
      </c>
      <c r="U2909" s="60">
        <v>10260</v>
      </c>
      <c r="V2909" t="s">
        <v>5037</v>
      </c>
      <c r="W2909" s="60">
        <v>20960001</v>
      </c>
      <c r="X2909" s="60" t="str">
        <f t="shared" si="45"/>
        <v>209</v>
      </c>
    </row>
    <row r="2910" spans="2:24">
      <c r="B2910">
        <v>1104184596</v>
      </c>
      <c r="C2910" t="s">
        <v>2883</v>
      </c>
      <c r="D2910" t="s">
        <v>410</v>
      </c>
      <c r="E2910" s="60" t="s">
        <v>411</v>
      </c>
      <c r="G2910" t="s">
        <v>2844</v>
      </c>
      <c r="H2910" s="61">
        <v>44950</v>
      </c>
      <c r="J2910" t="s">
        <v>2849</v>
      </c>
      <c r="M2910" t="s">
        <v>397</v>
      </c>
      <c r="Q2910" t="s">
        <v>2846</v>
      </c>
      <c r="S2910">
        <v>10230</v>
      </c>
      <c r="T2910" t="s">
        <v>454</v>
      </c>
      <c r="U2910" s="60">
        <v>10230</v>
      </c>
      <c r="V2910" t="s">
        <v>454</v>
      </c>
      <c r="W2910" s="60">
        <v>20730002</v>
      </c>
      <c r="X2910" s="60" t="str">
        <f t="shared" si="45"/>
        <v>207</v>
      </c>
    </row>
    <row r="2911" spans="2:24">
      <c r="B2911">
        <v>1038409436</v>
      </c>
      <c r="C2911" t="s">
        <v>2625</v>
      </c>
      <c r="D2911" t="s">
        <v>410</v>
      </c>
      <c r="E2911" s="60" t="s">
        <v>411</v>
      </c>
      <c r="G2911" t="s">
        <v>412</v>
      </c>
      <c r="H2911" s="61">
        <v>43857</v>
      </c>
      <c r="J2911" t="s">
        <v>5032</v>
      </c>
      <c r="M2911" t="s">
        <v>397</v>
      </c>
      <c r="Q2911" t="s">
        <v>719</v>
      </c>
      <c r="S2911">
        <v>10291</v>
      </c>
      <c r="T2911" t="s">
        <v>439</v>
      </c>
      <c r="U2911" s="60">
        <v>1029104</v>
      </c>
      <c r="V2911" t="s">
        <v>528</v>
      </c>
      <c r="W2911" s="60">
        <v>10410046</v>
      </c>
      <c r="X2911" s="60" t="str">
        <f t="shared" si="45"/>
        <v>104</v>
      </c>
    </row>
    <row r="2912" spans="2:24">
      <c r="B2912">
        <v>1110443747</v>
      </c>
      <c r="C2912" t="s">
        <v>2895</v>
      </c>
      <c r="D2912" t="s">
        <v>393</v>
      </c>
      <c r="E2912" s="60" t="s">
        <v>394</v>
      </c>
      <c r="G2912" t="s">
        <v>2693</v>
      </c>
      <c r="H2912" s="61">
        <v>44942</v>
      </c>
      <c r="J2912" t="s">
        <v>396</v>
      </c>
      <c r="M2912" t="s">
        <v>397</v>
      </c>
      <c r="Q2912" t="s">
        <v>2694</v>
      </c>
      <c r="S2912">
        <v>10203</v>
      </c>
      <c r="T2912" t="s">
        <v>399</v>
      </c>
      <c r="U2912" s="60">
        <v>1020303</v>
      </c>
      <c r="V2912" t="s">
        <v>418</v>
      </c>
      <c r="W2912" s="60">
        <v>21420003</v>
      </c>
      <c r="X2912" s="60" t="str">
        <f t="shared" si="45"/>
        <v>214</v>
      </c>
    </row>
    <row r="2913" spans="2:24">
      <c r="B2913">
        <v>1110504901</v>
      </c>
      <c r="C2913" t="s">
        <v>4919</v>
      </c>
      <c r="D2913" t="s">
        <v>393</v>
      </c>
      <c r="E2913" s="60" t="s">
        <v>394</v>
      </c>
      <c r="G2913" t="s">
        <v>1299</v>
      </c>
      <c r="H2913" s="61">
        <v>45223</v>
      </c>
      <c r="J2913" t="s">
        <v>396</v>
      </c>
      <c r="M2913" t="s">
        <v>397</v>
      </c>
      <c r="Q2913" t="s">
        <v>398</v>
      </c>
      <c r="S2913">
        <v>10270</v>
      </c>
      <c r="T2913" t="s">
        <v>5035</v>
      </c>
      <c r="U2913" s="60">
        <v>1027002</v>
      </c>
      <c r="V2913" t="s">
        <v>5041</v>
      </c>
      <c r="W2913" s="60">
        <v>21020002</v>
      </c>
      <c r="X2913" s="60" t="str">
        <f t="shared" si="45"/>
        <v>210</v>
      </c>
    </row>
    <row r="2914" spans="2:24">
      <c r="B2914">
        <v>1127590681</v>
      </c>
      <c r="C2914" t="s">
        <v>3045</v>
      </c>
      <c r="D2914" t="s">
        <v>393</v>
      </c>
      <c r="E2914" s="60" t="s">
        <v>394</v>
      </c>
      <c r="G2914" t="s">
        <v>2693</v>
      </c>
      <c r="H2914" s="61">
        <v>45035</v>
      </c>
      <c r="J2914" t="s">
        <v>396</v>
      </c>
      <c r="M2914" t="s">
        <v>397</v>
      </c>
      <c r="Q2914" t="s">
        <v>2694</v>
      </c>
      <c r="S2914">
        <v>10203</v>
      </c>
      <c r="T2914" t="s">
        <v>399</v>
      </c>
      <c r="U2914" s="60">
        <v>1020303</v>
      </c>
      <c r="V2914" t="s">
        <v>418</v>
      </c>
      <c r="W2914" s="60">
        <v>21420003</v>
      </c>
      <c r="X2914" s="60" t="str">
        <f t="shared" si="45"/>
        <v>214</v>
      </c>
    </row>
    <row r="2915" spans="2:24">
      <c r="B2915">
        <v>1128264471</v>
      </c>
      <c r="C2915" t="s">
        <v>3290</v>
      </c>
      <c r="D2915" t="s">
        <v>393</v>
      </c>
      <c r="E2915" s="60" t="s">
        <v>394</v>
      </c>
      <c r="G2915" t="s">
        <v>2693</v>
      </c>
      <c r="H2915" s="61">
        <v>45237</v>
      </c>
      <c r="J2915" t="s">
        <v>396</v>
      </c>
      <c r="M2915" t="s">
        <v>471</v>
      </c>
      <c r="Q2915" t="s">
        <v>2694</v>
      </c>
      <c r="S2915">
        <v>10230</v>
      </c>
      <c r="T2915" t="s">
        <v>454</v>
      </c>
      <c r="U2915" s="60">
        <v>1023008</v>
      </c>
      <c r="V2915" t="s">
        <v>684</v>
      </c>
      <c r="W2915" s="60">
        <v>20720008</v>
      </c>
      <c r="X2915" s="60" t="str">
        <f t="shared" si="45"/>
        <v>207</v>
      </c>
    </row>
    <row r="2916" spans="2:24">
      <c r="B2916">
        <v>1128267261</v>
      </c>
      <c r="C2916" t="s">
        <v>3013</v>
      </c>
      <c r="D2916" t="s">
        <v>393</v>
      </c>
      <c r="E2916" s="60" t="s">
        <v>394</v>
      </c>
      <c r="G2916" t="s">
        <v>2693</v>
      </c>
      <c r="H2916" s="61">
        <v>44981</v>
      </c>
      <c r="J2916" t="s">
        <v>396</v>
      </c>
      <c r="M2916" t="s">
        <v>397</v>
      </c>
      <c r="Q2916" t="s">
        <v>2694</v>
      </c>
      <c r="S2916">
        <v>10225</v>
      </c>
      <c r="T2916" t="s">
        <v>402</v>
      </c>
      <c r="U2916" s="60">
        <v>10225</v>
      </c>
      <c r="V2916" t="s">
        <v>402</v>
      </c>
      <c r="W2916" s="60">
        <v>21320011</v>
      </c>
      <c r="X2916" s="60" t="str">
        <f t="shared" si="45"/>
        <v>213</v>
      </c>
    </row>
    <row r="2917" spans="2:24">
      <c r="B2917">
        <v>1128267908</v>
      </c>
      <c r="C2917" t="s">
        <v>3326</v>
      </c>
      <c r="D2917" t="s">
        <v>393</v>
      </c>
      <c r="E2917" s="60" t="s">
        <v>394</v>
      </c>
      <c r="G2917" t="s">
        <v>2693</v>
      </c>
      <c r="H2917" s="61">
        <v>45205</v>
      </c>
      <c r="J2917" t="s">
        <v>396</v>
      </c>
      <c r="M2917" t="s">
        <v>397</v>
      </c>
      <c r="Q2917" t="s">
        <v>2694</v>
      </c>
      <c r="S2917">
        <v>10250</v>
      </c>
      <c r="T2917" t="s">
        <v>483</v>
      </c>
      <c r="U2917" s="60">
        <v>1025001</v>
      </c>
      <c r="V2917" t="s">
        <v>864</v>
      </c>
      <c r="W2917" s="60">
        <v>21220001</v>
      </c>
      <c r="X2917" s="60" t="str">
        <f t="shared" si="45"/>
        <v>212</v>
      </c>
    </row>
    <row r="2918" spans="2:24">
      <c r="B2918">
        <v>1128268201</v>
      </c>
      <c r="C2918" t="s">
        <v>2270</v>
      </c>
      <c r="D2918" t="s">
        <v>410</v>
      </c>
      <c r="E2918" s="60" t="s">
        <v>411</v>
      </c>
      <c r="G2918" t="s">
        <v>753</v>
      </c>
      <c r="H2918" s="61">
        <v>41934</v>
      </c>
      <c r="J2918" t="s">
        <v>450</v>
      </c>
      <c r="M2918" t="s">
        <v>397</v>
      </c>
      <c r="Q2918" t="s">
        <v>753</v>
      </c>
      <c r="S2918">
        <v>10292</v>
      </c>
      <c r="T2918" t="s">
        <v>451</v>
      </c>
      <c r="U2918" s="60">
        <v>1029203</v>
      </c>
      <c r="V2918" t="s">
        <v>452</v>
      </c>
      <c r="W2918" s="60">
        <v>20160002</v>
      </c>
      <c r="X2918" s="60" t="str">
        <f t="shared" si="45"/>
        <v>201</v>
      </c>
    </row>
    <row r="2919" spans="2:24">
      <c r="B2919">
        <v>1128271998</v>
      </c>
      <c r="C2919" t="s">
        <v>4920</v>
      </c>
      <c r="D2919" t="s">
        <v>393</v>
      </c>
      <c r="E2919" s="60" t="s">
        <v>394</v>
      </c>
      <c r="G2919" t="s">
        <v>2693</v>
      </c>
      <c r="H2919" s="61">
        <v>45042</v>
      </c>
      <c r="J2919" t="s">
        <v>396</v>
      </c>
      <c r="M2919" t="s">
        <v>397</v>
      </c>
      <c r="Q2919" t="s">
        <v>2694</v>
      </c>
      <c r="S2919">
        <v>10215</v>
      </c>
      <c r="T2919" t="s">
        <v>5034</v>
      </c>
      <c r="U2919" s="60">
        <v>1021502</v>
      </c>
      <c r="V2919" t="s">
        <v>1865</v>
      </c>
      <c r="W2919" s="60">
        <v>21520004</v>
      </c>
      <c r="X2919" s="60" t="str">
        <f t="shared" si="45"/>
        <v>215</v>
      </c>
    </row>
    <row r="2920" spans="2:24">
      <c r="B2920">
        <v>1128272277</v>
      </c>
      <c r="C2920" t="s">
        <v>3339</v>
      </c>
      <c r="D2920" t="s">
        <v>393</v>
      </c>
      <c r="E2920" s="60" t="s">
        <v>394</v>
      </c>
      <c r="G2920" t="s">
        <v>2693</v>
      </c>
      <c r="H2920" s="61">
        <v>45211</v>
      </c>
      <c r="J2920" t="s">
        <v>396</v>
      </c>
      <c r="M2920" t="s">
        <v>397</v>
      </c>
      <c r="Q2920" t="s">
        <v>2694</v>
      </c>
      <c r="S2920">
        <v>10211</v>
      </c>
      <c r="T2920" t="s">
        <v>422</v>
      </c>
      <c r="U2920" s="60">
        <v>1021101</v>
      </c>
      <c r="V2920" t="s">
        <v>423</v>
      </c>
      <c r="W2920" s="60">
        <v>21920004</v>
      </c>
      <c r="X2920" s="60" t="str">
        <f t="shared" si="45"/>
        <v>219</v>
      </c>
    </row>
    <row r="2921" spans="2:24">
      <c r="B2921">
        <v>1128273669</v>
      </c>
      <c r="C2921" t="s">
        <v>2651</v>
      </c>
      <c r="D2921" t="s">
        <v>410</v>
      </c>
      <c r="E2921" s="60" t="s">
        <v>411</v>
      </c>
      <c r="G2921" t="s">
        <v>412</v>
      </c>
      <c r="H2921" s="61">
        <v>44307</v>
      </c>
      <c r="J2921" t="s">
        <v>4979</v>
      </c>
      <c r="M2921" t="s">
        <v>397</v>
      </c>
      <c r="Q2921" t="s">
        <v>719</v>
      </c>
      <c r="S2921">
        <v>10277</v>
      </c>
      <c r="T2921" t="s">
        <v>5039</v>
      </c>
      <c r="U2921" s="60">
        <v>10277</v>
      </c>
      <c r="V2921" t="s">
        <v>5039</v>
      </c>
      <c r="W2921" s="60">
        <v>23130001</v>
      </c>
      <c r="X2921" s="60" t="str">
        <f t="shared" si="45"/>
        <v>231</v>
      </c>
    </row>
    <row r="2922" spans="2:24">
      <c r="B2922">
        <v>1128274619</v>
      </c>
      <c r="C2922" t="s">
        <v>4921</v>
      </c>
      <c r="D2922" t="s">
        <v>393</v>
      </c>
      <c r="E2922" s="60" t="s">
        <v>394</v>
      </c>
      <c r="G2922" t="s">
        <v>2693</v>
      </c>
      <c r="H2922" s="61">
        <v>45238</v>
      </c>
      <c r="J2922" t="s">
        <v>396</v>
      </c>
      <c r="M2922" t="s">
        <v>471</v>
      </c>
      <c r="Q2922" t="s">
        <v>2694</v>
      </c>
      <c r="S2922">
        <v>10230</v>
      </c>
      <c r="T2922" t="s">
        <v>454</v>
      </c>
      <c r="U2922" s="60">
        <v>1023008</v>
      </c>
      <c r="V2922" t="s">
        <v>684</v>
      </c>
      <c r="W2922" s="60">
        <v>20720008</v>
      </c>
      <c r="X2922" s="60" t="str">
        <f t="shared" si="45"/>
        <v>207</v>
      </c>
    </row>
    <row r="2923" spans="2:24">
      <c r="B2923">
        <v>1128276400</v>
      </c>
      <c r="C2923" t="s">
        <v>2503</v>
      </c>
      <c r="D2923" t="s">
        <v>393</v>
      </c>
      <c r="E2923" s="60" t="s">
        <v>394</v>
      </c>
      <c r="G2923" t="s">
        <v>395</v>
      </c>
      <c r="H2923" s="61">
        <v>43140</v>
      </c>
      <c r="J2923" t="s">
        <v>396</v>
      </c>
      <c r="M2923" t="s">
        <v>471</v>
      </c>
      <c r="Q2923" t="s">
        <v>398</v>
      </c>
      <c r="S2923">
        <v>10225</v>
      </c>
      <c r="T2923" t="s">
        <v>402</v>
      </c>
      <c r="U2923" s="60">
        <v>1022501</v>
      </c>
      <c r="V2923" t="s">
        <v>676</v>
      </c>
      <c r="W2923" s="60">
        <v>21320003</v>
      </c>
      <c r="X2923" s="60" t="str">
        <f t="shared" si="45"/>
        <v>213</v>
      </c>
    </row>
    <row r="2924" spans="2:24">
      <c r="B2924">
        <v>1128277621</v>
      </c>
      <c r="C2924" t="s">
        <v>2428</v>
      </c>
      <c r="D2924" t="s">
        <v>410</v>
      </c>
      <c r="E2924" s="60" t="s">
        <v>411</v>
      </c>
      <c r="G2924" t="s">
        <v>753</v>
      </c>
      <c r="H2924" s="61">
        <v>42888</v>
      </c>
      <c r="J2924" t="s">
        <v>4978</v>
      </c>
      <c r="M2924" t="s">
        <v>397</v>
      </c>
      <c r="Q2924" t="s">
        <v>753</v>
      </c>
      <c r="S2924">
        <v>10294</v>
      </c>
      <c r="T2924" t="s">
        <v>472</v>
      </c>
      <c r="U2924" s="60">
        <v>1029402</v>
      </c>
      <c r="V2924" t="s">
        <v>641</v>
      </c>
      <c r="W2924" s="60">
        <v>10850003</v>
      </c>
      <c r="X2924" s="60" t="str">
        <f t="shared" si="45"/>
        <v>108</v>
      </c>
    </row>
    <row r="2925" spans="2:24">
      <c r="B2925">
        <v>1128278678</v>
      </c>
      <c r="C2925" t="s">
        <v>3201</v>
      </c>
      <c r="D2925" t="s">
        <v>393</v>
      </c>
      <c r="E2925" s="60" t="s">
        <v>394</v>
      </c>
      <c r="G2925" t="s">
        <v>2693</v>
      </c>
      <c r="H2925" s="61">
        <v>45154</v>
      </c>
      <c r="J2925" t="s">
        <v>396</v>
      </c>
      <c r="M2925" t="s">
        <v>471</v>
      </c>
      <c r="Q2925" t="s">
        <v>2694</v>
      </c>
      <c r="S2925">
        <v>10230</v>
      </c>
      <c r="T2925" t="s">
        <v>454</v>
      </c>
      <c r="U2925" s="60">
        <v>1023009</v>
      </c>
      <c r="V2925" t="s">
        <v>663</v>
      </c>
      <c r="W2925" s="60">
        <v>20720009</v>
      </c>
      <c r="X2925" s="60" t="str">
        <f t="shared" si="45"/>
        <v>207</v>
      </c>
    </row>
    <row r="2926" spans="2:24">
      <c r="B2926">
        <v>1128281327</v>
      </c>
      <c r="C2926" t="s">
        <v>2286</v>
      </c>
      <c r="D2926" t="s">
        <v>410</v>
      </c>
      <c r="E2926" s="60" t="s">
        <v>411</v>
      </c>
      <c r="G2926" t="s">
        <v>753</v>
      </c>
      <c r="H2926" s="61">
        <v>42031</v>
      </c>
      <c r="J2926" t="s">
        <v>481</v>
      </c>
      <c r="M2926" t="s">
        <v>397</v>
      </c>
      <c r="Q2926" t="s">
        <v>753</v>
      </c>
      <c r="S2926">
        <v>10215</v>
      </c>
      <c r="T2926" t="s">
        <v>5034</v>
      </c>
      <c r="U2926" s="60">
        <v>1021505</v>
      </c>
      <c r="V2926" t="s">
        <v>754</v>
      </c>
      <c r="W2926" s="60">
        <v>21530001</v>
      </c>
      <c r="X2926" s="60" t="str">
        <f t="shared" si="45"/>
        <v>215</v>
      </c>
    </row>
    <row r="2927" spans="2:24">
      <c r="B2927">
        <v>1128283689</v>
      </c>
      <c r="C2927" t="s">
        <v>3250</v>
      </c>
      <c r="D2927" t="s">
        <v>410</v>
      </c>
      <c r="E2927" s="60" t="s">
        <v>411</v>
      </c>
      <c r="G2927" t="s">
        <v>412</v>
      </c>
      <c r="H2927" s="61">
        <v>45154</v>
      </c>
      <c r="J2927" t="s">
        <v>5011</v>
      </c>
      <c r="M2927" t="s">
        <v>397</v>
      </c>
      <c r="Q2927" t="s">
        <v>719</v>
      </c>
      <c r="S2927">
        <v>10296</v>
      </c>
      <c r="T2927" t="s">
        <v>2029</v>
      </c>
      <c r="U2927" s="60">
        <v>10296</v>
      </c>
      <c r="V2927" t="s">
        <v>2029</v>
      </c>
      <c r="W2927" s="60">
        <v>11210001</v>
      </c>
      <c r="X2927" s="60" t="str">
        <f t="shared" si="45"/>
        <v>112</v>
      </c>
    </row>
    <row r="2928" spans="2:24">
      <c r="B2928">
        <v>1128283758</v>
      </c>
      <c r="C2928" t="s">
        <v>3320</v>
      </c>
      <c r="D2928" t="s">
        <v>393</v>
      </c>
      <c r="E2928" s="60" t="s">
        <v>394</v>
      </c>
      <c r="G2928" t="s">
        <v>2693</v>
      </c>
      <c r="H2928" s="61">
        <v>45232</v>
      </c>
      <c r="J2928" t="s">
        <v>396</v>
      </c>
      <c r="M2928" t="s">
        <v>471</v>
      </c>
      <c r="Q2928" t="s">
        <v>2694</v>
      </c>
      <c r="S2928">
        <v>10230</v>
      </c>
      <c r="T2928" t="s">
        <v>454</v>
      </c>
      <c r="U2928" s="60">
        <v>1023011</v>
      </c>
      <c r="V2928" t="s">
        <v>793</v>
      </c>
      <c r="W2928" s="60">
        <v>20720011</v>
      </c>
      <c r="X2928" s="60" t="str">
        <f t="shared" si="45"/>
        <v>207</v>
      </c>
    </row>
    <row r="2929" spans="2:24">
      <c r="B2929">
        <v>1128385590</v>
      </c>
      <c r="C2929" t="s">
        <v>3068</v>
      </c>
      <c r="D2929" t="s">
        <v>393</v>
      </c>
      <c r="E2929" s="60" t="s">
        <v>394</v>
      </c>
      <c r="G2929" t="s">
        <v>2693</v>
      </c>
      <c r="H2929" s="61">
        <v>45048</v>
      </c>
      <c r="J2929" t="s">
        <v>396</v>
      </c>
      <c r="M2929" t="s">
        <v>397</v>
      </c>
      <c r="Q2929" t="s">
        <v>2694</v>
      </c>
      <c r="S2929">
        <v>10202</v>
      </c>
      <c r="T2929" t="s">
        <v>430</v>
      </c>
      <c r="U2929" s="60">
        <v>1020204</v>
      </c>
      <c r="V2929" t="s">
        <v>5047</v>
      </c>
      <c r="W2929" s="60">
        <v>21620003</v>
      </c>
      <c r="X2929" s="60" t="str">
        <f t="shared" si="45"/>
        <v>216</v>
      </c>
    </row>
    <row r="2930" spans="2:24">
      <c r="B2930">
        <v>1128386909</v>
      </c>
      <c r="C2930" t="s">
        <v>4922</v>
      </c>
      <c r="D2930" t="s">
        <v>393</v>
      </c>
      <c r="E2930" s="60" t="s">
        <v>394</v>
      </c>
      <c r="G2930" t="s">
        <v>2693</v>
      </c>
      <c r="H2930" s="61">
        <v>45154</v>
      </c>
      <c r="J2930" t="s">
        <v>396</v>
      </c>
      <c r="M2930" t="s">
        <v>471</v>
      </c>
      <c r="Q2930" t="s">
        <v>2694</v>
      </c>
      <c r="S2930">
        <v>10211</v>
      </c>
      <c r="T2930" t="s">
        <v>422</v>
      </c>
      <c r="U2930" s="60">
        <v>1021101</v>
      </c>
      <c r="V2930" t="s">
        <v>423</v>
      </c>
      <c r="W2930" s="60">
        <v>21920004</v>
      </c>
      <c r="X2930" s="60" t="str">
        <f t="shared" si="45"/>
        <v>219</v>
      </c>
    </row>
    <row r="2931" spans="2:24">
      <c r="B2931">
        <v>1040742483</v>
      </c>
      <c r="C2931" t="s">
        <v>4923</v>
      </c>
      <c r="D2931" t="s">
        <v>410</v>
      </c>
      <c r="E2931" s="60" t="s">
        <v>411</v>
      </c>
      <c r="G2931" t="s">
        <v>2844</v>
      </c>
      <c r="H2931" s="61">
        <v>45040</v>
      </c>
      <c r="J2931" t="s">
        <v>2847</v>
      </c>
      <c r="M2931" t="s">
        <v>397</v>
      </c>
      <c r="Q2931" t="s">
        <v>2846</v>
      </c>
      <c r="S2931">
        <v>10291</v>
      </c>
      <c r="T2931" t="s">
        <v>439</v>
      </c>
      <c r="U2931" s="60">
        <v>1029105</v>
      </c>
      <c r="V2931" t="s">
        <v>440</v>
      </c>
      <c r="W2931" s="60">
        <v>10410038</v>
      </c>
      <c r="X2931" s="60" t="str">
        <f t="shared" si="45"/>
        <v>104</v>
      </c>
    </row>
    <row r="2932" spans="2:24">
      <c r="B2932">
        <v>1128393225</v>
      </c>
      <c r="C2932" t="s">
        <v>2506</v>
      </c>
      <c r="D2932" t="s">
        <v>393</v>
      </c>
      <c r="E2932" s="60" t="s">
        <v>394</v>
      </c>
      <c r="G2932" t="s">
        <v>395</v>
      </c>
      <c r="H2932" s="61">
        <v>43144</v>
      </c>
      <c r="J2932" t="s">
        <v>396</v>
      </c>
      <c r="M2932" t="s">
        <v>397</v>
      </c>
      <c r="Q2932" t="s">
        <v>398</v>
      </c>
      <c r="S2932">
        <v>10225</v>
      </c>
      <c r="T2932" t="s">
        <v>402</v>
      </c>
      <c r="U2932" s="60">
        <v>1022503</v>
      </c>
      <c r="V2932" t="s">
        <v>438</v>
      </c>
      <c r="W2932" s="60">
        <v>21320005</v>
      </c>
      <c r="X2932" s="60" t="str">
        <f t="shared" si="45"/>
        <v>213</v>
      </c>
    </row>
    <row r="2933" spans="2:24">
      <c r="B2933">
        <v>1128394546</v>
      </c>
      <c r="C2933" t="s">
        <v>2748</v>
      </c>
      <c r="D2933" t="s">
        <v>393</v>
      </c>
      <c r="E2933" s="60" t="s">
        <v>394</v>
      </c>
      <c r="G2933" t="s">
        <v>395</v>
      </c>
      <c r="H2933" s="61">
        <v>44498</v>
      </c>
      <c r="J2933" t="s">
        <v>396</v>
      </c>
      <c r="M2933" t="s">
        <v>397</v>
      </c>
      <c r="Q2933" t="s">
        <v>398</v>
      </c>
      <c r="S2933">
        <v>10272</v>
      </c>
      <c r="T2933" t="s">
        <v>1023</v>
      </c>
      <c r="U2933" s="60">
        <v>10272</v>
      </c>
      <c r="V2933" t="s">
        <v>1023</v>
      </c>
      <c r="W2933" s="60">
        <v>22760001</v>
      </c>
      <c r="X2933" s="60" t="str">
        <f t="shared" si="45"/>
        <v>227</v>
      </c>
    </row>
    <row r="2934" spans="2:24">
      <c r="B2934">
        <v>1128395368</v>
      </c>
      <c r="C2934" t="s">
        <v>3292</v>
      </c>
      <c r="D2934" t="s">
        <v>393</v>
      </c>
      <c r="E2934" s="60" t="s">
        <v>394</v>
      </c>
      <c r="G2934" t="s">
        <v>2693</v>
      </c>
      <c r="H2934" s="61">
        <v>45197</v>
      </c>
      <c r="J2934" t="s">
        <v>396</v>
      </c>
      <c r="M2934" t="s">
        <v>471</v>
      </c>
      <c r="Q2934" t="s">
        <v>2694</v>
      </c>
      <c r="S2934">
        <v>10230</v>
      </c>
      <c r="T2934" t="s">
        <v>454</v>
      </c>
      <c r="U2934" s="60">
        <v>1023007</v>
      </c>
      <c r="V2934" t="s">
        <v>582</v>
      </c>
      <c r="W2934" s="60">
        <v>20720007</v>
      </c>
      <c r="X2934" s="60" t="str">
        <f t="shared" si="45"/>
        <v>207</v>
      </c>
    </row>
    <row r="2935" spans="2:24">
      <c r="B2935">
        <v>1128396930</v>
      </c>
      <c r="C2935" t="s">
        <v>3054</v>
      </c>
      <c r="D2935" t="s">
        <v>393</v>
      </c>
      <c r="E2935" s="60" t="s">
        <v>394</v>
      </c>
      <c r="G2935" t="s">
        <v>2693</v>
      </c>
      <c r="H2935" s="61">
        <v>45232</v>
      </c>
      <c r="J2935" t="s">
        <v>396</v>
      </c>
      <c r="M2935" t="s">
        <v>471</v>
      </c>
      <c r="Q2935" t="s">
        <v>2694</v>
      </c>
      <c r="S2935">
        <v>10270</v>
      </c>
      <c r="T2935" t="s">
        <v>5035</v>
      </c>
      <c r="U2935" s="60">
        <v>1027002</v>
      </c>
      <c r="V2935" t="s">
        <v>5041</v>
      </c>
      <c r="W2935" s="60">
        <v>21020002</v>
      </c>
      <c r="X2935" s="60" t="str">
        <f t="shared" si="45"/>
        <v>210</v>
      </c>
    </row>
    <row r="2936" spans="2:24">
      <c r="B2936">
        <v>1128399430</v>
      </c>
      <c r="C2936" t="s">
        <v>2410</v>
      </c>
      <c r="D2936" t="s">
        <v>410</v>
      </c>
      <c r="E2936" s="60" t="s">
        <v>411</v>
      </c>
      <c r="G2936" t="s">
        <v>753</v>
      </c>
      <c r="H2936" s="61">
        <v>42685</v>
      </c>
      <c r="J2936" t="s">
        <v>508</v>
      </c>
      <c r="M2936" t="s">
        <v>397</v>
      </c>
      <c r="Q2936" t="s">
        <v>753</v>
      </c>
      <c r="S2936">
        <v>10285</v>
      </c>
      <c r="T2936" t="s">
        <v>599</v>
      </c>
      <c r="U2936" s="60">
        <v>1028502</v>
      </c>
      <c r="V2936" t="s">
        <v>600</v>
      </c>
      <c r="W2936" s="60">
        <v>20210001</v>
      </c>
      <c r="X2936" s="60" t="str">
        <f t="shared" si="45"/>
        <v>202</v>
      </c>
    </row>
    <row r="2937" spans="2:24">
      <c r="B2937">
        <v>1128399856</v>
      </c>
      <c r="C2937" t="s">
        <v>2963</v>
      </c>
      <c r="D2937" t="s">
        <v>410</v>
      </c>
      <c r="E2937" s="60" t="s">
        <v>411</v>
      </c>
      <c r="G2937" t="s">
        <v>412</v>
      </c>
      <c r="H2937" s="61">
        <v>44623</v>
      </c>
      <c r="J2937" t="s">
        <v>481</v>
      </c>
      <c r="M2937" t="s">
        <v>397</v>
      </c>
      <c r="Q2937" t="s">
        <v>414</v>
      </c>
      <c r="S2937">
        <v>10211</v>
      </c>
      <c r="T2937" t="s">
        <v>422</v>
      </c>
      <c r="U2937" s="60">
        <v>10211</v>
      </c>
      <c r="V2937" t="s">
        <v>422</v>
      </c>
      <c r="W2937" s="60">
        <v>21960004</v>
      </c>
      <c r="X2937" s="60" t="str">
        <f t="shared" si="45"/>
        <v>219</v>
      </c>
    </row>
    <row r="2938" spans="2:24">
      <c r="B2938">
        <v>1128400085</v>
      </c>
      <c r="C2938" t="s">
        <v>2706</v>
      </c>
      <c r="D2938" t="s">
        <v>410</v>
      </c>
      <c r="E2938" s="60" t="s">
        <v>411</v>
      </c>
      <c r="G2938" t="s">
        <v>412</v>
      </c>
      <c r="H2938" s="61">
        <v>44453</v>
      </c>
      <c r="J2938" t="s">
        <v>481</v>
      </c>
      <c r="M2938" t="s">
        <v>397</v>
      </c>
      <c r="Q2938" t="s">
        <v>414</v>
      </c>
      <c r="S2938">
        <v>10213</v>
      </c>
      <c r="T2938" t="s">
        <v>460</v>
      </c>
      <c r="U2938" s="60">
        <v>10213</v>
      </c>
      <c r="V2938" t="s">
        <v>460</v>
      </c>
      <c r="W2938" s="60">
        <v>22360001</v>
      </c>
      <c r="X2938" s="60" t="str">
        <f t="shared" si="45"/>
        <v>223</v>
      </c>
    </row>
    <row r="2939" spans="2:24">
      <c r="B2939">
        <v>1128402303</v>
      </c>
      <c r="C2939" t="s">
        <v>3083</v>
      </c>
      <c r="D2939" t="s">
        <v>393</v>
      </c>
      <c r="E2939" s="60" t="s">
        <v>394</v>
      </c>
      <c r="G2939" t="s">
        <v>2693</v>
      </c>
      <c r="H2939" s="61">
        <v>45064</v>
      </c>
      <c r="J2939" t="s">
        <v>396</v>
      </c>
      <c r="M2939" t="s">
        <v>397</v>
      </c>
      <c r="Q2939" t="s">
        <v>2694</v>
      </c>
      <c r="S2939">
        <v>10210</v>
      </c>
      <c r="T2939" t="s">
        <v>5038</v>
      </c>
      <c r="U2939" s="60">
        <v>1021001</v>
      </c>
      <c r="V2939" t="s">
        <v>797</v>
      </c>
      <c r="W2939" s="60">
        <v>21820002</v>
      </c>
      <c r="X2939" s="60" t="str">
        <f t="shared" si="45"/>
        <v>218</v>
      </c>
    </row>
    <row r="2940" spans="2:24">
      <c r="B2940">
        <v>1128404666</v>
      </c>
      <c r="C2940" t="s">
        <v>4924</v>
      </c>
      <c r="D2940" t="s">
        <v>393</v>
      </c>
      <c r="E2940" s="60" t="s">
        <v>394</v>
      </c>
      <c r="G2940" t="s">
        <v>2693</v>
      </c>
      <c r="H2940" s="61">
        <v>45231</v>
      </c>
      <c r="J2940" t="s">
        <v>396</v>
      </c>
      <c r="M2940" t="s">
        <v>471</v>
      </c>
      <c r="Q2940" t="s">
        <v>2694</v>
      </c>
      <c r="S2940">
        <v>10230</v>
      </c>
      <c r="T2940" t="s">
        <v>454</v>
      </c>
      <c r="U2940" s="60">
        <v>1023014</v>
      </c>
      <c r="V2940" t="s">
        <v>789</v>
      </c>
      <c r="W2940" s="60">
        <v>20720016</v>
      </c>
      <c r="X2940" s="60" t="str">
        <f t="shared" si="45"/>
        <v>207</v>
      </c>
    </row>
    <row r="2941" spans="2:24">
      <c r="B2941">
        <v>1128405802</v>
      </c>
      <c r="C2941" t="s">
        <v>2554</v>
      </c>
      <c r="D2941" t="s">
        <v>410</v>
      </c>
      <c r="E2941" s="60" t="s">
        <v>411</v>
      </c>
      <c r="G2941" t="s">
        <v>412</v>
      </c>
      <c r="H2941" s="61">
        <v>43258</v>
      </c>
      <c r="J2941" t="s">
        <v>966</v>
      </c>
      <c r="M2941" t="s">
        <v>397</v>
      </c>
      <c r="Q2941" t="s">
        <v>719</v>
      </c>
      <c r="S2941">
        <v>10295</v>
      </c>
      <c r="T2941" t="s">
        <v>761</v>
      </c>
      <c r="U2941" s="60">
        <v>10295</v>
      </c>
      <c r="V2941" t="s">
        <v>761</v>
      </c>
      <c r="W2941" s="60">
        <v>11110001</v>
      </c>
      <c r="X2941" s="60" t="str">
        <f t="shared" si="45"/>
        <v>111</v>
      </c>
    </row>
    <row r="2942" spans="2:24">
      <c r="B2942">
        <v>1041147864</v>
      </c>
      <c r="C2942" t="s">
        <v>2605</v>
      </c>
      <c r="D2942" t="s">
        <v>410</v>
      </c>
      <c r="E2942" s="60" t="s">
        <v>411</v>
      </c>
      <c r="G2942" t="s">
        <v>412</v>
      </c>
      <c r="H2942" s="61">
        <v>43620</v>
      </c>
      <c r="J2942" t="s">
        <v>4983</v>
      </c>
      <c r="M2942" t="s">
        <v>397</v>
      </c>
      <c r="Q2942" t="s">
        <v>719</v>
      </c>
      <c r="S2942">
        <v>10291</v>
      </c>
      <c r="T2942" t="s">
        <v>439</v>
      </c>
      <c r="U2942" s="60">
        <v>1029104</v>
      </c>
      <c r="V2942" t="s">
        <v>528</v>
      </c>
      <c r="W2942" s="60">
        <v>10410046</v>
      </c>
      <c r="X2942" s="60" t="str">
        <f t="shared" si="45"/>
        <v>104</v>
      </c>
    </row>
    <row r="2943" spans="2:24">
      <c r="B2943">
        <v>1128407266</v>
      </c>
      <c r="C2943" t="s">
        <v>2770</v>
      </c>
      <c r="D2943" t="s">
        <v>393</v>
      </c>
      <c r="E2943" s="60" t="s">
        <v>394</v>
      </c>
      <c r="G2943" t="s">
        <v>2693</v>
      </c>
      <c r="H2943" s="61">
        <v>45078</v>
      </c>
      <c r="J2943" t="s">
        <v>396</v>
      </c>
      <c r="M2943" t="s">
        <v>471</v>
      </c>
      <c r="Q2943" t="s">
        <v>2694</v>
      </c>
      <c r="S2943">
        <v>10230</v>
      </c>
      <c r="T2943" t="s">
        <v>454</v>
      </c>
      <c r="U2943" s="60">
        <v>1023010</v>
      </c>
      <c r="V2943" t="s">
        <v>713</v>
      </c>
      <c r="W2943" s="60">
        <v>20720010</v>
      </c>
      <c r="X2943" s="60" t="str">
        <f t="shared" si="45"/>
        <v>207</v>
      </c>
    </row>
    <row r="2944" spans="2:24">
      <c r="B2944">
        <v>1128407925</v>
      </c>
      <c r="C2944" t="s">
        <v>2164</v>
      </c>
      <c r="D2944" t="s">
        <v>410</v>
      </c>
      <c r="E2944" s="60" t="s">
        <v>411</v>
      </c>
      <c r="G2944" t="s">
        <v>753</v>
      </c>
      <c r="H2944" s="61">
        <v>41520</v>
      </c>
      <c r="J2944" t="s">
        <v>413</v>
      </c>
      <c r="M2944" t="s">
        <v>397</v>
      </c>
      <c r="Q2944" t="s">
        <v>753</v>
      </c>
      <c r="S2944">
        <v>10292</v>
      </c>
      <c r="T2944" t="s">
        <v>451</v>
      </c>
      <c r="U2944" s="60">
        <v>1029202</v>
      </c>
      <c r="V2944" t="s">
        <v>654</v>
      </c>
      <c r="W2944" s="60">
        <v>20110001</v>
      </c>
      <c r="X2944" s="60" t="str">
        <f t="shared" si="45"/>
        <v>201</v>
      </c>
    </row>
    <row r="2945" spans="2:24">
      <c r="B2945">
        <v>1128407941</v>
      </c>
      <c r="C2945" t="s">
        <v>4925</v>
      </c>
      <c r="D2945" t="s">
        <v>393</v>
      </c>
      <c r="E2945" s="60" t="s">
        <v>394</v>
      </c>
      <c r="G2945" t="s">
        <v>2693</v>
      </c>
      <c r="H2945" s="61">
        <v>45041</v>
      </c>
      <c r="J2945" t="s">
        <v>396</v>
      </c>
      <c r="M2945" t="s">
        <v>471</v>
      </c>
      <c r="Q2945" t="s">
        <v>2694</v>
      </c>
      <c r="S2945">
        <v>10230</v>
      </c>
      <c r="T2945" t="s">
        <v>454</v>
      </c>
      <c r="U2945" s="60">
        <v>1023010</v>
      </c>
      <c r="V2945" t="s">
        <v>713</v>
      </c>
      <c r="W2945" s="60">
        <v>20720010</v>
      </c>
      <c r="X2945" s="60" t="str">
        <f t="shared" si="45"/>
        <v>207</v>
      </c>
    </row>
    <row r="2946" spans="2:24">
      <c r="B2946">
        <v>1128414640</v>
      </c>
      <c r="C2946" t="s">
        <v>4926</v>
      </c>
      <c r="D2946" t="s">
        <v>393</v>
      </c>
      <c r="E2946" s="60" t="s">
        <v>394</v>
      </c>
      <c r="G2946" t="s">
        <v>2693</v>
      </c>
      <c r="H2946" s="61">
        <v>44949</v>
      </c>
      <c r="J2946" t="s">
        <v>396</v>
      </c>
      <c r="M2946" t="s">
        <v>471</v>
      </c>
      <c r="Q2946" t="s">
        <v>2694</v>
      </c>
      <c r="S2946">
        <v>10235</v>
      </c>
      <c r="T2946" t="s">
        <v>415</v>
      </c>
      <c r="U2946" s="60">
        <v>1023502</v>
      </c>
      <c r="V2946" t="s">
        <v>416</v>
      </c>
      <c r="W2946" s="60">
        <v>20820001</v>
      </c>
      <c r="X2946" s="60" t="str">
        <f t="shared" si="45"/>
        <v>208</v>
      </c>
    </row>
    <row r="2947" spans="2:24">
      <c r="B2947">
        <v>1128415954</v>
      </c>
      <c r="C2947" t="s">
        <v>3010</v>
      </c>
      <c r="D2947" t="s">
        <v>393</v>
      </c>
      <c r="E2947" s="60" t="s">
        <v>394</v>
      </c>
      <c r="G2947" t="s">
        <v>2693</v>
      </c>
      <c r="H2947" s="61">
        <v>45014</v>
      </c>
      <c r="J2947" t="s">
        <v>396</v>
      </c>
      <c r="M2947" t="s">
        <v>471</v>
      </c>
      <c r="Q2947" t="s">
        <v>2694</v>
      </c>
      <c r="S2947">
        <v>10230</v>
      </c>
      <c r="T2947" t="s">
        <v>454</v>
      </c>
      <c r="U2947" s="60">
        <v>1023009</v>
      </c>
      <c r="V2947" t="s">
        <v>663</v>
      </c>
      <c r="W2947" s="60">
        <v>20720009</v>
      </c>
      <c r="X2947" s="60" t="str">
        <f t="shared" ref="X2947:X3010" si="46">LEFT(W2947,3)</f>
        <v>207</v>
      </c>
    </row>
    <row r="2948" spans="2:24">
      <c r="B2948">
        <v>1128418007</v>
      </c>
      <c r="C2948" t="s">
        <v>3069</v>
      </c>
      <c r="D2948" t="s">
        <v>393</v>
      </c>
      <c r="E2948" s="60" t="s">
        <v>394</v>
      </c>
      <c r="G2948" t="s">
        <v>1299</v>
      </c>
      <c r="H2948" s="61">
        <v>45223</v>
      </c>
      <c r="J2948" t="s">
        <v>396</v>
      </c>
      <c r="M2948" t="s">
        <v>471</v>
      </c>
      <c r="Q2948" t="s">
        <v>398</v>
      </c>
      <c r="S2948">
        <v>10230</v>
      </c>
      <c r="T2948" t="s">
        <v>454</v>
      </c>
      <c r="U2948" s="60">
        <v>1023007</v>
      </c>
      <c r="V2948" t="s">
        <v>582</v>
      </c>
      <c r="W2948" s="60">
        <v>20720007</v>
      </c>
      <c r="X2948" s="60" t="str">
        <f t="shared" si="46"/>
        <v>207</v>
      </c>
    </row>
    <row r="2949" spans="2:24">
      <c r="B2949">
        <v>1128418252</v>
      </c>
      <c r="C2949" t="s">
        <v>2810</v>
      </c>
      <c r="D2949" t="s">
        <v>393</v>
      </c>
      <c r="E2949" s="60" t="s">
        <v>394</v>
      </c>
      <c r="G2949" t="s">
        <v>395</v>
      </c>
      <c r="H2949" s="61">
        <v>44519</v>
      </c>
      <c r="J2949" t="s">
        <v>396</v>
      </c>
      <c r="M2949" t="s">
        <v>471</v>
      </c>
      <c r="Q2949" t="s">
        <v>398</v>
      </c>
      <c r="S2949">
        <v>10230</v>
      </c>
      <c r="T2949" t="s">
        <v>454</v>
      </c>
      <c r="U2949" s="60">
        <v>1023009</v>
      </c>
      <c r="V2949" t="s">
        <v>663</v>
      </c>
      <c r="W2949" s="60">
        <v>20720009</v>
      </c>
      <c r="X2949" s="60" t="str">
        <f t="shared" si="46"/>
        <v>207</v>
      </c>
    </row>
    <row r="2950" spans="2:24">
      <c r="B2950">
        <v>1128418683</v>
      </c>
      <c r="C2950" t="s">
        <v>2830</v>
      </c>
      <c r="D2950" t="s">
        <v>393</v>
      </c>
      <c r="E2950" s="60" t="s">
        <v>394</v>
      </c>
      <c r="G2950" t="s">
        <v>395</v>
      </c>
      <c r="H2950" s="61">
        <v>44531</v>
      </c>
      <c r="J2950" t="s">
        <v>396</v>
      </c>
      <c r="M2950" t="s">
        <v>397</v>
      </c>
      <c r="Q2950" t="s">
        <v>398</v>
      </c>
      <c r="S2950">
        <v>10215</v>
      </c>
      <c r="T2950" t="s">
        <v>5034</v>
      </c>
      <c r="U2950" s="60">
        <v>1021501</v>
      </c>
      <c r="V2950" t="s">
        <v>466</v>
      </c>
      <c r="W2950" s="60">
        <v>21520003</v>
      </c>
      <c r="X2950" s="60" t="str">
        <f t="shared" si="46"/>
        <v>215</v>
      </c>
    </row>
    <row r="2951" spans="2:24">
      <c r="B2951">
        <v>1128421598</v>
      </c>
      <c r="C2951" t="s">
        <v>3367</v>
      </c>
      <c r="D2951" t="s">
        <v>393</v>
      </c>
      <c r="E2951" s="60" t="s">
        <v>394</v>
      </c>
      <c r="G2951" t="s">
        <v>2693</v>
      </c>
      <c r="H2951" s="61">
        <v>45237</v>
      </c>
      <c r="J2951" t="s">
        <v>396</v>
      </c>
      <c r="M2951" t="s">
        <v>471</v>
      </c>
      <c r="Q2951" t="s">
        <v>2694</v>
      </c>
      <c r="S2951">
        <v>10230</v>
      </c>
      <c r="T2951" t="s">
        <v>454</v>
      </c>
      <c r="U2951" s="60">
        <v>1023008</v>
      </c>
      <c r="V2951" t="s">
        <v>684</v>
      </c>
      <c r="W2951" s="60">
        <v>20720008</v>
      </c>
      <c r="X2951" s="60" t="str">
        <f t="shared" si="46"/>
        <v>207</v>
      </c>
    </row>
    <row r="2952" spans="2:24">
      <c r="B2952">
        <v>1128421733</v>
      </c>
      <c r="C2952" t="s">
        <v>2737</v>
      </c>
      <c r="D2952" t="s">
        <v>393</v>
      </c>
      <c r="E2952" s="60" t="s">
        <v>394</v>
      </c>
      <c r="G2952" t="s">
        <v>395</v>
      </c>
      <c r="H2952" s="61">
        <v>44498</v>
      </c>
      <c r="J2952" t="s">
        <v>396</v>
      </c>
      <c r="M2952" t="s">
        <v>397</v>
      </c>
      <c r="Q2952" t="s">
        <v>398</v>
      </c>
      <c r="S2952">
        <v>10203</v>
      </c>
      <c r="T2952" t="s">
        <v>399</v>
      </c>
      <c r="U2952" s="60">
        <v>1020302</v>
      </c>
      <c r="V2952" t="s">
        <v>400</v>
      </c>
      <c r="W2952" s="60">
        <v>21420002</v>
      </c>
      <c r="X2952" s="60" t="str">
        <f t="shared" si="46"/>
        <v>214</v>
      </c>
    </row>
    <row r="2953" spans="2:24">
      <c r="B2953">
        <v>1128422372</v>
      </c>
      <c r="C2953" t="s">
        <v>3425</v>
      </c>
      <c r="D2953" t="s">
        <v>393</v>
      </c>
      <c r="E2953" s="60" t="s">
        <v>394</v>
      </c>
      <c r="G2953" t="s">
        <v>2693</v>
      </c>
      <c r="H2953" s="61">
        <v>45247</v>
      </c>
      <c r="J2953" t="s">
        <v>396</v>
      </c>
      <c r="M2953" t="s">
        <v>397</v>
      </c>
      <c r="Q2953" t="s">
        <v>2694</v>
      </c>
      <c r="S2953">
        <v>10250</v>
      </c>
      <c r="T2953" t="s">
        <v>483</v>
      </c>
      <c r="U2953" s="60">
        <v>1025001</v>
      </c>
      <c r="V2953" t="s">
        <v>864</v>
      </c>
      <c r="W2953" s="60">
        <v>21220001</v>
      </c>
      <c r="X2953" s="60" t="str">
        <f t="shared" si="46"/>
        <v>212</v>
      </c>
    </row>
    <row r="2954" spans="2:24">
      <c r="B2954">
        <v>1128422990</v>
      </c>
      <c r="C2954" t="s">
        <v>3437</v>
      </c>
      <c r="D2954" t="s">
        <v>393</v>
      </c>
      <c r="E2954" s="60" t="s">
        <v>394</v>
      </c>
      <c r="G2954" t="s">
        <v>2693</v>
      </c>
      <c r="H2954" s="61">
        <v>45169</v>
      </c>
      <c r="J2954" t="s">
        <v>396</v>
      </c>
      <c r="M2954" t="s">
        <v>397</v>
      </c>
      <c r="Q2954" t="s">
        <v>2694</v>
      </c>
      <c r="S2954">
        <v>10210</v>
      </c>
      <c r="T2954" t="s">
        <v>5038</v>
      </c>
      <c r="U2954" s="60">
        <v>1021001</v>
      </c>
      <c r="V2954" t="s">
        <v>797</v>
      </c>
      <c r="W2954" s="60">
        <v>21820002</v>
      </c>
      <c r="X2954" s="60" t="str">
        <f t="shared" si="46"/>
        <v>218</v>
      </c>
    </row>
    <row r="2955" spans="2:24">
      <c r="B2955">
        <v>1128423444</v>
      </c>
      <c r="C2955" t="s">
        <v>2843</v>
      </c>
      <c r="D2955" t="s">
        <v>410</v>
      </c>
      <c r="E2955" s="60" t="s">
        <v>411</v>
      </c>
      <c r="G2955" t="s">
        <v>412</v>
      </c>
      <c r="H2955" s="61">
        <v>44540</v>
      </c>
      <c r="J2955" t="s">
        <v>647</v>
      </c>
      <c r="M2955" t="s">
        <v>397</v>
      </c>
      <c r="Q2955" t="s">
        <v>414</v>
      </c>
      <c r="S2955">
        <v>10279</v>
      </c>
      <c r="T2955" t="s">
        <v>1114</v>
      </c>
      <c r="U2955" s="60">
        <v>10279</v>
      </c>
      <c r="V2955" t="s">
        <v>1114</v>
      </c>
      <c r="W2955" s="60">
        <v>22960001</v>
      </c>
      <c r="X2955" s="60" t="str">
        <f t="shared" si="46"/>
        <v>229</v>
      </c>
    </row>
    <row r="2956" spans="2:24">
      <c r="B2956">
        <v>1128425260</v>
      </c>
      <c r="C2956" t="s">
        <v>4927</v>
      </c>
      <c r="D2956" t="s">
        <v>393</v>
      </c>
      <c r="E2956" s="60" t="s">
        <v>394</v>
      </c>
      <c r="G2956" t="s">
        <v>1299</v>
      </c>
      <c r="H2956" s="61">
        <v>45237</v>
      </c>
      <c r="J2956" t="s">
        <v>396</v>
      </c>
      <c r="M2956" t="s">
        <v>397</v>
      </c>
      <c r="Q2956" t="s">
        <v>398</v>
      </c>
      <c r="S2956">
        <v>10209</v>
      </c>
      <c r="T2956" t="s">
        <v>442</v>
      </c>
      <c r="U2956" s="60">
        <v>1020901</v>
      </c>
      <c r="V2956" t="s">
        <v>445</v>
      </c>
      <c r="W2956" s="60">
        <v>21720002</v>
      </c>
      <c r="X2956" s="60" t="str">
        <f t="shared" si="46"/>
        <v>217</v>
      </c>
    </row>
    <row r="2957" spans="2:24">
      <c r="B2957">
        <v>1128425503</v>
      </c>
      <c r="C2957" t="s">
        <v>3144</v>
      </c>
      <c r="D2957" t="s">
        <v>393</v>
      </c>
      <c r="E2957" s="60" t="s">
        <v>394</v>
      </c>
      <c r="G2957" t="s">
        <v>2693</v>
      </c>
      <c r="H2957" s="61">
        <v>45099</v>
      </c>
      <c r="J2957" t="s">
        <v>396</v>
      </c>
      <c r="M2957" t="s">
        <v>397</v>
      </c>
      <c r="Q2957" t="s">
        <v>2694</v>
      </c>
      <c r="S2957">
        <v>10290</v>
      </c>
      <c r="T2957" t="s">
        <v>706</v>
      </c>
      <c r="U2957" s="60">
        <v>1029004</v>
      </c>
      <c r="V2957" t="s">
        <v>1939</v>
      </c>
      <c r="W2957" s="60">
        <v>20420007</v>
      </c>
      <c r="X2957" s="60" t="str">
        <f t="shared" si="46"/>
        <v>204</v>
      </c>
    </row>
    <row r="2958" spans="2:24">
      <c r="B2958">
        <v>1104867826</v>
      </c>
      <c r="C2958" t="s">
        <v>2652</v>
      </c>
      <c r="D2958" t="s">
        <v>410</v>
      </c>
      <c r="E2958" s="60" t="s">
        <v>411</v>
      </c>
      <c r="G2958" t="s">
        <v>412</v>
      </c>
      <c r="H2958" s="61">
        <v>44312</v>
      </c>
      <c r="J2958" t="s">
        <v>4979</v>
      </c>
      <c r="M2958" t="s">
        <v>397</v>
      </c>
      <c r="Q2958" t="s">
        <v>719</v>
      </c>
      <c r="S2958">
        <v>10291</v>
      </c>
      <c r="T2958" t="s">
        <v>439</v>
      </c>
      <c r="U2958" s="60">
        <v>1029104</v>
      </c>
      <c r="V2958" t="s">
        <v>528</v>
      </c>
      <c r="W2958" s="60">
        <v>10410046</v>
      </c>
      <c r="X2958" s="60" t="str">
        <f t="shared" si="46"/>
        <v>104</v>
      </c>
    </row>
    <row r="2959" spans="2:24">
      <c r="B2959">
        <v>1128433845</v>
      </c>
      <c r="C2959" t="s">
        <v>3089</v>
      </c>
      <c r="D2959" t="s">
        <v>393</v>
      </c>
      <c r="E2959" s="60" t="s">
        <v>394</v>
      </c>
      <c r="G2959" t="s">
        <v>2693</v>
      </c>
      <c r="H2959" s="61">
        <v>45240</v>
      </c>
      <c r="J2959" t="s">
        <v>396</v>
      </c>
      <c r="M2959" t="s">
        <v>397</v>
      </c>
      <c r="Q2959" t="s">
        <v>2694</v>
      </c>
      <c r="S2959">
        <v>10215</v>
      </c>
      <c r="T2959" t="s">
        <v>5034</v>
      </c>
      <c r="U2959" s="60">
        <v>1021504</v>
      </c>
      <c r="V2959" t="s">
        <v>632</v>
      </c>
      <c r="W2959" s="60">
        <v>21520002</v>
      </c>
      <c r="X2959" s="60" t="str">
        <f t="shared" si="46"/>
        <v>215</v>
      </c>
    </row>
    <row r="2960" spans="2:24">
      <c r="B2960">
        <v>1128433996</v>
      </c>
      <c r="C2960" t="s">
        <v>2899</v>
      </c>
      <c r="D2960" t="s">
        <v>393</v>
      </c>
      <c r="E2960" s="60" t="s">
        <v>394</v>
      </c>
      <c r="G2960" t="s">
        <v>2693</v>
      </c>
      <c r="H2960" s="61">
        <v>44973</v>
      </c>
      <c r="J2960" t="s">
        <v>396</v>
      </c>
      <c r="M2960" t="s">
        <v>397</v>
      </c>
      <c r="Q2960" t="s">
        <v>2694</v>
      </c>
      <c r="S2960">
        <v>10225</v>
      </c>
      <c r="T2960" t="s">
        <v>402</v>
      </c>
      <c r="U2960" s="60">
        <v>1022501</v>
      </c>
      <c r="V2960" t="s">
        <v>676</v>
      </c>
      <c r="W2960" s="60">
        <v>21320003</v>
      </c>
      <c r="X2960" s="60" t="str">
        <f t="shared" si="46"/>
        <v>213</v>
      </c>
    </row>
    <row r="2961" spans="2:24">
      <c r="B2961" s="60">
        <v>1128437555</v>
      </c>
      <c r="C2961" t="s">
        <v>2437</v>
      </c>
      <c r="D2961" t="s">
        <v>410</v>
      </c>
      <c r="E2961" s="60" t="s">
        <v>411</v>
      </c>
      <c r="G2961" t="s">
        <v>753</v>
      </c>
      <c r="H2961" s="180">
        <v>43047</v>
      </c>
      <c r="J2961" s="60" t="s">
        <v>4965</v>
      </c>
      <c r="M2961" s="60" t="s">
        <v>397</v>
      </c>
      <c r="Q2961" s="60" t="s">
        <v>753</v>
      </c>
      <c r="S2961" s="60">
        <v>10203</v>
      </c>
      <c r="T2961" s="60" t="s">
        <v>399</v>
      </c>
      <c r="U2961" s="60">
        <v>1020301</v>
      </c>
      <c r="V2961" t="s">
        <v>405</v>
      </c>
      <c r="W2961" s="60">
        <v>21420004</v>
      </c>
      <c r="X2961" s="60" t="str">
        <f t="shared" si="46"/>
        <v>214</v>
      </c>
    </row>
    <row r="2962" spans="2:24">
      <c r="B2962">
        <v>1128438531</v>
      </c>
      <c r="C2962" t="s">
        <v>2328</v>
      </c>
      <c r="D2962" t="s">
        <v>410</v>
      </c>
      <c r="E2962" s="60" t="s">
        <v>411</v>
      </c>
      <c r="G2962" t="s">
        <v>753</v>
      </c>
      <c r="H2962" s="61">
        <v>42312</v>
      </c>
      <c r="J2962" t="s">
        <v>4955</v>
      </c>
      <c r="M2962" t="s">
        <v>471</v>
      </c>
      <c r="Q2962" t="s">
        <v>753</v>
      </c>
      <c r="S2962">
        <v>10230</v>
      </c>
      <c r="T2962" t="s">
        <v>454</v>
      </c>
      <c r="U2962" s="60">
        <v>1023016</v>
      </c>
      <c r="V2962" t="s">
        <v>588</v>
      </c>
      <c r="W2962" s="60">
        <v>20730001</v>
      </c>
      <c r="X2962" s="60" t="str">
        <f t="shared" si="46"/>
        <v>207</v>
      </c>
    </row>
    <row r="2963" spans="2:24">
      <c r="B2963">
        <v>1128440362</v>
      </c>
      <c r="C2963" t="s">
        <v>2692</v>
      </c>
      <c r="D2963" t="s">
        <v>410</v>
      </c>
      <c r="E2963" s="60" t="s">
        <v>411</v>
      </c>
      <c r="G2963" t="s">
        <v>412</v>
      </c>
      <c r="H2963" s="61">
        <v>44413</v>
      </c>
      <c r="J2963" t="s">
        <v>4979</v>
      </c>
      <c r="M2963" t="s">
        <v>397</v>
      </c>
      <c r="Q2963" t="s">
        <v>719</v>
      </c>
      <c r="S2963">
        <v>10230</v>
      </c>
      <c r="T2963" t="s">
        <v>454</v>
      </c>
      <c r="U2963" s="60">
        <v>1023013</v>
      </c>
      <c r="V2963" t="s">
        <v>840</v>
      </c>
      <c r="W2963" s="60">
        <v>20720014</v>
      </c>
      <c r="X2963" s="60" t="str">
        <f t="shared" si="46"/>
        <v>207</v>
      </c>
    </row>
    <row r="2964" spans="2:24">
      <c r="B2964">
        <v>1128407232</v>
      </c>
      <c r="C2964" t="s">
        <v>2204</v>
      </c>
      <c r="D2964" t="s">
        <v>410</v>
      </c>
      <c r="E2964" s="60" t="s">
        <v>411</v>
      </c>
      <c r="G2964" t="s">
        <v>753</v>
      </c>
      <c r="H2964" s="61">
        <v>41802</v>
      </c>
      <c r="J2964" t="s">
        <v>508</v>
      </c>
      <c r="M2964" t="s">
        <v>397</v>
      </c>
      <c r="Q2964" t="s">
        <v>753</v>
      </c>
      <c r="S2964">
        <v>10291</v>
      </c>
      <c r="T2964" t="s">
        <v>439</v>
      </c>
      <c r="U2964" s="60">
        <v>1029104</v>
      </c>
      <c r="V2964" t="s">
        <v>528</v>
      </c>
      <c r="W2964" s="60">
        <v>10410046</v>
      </c>
      <c r="X2964" s="60" t="str">
        <f t="shared" si="46"/>
        <v>104</v>
      </c>
    </row>
    <row r="2965" spans="2:24">
      <c r="B2965">
        <v>1128442347</v>
      </c>
      <c r="C2965" t="s">
        <v>4928</v>
      </c>
      <c r="D2965" t="s">
        <v>393</v>
      </c>
      <c r="E2965" s="60" t="s">
        <v>394</v>
      </c>
      <c r="G2965" t="s">
        <v>2693</v>
      </c>
      <c r="H2965" s="61">
        <v>45093</v>
      </c>
      <c r="J2965" t="s">
        <v>396</v>
      </c>
      <c r="M2965" t="s">
        <v>471</v>
      </c>
      <c r="Q2965" t="s">
        <v>2694</v>
      </c>
      <c r="S2965">
        <v>10230</v>
      </c>
      <c r="T2965" t="s">
        <v>454</v>
      </c>
      <c r="U2965" s="60">
        <v>1023016</v>
      </c>
      <c r="V2965" t="s">
        <v>588</v>
      </c>
      <c r="W2965" s="60">
        <v>20730001</v>
      </c>
      <c r="X2965" s="60" t="str">
        <f t="shared" si="46"/>
        <v>207</v>
      </c>
    </row>
    <row r="2966" spans="2:24">
      <c r="B2966">
        <v>1128443772</v>
      </c>
      <c r="C2966" t="s">
        <v>2966</v>
      </c>
      <c r="D2966" t="s">
        <v>393</v>
      </c>
      <c r="E2966" s="60" t="s">
        <v>394</v>
      </c>
      <c r="G2966" t="s">
        <v>2693</v>
      </c>
      <c r="H2966" s="61">
        <v>44991</v>
      </c>
      <c r="J2966" t="s">
        <v>396</v>
      </c>
      <c r="M2966" t="s">
        <v>397</v>
      </c>
      <c r="Q2966" t="s">
        <v>2694</v>
      </c>
      <c r="S2966">
        <v>10272</v>
      </c>
      <c r="T2966" t="s">
        <v>1023</v>
      </c>
      <c r="U2966" s="60">
        <v>10272</v>
      </c>
      <c r="V2966" t="s">
        <v>1023</v>
      </c>
      <c r="W2966" s="60">
        <v>22760001</v>
      </c>
      <c r="X2966" s="60" t="str">
        <f t="shared" si="46"/>
        <v>227</v>
      </c>
    </row>
    <row r="2967" spans="2:24">
      <c r="B2967">
        <v>1128445866</v>
      </c>
      <c r="C2967" t="s">
        <v>2396</v>
      </c>
      <c r="D2967" t="s">
        <v>410</v>
      </c>
      <c r="E2967" s="60" t="s">
        <v>411</v>
      </c>
      <c r="G2967" t="s">
        <v>753</v>
      </c>
      <c r="H2967" s="61">
        <v>42544</v>
      </c>
      <c r="J2967" t="s">
        <v>481</v>
      </c>
      <c r="M2967" t="s">
        <v>397</v>
      </c>
      <c r="Q2967" t="s">
        <v>753</v>
      </c>
      <c r="S2967">
        <v>10230</v>
      </c>
      <c r="T2967" t="s">
        <v>454</v>
      </c>
      <c r="U2967" s="60">
        <v>10230</v>
      </c>
      <c r="V2967" t="s">
        <v>454</v>
      </c>
      <c r="W2967" s="60">
        <v>20760001</v>
      </c>
      <c r="X2967" s="60" t="str">
        <f t="shared" si="46"/>
        <v>207</v>
      </c>
    </row>
    <row r="2968" spans="2:24">
      <c r="B2968">
        <v>1128448235</v>
      </c>
      <c r="C2968" t="s">
        <v>2187</v>
      </c>
      <c r="D2968" t="s">
        <v>410</v>
      </c>
      <c r="E2968" s="60" t="s">
        <v>411</v>
      </c>
      <c r="G2968" t="s">
        <v>753</v>
      </c>
      <c r="H2968" s="61">
        <v>41655</v>
      </c>
      <c r="J2968" t="s">
        <v>508</v>
      </c>
      <c r="M2968" t="s">
        <v>397</v>
      </c>
      <c r="Q2968" t="s">
        <v>753</v>
      </c>
      <c r="S2968">
        <v>10230</v>
      </c>
      <c r="T2968" t="s">
        <v>454</v>
      </c>
      <c r="U2968" s="60">
        <v>1023016</v>
      </c>
      <c r="V2968" t="s">
        <v>588</v>
      </c>
      <c r="W2968" s="60">
        <v>20730001</v>
      </c>
      <c r="X2968" s="60" t="str">
        <f t="shared" si="46"/>
        <v>207</v>
      </c>
    </row>
    <row r="2969" spans="2:24">
      <c r="B2969">
        <v>1128448678</v>
      </c>
      <c r="C2969" t="s">
        <v>2609</v>
      </c>
      <c r="D2969" t="s">
        <v>410</v>
      </c>
      <c r="E2969" s="60" t="s">
        <v>411</v>
      </c>
      <c r="G2969" t="s">
        <v>412</v>
      </c>
      <c r="H2969" s="61">
        <v>43686</v>
      </c>
      <c r="J2969" t="s">
        <v>5011</v>
      </c>
      <c r="M2969" t="s">
        <v>397</v>
      </c>
      <c r="Q2969" t="s">
        <v>719</v>
      </c>
      <c r="S2969">
        <v>10296</v>
      </c>
      <c r="T2969" t="s">
        <v>2029</v>
      </c>
      <c r="U2969" s="60">
        <v>10296</v>
      </c>
      <c r="V2969" t="s">
        <v>2029</v>
      </c>
      <c r="W2969" s="60">
        <v>11210001</v>
      </c>
      <c r="X2969" s="60" t="str">
        <f t="shared" si="46"/>
        <v>112</v>
      </c>
    </row>
    <row r="2970" spans="2:24">
      <c r="B2970">
        <v>1128431031</v>
      </c>
      <c r="C2970" t="s">
        <v>3142</v>
      </c>
      <c r="D2970" t="s">
        <v>410</v>
      </c>
      <c r="E2970" s="60" t="s">
        <v>411</v>
      </c>
      <c r="G2970" t="s">
        <v>2844</v>
      </c>
      <c r="H2970" s="61">
        <v>45076</v>
      </c>
      <c r="J2970" t="s">
        <v>2858</v>
      </c>
      <c r="M2970" t="s">
        <v>397</v>
      </c>
      <c r="Q2970" t="s">
        <v>2846</v>
      </c>
      <c r="S2970">
        <v>10291</v>
      </c>
      <c r="T2970" t="s">
        <v>439</v>
      </c>
      <c r="U2970" s="60">
        <v>1029104</v>
      </c>
      <c r="V2970" t="s">
        <v>528</v>
      </c>
      <c r="W2970" s="60">
        <v>10410046</v>
      </c>
      <c r="X2970" s="60" t="str">
        <f t="shared" si="46"/>
        <v>104</v>
      </c>
    </row>
    <row r="2971" spans="2:24">
      <c r="B2971">
        <v>1128455155</v>
      </c>
      <c r="C2971" t="s">
        <v>4929</v>
      </c>
      <c r="D2971" t="s">
        <v>393</v>
      </c>
      <c r="E2971" s="60" t="s">
        <v>394</v>
      </c>
      <c r="G2971" t="s">
        <v>2693</v>
      </c>
      <c r="H2971" s="61">
        <v>45036</v>
      </c>
      <c r="J2971" t="s">
        <v>396</v>
      </c>
      <c r="M2971" t="s">
        <v>397</v>
      </c>
      <c r="Q2971" t="s">
        <v>2694</v>
      </c>
      <c r="S2971">
        <v>10209</v>
      </c>
      <c r="T2971" t="s">
        <v>442</v>
      </c>
      <c r="U2971" s="60">
        <v>1020902</v>
      </c>
      <c r="V2971" t="s">
        <v>652</v>
      </c>
      <c r="W2971" s="60">
        <v>21720003</v>
      </c>
      <c r="X2971" s="60" t="str">
        <f t="shared" si="46"/>
        <v>217</v>
      </c>
    </row>
    <row r="2972" spans="2:24">
      <c r="B2972">
        <v>1128465431</v>
      </c>
      <c r="C2972" t="s">
        <v>4930</v>
      </c>
      <c r="D2972" t="s">
        <v>393</v>
      </c>
      <c r="E2972" s="60" t="s">
        <v>394</v>
      </c>
      <c r="G2972" t="s">
        <v>1299</v>
      </c>
      <c r="H2972" s="61">
        <v>45223</v>
      </c>
      <c r="J2972" t="s">
        <v>396</v>
      </c>
      <c r="M2972" t="s">
        <v>397</v>
      </c>
      <c r="Q2972" t="s">
        <v>398</v>
      </c>
      <c r="S2972">
        <v>10203</v>
      </c>
      <c r="T2972" t="s">
        <v>399</v>
      </c>
      <c r="U2972" s="60">
        <v>1020302</v>
      </c>
      <c r="V2972" t="s">
        <v>400</v>
      </c>
      <c r="W2972" s="60">
        <v>21420002</v>
      </c>
      <c r="X2972" s="60" t="str">
        <f t="shared" si="46"/>
        <v>214</v>
      </c>
    </row>
    <row r="2973" spans="2:24">
      <c r="B2973">
        <v>1128477684</v>
      </c>
      <c r="C2973" t="s">
        <v>4931</v>
      </c>
      <c r="D2973" t="s">
        <v>393</v>
      </c>
      <c r="E2973" s="60" t="s">
        <v>394</v>
      </c>
      <c r="G2973" t="s">
        <v>2693</v>
      </c>
      <c r="H2973" s="61">
        <v>45007</v>
      </c>
      <c r="J2973" t="s">
        <v>396</v>
      </c>
      <c r="M2973" t="s">
        <v>471</v>
      </c>
      <c r="Q2973" t="s">
        <v>2694</v>
      </c>
      <c r="S2973">
        <v>10203</v>
      </c>
      <c r="T2973" t="s">
        <v>399</v>
      </c>
      <c r="U2973" s="60">
        <v>1020303</v>
      </c>
      <c r="V2973" t="s">
        <v>418</v>
      </c>
      <c r="W2973" s="60">
        <v>21420003</v>
      </c>
      <c r="X2973" s="60" t="str">
        <f t="shared" si="46"/>
        <v>214</v>
      </c>
    </row>
    <row r="2974" spans="2:24">
      <c r="B2974">
        <v>1128483307</v>
      </c>
      <c r="C2974" t="s">
        <v>4932</v>
      </c>
      <c r="D2974" t="s">
        <v>393</v>
      </c>
      <c r="E2974" s="60" t="s">
        <v>394</v>
      </c>
      <c r="G2974" t="s">
        <v>2693</v>
      </c>
      <c r="H2974" s="61">
        <v>45078</v>
      </c>
      <c r="J2974" t="s">
        <v>396</v>
      </c>
      <c r="M2974" t="s">
        <v>397</v>
      </c>
      <c r="Q2974" t="s">
        <v>2694</v>
      </c>
      <c r="S2974">
        <v>10210</v>
      </c>
      <c r="T2974" t="s">
        <v>5038</v>
      </c>
      <c r="U2974" s="60">
        <v>1021001</v>
      </c>
      <c r="V2974" t="s">
        <v>797</v>
      </c>
      <c r="W2974" s="60">
        <v>21820002</v>
      </c>
      <c r="X2974" s="60" t="str">
        <f t="shared" si="46"/>
        <v>218</v>
      </c>
    </row>
    <row r="2975" spans="2:24">
      <c r="B2975">
        <v>1129540573</v>
      </c>
      <c r="C2975" t="s">
        <v>2119</v>
      </c>
      <c r="D2975" t="s">
        <v>410</v>
      </c>
      <c r="E2975" s="60" t="s">
        <v>411</v>
      </c>
      <c r="G2975" t="s">
        <v>753</v>
      </c>
      <c r="H2975" s="61">
        <v>41383</v>
      </c>
      <c r="J2975" t="s">
        <v>533</v>
      </c>
      <c r="M2975" t="s">
        <v>397</v>
      </c>
      <c r="Q2975" t="s">
        <v>753</v>
      </c>
      <c r="S2975">
        <v>10292</v>
      </c>
      <c r="T2975" t="s">
        <v>451</v>
      </c>
      <c r="U2975" s="60">
        <v>1029203</v>
      </c>
      <c r="V2975" t="s">
        <v>452</v>
      </c>
      <c r="W2975" s="60">
        <v>20160002</v>
      </c>
      <c r="X2975" s="60" t="str">
        <f t="shared" si="46"/>
        <v>201</v>
      </c>
    </row>
    <row r="2976" spans="2:24">
      <c r="B2976">
        <v>1129564009</v>
      </c>
      <c r="C2976" t="s">
        <v>2255</v>
      </c>
      <c r="D2976" t="s">
        <v>393</v>
      </c>
      <c r="E2976" s="60" t="s">
        <v>394</v>
      </c>
      <c r="G2976" t="s">
        <v>395</v>
      </c>
      <c r="H2976" s="61">
        <v>41871</v>
      </c>
      <c r="J2976" t="s">
        <v>4963</v>
      </c>
      <c r="M2976" t="s">
        <v>471</v>
      </c>
      <c r="Q2976" t="s">
        <v>398</v>
      </c>
      <c r="S2976">
        <v>10230</v>
      </c>
      <c r="T2976" t="s">
        <v>454</v>
      </c>
      <c r="U2976" s="60">
        <v>1023005</v>
      </c>
      <c r="V2976" t="s">
        <v>765</v>
      </c>
      <c r="W2976" s="60">
        <v>20720005</v>
      </c>
      <c r="X2976" s="60" t="str">
        <f t="shared" si="46"/>
        <v>207</v>
      </c>
    </row>
    <row r="2977" spans="2:24">
      <c r="B2977">
        <v>1133797058</v>
      </c>
      <c r="C2977" t="s">
        <v>4933</v>
      </c>
      <c r="D2977" t="s">
        <v>393</v>
      </c>
      <c r="E2977" s="60" t="s">
        <v>394</v>
      </c>
      <c r="G2977" t="s">
        <v>2693</v>
      </c>
      <c r="H2977" s="61">
        <v>45084</v>
      </c>
      <c r="J2977" t="s">
        <v>396</v>
      </c>
      <c r="M2977" t="s">
        <v>397</v>
      </c>
      <c r="Q2977" t="s">
        <v>2694</v>
      </c>
      <c r="S2977">
        <v>10213</v>
      </c>
      <c r="T2977" t="s">
        <v>460</v>
      </c>
      <c r="U2977" s="60">
        <v>1021303</v>
      </c>
      <c r="V2977" t="s">
        <v>1740</v>
      </c>
      <c r="W2977" s="60">
        <v>22320002</v>
      </c>
      <c r="X2977" s="60" t="str">
        <f t="shared" si="46"/>
        <v>223</v>
      </c>
    </row>
    <row r="2978" spans="2:24">
      <c r="B2978">
        <v>1140852736</v>
      </c>
      <c r="C2978" t="s">
        <v>2294</v>
      </c>
      <c r="D2978" t="s">
        <v>410</v>
      </c>
      <c r="E2978" s="60" t="s">
        <v>411</v>
      </c>
      <c r="G2978" t="s">
        <v>753</v>
      </c>
      <c r="H2978" s="61">
        <v>42068</v>
      </c>
      <c r="J2978" t="s">
        <v>542</v>
      </c>
      <c r="M2978" t="s">
        <v>397</v>
      </c>
      <c r="Q2978" t="s">
        <v>753</v>
      </c>
      <c r="S2978">
        <v>10289</v>
      </c>
      <c r="T2978" t="s">
        <v>521</v>
      </c>
      <c r="U2978" s="60">
        <v>102890401</v>
      </c>
      <c r="V2978" t="s">
        <v>522</v>
      </c>
      <c r="W2978" s="60">
        <v>10210005</v>
      </c>
      <c r="X2978" s="60" t="str">
        <f t="shared" si="46"/>
        <v>102</v>
      </c>
    </row>
    <row r="2979" spans="2:24">
      <c r="B2979">
        <v>1144032459</v>
      </c>
      <c r="C2979" t="s">
        <v>4934</v>
      </c>
      <c r="D2979" t="s">
        <v>393</v>
      </c>
      <c r="E2979" s="60" t="s">
        <v>394</v>
      </c>
      <c r="G2979" t="s">
        <v>1299</v>
      </c>
      <c r="H2979" s="61">
        <v>45223</v>
      </c>
      <c r="J2979" t="s">
        <v>396</v>
      </c>
      <c r="M2979" t="s">
        <v>397</v>
      </c>
      <c r="Q2979" t="s">
        <v>398</v>
      </c>
      <c r="S2979">
        <v>10271</v>
      </c>
      <c r="T2979" t="s">
        <v>1163</v>
      </c>
      <c r="U2979" s="60">
        <v>10271</v>
      </c>
      <c r="V2979" t="s">
        <v>1163</v>
      </c>
      <c r="W2979" s="60">
        <v>22860001</v>
      </c>
      <c r="X2979" s="60" t="str">
        <f t="shared" si="46"/>
        <v>228</v>
      </c>
    </row>
    <row r="2980" spans="2:24">
      <c r="B2980">
        <v>1144050050</v>
      </c>
      <c r="C2980" t="s">
        <v>4935</v>
      </c>
      <c r="D2980" t="s">
        <v>393</v>
      </c>
      <c r="E2980" s="60" t="s">
        <v>394</v>
      </c>
      <c r="G2980" t="s">
        <v>2693</v>
      </c>
      <c r="H2980" s="61">
        <v>45202</v>
      </c>
      <c r="J2980" t="s">
        <v>396</v>
      </c>
      <c r="M2980" t="s">
        <v>471</v>
      </c>
      <c r="Q2980" t="s">
        <v>2694</v>
      </c>
      <c r="S2980">
        <v>10230</v>
      </c>
      <c r="T2980" t="s">
        <v>454</v>
      </c>
      <c r="U2980" s="60">
        <v>1023005</v>
      </c>
      <c r="V2980" t="s">
        <v>765</v>
      </c>
      <c r="W2980" s="60">
        <v>20720005</v>
      </c>
      <c r="X2980" s="60" t="str">
        <f t="shared" si="46"/>
        <v>207</v>
      </c>
    </row>
    <row r="2981" spans="2:24">
      <c r="B2981">
        <v>1146443959</v>
      </c>
      <c r="C2981" t="s">
        <v>928</v>
      </c>
      <c r="D2981" t="s">
        <v>393</v>
      </c>
      <c r="E2981" s="60" t="s">
        <v>394</v>
      </c>
      <c r="G2981" t="s">
        <v>395</v>
      </c>
      <c r="H2981" s="61">
        <v>35328</v>
      </c>
      <c r="J2981" t="s">
        <v>396</v>
      </c>
      <c r="M2981" t="s">
        <v>397</v>
      </c>
      <c r="Q2981" t="s">
        <v>398</v>
      </c>
      <c r="S2981">
        <v>10203</v>
      </c>
      <c r="T2981" t="s">
        <v>399</v>
      </c>
      <c r="U2981" s="60">
        <v>1020305</v>
      </c>
      <c r="V2981" t="s">
        <v>436</v>
      </c>
      <c r="W2981" s="60">
        <v>21420001</v>
      </c>
      <c r="X2981" s="60" t="str">
        <f t="shared" si="46"/>
        <v>214</v>
      </c>
    </row>
    <row r="2982" spans="2:24">
      <c r="B2982">
        <v>1152187103</v>
      </c>
      <c r="C2982" t="s">
        <v>4936</v>
      </c>
      <c r="D2982" t="s">
        <v>393</v>
      </c>
      <c r="E2982" s="60" t="s">
        <v>394</v>
      </c>
      <c r="G2982" t="s">
        <v>2693</v>
      </c>
      <c r="H2982" s="61">
        <v>45154</v>
      </c>
      <c r="J2982" t="s">
        <v>396</v>
      </c>
      <c r="M2982" t="s">
        <v>471</v>
      </c>
      <c r="Q2982" t="s">
        <v>2694</v>
      </c>
      <c r="S2982">
        <v>10230</v>
      </c>
      <c r="T2982" t="s">
        <v>454</v>
      </c>
      <c r="U2982" s="60">
        <v>1023011</v>
      </c>
      <c r="V2982" t="s">
        <v>793</v>
      </c>
      <c r="W2982" s="60">
        <v>20720011</v>
      </c>
      <c r="X2982" s="60" t="str">
        <f t="shared" si="46"/>
        <v>207</v>
      </c>
    </row>
    <row r="2983" spans="2:24">
      <c r="B2983">
        <v>1128440373</v>
      </c>
      <c r="C2983" t="s">
        <v>3195</v>
      </c>
      <c r="D2983" t="s">
        <v>410</v>
      </c>
      <c r="E2983" s="60" t="s">
        <v>411</v>
      </c>
      <c r="G2983" t="s">
        <v>412</v>
      </c>
      <c r="H2983" s="61">
        <v>45035</v>
      </c>
      <c r="J2983" t="s">
        <v>481</v>
      </c>
      <c r="M2983" t="s">
        <v>397</v>
      </c>
      <c r="Q2983" t="s">
        <v>414</v>
      </c>
      <c r="S2983">
        <v>10291</v>
      </c>
      <c r="T2983" t="s">
        <v>439</v>
      </c>
      <c r="U2983" s="60">
        <v>1029104</v>
      </c>
      <c r="V2983" t="s">
        <v>528</v>
      </c>
      <c r="W2983" s="60">
        <v>10410046</v>
      </c>
      <c r="X2983" s="60" t="str">
        <f t="shared" si="46"/>
        <v>104</v>
      </c>
    </row>
    <row r="2984" spans="2:24">
      <c r="B2984">
        <v>1152187928</v>
      </c>
      <c r="C2984" t="s">
        <v>2664</v>
      </c>
      <c r="D2984" t="s">
        <v>410</v>
      </c>
      <c r="E2984" s="60" t="s">
        <v>411</v>
      </c>
      <c r="G2984" t="s">
        <v>412</v>
      </c>
      <c r="H2984" s="61">
        <v>44369</v>
      </c>
      <c r="J2984" t="s">
        <v>481</v>
      </c>
      <c r="M2984" t="s">
        <v>397</v>
      </c>
      <c r="Q2984" t="s">
        <v>414</v>
      </c>
      <c r="S2984">
        <v>10235</v>
      </c>
      <c r="T2984" t="s">
        <v>415</v>
      </c>
      <c r="U2984" s="60">
        <v>10235</v>
      </c>
      <c r="V2984" t="s">
        <v>415</v>
      </c>
      <c r="W2984" s="60">
        <v>20860001</v>
      </c>
      <c r="X2984" s="60" t="str">
        <f t="shared" si="46"/>
        <v>208</v>
      </c>
    </row>
    <row r="2985" spans="2:24">
      <c r="B2985">
        <v>1152192346</v>
      </c>
      <c r="C2985" t="s">
        <v>2957</v>
      </c>
      <c r="D2985" t="s">
        <v>393</v>
      </c>
      <c r="E2985" s="60" t="s">
        <v>394</v>
      </c>
      <c r="G2985" t="s">
        <v>1299</v>
      </c>
      <c r="H2985" s="61">
        <v>45223</v>
      </c>
      <c r="J2985" t="s">
        <v>396</v>
      </c>
      <c r="M2985" t="s">
        <v>471</v>
      </c>
      <c r="Q2985" t="s">
        <v>398</v>
      </c>
      <c r="S2985">
        <v>10230</v>
      </c>
      <c r="T2985" t="s">
        <v>454</v>
      </c>
      <c r="U2985" s="60">
        <v>1023011</v>
      </c>
      <c r="V2985" t="s">
        <v>793</v>
      </c>
      <c r="W2985" s="60">
        <v>20720011</v>
      </c>
      <c r="X2985" s="60" t="str">
        <f t="shared" si="46"/>
        <v>207</v>
      </c>
    </row>
    <row r="2986" spans="2:24">
      <c r="B2986">
        <v>1152192642</v>
      </c>
      <c r="C2986" t="s">
        <v>3009</v>
      </c>
      <c r="D2986" t="s">
        <v>410</v>
      </c>
      <c r="E2986" s="60" t="s">
        <v>411</v>
      </c>
      <c r="G2986" t="s">
        <v>412</v>
      </c>
      <c r="H2986" s="61">
        <v>44642</v>
      </c>
      <c r="J2986" t="s">
        <v>489</v>
      </c>
      <c r="M2986" t="s">
        <v>397</v>
      </c>
      <c r="Q2986" t="s">
        <v>414</v>
      </c>
      <c r="S2986">
        <v>10292</v>
      </c>
      <c r="T2986" t="s">
        <v>451</v>
      </c>
      <c r="U2986" s="60">
        <v>1029203</v>
      </c>
      <c r="V2986" t="s">
        <v>452</v>
      </c>
      <c r="W2986" s="60">
        <v>20160002</v>
      </c>
      <c r="X2986" s="60" t="str">
        <f t="shared" si="46"/>
        <v>201</v>
      </c>
    </row>
    <row r="2987" spans="2:24">
      <c r="B2987">
        <v>1152193228</v>
      </c>
      <c r="C2987" t="s">
        <v>4937</v>
      </c>
      <c r="D2987" t="s">
        <v>393</v>
      </c>
      <c r="E2987" s="60" t="s">
        <v>394</v>
      </c>
      <c r="G2987" t="s">
        <v>2693</v>
      </c>
      <c r="H2987" s="61">
        <v>44944</v>
      </c>
      <c r="J2987" t="s">
        <v>396</v>
      </c>
      <c r="M2987" t="s">
        <v>471</v>
      </c>
      <c r="Q2987" t="s">
        <v>2694</v>
      </c>
      <c r="S2987">
        <v>10211</v>
      </c>
      <c r="T2987" t="s">
        <v>422</v>
      </c>
      <c r="U2987" s="60">
        <v>1021101</v>
      </c>
      <c r="V2987" t="s">
        <v>423</v>
      </c>
      <c r="W2987" s="60">
        <v>21920004</v>
      </c>
      <c r="X2987" s="60" t="str">
        <f t="shared" si="46"/>
        <v>219</v>
      </c>
    </row>
    <row r="2988" spans="2:24">
      <c r="B2988">
        <v>1152194342</v>
      </c>
      <c r="C2988" t="s">
        <v>2670</v>
      </c>
      <c r="D2988" t="s">
        <v>410</v>
      </c>
      <c r="E2988" s="60" t="s">
        <v>411</v>
      </c>
      <c r="G2988" t="s">
        <v>412</v>
      </c>
      <c r="H2988" s="61">
        <v>44369</v>
      </c>
      <c r="J2988" t="s">
        <v>4947</v>
      </c>
      <c r="M2988" t="s">
        <v>397</v>
      </c>
      <c r="Q2988" t="s">
        <v>414</v>
      </c>
      <c r="S2988">
        <v>10235</v>
      </c>
      <c r="T2988" t="s">
        <v>415</v>
      </c>
      <c r="U2988" s="60">
        <v>10235</v>
      </c>
      <c r="V2988" t="s">
        <v>415</v>
      </c>
      <c r="W2988" s="60">
        <v>20860001</v>
      </c>
      <c r="X2988" s="60" t="str">
        <f t="shared" si="46"/>
        <v>208</v>
      </c>
    </row>
    <row r="2989" spans="2:24">
      <c r="B2989">
        <v>1152195725</v>
      </c>
      <c r="C2989" t="s">
        <v>2188</v>
      </c>
      <c r="D2989" t="s">
        <v>410</v>
      </c>
      <c r="E2989" s="60" t="s">
        <v>411</v>
      </c>
      <c r="G2989" t="s">
        <v>753</v>
      </c>
      <c r="H2989" s="61">
        <v>41655</v>
      </c>
      <c r="J2989" t="s">
        <v>489</v>
      </c>
      <c r="M2989" t="s">
        <v>397</v>
      </c>
      <c r="Q2989" t="s">
        <v>753</v>
      </c>
      <c r="S2989">
        <v>10292</v>
      </c>
      <c r="T2989" t="s">
        <v>451</v>
      </c>
      <c r="U2989" s="60">
        <v>1029203</v>
      </c>
      <c r="V2989" t="s">
        <v>452</v>
      </c>
      <c r="W2989" s="60">
        <v>20160002</v>
      </c>
      <c r="X2989" s="60" t="str">
        <f t="shared" si="46"/>
        <v>201</v>
      </c>
    </row>
    <row r="2990" spans="2:24">
      <c r="B2990">
        <v>1152195818</v>
      </c>
      <c r="C2990" t="s">
        <v>3004</v>
      </c>
      <c r="D2990" t="s">
        <v>393</v>
      </c>
      <c r="E2990" s="60" t="s">
        <v>394</v>
      </c>
      <c r="G2990" t="s">
        <v>2693</v>
      </c>
      <c r="H2990" s="61">
        <v>45223</v>
      </c>
      <c r="J2990" t="s">
        <v>396</v>
      </c>
      <c r="M2990" t="s">
        <v>397</v>
      </c>
      <c r="Q2990" t="s">
        <v>2694</v>
      </c>
      <c r="S2990">
        <v>10260</v>
      </c>
      <c r="T2990" t="s">
        <v>5037</v>
      </c>
      <c r="U2990" s="60">
        <v>1026002</v>
      </c>
      <c r="V2990" t="s">
        <v>1330</v>
      </c>
      <c r="W2990" s="60">
        <v>20920002</v>
      </c>
      <c r="X2990" s="60" t="str">
        <f t="shared" si="46"/>
        <v>209</v>
      </c>
    </row>
    <row r="2991" spans="2:24">
      <c r="B2991">
        <v>1152196188</v>
      </c>
      <c r="C2991" t="s">
        <v>4938</v>
      </c>
      <c r="D2991" t="s">
        <v>393</v>
      </c>
      <c r="E2991" s="60" t="s">
        <v>394</v>
      </c>
      <c r="G2991" t="s">
        <v>2693</v>
      </c>
      <c r="H2991" s="61">
        <v>45140</v>
      </c>
      <c r="J2991" t="s">
        <v>396</v>
      </c>
      <c r="M2991" t="s">
        <v>471</v>
      </c>
      <c r="Q2991" t="s">
        <v>2694</v>
      </c>
      <c r="S2991">
        <v>10230</v>
      </c>
      <c r="T2991" t="s">
        <v>454</v>
      </c>
      <c r="U2991" s="60">
        <v>1023008</v>
      </c>
      <c r="V2991" t="s">
        <v>684</v>
      </c>
      <c r="W2991" s="60">
        <v>20720008</v>
      </c>
      <c r="X2991" s="60" t="str">
        <f t="shared" si="46"/>
        <v>207</v>
      </c>
    </row>
    <row r="2992" spans="2:24">
      <c r="B2992">
        <v>1152207521</v>
      </c>
      <c r="C2992" t="s">
        <v>2974</v>
      </c>
      <c r="D2992" t="s">
        <v>393</v>
      </c>
      <c r="E2992" s="60" t="s">
        <v>394</v>
      </c>
      <c r="G2992" t="s">
        <v>2693</v>
      </c>
      <c r="H2992" s="61">
        <v>44999</v>
      </c>
      <c r="J2992" t="s">
        <v>396</v>
      </c>
      <c r="M2992" t="s">
        <v>471</v>
      </c>
      <c r="Q2992" t="s">
        <v>2694</v>
      </c>
      <c r="S2992">
        <v>10235</v>
      </c>
      <c r="T2992" t="s">
        <v>415</v>
      </c>
      <c r="U2992" s="60">
        <v>1023502</v>
      </c>
      <c r="V2992" t="s">
        <v>416</v>
      </c>
      <c r="W2992" s="60">
        <v>20820001</v>
      </c>
      <c r="X2992" s="60" t="str">
        <f t="shared" si="46"/>
        <v>208</v>
      </c>
    </row>
    <row r="2993" spans="2:24">
      <c r="B2993">
        <v>1152207662</v>
      </c>
      <c r="C2993" t="s">
        <v>4939</v>
      </c>
      <c r="D2993" t="s">
        <v>410</v>
      </c>
      <c r="E2993" s="60" t="s">
        <v>411</v>
      </c>
      <c r="G2993" t="s">
        <v>412</v>
      </c>
      <c r="H2993" s="61">
        <v>45187</v>
      </c>
      <c r="J2993" t="s">
        <v>4979</v>
      </c>
      <c r="M2993" t="s">
        <v>397</v>
      </c>
      <c r="Q2993" t="s">
        <v>719</v>
      </c>
      <c r="S2993">
        <v>10230</v>
      </c>
      <c r="T2993" t="s">
        <v>454</v>
      </c>
      <c r="U2993" s="60">
        <v>1023007</v>
      </c>
      <c r="V2993" t="s">
        <v>582</v>
      </c>
      <c r="W2993" s="60">
        <v>20720007</v>
      </c>
      <c r="X2993" s="60" t="str">
        <f t="shared" si="46"/>
        <v>207</v>
      </c>
    </row>
    <row r="2994" spans="2:24">
      <c r="B2994">
        <v>1152215202</v>
      </c>
      <c r="C2994" t="s">
        <v>3075</v>
      </c>
      <c r="D2994" t="s">
        <v>393</v>
      </c>
      <c r="E2994" s="60" t="s">
        <v>394</v>
      </c>
      <c r="G2994" t="s">
        <v>2693</v>
      </c>
      <c r="H2994" s="61">
        <v>45062</v>
      </c>
      <c r="J2994" t="s">
        <v>396</v>
      </c>
      <c r="M2994" t="s">
        <v>397</v>
      </c>
      <c r="Q2994" t="s">
        <v>2694</v>
      </c>
      <c r="S2994">
        <v>10210</v>
      </c>
      <c r="T2994" t="s">
        <v>5038</v>
      </c>
      <c r="U2994" s="60">
        <v>102100101</v>
      </c>
      <c r="V2994" t="s">
        <v>448</v>
      </c>
      <c r="W2994" s="60">
        <v>21820003</v>
      </c>
      <c r="X2994" s="60" t="str">
        <f t="shared" si="46"/>
        <v>218</v>
      </c>
    </row>
    <row r="2995" spans="2:24">
      <c r="B2995">
        <v>1152219094</v>
      </c>
      <c r="C2995" t="s">
        <v>3164</v>
      </c>
      <c r="D2995" t="s">
        <v>393</v>
      </c>
      <c r="E2995" s="60" t="s">
        <v>394</v>
      </c>
      <c r="G2995" t="s">
        <v>2693</v>
      </c>
      <c r="H2995" s="61">
        <v>45139</v>
      </c>
      <c r="J2995" t="s">
        <v>396</v>
      </c>
      <c r="M2995" t="s">
        <v>397</v>
      </c>
      <c r="Q2995" t="s">
        <v>2694</v>
      </c>
      <c r="S2995">
        <v>10290</v>
      </c>
      <c r="T2995" t="s">
        <v>706</v>
      </c>
      <c r="U2995" s="60">
        <v>1029004</v>
      </c>
      <c r="V2995" t="s">
        <v>1939</v>
      </c>
      <c r="W2995" s="60">
        <v>20420007</v>
      </c>
      <c r="X2995" s="60" t="str">
        <f t="shared" si="46"/>
        <v>204</v>
      </c>
    </row>
    <row r="2996" spans="2:24">
      <c r="B2996">
        <v>1152434799</v>
      </c>
      <c r="C2996" t="s">
        <v>2749</v>
      </c>
      <c r="D2996" t="s">
        <v>393</v>
      </c>
      <c r="E2996" s="60" t="s">
        <v>394</v>
      </c>
      <c r="G2996" t="s">
        <v>395</v>
      </c>
      <c r="H2996" s="61">
        <v>44498</v>
      </c>
      <c r="J2996" t="s">
        <v>396</v>
      </c>
      <c r="M2996" t="s">
        <v>397</v>
      </c>
      <c r="Q2996" t="s">
        <v>398</v>
      </c>
      <c r="S2996">
        <v>10211</v>
      </c>
      <c r="T2996" t="s">
        <v>422</v>
      </c>
      <c r="U2996" s="60">
        <v>1021101</v>
      </c>
      <c r="V2996" t="s">
        <v>423</v>
      </c>
      <c r="W2996" s="60">
        <v>21920004</v>
      </c>
      <c r="X2996" s="60" t="str">
        <f t="shared" si="46"/>
        <v>219</v>
      </c>
    </row>
    <row r="2997" spans="2:24">
      <c r="B2997">
        <v>1152435071</v>
      </c>
      <c r="C2997" t="s">
        <v>4940</v>
      </c>
      <c r="D2997" t="s">
        <v>393</v>
      </c>
      <c r="E2997" s="60" t="s">
        <v>394</v>
      </c>
      <c r="G2997" t="s">
        <v>2693</v>
      </c>
      <c r="H2997" s="61">
        <v>45050</v>
      </c>
      <c r="J2997" t="s">
        <v>396</v>
      </c>
      <c r="M2997" t="s">
        <v>471</v>
      </c>
      <c r="Q2997" t="s">
        <v>2694</v>
      </c>
      <c r="S2997">
        <v>10230</v>
      </c>
      <c r="T2997" t="s">
        <v>454</v>
      </c>
      <c r="U2997" s="60">
        <v>1023010</v>
      </c>
      <c r="V2997" t="s">
        <v>713</v>
      </c>
      <c r="W2997" s="60">
        <v>20720010</v>
      </c>
      <c r="X2997" s="60" t="str">
        <f t="shared" si="46"/>
        <v>207</v>
      </c>
    </row>
    <row r="2998" spans="2:24">
      <c r="B2998">
        <v>1152435179</v>
      </c>
      <c r="C2998" t="s">
        <v>2793</v>
      </c>
      <c r="D2998" t="s">
        <v>393</v>
      </c>
      <c r="E2998" s="60" t="s">
        <v>394</v>
      </c>
      <c r="G2998" t="s">
        <v>395</v>
      </c>
      <c r="H2998" s="61">
        <v>44519</v>
      </c>
      <c r="J2998" t="s">
        <v>396</v>
      </c>
      <c r="M2998" t="s">
        <v>397</v>
      </c>
      <c r="Q2998" t="s">
        <v>398</v>
      </c>
      <c r="S2998">
        <v>10215</v>
      </c>
      <c r="T2998" t="s">
        <v>5034</v>
      </c>
      <c r="U2998" s="60">
        <v>1021503</v>
      </c>
      <c r="V2998" t="s">
        <v>907</v>
      </c>
      <c r="W2998" s="60">
        <v>21520001</v>
      </c>
      <c r="X2998" s="60" t="str">
        <f t="shared" si="46"/>
        <v>215</v>
      </c>
    </row>
    <row r="2999" spans="2:24">
      <c r="B2999">
        <v>1152435614</v>
      </c>
      <c r="C2999" t="s">
        <v>3058</v>
      </c>
      <c r="D2999" t="s">
        <v>393</v>
      </c>
      <c r="E2999" s="60" t="s">
        <v>394</v>
      </c>
      <c r="G2999" t="s">
        <v>2693</v>
      </c>
      <c r="H2999" s="61">
        <v>45041</v>
      </c>
      <c r="J2999" t="s">
        <v>396</v>
      </c>
      <c r="M2999" t="s">
        <v>397</v>
      </c>
      <c r="Q2999" t="s">
        <v>2694</v>
      </c>
      <c r="S2999">
        <v>10230</v>
      </c>
      <c r="T2999" t="s">
        <v>454</v>
      </c>
      <c r="U2999" s="60">
        <v>10230</v>
      </c>
      <c r="V2999" t="s">
        <v>454</v>
      </c>
      <c r="W2999" s="60">
        <v>20760001</v>
      </c>
      <c r="X2999" s="60" t="str">
        <f t="shared" si="46"/>
        <v>207</v>
      </c>
    </row>
    <row r="3000" spans="2:24">
      <c r="B3000">
        <v>1152440762</v>
      </c>
      <c r="C3000" t="s">
        <v>3070</v>
      </c>
      <c r="D3000" t="s">
        <v>393</v>
      </c>
      <c r="E3000" s="60" t="s">
        <v>394</v>
      </c>
      <c r="G3000" t="s">
        <v>2693</v>
      </c>
      <c r="H3000" s="61">
        <v>45056</v>
      </c>
      <c r="J3000" t="s">
        <v>396</v>
      </c>
      <c r="M3000" t="s">
        <v>471</v>
      </c>
      <c r="Q3000" t="s">
        <v>2694</v>
      </c>
      <c r="S3000">
        <v>10230</v>
      </c>
      <c r="T3000" t="s">
        <v>454</v>
      </c>
      <c r="U3000" s="60">
        <v>1023008</v>
      </c>
      <c r="V3000" t="s">
        <v>684</v>
      </c>
      <c r="W3000" s="60">
        <v>20720008</v>
      </c>
      <c r="X3000" s="60" t="str">
        <f t="shared" si="46"/>
        <v>207</v>
      </c>
    </row>
    <row r="3001" spans="2:24">
      <c r="B3001">
        <v>1152441583</v>
      </c>
      <c r="C3001" t="s">
        <v>2184</v>
      </c>
      <c r="D3001" t="s">
        <v>410</v>
      </c>
      <c r="E3001" s="60" t="s">
        <v>411</v>
      </c>
      <c r="G3001" t="s">
        <v>753</v>
      </c>
      <c r="H3001" s="61">
        <v>41591</v>
      </c>
      <c r="J3001" t="s">
        <v>533</v>
      </c>
      <c r="M3001" t="s">
        <v>397</v>
      </c>
      <c r="Q3001" t="s">
        <v>753</v>
      </c>
      <c r="S3001">
        <v>10292</v>
      </c>
      <c r="T3001" t="s">
        <v>451</v>
      </c>
      <c r="U3001" s="60">
        <v>1029203</v>
      </c>
      <c r="V3001" t="s">
        <v>452</v>
      </c>
      <c r="W3001" s="60">
        <v>20160002</v>
      </c>
      <c r="X3001" s="60" t="str">
        <f t="shared" si="46"/>
        <v>201</v>
      </c>
    </row>
    <row r="3002" spans="2:24">
      <c r="B3002">
        <v>1152443010</v>
      </c>
      <c r="C3002" t="s">
        <v>2414</v>
      </c>
      <c r="D3002" t="s">
        <v>410</v>
      </c>
      <c r="E3002" s="60" t="s">
        <v>411</v>
      </c>
      <c r="G3002" t="s">
        <v>753</v>
      </c>
      <c r="H3002" s="61">
        <v>42775</v>
      </c>
      <c r="J3002" t="s">
        <v>5033</v>
      </c>
      <c r="M3002" t="s">
        <v>397</v>
      </c>
      <c r="Q3002" t="s">
        <v>753</v>
      </c>
      <c r="S3002">
        <v>10230</v>
      </c>
      <c r="T3002" t="s">
        <v>454</v>
      </c>
      <c r="U3002" s="60">
        <v>1023016</v>
      </c>
      <c r="V3002" t="s">
        <v>588</v>
      </c>
      <c r="W3002" s="60">
        <v>20730001</v>
      </c>
      <c r="X3002" s="60" t="str">
        <f t="shared" si="46"/>
        <v>207</v>
      </c>
    </row>
    <row r="3003" spans="2:24">
      <c r="B3003">
        <v>1152448210</v>
      </c>
      <c r="C3003" t="s">
        <v>2166</v>
      </c>
      <c r="D3003" t="s">
        <v>410</v>
      </c>
      <c r="E3003" s="60" t="s">
        <v>411</v>
      </c>
      <c r="G3003" t="s">
        <v>753</v>
      </c>
      <c r="H3003" s="61">
        <v>41520</v>
      </c>
      <c r="J3003" t="s">
        <v>542</v>
      </c>
      <c r="M3003" t="s">
        <v>397</v>
      </c>
      <c r="Q3003" t="s">
        <v>753</v>
      </c>
      <c r="S3003">
        <v>10289</v>
      </c>
      <c r="T3003" t="s">
        <v>521</v>
      </c>
      <c r="U3003" s="60">
        <v>102890401</v>
      </c>
      <c r="V3003" t="s">
        <v>522</v>
      </c>
      <c r="W3003" s="60">
        <v>10210005</v>
      </c>
      <c r="X3003" s="60" t="str">
        <f t="shared" si="46"/>
        <v>102</v>
      </c>
    </row>
    <row r="3004" spans="2:24">
      <c r="B3004">
        <v>1128454169</v>
      </c>
      <c r="C3004" t="s">
        <v>3434</v>
      </c>
      <c r="D3004" t="s">
        <v>410</v>
      </c>
      <c r="E3004" s="60" t="s">
        <v>411</v>
      </c>
      <c r="G3004" t="s">
        <v>412</v>
      </c>
      <c r="H3004" s="61">
        <v>44887</v>
      </c>
      <c r="J3004" t="s">
        <v>3435</v>
      </c>
      <c r="M3004" t="s">
        <v>397</v>
      </c>
      <c r="Q3004" t="s">
        <v>719</v>
      </c>
      <c r="S3004">
        <v>10291</v>
      </c>
      <c r="T3004" t="s">
        <v>439</v>
      </c>
      <c r="U3004" s="60">
        <v>1029106</v>
      </c>
      <c r="V3004" t="s">
        <v>505</v>
      </c>
      <c r="W3004" s="60">
        <v>10410050</v>
      </c>
      <c r="X3004" s="60" t="str">
        <f t="shared" si="46"/>
        <v>104</v>
      </c>
    </row>
    <row r="3005" spans="2:24">
      <c r="B3005">
        <v>1152684716</v>
      </c>
      <c r="C3005" t="s">
        <v>2269</v>
      </c>
      <c r="D3005" t="s">
        <v>410</v>
      </c>
      <c r="E3005" s="60" t="s">
        <v>411</v>
      </c>
      <c r="G3005" t="s">
        <v>753</v>
      </c>
      <c r="H3005" s="61">
        <v>41933</v>
      </c>
      <c r="J3005" t="s">
        <v>4947</v>
      </c>
      <c r="M3005" t="s">
        <v>397</v>
      </c>
      <c r="Q3005" t="s">
        <v>753</v>
      </c>
      <c r="S3005">
        <v>10235</v>
      </c>
      <c r="T3005" t="s">
        <v>415</v>
      </c>
      <c r="U3005" s="60">
        <v>10235</v>
      </c>
      <c r="V3005" t="s">
        <v>415</v>
      </c>
      <c r="W3005" s="60">
        <v>20860001</v>
      </c>
      <c r="X3005" s="60" t="str">
        <f t="shared" si="46"/>
        <v>208</v>
      </c>
    </row>
    <row r="3006" spans="2:24">
      <c r="B3006">
        <v>1152187116</v>
      </c>
      <c r="C3006" t="s">
        <v>4941</v>
      </c>
      <c r="D3006" t="s">
        <v>410</v>
      </c>
      <c r="E3006" s="60" t="s">
        <v>411</v>
      </c>
      <c r="G3006" t="s">
        <v>2844</v>
      </c>
      <c r="H3006" s="61">
        <v>45071</v>
      </c>
      <c r="J3006" t="s">
        <v>2858</v>
      </c>
      <c r="M3006" t="s">
        <v>397</v>
      </c>
      <c r="Q3006" t="s">
        <v>2846</v>
      </c>
      <c r="S3006">
        <v>10291</v>
      </c>
      <c r="T3006" t="s">
        <v>439</v>
      </c>
      <c r="U3006" s="60">
        <v>1029107</v>
      </c>
      <c r="V3006" t="s">
        <v>512</v>
      </c>
      <c r="W3006" s="60">
        <v>10410054</v>
      </c>
      <c r="X3006" s="60" t="str">
        <f t="shared" si="46"/>
        <v>104</v>
      </c>
    </row>
    <row r="3007" spans="2:24">
      <c r="B3007">
        <v>1214717481</v>
      </c>
      <c r="C3007" t="s">
        <v>2792</v>
      </c>
      <c r="D3007" t="s">
        <v>393</v>
      </c>
      <c r="E3007" s="60" t="s">
        <v>394</v>
      </c>
      <c r="G3007" t="s">
        <v>395</v>
      </c>
      <c r="H3007" s="61">
        <v>44519</v>
      </c>
      <c r="J3007" t="s">
        <v>396</v>
      </c>
      <c r="M3007" t="s">
        <v>397</v>
      </c>
      <c r="Q3007" t="s">
        <v>398</v>
      </c>
      <c r="S3007">
        <v>10225</v>
      </c>
      <c r="T3007" t="s">
        <v>402</v>
      </c>
      <c r="U3007" s="60">
        <v>1022502</v>
      </c>
      <c r="V3007" t="s">
        <v>5045</v>
      </c>
      <c r="W3007" s="60">
        <v>21320004</v>
      </c>
      <c r="X3007" s="60" t="str">
        <f t="shared" si="46"/>
        <v>213</v>
      </c>
    </row>
    <row r="3008" spans="2:24">
      <c r="B3008">
        <v>1214719943</v>
      </c>
      <c r="C3008" t="s">
        <v>2959</v>
      </c>
      <c r="D3008" t="s">
        <v>393</v>
      </c>
      <c r="E3008" s="60" t="s">
        <v>394</v>
      </c>
      <c r="G3008" t="s">
        <v>2693</v>
      </c>
      <c r="H3008" s="61">
        <v>44993</v>
      </c>
      <c r="J3008" t="s">
        <v>396</v>
      </c>
      <c r="M3008" t="s">
        <v>397</v>
      </c>
      <c r="Q3008" t="s">
        <v>2694</v>
      </c>
      <c r="S3008">
        <v>10290</v>
      </c>
      <c r="T3008" t="s">
        <v>706</v>
      </c>
      <c r="U3008" s="60">
        <v>1029004</v>
      </c>
      <c r="V3008" t="s">
        <v>1939</v>
      </c>
      <c r="W3008" s="60">
        <v>20420007</v>
      </c>
      <c r="X3008" s="60" t="str">
        <f t="shared" si="46"/>
        <v>204</v>
      </c>
    </row>
    <row r="3009" spans="2:24">
      <c r="B3009">
        <v>1214720924</v>
      </c>
      <c r="C3009" t="s">
        <v>3209</v>
      </c>
      <c r="D3009" t="s">
        <v>393</v>
      </c>
      <c r="E3009" s="60" t="s">
        <v>394</v>
      </c>
      <c r="G3009" t="s">
        <v>2693</v>
      </c>
      <c r="H3009" s="61">
        <v>45161</v>
      </c>
      <c r="J3009" t="s">
        <v>396</v>
      </c>
      <c r="M3009" t="s">
        <v>471</v>
      </c>
      <c r="Q3009" t="s">
        <v>2694</v>
      </c>
      <c r="S3009">
        <v>10211</v>
      </c>
      <c r="T3009" t="s">
        <v>422</v>
      </c>
      <c r="U3009" s="60">
        <v>1021101</v>
      </c>
      <c r="V3009" t="s">
        <v>423</v>
      </c>
      <c r="W3009" s="60">
        <v>21920004</v>
      </c>
      <c r="X3009" s="60" t="str">
        <f t="shared" si="46"/>
        <v>219</v>
      </c>
    </row>
    <row r="3010" spans="2:24">
      <c r="B3010">
        <v>1214714888</v>
      </c>
      <c r="C3010" t="s">
        <v>4942</v>
      </c>
      <c r="D3010" t="s">
        <v>410</v>
      </c>
      <c r="E3010" s="60" t="s">
        <v>411</v>
      </c>
      <c r="G3010" t="s">
        <v>412</v>
      </c>
      <c r="H3010" s="61">
        <v>45097</v>
      </c>
      <c r="J3010" t="s">
        <v>481</v>
      </c>
      <c r="M3010" t="s">
        <v>397</v>
      </c>
      <c r="Q3010" t="s">
        <v>414</v>
      </c>
      <c r="S3010">
        <v>10291</v>
      </c>
      <c r="T3010" t="s">
        <v>439</v>
      </c>
      <c r="U3010" s="60">
        <v>1029106</v>
      </c>
      <c r="V3010" t="s">
        <v>505</v>
      </c>
      <c r="W3010" s="60">
        <v>10410050</v>
      </c>
      <c r="X3010" s="60" t="str">
        <f t="shared" si="46"/>
        <v>104</v>
      </c>
    </row>
    <row r="3011" spans="2:24">
      <c r="B3011">
        <v>1214731826</v>
      </c>
      <c r="C3011" t="s">
        <v>2878</v>
      </c>
      <c r="D3011" t="s">
        <v>410</v>
      </c>
      <c r="E3011" s="60" t="s">
        <v>411</v>
      </c>
      <c r="G3011" t="s">
        <v>412</v>
      </c>
      <c r="H3011" s="61">
        <v>45048</v>
      </c>
      <c r="J3011" t="s">
        <v>647</v>
      </c>
      <c r="M3011" t="s">
        <v>397</v>
      </c>
      <c r="Q3011" t="s">
        <v>414</v>
      </c>
      <c r="S3011">
        <v>10213</v>
      </c>
      <c r="T3011" t="s">
        <v>460</v>
      </c>
      <c r="U3011" s="60">
        <v>10213</v>
      </c>
      <c r="V3011" t="s">
        <v>460</v>
      </c>
      <c r="W3011" s="60">
        <v>22360001</v>
      </c>
      <c r="X3011" s="60" t="str">
        <f t="shared" ref="X3011:X3074" si="47">LEFT(W3011,3)</f>
        <v>223</v>
      </c>
    </row>
    <row r="3012" spans="2:24">
      <c r="B3012">
        <v>1214729616</v>
      </c>
      <c r="C3012" t="s">
        <v>3291</v>
      </c>
      <c r="D3012" t="s">
        <v>410</v>
      </c>
      <c r="E3012" s="60" t="s">
        <v>411</v>
      </c>
      <c r="G3012" t="s">
        <v>412</v>
      </c>
      <c r="H3012" s="61">
        <v>44823</v>
      </c>
      <c r="J3012" t="s">
        <v>481</v>
      </c>
      <c r="M3012" t="s">
        <v>397</v>
      </c>
      <c r="Q3012" t="s">
        <v>414</v>
      </c>
      <c r="S3012">
        <v>10291</v>
      </c>
      <c r="T3012" t="s">
        <v>439</v>
      </c>
      <c r="U3012" s="60">
        <v>1029106</v>
      </c>
      <c r="V3012" t="s">
        <v>505</v>
      </c>
      <c r="W3012" s="60">
        <v>10410050</v>
      </c>
      <c r="X3012" s="60" t="str">
        <f t="shared" si="47"/>
        <v>104</v>
      </c>
    </row>
    <row r="3013" spans="2:24">
      <c r="B3013">
        <v>1216713358</v>
      </c>
      <c r="C3013" t="s">
        <v>3255</v>
      </c>
      <c r="D3013" t="s">
        <v>410</v>
      </c>
      <c r="E3013" s="60" t="s">
        <v>411</v>
      </c>
      <c r="G3013" t="s">
        <v>412</v>
      </c>
      <c r="H3013" s="61">
        <v>44805</v>
      </c>
      <c r="J3013" t="s">
        <v>508</v>
      </c>
      <c r="M3013" t="s">
        <v>397</v>
      </c>
      <c r="Q3013" t="s">
        <v>414</v>
      </c>
      <c r="S3013">
        <v>10297</v>
      </c>
      <c r="T3013" t="s">
        <v>628</v>
      </c>
      <c r="U3013" s="60">
        <v>10297</v>
      </c>
      <c r="V3013" t="s">
        <v>628</v>
      </c>
      <c r="W3013" s="60">
        <v>20340028</v>
      </c>
      <c r="X3013" s="60" t="str">
        <f t="shared" si="47"/>
        <v>203</v>
      </c>
    </row>
    <row r="3014" spans="2:24">
      <c r="B3014">
        <v>1216721226</v>
      </c>
      <c r="C3014" t="s">
        <v>2677</v>
      </c>
      <c r="D3014" t="s">
        <v>410</v>
      </c>
      <c r="E3014" s="60" t="s">
        <v>411</v>
      </c>
      <c r="G3014" t="s">
        <v>412</v>
      </c>
      <c r="H3014" s="61">
        <v>44370</v>
      </c>
      <c r="J3014" t="s">
        <v>598</v>
      </c>
      <c r="M3014" t="s">
        <v>397</v>
      </c>
      <c r="Q3014" t="s">
        <v>414</v>
      </c>
      <c r="S3014">
        <v>10245</v>
      </c>
      <c r="T3014" t="s">
        <v>914</v>
      </c>
      <c r="U3014" s="60">
        <v>1024501</v>
      </c>
      <c r="V3014" t="s">
        <v>421</v>
      </c>
      <c r="W3014" s="60">
        <v>22120001</v>
      </c>
      <c r="X3014" s="60" t="str">
        <f t="shared" si="47"/>
        <v>221</v>
      </c>
    </row>
    <row r="3015" spans="2:24">
      <c r="B3015">
        <v>2000009498</v>
      </c>
      <c r="C3015" t="s">
        <v>2982</v>
      </c>
      <c r="D3015" t="s">
        <v>393</v>
      </c>
      <c r="E3015" s="60" t="s">
        <v>394</v>
      </c>
      <c r="G3015" t="s">
        <v>1299</v>
      </c>
      <c r="H3015" s="61">
        <v>45223</v>
      </c>
      <c r="J3015" t="s">
        <v>396</v>
      </c>
      <c r="M3015" t="s">
        <v>471</v>
      </c>
      <c r="Q3015" t="s">
        <v>398</v>
      </c>
      <c r="S3015">
        <v>10202</v>
      </c>
      <c r="T3015" t="s">
        <v>430</v>
      </c>
      <c r="U3015" s="60">
        <v>1020204</v>
      </c>
      <c r="V3015" t="s">
        <v>5047</v>
      </c>
      <c r="W3015" s="60">
        <v>21620003</v>
      </c>
      <c r="X3015" s="60" t="str">
        <f t="shared" si="47"/>
        <v>216</v>
      </c>
    </row>
    <row r="3016" spans="2:24">
      <c r="B3016">
        <v>2000009659</v>
      </c>
      <c r="C3016" t="s">
        <v>2366</v>
      </c>
      <c r="D3016" t="s">
        <v>393</v>
      </c>
      <c r="E3016" s="60" t="s">
        <v>394</v>
      </c>
      <c r="G3016" t="s">
        <v>395</v>
      </c>
      <c r="H3016" s="61">
        <v>42402</v>
      </c>
      <c r="J3016" t="s">
        <v>396</v>
      </c>
      <c r="M3016" t="s">
        <v>397</v>
      </c>
      <c r="Q3016" t="s">
        <v>398</v>
      </c>
      <c r="S3016">
        <v>10230</v>
      </c>
      <c r="T3016" t="s">
        <v>454</v>
      </c>
      <c r="U3016" s="60">
        <v>1023002</v>
      </c>
      <c r="V3016" t="s">
        <v>491</v>
      </c>
      <c r="W3016" s="60">
        <v>20720002</v>
      </c>
      <c r="X3016" s="60" t="str">
        <f t="shared" si="47"/>
        <v>207</v>
      </c>
    </row>
    <row r="3017" spans="2:24">
      <c r="E3017" s="60"/>
      <c r="H3017" s="61"/>
      <c r="U3017" s="60"/>
      <c r="W3017" s="60"/>
      <c r="X3017" s="60" t="str">
        <f t="shared" si="47"/>
        <v/>
      </c>
    </row>
    <row r="3018" spans="2:24">
      <c r="E3018" s="60"/>
      <c r="H3018" s="61"/>
      <c r="U3018" s="60"/>
      <c r="W3018" s="60"/>
      <c r="X3018" s="60" t="str">
        <f t="shared" si="47"/>
        <v/>
      </c>
    </row>
    <row r="3019" spans="2:24">
      <c r="E3019" s="60"/>
      <c r="H3019" s="61"/>
      <c r="U3019" s="60"/>
      <c r="W3019" s="60"/>
      <c r="X3019" s="60" t="str">
        <f t="shared" si="47"/>
        <v/>
      </c>
    </row>
    <row r="3020" spans="2:24">
      <c r="E3020" s="60"/>
      <c r="H3020" s="61"/>
      <c r="U3020" s="60"/>
      <c r="W3020" s="60"/>
      <c r="X3020" s="60" t="str">
        <f t="shared" si="47"/>
        <v/>
      </c>
    </row>
    <row r="3021" spans="2:24">
      <c r="E3021" s="60"/>
      <c r="H3021" s="61"/>
      <c r="U3021" s="60"/>
      <c r="W3021" s="60"/>
      <c r="X3021" s="60" t="str">
        <f t="shared" si="47"/>
        <v/>
      </c>
    </row>
    <row r="3022" spans="2:24">
      <c r="E3022" s="60"/>
      <c r="H3022" s="61"/>
      <c r="U3022" s="60"/>
      <c r="W3022" s="60"/>
      <c r="X3022" s="60" t="str">
        <f t="shared" si="47"/>
        <v/>
      </c>
    </row>
    <row r="3023" spans="2:24">
      <c r="E3023" s="60"/>
      <c r="H3023" s="61"/>
      <c r="U3023" s="60"/>
      <c r="W3023" s="60"/>
      <c r="X3023" s="60" t="str">
        <f t="shared" si="47"/>
        <v/>
      </c>
    </row>
    <row r="3024" spans="2:24">
      <c r="E3024" s="60"/>
      <c r="H3024" s="61"/>
      <c r="U3024" s="60"/>
      <c r="W3024" s="60"/>
      <c r="X3024" s="60" t="str">
        <f t="shared" si="47"/>
        <v/>
      </c>
    </row>
    <row r="3025" spans="5:24">
      <c r="E3025" s="60"/>
      <c r="H3025" s="61"/>
      <c r="U3025" s="60"/>
      <c r="W3025" s="60"/>
      <c r="X3025" s="60" t="str">
        <f t="shared" si="47"/>
        <v/>
      </c>
    </row>
    <row r="3026" spans="5:24">
      <c r="E3026" s="60"/>
      <c r="H3026" s="61"/>
      <c r="U3026" s="60"/>
      <c r="W3026" s="60"/>
      <c r="X3026" s="60" t="str">
        <f t="shared" si="47"/>
        <v/>
      </c>
    </row>
    <row r="3027" spans="5:24">
      <c r="E3027" s="60"/>
      <c r="H3027" s="61"/>
      <c r="U3027" s="60"/>
      <c r="W3027" s="60"/>
      <c r="X3027" s="60" t="str">
        <f t="shared" si="47"/>
        <v/>
      </c>
    </row>
    <row r="3028" spans="5:24">
      <c r="E3028" s="60"/>
      <c r="H3028" s="61"/>
      <c r="U3028" s="60"/>
      <c r="W3028" s="60"/>
      <c r="X3028" s="60" t="str">
        <f t="shared" si="47"/>
        <v/>
      </c>
    </row>
    <row r="3029" spans="5:24">
      <c r="E3029" s="60"/>
      <c r="H3029" s="61"/>
      <c r="U3029" s="60"/>
      <c r="W3029" s="60"/>
      <c r="X3029" s="60" t="str">
        <f t="shared" si="47"/>
        <v/>
      </c>
    </row>
    <row r="3030" spans="5:24">
      <c r="E3030" s="60"/>
      <c r="H3030" s="61"/>
      <c r="U3030" s="60"/>
      <c r="W3030" s="60"/>
      <c r="X3030" s="60" t="str">
        <f t="shared" si="47"/>
        <v/>
      </c>
    </row>
    <row r="3031" spans="5:24">
      <c r="E3031" s="60"/>
      <c r="H3031" s="61"/>
      <c r="U3031" s="60"/>
      <c r="W3031" s="60"/>
      <c r="X3031" s="60" t="str">
        <f t="shared" si="47"/>
        <v/>
      </c>
    </row>
    <row r="3032" spans="5:24">
      <c r="E3032" s="60"/>
      <c r="H3032" s="61"/>
      <c r="U3032" s="60"/>
      <c r="W3032" s="60"/>
      <c r="X3032" s="60" t="str">
        <f t="shared" si="47"/>
        <v/>
      </c>
    </row>
    <row r="3033" spans="5:24">
      <c r="E3033" s="60"/>
      <c r="H3033" s="61"/>
      <c r="U3033" s="60"/>
      <c r="W3033" s="60"/>
      <c r="X3033" s="60" t="str">
        <f t="shared" si="47"/>
        <v/>
      </c>
    </row>
    <row r="3034" spans="5:24">
      <c r="E3034" s="60"/>
      <c r="H3034" s="61"/>
      <c r="U3034" s="60"/>
      <c r="W3034" s="60"/>
      <c r="X3034" s="60" t="str">
        <f t="shared" si="47"/>
        <v/>
      </c>
    </row>
    <row r="3035" spans="5:24">
      <c r="E3035" s="60"/>
      <c r="H3035" s="61"/>
      <c r="U3035" s="60"/>
      <c r="W3035" s="60"/>
      <c r="X3035" s="60" t="str">
        <f t="shared" si="47"/>
        <v/>
      </c>
    </row>
    <row r="3036" spans="5:24">
      <c r="E3036" s="60"/>
      <c r="H3036" s="61"/>
      <c r="U3036" s="60"/>
      <c r="W3036" s="60"/>
      <c r="X3036" s="60" t="str">
        <f t="shared" si="47"/>
        <v/>
      </c>
    </row>
    <row r="3037" spans="5:24">
      <c r="E3037" s="60"/>
      <c r="H3037" s="61"/>
      <c r="U3037" s="60"/>
      <c r="W3037" s="60"/>
      <c r="X3037" s="60" t="str">
        <f t="shared" si="47"/>
        <v/>
      </c>
    </row>
    <row r="3038" spans="5:24">
      <c r="E3038" s="60"/>
      <c r="H3038" s="61"/>
      <c r="U3038" s="60"/>
      <c r="W3038" s="60"/>
      <c r="X3038" s="60" t="str">
        <f t="shared" si="47"/>
        <v/>
      </c>
    </row>
    <row r="3039" spans="5:24">
      <c r="E3039" s="60"/>
      <c r="H3039" s="61"/>
      <c r="U3039" s="60"/>
      <c r="W3039" s="60"/>
      <c r="X3039" s="60" t="str">
        <f t="shared" si="47"/>
        <v/>
      </c>
    </row>
    <row r="3040" spans="5:24">
      <c r="E3040" s="60"/>
      <c r="H3040" s="61"/>
      <c r="U3040" s="60"/>
      <c r="W3040" s="60"/>
      <c r="X3040" s="60" t="str">
        <f t="shared" si="47"/>
        <v/>
      </c>
    </row>
    <row r="3041" spans="2:24">
      <c r="E3041" s="60"/>
      <c r="H3041" s="61"/>
      <c r="U3041" s="60"/>
      <c r="W3041" s="60"/>
      <c r="X3041" s="60" t="str">
        <f t="shared" si="47"/>
        <v/>
      </c>
    </row>
    <row r="3042" spans="2:24">
      <c r="E3042" s="60"/>
      <c r="H3042" s="61"/>
      <c r="U3042" s="60"/>
      <c r="W3042" s="60"/>
      <c r="X3042" s="60" t="str">
        <f t="shared" si="47"/>
        <v/>
      </c>
    </row>
    <row r="3043" spans="2:24">
      <c r="E3043" s="60"/>
      <c r="H3043" s="61"/>
      <c r="U3043" s="60"/>
      <c r="W3043" s="60"/>
      <c r="X3043" s="60" t="str">
        <f t="shared" si="47"/>
        <v/>
      </c>
    </row>
    <row r="3044" spans="2:24">
      <c r="E3044" s="60"/>
      <c r="H3044" s="61"/>
      <c r="U3044" s="60"/>
      <c r="W3044" s="60"/>
      <c r="X3044" s="60" t="str">
        <f t="shared" si="47"/>
        <v/>
      </c>
    </row>
    <row r="3045" spans="2:24">
      <c r="E3045" s="60"/>
      <c r="H3045" s="61"/>
      <c r="U3045" s="60"/>
      <c r="W3045" s="60"/>
      <c r="X3045" s="60" t="str">
        <f t="shared" si="47"/>
        <v/>
      </c>
    </row>
    <row r="3046" spans="2:24">
      <c r="E3046" s="60"/>
      <c r="H3046" s="61"/>
      <c r="U3046" s="60"/>
      <c r="W3046" s="60"/>
      <c r="X3046" s="60" t="str">
        <f t="shared" si="47"/>
        <v/>
      </c>
    </row>
    <row r="3047" spans="2:24">
      <c r="E3047" s="60"/>
      <c r="H3047" s="61"/>
      <c r="U3047" s="60"/>
      <c r="W3047" s="60"/>
      <c r="X3047" s="60" t="str">
        <f t="shared" si="47"/>
        <v/>
      </c>
    </row>
    <row r="3048" spans="2:24">
      <c r="E3048" s="60"/>
      <c r="H3048" s="61"/>
      <c r="U3048" s="60"/>
      <c r="W3048" s="60"/>
      <c r="X3048" s="60" t="str">
        <f t="shared" si="47"/>
        <v/>
      </c>
    </row>
    <row r="3049" spans="2:24">
      <c r="E3049" s="60"/>
      <c r="H3049" s="61"/>
      <c r="U3049" s="60"/>
      <c r="W3049" s="60"/>
      <c r="X3049" s="60" t="str">
        <f t="shared" si="47"/>
        <v/>
      </c>
    </row>
    <row r="3050" spans="2:24">
      <c r="E3050" s="60"/>
      <c r="H3050" s="61"/>
      <c r="U3050" s="60"/>
      <c r="W3050" s="60"/>
      <c r="X3050" s="60" t="str">
        <f t="shared" si="47"/>
        <v/>
      </c>
    </row>
    <row r="3051" spans="2:24">
      <c r="B3051" s="60"/>
      <c r="E3051" s="60"/>
      <c r="H3051" s="180"/>
      <c r="J3051" s="60"/>
      <c r="M3051" s="60"/>
      <c r="Q3051" s="60"/>
      <c r="S3051" s="60"/>
      <c r="T3051" s="60"/>
      <c r="U3051" s="60"/>
      <c r="W3051" s="60"/>
      <c r="X3051" s="60" t="str">
        <f t="shared" si="47"/>
        <v/>
      </c>
    </row>
    <row r="3052" spans="2:24">
      <c r="E3052" s="60"/>
      <c r="H3052" s="61"/>
      <c r="U3052" s="60"/>
      <c r="W3052" s="60"/>
      <c r="X3052" s="60" t="str">
        <f t="shared" si="47"/>
        <v/>
      </c>
    </row>
    <row r="3053" spans="2:24">
      <c r="E3053" s="60"/>
      <c r="H3053" s="61"/>
      <c r="U3053" s="60"/>
      <c r="W3053" s="60"/>
      <c r="X3053" s="60" t="str">
        <f t="shared" si="47"/>
        <v/>
      </c>
    </row>
    <row r="3054" spans="2:24">
      <c r="E3054" s="60"/>
      <c r="H3054" s="61"/>
      <c r="U3054" s="60"/>
      <c r="W3054" s="60"/>
      <c r="X3054" s="60" t="str">
        <f t="shared" si="47"/>
        <v/>
      </c>
    </row>
    <row r="3055" spans="2:24">
      <c r="E3055" s="60"/>
      <c r="H3055" s="61"/>
      <c r="U3055" s="60"/>
      <c r="W3055" s="60"/>
      <c r="X3055" s="60" t="str">
        <f t="shared" si="47"/>
        <v/>
      </c>
    </row>
    <row r="3056" spans="2:24">
      <c r="E3056" s="60"/>
      <c r="H3056" s="61"/>
      <c r="U3056" s="60"/>
      <c r="W3056" s="60"/>
      <c r="X3056" s="60" t="str">
        <f t="shared" si="47"/>
        <v/>
      </c>
    </row>
    <row r="3057" spans="5:24">
      <c r="E3057" s="60"/>
      <c r="H3057" s="61"/>
      <c r="U3057" s="60"/>
      <c r="W3057" s="60"/>
      <c r="X3057" s="60" t="str">
        <f t="shared" si="47"/>
        <v/>
      </c>
    </row>
    <row r="3058" spans="5:24">
      <c r="E3058" s="60"/>
      <c r="H3058" s="61"/>
      <c r="U3058" s="60"/>
      <c r="W3058" s="60"/>
      <c r="X3058" s="60" t="str">
        <f t="shared" si="47"/>
        <v/>
      </c>
    </row>
    <row r="3059" spans="5:24">
      <c r="E3059" s="60"/>
      <c r="H3059" s="61"/>
      <c r="U3059" s="60"/>
      <c r="W3059" s="60"/>
      <c r="X3059" s="60" t="str">
        <f t="shared" si="47"/>
        <v/>
      </c>
    </row>
    <row r="3060" spans="5:24">
      <c r="E3060" s="60"/>
      <c r="H3060" s="61"/>
      <c r="U3060" s="60"/>
      <c r="W3060" s="60"/>
      <c r="X3060" s="60" t="str">
        <f t="shared" si="47"/>
        <v/>
      </c>
    </row>
    <row r="3061" spans="5:24">
      <c r="E3061" s="60"/>
      <c r="H3061" s="61"/>
      <c r="U3061" s="60"/>
      <c r="W3061" s="60"/>
      <c r="X3061" s="60" t="str">
        <f t="shared" si="47"/>
        <v/>
      </c>
    </row>
    <row r="3062" spans="5:24">
      <c r="E3062" s="60"/>
      <c r="H3062" s="61"/>
      <c r="U3062" s="60"/>
      <c r="W3062" s="60"/>
      <c r="X3062" s="60" t="str">
        <f t="shared" si="47"/>
        <v/>
      </c>
    </row>
    <row r="3063" spans="5:24">
      <c r="E3063" s="60"/>
      <c r="H3063" s="61"/>
      <c r="U3063" s="60"/>
      <c r="W3063" s="60"/>
      <c r="X3063" s="60" t="str">
        <f t="shared" si="47"/>
        <v/>
      </c>
    </row>
    <row r="3064" spans="5:24">
      <c r="E3064" s="60"/>
      <c r="H3064" s="61"/>
      <c r="U3064" s="60"/>
      <c r="W3064" s="60"/>
      <c r="X3064" s="60" t="str">
        <f t="shared" si="47"/>
        <v/>
      </c>
    </row>
    <row r="3065" spans="5:24">
      <c r="E3065" s="60"/>
      <c r="H3065" s="61"/>
      <c r="U3065" s="60"/>
      <c r="W3065" s="60"/>
      <c r="X3065" s="60" t="str">
        <f t="shared" si="47"/>
        <v/>
      </c>
    </row>
    <row r="3066" spans="5:24">
      <c r="E3066" s="60"/>
      <c r="H3066" s="61"/>
      <c r="U3066" s="60"/>
      <c r="W3066" s="60"/>
      <c r="X3066" s="60" t="str">
        <f t="shared" si="47"/>
        <v/>
      </c>
    </row>
    <row r="3067" spans="5:24">
      <c r="E3067" s="60"/>
      <c r="H3067" s="61"/>
      <c r="U3067" s="60"/>
      <c r="W3067" s="60"/>
      <c r="X3067" s="60" t="str">
        <f t="shared" si="47"/>
        <v/>
      </c>
    </row>
    <row r="3068" spans="5:24">
      <c r="E3068" s="60"/>
      <c r="H3068" s="61"/>
      <c r="U3068" s="60"/>
      <c r="W3068" s="60"/>
      <c r="X3068" s="60" t="str">
        <f t="shared" si="47"/>
        <v/>
      </c>
    </row>
    <row r="3069" spans="5:24">
      <c r="E3069" s="60"/>
      <c r="H3069" s="61"/>
      <c r="U3069" s="60"/>
      <c r="W3069" s="60"/>
      <c r="X3069" s="60" t="str">
        <f t="shared" si="47"/>
        <v/>
      </c>
    </row>
    <row r="3070" spans="5:24">
      <c r="E3070" s="60"/>
      <c r="H3070" s="61"/>
      <c r="U3070" s="60"/>
      <c r="W3070" s="60"/>
      <c r="X3070" s="60" t="str">
        <f t="shared" si="47"/>
        <v/>
      </c>
    </row>
    <row r="3071" spans="5:24">
      <c r="E3071" s="60"/>
      <c r="H3071" s="61"/>
      <c r="U3071" s="60"/>
      <c r="W3071" s="60"/>
      <c r="X3071" s="60" t="str">
        <f t="shared" si="47"/>
        <v/>
      </c>
    </row>
    <row r="3072" spans="5:24">
      <c r="E3072" s="60"/>
      <c r="H3072" s="61"/>
      <c r="U3072" s="60"/>
      <c r="W3072" s="60"/>
      <c r="X3072" s="60" t="str">
        <f t="shared" si="47"/>
        <v/>
      </c>
    </row>
    <row r="3073" spans="5:24">
      <c r="E3073" s="60"/>
      <c r="H3073" s="61"/>
      <c r="U3073" s="60"/>
      <c r="W3073" s="60"/>
      <c r="X3073" s="60" t="str">
        <f t="shared" si="47"/>
        <v/>
      </c>
    </row>
    <row r="3074" spans="5:24">
      <c r="E3074" s="60"/>
      <c r="H3074" s="61"/>
      <c r="U3074" s="60"/>
      <c r="W3074" s="60"/>
      <c r="X3074" s="60" t="str">
        <f t="shared" si="47"/>
        <v/>
      </c>
    </row>
    <row r="3075" spans="5:24">
      <c r="E3075" s="60"/>
      <c r="H3075" s="61"/>
      <c r="U3075" s="60"/>
      <c r="W3075" s="60"/>
      <c r="X3075" s="60" t="str">
        <f t="shared" ref="X3075:X3138" si="48">LEFT(W3075,3)</f>
        <v/>
      </c>
    </row>
    <row r="3076" spans="5:24">
      <c r="E3076" s="60"/>
      <c r="H3076" s="61"/>
      <c r="U3076" s="60"/>
      <c r="W3076" s="60"/>
      <c r="X3076" s="60" t="str">
        <f t="shared" si="48"/>
        <v/>
      </c>
    </row>
    <row r="3077" spans="5:24">
      <c r="E3077" s="60"/>
      <c r="H3077" s="61"/>
      <c r="U3077" s="60"/>
      <c r="W3077" s="60"/>
      <c r="X3077" s="60" t="str">
        <f t="shared" si="48"/>
        <v/>
      </c>
    </row>
    <row r="3078" spans="5:24">
      <c r="E3078" s="60"/>
      <c r="H3078" s="61"/>
      <c r="U3078" s="60"/>
      <c r="W3078" s="60"/>
      <c r="X3078" s="60" t="str">
        <f t="shared" si="48"/>
        <v/>
      </c>
    </row>
    <row r="3079" spans="5:24">
      <c r="E3079" s="60"/>
      <c r="H3079" s="61"/>
      <c r="U3079" s="60"/>
      <c r="W3079" s="60"/>
      <c r="X3079" s="60" t="str">
        <f t="shared" si="48"/>
        <v/>
      </c>
    </row>
    <row r="3080" spans="5:24">
      <c r="E3080" s="60"/>
      <c r="H3080" s="61"/>
      <c r="U3080" s="60"/>
      <c r="W3080" s="60"/>
      <c r="X3080" s="60" t="str">
        <f t="shared" si="48"/>
        <v/>
      </c>
    </row>
    <row r="3081" spans="5:24">
      <c r="E3081" s="60"/>
      <c r="H3081" s="61"/>
      <c r="U3081" s="60"/>
      <c r="W3081" s="60"/>
      <c r="X3081" s="60" t="str">
        <f t="shared" si="48"/>
        <v/>
      </c>
    </row>
    <row r="3082" spans="5:24">
      <c r="E3082" s="60"/>
      <c r="H3082" s="61"/>
      <c r="U3082" s="60"/>
      <c r="W3082" s="60"/>
      <c r="X3082" s="60" t="str">
        <f t="shared" si="48"/>
        <v/>
      </c>
    </row>
    <row r="3083" spans="5:24">
      <c r="E3083" s="60"/>
      <c r="H3083" s="61"/>
      <c r="U3083" s="60"/>
      <c r="W3083" s="60"/>
      <c r="X3083" s="60" t="str">
        <f t="shared" si="48"/>
        <v/>
      </c>
    </row>
    <row r="3084" spans="5:24">
      <c r="E3084" s="60"/>
      <c r="H3084" s="61"/>
      <c r="U3084" s="60"/>
      <c r="W3084" s="60"/>
      <c r="X3084" s="60" t="str">
        <f t="shared" si="48"/>
        <v/>
      </c>
    </row>
    <row r="3085" spans="5:24">
      <c r="E3085" s="60"/>
      <c r="H3085" s="61"/>
      <c r="U3085" s="60"/>
      <c r="W3085" s="60"/>
      <c r="X3085" s="60" t="str">
        <f t="shared" si="48"/>
        <v/>
      </c>
    </row>
    <row r="3086" spans="5:24">
      <c r="E3086" s="60"/>
      <c r="H3086" s="61"/>
      <c r="U3086" s="60"/>
      <c r="W3086" s="60"/>
      <c r="X3086" s="60" t="str">
        <f t="shared" si="48"/>
        <v/>
      </c>
    </row>
    <row r="3087" spans="5:24">
      <c r="E3087" s="60"/>
      <c r="H3087" s="61"/>
      <c r="U3087" s="60"/>
      <c r="W3087" s="60"/>
      <c r="X3087" s="60" t="str">
        <f t="shared" si="48"/>
        <v/>
      </c>
    </row>
    <row r="3088" spans="5:24">
      <c r="E3088" s="60"/>
      <c r="H3088" s="61"/>
      <c r="U3088" s="60"/>
      <c r="W3088" s="60"/>
      <c r="X3088" s="60" t="str">
        <f t="shared" si="48"/>
        <v/>
      </c>
    </row>
    <row r="3089" spans="5:24">
      <c r="E3089" s="60"/>
      <c r="H3089" s="61"/>
      <c r="U3089" s="60"/>
      <c r="W3089" s="60"/>
      <c r="X3089" s="60" t="str">
        <f t="shared" si="48"/>
        <v/>
      </c>
    </row>
    <row r="3090" spans="5:24">
      <c r="E3090" s="60"/>
      <c r="H3090" s="61"/>
      <c r="U3090" s="60"/>
      <c r="W3090" s="60"/>
      <c r="X3090" s="60" t="str">
        <f t="shared" si="48"/>
        <v/>
      </c>
    </row>
    <row r="3091" spans="5:24">
      <c r="E3091" s="60"/>
      <c r="H3091" s="61"/>
      <c r="U3091" s="60"/>
      <c r="W3091" s="60"/>
      <c r="X3091" s="60" t="str">
        <f t="shared" si="48"/>
        <v/>
      </c>
    </row>
    <row r="3092" spans="5:24">
      <c r="E3092" s="60"/>
      <c r="H3092" s="61"/>
      <c r="U3092" s="60"/>
      <c r="W3092" s="60"/>
      <c r="X3092" s="60" t="str">
        <f t="shared" si="48"/>
        <v/>
      </c>
    </row>
    <row r="3093" spans="5:24">
      <c r="E3093" s="60"/>
      <c r="H3093" s="61"/>
      <c r="U3093" s="60"/>
      <c r="W3093" s="60"/>
      <c r="X3093" s="60" t="str">
        <f t="shared" si="48"/>
        <v/>
      </c>
    </row>
    <row r="3094" spans="5:24">
      <c r="E3094" s="60"/>
      <c r="H3094" s="61"/>
      <c r="U3094" s="60"/>
      <c r="W3094" s="60"/>
      <c r="X3094" s="60" t="str">
        <f t="shared" si="48"/>
        <v/>
      </c>
    </row>
    <row r="3095" spans="5:24">
      <c r="E3095" s="60"/>
      <c r="H3095" s="61"/>
      <c r="U3095" s="60"/>
      <c r="W3095" s="60"/>
      <c r="X3095" s="60" t="str">
        <f t="shared" si="48"/>
        <v/>
      </c>
    </row>
    <row r="3096" spans="5:24">
      <c r="E3096" s="60"/>
      <c r="H3096" s="61"/>
      <c r="U3096" s="60"/>
      <c r="W3096" s="60"/>
      <c r="X3096" s="60" t="str">
        <f t="shared" si="48"/>
        <v/>
      </c>
    </row>
    <row r="3097" spans="5:24">
      <c r="E3097" s="60"/>
      <c r="H3097" s="61"/>
      <c r="U3097" s="60"/>
      <c r="W3097" s="60"/>
      <c r="X3097" s="60" t="str">
        <f t="shared" si="48"/>
        <v/>
      </c>
    </row>
    <row r="3098" spans="5:24">
      <c r="E3098" s="60"/>
      <c r="H3098" s="61"/>
      <c r="U3098" s="60"/>
      <c r="W3098" s="60"/>
      <c r="X3098" s="60" t="str">
        <f t="shared" si="48"/>
        <v/>
      </c>
    </row>
    <row r="3099" spans="5:24">
      <c r="E3099" s="60"/>
      <c r="H3099" s="61"/>
      <c r="U3099" s="60"/>
      <c r="W3099" s="60"/>
      <c r="X3099" s="60" t="str">
        <f t="shared" si="48"/>
        <v/>
      </c>
    </row>
    <row r="3100" spans="5:24">
      <c r="E3100" s="60"/>
      <c r="H3100" s="61"/>
      <c r="U3100" s="60"/>
      <c r="W3100" s="60"/>
      <c r="X3100" s="60" t="str">
        <f t="shared" si="48"/>
        <v/>
      </c>
    </row>
    <row r="3101" spans="5:24">
      <c r="E3101" s="60"/>
      <c r="H3101" s="61"/>
      <c r="U3101" s="60"/>
      <c r="W3101" s="60"/>
      <c r="X3101" s="60" t="str">
        <f t="shared" si="48"/>
        <v/>
      </c>
    </row>
    <row r="3102" spans="5:24">
      <c r="E3102" s="60"/>
      <c r="H3102" s="61"/>
      <c r="U3102" s="60"/>
      <c r="W3102" s="60"/>
      <c r="X3102" s="60" t="str">
        <f t="shared" si="48"/>
        <v/>
      </c>
    </row>
    <row r="3103" spans="5:24">
      <c r="E3103" s="60"/>
      <c r="H3103" s="61"/>
      <c r="U3103" s="60"/>
      <c r="W3103" s="60"/>
      <c r="X3103" s="60" t="str">
        <f t="shared" si="48"/>
        <v/>
      </c>
    </row>
    <row r="3104" spans="5:24">
      <c r="E3104" s="60"/>
      <c r="H3104" s="61"/>
      <c r="U3104" s="60"/>
      <c r="W3104" s="60"/>
      <c r="X3104" s="60" t="str">
        <f t="shared" si="48"/>
        <v/>
      </c>
    </row>
    <row r="3105" spans="5:24">
      <c r="E3105" s="60"/>
      <c r="H3105" s="61"/>
      <c r="U3105" s="60"/>
      <c r="W3105" s="60"/>
      <c r="X3105" s="60" t="str">
        <f t="shared" si="48"/>
        <v/>
      </c>
    </row>
    <row r="3106" spans="5:24">
      <c r="E3106" s="60"/>
      <c r="H3106" s="61"/>
      <c r="U3106" s="60"/>
      <c r="W3106" s="60"/>
      <c r="X3106" s="60" t="str">
        <f t="shared" si="48"/>
        <v/>
      </c>
    </row>
    <row r="3107" spans="5:24">
      <c r="E3107" s="60"/>
      <c r="H3107" s="61"/>
      <c r="U3107" s="60"/>
      <c r="W3107" s="60"/>
      <c r="X3107" s="60" t="str">
        <f t="shared" si="48"/>
        <v/>
      </c>
    </row>
    <row r="3108" spans="5:24">
      <c r="E3108" s="60"/>
      <c r="H3108" s="61"/>
      <c r="U3108" s="60"/>
      <c r="W3108" s="60"/>
      <c r="X3108" s="60" t="str">
        <f t="shared" si="48"/>
        <v/>
      </c>
    </row>
    <row r="3109" spans="5:24">
      <c r="E3109" s="60"/>
      <c r="H3109" s="61"/>
      <c r="U3109" s="60"/>
      <c r="W3109" s="60"/>
      <c r="X3109" s="60" t="str">
        <f t="shared" si="48"/>
        <v/>
      </c>
    </row>
    <row r="3110" spans="5:24">
      <c r="E3110" s="60"/>
      <c r="H3110" s="61"/>
      <c r="U3110" s="60"/>
      <c r="W3110" s="60"/>
      <c r="X3110" s="60" t="str">
        <f t="shared" si="48"/>
        <v/>
      </c>
    </row>
    <row r="3111" spans="5:24">
      <c r="E3111" s="60"/>
      <c r="H3111" s="61"/>
      <c r="U3111" s="60"/>
      <c r="W3111" s="60"/>
      <c r="X3111" s="60" t="str">
        <f t="shared" si="48"/>
        <v/>
      </c>
    </row>
    <row r="3112" spans="5:24">
      <c r="E3112" s="60"/>
      <c r="H3112" s="61"/>
      <c r="U3112" s="60"/>
      <c r="W3112" s="60"/>
      <c r="X3112" s="60" t="str">
        <f t="shared" si="48"/>
        <v/>
      </c>
    </row>
    <row r="3113" spans="5:24">
      <c r="E3113" s="60"/>
      <c r="H3113" s="61"/>
      <c r="U3113" s="60"/>
      <c r="W3113" s="60"/>
      <c r="X3113" s="60" t="str">
        <f t="shared" si="48"/>
        <v/>
      </c>
    </row>
    <row r="3114" spans="5:24">
      <c r="E3114" s="60"/>
      <c r="H3114" s="61"/>
      <c r="U3114" s="60"/>
      <c r="W3114" s="60"/>
      <c r="X3114" s="60" t="str">
        <f t="shared" si="48"/>
        <v/>
      </c>
    </row>
    <row r="3115" spans="5:24">
      <c r="E3115" s="60"/>
      <c r="H3115" s="61"/>
      <c r="U3115" s="60"/>
      <c r="W3115" s="60"/>
      <c r="X3115" s="60" t="str">
        <f t="shared" si="48"/>
        <v/>
      </c>
    </row>
    <row r="3116" spans="5:24">
      <c r="E3116" s="60"/>
      <c r="H3116" s="61"/>
      <c r="U3116" s="60"/>
      <c r="W3116" s="60"/>
      <c r="X3116" s="60" t="str">
        <f t="shared" si="48"/>
        <v/>
      </c>
    </row>
    <row r="3117" spans="5:24">
      <c r="E3117" s="60"/>
      <c r="H3117" s="61"/>
      <c r="U3117" s="60"/>
      <c r="W3117" s="60"/>
      <c r="X3117" s="60" t="str">
        <f t="shared" si="48"/>
        <v/>
      </c>
    </row>
    <row r="3118" spans="5:24">
      <c r="E3118" s="60"/>
      <c r="H3118" s="61"/>
      <c r="U3118" s="60"/>
      <c r="W3118" s="60"/>
      <c r="X3118" s="60" t="str">
        <f t="shared" si="48"/>
        <v/>
      </c>
    </row>
    <row r="3119" spans="5:24">
      <c r="E3119" s="60"/>
      <c r="H3119" s="61"/>
      <c r="U3119" s="60"/>
      <c r="W3119" s="60"/>
      <c r="X3119" s="60" t="str">
        <f t="shared" si="48"/>
        <v/>
      </c>
    </row>
    <row r="3120" spans="5:24">
      <c r="E3120" s="60"/>
      <c r="H3120" s="61"/>
      <c r="U3120" s="60"/>
      <c r="W3120" s="60"/>
      <c r="X3120" s="60" t="str">
        <f t="shared" si="48"/>
        <v/>
      </c>
    </row>
    <row r="3121" spans="5:24">
      <c r="E3121" s="60"/>
      <c r="H3121" s="61"/>
      <c r="U3121" s="60"/>
      <c r="W3121" s="60"/>
      <c r="X3121" s="60" t="str">
        <f t="shared" si="48"/>
        <v/>
      </c>
    </row>
    <row r="3122" spans="5:24">
      <c r="E3122" s="60"/>
      <c r="H3122" s="61"/>
      <c r="U3122" s="60"/>
      <c r="W3122" s="60"/>
      <c r="X3122" s="60" t="str">
        <f t="shared" si="48"/>
        <v/>
      </c>
    </row>
    <row r="3123" spans="5:24">
      <c r="E3123" s="60"/>
      <c r="H3123" s="61"/>
      <c r="U3123" s="60"/>
      <c r="W3123" s="60"/>
      <c r="X3123" s="60" t="str">
        <f t="shared" si="48"/>
        <v/>
      </c>
    </row>
    <row r="3124" spans="5:24">
      <c r="E3124" s="60"/>
      <c r="H3124" s="61"/>
      <c r="U3124" s="60"/>
      <c r="W3124" s="60"/>
      <c r="X3124" s="60" t="str">
        <f t="shared" si="48"/>
        <v/>
      </c>
    </row>
    <row r="3125" spans="5:24">
      <c r="E3125" s="60"/>
      <c r="H3125" s="61"/>
      <c r="U3125" s="60"/>
      <c r="W3125" s="60"/>
      <c r="X3125" s="60" t="str">
        <f t="shared" si="48"/>
        <v/>
      </c>
    </row>
    <row r="3126" spans="5:24">
      <c r="E3126" s="60"/>
      <c r="H3126" s="61"/>
      <c r="U3126" s="60"/>
      <c r="W3126" s="60"/>
      <c r="X3126" s="60" t="str">
        <f t="shared" si="48"/>
        <v/>
      </c>
    </row>
    <row r="3127" spans="5:24">
      <c r="E3127" s="60"/>
      <c r="H3127" s="61"/>
      <c r="U3127" s="60"/>
      <c r="W3127" s="60"/>
      <c r="X3127" s="60" t="str">
        <f t="shared" si="48"/>
        <v/>
      </c>
    </row>
    <row r="3128" spans="5:24">
      <c r="E3128" s="60"/>
      <c r="H3128" s="61"/>
      <c r="U3128" s="60"/>
      <c r="W3128" s="60"/>
      <c r="X3128" s="60" t="str">
        <f t="shared" si="48"/>
        <v/>
      </c>
    </row>
    <row r="3129" spans="5:24">
      <c r="E3129" s="60"/>
      <c r="H3129" s="61"/>
      <c r="U3129" s="60"/>
      <c r="W3129" s="60"/>
      <c r="X3129" s="60" t="str">
        <f t="shared" si="48"/>
        <v/>
      </c>
    </row>
    <row r="3130" spans="5:24">
      <c r="E3130" s="60"/>
      <c r="H3130" s="61"/>
      <c r="U3130" s="60"/>
      <c r="W3130" s="60"/>
      <c r="X3130" s="60" t="str">
        <f t="shared" si="48"/>
        <v/>
      </c>
    </row>
    <row r="3131" spans="5:24">
      <c r="E3131" s="60"/>
      <c r="H3131" s="61"/>
      <c r="U3131" s="60"/>
      <c r="W3131" s="60"/>
      <c r="X3131" s="60" t="str">
        <f t="shared" si="48"/>
        <v/>
      </c>
    </row>
    <row r="3132" spans="5:24">
      <c r="E3132" s="60"/>
      <c r="H3132" s="61"/>
      <c r="U3132" s="60"/>
      <c r="W3132" s="60"/>
      <c r="X3132" s="60" t="str">
        <f t="shared" si="48"/>
        <v/>
      </c>
    </row>
    <row r="3133" spans="5:24">
      <c r="E3133" s="60"/>
      <c r="H3133" s="61"/>
      <c r="U3133" s="60"/>
      <c r="W3133" s="60"/>
      <c r="X3133" s="60" t="str">
        <f t="shared" si="48"/>
        <v/>
      </c>
    </row>
    <row r="3134" spans="5:24">
      <c r="E3134" s="60"/>
      <c r="H3134" s="61"/>
      <c r="U3134" s="60"/>
      <c r="W3134" s="60"/>
      <c r="X3134" s="60" t="str">
        <f t="shared" si="48"/>
        <v/>
      </c>
    </row>
    <row r="3135" spans="5:24">
      <c r="E3135" s="60"/>
      <c r="H3135" s="61"/>
      <c r="U3135" s="60"/>
      <c r="W3135" s="60"/>
      <c r="X3135" s="60" t="str">
        <f t="shared" si="48"/>
        <v/>
      </c>
    </row>
    <row r="3136" spans="5:24">
      <c r="E3136" s="60"/>
      <c r="H3136" s="61"/>
      <c r="U3136" s="60"/>
      <c r="W3136" s="60"/>
      <c r="X3136" s="60" t="str">
        <f t="shared" si="48"/>
        <v/>
      </c>
    </row>
    <row r="3137" spans="5:24">
      <c r="E3137" s="60"/>
      <c r="H3137" s="61"/>
      <c r="U3137" s="60"/>
      <c r="W3137" s="60"/>
      <c r="X3137" s="60" t="str">
        <f t="shared" si="48"/>
        <v/>
      </c>
    </row>
    <row r="3138" spans="5:24">
      <c r="E3138" s="60"/>
      <c r="H3138" s="61"/>
      <c r="U3138" s="60"/>
      <c r="W3138" s="60"/>
      <c r="X3138" s="60" t="str">
        <f t="shared" si="48"/>
        <v/>
      </c>
    </row>
    <row r="3139" spans="5:24">
      <c r="E3139" s="60"/>
      <c r="H3139" s="61"/>
      <c r="U3139" s="60"/>
      <c r="W3139" s="60"/>
      <c r="X3139" s="60" t="str">
        <f t="shared" ref="X3139:X3202" si="49">LEFT(W3139,3)</f>
        <v/>
      </c>
    </row>
    <row r="3140" spans="5:24">
      <c r="E3140" s="60"/>
      <c r="H3140" s="61"/>
      <c r="U3140" s="60"/>
      <c r="W3140" s="60"/>
      <c r="X3140" s="60" t="str">
        <f t="shared" si="49"/>
        <v/>
      </c>
    </row>
    <row r="3141" spans="5:24">
      <c r="E3141" s="60"/>
      <c r="H3141" s="61"/>
      <c r="U3141" s="60"/>
      <c r="W3141" s="60"/>
      <c r="X3141" s="60" t="str">
        <f t="shared" si="49"/>
        <v/>
      </c>
    </row>
    <row r="3142" spans="5:24">
      <c r="E3142" s="60"/>
      <c r="H3142" s="61"/>
      <c r="U3142" s="60"/>
      <c r="W3142" s="60"/>
      <c r="X3142" s="60" t="str">
        <f t="shared" si="49"/>
        <v/>
      </c>
    </row>
    <row r="3143" spans="5:24">
      <c r="E3143" s="60"/>
      <c r="H3143" s="61"/>
      <c r="U3143" s="60"/>
      <c r="W3143" s="60"/>
      <c r="X3143" s="60" t="str">
        <f t="shared" si="49"/>
        <v/>
      </c>
    </row>
    <row r="3144" spans="5:24">
      <c r="E3144" s="60"/>
      <c r="H3144" s="61"/>
      <c r="U3144" s="60"/>
      <c r="W3144" s="60"/>
      <c r="X3144" s="60" t="str">
        <f t="shared" si="49"/>
        <v/>
      </c>
    </row>
    <row r="3145" spans="5:24">
      <c r="E3145" s="60"/>
      <c r="H3145" s="61"/>
      <c r="U3145" s="60"/>
      <c r="W3145" s="60"/>
      <c r="X3145" s="60" t="str">
        <f t="shared" si="49"/>
        <v/>
      </c>
    </row>
    <row r="3146" spans="5:24">
      <c r="E3146" s="60"/>
      <c r="H3146" s="61"/>
      <c r="U3146" s="60"/>
      <c r="W3146" s="60"/>
      <c r="X3146" s="60" t="str">
        <f t="shared" si="49"/>
        <v/>
      </c>
    </row>
    <row r="3147" spans="5:24">
      <c r="E3147" s="60"/>
      <c r="H3147" s="61"/>
      <c r="U3147" s="60"/>
      <c r="W3147" s="60"/>
      <c r="X3147" s="60" t="str">
        <f t="shared" si="49"/>
        <v/>
      </c>
    </row>
    <row r="3148" spans="5:24">
      <c r="E3148" s="60"/>
      <c r="H3148" s="61"/>
      <c r="U3148" s="60"/>
      <c r="W3148" s="60"/>
      <c r="X3148" s="60" t="str">
        <f t="shared" si="49"/>
        <v/>
      </c>
    </row>
    <row r="3149" spans="5:24">
      <c r="E3149" s="60"/>
      <c r="H3149" s="61"/>
      <c r="U3149" s="60"/>
      <c r="W3149" s="60"/>
      <c r="X3149" s="60" t="str">
        <f t="shared" si="49"/>
        <v/>
      </c>
    </row>
    <row r="3150" spans="5:24">
      <c r="E3150" s="60"/>
      <c r="H3150" s="61"/>
      <c r="U3150" s="60"/>
      <c r="W3150" s="60"/>
      <c r="X3150" s="60" t="str">
        <f t="shared" si="49"/>
        <v/>
      </c>
    </row>
    <row r="3151" spans="5:24">
      <c r="E3151" s="60"/>
      <c r="H3151" s="61"/>
      <c r="U3151" s="60"/>
      <c r="W3151" s="60"/>
      <c r="X3151" s="60" t="str">
        <f t="shared" si="49"/>
        <v/>
      </c>
    </row>
    <row r="3152" spans="5:24">
      <c r="E3152" s="60"/>
      <c r="H3152" s="61"/>
      <c r="U3152" s="60"/>
      <c r="W3152" s="60"/>
      <c r="X3152" s="60" t="str">
        <f t="shared" si="49"/>
        <v/>
      </c>
    </row>
    <row r="3153" spans="5:24">
      <c r="E3153" s="60"/>
      <c r="H3153" s="61"/>
      <c r="U3153" s="60"/>
      <c r="W3153" s="60"/>
      <c r="X3153" s="60" t="str">
        <f t="shared" si="49"/>
        <v/>
      </c>
    </row>
    <row r="3154" spans="5:24">
      <c r="E3154" s="60"/>
      <c r="H3154" s="61"/>
      <c r="U3154" s="60"/>
      <c r="W3154" s="60"/>
      <c r="X3154" s="60" t="str">
        <f t="shared" si="49"/>
        <v/>
      </c>
    </row>
    <row r="3155" spans="5:24">
      <c r="E3155" s="60"/>
      <c r="H3155" s="61"/>
      <c r="U3155" s="60"/>
      <c r="W3155" s="60"/>
      <c r="X3155" s="60" t="str">
        <f t="shared" si="49"/>
        <v/>
      </c>
    </row>
    <row r="3156" spans="5:24">
      <c r="E3156" s="60"/>
      <c r="H3156" s="61"/>
      <c r="U3156" s="60"/>
      <c r="W3156" s="60"/>
      <c r="X3156" s="60" t="str">
        <f t="shared" si="49"/>
        <v/>
      </c>
    </row>
    <row r="3157" spans="5:24">
      <c r="E3157" s="60"/>
      <c r="H3157" s="61"/>
      <c r="U3157" s="60"/>
      <c r="W3157" s="60"/>
      <c r="X3157" s="60" t="str">
        <f t="shared" si="49"/>
        <v/>
      </c>
    </row>
    <row r="3158" spans="5:24">
      <c r="E3158" s="60"/>
      <c r="H3158" s="61"/>
      <c r="U3158" s="60"/>
      <c r="W3158" s="60"/>
      <c r="X3158" s="60" t="str">
        <f t="shared" si="49"/>
        <v/>
      </c>
    </row>
    <row r="3159" spans="5:24">
      <c r="E3159" s="60"/>
      <c r="H3159" s="61"/>
      <c r="U3159" s="60"/>
      <c r="W3159" s="60"/>
      <c r="X3159" s="60" t="str">
        <f t="shared" si="49"/>
        <v/>
      </c>
    </row>
    <row r="3160" spans="5:24">
      <c r="E3160" s="60"/>
      <c r="H3160" s="61"/>
      <c r="U3160" s="60"/>
      <c r="W3160" s="60"/>
      <c r="X3160" s="60" t="str">
        <f t="shared" si="49"/>
        <v/>
      </c>
    </row>
    <row r="3161" spans="5:24">
      <c r="E3161" s="60"/>
      <c r="H3161" s="61"/>
      <c r="U3161" s="60"/>
      <c r="W3161" s="60"/>
      <c r="X3161" s="60" t="str">
        <f t="shared" si="49"/>
        <v/>
      </c>
    </row>
    <row r="3162" spans="5:24">
      <c r="E3162" s="60"/>
      <c r="H3162" s="61"/>
      <c r="U3162" s="60"/>
      <c r="W3162" s="60"/>
      <c r="X3162" s="60" t="str">
        <f t="shared" si="49"/>
        <v/>
      </c>
    </row>
    <row r="3163" spans="5:24">
      <c r="E3163" s="60"/>
      <c r="H3163" s="61"/>
      <c r="U3163" s="60"/>
      <c r="W3163" s="60"/>
      <c r="X3163" s="60" t="str">
        <f t="shared" si="49"/>
        <v/>
      </c>
    </row>
    <row r="3164" spans="5:24">
      <c r="E3164" s="60"/>
      <c r="H3164" s="61"/>
      <c r="U3164" s="60"/>
      <c r="W3164" s="60"/>
      <c r="X3164" s="60" t="str">
        <f t="shared" si="49"/>
        <v/>
      </c>
    </row>
    <row r="3165" spans="5:24">
      <c r="E3165" s="60"/>
      <c r="H3165" s="61"/>
      <c r="U3165" s="60"/>
      <c r="W3165" s="60"/>
      <c r="X3165" s="60" t="str">
        <f t="shared" si="49"/>
        <v/>
      </c>
    </row>
    <row r="3166" spans="5:24">
      <c r="E3166" s="60"/>
      <c r="H3166" s="61"/>
      <c r="U3166" s="60"/>
      <c r="W3166" s="60"/>
      <c r="X3166" s="60" t="str">
        <f t="shared" si="49"/>
        <v/>
      </c>
    </row>
    <row r="3167" spans="5:24">
      <c r="E3167" s="60"/>
      <c r="H3167" s="61"/>
      <c r="U3167" s="60"/>
      <c r="W3167" s="60"/>
      <c r="X3167" s="60" t="str">
        <f t="shared" si="49"/>
        <v/>
      </c>
    </row>
    <row r="3168" spans="5:24">
      <c r="E3168" s="60"/>
      <c r="H3168" s="61"/>
      <c r="U3168" s="60"/>
      <c r="W3168" s="60"/>
      <c r="X3168" s="60" t="str">
        <f t="shared" si="49"/>
        <v/>
      </c>
    </row>
    <row r="3169" spans="5:24">
      <c r="E3169" s="60"/>
      <c r="H3169" s="61"/>
      <c r="U3169" s="60"/>
      <c r="W3169" s="60"/>
      <c r="X3169" s="60" t="str">
        <f t="shared" si="49"/>
        <v/>
      </c>
    </row>
    <row r="3170" spans="5:24">
      <c r="E3170" s="60"/>
      <c r="H3170" s="61"/>
      <c r="U3170" s="60"/>
      <c r="W3170" s="60"/>
      <c r="X3170" s="60" t="str">
        <f t="shared" si="49"/>
        <v/>
      </c>
    </row>
    <row r="3171" spans="5:24">
      <c r="E3171" s="60"/>
      <c r="H3171" s="61"/>
      <c r="U3171" s="60"/>
      <c r="W3171" s="60"/>
      <c r="X3171" s="60" t="str">
        <f t="shared" si="49"/>
        <v/>
      </c>
    </row>
    <row r="3172" spans="5:24">
      <c r="E3172" s="60"/>
      <c r="H3172" s="61"/>
      <c r="U3172" s="60"/>
      <c r="W3172" s="60"/>
      <c r="X3172" s="60" t="str">
        <f t="shared" si="49"/>
        <v/>
      </c>
    </row>
    <row r="3173" spans="5:24">
      <c r="E3173" s="60"/>
      <c r="H3173" s="61"/>
      <c r="U3173" s="60"/>
      <c r="W3173" s="60"/>
      <c r="X3173" s="60" t="str">
        <f t="shared" si="49"/>
        <v/>
      </c>
    </row>
    <row r="3174" spans="5:24">
      <c r="E3174" s="60"/>
      <c r="H3174" s="61"/>
      <c r="U3174" s="60"/>
      <c r="W3174" s="60"/>
      <c r="X3174" s="60" t="str">
        <f t="shared" si="49"/>
        <v/>
      </c>
    </row>
    <row r="3175" spans="5:24">
      <c r="E3175" s="60"/>
      <c r="H3175" s="61"/>
      <c r="U3175" s="60"/>
      <c r="W3175" s="60"/>
      <c r="X3175" s="60" t="str">
        <f t="shared" si="49"/>
        <v/>
      </c>
    </row>
    <row r="3176" spans="5:24">
      <c r="E3176" s="60"/>
      <c r="H3176" s="61"/>
      <c r="U3176" s="60"/>
      <c r="W3176" s="60"/>
      <c r="X3176" s="60" t="str">
        <f t="shared" si="49"/>
        <v/>
      </c>
    </row>
    <row r="3177" spans="5:24">
      <c r="E3177" s="60"/>
      <c r="H3177" s="61"/>
      <c r="U3177" s="60"/>
      <c r="W3177" s="60"/>
      <c r="X3177" s="60" t="str">
        <f t="shared" si="49"/>
        <v/>
      </c>
    </row>
    <row r="3178" spans="5:24">
      <c r="E3178" s="60"/>
      <c r="H3178" s="61"/>
      <c r="U3178" s="60"/>
      <c r="W3178" s="60"/>
      <c r="X3178" s="60" t="str">
        <f t="shared" si="49"/>
        <v/>
      </c>
    </row>
    <row r="3179" spans="5:24">
      <c r="E3179" s="60"/>
      <c r="H3179" s="61"/>
      <c r="U3179" s="60"/>
      <c r="W3179" s="60"/>
      <c r="X3179" s="60" t="str">
        <f t="shared" si="49"/>
        <v/>
      </c>
    </row>
    <row r="3180" spans="5:24">
      <c r="E3180" s="60"/>
      <c r="H3180" s="61"/>
      <c r="U3180" s="60"/>
      <c r="W3180" s="60"/>
      <c r="X3180" s="60" t="str">
        <f t="shared" si="49"/>
        <v/>
      </c>
    </row>
    <row r="3181" spans="5:24">
      <c r="E3181" s="60"/>
      <c r="H3181" s="61"/>
      <c r="U3181" s="60"/>
      <c r="W3181" s="60"/>
      <c r="X3181" s="60" t="str">
        <f t="shared" si="49"/>
        <v/>
      </c>
    </row>
    <row r="3182" spans="5:24">
      <c r="E3182" s="60"/>
      <c r="H3182" s="61"/>
      <c r="U3182" s="60"/>
      <c r="W3182" s="60"/>
      <c r="X3182" s="60" t="str">
        <f t="shared" si="49"/>
        <v/>
      </c>
    </row>
    <row r="3183" spans="5:24">
      <c r="E3183" s="60"/>
      <c r="H3183" s="61"/>
      <c r="U3183" s="60"/>
      <c r="W3183" s="60"/>
      <c r="X3183" s="60" t="str">
        <f t="shared" si="49"/>
        <v/>
      </c>
    </row>
    <row r="3184" spans="5:24">
      <c r="E3184" s="60"/>
      <c r="H3184" s="61"/>
      <c r="U3184" s="60"/>
      <c r="W3184" s="60"/>
      <c r="X3184" s="60" t="str">
        <f t="shared" si="49"/>
        <v/>
      </c>
    </row>
    <row r="3185" spans="5:24">
      <c r="E3185" s="60"/>
      <c r="H3185" s="61"/>
      <c r="U3185" s="60"/>
      <c r="W3185" s="60"/>
      <c r="X3185" s="60" t="str">
        <f t="shared" si="49"/>
        <v/>
      </c>
    </row>
    <row r="3186" spans="5:24">
      <c r="E3186" s="60"/>
      <c r="H3186" s="61"/>
      <c r="U3186" s="60"/>
      <c r="W3186" s="60"/>
      <c r="X3186" s="60" t="str">
        <f t="shared" si="49"/>
        <v/>
      </c>
    </row>
    <row r="3187" spans="5:24">
      <c r="E3187" s="60"/>
      <c r="H3187" s="61"/>
      <c r="U3187" s="60"/>
      <c r="W3187" s="60"/>
      <c r="X3187" s="60" t="str">
        <f t="shared" si="49"/>
        <v/>
      </c>
    </row>
    <row r="3188" spans="5:24">
      <c r="E3188" s="60"/>
      <c r="H3188" s="61"/>
      <c r="U3188" s="60"/>
      <c r="W3188" s="60"/>
      <c r="X3188" s="60" t="str">
        <f t="shared" si="49"/>
        <v/>
      </c>
    </row>
    <row r="3189" spans="5:24">
      <c r="E3189" s="60"/>
      <c r="H3189" s="61"/>
      <c r="U3189" s="60"/>
      <c r="W3189" s="60"/>
      <c r="X3189" s="60" t="str">
        <f t="shared" si="49"/>
        <v/>
      </c>
    </row>
    <row r="3190" spans="5:24">
      <c r="E3190" s="60"/>
      <c r="H3190" s="61"/>
      <c r="U3190" s="60"/>
      <c r="W3190" s="60"/>
      <c r="X3190" s="60" t="str">
        <f t="shared" si="49"/>
        <v/>
      </c>
    </row>
    <row r="3191" spans="5:24">
      <c r="E3191" s="60"/>
      <c r="H3191" s="61"/>
      <c r="U3191" s="60"/>
      <c r="W3191" s="60"/>
      <c r="X3191" s="60" t="str">
        <f t="shared" si="49"/>
        <v/>
      </c>
    </row>
    <row r="3192" spans="5:24">
      <c r="E3192" s="60"/>
      <c r="H3192" s="61"/>
      <c r="U3192" s="60"/>
      <c r="W3192" s="60"/>
      <c r="X3192" s="60" t="str">
        <f t="shared" si="49"/>
        <v/>
      </c>
    </row>
    <row r="3193" spans="5:24">
      <c r="E3193" s="60"/>
      <c r="H3193" s="61"/>
      <c r="U3193" s="60"/>
      <c r="W3193" s="60"/>
      <c r="X3193" s="60" t="str">
        <f t="shared" si="49"/>
        <v/>
      </c>
    </row>
    <row r="3194" spans="5:24">
      <c r="E3194" s="60"/>
      <c r="H3194" s="61"/>
      <c r="U3194" s="60"/>
      <c r="W3194" s="60"/>
      <c r="X3194" s="60" t="str">
        <f t="shared" si="49"/>
        <v/>
      </c>
    </row>
    <row r="3195" spans="5:24">
      <c r="E3195" s="60"/>
      <c r="H3195" s="61"/>
      <c r="U3195" s="60"/>
      <c r="W3195" s="60"/>
      <c r="X3195" s="60" t="str">
        <f t="shared" si="49"/>
        <v/>
      </c>
    </row>
    <row r="3196" spans="5:24">
      <c r="E3196" s="60"/>
      <c r="H3196" s="61"/>
      <c r="U3196" s="60"/>
      <c r="W3196" s="60"/>
      <c r="X3196" s="60" t="str">
        <f t="shared" si="49"/>
        <v/>
      </c>
    </row>
    <row r="3197" spans="5:24">
      <c r="E3197" s="60"/>
      <c r="H3197" s="61"/>
      <c r="U3197" s="60"/>
      <c r="W3197" s="60"/>
      <c r="X3197" s="60" t="str">
        <f t="shared" si="49"/>
        <v/>
      </c>
    </row>
    <row r="3198" spans="5:24">
      <c r="E3198" s="60"/>
      <c r="H3198" s="61"/>
      <c r="U3198" s="60"/>
      <c r="W3198" s="60"/>
      <c r="X3198" s="60" t="str">
        <f t="shared" si="49"/>
        <v/>
      </c>
    </row>
    <row r="3199" spans="5:24">
      <c r="E3199" s="60"/>
      <c r="H3199" s="61"/>
      <c r="U3199" s="60"/>
      <c r="W3199" s="60"/>
      <c r="X3199" s="60" t="str">
        <f t="shared" si="49"/>
        <v/>
      </c>
    </row>
    <row r="3200" spans="5:24">
      <c r="E3200" s="60"/>
      <c r="H3200" s="61"/>
      <c r="U3200" s="60"/>
      <c r="W3200" s="60"/>
      <c r="X3200" s="60" t="str">
        <f t="shared" si="49"/>
        <v/>
      </c>
    </row>
    <row r="3201" spans="5:24">
      <c r="E3201" s="60"/>
      <c r="H3201" s="61"/>
      <c r="U3201" s="60"/>
      <c r="W3201" s="60"/>
      <c r="X3201" s="60" t="str">
        <f t="shared" si="49"/>
        <v/>
      </c>
    </row>
    <row r="3202" spans="5:24">
      <c r="E3202" s="60"/>
      <c r="H3202" s="61"/>
      <c r="U3202" s="60"/>
      <c r="W3202" s="60"/>
      <c r="X3202" s="60" t="str">
        <f t="shared" si="49"/>
        <v/>
      </c>
    </row>
    <row r="3203" spans="5:24">
      <c r="E3203" s="60"/>
      <c r="H3203" s="61"/>
      <c r="U3203" s="60"/>
      <c r="W3203" s="60"/>
      <c r="X3203" s="60" t="str">
        <f t="shared" ref="X3203:X3266" si="50">LEFT(W3203,3)</f>
        <v/>
      </c>
    </row>
    <row r="3204" spans="5:24">
      <c r="E3204" s="60"/>
      <c r="H3204" s="61"/>
      <c r="U3204" s="60"/>
      <c r="W3204" s="60"/>
      <c r="X3204" s="60" t="str">
        <f t="shared" si="50"/>
        <v/>
      </c>
    </row>
    <row r="3205" spans="5:24">
      <c r="E3205" s="60"/>
      <c r="H3205" s="61"/>
      <c r="U3205" s="60"/>
      <c r="W3205" s="60"/>
      <c r="X3205" s="60" t="str">
        <f t="shared" si="50"/>
        <v/>
      </c>
    </row>
    <row r="3206" spans="5:24">
      <c r="E3206" s="60"/>
      <c r="H3206" s="61"/>
      <c r="U3206" s="60"/>
      <c r="W3206" s="60"/>
      <c r="X3206" s="60" t="str">
        <f t="shared" si="50"/>
        <v/>
      </c>
    </row>
    <row r="3207" spans="5:24">
      <c r="E3207" s="60"/>
      <c r="H3207" s="61"/>
      <c r="U3207" s="60"/>
      <c r="W3207" s="60"/>
      <c r="X3207" s="60" t="str">
        <f t="shared" si="50"/>
        <v/>
      </c>
    </row>
    <row r="3208" spans="5:24">
      <c r="E3208" s="60"/>
      <c r="H3208" s="61"/>
      <c r="U3208" s="60"/>
      <c r="W3208" s="60"/>
      <c r="X3208" s="60" t="str">
        <f t="shared" si="50"/>
        <v/>
      </c>
    </row>
    <row r="3209" spans="5:24">
      <c r="E3209" s="60"/>
      <c r="H3209" s="61"/>
      <c r="U3209" s="60"/>
      <c r="W3209" s="60"/>
      <c r="X3209" s="60" t="str">
        <f t="shared" si="50"/>
        <v/>
      </c>
    </row>
    <row r="3210" spans="5:24">
      <c r="E3210" s="60"/>
      <c r="H3210" s="61"/>
      <c r="U3210" s="60"/>
      <c r="W3210" s="60"/>
      <c r="X3210" s="60" t="str">
        <f t="shared" si="50"/>
        <v/>
      </c>
    </row>
    <row r="3211" spans="5:24">
      <c r="E3211" s="60"/>
      <c r="H3211" s="61"/>
      <c r="U3211" s="60"/>
      <c r="W3211" s="60"/>
      <c r="X3211" s="60" t="str">
        <f t="shared" si="50"/>
        <v/>
      </c>
    </row>
    <row r="3212" spans="5:24">
      <c r="E3212" s="60"/>
      <c r="H3212" s="61"/>
      <c r="U3212" s="60"/>
      <c r="W3212" s="60"/>
      <c r="X3212" s="60" t="str">
        <f t="shared" si="50"/>
        <v/>
      </c>
    </row>
    <row r="3213" spans="5:24">
      <c r="E3213" s="60"/>
      <c r="H3213" s="61"/>
      <c r="U3213" s="60"/>
      <c r="W3213" s="60"/>
      <c r="X3213" s="60" t="str">
        <f t="shared" si="50"/>
        <v/>
      </c>
    </row>
    <row r="3214" spans="5:24">
      <c r="E3214" s="60"/>
      <c r="H3214" s="61"/>
      <c r="U3214" s="60"/>
      <c r="W3214" s="60"/>
      <c r="X3214" s="60" t="str">
        <f t="shared" si="50"/>
        <v/>
      </c>
    </row>
    <row r="3215" spans="5:24">
      <c r="E3215" s="60"/>
      <c r="H3215" s="61"/>
      <c r="U3215" s="60"/>
      <c r="W3215" s="60"/>
      <c r="X3215" s="60" t="str">
        <f t="shared" si="50"/>
        <v/>
      </c>
    </row>
    <row r="3216" spans="5:24">
      <c r="E3216" s="60"/>
      <c r="H3216" s="61"/>
      <c r="U3216" s="60"/>
      <c r="W3216" s="60"/>
      <c r="X3216" s="60" t="str">
        <f t="shared" si="50"/>
        <v/>
      </c>
    </row>
    <row r="3217" spans="5:24">
      <c r="E3217" s="60"/>
      <c r="H3217" s="61"/>
      <c r="U3217" s="60"/>
      <c r="W3217" s="60"/>
      <c r="X3217" s="60" t="str">
        <f t="shared" si="50"/>
        <v/>
      </c>
    </row>
    <row r="3218" spans="5:24">
      <c r="E3218" s="60"/>
      <c r="H3218" s="61"/>
      <c r="U3218" s="60"/>
      <c r="W3218" s="60"/>
      <c r="X3218" s="60" t="str">
        <f t="shared" si="50"/>
        <v/>
      </c>
    </row>
    <row r="3219" spans="5:24">
      <c r="E3219" s="60"/>
      <c r="H3219" s="61"/>
      <c r="U3219" s="60"/>
      <c r="W3219" s="60"/>
      <c r="X3219" s="60" t="str">
        <f t="shared" si="50"/>
        <v/>
      </c>
    </row>
    <row r="3220" spans="5:24">
      <c r="E3220" s="60"/>
      <c r="H3220" s="61"/>
      <c r="U3220" s="60"/>
      <c r="W3220" s="60"/>
      <c r="X3220" s="60" t="str">
        <f t="shared" si="50"/>
        <v/>
      </c>
    </row>
    <row r="3221" spans="5:24">
      <c r="E3221" s="60"/>
      <c r="H3221" s="61"/>
      <c r="U3221" s="60"/>
      <c r="W3221" s="60"/>
      <c r="X3221" s="60" t="str">
        <f t="shared" si="50"/>
        <v/>
      </c>
    </row>
    <row r="3222" spans="5:24">
      <c r="E3222" s="60"/>
      <c r="H3222" s="61"/>
      <c r="U3222" s="60"/>
      <c r="W3222" s="60"/>
      <c r="X3222" s="60" t="str">
        <f t="shared" si="50"/>
        <v/>
      </c>
    </row>
    <row r="3223" spans="5:24">
      <c r="E3223" s="60"/>
      <c r="H3223" s="61"/>
      <c r="U3223" s="60"/>
      <c r="W3223" s="60"/>
      <c r="X3223" s="60" t="str">
        <f t="shared" si="50"/>
        <v/>
      </c>
    </row>
    <row r="3224" spans="5:24">
      <c r="E3224" s="60"/>
      <c r="H3224" s="61"/>
      <c r="U3224" s="60"/>
      <c r="W3224" s="60"/>
      <c r="X3224" s="60" t="str">
        <f t="shared" si="50"/>
        <v/>
      </c>
    </row>
    <row r="3225" spans="5:24">
      <c r="E3225" s="60"/>
      <c r="H3225" s="61"/>
      <c r="U3225" s="60"/>
      <c r="W3225" s="60"/>
      <c r="X3225" s="60" t="str">
        <f t="shared" si="50"/>
        <v/>
      </c>
    </row>
    <row r="3226" spans="5:24">
      <c r="E3226" s="60"/>
      <c r="H3226" s="61"/>
      <c r="U3226" s="60"/>
      <c r="W3226" s="60"/>
      <c r="X3226" s="60" t="str">
        <f t="shared" si="50"/>
        <v/>
      </c>
    </row>
    <row r="3227" spans="5:24">
      <c r="E3227" s="60"/>
      <c r="H3227" s="61"/>
      <c r="U3227" s="60"/>
      <c r="W3227" s="60"/>
      <c r="X3227" s="60" t="str">
        <f t="shared" si="50"/>
        <v/>
      </c>
    </row>
    <row r="3228" spans="5:24">
      <c r="E3228" s="60"/>
      <c r="H3228" s="61"/>
      <c r="U3228" s="60"/>
      <c r="W3228" s="60"/>
      <c r="X3228" s="60" t="str">
        <f t="shared" si="50"/>
        <v/>
      </c>
    </row>
    <row r="3229" spans="5:24">
      <c r="E3229" s="60"/>
      <c r="H3229" s="61"/>
      <c r="U3229" s="60"/>
      <c r="W3229" s="60"/>
      <c r="X3229" s="60" t="str">
        <f t="shared" si="50"/>
        <v/>
      </c>
    </row>
    <row r="3230" spans="5:24">
      <c r="E3230" s="60"/>
      <c r="H3230" s="61"/>
      <c r="U3230" s="60"/>
      <c r="W3230" s="60"/>
      <c r="X3230" s="60" t="str">
        <f t="shared" si="50"/>
        <v/>
      </c>
    </row>
    <row r="3231" spans="5:24">
      <c r="E3231" s="60"/>
      <c r="H3231" s="61"/>
      <c r="U3231" s="60"/>
      <c r="W3231" s="60"/>
      <c r="X3231" s="60" t="str">
        <f t="shared" si="50"/>
        <v/>
      </c>
    </row>
    <row r="3232" spans="5:24">
      <c r="E3232" s="60"/>
      <c r="H3232" s="61"/>
      <c r="U3232" s="60"/>
      <c r="W3232" s="60"/>
      <c r="X3232" s="60" t="str">
        <f t="shared" si="50"/>
        <v/>
      </c>
    </row>
    <row r="3233" spans="5:24">
      <c r="E3233" s="60"/>
      <c r="H3233" s="61"/>
      <c r="U3233" s="60"/>
      <c r="W3233" s="60"/>
      <c r="X3233" s="60" t="str">
        <f t="shared" si="50"/>
        <v/>
      </c>
    </row>
    <row r="3234" spans="5:24">
      <c r="E3234" s="60"/>
      <c r="H3234" s="61"/>
      <c r="U3234" s="60"/>
      <c r="W3234" s="60"/>
      <c r="X3234" s="60" t="str">
        <f t="shared" si="50"/>
        <v/>
      </c>
    </row>
    <row r="3235" spans="5:24">
      <c r="E3235" s="60"/>
      <c r="H3235" s="61"/>
      <c r="U3235" s="60"/>
      <c r="W3235" s="60"/>
      <c r="X3235" s="60" t="str">
        <f t="shared" si="50"/>
        <v/>
      </c>
    </row>
    <row r="3236" spans="5:24">
      <c r="E3236" s="60"/>
      <c r="H3236" s="61"/>
      <c r="U3236" s="60"/>
      <c r="W3236" s="60"/>
      <c r="X3236" s="60" t="str">
        <f t="shared" si="50"/>
        <v/>
      </c>
    </row>
    <row r="3237" spans="5:24">
      <c r="E3237" s="60"/>
      <c r="H3237" s="61"/>
      <c r="U3237" s="60"/>
      <c r="W3237" s="60"/>
      <c r="X3237" s="60" t="str">
        <f t="shared" si="50"/>
        <v/>
      </c>
    </row>
    <row r="3238" spans="5:24">
      <c r="E3238" s="60"/>
      <c r="H3238" s="61"/>
      <c r="U3238" s="60"/>
      <c r="W3238" s="60"/>
      <c r="X3238" s="60" t="str">
        <f t="shared" si="50"/>
        <v/>
      </c>
    </row>
    <row r="3239" spans="5:24">
      <c r="E3239" s="60"/>
      <c r="H3239" s="61"/>
      <c r="U3239" s="60"/>
      <c r="W3239" s="60"/>
      <c r="X3239" s="60" t="str">
        <f t="shared" si="50"/>
        <v/>
      </c>
    </row>
    <row r="3240" spans="5:24">
      <c r="E3240" s="60"/>
      <c r="H3240" s="61"/>
      <c r="U3240" s="60"/>
      <c r="W3240" s="60"/>
      <c r="X3240" s="60" t="str">
        <f t="shared" si="50"/>
        <v/>
      </c>
    </row>
    <row r="3241" spans="5:24">
      <c r="E3241" s="60"/>
      <c r="H3241" s="61"/>
      <c r="U3241" s="60"/>
      <c r="W3241" s="60"/>
      <c r="X3241" s="60" t="str">
        <f t="shared" si="50"/>
        <v/>
      </c>
    </row>
    <row r="3242" spans="5:24">
      <c r="E3242" s="60"/>
      <c r="H3242" s="61"/>
      <c r="U3242" s="60"/>
      <c r="W3242" s="60"/>
      <c r="X3242" s="60" t="str">
        <f t="shared" si="50"/>
        <v/>
      </c>
    </row>
    <row r="3243" spans="5:24">
      <c r="E3243" s="60"/>
      <c r="H3243" s="61"/>
      <c r="U3243" s="60"/>
      <c r="W3243" s="60"/>
      <c r="X3243" s="60" t="str">
        <f t="shared" si="50"/>
        <v/>
      </c>
    </row>
    <row r="3244" spans="5:24">
      <c r="E3244" s="60"/>
      <c r="H3244" s="61"/>
      <c r="U3244" s="60"/>
      <c r="W3244" s="60"/>
      <c r="X3244" s="60" t="str">
        <f t="shared" si="50"/>
        <v/>
      </c>
    </row>
    <row r="3245" spans="5:24">
      <c r="E3245" s="60"/>
      <c r="H3245" s="61"/>
      <c r="U3245" s="60"/>
      <c r="W3245" s="60"/>
      <c r="X3245" s="60" t="str">
        <f t="shared" si="50"/>
        <v/>
      </c>
    </row>
    <row r="3246" spans="5:24">
      <c r="E3246" s="60"/>
      <c r="H3246" s="61"/>
      <c r="U3246" s="60"/>
      <c r="W3246" s="60"/>
      <c r="X3246" s="60" t="str">
        <f t="shared" si="50"/>
        <v/>
      </c>
    </row>
    <row r="3247" spans="5:24">
      <c r="E3247" s="60"/>
      <c r="H3247" s="61"/>
      <c r="U3247" s="60"/>
      <c r="W3247" s="60"/>
      <c r="X3247" s="60" t="str">
        <f t="shared" si="50"/>
        <v/>
      </c>
    </row>
    <row r="3248" spans="5:24">
      <c r="E3248" s="60"/>
      <c r="H3248" s="61"/>
      <c r="U3248" s="60"/>
      <c r="W3248" s="60"/>
      <c r="X3248" s="60" t="str">
        <f t="shared" si="50"/>
        <v/>
      </c>
    </row>
    <row r="3249" spans="5:24">
      <c r="E3249" s="60"/>
      <c r="H3249" s="61"/>
      <c r="U3249" s="60"/>
      <c r="W3249" s="60"/>
      <c r="X3249" s="60" t="str">
        <f t="shared" si="50"/>
        <v/>
      </c>
    </row>
    <row r="3250" spans="5:24">
      <c r="E3250" s="60"/>
      <c r="H3250" s="61"/>
      <c r="U3250" s="60"/>
      <c r="W3250" s="60"/>
      <c r="X3250" s="60" t="str">
        <f t="shared" si="50"/>
        <v/>
      </c>
    </row>
    <row r="3251" spans="5:24">
      <c r="E3251" s="60"/>
      <c r="H3251" s="61"/>
      <c r="U3251" s="60"/>
      <c r="W3251" s="60"/>
      <c r="X3251" s="60" t="str">
        <f t="shared" si="50"/>
        <v/>
      </c>
    </row>
    <row r="3252" spans="5:24">
      <c r="E3252" s="60"/>
      <c r="H3252" s="61"/>
      <c r="U3252" s="60"/>
      <c r="W3252" s="60"/>
      <c r="X3252" s="60" t="str">
        <f t="shared" si="50"/>
        <v/>
      </c>
    </row>
    <row r="3253" spans="5:24">
      <c r="E3253" s="60"/>
      <c r="H3253" s="61"/>
      <c r="U3253" s="60"/>
      <c r="W3253" s="60"/>
      <c r="X3253" s="60" t="str">
        <f t="shared" si="50"/>
        <v/>
      </c>
    </row>
    <row r="3254" spans="5:24">
      <c r="E3254" s="60"/>
      <c r="H3254" s="61"/>
      <c r="U3254" s="60"/>
      <c r="W3254" s="60"/>
      <c r="X3254" s="60" t="str">
        <f t="shared" si="50"/>
        <v/>
      </c>
    </row>
    <row r="3255" spans="5:24">
      <c r="E3255" s="60"/>
      <c r="H3255" s="61"/>
      <c r="U3255" s="60"/>
      <c r="W3255" s="60"/>
      <c r="X3255" s="60" t="str">
        <f t="shared" si="50"/>
        <v/>
      </c>
    </row>
    <row r="3256" spans="5:24">
      <c r="E3256" s="60"/>
      <c r="H3256" s="61"/>
      <c r="U3256" s="60"/>
      <c r="W3256" s="60"/>
      <c r="X3256" s="60" t="str">
        <f t="shared" si="50"/>
        <v/>
      </c>
    </row>
    <row r="3257" spans="5:24">
      <c r="E3257" s="60"/>
      <c r="H3257" s="61"/>
      <c r="U3257" s="60"/>
      <c r="W3257" s="60"/>
      <c r="X3257" s="60" t="str">
        <f t="shared" si="50"/>
        <v/>
      </c>
    </row>
    <row r="3258" spans="5:24">
      <c r="E3258" s="60"/>
      <c r="H3258" s="61"/>
      <c r="U3258" s="60"/>
      <c r="W3258" s="60"/>
      <c r="X3258" s="60" t="str">
        <f t="shared" si="50"/>
        <v/>
      </c>
    </row>
    <row r="3259" spans="5:24">
      <c r="E3259" s="60"/>
      <c r="H3259" s="61"/>
      <c r="U3259" s="60"/>
      <c r="W3259" s="60"/>
      <c r="X3259" s="60" t="str">
        <f t="shared" si="50"/>
        <v/>
      </c>
    </row>
    <row r="3260" spans="5:24">
      <c r="E3260" s="60"/>
      <c r="H3260" s="61"/>
      <c r="U3260" s="60"/>
      <c r="W3260" s="60"/>
      <c r="X3260" s="60" t="str">
        <f t="shared" si="50"/>
        <v/>
      </c>
    </row>
    <row r="3261" spans="5:24">
      <c r="E3261" s="60"/>
      <c r="H3261" s="61"/>
      <c r="U3261" s="60"/>
      <c r="W3261" s="60"/>
      <c r="X3261" s="60" t="str">
        <f t="shared" si="50"/>
        <v/>
      </c>
    </row>
    <row r="3262" spans="5:24">
      <c r="E3262" s="60"/>
      <c r="H3262" s="61"/>
      <c r="U3262" s="60"/>
      <c r="W3262" s="60"/>
      <c r="X3262" s="60" t="str">
        <f t="shared" si="50"/>
        <v/>
      </c>
    </row>
    <row r="3263" spans="5:24">
      <c r="E3263" s="60"/>
      <c r="H3263" s="61"/>
      <c r="U3263" s="60"/>
      <c r="W3263" s="60"/>
      <c r="X3263" s="60" t="str">
        <f t="shared" si="50"/>
        <v/>
      </c>
    </row>
    <row r="3264" spans="5:24">
      <c r="E3264" s="60"/>
      <c r="H3264" s="61"/>
      <c r="U3264" s="60"/>
      <c r="W3264" s="60"/>
      <c r="X3264" s="60" t="str">
        <f t="shared" si="50"/>
        <v/>
      </c>
    </row>
    <row r="3265" spans="5:24">
      <c r="E3265" s="60"/>
      <c r="H3265" s="61"/>
      <c r="U3265" s="60"/>
      <c r="W3265" s="60"/>
      <c r="X3265" s="60" t="str">
        <f t="shared" si="50"/>
        <v/>
      </c>
    </row>
    <row r="3266" spans="5:24">
      <c r="E3266" s="60"/>
      <c r="H3266" s="61"/>
      <c r="U3266" s="60"/>
      <c r="W3266" s="60"/>
      <c r="X3266" s="60" t="str">
        <f t="shared" si="50"/>
        <v/>
      </c>
    </row>
    <row r="3267" spans="5:24">
      <c r="E3267" s="60"/>
      <c r="H3267" s="61"/>
      <c r="U3267" s="60"/>
      <c r="W3267" s="60"/>
      <c r="X3267" s="60" t="str">
        <f t="shared" ref="X3267:X3330" si="51">LEFT(W3267,3)</f>
        <v/>
      </c>
    </row>
    <row r="3268" spans="5:24">
      <c r="E3268" s="60"/>
      <c r="H3268" s="61"/>
      <c r="U3268" s="60"/>
      <c r="W3268" s="60"/>
      <c r="X3268" s="60" t="str">
        <f t="shared" si="51"/>
        <v/>
      </c>
    </row>
    <row r="3269" spans="5:24">
      <c r="E3269" s="60"/>
      <c r="H3269" s="61"/>
      <c r="U3269" s="60"/>
      <c r="W3269" s="60"/>
      <c r="X3269" s="60" t="str">
        <f t="shared" si="51"/>
        <v/>
      </c>
    </row>
    <row r="3270" spans="5:24">
      <c r="E3270" s="60"/>
      <c r="H3270" s="61"/>
      <c r="U3270" s="60"/>
      <c r="W3270" s="60"/>
      <c r="X3270" s="60" t="str">
        <f t="shared" si="51"/>
        <v/>
      </c>
    </row>
    <row r="3271" spans="5:24">
      <c r="E3271" s="60"/>
      <c r="H3271" s="61"/>
      <c r="U3271" s="60"/>
      <c r="W3271" s="60"/>
      <c r="X3271" s="60" t="str">
        <f t="shared" si="51"/>
        <v/>
      </c>
    </row>
    <row r="3272" spans="5:24">
      <c r="E3272" s="60"/>
      <c r="H3272" s="61"/>
      <c r="U3272" s="60"/>
      <c r="W3272" s="60"/>
      <c r="X3272" s="60" t="str">
        <f t="shared" si="51"/>
        <v/>
      </c>
    </row>
    <row r="3273" spans="5:24">
      <c r="E3273" s="60"/>
      <c r="H3273" s="61"/>
      <c r="U3273" s="60"/>
      <c r="W3273" s="60"/>
      <c r="X3273" s="60" t="str">
        <f t="shared" si="51"/>
        <v/>
      </c>
    </row>
    <row r="3274" spans="5:24">
      <c r="E3274" s="60"/>
      <c r="H3274" s="61"/>
      <c r="U3274" s="60"/>
      <c r="W3274" s="60"/>
      <c r="X3274" s="60" t="str">
        <f t="shared" si="51"/>
        <v/>
      </c>
    </row>
    <row r="3275" spans="5:24">
      <c r="E3275" s="60"/>
      <c r="H3275" s="61"/>
      <c r="U3275" s="60"/>
      <c r="W3275" s="60"/>
      <c r="X3275" s="60" t="str">
        <f t="shared" si="51"/>
        <v/>
      </c>
    </row>
    <row r="3276" spans="5:24">
      <c r="E3276" s="60"/>
      <c r="H3276" s="61"/>
      <c r="U3276" s="60"/>
      <c r="W3276" s="60"/>
      <c r="X3276" s="60" t="str">
        <f t="shared" si="51"/>
        <v/>
      </c>
    </row>
    <row r="3277" spans="5:24">
      <c r="E3277" s="60"/>
      <c r="H3277" s="61"/>
      <c r="U3277" s="60"/>
      <c r="W3277" s="60"/>
      <c r="X3277" s="60" t="str">
        <f t="shared" si="51"/>
        <v/>
      </c>
    </row>
    <row r="3278" spans="5:24">
      <c r="E3278" s="60"/>
      <c r="H3278" s="61"/>
      <c r="U3278" s="60"/>
      <c r="W3278" s="60"/>
      <c r="X3278" s="60" t="str">
        <f t="shared" si="51"/>
        <v/>
      </c>
    </row>
    <row r="3279" spans="5:24">
      <c r="E3279" s="60"/>
      <c r="H3279" s="61"/>
      <c r="U3279" s="60"/>
      <c r="W3279" s="60"/>
      <c r="X3279" s="60" t="str">
        <f t="shared" si="51"/>
        <v/>
      </c>
    </row>
    <row r="3280" spans="5:24">
      <c r="E3280" s="60"/>
      <c r="H3280" s="61"/>
      <c r="U3280" s="60"/>
      <c r="W3280" s="60"/>
      <c r="X3280" s="60" t="str">
        <f t="shared" si="51"/>
        <v/>
      </c>
    </row>
    <row r="3281" spans="5:24">
      <c r="E3281" s="60"/>
      <c r="H3281" s="61"/>
      <c r="U3281" s="60"/>
      <c r="W3281" s="60"/>
      <c r="X3281" s="60" t="str">
        <f t="shared" si="51"/>
        <v/>
      </c>
    </row>
    <row r="3282" spans="5:24">
      <c r="E3282" s="60"/>
      <c r="H3282" s="61"/>
      <c r="U3282" s="60"/>
      <c r="W3282" s="60"/>
      <c r="X3282" s="60" t="str">
        <f t="shared" si="51"/>
        <v/>
      </c>
    </row>
    <row r="3283" spans="5:24">
      <c r="E3283" s="60"/>
      <c r="H3283" s="61"/>
      <c r="U3283" s="60"/>
      <c r="W3283" s="60"/>
      <c r="X3283" s="60" t="str">
        <f t="shared" si="51"/>
        <v/>
      </c>
    </row>
    <row r="3284" spans="5:24">
      <c r="E3284" s="60"/>
      <c r="H3284" s="61"/>
      <c r="U3284" s="60"/>
      <c r="W3284" s="60"/>
      <c r="X3284" s="60" t="str">
        <f t="shared" si="51"/>
        <v/>
      </c>
    </row>
    <row r="3285" spans="5:24">
      <c r="E3285" s="60"/>
      <c r="H3285" s="61"/>
      <c r="U3285" s="60"/>
      <c r="W3285" s="60"/>
      <c r="X3285" s="60" t="str">
        <f t="shared" si="51"/>
        <v/>
      </c>
    </row>
    <row r="3286" spans="5:24">
      <c r="E3286" s="60"/>
      <c r="H3286" s="61"/>
      <c r="U3286" s="60"/>
      <c r="W3286" s="60"/>
      <c r="X3286" s="60" t="str">
        <f t="shared" si="51"/>
        <v/>
      </c>
    </row>
    <row r="3287" spans="5:24">
      <c r="E3287" s="60"/>
      <c r="H3287" s="61"/>
      <c r="U3287" s="60"/>
      <c r="W3287" s="60"/>
      <c r="X3287" s="60" t="str">
        <f t="shared" si="51"/>
        <v/>
      </c>
    </row>
    <row r="3288" spans="5:24">
      <c r="E3288" s="60"/>
      <c r="H3288" s="61"/>
      <c r="U3288" s="60"/>
      <c r="W3288" s="60"/>
      <c r="X3288" s="60" t="str">
        <f t="shared" si="51"/>
        <v/>
      </c>
    </row>
    <row r="3289" spans="5:24">
      <c r="E3289" s="60"/>
      <c r="H3289" s="61"/>
      <c r="U3289" s="60"/>
      <c r="W3289" s="60"/>
      <c r="X3289" s="60" t="str">
        <f t="shared" si="51"/>
        <v/>
      </c>
    </row>
    <row r="3290" spans="5:24">
      <c r="E3290" s="60"/>
      <c r="H3290" s="61"/>
      <c r="U3290" s="60"/>
      <c r="W3290" s="60"/>
      <c r="X3290" s="60" t="str">
        <f t="shared" si="51"/>
        <v/>
      </c>
    </row>
    <row r="3291" spans="5:24">
      <c r="E3291" s="60"/>
      <c r="H3291" s="61"/>
      <c r="U3291" s="60"/>
      <c r="W3291" s="60"/>
      <c r="X3291" s="60" t="str">
        <f t="shared" si="51"/>
        <v/>
      </c>
    </row>
    <row r="3292" spans="5:24">
      <c r="E3292" s="60"/>
      <c r="H3292" s="61"/>
      <c r="U3292" s="60"/>
      <c r="W3292" s="60"/>
      <c r="X3292" s="60" t="str">
        <f t="shared" si="51"/>
        <v/>
      </c>
    </row>
    <row r="3293" spans="5:24">
      <c r="E3293" s="60"/>
      <c r="H3293" s="61"/>
      <c r="U3293" s="60"/>
      <c r="W3293" s="60"/>
      <c r="X3293" s="60" t="str">
        <f t="shared" si="51"/>
        <v/>
      </c>
    </row>
    <row r="3294" spans="5:24">
      <c r="E3294" s="60"/>
      <c r="H3294" s="61"/>
      <c r="U3294" s="60"/>
      <c r="W3294" s="60"/>
      <c r="X3294" s="60" t="str">
        <f t="shared" si="51"/>
        <v/>
      </c>
    </row>
    <row r="3295" spans="5:24">
      <c r="E3295" s="60"/>
      <c r="H3295" s="61"/>
      <c r="U3295" s="60"/>
      <c r="W3295" s="60"/>
      <c r="X3295" s="60" t="str">
        <f t="shared" si="51"/>
        <v/>
      </c>
    </row>
    <row r="3296" spans="5:24">
      <c r="E3296" s="60"/>
      <c r="H3296" s="61"/>
      <c r="U3296" s="60"/>
      <c r="W3296" s="60"/>
      <c r="X3296" s="60" t="str">
        <f t="shared" si="51"/>
        <v/>
      </c>
    </row>
    <row r="3297" spans="5:24">
      <c r="E3297" s="60"/>
      <c r="H3297" s="61"/>
      <c r="U3297" s="60"/>
      <c r="W3297" s="60"/>
      <c r="X3297" s="60" t="str">
        <f t="shared" si="51"/>
        <v/>
      </c>
    </row>
    <row r="3298" spans="5:24">
      <c r="E3298" s="60"/>
      <c r="H3298" s="61"/>
      <c r="U3298" s="60"/>
      <c r="W3298" s="60"/>
      <c r="X3298" s="60" t="str">
        <f t="shared" si="51"/>
        <v/>
      </c>
    </row>
    <row r="3299" spans="5:24">
      <c r="E3299" s="60"/>
      <c r="H3299" s="61"/>
      <c r="U3299" s="60"/>
      <c r="W3299" s="60"/>
      <c r="X3299" s="60" t="str">
        <f t="shared" si="51"/>
        <v/>
      </c>
    </row>
    <row r="3300" spans="5:24">
      <c r="E3300" s="60"/>
      <c r="H3300" s="61"/>
      <c r="U3300" s="60"/>
      <c r="W3300" s="60"/>
      <c r="X3300" s="60" t="str">
        <f t="shared" si="51"/>
        <v/>
      </c>
    </row>
    <row r="3301" spans="5:24">
      <c r="E3301" s="60"/>
      <c r="H3301" s="61"/>
      <c r="U3301" s="60"/>
      <c r="W3301" s="60"/>
      <c r="X3301" s="60" t="str">
        <f t="shared" si="51"/>
        <v/>
      </c>
    </row>
    <row r="3302" spans="5:24">
      <c r="E3302" s="60"/>
      <c r="H3302" s="61"/>
      <c r="U3302" s="60"/>
      <c r="W3302" s="60"/>
      <c r="X3302" s="60" t="str">
        <f t="shared" si="51"/>
        <v/>
      </c>
    </row>
    <row r="3303" spans="5:24">
      <c r="E3303" s="60"/>
      <c r="H3303" s="61"/>
      <c r="U3303" s="60"/>
      <c r="W3303" s="60"/>
      <c r="X3303" s="60" t="str">
        <f t="shared" si="51"/>
        <v/>
      </c>
    </row>
    <row r="3304" spans="5:24">
      <c r="E3304" s="60"/>
      <c r="H3304" s="61"/>
      <c r="U3304" s="60"/>
      <c r="W3304" s="60"/>
      <c r="X3304" s="60" t="str">
        <f t="shared" si="51"/>
        <v/>
      </c>
    </row>
    <row r="3305" spans="5:24">
      <c r="E3305" s="60"/>
      <c r="H3305" s="61"/>
      <c r="U3305" s="60"/>
      <c r="W3305" s="60"/>
      <c r="X3305" s="60" t="str">
        <f t="shared" si="51"/>
        <v/>
      </c>
    </row>
    <row r="3306" spans="5:24">
      <c r="E3306" s="60"/>
      <c r="H3306" s="61"/>
      <c r="U3306" s="60"/>
      <c r="W3306" s="60"/>
      <c r="X3306" s="60" t="str">
        <f t="shared" si="51"/>
        <v/>
      </c>
    </row>
    <row r="3307" spans="5:24">
      <c r="E3307" s="60"/>
      <c r="H3307" s="61"/>
      <c r="U3307" s="60"/>
      <c r="W3307" s="60"/>
      <c r="X3307" s="60" t="str">
        <f t="shared" si="51"/>
        <v/>
      </c>
    </row>
    <row r="3308" spans="5:24">
      <c r="E3308" s="60"/>
      <c r="H3308" s="61"/>
      <c r="U3308" s="60"/>
      <c r="W3308" s="60"/>
      <c r="X3308" s="60" t="str">
        <f t="shared" si="51"/>
        <v/>
      </c>
    </row>
    <row r="3309" spans="5:24">
      <c r="E3309" s="60"/>
      <c r="H3309" s="61"/>
      <c r="U3309" s="60"/>
      <c r="W3309" s="60"/>
      <c r="X3309" s="60" t="str">
        <f t="shared" si="51"/>
        <v/>
      </c>
    </row>
    <row r="3310" spans="5:24">
      <c r="E3310" s="60"/>
      <c r="H3310" s="61"/>
      <c r="U3310" s="60"/>
      <c r="W3310" s="60"/>
      <c r="X3310" s="60" t="str">
        <f t="shared" si="51"/>
        <v/>
      </c>
    </row>
    <row r="3311" spans="5:24">
      <c r="E3311" s="60"/>
      <c r="H3311" s="61"/>
      <c r="U3311" s="60"/>
      <c r="W3311" s="60"/>
      <c r="X3311" s="60" t="str">
        <f t="shared" si="51"/>
        <v/>
      </c>
    </row>
    <row r="3312" spans="5:24">
      <c r="E3312" s="60"/>
      <c r="H3312" s="61"/>
      <c r="U3312" s="60"/>
      <c r="W3312" s="60"/>
      <c r="X3312" s="60" t="str">
        <f t="shared" si="51"/>
        <v/>
      </c>
    </row>
    <row r="3313" spans="5:24">
      <c r="E3313" s="60"/>
      <c r="H3313" s="61"/>
      <c r="U3313" s="60"/>
      <c r="W3313" s="60"/>
      <c r="X3313" s="60" t="str">
        <f t="shared" si="51"/>
        <v/>
      </c>
    </row>
    <row r="3314" spans="5:24">
      <c r="E3314" s="60"/>
      <c r="H3314" s="61"/>
      <c r="U3314" s="60"/>
      <c r="W3314" s="60"/>
      <c r="X3314" s="60" t="str">
        <f t="shared" si="51"/>
        <v/>
      </c>
    </row>
    <row r="3315" spans="5:24">
      <c r="E3315" s="60"/>
      <c r="H3315" s="61"/>
      <c r="U3315" s="60"/>
      <c r="W3315" s="60"/>
      <c r="X3315" s="60" t="str">
        <f t="shared" si="51"/>
        <v/>
      </c>
    </row>
    <row r="3316" spans="5:24">
      <c r="E3316" s="60"/>
      <c r="H3316" s="61"/>
      <c r="U3316" s="60"/>
      <c r="W3316" s="60"/>
      <c r="X3316" s="60" t="str">
        <f t="shared" si="51"/>
        <v/>
      </c>
    </row>
    <row r="3317" spans="5:24">
      <c r="E3317" s="60"/>
      <c r="H3317" s="61"/>
      <c r="U3317" s="60"/>
      <c r="W3317" s="60"/>
      <c r="X3317" s="60" t="str">
        <f t="shared" si="51"/>
        <v/>
      </c>
    </row>
    <row r="3318" spans="5:24">
      <c r="E3318" s="60"/>
      <c r="H3318" s="61"/>
      <c r="U3318" s="60"/>
      <c r="W3318" s="60"/>
      <c r="X3318" s="60" t="str">
        <f t="shared" si="51"/>
        <v/>
      </c>
    </row>
    <row r="3319" spans="5:24">
      <c r="E3319" s="60"/>
      <c r="H3319" s="61"/>
      <c r="U3319" s="60"/>
      <c r="W3319" s="60"/>
      <c r="X3319" s="60" t="str">
        <f t="shared" si="51"/>
        <v/>
      </c>
    </row>
    <row r="3320" spans="5:24">
      <c r="E3320" s="60"/>
      <c r="H3320" s="61"/>
      <c r="U3320" s="60"/>
      <c r="W3320" s="60"/>
      <c r="X3320" s="60" t="str">
        <f t="shared" si="51"/>
        <v/>
      </c>
    </row>
    <row r="3321" spans="5:24">
      <c r="E3321" s="60"/>
      <c r="H3321" s="61"/>
      <c r="U3321" s="60"/>
      <c r="W3321" s="60"/>
      <c r="X3321" s="60" t="str">
        <f t="shared" si="51"/>
        <v/>
      </c>
    </row>
    <row r="3322" spans="5:24">
      <c r="E3322" s="60"/>
      <c r="H3322" s="61"/>
      <c r="U3322" s="60"/>
      <c r="W3322" s="60"/>
      <c r="X3322" s="60" t="str">
        <f t="shared" si="51"/>
        <v/>
      </c>
    </row>
    <row r="3323" spans="5:24">
      <c r="E3323" s="60"/>
      <c r="H3323" s="61"/>
      <c r="U3323" s="60"/>
      <c r="W3323" s="60"/>
      <c r="X3323" s="60" t="str">
        <f t="shared" si="51"/>
        <v/>
      </c>
    </row>
    <row r="3324" spans="5:24">
      <c r="E3324" s="60"/>
      <c r="H3324" s="61"/>
      <c r="U3324" s="60"/>
      <c r="W3324" s="60"/>
      <c r="X3324" s="60" t="str">
        <f t="shared" si="51"/>
        <v/>
      </c>
    </row>
    <row r="3325" spans="5:24">
      <c r="E3325" s="60"/>
      <c r="H3325" s="61"/>
      <c r="U3325" s="60"/>
      <c r="W3325" s="60"/>
      <c r="X3325" s="60" t="str">
        <f t="shared" si="51"/>
        <v/>
      </c>
    </row>
    <row r="3326" spans="5:24">
      <c r="E3326" s="60"/>
      <c r="H3326" s="61"/>
      <c r="U3326" s="60"/>
      <c r="W3326" s="60"/>
      <c r="X3326" s="60" t="str">
        <f t="shared" si="51"/>
        <v/>
      </c>
    </row>
    <row r="3327" spans="5:24">
      <c r="E3327" s="60"/>
      <c r="H3327" s="61"/>
      <c r="U3327" s="60"/>
      <c r="W3327" s="60"/>
      <c r="X3327" s="60" t="str">
        <f t="shared" si="51"/>
        <v/>
      </c>
    </row>
    <row r="3328" spans="5:24">
      <c r="E3328" s="60"/>
      <c r="H3328" s="61"/>
      <c r="U3328" s="60"/>
      <c r="W3328" s="60"/>
      <c r="X3328" s="60" t="str">
        <f t="shared" si="51"/>
        <v/>
      </c>
    </row>
    <row r="3329" spans="5:24">
      <c r="E3329" s="60"/>
      <c r="H3329" s="61"/>
      <c r="U3329" s="60"/>
      <c r="W3329" s="60"/>
      <c r="X3329" s="60" t="str">
        <f t="shared" si="51"/>
        <v/>
      </c>
    </row>
    <row r="3330" spans="5:24">
      <c r="E3330" s="60"/>
      <c r="H3330" s="61"/>
      <c r="U3330" s="60"/>
      <c r="W3330" s="60"/>
      <c r="X3330" s="60" t="str">
        <f t="shared" si="51"/>
        <v/>
      </c>
    </row>
    <row r="3331" spans="5:24">
      <c r="E3331" s="60"/>
      <c r="H3331" s="61"/>
      <c r="U3331" s="60"/>
      <c r="W3331" s="60"/>
      <c r="X3331" s="60" t="str">
        <f t="shared" ref="X3331:X3394" si="52">LEFT(W3331,3)</f>
        <v/>
      </c>
    </row>
    <row r="3332" spans="5:24">
      <c r="E3332" s="60"/>
      <c r="H3332" s="61"/>
      <c r="U3332" s="60"/>
      <c r="W3332" s="60"/>
      <c r="X3332" s="60" t="str">
        <f t="shared" si="52"/>
        <v/>
      </c>
    </row>
    <row r="3333" spans="5:24">
      <c r="E3333" s="60"/>
      <c r="H3333" s="61"/>
      <c r="U3333" s="60"/>
      <c r="W3333" s="60"/>
      <c r="X3333" s="60" t="str">
        <f t="shared" si="52"/>
        <v/>
      </c>
    </row>
    <row r="3334" spans="5:24">
      <c r="E3334" s="60"/>
      <c r="H3334" s="61"/>
      <c r="U3334" s="60"/>
      <c r="W3334" s="60"/>
      <c r="X3334" s="60" t="str">
        <f t="shared" si="52"/>
        <v/>
      </c>
    </row>
    <row r="3335" spans="5:24">
      <c r="E3335" s="60"/>
      <c r="H3335" s="61"/>
      <c r="U3335" s="60"/>
      <c r="W3335" s="60"/>
      <c r="X3335" s="60" t="str">
        <f t="shared" si="52"/>
        <v/>
      </c>
    </row>
    <row r="3336" spans="5:24">
      <c r="E3336" s="60"/>
      <c r="H3336" s="61"/>
      <c r="U3336" s="60"/>
      <c r="W3336" s="60"/>
      <c r="X3336" s="60" t="str">
        <f t="shared" si="52"/>
        <v/>
      </c>
    </row>
    <row r="3337" spans="5:24">
      <c r="E3337" s="60"/>
      <c r="H3337" s="61"/>
      <c r="U3337" s="60"/>
      <c r="W3337" s="60"/>
      <c r="X3337" s="60" t="str">
        <f t="shared" si="52"/>
        <v/>
      </c>
    </row>
    <row r="3338" spans="5:24">
      <c r="E3338" s="60"/>
      <c r="H3338" s="61"/>
      <c r="U3338" s="60"/>
      <c r="W3338" s="60"/>
      <c r="X3338" s="60" t="str">
        <f t="shared" si="52"/>
        <v/>
      </c>
    </row>
    <row r="3339" spans="5:24">
      <c r="E3339" s="60"/>
      <c r="H3339" s="61"/>
      <c r="U3339" s="60"/>
      <c r="W3339" s="60"/>
      <c r="X3339" s="60" t="str">
        <f t="shared" si="52"/>
        <v/>
      </c>
    </row>
    <row r="3340" spans="5:24">
      <c r="E3340" s="60"/>
      <c r="H3340" s="61"/>
      <c r="U3340" s="60"/>
      <c r="W3340" s="60"/>
      <c r="X3340" s="60" t="str">
        <f t="shared" si="52"/>
        <v/>
      </c>
    </row>
    <row r="3341" spans="5:24">
      <c r="E3341" s="60"/>
      <c r="H3341" s="61"/>
      <c r="U3341" s="60"/>
      <c r="W3341" s="60"/>
      <c r="X3341" s="60" t="str">
        <f t="shared" si="52"/>
        <v/>
      </c>
    </row>
    <row r="3342" spans="5:24">
      <c r="E3342" s="60"/>
      <c r="H3342" s="61"/>
      <c r="U3342" s="60"/>
      <c r="W3342" s="60"/>
      <c r="X3342" s="60" t="str">
        <f t="shared" si="52"/>
        <v/>
      </c>
    </row>
    <row r="3343" spans="5:24">
      <c r="E3343" s="60"/>
      <c r="H3343" s="61"/>
      <c r="U3343" s="60"/>
      <c r="W3343" s="60"/>
      <c r="X3343" s="60" t="str">
        <f t="shared" si="52"/>
        <v/>
      </c>
    </row>
    <row r="3344" spans="5:24">
      <c r="E3344" s="60"/>
      <c r="H3344" s="61"/>
      <c r="U3344" s="60"/>
      <c r="W3344" s="60"/>
      <c r="X3344" s="60" t="str">
        <f t="shared" si="52"/>
        <v/>
      </c>
    </row>
    <row r="3345" spans="5:24">
      <c r="E3345" s="60"/>
      <c r="H3345" s="61"/>
      <c r="U3345" s="60"/>
      <c r="W3345" s="60"/>
      <c r="X3345" s="60" t="str">
        <f t="shared" si="52"/>
        <v/>
      </c>
    </row>
    <row r="3346" spans="5:24">
      <c r="E3346" s="60"/>
      <c r="H3346" s="61"/>
      <c r="U3346" s="60"/>
      <c r="W3346" s="60"/>
      <c r="X3346" s="60" t="str">
        <f t="shared" si="52"/>
        <v/>
      </c>
    </row>
    <row r="3347" spans="5:24">
      <c r="E3347" s="60"/>
      <c r="H3347" s="61"/>
      <c r="U3347" s="60"/>
      <c r="W3347" s="60"/>
      <c r="X3347" s="60" t="str">
        <f t="shared" si="52"/>
        <v/>
      </c>
    </row>
    <row r="3348" spans="5:24">
      <c r="E3348" s="60"/>
      <c r="H3348" s="61"/>
      <c r="U3348" s="60"/>
      <c r="W3348" s="60"/>
      <c r="X3348" s="60" t="str">
        <f t="shared" si="52"/>
        <v/>
      </c>
    </row>
    <row r="3349" spans="5:24">
      <c r="E3349" s="60"/>
      <c r="H3349" s="61"/>
      <c r="U3349" s="60"/>
      <c r="W3349" s="60"/>
      <c r="X3349" s="60" t="str">
        <f t="shared" si="52"/>
        <v/>
      </c>
    </row>
    <row r="3350" spans="5:24">
      <c r="E3350" s="60"/>
      <c r="H3350" s="61"/>
      <c r="U3350" s="60"/>
      <c r="W3350" s="60"/>
      <c r="X3350" s="60" t="str">
        <f t="shared" si="52"/>
        <v/>
      </c>
    </row>
    <row r="3351" spans="5:24">
      <c r="E3351" s="60"/>
      <c r="H3351" s="61"/>
      <c r="U3351" s="60"/>
      <c r="W3351" s="60"/>
      <c r="X3351" s="60" t="str">
        <f t="shared" si="52"/>
        <v/>
      </c>
    </row>
    <row r="3352" spans="5:24">
      <c r="E3352" s="60"/>
      <c r="H3352" s="61"/>
      <c r="U3352" s="60"/>
      <c r="W3352" s="60"/>
      <c r="X3352" s="60" t="str">
        <f t="shared" si="52"/>
        <v/>
      </c>
    </row>
    <row r="3353" spans="5:24">
      <c r="E3353" s="60"/>
      <c r="H3353" s="61"/>
      <c r="U3353" s="60"/>
      <c r="W3353" s="60"/>
      <c r="X3353" s="60" t="str">
        <f t="shared" si="52"/>
        <v/>
      </c>
    </row>
    <row r="3354" spans="5:24">
      <c r="E3354" s="60"/>
      <c r="H3354" s="61"/>
      <c r="U3354" s="60"/>
      <c r="W3354" s="60"/>
      <c r="X3354" s="60" t="str">
        <f t="shared" si="52"/>
        <v/>
      </c>
    </row>
    <row r="3355" spans="5:24">
      <c r="E3355" s="60"/>
      <c r="H3355" s="61"/>
      <c r="U3355" s="60"/>
      <c r="W3355" s="60"/>
      <c r="X3355" s="60" t="str">
        <f t="shared" si="52"/>
        <v/>
      </c>
    </row>
    <row r="3356" spans="5:24">
      <c r="E3356" s="60"/>
      <c r="H3356" s="61"/>
      <c r="U3356" s="60"/>
      <c r="W3356" s="60"/>
      <c r="X3356" s="60" t="str">
        <f t="shared" si="52"/>
        <v/>
      </c>
    </row>
    <row r="3357" spans="5:24">
      <c r="E3357" s="60"/>
      <c r="H3357" s="61"/>
      <c r="U3357" s="60"/>
      <c r="W3357" s="60"/>
      <c r="X3357" s="60" t="str">
        <f t="shared" si="52"/>
        <v/>
      </c>
    </row>
    <row r="3358" spans="5:24">
      <c r="E3358" s="60"/>
      <c r="H3358" s="61"/>
      <c r="U3358" s="60"/>
      <c r="W3358" s="60"/>
      <c r="X3358" s="60" t="str">
        <f t="shared" si="52"/>
        <v/>
      </c>
    </row>
    <row r="3359" spans="5:24">
      <c r="E3359" s="60"/>
      <c r="H3359" s="61"/>
      <c r="U3359" s="60"/>
      <c r="W3359" s="60"/>
      <c r="X3359" s="60" t="str">
        <f t="shared" si="52"/>
        <v/>
      </c>
    </row>
    <row r="3360" spans="5:24">
      <c r="E3360" s="60"/>
      <c r="H3360" s="61"/>
      <c r="U3360" s="60"/>
      <c r="W3360" s="60"/>
      <c r="X3360" s="60" t="str">
        <f t="shared" si="52"/>
        <v/>
      </c>
    </row>
    <row r="3361" spans="5:24">
      <c r="E3361" s="60"/>
      <c r="H3361" s="61"/>
      <c r="U3361" s="60"/>
      <c r="W3361" s="60"/>
      <c r="X3361" s="60" t="str">
        <f t="shared" si="52"/>
        <v/>
      </c>
    </row>
    <row r="3362" spans="5:24">
      <c r="E3362" s="60"/>
      <c r="H3362" s="61"/>
      <c r="U3362" s="60"/>
      <c r="W3362" s="60"/>
      <c r="X3362" s="60" t="str">
        <f t="shared" si="52"/>
        <v/>
      </c>
    </row>
    <row r="3363" spans="5:24">
      <c r="E3363" s="60"/>
      <c r="H3363" s="61"/>
      <c r="U3363" s="60"/>
      <c r="W3363" s="60"/>
      <c r="X3363" s="60" t="str">
        <f t="shared" si="52"/>
        <v/>
      </c>
    </row>
    <row r="3364" spans="5:24">
      <c r="E3364" s="60"/>
      <c r="H3364" s="61"/>
      <c r="U3364" s="60"/>
      <c r="W3364" s="60"/>
      <c r="X3364" s="60" t="str">
        <f t="shared" si="52"/>
        <v/>
      </c>
    </row>
    <row r="3365" spans="5:24">
      <c r="E3365" s="60"/>
      <c r="H3365" s="61"/>
      <c r="U3365" s="60"/>
      <c r="W3365" s="60"/>
      <c r="X3365" s="60" t="str">
        <f t="shared" si="52"/>
        <v/>
      </c>
    </row>
    <row r="3366" spans="5:24">
      <c r="E3366" s="60"/>
      <c r="H3366" s="61"/>
      <c r="U3366" s="60"/>
      <c r="W3366" s="60"/>
      <c r="X3366" s="60" t="str">
        <f t="shared" si="52"/>
        <v/>
      </c>
    </row>
    <row r="3367" spans="5:24">
      <c r="E3367" s="60"/>
      <c r="H3367" s="61"/>
      <c r="U3367" s="60"/>
      <c r="W3367" s="60"/>
      <c r="X3367" s="60" t="str">
        <f t="shared" si="52"/>
        <v/>
      </c>
    </row>
    <row r="3368" spans="5:24">
      <c r="E3368" s="60"/>
      <c r="H3368" s="61"/>
      <c r="U3368" s="60"/>
      <c r="W3368" s="60"/>
      <c r="X3368" s="60" t="str">
        <f t="shared" si="52"/>
        <v/>
      </c>
    </row>
    <row r="3369" spans="5:24">
      <c r="E3369" s="60"/>
      <c r="H3369" s="61"/>
      <c r="U3369" s="60"/>
      <c r="W3369" s="60"/>
      <c r="X3369" s="60" t="str">
        <f t="shared" si="52"/>
        <v/>
      </c>
    </row>
    <row r="3370" spans="5:24">
      <c r="E3370" s="60"/>
      <c r="H3370" s="61"/>
      <c r="U3370" s="60"/>
      <c r="W3370" s="60"/>
      <c r="X3370" s="60" t="str">
        <f t="shared" si="52"/>
        <v/>
      </c>
    </row>
    <row r="3371" spans="5:24">
      <c r="E3371" s="60"/>
      <c r="H3371" s="61"/>
      <c r="U3371" s="60"/>
      <c r="W3371" s="60"/>
      <c r="X3371" s="60" t="str">
        <f t="shared" si="52"/>
        <v/>
      </c>
    </row>
    <row r="3372" spans="5:24">
      <c r="E3372" s="60"/>
      <c r="H3372" s="61"/>
      <c r="U3372" s="60"/>
      <c r="W3372" s="60"/>
      <c r="X3372" s="60" t="str">
        <f t="shared" si="52"/>
        <v/>
      </c>
    </row>
    <row r="3373" spans="5:24">
      <c r="E3373" s="60"/>
      <c r="H3373" s="61"/>
      <c r="U3373" s="60"/>
      <c r="W3373" s="60"/>
      <c r="X3373" s="60" t="str">
        <f t="shared" si="52"/>
        <v/>
      </c>
    </row>
    <row r="3374" spans="5:24">
      <c r="E3374" s="60"/>
      <c r="H3374" s="61"/>
      <c r="U3374" s="60"/>
      <c r="W3374" s="60"/>
      <c r="X3374" s="60" t="str">
        <f t="shared" si="52"/>
        <v/>
      </c>
    </row>
    <row r="3375" spans="5:24">
      <c r="E3375" s="60"/>
      <c r="H3375" s="61"/>
      <c r="U3375" s="60"/>
      <c r="W3375" s="60"/>
      <c r="X3375" s="60" t="str">
        <f t="shared" si="52"/>
        <v/>
      </c>
    </row>
    <row r="3376" spans="5:24">
      <c r="E3376" s="60"/>
      <c r="H3376" s="61"/>
      <c r="U3376" s="60"/>
      <c r="W3376" s="60"/>
      <c r="X3376" s="60" t="str">
        <f t="shared" si="52"/>
        <v/>
      </c>
    </row>
    <row r="3377" spans="5:24">
      <c r="E3377" s="60"/>
      <c r="H3377" s="61"/>
      <c r="U3377" s="60"/>
      <c r="W3377" s="60"/>
      <c r="X3377" s="60" t="str">
        <f t="shared" si="52"/>
        <v/>
      </c>
    </row>
    <row r="3378" spans="5:24">
      <c r="E3378" s="60"/>
      <c r="H3378" s="61"/>
      <c r="U3378" s="60"/>
      <c r="W3378" s="60"/>
      <c r="X3378" s="60" t="str">
        <f t="shared" si="52"/>
        <v/>
      </c>
    </row>
    <row r="3379" spans="5:24">
      <c r="E3379" s="60"/>
      <c r="H3379" s="61"/>
      <c r="U3379" s="60"/>
      <c r="W3379" s="60"/>
      <c r="X3379" s="60" t="str">
        <f t="shared" si="52"/>
        <v/>
      </c>
    </row>
    <row r="3380" spans="5:24">
      <c r="E3380" s="60"/>
      <c r="H3380" s="61"/>
      <c r="U3380" s="60"/>
      <c r="W3380" s="60"/>
      <c r="X3380" s="60" t="str">
        <f t="shared" si="52"/>
        <v/>
      </c>
    </row>
    <row r="3381" spans="5:24">
      <c r="E3381" s="60"/>
      <c r="H3381" s="61"/>
      <c r="U3381" s="60"/>
      <c r="W3381" s="60"/>
      <c r="X3381" s="60" t="str">
        <f t="shared" si="52"/>
        <v/>
      </c>
    </row>
    <row r="3382" spans="5:24">
      <c r="E3382" s="60"/>
      <c r="H3382" s="61"/>
      <c r="U3382" s="60"/>
      <c r="W3382" s="60"/>
      <c r="X3382" s="60" t="str">
        <f t="shared" si="52"/>
        <v/>
      </c>
    </row>
    <row r="3383" spans="5:24">
      <c r="E3383" s="60"/>
      <c r="H3383" s="61"/>
      <c r="U3383" s="60"/>
      <c r="W3383" s="60"/>
      <c r="X3383" s="60" t="str">
        <f t="shared" si="52"/>
        <v/>
      </c>
    </row>
    <row r="3384" spans="5:24">
      <c r="E3384" s="60"/>
      <c r="H3384" s="61"/>
      <c r="U3384" s="60"/>
      <c r="W3384" s="60"/>
      <c r="X3384" s="60" t="str">
        <f t="shared" si="52"/>
        <v/>
      </c>
    </row>
    <row r="3385" spans="5:24">
      <c r="E3385" s="60"/>
      <c r="H3385" s="61"/>
      <c r="U3385" s="60"/>
      <c r="W3385" s="60"/>
      <c r="X3385" s="60" t="str">
        <f t="shared" si="52"/>
        <v/>
      </c>
    </row>
    <row r="3386" spans="5:24">
      <c r="E3386" s="60"/>
      <c r="H3386" s="61"/>
      <c r="U3386" s="60"/>
      <c r="W3386" s="60"/>
      <c r="X3386" s="60" t="str">
        <f t="shared" si="52"/>
        <v/>
      </c>
    </row>
    <row r="3387" spans="5:24">
      <c r="E3387" s="60"/>
      <c r="H3387" s="61"/>
      <c r="U3387" s="60"/>
      <c r="W3387" s="60"/>
      <c r="X3387" s="60" t="str">
        <f t="shared" si="52"/>
        <v/>
      </c>
    </row>
    <row r="3388" spans="5:24">
      <c r="E3388" s="60"/>
      <c r="H3388" s="61"/>
      <c r="U3388" s="60"/>
      <c r="W3388" s="60"/>
      <c r="X3388" s="60" t="str">
        <f t="shared" si="52"/>
        <v/>
      </c>
    </row>
    <row r="3389" spans="5:24">
      <c r="E3389" s="60"/>
      <c r="H3389" s="61"/>
      <c r="U3389" s="60"/>
      <c r="W3389" s="60"/>
      <c r="X3389" s="60" t="str">
        <f t="shared" si="52"/>
        <v/>
      </c>
    </row>
    <row r="3390" spans="5:24">
      <c r="E3390" s="60"/>
      <c r="H3390" s="61"/>
      <c r="U3390" s="60"/>
      <c r="W3390" s="60"/>
      <c r="X3390" s="60" t="str">
        <f t="shared" si="52"/>
        <v/>
      </c>
    </row>
    <row r="3391" spans="5:24">
      <c r="E3391" s="60"/>
      <c r="H3391" s="61"/>
      <c r="U3391" s="60"/>
      <c r="W3391" s="60"/>
      <c r="X3391" s="60" t="str">
        <f t="shared" si="52"/>
        <v/>
      </c>
    </row>
    <row r="3392" spans="5:24">
      <c r="E3392" s="60"/>
      <c r="H3392" s="61"/>
      <c r="U3392" s="60"/>
      <c r="W3392" s="60"/>
      <c r="X3392" s="60" t="str">
        <f t="shared" si="52"/>
        <v/>
      </c>
    </row>
    <row r="3393" spans="5:24">
      <c r="E3393" s="60"/>
      <c r="H3393" s="61"/>
      <c r="U3393" s="60"/>
      <c r="W3393" s="60"/>
      <c r="X3393" s="60" t="str">
        <f t="shared" si="52"/>
        <v/>
      </c>
    </row>
    <row r="3394" spans="5:24">
      <c r="E3394" s="60"/>
      <c r="H3394" s="61"/>
      <c r="U3394" s="60"/>
      <c r="W3394" s="60"/>
      <c r="X3394" s="60" t="str">
        <f t="shared" si="52"/>
        <v/>
      </c>
    </row>
    <row r="3395" spans="5:24">
      <c r="E3395" s="60"/>
      <c r="H3395" s="61"/>
      <c r="U3395" s="60"/>
      <c r="W3395" s="60"/>
      <c r="X3395" s="60" t="str">
        <f t="shared" ref="X3395:X3458" si="53">LEFT(W3395,3)</f>
        <v/>
      </c>
    </row>
    <row r="3396" spans="5:24">
      <c r="E3396" s="60"/>
      <c r="H3396" s="61"/>
      <c r="U3396" s="60"/>
      <c r="W3396" s="60"/>
      <c r="X3396" s="60" t="str">
        <f t="shared" si="53"/>
        <v/>
      </c>
    </row>
    <row r="3397" spans="5:24">
      <c r="E3397" s="60"/>
      <c r="H3397" s="61"/>
      <c r="U3397" s="60"/>
      <c r="W3397" s="60"/>
      <c r="X3397" s="60" t="str">
        <f t="shared" si="53"/>
        <v/>
      </c>
    </row>
    <row r="3398" spans="5:24">
      <c r="E3398" s="60"/>
      <c r="H3398" s="61"/>
      <c r="U3398" s="60"/>
      <c r="W3398" s="60"/>
      <c r="X3398" s="60" t="str">
        <f t="shared" si="53"/>
        <v/>
      </c>
    </row>
    <row r="3399" spans="5:24">
      <c r="E3399" s="60"/>
      <c r="H3399" s="61"/>
      <c r="U3399" s="60"/>
      <c r="W3399" s="60"/>
      <c r="X3399" s="60" t="str">
        <f t="shared" si="53"/>
        <v/>
      </c>
    </row>
    <row r="3400" spans="5:24">
      <c r="E3400" s="60"/>
      <c r="H3400" s="61"/>
      <c r="U3400" s="60"/>
      <c r="W3400" s="60"/>
      <c r="X3400" s="60" t="str">
        <f t="shared" si="53"/>
        <v/>
      </c>
    </row>
    <row r="3401" spans="5:24">
      <c r="E3401" s="60"/>
      <c r="H3401" s="61"/>
      <c r="U3401" s="60"/>
      <c r="W3401" s="60"/>
      <c r="X3401" s="60" t="str">
        <f t="shared" si="53"/>
        <v/>
      </c>
    </row>
    <row r="3402" spans="5:24">
      <c r="E3402" s="60"/>
      <c r="H3402" s="61"/>
      <c r="U3402" s="60"/>
      <c r="W3402" s="60"/>
      <c r="X3402" s="60" t="str">
        <f t="shared" si="53"/>
        <v/>
      </c>
    </row>
    <row r="3403" spans="5:24">
      <c r="E3403" s="60"/>
      <c r="H3403" s="61"/>
      <c r="U3403" s="60"/>
      <c r="W3403" s="60"/>
      <c r="X3403" s="60" t="str">
        <f t="shared" si="53"/>
        <v/>
      </c>
    </row>
    <row r="3404" spans="5:24">
      <c r="E3404" s="60"/>
      <c r="H3404" s="61"/>
      <c r="U3404" s="60"/>
      <c r="W3404" s="60"/>
      <c r="X3404" s="60" t="str">
        <f t="shared" si="53"/>
        <v/>
      </c>
    </row>
    <row r="3405" spans="5:24">
      <c r="E3405" s="60"/>
      <c r="H3405" s="61"/>
      <c r="U3405" s="60"/>
      <c r="W3405" s="60"/>
      <c r="X3405" s="60" t="str">
        <f t="shared" si="53"/>
        <v/>
      </c>
    </row>
    <row r="3406" spans="5:24">
      <c r="E3406" s="60"/>
      <c r="H3406" s="61"/>
      <c r="U3406" s="60"/>
      <c r="W3406" s="60"/>
      <c r="X3406" s="60" t="str">
        <f t="shared" si="53"/>
        <v/>
      </c>
    </row>
    <row r="3407" spans="5:24">
      <c r="E3407" s="60"/>
      <c r="H3407" s="61"/>
      <c r="U3407" s="60"/>
      <c r="W3407" s="60"/>
      <c r="X3407" s="60" t="str">
        <f t="shared" si="53"/>
        <v/>
      </c>
    </row>
    <row r="3408" spans="5:24">
      <c r="E3408" s="60"/>
      <c r="H3408" s="61"/>
      <c r="U3408" s="60"/>
      <c r="W3408" s="60"/>
      <c r="X3408" s="60" t="str">
        <f t="shared" si="53"/>
        <v/>
      </c>
    </row>
    <row r="3409" spans="5:24">
      <c r="E3409" s="60"/>
      <c r="H3409" s="61"/>
      <c r="U3409" s="60"/>
      <c r="W3409" s="60"/>
      <c r="X3409" s="60" t="str">
        <f t="shared" si="53"/>
        <v/>
      </c>
    </row>
    <row r="3410" spans="5:24">
      <c r="E3410" s="60"/>
      <c r="H3410" s="61"/>
      <c r="U3410" s="60"/>
      <c r="W3410" s="60"/>
      <c r="X3410" s="60" t="str">
        <f t="shared" si="53"/>
        <v/>
      </c>
    </row>
    <row r="3411" spans="5:24">
      <c r="E3411" s="60"/>
      <c r="H3411" s="61"/>
      <c r="U3411" s="60"/>
      <c r="W3411" s="60"/>
      <c r="X3411" s="60" t="str">
        <f t="shared" si="53"/>
        <v/>
      </c>
    </row>
    <row r="3412" spans="5:24">
      <c r="E3412" s="60"/>
      <c r="H3412" s="61"/>
      <c r="U3412" s="60"/>
      <c r="W3412" s="60"/>
      <c r="X3412" s="60" t="str">
        <f t="shared" si="53"/>
        <v/>
      </c>
    </row>
    <row r="3413" spans="5:24">
      <c r="E3413" s="60"/>
      <c r="H3413" s="61"/>
      <c r="U3413" s="60"/>
      <c r="W3413" s="60"/>
      <c r="X3413" s="60" t="str">
        <f t="shared" si="53"/>
        <v/>
      </c>
    </row>
    <row r="3414" spans="5:24">
      <c r="E3414" s="60"/>
      <c r="H3414" s="61"/>
      <c r="U3414" s="60"/>
      <c r="W3414" s="60"/>
      <c r="X3414" s="60" t="str">
        <f t="shared" si="53"/>
        <v/>
      </c>
    </row>
    <row r="3415" spans="5:24">
      <c r="E3415" s="60"/>
      <c r="H3415" s="61"/>
      <c r="U3415" s="60"/>
      <c r="W3415" s="60"/>
      <c r="X3415" s="60" t="str">
        <f t="shared" si="53"/>
        <v/>
      </c>
    </row>
    <row r="3416" spans="5:24">
      <c r="E3416" s="60"/>
      <c r="H3416" s="61"/>
      <c r="U3416" s="60"/>
      <c r="W3416" s="60"/>
      <c r="X3416" s="60" t="str">
        <f t="shared" si="53"/>
        <v/>
      </c>
    </row>
    <row r="3417" spans="5:24">
      <c r="E3417" s="60"/>
      <c r="H3417" s="61"/>
      <c r="U3417" s="60"/>
      <c r="W3417" s="60"/>
      <c r="X3417" s="60" t="str">
        <f t="shared" si="53"/>
        <v/>
      </c>
    </row>
    <row r="3418" spans="5:24">
      <c r="E3418" s="60"/>
      <c r="H3418" s="61"/>
      <c r="U3418" s="60"/>
      <c r="W3418" s="60"/>
      <c r="X3418" s="60" t="str">
        <f t="shared" si="53"/>
        <v/>
      </c>
    </row>
    <row r="3419" spans="5:24">
      <c r="E3419" s="60"/>
      <c r="H3419" s="61"/>
      <c r="U3419" s="60"/>
      <c r="W3419" s="60"/>
      <c r="X3419" s="60" t="str">
        <f t="shared" si="53"/>
        <v/>
      </c>
    </row>
    <row r="3420" spans="5:24">
      <c r="E3420" s="60"/>
      <c r="H3420" s="61"/>
      <c r="U3420" s="60"/>
      <c r="W3420" s="60"/>
      <c r="X3420" s="60" t="str">
        <f t="shared" si="53"/>
        <v/>
      </c>
    </row>
    <row r="3421" spans="5:24">
      <c r="E3421" s="60"/>
      <c r="H3421" s="61"/>
      <c r="U3421" s="60"/>
      <c r="W3421" s="60"/>
      <c r="X3421" s="60" t="str">
        <f t="shared" si="53"/>
        <v/>
      </c>
    </row>
    <row r="3422" spans="5:24">
      <c r="E3422" s="60"/>
      <c r="H3422" s="61"/>
      <c r="U3422" s="60"/>
      <c r="W3422" s="60"/>
      <c r="X3422" s="60" t="str">
        <f t="shared" si="53"/>
        <v/>
      </c>
    </row>
    <row r="3423" spans="5:24">
      <c r="E3423" s="60"/>
      <c r="H3423" s="61"/>
      <c r="U3423" s="60"/>
      <c r="W3423" s="60"/>
      <c r="X3423" s="60" t="str">
        <f t="shared" si="53"/>
        <v/>
      </c>
    </row>
    <row r="3424" spans="5:24">
      <c r="E3424" s="60"/>
      <c r="H3424" s="61"/>
      <c r="U3424" s="60"/>
      <c r="W3424" s="60"/>
      <c r="X3424" s="60" t="str">
        <f t="shared" si="53"/>
        <v/>
      </c>
    </row>
    <row r="3425" spans="5:24">
      <c r="E3425" s="60"/>
      <c r="H3425" s="61"/>
      <c r="U3425" s="60"/>
      <c r="W3425" s="60"/>
      <c r="X3425" s="60" t="str">
        <f t="shared" si="53"/>
        <v/>
      </c>
    </row>
    <row r="3426" spans="5:24">
      <c r="E3426" s="60"/>
      <c r="H3426" s="61"/>
      <c r="U3426" s="60"/>
      <c r="W3426" s="60"/>
      <c r="X3426" s="60" t="str">
        <f t="shared" si="53"/>
        <v/>
      </c>
    </row>
    <row r="3427" spans="5:24">
      <c r="E3427" s="60"/>
      <c r="H3427" s="61"/>
      <c r="U3427" s="60"/>
      <c r="W3427" s="60"/>
      <c r="X3427" s="60" t="str">
        <f t="shared" si="53"/>
        <v/>
      </c>
    </row>
    <row r="3428" spans="5:24">
      <c r="E3428" s="60"/>
      <c r="H3428" s="61"/>
      <c r="U3428" s="60"/>
      <c r="W3428" s="60"/>
      <c r="X3428" s="60" t="str">
        <f t="shared" si="53"/>
        <v/>
      </c>
    </row>
    <row r="3429" spans="5:24">
      <c r="E3429" s="60"/>
      <c r="H3429" s="61"/>
      <c r="U3429" s="60"/>
      <c r="W3429" s="60"/>
      <c r="X3429" s="60" t="str">
        <f t="shared" si="53"/>
        <v/>
      </c>
    </row>
    <row r="3430" spans="5:24">
      <c r="E3430" s="60"/>
      <c r="H3430" s="61"/>
      <c r="U3430" s="60"/>
      <c r="W3430" s="60"/>
      <c r="X3430" s="60" t="str">
        <f t="shared" si="53"/>
        <v/>
      </c>
    </row>
    <row r="3431" spans="5:24">
      <c r="E3431" s="60"/>
      <c r="H3431" s="61"/>
      <c r="U3431" s="60"/>
      <c r="W3431" s="60"/>
      <c r="X3431" s="60" t="str">
        <f t="shared" si="53"/>
        <v/>
      </c>
    </row>
    <row r="3432" spans="5:24">
      <c r="E3432" s="60"/>
      <c r="H3432" s="61"/>
      <c r="U3432" s="60"/>
      <c r="W3432" s="60"/>
      <c r="X3432" s="60" t="str">
        <f t="shared" si="53"/>
        <v/>
      </c>
    </row>
    <row r="3433" spans="5:24">
      <c r="E3433" s="60"/>
      <c r="H3433" s="61"/>
      <c r="U3433" s="60"/>
      <c r="W3433" s="60"/>
      <c r="X3433" s="60" t="str">
        <f t="shared" si="53"/>
        <v/>
      </c>
    </row>
    <row r="3434" spans="5:24">
      <c r="E3434" s="60"/>
      <c r="H3434" s="61"/>
      <c r="U3434" s="60"/>
      <c r="W3434" s="60"/>
      <c r="X3434" s="60" t="str">
        <f t="shared" si="53"/>
        <v/>
      </c>
    </row>
    <row r="3435" spans="5:24">
      <c r="E3435" s="60"/>
      <c r="H3435" s="61"/>
      <c r="U3435" s="60"/>
      <c r="W3435" s="60"/>
      <c r="X3435" s="60" t="str">
        <f t="shared" si="53"/>
        <v/>
      </c>
    </row>
    <row r="3436" spans="5:24">
      <c r="E3436" s="60"/>
      <c r="H3436" s="61"/>
      <c r="U3436" s="60"/>
      <c r="W3436" s="60"/>
      <c r="X3436" s="60" t="str">
        <f t="shared" si="53"/>
        <v/>
      </c>
    </row>
    <row r="3437" spans="5:24">
      <c r="E3437" s="60"/>
      <c r="H3437" s="61"/>
      <c r="U3437" s="60"/>
      <c r="W3437" s="60"/>
      <c r="X3437" s="60" t="str">
        <f t="shared" si="53"/>
        <v/>
      </c>
    </row>
    <row r="3438" spans="5:24">
      <c r="E3438" s="60"/>
      <c r="H3438" s="61"/>
      <c r="U3438" s="60"/>
      <c r="W3438" s="60"/>
      <c r="X3438" s="60" t="str">
        <f t="shared" si="53"/>
        <v/>
      </c>
    </row>
    <row r="3439" spans="5:24">
      <c r="E3439" s="60"/>
      <c r="H3439" s="61"/>
      <c r="U3439" s="60"/>
      <c r="W3439" s="60"/>
      <c r="X3439" s="60" t="str">
        <f t="shared" si="53"/>
        <v/>
      </c>
    </row>
    <row r="3440" spans="5:24">
      <c r="E3440" s="60"/>
      <c r="H3440" s="61"/>
      <c r="U3440" s="60"/>
      <c r="W3440" s="60"/>
      <c r="X3440" s="60" t="str">
        <f t="shared" si="53"/>
        <v/>
      </c>
    </row>
    <row r="3441" spans="5:24">
      <c r="E3441" s="60"/>
      <c r="H3441" s="61"/>
      <c r="U3441" s="60"/>
      <c r="W3441" s="60"/>
      <c r="X3441" s="60" t="str">
        <f t="shared" si="53"/>
        <v/>
      </c>
    </row>
    <row r="3442" spans="5:24">
      <c r="E3442" s="60"/>
      <c r="H3442" s="61"/>
      <c r="U3442" s="60"/>
      <c r="W3442" s="60"/>
      <c r="X3442" s="60" t="str">
        <f t="shared" si="53"/>
        <v/>
      </c>
    </row>
    <row r="3443" spans="5:24">
      <c r="E3443" s="60"/>
      <c r="H3443" s="61"/>
      <c r="U3443" s="60"/>
      <c r="W3443" s="60"/>
      <c r="X3443" s="60" t="str">
        <f t="shared" si="53"/>
        <v/>
      </c>
    </row>
    <row r="3444" spans="5:24">
      <c r="E3444" s="60"/>
      <c r="H3444" s="61"/>
      <c r="U3444" s="60"/>
      <c r="W3444" s="60"/>
      <c r="X3444" s="60" t="str">
        <f t="shared" si="53"/>
        <v/>
      </c>
    </row>
    <row r="3445" spans="5:24">
      <c r="E3445" s="60"/>
      <c r="H3445" s="61"/>
      <c r="U3445" s="60"/>
      <c r="W3445" s="60"/>
      <c r="X3445" s="60" t="str">
        <f t="shared" si="53"/>
        <v/>
      </c>
    </row>
    <row r="3446" spans="5:24">
      <c r="E3446" s="60"/>
      <c r="H3446" s="61"/>
      <c r="U3446" s="60"/>
      <c r="W3446" s="60"/>
      <c r="X3446" s="60" t="str">
        <f t="shared" si="53"/>
        <v/>
      </c>
    </row>
    <row r="3447" spans="5:24">
      <c r="E3447" s="60"/>
      <c r="H3447" s="61"/>
      <c r="U3447" s="60"/>
      <c r="W3447" s="60"/>
      <c r="X3447" s="60" t="str">
        <f t="shared" si="53"/>
        <v/>
      </c>
    </row>
    <row r="3448" spans="5:24">
      <c r="E3448" s="60"/>
      <c r="H3448" s="61"/>
      <c r="U3448" s="60"/>
      <c r="W3448" s="60"/>
      <c r="X3448" s="60" t="str">
        <f t="shared" si="53"/>
        <v/>
      </c>
    </row>
    <row r="3449" spans="5:24">
      <c r="E3449" s="60"/>
      <c r="H3449" s="61"/>
      <c r="U3449" s="60"/>
      <c r="W3449" s="60"/>
      <c r="X3449" s="60" t="str">
        <f t="shared" si="53"/>
        <v/>
      </c>
    </row>
    <row r="3450" spans="5:24">
      <c r="E3450" s="60"/>
      <c r="H3450" s="61"/>
      <c r="U3450" s="60"/>
      <c r="W3450" s="60"/>
      <c r="X3450" s="60" t="str">
        <f t="shared" si="53"/>
        <v/>
      </c>
    </row>
    <row r="3451" spans="5:24">
      <c r="E3451" s="60"/>
      <c r="H3451" s="61"/>
      <c r="U3451" s="60"/>
      <c r="W3451" s="60"/>
      <c r="X3451" s="60" t="str">
        <f t="shared" si="53"/>
        <v/>
      </c>
    </row>
    <row r="3452" spans="5:24">
      <c r="E3452" s="60"/>
      <c r="H3452" s="61"/>
      <c r="U3452" s="60"/>
      <c r="W3452" s="60"/>
      <c r="X3452" s="60" t="str">
        <f t="shared" si="53"/>
        <v/>
      </c>
    </row>
    <row r="3453" spans="5:24">
      <c r="E3453" s="60"/>
      <c r="H3453" s="61"/>
      <c r="U3453" s="60"/>
      <c r="W3453" s="60"/>
      <c r="X3453" s="60" t="str">
        <f t="shared" si="53"/>
        <v/>
      </c>
    </row>
    <row r="3454" spans="5:24">
      <c r="E3454" s="60"/>
      <c r="H3454" s="61"/>
      <c r="U3454" s="60"/>
      <c r="W3454" s="60"/>
      <c r="X3454" s="60" t="str">
        <f t="shared" si="53"/>
        <v/>
      </c>
    </row>
    <row r="3455" spans="5:24">
      <c r="E3455" s="60"/>
      <c r="H3455" s="61"/>
      <c r="U3455" s="60"/>
      <c r="W3455" s="60"/>
      <c r="X3455" s="60" t="str">
        <f t="shared" si="53"/>
        <v/>
      </c>
    </row>
    <row r="3456" spans="5:24">
      <c r="E3456" s="60"/>
      <c r="H3456" s="61"/>
      <c r="U3456" s="60"/>
      <c r="W3456" s="60"/>
      <c r="X3456" s="60" t="str">
        <f t="shared" si="53"/>
        <v/>
      </c>
    </row>
    <row r="3457" spans="5:24">
      <c r="E3457" s="60"/>
      <c r="H3457" s="61"/>
      <c r="U3457" s="60"/>
      <c r="W3457" s="60"/>
      <c r="X3457" s="60" t="str">
        <f t="shared" si="53"/>
        <v/>
      </c>
    </row>
    <row r="3458" spans="5:24">
      <c r="E3458" s="60"/>
      <c r="H3458" s="61"/>
      <c r="U3458" s="60"/>
      <c r="W3458" s="60"/>
      <c r="X3458" s="60" t="str">
        <f t="shared" si="53"/>
        <v/>
      </c>
    </row>
    <row r="3459" spans="5:24">
      <c r="E3459" s="60"/>
      <c r="H3459" s="61"/>
      <c r="U3459" s="60"/>
      <c r="W3459" s="60"/>
      <c r="X3459" s="60" t="str">
        <f t="shared" ref="X3459:X3522" si="54">LEFT(W3459,3)</f>
        <v/>
      </c>
    </row>
    <row r="3460" spans="5:24">
      <c r="E3460" s="60"/>
      <c r="H3460" s="61"/>
      <c r="U3460" s="60"/>
      <c r="W3460" s="60"/>
      <c r="X3460" s="60" t="str">
        <f t="shared" si="54"/>
        <v/>
      </c>
    </row>
    <row r="3461" spans="5:24">
      <c r="E3461" s="60"/>
      <c r="H3461" s="61"/>
      <c r="U3461" s="60"/>
      <c r="W3461" s="60"/>
      <c r="X3461" s="60" t="str">
        <f t="shared" si="54"/>
        <v/>
      </c>
    </row>
    <row r="3462" spans="5:24">
      <c r="E3462" s="60"/>
      <c r="H3462" s="61"/>
      <c r="U3462" s="60"/>
      <c r="W3462" s="60"/>
      <c r="X3462" s="60" t="str">
        <f t="shared" si="54"/>
        <v/>
      </c>
    </row>
    <row r="3463" spans="5:24">
      <c r="E3463" s="60"/>
      <c r="H3463" s="61"/>
      <c r="U3463" s="60"/>
      <c r="W3463" s="60"/>
      <c r="X3463" s="60" t="str">
        <f t="shared" si="54"/>
        <v/>
      </c>
    </row>
    <row r="3464" spans="5:24">
      <c r="E3464" s="60"/>
      <c r="H3464" s="61"/>
      <c r="U3464" s="60"/>
      <c r="W3464" s="60"/>
      <c r="X3464" s="60" t="str">
        <f t="shared" si="54"/>
        <v/>
      </c>
    </row>
    <row r="3465" spans="5:24">
      <c r="E3465" s="60"/>
      <c r="H3465" s="61"/>
      <c r="U3465" s="60"/>
      <c r="W3465" s="60"/>
      <c r="X3465" s="60" t="str">
        <f t="shared" si="54"/>
        <v/>
      </c>
    </row>
    <row r="3466" spans="5:24">
      <c r="E3466" s="60"/>
      <c r="H3466" s="61"/>
      <c r="U3466" s="60"/>
      <c r="W3466" s="60"/>
      <c r="X3466" s="60" t="str">
        <f t="shared" si="54"/>
        <v/>
      </c>
    </row>
    <row r="3467" spans="5:24">
      <c r="E3467" s="60"/>
      <c r="H3467" s="61"/>
      <c r="U3467" s="60"/>
      <c r="W3467" s="60"/>
      <c r="X3467" s="60" t="str">
        <f t="shared" si="54"/>
        <v/>
      </c>
    </row>
    <row r="3468" spans="5:24">
      <c r="E3468" s="60"/>
      <c r="H3468" s="61"/>
      <c r="U3468" s="60"/>
      <c r="W3468" s="60"/>
      <c r="X3468" s="60" t="str">
        <f t="shared" si="54"/>
        <v/>
      </c>
    </row>
    <row r="3469" spans="5:24">
      <c r="E3469" s="60"/>
      <c r="H3469" s="61"/>
      <c r="U3469" s="60"/>
      <c r="W3469" s="60"/>
      <c r="X3469" s="60" t="str">
        <f t="shared" si="54"/>
        <v/>
      </c>
    </row>
    <row r="3470" spans="5:24">
      <c r="E3470" s="60"/>
      <c r="H3470" s="61"/>
      <c r="U3470" s="60"/>
      <c r="W3470" s="60"/>
      <c r="X3470" s="60" t="str">
        <f t="shared" si="54"/>
        <v/>
      </c>
    </row>
    <row r="3471" spans="5:24">
      <c r="E3471" s="60"/>
      <c r="H3471" s="61"/>
      <c r="U3471" s="60"/>
      <c r="W3471" s="60"/>
      <c r="X3471" s="60" t="str">
        <f t="shared" si="54"/>
        <v/>
      </c>
    </row>
    <row r="3472" spans="5:24">
      <c r="E3472" s="60"/>
      <c r="H3472" s="61"/>
      <c r="U3472" s="60"/>
      <c r="W3472" s="60"/>
      <c r="X3472" s="60" t="str">
        <f t="shared" si="54"/>
        <v/>
      </c>
    </row>
    <row r="3473" spans="5:24">
      <c r="E3473" s="60"/>
      <c r="H3473" s="61"/>
      <c r="U3473" s="60"/>
      <c r="W3473" s="60"/>
      <c r="X3473" s="60" t="str">
        <f t="shared" si="54"/>
        <v/>
      </c>
    </row>
    <row r="3474" spans="5:24">
      <c r="E3474" s="60"/>
      <c r="H3474" s="61"/>
      <c r="U3474" s="60"/>
      <c r="W3474" s="60"/>
      <c r="X3474" s="60" t="str">
        <f t="shared" si="54"/>
        <v/>
      </c>
    </row>
    <row r="3475" spans="5:24">
      <c r="E3475" s="60"/>
      <c r="H3475" s="61"/>
      <c r="U3475" s="60"/>
      <c r="W3475" s="60"/>
      <c r="X3475" s="60" t="str">
        <f t="shared" si="54"/>
        <v/>
      </c>
    </row>
    <row r="3476" spans="5:24">
      <c r="E3476" s="60"/>
      <c r="H3476" s="61"/>
      <c r="U3476" s="60"/>
      <c r="W3476" s="60"/>
      <c r="X3476" s="60" t="str">
        <f t="shared" si="54"/>
        <v/>
      </c>
    </row>
    <row r="3477" spans="5:24">
      <c r="E3477" s="60"/>
      <c r="H3477" s="61"/>
      <c r="U3477" s="60"/>
      <c r="W3477" s="60"/>
      <c r="X3477" s="60" t="str">
        <f t="shared" si="54"/>
        <v/>
      </c>
    </row>
    <row r="3478" spans="5:24">
      <c r="E3478" s="60"/>
      <c r="H3478" s="61"/>
      <c r="U3478" s="60"/>
      <c r="W3478" s="60"/>
      <c r="X3478" s="60" t="str">
        <f t="shared" si="54"/>
        <v/>
      </c>
    </row>
    <row r="3479" spans="5:24">
      <c r="E3479" s="60"/>
      <c r="H3479" s="61"/>
      <c r="U3479" s="60"/>
      <c r="W3479" s="60"/>
      <c r="X3479" s="60" t="str">
        <f t="shared" si="54"/>
        <v/>
      </c>
    </row>
    <row r="3480" spans="5:24">
      <c r="E3480" s="60"/>
      <c r="H3480" s="61"/>
      <c r="U3480" s="60"/>
      <c r="W3480" s="60"/>
      <c r="X3480" s="60" t="str">
        <f t="shared" si="54"/>
        <v/>
      </c>
    </row>
    <row r="3481" spans="5:24">
      <c r="E3481" s="60"/>
      <c r="H3481" s="61"/>
      <c r="U3481" s="60"/>
      <c r="W3481" s="60"/>
      <c r="X3481" s="60" t="str">
        <f t="shared" si="54"/>
        <v/>
      </c>
    </row>
    <row r="3482" spans="5:24">
      <c r="E3482" s="60"/>
      <c r="H3482" s="61"/>
      <c r="U3482" s="60"/>
      <c r="W3482" s="60"/>
      <c r="X3482" s="60" t="str">
        <f t="shared" si="54"/>
        <v/>
      </c>
    </row>
    <row r="3483" spans="5:24">
      <c r="E3483" s="60"/>
      <c r="H3483" s="61"/>
      <c r="U3483" s="60"/>
      <c r="W3483" s="60"/>
      <c r="X3483" s="60" t="str">
        <f t="shared" si="54"/>
        <v/>
      </c>
    </row>
    <row r="3484" spans="5:24">
      <c r="E3484" s="60"/>
      <c r="H3484" s="61"/>
      <c r="U3484" s="60"/>
      <c r="W3484" s="60"/>
      <c r="X3484" s="60" t="str">
        <f t="shared" si="54"/>
        <v/>
      </c>
    </row>
    <row r="3485" spans="5:24">
      <c r="E3485" s="60"/>
      <c r="H3485" s="61"/>
      <c r="U3485" s="60"/>
      <c r="W3485" s="60"/>
      <c r="X3485" s="60" t="str">
        <f t="shared" si="54"/>
        <v/>
      </c>
    </row>
    <row r="3486" spans="5:24">
      <c r="E3486" s="60"/>
      <c r="H3486" s="61"/>
      <c r="U3486" s="60"/>
      <c r="W3486" s="60"/>
      <c r="X3486" s="60" t="str">
        <f t="shared" si="54"/>
        <v/>
      </c>
    </row>
    <row r="3487" spans="5:24">
      <c r="E3487" s="60"/>
      <c r="H3487" s="61"/>
      <c r="U3487" s="60"/>
      <c r="W3487" s="60"/>
      <c r="X3487" s="60" t="str">
        <f t="shared" si="54"/>
        <v/>
      </c>
    </row>
    <row r="3488" spans="5:24">
      <c r="E3488" s="60"/>
      <c r="H3488" s="61"/>
      <c r="U3488" s="60"/>
      <c r="W3488" s="60"/>
      <c r="X3488" s="60" t="str">
        <f t="shared" si="54"/>
        <v/>
      </c>
    </row>
    <row r="3489" spans="2:24">
      <c r="E3489" s="60"/>
      <c r="H3489" s="61"/>
      <c r="U3489" s="60"/>
      <c r="W3489" s="60"/>
      <c r="X3489" s="60" t="str">
        <f t="shared" si="54"/>
        <v/>
      </c>
    </row>
    <row r="3490" spans="2:24">
      <c r="E3490" s="60"/>
      <c r="H3490" s="61"/>
      <c r="U3490" s="60"/>
      <c r="W3490" s="60"/>
      <c r="X3490" s="60" t="str">
        <f t="shared" si="54"/>
        <v/>
      </c>
    </row>
    <row r="3491" spans="2:24">
      <c r="E3491" s="60"/>
      <c r="H3491" s="61"/>
      <c r="U3491" s="60"/>
      <c r="W3491" s="60"/>
      <c r="X3491" s="60" t="str">
        <f t="shared" si="54"/>
        <v/>
      </c>
    </row>
    <row r="3492" spans="2:24">
      <c r="E3492" s="60"/>
      <c r="H3492" s="61"/>
      <c r="U3492" s="60"/>
      <c r="W3492" s="60"/>
      <c r="X3492" s="60" t="str">
        <f t="shared" si="54"/>
        <v/>
      </c>
    </row>
    <row r="3493" spans="2:24">
      <c r="B3493" s="60"/>
      <c r="E3493" s="60"/>
      <c r="H3493" s="180"/>
      <c r="J3493" s="60"/>
      <c r="M3493" s="60"/>
      <c r="Q3493" s="60"/>
      <c r="S3493" s="60"/>
      <c r="T3493" s="60"/>
      <c r="U3493" s="60"/>
      <c r="W3493" s="60"/>
      <c r="X3493" s="60" t="str">
        <f t="shared" si="54"/>
        <v/>
      </c>
    </row>
    <row r="3494" spans="2:24">
      <c r="E3494" s="60"/>
      <c r="H3494" s="61"/>
      <c r="U3494" s="60"/>
      <c r="W3494" s="60"/>
      <c r="X3494" s="60" t="str">
        <f t="shared" si="54"/>
        <v/>
      </c>
    </row>
    <row r="3495" spans="2:24">
      <c r="E3495" s="60"/>
      <c r="H3495" s="61"/>
      <c r="U3495" s="60"/>
      <c r="W3495" s="60"/>
      <c r="X3495" s="60" t="str">
        <f t="shared" si="54"/>
        <v/>
      </c>
    </row>
    <row r="3496" spans="2:24">
      <c r="E3496" s="60"/>
      <c r="H3496" s="61"/>
      <c r="U3496" s="60"/>
      <c r="W3496" s="60"/>
      <c r="X3496" s="60" t="str">
        <f t="shared" si="54"/>
        <v/>
      </c>
    </row>
    <row r="3497" spans="2:24">
      <c r="E3497" s="60"/>
      <c r="H3497" s="61"/>
      <c r="U3497" s="60"/>
      <c r="W3497" s="60"/>
      <c r="X3497" s="60" t="str">
        <f t="shared" si="54"/>
        <v/>
      </c>
    </row>
    <row r="3498" spans="2:24">
      <c r="E3498" s="60"/>
      <c r="H3498" s="61"/>
      <c r="U3498" s="60"/>
      <c r="W3498" s="60"/>
      <c r="X3498" s="60" t="str">
        <f t="shared" si="54"/>
        <v/>
      </c>
    </row>
    <row r="3499" spans="2:24">
      <c r="E3499" s="60"/>
      <c r="H3499" s="61"/>
      <c r="U3499" s="60"/>
      <c r="W3499" s="60"/>
      <c r="X3499" s="60" t="str">
        <f t="shared" si="54"/>
        <v/>
      </c>
    </row>
    <row r="3500" spans="2:24">
      <c r="E3500" s="60"/>
      <c r="H3500" s="61"/>
      <c r="U3500" s="60"/>
      <c r="W3500" s="60"/>
      <c r="X3500" s="60" t="str">
        <f t="shared" si="54"/>
        <v/>
      </c>
    </row>
    <row r="3501" spans="2:24">
      <c r="E3501" s="60"/>
      <c r="H3501" s="61"/>
      <c r="U3501" s="60"/>
      <c r="W3501" s="60"/>
      <c r="X3501" s="60" t="str">
        <f t="shared" si="54"/>
        <v/>
      </c>
    </row>
    <row r="3502" spans="2:24">
      <c r="E3502" s="60"/>
      <c r="H3502" s="61"/>
      <c r="U3502" s="60"/>
      <c r="W3502" s="60"/>
      <c r="X3502" s="60" t="str">
        <f t="shared" si="54"/>
        <v/>
      </c>
    </row>
    <row r="3503" spans="2:24">
      <c r="E3503" s="60"/>
      <c r="H3503" s="61"/>
      <c r="U3503" s="60"/>
      <c r="W3503" s="60"/>
      <c r="X3503" s="60" t="str">
        <f t="shared" si="54"/>
        <v/>
      </c>
    </row>
    <row r="3504" spans="2:24">
      <c r="E3504" s="60"/>
      <c r="H3504" s="61"/>
      <c r="U3504" s="60"/>
      <c r="W3504" s="60"/>
      <c r="X3504" s="60" t="str">
        <f t="shared" si="54"/>
        <v/>
      </c>
    </row>
    <row r="3505" spans="5:24">
      <c r="E3505" s="60"/>
      <c r="H3505" s="61"/>
      <c r="U3505" s="60"/>
      <c r="W3505" s="60"/>
      <c r="X3505" s="60" t="str">
        <f t="shared" si="54"/>
        <v/>
      </c>
    </row>
    <row r="3506" spans="5:24">
      <c r="E3506" s="60"/>
      <c r="H3506" s="61"/>
      <c r="U3506" s="60"/>
      <c r="W3506" s="60"/>
      <c r="X3506" s="60" t="str">
        <f t="shared" si="54"/>
        <v/>
      </c>
    </row>
    <row r="3507" spans="5:24">
      <c r="E3507" s="60"/>
      <c r="H3507" s="61"/>
      <c r="U3507" s="60"/>
      <c r="W3507" s="60"/>
      <c r="X3507" s="60" t="str">
        <f t="shared" si="54"/>
        <v/>
      </c>
    </row>
    <row r="3508" spans="5:24">
      <c r="E3508" s="60"/>
      <c r="H3508" s="61"/>
      <c r="U3508" s="60"/>
      <c r="W3508" s="60"/>
      <c r="X3508" s="60" t="str">
        <f t="shared" si="54"/>
        <v/>
      </c>
    </row>
    <row r="3509" spans="5:24">
      <c r="E3509" s="60"/>
      <c r="H3509" s="61"/>
      <c r="U3509" s="60"/>
      <c r="W3509" s="60"/>
      <c r="X3509" s="60" t="str">
        <f t="shared" si="54"/>
        <v/>
      </c>
    </row>
    <row r="3510" spans="5:24">
      <c r="E3510" s="60"/>
      <c r="H3510" s="61"/>
      <c r="U3510" s="60"/>
      <c r="W3510" s="60"/>
      <c r="X3510" s="60" t="str">
        <f t="shared" si="54"/>
        <v/>
      </c>
    </row>
    <row r="3511" spans="5:24">
      <c r="E3511" s="60"/>
      <c r="H3511" s="61"/>
      <c r="U3511" s="60"/>
      <c r="W3511" s="60"/>
      <c r="X3511" s="60" t="str">
        <f t="shared" si="54"/>
        <v/>
      </c>
    </row>
    <row r="3512" spans="5:24">
      <c r="E3512" s="60"/>
      <c r="H3512" s="61"/>
      <c r="U3512" s="60"/>
      <c r="W3512" s="60"/>
      <c r="X3512" s="60" t="str">
        <f t="shared" si="54"/>
        <v/>
      </c>
    </row>
    <row r="3513" spans="5:24">
      <c r="E3513" s="60"/>
      <c r="H3513" s="61"/>
      <c r="U3513" s="60"/>
      <c r="W3513" s="60"/>
      <c r="X3513" s="60" t="str">
        <f t="shared" si="54"/>
        <v/>
      </c>
    </row>
    <row r="3514" spans="5:24">
      <c r="E3514" s="60"/>
      <c r="H3514" s="61"/>
      <c r="U3514" s="60"/>
      <c r="W3514" s="60"/>
      <c r="X3514" s="60" t="str">
        <f t="shared" si="54"/>
        <v/>
      </c>
    </row>
    <row r="3515" spans="5:24">
      <c r="E3515" s="60"/>
      <c r="H3515" s="61"/>
      <c r="U3515" s="60"/>
      <c r="W3515" s="60"/>
      <c r="X3515" s="60" t="str">
        <f t="shared" si="54"/>
        <v/>
      </c>
    </row>
    <row r="3516" spans="5:24">
      <c r="E3516" s="60"/>
      <c r="H3516" s="61"/>
      <c r="U3516" s="60"/>
      <c r="W3516" s="60"/>
      <c r="X3516" s="60" t="str">
        <f t="shared" si="54"/>
        <v/>
      </c>
    </row>
    <row r="3517" spans="5:24">
      <c r="E3517" s="60"/>
      <c r="H3517" s="61"/>
      <c r="U3517" s="60"/>
      <c r="W3517" s="60"/>
      <c r="X3517" s="60" t="str">
        <f t="shared" si="54"/>
        <v/>
      </c>
    </row>
    <row r="3518" spans="5:24">
      <c r="E3518" s="60"/>
      <c r="H3518" s="61"/>
      <c r="U3518" s="60"/>
      <c r="W3518" s="60"/>
      <c r="X3518" s="60" t="str">
        <f t="shared" si="54"/>
        <v/>
      </c>
    </row>
    <row r="3519" spans="5:24">
      <c r="E3519" s="60"/>
      <c r="H3519" s="61"/>
      <c r="U3519" s="60"/>
      <c r="W3519" s="60"/>
      <c r="X3519" s="60" t="str">
        <f t="shared" si="54"/>
        <v/>
      </c>
    </row>
    <row r="3520" spans="5:24">
      <c r="E3520" s="60"/>
      <c r="H3520" s="61"/>
      <c r="U3520" s="60"/>
      <c r="W3520" s="60"/>
      <c r="X3520" s="60" t="str">
        <f t="shared" si="54"/>
        <v/>
      </c>
    </row>
    <row r="3521" spans="5:24">
      <c r="E3521" s="60"/>
      <c r="H3521" s="61"/>
      <c r="U3521" s="60"/>
      <c r="W3521" s="60"/>
      <c r="X3521" s="60" t="str">
        <f t="shared" si="54"/>
        <v/>
      </c>
    </row>
    <row r="3522" spans="5:24">
      <c r="E3522" s="60"/>
      <c r="H3522" s="61"/>
      <c r="U3522" s="60"/>
      <c r="W3522" s="60"/>
      <c r="X3522" s="60" t="str">
        <f t="shared" si="54"/>
        <v/>
      </c>
    </row>
    <row r="3523" spans="5:24">
      <c r="E3523" s="60"/>
      <c r="H3523" s="61"/>
      <c r="U3523" s="60"/>
      <c r="W3523" s="60"/>
      <c r="X3523" s="60" t="str">
        <f t="shared" ref="X3523:X3570" si="55">LEFT(W3523,3)</f>
        <v/>
      </c>
    </row>
    <row r="3524" spans="5:24">
      <c r="E3524" s="60"/>
      <c r="H3524" s="61"/>
      <c r="U3524" s="60"/>
      <c r="W3524" s="60"/>
      <c r="X3524" s="60" t="str">
        <f t="shared" si="55"/>
        <v/>
      </c>
    </row>
    <row r="3525" spans="5:24">
      <c r="E3525" s="60"/>
      <c r="H3525" s="61"/>
      <c r="U3525" s="60"/>
      <c r="W3525" s="60"/>
      <c r="X3525" s="60" t="str">
        <f t="shared" si="55"/>
        <v/>
      </c>
    </row>
    <row r="3526" spans="5:24">
      <c r="E3526" s="60"/>
      <c r="H3526" s="61"/>
      <c r="U3526" s="60"/>
      <c r="W3526" s="60"/>
      <c r="X3526" s="60" t="str">
        <f t="shared" si="55"/>
        <v/>
      </c>
    </row>
    <row r="3527" spans="5:24">
      <c r="E3527" s="60"/>
      <c r="H3527" s="61"/>
      <c r="U3527" s="60"/>
      <c r="W3527" s="60"/>
      <c r="X3527" s="60" t="str">
        <f t="shared" si="55"/>
        <v/>
      </c>
    </row>
    <row r="3528" spans="5:24">
      <c r="E3528" s="60"/>
      <c r="H3528" s="61"/>
      <c r="U3528" s="60"/>
      <c r="W3528" s="60"/>
      <c r="X3528" s="60" t="str">
        <f t="shared" si="55"/>
        <v/>
      </c>
    </row>
    <row r="3529" spans="5:24">
      <c r="E3529" s="60"/>
      <c r="H3529" s="61"/>
      <c r="U3529" s="60"/>
      <c r="W3529" s="60"/>
      <c r="X3529" s="60" t="str">
        <f t="shared" si="55"/>
        <v/>
      </c>
    </row>
    <row r="3530" spans="5:24">
      <c r="E3530" s="60"/>
      <c r="H3530" s="61"/>
      <c r="U3530" s="60"/>
      <c r="W3530" s="60"/>
      <c r="X3530" s="60" t="str">
        <f t="shared" si="55"/>
        <v/>
      </c>
    </row>
    <row r="3531" spans="5:24">
      <c r="E3531" s="60"/>
      <c r="H3531" s="61"/>
      <c r="U3531" s="60"/>
      <c r="W3531" s="60"/>
      <c r="X3531" s="60" t="str">
        <f t="shared" si="55"/>
        <v/>
      </c>
    </row>
    <row r="3532" spans="5:24">
      <c r="E3532" s="60"/>
      <c r="H3532" s="61"/>
      <c r="U3532" s="60"/>
      <c r="W3532" s="60"/>
      <c r="X3532" s="60" t="str">
        <f t="shared" si="55"/>
        <v/>
      </c>
    </row>
    <row r="3533" spans="5:24">
      <c r="E3533" s="60"/>
      <c r="H3533" s="61"/>
      <c r="U3533" s="60"/>
      <c r="W3533" s="60"/>
      <c r="X3533" s="60" t="str">
        <f t="shared" si="55"/>
        <v/>
      </c>
    </row>
    <row r="3534" spans="5:24">
      <c r="E3534" s="60"/>
      <c r="H3534" s="61"/>
      <c r="U3534" s="60"/>
      <c r="W3534" s="60"/>
      <c r="X3534" s="60" t="str">
        <f t="shared" si="55"/>
        <v/>
      </c>
    </row>
    <row r="3535" spans="5:24">
      <c r="E3535" s="60"/>
      <c r="H3535" s="61"/>
      <c r="U3535" s="60"/>
      <c r="W3535" s="60"/>
      <c r="X3535" s="60" t="str">
        <f t="shared" si="55"/>
        <v/>
      </c>
    </row>
    <row r="3536" spans="5:24">
      <c r="E3536" s="60"/>
      <c r="H3536" s="61"/>
      <c r="U3536" s="60"/>
      <c r="W3536" s="60"/>
      <c r="X3536" s="60" t="str">
        <f t="shared" si="55"/>
        <v/>
      </c>
    </row>
    <row r="3537" spans="5:24">
      <c r="E3537" s="60"/>
      <c r="H3537" s="61"/>
      <c r="U3537" s="60"/>
      <c r="W3537" s="60"/>
      <c r="X3537" s="60" t="str">
        <f t="shared" si="55"/>
        <v/>
      </c>
    </row>
    <row r="3538" spans="5:24">
      <c r="E3538" s="60"/>
      <c r="H3538" s="61"/>
      <c r="U3538" s="60"/>
      <c r="W3538" s="60"/>
      <c r="X3538" s="60" t="str">
        <f t="shared" si="55"/>
        <v/>
      </c>
    </row>
    <row r="3539" spans="5:24">
      <c r="E3539" s="60"/>
      <c r="H3539" s="61"/>
      <c r="U3539" s="60"/>
      <c r="W3539" s="60"/>
      <c r="X3539" s="60" t="str">
        <f t="shared" si="55"/>
        <v/>
      </c>
    </row>
    <row r="3540" spans="5:24">
      <c r="E3540" s="60"/>
      <c r="H3540" s="61"/>
      <c r="U3540" s="60"/>
      <c r="W3540" s="60"/>
      <c r="X3540" s="60" t="str">
        <f t="shared" si="55"/>
        <v/>
      </c>
    </row>
    <row r="3541" spans="5:24">
      <c r="E3541" s="60"/>
      <c r="H3541" s="61"/>
      <c r="U3541" s="60"/>
      <c r="W3541" s="60"/>
      <c r="X3541" s="60" t="str">
        <f t="shared" si="55"/>
        <v/>
      </c>
    </row>
    <row r="3542" spans="5:24">
      <c r="E3542" s="60"/>
      <c r="H3542" s="61"/>
      <c r="U3542" s="60"/>
      <c r="W3542" s="60"/>
      <c r="X3542" s="60" t="str">
        <f t="shared" si="55"/>
        <v/>
      </c>
    </row>
    <row r="3543" spans="5:24">
      <c r="E3543" s="60"/>
      <c r="H3543" s="61"/>
      <c r="U3543" s="60"/>
      <c r="W3543" s="60"/>
      <c r="X3543" s="60" t="str">
        <f t="shared" si="55"/>
        <v/>
      </c>
    </row>
    <row r="3544" spans="5:24">
      <c r="E3544" s="60"/>
      <c r="H3544" s="61"/>
      <c r="U3544" s="60"/>
      <c r="W3544" s="60"/>
      <c r="X3544" s="60" t="str">
        <f t="shared" si="55"/>
        <v/>
      </c>
    </row>
    <row r="3545" spans="5:24">
      <c r="E3545" s="60"/>
      <c r="H3545" s="61"/>
      <c r="U3545" s="60"/>
      <c r="W3545" s="60"/>
      <c r="X3545" s="60" t="str">
        <f t="shared" si="55"/>
        <v/>
      </c>
    </row>
    <row r="3546" spans="5:24">
      <c r="E3546" s="60"/>
      <c r="H3546" s="61"/>
      <c r="U3546" s="60"/>
      <c r="W3546" s="60"/>
      <c r="X3546" s="60" t="str">
        <f t="shared" si="55"/>
        <v/>
      </c>
    </row>
    <row r="3547" spans="5:24">
      <c r="E3547" s="60"/>
      <c r="H3547" s="61"/>
      <c r="U3547" s="60"/>
      <c r="W3547" s="60"/>
      <c r="X3547" s="60" t="str">
        <f t="shared" si="55"/>
        <v/>
      </c>
    </row>
    <row r="3548" spans="5:24">
      <c r="E3548" s="60"/>
      <c r="H3548" s="61"/>
      <c r="U3548" s="60"/>
      <c r="W3548" s="60"/>
      <c r="X3548" s="60" t="str">
        <f t="shared" si="55"/>
        <v/>
      </c>
    </row>
    <row r="3549" spans="5:24">
      <c r="E3549" s="60"/>
      <c r="H3549" s="61"/>
      <c r="U3549" s="60"/>
      <c r="W3549" s="60"/>
      <c r="X3549" s="60" t="str">
        <f t="shared" si="55"/>
        <v/>
      </c>
    </row>
    <row r="3550" spans="5:24">
      <c r="E3550" s="60"/>
      <c r="H3550" s="61"/>
      <c r="U3550" s="60"/>
      <c r="W3550" s="60"/>
      <c r="X3550" s="60" t="str">
        <f t="shared" si="55"/>
        <v/>
      </c>
    </row>
    <row r="3551" spans="5:24">
      <c r="E3551" s="60"/>
      <c r="H3551" s="61"/>
      <c r="U3551" s="60"/>
      <c r="W3551" s="60"/>
      <c r="X3551" s="60" t="str">
        <f t="shared" si="55"/>
        <v/>
      </c>
    </row>
    <row r="3552" spans="5:24">
      <c r="E3552" s="60"/>
      <c r="H3552" s="61"/>
      <c r="U3552" s="60"/>
      <c r="W3552" s="60"/>
      <c r="X3552" s="60" t="str">
        <f t="shared" si="55"/>
        <v/>
      </c>
    </row>
    <row r="3553" spans="5:24">
      <c r="E3553" s="60"/>
      <c r="H3553" s="61"/>
      <c r="U3553" s="60"/>
      <c r="W3553" s="60"/>
      <c r="X3553" s="60" t="str">
        <f t="shared" si="55"/>
        <v/>
      </c>
    </row>
    <row r="3554" spans="5:24">
      <c r="E3554" s="60"/>
      <c r="H3554" s="61"/>
      <c r="U3554" s="60"/>
      <c r="W3554" s="60"/>
      <c r="X3554" s="60" t="str">
        <f t="shared" si="55"/>
        <v/>
      </c>
    </row>
    <row r="3555" spans="5:24">
      <c r="E3555" s="60"/>
      <c r="H3555" s="61"/>
      <c r="U3555" s="60"/>
      <c r="W3555" s="60"/>
      <c r="X3555" s="60" t="str">
        <f t="shared" si="55"/>
        <v/>
      </c>
    </row>
    <row r="3556" spans="5:24">
      <c r="E3556" s="60"/>
      <c r="H3556" s="61"/>
      <c r="U3556" s="60"/>
      <c r="W3556" s="60"/>
      <c r="X3556" s="60" t="str">
        <f t="shared" si="55"/>
        <v/>
      </c>
    </row>
    <row r="3557" spans="5:24">
      <c r="E3557" s="60"/>
      <c r="H3557" s="61"/>
      <c r="U3557" s="60"/>
      <c r="W3557" s="60"/>
      <c r="X3557" s="60" t="str">
        <f t="shared" si="55"/>
        <v/>
      </c>
    </row>
    <row r="3558" spans="5:24">
      <c r="E3558" s="60"/>
      <c r="H3558" s="61"/>
      <c r="U3558" s="60"/>
      <c r="W3558" s="60"/>
      <c r="X3558" s="60" t="str">
        <f t="shared" si="55"/>
        <v/>
      </c>
    </row>
    <row r="3559" spans="5:24">
      <c r="E3559" s="60"/>
      <c r="H3559" s="61"/>
      <c r="U3559" s="60"/>
      <c r="W3559" s="60"/>
      <c r="X3559" s="60" t="str">
        <f t="shared" si="55"/>
        <v/>
      </c>
    </row>
    <row r="3560" spans="5:24">
      <c r="E3560" s="60"/>
      <c r="H3560" s="61"/>
      <c r="U3560" s="60"/>
      <c r="W3560" s="60"/>
      <c r="X3560" s="60" t="str">
        <f t="shared" si="55"/>
        <v/>
      </c>
    </row>
    <row r="3561" spans="5:24">
      <c r="H3561" s="61"/>
      <c r="U3561" s="60"/>
      <c r="W3561" s="60"/>
      <c r="X3561" s="60" t="str">
        <f t="shared" si="55"/>
        <v/>
      </c>
    </row>
    <row r="3562" spans="5:24">
      <c r="H3562" s="61"/>
      <c r="U3562" s="60"/>
      <c r="W3562" s="60"/>
      <c r="X3562" s="60" t="str">
        <f t="shared" si="55"/>
        <v/>
      </c>
    </row>
    <row r="3563" spans="5:24">
      <c r="H3563" s="61"/>
      <c r="U3563" s="60"/>
      <c r="W3563" s="60"/>
      <c r="X3563" s="60" t="str">
        <f t="shared" si="55"/>
        <v/>
      </c>
    </row>
    <row r="3564" spans="5:24">
      <c r="H3564" s="61"/>
      <c r="U3564" s="60"/>
      <c r="W3564" s="60"/>
      <c r="X3564" s="60" t="str">
        <f t="shared" si="55"/>
        <v/>
      </c>
    </row>
    <row r="3565" spans="5:24">
      <c r="H3565" s="61"/>
      <c r="U3565" s="60"/>
      <c r="W3565" s="60"/>
      <c r="X3565" s="60" t="str">
        <f t="shared" si="55"/>
        <v/>
      </c>
    </row>
    <row r="3566" spans="5:24">
      <c r="H3566" s="61"/>
      <c r="U3566" s="60"/>
      <c r="W3566" s="60"/>
      <c r="X3566" s="60" t="str">
        <f t="shared" si="55"/>
        <v/>
      </c>
    </row>
    <row r="3567" spans="5:24">
      <c r="H3567" s="61"/>
      <c r="U3567" s="60"/>
      <c r="W3567" s="60"/>
      <c r="X3567" s="60" t="str">
        <f t="shared" si="55"/>
        <v/>
      </c>
    </row>
    <row r="3568" spans="5:24">
      <c r="H3568" s="61"/>
      <c r="U3568" s="60"/>
      <c r="W3568" s="60"/>
      <c r="X3568" s="60" t="str">
        <f t="shared" si="55"/>
        <v/>
      </c>
    </row>
    <row r="3569" spans="8:24">
      <c r="H3569" s="61"/>
      <c r="U3569" s="60"/>
      <c r="W3569" s="60"/>
      <c r="X3569" s="60" t="str">
        <f t="shared" si="55"/>
        <v/>
      </c>
    </row>
    <row r="3570" spans="8:24">
      <c r="H3570" s="61"/>
      <c r="U3570" s="60"/>
      <c r="W3570" s="60"/>
      <c r="X3570" s="60" t="str">
        <f t="shared" si="55"/>
        <v/>
      </c>
    </row>
  </sheetData>
  <autoFilter ref="A1:Y3560" xr:uid="{00000000-0009-0000-0000-000011000000}"/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Hoja12"/>
  <dimension ref="A1:N9273"/>
  <sheetViews>
    <sheetView workbookViewId="0">
      <selection activeCell="H13" sqref="H13"/>
    </sheetView>
  </sheetViews>
  <sheetFormatPr baseColWidth="10" defaultColWidth="11.42578125" defaultRowHeight="15"/>
  <cols>
    <col min="1" max="1" width="16.28515625" customWidth="1"/>
    <col min="2" max="2" width="47.42578125" customWidth="1"/>
    <col min="3" max="3" width="21.85546875" customWidth="1"/>
    <col min="4" max="4" width="16.5703125" customWidth="1"/>
    <col min="5" max="5" width="17.140625" customWidth="1"/>
    <col min="6" max="6" width="21.7109375" customWidth="1"/>
    <col min="7" max="7" width="42.5703125" customWidth="1"/>
    <col min="8" max="8" width="15.140625" customWidth="1"/>
    <col min="9" max="9" width="26" customWidth="1"/>
    <col min="10" max="10" width="14.85546875" customWidth="1"/>
    <col min="11" max="11" width="15" bestFit="1" customWidth="1"/>
    <col min="13" max="13" width="46.140625" bestFit="1" customWidth="1"/>
  </cols>
  <sheetData>
    <row r="1" spans="1:14" ht="18.75">
      <c r="A1" s="214" t="s">
        <v>3440</v>
      </c>
      <c r="B1" s="214"/>
      <c r="C1" s="214"/>
      <c r="D1" s="62">
        <f>SUM(TDocentes[Horas de dedicación docente (efectivamente pagadas)])/Listas!$C$35</f>
        <v>0</v>
      </c>
    </row>
    <row r="4" spans="1:14">
      <c r="A4" s="63" t="s">
        <v>3441</v>
      </c>
      <c r="B4" s="64" t="s">
        <v>3442</v>
      </c>
      <c r="C4" s="64" t="s">
        <v>3443</v>
      </c>
      <c r="D4" s="64" t="s">
        <v>3444</v>
      </c>
      <c r="E4" s="64" t="s">
        <v>3445</v>
      </c>
      <c r="F4" s="64" t="s">
        <v>3446</v>
      </c>
      <c r="G4" s="64" t="s">
        <v>105</v>
      </c>
      <c r="H4" s="65" t="s">
        <v>5055</v>
      </c>
      <c r="I4" s="64" t="s">
        <v>77</v>
      </c>
      <c r="J4" s="66" t="s">
        <v>325</v>
      </c>
      <c r="K4" s="64" t="s">
        <v>3447</v>
      </c>
    </row>
    <row r="5" spans="1:14">
      <c r="A5" s="67" t="s">
        <v>3448</v>
      </c>
      <c r="B5" s="68" t="s">
        <v>3449</v>
      </c>
      <c r="C5" s="68" t="s">
        <v>3450</v>
      </c>
      <c r="D5" s="68" t="s">
        <v>3451</v>
      </c>
      <c r="E5" s="68" t="s">
        <v>3452</v>
      </c>
      <c r="F5" s="68" t="s">
        <v>3453</v>
      </c>
      <c r="G5" s="68" t="s">
        <v>3454</v>
      </c>
      <c r="H5" s="69">
        <v>2694928</v>
      </c>
      <c r="I5" s="68" t="s">
        <v>5146</v>
      </c>
      <c r="J5" s="70"/>
      <c r="K5" s="178" t="s">
        <v>3455</v>
      </c>
      <c r="M5" t="s">
        <v>3454</v>
      </c>
      <c r="N5" t="s">
        <v>3455</v>
      </c>
    </row>
    <row r="6" spans="1:14">
      <c r="A6" s="67" t="s">
        <v>3456</v>
      </c>
      <c r="B6" s="68" t="s">
        <v>3457</v>
      </c>
      <c r="C6" s="68" t="s">
        <v>3450</v>
      </c>
      <c r="D6" s="68" t="s">
        <v>3451</v>
      </c>
      <c r="E6" s="68" t="s">
        <v>3452</v>
      </c>
      <c r="F6" s="68" t="s">
        <v>3453</v>
      </c>
      <c r="G6" s="68" t="s">
        <v>3454</v>
      </c>
      <c r="H6" s="69">
        <v>23580630</v>
      </c>
      <c r="I6" s="68" t="s">
        <v>5146</v>
      </c>
      <c r="J6" s="70"/>
      <c r="K6" s="178" t="s">
        <v>3455</v>
      </c>
      <c r="M6" t="s">
        <v>3458</v>
      </c>
      <c r="N6" t="s">
        <v>3455</v>
      </c>
    </row>
    <row r="7" spans="1:14">
      <c r="A7" s="67" t="s">
        <v>3459</v>
      </c>
      <c r="B7" s="68" t="s">
        <v>3460</v>
      </c>
      <c r="C7" s="68" t="s">
        <v>3450</v>
      </c>
      <c r="D7" s="68" t="s">
        <v>3451</v>
      </c>
      <c r="E7" s="68" t="s">
        <v>3452</v>
      </c>
      <c r="F7" s="68" t="s">
        <v>3453</v>
      </c>
      <c r="G7" s="68" t="s">
        <v>3454</v>
      </c>
      <c r="H7" s="69">
        <v>3368662</v>
      </c>
      <c r="I7" s="68" t="s">
        <v>5146</v>
      </c>
      <c r="J7" s="70"/>
      <c r="K7" s="178" t="s">
        <v>3455</v>
      </c>
      <c r="M7" t="s">
        <v>3461</v>
      </c>
      <c r="N7" t="s">
        <v>3455</v>
      </c>
    </row>
    <row r="8" spans="1:14">
      <c r="A8" s="67" t="s">
        <v>3462</v>
      </c>
      <c r="B8" s="68" t="s">
        <v>3463</v>
      </c>
      <c r="C8" s="68" t="s">
        <v>3450</v>
      </c>
      <c r="D8" s="68" t="s">
        <v>3451</v>
      </c>
      <c r="E8" s="68" t="s">
        <v>3452</v>
      </c>
      <c r="F8" s="68" t="s">
        <v>3453</v>
      </c>
      <c r="G8" s="68" t="s">
        <v>3454</v>
      </c>
      <c r="H8" s="69">
        <v>673734</v>
      </c>
      <c r="I8" s="68" t="s">
        <v>5146</v>
      </c>
      <c r="J8" s="70"/>
      <c r="K8" s="178" t="s">
        <v>3455</v>
      </c>
      <c r="M8" t="s">
        <v>3464</v>
      </c>
      <c r="N8" t="s">
        <v>3455</v>
      </c>
    </row>
    <row r="9" spans="1:14">
      <c r="A9" s="67" t="s">
        <v>3465</v>
      </c>
      <c r="B9" s="68" t="s">
        <v>3466</v>
      </c>
      <c r="C9" s="68" t="s">
        <v>3467</v>
      </c>
      <c r="D9" s="68" t="s">
        <v>3468</v>
      </c>
      <c r="E9" s="68" t="s">
        <v>3452</v>
      </c>
      <c r="F9" s="68" t="s">
        <v>3453</v>
      </c>
      <c r="G9" s="68" t="s">
        <v>3454</v>
      </c>
      <c r="H9" s="69">
        <v>8084786</v>
      </c>
      <c r="I9" s="68" t="s">
        <v>5146</v>
      </c>
      <c r="J9" s="70"/>
      <c r="K9" s="178" t="s">
        <v>3455</v>
      </c>
      <c r="M9" t="s">
        <v>3469</v>
      </c>
      <c r="N9" t="s">
        <v>3455</v>
      </c>
    </row>
    <row r="10" spans="1:14">
      <c r="A10" s="67" t="s">
        <v>3470</v>
      </c>
      <c r="B10" s="68" t="s">
        <v>3471</v>
      </c>
      <c r="C10" s="68" t="s">
        <v>3467</v>
      </c>
      <c r="D10" s="68" t="s">
        <v>3468</v>
      </c>
      <c r="E10" s="68" t="s">
        <v>3452</v>
      </c>
      <c r="F10" s="68" t="s">
        <v>3453</v>
      </c>
      <c r="G10" s="68" t="s">
        <v>3454</v>
      </c>
      <c r="H10" s="69">
        <v>4716126</v>
      </c>
      <c r="I10" s="68" t="s">
        <v>5146</v>
      </c>
      <c r="J10" s="70"/>
      <c r="K10" s="178" t="s">
        <v>3455</v>
      </c>
      <c r="M10" t="s">
        <v>3472</v>
      </c>
      <c r="N10" t="s">
        <v>3455</v>
      </c>
    </row>
    <row r="11" spans="1:14">
      <c r="A11" s="67" t="s">
        <v>3473</v>
      </c>
      <c r="B11" s="68" t="s">
        <v>3474</v>
      </c>
      <c r="C11" s="68" t="s">
        <v>3467</v>
      </c>
      <c r="D11" s="68" t="s">
        <v>3468</v>
      </c>
      <c r="E11" s="68" t="s">
        <v>3452</v>
      </c>
      <c r="F11" s="68" t="s">
        <v>3453</v>
      </c>
      <c r="G11" s="68" t="s">
        <v>3454</v>
      </c>
      <c r="H11" s="69">
        <v>15495842</v>
      </c>
      <c r="I11" s="68" t="s">
        <v>5146</v>
      </c>
      <c r="J11" s="70"/>
      <c r="K11" s="178" t="s">
        <v>3455</v>
      </c>
      <c r="M11" t="s">
        <v>3475</v>
      </c>
      <c r="N11" t="s">
        <v>3455</v>
      </c>
    </row>
    <row r="12" spans="1:14">
      <c r="A12" s="67" t="s">
        <v>3476</v>
      </c>
      <c r="B12" s="68" t="s">
        <v>3477</v>
      </c>
      <c r="C12" s="68" t="s">
        <v>3467</v>
      </c>
      <c r="D12" s="68" t="s">
        <v>3468</v>
      </c>
      <c r="E12" s="68" t="s">
        <v>3452</v>
      </c>
      <c r="F12" s="68" t="s">
        <v>3453</v>
      </c>
      <c r="G12" s="68" t="s">
        <v>3454</v>
      </c>
      <c r="H12" s="69">
        <v>4042393</v>
      </c>
      <c r="I12" s="68" t="s">
        <v>5146</v>
      </c>
      <c r="J12" s="70"/>
      <c r="K12" s="178" t="s">
        <v>3455</v>
      </c>
      <c r="M12" t="s">
        <v>3478</v>
      </c>
      <c r="N12" t="s">
        <v>3455</v>
      </c>
    </row>
    <row r="13" spans="1:14">
      <c r="A13" s="67" t="s">
        <v>3479</v>
      </c>
      <c r="B13" s="68" t="s">
        <v>3480</v>
      </c>
      <c r="C13" s="68" t="s">
        <v>3467</v>
      </c>
      <c r="D13" s="68" t="s">
        <v>3468</v>
      </c>
      <c r="E13" s="68" t="s">
        <v>3452</v>
      </c>
      <c r="F13" s="68" t="s">
        <v>3453</v>
      </c>
      <c r="G13" s="68" t="s">
        <v>3454</v>
      </c>
      <c r="H13" s="69">
        <v>9432252</v>
      </c>
      <c r="I13" s="68" t="s">
        <v>5146</v>
      </c>
      <c r="J13" s="70"/>
      <c r="K13" s="178" t="s">
        <v>3455</v>
      </c>
      <c r="M13" t="s">
        <v>3481</v>
      </c>
      <c r="N13" t="s">
        <v>3455</v>
      </c>
    </row>
    <row r="14" spans="1:14">
      <c r="A14" s="67" t="s">
        <v>3482</v>
      </c>
      <c r="B14" s="68" t="s">
        <v>3483</v>
      </c>
      <c r="C14" s="68" t="s">
        <v>3484</v>
      </c>
      <c r="D14" s="68" t="s">
        <v>3485</v>
      </c>
      <c r="E14" s="68" t="s">
        <v>3452</v>
      </c>
      <c r="F14" s="68" t="s">
        <v>3453</v>
      </c>
      <c r="G14" s="68" t="s">
        <v>3454</v>
      </c>
      <c r="H14" s="69">
        <v>2694928</v>
      </c>
      <c r="I14" s="68" t="s">
        <v>5146</v>
      </c>
      <c r="J14" s="70"/>
      <c r="K14" s="178" t="s">
        <v>3455</v>
      </c>
      <c r="M14" t="s">
        <v>3486</v>
      </c>
      <c r="N14" t="s">
        <v>3455</v>
      </c>
    </row>
    <row r="15" spans="1:14">
      <c r="A15" s="67" t="s">
        <v>3487</v>
      </c>
      <c r="B15" s="68" t="s">
        <v>3488</v>
      </c>
      <c r="C15" s="68" t="s">
        <v>3489</v>
      </c>
      <c r="D15" s="68" t="s">
        <v>3490</v>
      </c>
      <c r="E15" s="68" t="s">
        <v>3452</v>
      </c>
      <c r="F15" s="68" t="s">
        <v>3453</v>
      </c>
      <c r="G15" s="68" t="s">
        <v>3454</v>
      </c>
      <c r="H15" s="69">
        <v>9432252</v>
      </c>
      <c r="I15" s="68" t="s">
        <v>5146</v>
      </c>
      <c r="J15" s="70"/>
      <c r="K15" s="178" t="s">
        <v>3455</v>
      </c>
      <c r="M15" t="s">
        <v>3491</v>
      </c>
      <c r="N15" t="s">
        <v>3455</v>
      </c>
    </row>
    <row r="16" spans="1:14">
      <c r="A16" s="67" t="s">
        <v>3492</v>
      </c>
      <c r="B16" s="68" t="s">
        <v>3493</v>
      </c>
      <c r="C16" s="68" t="s">
        <v>3489</v>
      </c>
      <c r="D16" s="68" t="s">
        <v>3490</v>
      </c>
      <c r="E16" s="68" t="s">
        <v>3452</v>
      </c>
      <c r="F16" s="68" t="s">
        <v>3453</v>
      </c>
      <c r="G16" s="68" t="s">
        <v>3454</v>
      </c>
      <c r="H16" s="69">
        <v>7411056</v>
      </c>
      <c r="I16" s="68" t="s">
        <v>5146</v>
      </c>
      <c r="J16" s="70"/>
      <c r="K16" s="178" t="s">
        <v>3455</v>
      </c>
      <c r="M16" t="s">
        <v>3494</v>
      </c>
      <c r="N16" t="s">
        <v>3455</v>
      </c>
    </row>
    <row r="17" spans="1:14">
      <c r="A17" s="67" t="s">
        <v>3495</v>
      </c>
      <c r="B17" s="68" t="s">
        <v>3496</v>
      </c>
      <c r="C17" s="68" t="s">
        <v>3489</v>
      </c>
      <c r="D17" s="68" t="s">
        <v>3490</v>
      </c>
      <c r="E17" s="68" t="s">
        <v>3452</v>
      </c>
      <c r="F17" s="68" t="s">
        <v>3453</v>
      </c>
      <c r="G17" s="68" t="s">
        <v>3454</v>
      </c>
      <c r="H17" s="69">
        <v>9432252</v>
      </c>
      <c r="I17" s="68" t="s">
        <v>5146</v>
      </c>
      <c r="J17" s="70"/>
      <c r="K17" s="178" t="s">
        <v>3455</v>
      </c>
      <c r="M17" t="s">
        <v>3497</v>
      </c>
      <c r="N17" t="s">
        <v>3455</v>
      </c>
    </row>
    <row r="18" spans="1:14">
      <c r="A18" s="67" t="s">
        <v>3498</v>
      </c>
      <c r="B18" s="68" t="s">
        <v>3499</v>
      </c>
      <c r="C18" s="68" t="s">
        <v>3489</v>
      </c>
      <c r="D18" s="68" t="s">
        <v>3490</v>
      </c>
      <c r="E18" s="68" t="s">
        <v>3452</v>
      </c>
      <c r="F18" s="68" t="s">
        <v>3453</v>
      </c>
      <c r="G18" s="68" t="s">
        <v>3454</v>
      </c>
      <c r="H18" s="69">
        <v>8084786</v>
      </c>
      <c r="I18" s="68" t="s">
        <v>5146</v>
      </c>
      <c r="J18" s="70"/>
      <c r="K18" s="178" t="s">
        <v>3455</v>
      </c>
      <c r="M18" t="s">
        <v>3500</v>
      </c>
      <c r="N18" t="s">
        <v>3455</v>
      </c>
    </row>
    <row r="19" spans="1:14">
      <c r="A19" s="67" t="s">
        <v>3501</v>
      </c>
      <c r="B19" s="68" t="s">
        <v>3502</v>
      </c>
      <c r="C19" s="68" t="s">
        <v>3489</v>
      </c>
      <c r="D19" s="68" t="s">
        <v>3490</v>
      </c>
      <c r="E19" s="68" t="s">
        <v>3452</v>
      </c>
      <c r="F19" s="68" t="s">
        <v>3453</v>
      </c>
      <c r="G19" s="68" t="s">
        <v>3454</v>
      </c>
      <c r="H19" s="69">
        <v>22906897</v>
      </c>
      <c r="I19" s="68" t="s">
        <v>5146</v>
      </c>
      <c r="J19" s="70"/>
      <c r="K19" s="178" t="s">
        <v>3455</v>
      </c>
      <c r="M19" t="s">
        <v>3503</v>
      </c>
      <c r="N19" t="s">
        <v>3455</v>
      </c>
    </row>
    <row r="20" spans="1:14">
      <c r="A20" s="67" t="s">
        <v>3504</v>
      </c>
      <c r="B20" s="68" t="s">
        <v>3505</v>
      </c>
      <c r="C20" s="68" t="s">
        <v>3489</v>
      </c>
      <c r="D20" s="68" t="s">
        <v>3490</v>
      </c>
      <c r="E20" s="68" t="s">
        <v>3452</v>
      </c>
      <c r="F20" s="68" t="s">
        <v>3453</v>
      </c>
      <c r="G20" s="68" t="s">
        <v>3454</v>
      </c>
      <c r="H20" s="69">
        <v>35707809</v>
      </c>
      <c r="I20" s="68" t="s">
        <v>5146</v>
      </c>
      <c r="J20" s="70"/>
      <c r="K20" s="178" t="s">
        <v>3455</v>
      </c>
      <c r="M20" t="s">
        <v>3506</v>
      </c>
      <c r="N20" t="s">
        <v>3455</v>
      </c>
    </row>
    <row r="21" spans="1:14">
      <c r="A21" s="67" t="s">
        <v>3507</v>
      </c>
      <c r="B21" s="68" t="s">
        <v>3508</v>
      </c>
      <c r="C21" s="68" t="s">
        <v>3489</v>
      </c>
      <c r="D21" s="68" t="s">
        <v>3490</v>
      </c>
      <c r="E21" s="68" t="s">
        <v>3452</v>
      </c>
      <c r="F21" s="68" t="s">
        <v>3453</v>
      </c>
      <c r="G21" s="68" t="s">
        <v>3454</v>
      </c>
      <c r="H21" s="69">
        <v>8758519</v>
      </c>
      <c r="I21" s="68" t="s">
        <v>5146</v>
      </c>
      <c r="J21" s="70"/>
      <c r="K21" s="178" t="s">
        <v>3455</v>
      </c>
      <c r="M21" t="s">
        <v>3509</v>
      </c>
      <c r="N21" t="s">
        <v>3455</v>
      </c>
    </row>
    <row r="22" spans="1:14">
      <c r="A22" s="67" t="s">
        <v>3510</v>
      </c>
      <c r="B22" s="68" t="s">
        <v>3511</v>
      </c>
      <c r="C22" s="68" t="s">
        <v>3489</v>
      </c>
      <c r="D22" s="68" t="s">
        <v>3490</v>
      </c>
      <c r="E22" s="68" t="s">
        <v>3452</v>
      </c>
      <c r="F22" s="68" t="s">
        <v>3453</v>
      </c>
      <c r="G22" s="68" t="s">
        <v>3454</v>
      </c>
      <c r="H22" s="69">
        <v>7411056</v>
      </c>
      <c r="I22" s="68" t="s">
        <v>5146</v>
      </c>
      <c r="J22" s="70"/>
      <c r="K22" s="178" t="s">
        <v>3455</v>
      </c>
      <c r="M22" t="s">
        <v>3512</v>
      </c>
      <c r="N22" t="s">
        <v>3455</v>
      </c>
    </row>
    <row r="23" spans="1:14">
      <c r="A23" s="67" t="s">
        <v>3513</v>
      </c>
      <c r="B23" s="68" t="s">
        <v>3514</v>
      </c>
      <c r="C23" s="68" t="s">
        <v>3489</v>
      </c>
      <c r="D23" s="68" t="s">
        <v>3490</v>
      </c>
      <c r="E23" s="68" t="s">
        <v>3452</v>
      </c>
      <c r="F23" s="68" t="s">
        <v>3453</v>
      </c>
      <c r="G23" s="68" t="s">
        <v>3454</v>
      </c>
      <c r="H23" s="69">
        <v>28970486</v>
      </c>
      <c r="I23" s="68" t="s">
        <v>5146</v>
      </c>
      <c r="J23" s="70"/>
      <c r="K23" s="178" t="s">
        <v>3455</v>
      </c>
      <c r="M23" t="s">
        <v>3515</v>
      </c>
      <c r="N23" t="s">
        <v>3455</v>
      </c>
    </row>
    <row r="24" spans="1:14">
      <c r="A24" s="67" t="s">
        <v>3516</v>
      </c>
      <c r="B24" s="68" t="s">
        <v>3517</v>
      </c>
      <c r="C24" s="68" t="s">
        <v>3489</v>
      </c>
      <c r="D24" s="68" t="s">
        <v>3490</v>
      </c>
      <c r="E24" s="68" t="s">
        <v>3452</v>
      </c>
      <c r="F24" s="68" t="s">
        <v>3453</v>
      </c>
      <c r="G24" s="68" t="s">
        <v>3454</v>
      </c>
      <c r="H24" s="69">
        <v>673734</v>
      </c>
      <c r="I24" s="68" t="s">
        <v>5146</v>
      </c>
      <c r="J24" s="70"/>
      <c r="K24" s="178" t="s">
        <v>3455</v>
      </c>
      <c r="M24" t="s">
        <v>3518</v>
      </c>
      <c r="N24" t="s">
        <v>3455</v>
      </c>
    </row>
    <row r="25" spans="1:14">
      <c r="A25" s="67" t="s">
        <v>3519</v>
      </c>
      <c r="B25" s="68" t="s">
        <v>3520</v>
      </c>
      <c r="C25" s="68" t="s">
        <v>3489</v>
      </c>
      <c r="D25" s="68" t="s">
        <v>3490</v>
      </c>
      <c r="E25" s="68" t="s">
        <v>3452</v>
      </c>
      <c r="F25" s="68" t="s">
        <v>3453</v>
      </c>
      <c r="G25" s="68" t="s">
        <v>3454</v>
      </c>
      <c r="H25" s="69">
        <v>9663474</v>
      </c>
      <c r="I25" s="68" t="s">
        <v>5146</v>
      </c>
      <c r="J25" s="70"/>
      <c r="K25" s="178" t="s">
        <v>3455</v>
      </c>
      <c r="M25" t="s">
        <v>3521</v>
      </c>
      <c r="N25" t="s">
        <v>3455</v>
      </c>
    </row>
    <row r="26" spans="1:14">
      <c r="A26" s="67" t="s">
        <v>3522</v>
      </c>
      <c r="B26" s="68" t="s">
        <v>3523</v>
      </c>
      <c r="C26" s="68" t="s">
        <v>3489</v>
      </c>
      <c r="D26" s="68" t="s">
        <v>3490</v>
      </c>
      <c r="E26" s="68" t="s">
        <v>3452</v>
      </c>
      <c r="F26" s="68" t="s">
        <v>3453</v>
      </c>
      <c r="G26" s="68" t="s">
        <v>3454</v>
      </c>
      <c r="H26" s="69">
        <v>2694928</v>
      </c>
      <c r="I26" s="68" t="s">
        <v>5146</v>
      </c>
      <c r="J26" s="70"/>
      <c r="K26" s="178" t="s">
        <v>3455</v>
      </c>
      <c r="M26" t="s">
        <v>3524</v>
      </c>
      <c r="N26" t="s">
        <v>3455</v>
      </c>
    </row>
    <row r="27" spans="1:14">
      <c r="A27" s="67" t="s">
        <v>3525</v>
      </c>
      <c r="B27" s="68" t="s">
        <v>3526</v>
      </c>
      <c r="C27" s="68" t="s">
        <v>3489</v>
      </c>
      <c r="D27" s="68" t="s">
        <v>3490</v>
      </c>
      <c r="E27" s="68" t="s">
        <v>3452</v>
      </c>
      <c r="F27" s="68" t="s">
        <v>3453</v>
      </c>
      <c r="G27" s="68" t="s">
        <v>3454</v>
      </c>
      <c r="H27" s="69">
        <v>673734</v>
      </c>
      <c r="I27" s="68" t="s">
        <v>5146</v>
      </c>
      <c r="J27" s="70"/>
      <c r="K27" s="178" t="s">
        <v>3455</v>
      </c>
      <c r="M27" t="s">
        <v>3527</v>
      </c>
      <c r="N27" t="s">
        <v>3455</v>
      </c>
    </row>
    <row r="28" spans="1:14">
      <c r="A28" s="67" t="s">
        <v>3528</v>
      </c>
      <c r="B28" s="68" t="s">
        <v>3529</v>
      </c>
      <c r="C28" s="68" t="s">
        <v>3489</v>
      </c>
      <c r="D28" s="68" t="s">
        <v>3490</v>
      </c>
      <c r="E28" s="68" t="s">
        <v>3452</v>
      </c>
      <c r="F28" s="68" t="s">
        <v>3453</v>
      </c>
      <c r="G28" s="68" t="s">
        <v>3454</v>
      </c>
      <c r="H28" s="69">
        <v>673734</v>
      </c>
      <c r="I28" s="68" t="s">
        <v>5146</v>
      </c>
      <c r="J28" s="70"/>
      <c r="K28" s="178" t="s">
        <v>3455</v>
      </c>
      <c r="M28" t="s">
        <v>3530</v>
      </c>
      <c r="N28" t="s">
        <v>3455</v>
      </c>
    </row>
    <row r="29" spans="1:14">
      <c r="A29" s="67" t="s">
        <v>3531</v>
      </c>
      <c r="B29" s="68" t="s">
        <v>3520</v>
      </c>
      <c r="C29" s="68" t="s">
        <v>3489</v>
      </c>
      <c r="D29" s="68" t="s">
        <v>3490</v>
      </c>
      <c r="E29" s="68" t="s">
        <v>3452</v>
      </c>
      <c r="F29" s="68" t="s">
        <v>3453</v>
      </c>
      <c r="G29" s="68" t="s">
        <v>3454</v>
      </c>
      <c r="H29" s="69">
        <v>2694928</v>
      </c>
      <c r="I29" s="68" t="s">
        <v>5146</v>
      </c>
      <c r="J29" s="70"/>
      <c r="K29" s="178" t="s">
        <v>3455</v>
      </c>
      <c r="M29" t="s">
        <v>3532</v>
      </c>
      <c r="N29" t="s">
        <v>3455</v>
      </c>
    </row>
    <row r="30" spans="1:14">
      <c r="A30" s="67" t="s">
        <v>3533</v>
      </c>
      <c r="B30" s="68" t="s">
        <v>3520</v>
      </c>
      <c r="C30" s="68" t="s">
        <v>3489</v>
      </c>
      <c r="D30" s="68" t="s">
        <v>3490</v>
      </c>
      <c r="E30" s="68" t="s">
        <v>3452</v>
      </c>
      <c r="F30" s="68" t="s">
        <v>3453</v>
      </c>
      <c r="G30" s="68" t="s">
        <v>3454</v>
      </c>
      <c r="H30" s="69">
        <v>109818356</v>
      </c>
      <c r="I30" s="68" t="s">
        <v>5146</v>
      </c>
      <c r="J30" s="70"/>
      <c r="K30" s="178" t="s">
        <v>3455</v>
      </c>
      <c r="M30" t="s">
        <v>3534</v>
      </c>
      <c r="N30" t="s">
        <v>3455</v>
      </c>
    </row>
    <row r="31" spans="1:14">
      <c r="A31" s="67" t="s">
        <v>3535</v>
      </c>
      <c r="B31" s="68" t="s">
        <v>3520</v>
      </c>
      <c r="C31" s="68" t="s">
        <v>3489</v>
      </c>
      <c r="D31" s="68" t="s">
        <v>3490</v>
      </c>
      <c r="E31" s="68" t="s">
        <v>3452</v>
      </c>
      <c r="F31" s="68" t="s">
        <v>3453</v>
      </c>
      <c r="G31" s="68" t="s">
        <v>3454</v>
      </c>
      <c r="H31" s="69">
        <v>5389859</v>
      </c>
      <c r="I31" s="68" t="s">
        <v>5146</v>
      </c>
      <c r="J31" s="70"/>
      <c r="K31" s="178" t="s">
        <v>3455</v>
      </c>
    </row>
    <row r="32" spans="1:14">
      <c r="A32" s="67" t="s">
        <v>3536</v>
      </c>
      <c r="B32" s="68" t="s">
        <v>3520</v>
      </c>
      <c r="C32" s="68" t="s">
        <v>3489</v>
      </c>
      <c r="D32" s="68" t="s">
        <v>3490</v>
      </c>
      <c r="E32" s="68" t="s">
        <v>3452</v>
      </c>
      <c r="F32" s="68" t="s">
        <v>3453</v>
      </c>
      <c r="G32" s="68" t="s">
        <v>3454</v>
      </c>
      <c r="H32" s="69">
        <v>6737322</v>
      </c>
      <c r="I32" s="68" t="s">
        <v>5146</v>
      </c>
      <c r="J32" s="70"/>
      <c r="K32" s="178" t="s">
        <v>3455</v>
      </c>
    </row>
    <row r="33" spans="1:11">
      <c r="A33" s="67" t="s">
        <v>3537</v>
      </c>
      <c r="B33" s="68" t="s">
        <v>3538</v>
      </c>
      <c r="C33" s="68" t="s">
        <v>3539</v>
      </c>
      <c r="D33" s="68" t="s">
        <v>3540</v>
      </c>
      <c r="E33" s="68" t="s">
        <v>3452</v>
      </c>
      <c r="F33" s="68" t="s">
        <v>3453</v>
      </c>
      <c r="G33" s="68" t="s">
        <v>3454</v>
      </c>
      <c r="H33" s="69">
        <v>3368662</v>
      </c>
      <c r="I33" s="68" t="s">
        <v>5146</v>
      </c>
      <c r="J33" s="70"/>
      <c r="K33" s="178" t="s">
        <v>3455</v>
      </c>
    </row>
    <row r="34" spans="1:11">
      <c r="A34" s="67" t="s">
        <v>3541</v>
      </c>
      <c r="B34" s="68" t="s">
        <v>3542</v>
      </c>
      <c r="C34" s="68" t="s">
        <v>3539</v>
      </c>
      <c r="D34" s="68" t="s">
        <v>3540</v>
      </c>
      <c r="E34" s="68" t="s">
        <v>3452</v>
      </c>
      <c r="F34" s="68" t="s">
        <v>3453</v>
      </c>
      <c r="G34" s="68" t="s">
        <v>3454</v>
      </c>
      <c r="H34" s="69">
        <v>10779716</v>
      </c>
      <c r="I34" s="68" t="s">
        <v>5146</v>
      </c>
      <c r="J34" s="70"/>
      <c r="K34" s="178" t="s">
        <v>3455</v>
      </c>
    </row>
    <row r="35" spans="1:11">
      <c r="A35" s="67" t="s">
        <v>3543</v>
      </c>
      <c r="B35" s="68" t="s">
        <v>3544</v>
      </c>
      <c r="C35" s="68" t="s">
        <v>3539</v>
      </c>
      <c r="D35" s="68" t="s">
        <v>3540</v>
      </c>
      <c r="E35" s="68" t="s">
        <v>3452</v>
      </c>
      <c r="F35" s="68" t="s">
        <v>3453</v>
      </c>
      <c r="G35" s="68" t="s">
        <v>3454</v>
      </c>
      <c r="H35" s="69">
        <v>8758519</v>
      </c>
      <c r="I35" s="68" t="s">
        <v>5146</v>
      </c>
      <c r="J35" s="70"/>
      <c r="K35" s="178" t="s">
        <v>3455</v>
      </c>
    </row>
    <row r="36" spans="1:11">
      <c r="A36" s="67" t="s">
        <v>3545</v>
      </c>
      <c r="B36" s="68" t="s">
        <v>3546</v>
      </c>
      <c r="C36" s="68" t="s">
        <v>3539</v>
      </c>
      <c r="D36" s="68" t="s">
        <v>3540</v>
      </c>
      <c r="E36" s="68" t="s">
        <v>3452</v>
      </c>
      <c r="F36" s="68" t="s">
        <v>3453</v>
      </c>
      <c r="G36" s="68" t="s">
        <v>3454</v>
      </c>
      <c r="H36" s="69">
        <v>19538235</v>
      </c>
      <c r="I36" s="68" t="s">
        <v>5146</v>
      </c>
      <c r="J36" s="70"/>
      <c r="K36" s="178" t="s">
        <v>3455</v>
      </c>
    </row>
    <row r="37" spans="1:11">
      <c r="A37" s="67" t="s">
        <v>3547</v>
      </c>
      <c r="B37" s="68" t="s">
        <v>3548</v>
      </c>
      <c r="C37" s="68" t="s">
        <v>3539</v>
      </c>
      <c r="D37" s="68" t="s">
        <v>3540</v>
      </c>
      <c r="E37" s="68" t="s">
        <v>3452</v>
      </c>
      <c r="F37" s="68" t="s">
        <v>3453</v>
      </c>
      <c r="G37" s="68" t="s">
        <v>3454</v>
      </c>
      <c r="H37" s="69">
        <v>2694928</v>
      </c>
      <c r="I37" s="68" t="s">
        <v>5146</v>
      </c>
      <c r="J37" s="70"/>
      <c r="K37" s="178" t="s">
        <v>3455</v>
      </c>
    </row>
    <row r="38" spans="1:11">
      <c r="A38" s="67" t="s">
        <v>3549</v>
      </c>
      <c r="B38" s="68" t="s">
        <v>3550</v>
      </c>
      <c r="C38" s="68" t="s">
        <v>3539</v>
      </c>
      <c r="D38" s="68" t="s">
        <v>3540</v>
      </c>
      <c r="E38" s="68" t="s">
        <v>3452</v>
      </c>
      <c r="F38" s="68" t="s">
        <v>3453</v>
      </c>
      <c r="G38" s="68" t="s">
        <v>3454</v>
      </c>
      <c r="H38" s="69">
        <v>4042393</v>
      </c>
      <c r="I38" s="68" t="s">
        <v>5146</v>
      </c>
      <c r="J38" s="70"/>
      <c r="K38" s="178" t="s">
        <v>3455</v>
      </c>
    </row>
    <row r="39" spans="1:11">
      <c r="A39" s="67" t="s">
        <v>3551</v>
      </c>
      <c r="B39" s="68" t="s">
        <v>3552</v>
      </c>
      <c r="C39" s="68" t="s">
        <v>3539</v>
      </c>
      <c r="D39" s="68" t="s">
        <v>3540</v>
      </c>
      <c r="E39" s="68" t="s">
        <v>3452</v>
      </c>
      <c r="F39" s="68" t="s">
        <v>3453</v>
      </c>
      <c r="G39" s="68" t="s">
        <v>3454</v>
      </c>
      <c r="H39" s="69">
        <v>2021197</v>
      </c>
      <c r="I39" s="68" t="s">
        <v>5146</v>
      </c>
      <c r="J39" s="70"/>
      <c r="K39" s="178" t="s">
        <v>3455</v>
      </c>
    </row>
    <row r="40" spans="1:11">
      <c r="A40" s="67" t="s">
        <v>3553</v>
      </c>
      <c r="B40" s="68" t="s">
        <v>3554</v>
      </c>
      <c r="C40" s="68" t="s">
        <v>3555</v>
      </c>
      <c r="D40" s="68" t="s">
        <v>3554</v>
      </c>
      <c r="E40" s="68" t="s">
        <v>3452</v>
      </c>
      <c r="F40" s="68" t="s">
        <v>3453</v>
      </c>
      <c r="G40" s="68" t="s">
        <v>3454</v>
      </c>
      <c r="H40" s="69">
        <v>2694928</v>
      </c>
      <c r="I40" s="68" t="s">
        <v>5146</v>
      </c>
      <c r="J40" s="70"/>
      <c r="K40" s="178" t="s">
        <v>3455</v>
      </c>
    </row>
    <row r="41" spans="1:11">
      <c r="A41" s="67" t="s">
        <v>3556</v>
      </c>
      <c r="B41" s="68" t="s">
        <v>3557</v>
      </c>
      <c r="C41" s="68" t="s">
        <v>3555</v>
      </c>
      <c r="D41" s="68" t="s">
        <v>3554</v>
      </c>
      <c r="E41" s="68" t="s">
        <v>3452</v>
      </c>
      <c r="F41" s="68" t="s">
        <v>3453</v>
      </c>
      <c r="G41" s="68" t="s">
        <v>3454</v>
      </c>
      <c r="H41" s="69">
        <v>17517038</v>
      </c>
      <c r="I41" s="68" t="s">
        <v>5146</v>
      </c>
      <c r="J41" s="70"/>
      <c r="K41" s="178" t="s">
        <v>3455</v>
      </c>
    </row>
    <row r="42" spans="1:11">
      <c r="A42" s="67" t="s">
        <v>3558</v>
      </c>
      <c r="B42" s="68" t="s">
        <v>3559</v>
      </c>
      <c r="C42" s="68" t="s">
        <v>3555</v>
      </c>
      <c r="D42" s="68" t="s">
        <v>3554</v>
      </c>
      <c r="E42" s="68" t="s">
        <v>3452</v>
      </c>
      <c r="F42" s="68" t="s">
        <v>3453</v>
      </c>
      <c r="G42" s="68" t="s">
        <v>3454</v>
      </c>
      <c r="H42" s="69">
        <v>16843307</v>
      </c>
      <c r="I42" s="68" t="s">
        <v>5146</v>
      </c>
      <c r="J42" s="70"/>
      <c r="K42" s="178" t="s">
        <v>3455</v>
      </c>
    </row>
    <row r="43" spans="1:11">
      <c r="A43" s="67" t="s">
        <v>3560</v>
      </c>
      <c r="B43" s="68" t="s">
        <v>3561</v>
      </c>
      <c r="C43" s="68" t="s">
        <v>3555</v>
      </c>
      <c r="D43" s="68" t="s">
        <v>3554</v>
      </c>
      <c r="E43" s="68" t="s">
        <v>3452</v>
      </c>
      <c r="F43" s="68" t="s">
        <v>3453</v>
      </c>
      <c r="G43" s="68" t="s">
        <v>3454</v>
      </c>
      <c r="H43" s="69">
        <v>673734</v>
      </c>
      <c r="I43" s="68" t="s">
        <v>5146</v>
      </c>
      <c r="J43" s="70"/>
      <c r="K43" s="178" t="s">
        <v>3455</v>
      </c>
    </row>
    <row r="44" spans="1:11">
      <c r="A44" s="67" t="s">
        <v>3562</v>
      </c>
      <c r="B44" s="68" t="s">
        <v>3563</v>
      </c>
      <c r="C44" s="68" t="s">
        <v>3564</v>
      </c>
      <c r="D44" s="68" t="s">
        <v>3563</v>
      </c>
      <c r="E44" s="68" t="s">
        <v>3452</v>
      </c>
      <c r="F44" s="68" t="s">
        <v>3453</v>
      </c>
      <c r="G44" s="68" t="s">
        <v>3454</v>
      </c>
      <c r="H44" s="69">
        <v>4042393</v>
      </c>
      <c r="I44" s="68" t="s">
        <v>5146</v>
      </c>
      <c r="J44" s="70"/>
      <c r="K44" s="178" t="s">
        <v>3455</v>
      </c>
    </row>
    <row r="45" spans="1:11">
      <c r="A45" s="67" t="s">
        <v>3565</v>
      </c>
      <c r="B45" s="68" t="s">
        <v>3566</v>
      </c>
      <c r="C45" s="68" t="s">
        <v>3564</v>
      </c>
      <c r="D45" s="68" t="s">
        <v>3563</v>
      </c>
      <c r="E45" s="68" t="s">
        <v>3452</v>
      </c>
      <c r="F45" s="68" t="s">
        <v>3453</v>
      </c>
      <c r="G45" s="68" t="s">
        <v>3454</v>
      </c>
      <c r="H45" s="69">
        <v>4716126</v>
      </c>
      <c r="I45" s="68" t="s">
        <v>5146</v>
      </c>
      <c r="J45" s="70"/>
      <c r="K45" s="178" t="s">
        <v>3455</v>
      </c>
    </row>
    <row r="46" spans="1:11">
      <c r="A46" s="67" t="s">
        <v>3567</v>
      </c>
      <c r="B46" s="68" t="s">
        <v>3568</v>
      </c>
      <c r="C46" s="68" t="s">
        <v>3564</v>
      </c>
      <c r="D46" s="68" t="s">
        <v>3563</v>
      </c>
      <c r="E46" s="68" t="s">
        <v>3452</v>
      </c>
      <c r="F46" s="68" t="s">
        <v>3453</v>
      </c>
      <c r="G46" s="68" t="s">
        <v>3454</v>
      </c>
      <c r="H46" s="69">
        <v>24254360</v>
      </c>
      <c r="I46" s="68" t="s">
        <v>5146</v>
      </c>
      <c r="J46" s="70"/>
      <c r="K46" s="178" t="s">
        <v>3455</v>
      </c>
    </row>
    <row r="47" spans="1:11">
      <c r="A47" s="67" t="s">
        <v>3569</v>
      </c>
      <c r="B47" s="68" t="s">
        <v>3570</v>
      </c>
      <c r="C47" s="68" t="s">
        <v>3564</v>
      </c>
      <c r="D47" s="68" t="s">
        <v>3563</v>
      </c>
      <c r="E47" s="68" t="s">
        <v>3452</v>
      </c>
      <c r="F47" s="68" t="s">
        <v>3453</v>
      </c>
      <c r="G47" s="68" t="s">
        <v>3454</v>
      </c>
      <c r="H47" s="69">
        <v>4716126</v>
      </c>
      <c r="I47" s="68" t="s">
        <v>5146</v>
      </c>
      <c r="J47" s="70"/>
      <c r="K47" s="178" t="s">
        <v>3455</v>
      </c>
    </row>
    <row r="48" spans="1:11">
      <c r="A48" s="67" t="s">
        <v>3571</v>
      </c>
      <c r="B48" s="68" t="s">
        <v>3572</v>
      </c>
      <c r="C48" s="68" t="s">
        <v>3564</v>
      </c>
      <c r="D48" s="68" t="s">
        <v>3563</v>
      </c>
      <c r="E48" s="68" t="s">
        <v>3452</v>
      </c>
      <c r="F48" s="68" t="s">
        <v>3453</v>
      </c>
      <c r="G48" s="68" t="s">
        <v>3454</v>
      </c>
      <c r="H48" s="69">
        <v>673734</v>
      </c>
      <c r="I48" s="68" t="s">
        <v>5146</v>
      </c>
      <c r="J48" s="70"/>
      <c r="K48" s="178" t="s">
        <v>3455</v>
      </c>
    </row>
    <row r="49" spans="1:11">
      <c r="A49" s="67" t="s">
        <v>3573</v>
      </c>
      <c r="B49" s="68" t="s">
        <v>3574</v>
      </c>
      <c r="C49" s="68" t="s">
        <v>3575</v>
      </c>
      <c r="D49" s="68" t="s">
        <v>3574</v>
      </c>
      <c r="E49" s="68" t="s">
        <v>3452</v>
      </c>
      <c r="F49" s="68" t="s">
        <v>3453</v>
      </c>
      <c r="G49" s="68" t="s">
        <v>3454</v>
      </c>
      <c r="H49" s="69">
        <v>4042393</v>
      </c>
      <c r="I49" s="68" t="s">
        <v>5146</v>
      </c>
      <c r="J49" s="70"/>
      <c r="K49" s="178" t="s">
        <v>3455</v>
      </c>
    </row>
    <row r="50" spans="1:11">
      <c r="A50" s="67" t="s">
        <v>3576</v>
      </c>
      <c r="B50" s="68" t="s">
        <v>3577</v>
      </c>
      <c r="C50" s="68" t="s">
        <v>3578</v>
      </c>
      <c r="D50" s="68" t="s">
        <v>3577</v>
      </c>
      <c r="E50" s="68" t="s">
        <v>3452</v>
      </c>
      <c r="F50" s="68" t="s">
        <v>3453</v>
      </c>
      <c r="G50" s="68" t="s">
        <v>3454</v>
      </c>
      <c r="H50" s="69">
        <v>4042393</v>
      </c>
      <c r="I50" s="68" t="s">
        <v>5146</v>
      </c>
      <c r="J50" s="70"/>
      <c r="K50" s="178" t="s">
        <v>3455</v>
      </c>
    </row>
    <row r="51" spans="1:11">
      <c r="A51" s="67" t="s">
        <v>3579</v>
      </c>
      <c r="B51" s="68" t="s">
        <v>3580</v>
      </c>
      <c r="C51" s="68" t="s">
        <v>3578</v>
      </c>
      <c r="D51" s="68" t="s">
        <v>3577</v>
      </c>
      <c r="E51" s="68" t="s">
        <v>3452</v>
      </c>
      <c r="F51" s="68" t="s">
        <v>3453</v>
      </c>
      <c r="G51" s="68" t="s">
        <v>3454</v>
      </c>
      <c r="H51" s="69">
        <v>1347464</v>
      </c>
      <c r="I51" s="68" t="s">
        <v>5146</v>
      </c>
      <c r="J51" s="70"/>
      <c r="K51" s="178" t="s">
        <v>3455</v>
      </c>
    </row>
    <row r="52" spans="1:11">
      <c r="A52" s="67" t="s">
        <v>3581</v>
      </c>
      <c r="B52" s="68" t="s">
        <v>3582</v>
      </c>
      <c r="C52" s="68" t="s">
        <v>3583</v>
      </c>
      <c r="D52" s="68" t="s">
        <v>3584</v>
      </c>
      <c r="E52" s="68" t="s">
        <v>3452</v>
      </c>
      <c r="F52" s="68" t="s">
        <v>3453</v>
      </c>
      <c r="G52" s="68" t="s">
        <v>3454</v>
      </c>
      <c r="H52" s="69">
        <v>14148377</v>
      </c>
      <c r="I52" s="68" t="s">
        <v>5146</v>
      </c>
      <c r="J52" s="70"/>
      <c r="K52" s="178" t="s">
        <v>3455</v>
      </c>
    </row>
    <row r="53" spans="1:11">
      <c r="A53" s="67" t="s">
        <v>3585</v>
      </c>
      <c r="B53" s="68" t="s">
        <v>3586</v>
      </c>
      <c r="C53" s="68" t="s">
        <v>3583</v>
      </c>
      <c r="D53" s="68" t="s">
        <v>3584</v>
      </c>
      <c r="E53" s="68" t="s">
        <v>3452</v>
      </c>
      <c r="F53" s="68" t="s">
        <v>3453</v>
      </c>
      <c r="G53" s="68" t="s">
        <v>3454</v>
      </c>
      <c r="H53" s="69">
        <v>6737322</v>
      </c>
      <c r="I53" s="68" t="s">
        <v>5146</v>
      </c>
      <c r="J53" s="70"/>
      <c r="K53" s="178" t="s">
        <v>3455</v>
      </c>
    </row>
    <row r="54" spans="1:11">
      <c r="A54" s="67" t="s">
        <v>3587</v>
      </c>
      <c r="B54" s="68" t="s">
        <v>3588</v>
      </c>
      <c r="C54" s="68" t="s">
        <v>3583</v>
      </c>
      <c r="D54" s="68" t="s">
        <v>3584</v>
      </c>
      <c r="E54" s="68" t="s">
        <v>3452</v>
      </c>
      <c r="F54" s="68" t="s">
        <v>3453</v>
      </c>
      <c r="G54" s="68" t="s">
        <v>3454</v>
      </c>
      <c r="H54" s="69">
        <v>673734</v>
      </c>
      <c r="I54" s="68" t="s">
        <v>5146</v>
      </c>
      <c r="J54" s="70"/>
      <c r="K54" s="178" t="s">
        <v>3455</v>
      </c>
    </row>
    <row r="55" spans="1:11">
      <c r="A55" s="67" t="s">
        <v>3589</v>
      </c>
      <c r="B55" s="68" t="s">
        <v>3590</v>
      </c>
      <c r="C55" s="68" t="s">
        <v>3583</v>
      </c>
      <c r="D55" s="68" t="s">
        <v>3584</v>
      </c>
      <c r="E55" s="68" t="s">
        <v>3452</v>
      </c>
      <c r="F55" s="68" t="s">
        <v>3453</v>
      </c>
      <c r="G55" s="68" t="s">
        <v>3454</v>
      </c>
      <c r="H55" s="69">
        <v>1347464</v>
      </c>
      <c r="I55" s="68" t="s">
        <v>5146</v>
      </c>
      <c r="J55" s="70"/>
      <c r="K55" s="178" t="s">
        <v>3455</v>
      </c>
    </row>
    <row r="56" spans="1:11">
      <c r="A56" s="67" t="s">
        <v>3591</v>
      </c>
      <c r="B56" s="68" t="s">
        <v>3592</v>
      </c>
      <c r="C56" s="68" t="s">
        <v>3583</v>
      </c>
      <c r="D56" s="68" t="s">
        <v>3584</v>
      </c>
      <c r="E56" s="68" t="s">
        <v>3452</v>
      </c>
      <c r="F56" s="68" t="s">
        <v>3453</v>
      </c>
      <c r="G56" s="68" t="s">
        <v>3454</v>
      </c>
      <c r="H56" s="69">
        <v>1347464</v>
      </c>
      <c r="I56" s="68" t="s">
        <v>5146</v>
      </c>
      <c r="J56" s="70"/>
      <c r="K56" s="178" t="s">
        <v>3455</v>
      </c>
    </row>
    <row r="57" spans="1:11">
      <c r="A57" s="67" t="s">
        <v>3593</v>
      </c>
      <c r="B57" s="68" t="s">
        <v>3594</v>
      </c>
      <c r="C57" s="68" t="s">
        <v>3583</v>
      </c>
      <c r="D57" s="68" t="s">
        <v>3584</v>
      </c>
      <c r="E57" s="68" t="s">
        <v>3452</v>
      </c>
      <c r="F57" s="68" t="s">
        <v>3453</v>
      </c>
      <c r="G57" s="68" t="s">
        <v>3454</v>
      </c>
      <c r="H57" s="69">
        <v>20211968</v>
      </c>
      <c r="I57" s="68" t="s">
        <v>5146</v>
      </c>
      <c r="J57" s="70"/>
      <c r="K57" s="178" t="s">
        <v>3455</v>
      </c>
    </row>
    <row r="58" spans="1:11">
      <c r="A58" s="67" t="s">
        <v>3595</v>
      </c>
      <c r="B58" s="68" t="s">
        <v>3596</v>
      </c>
      <c r="C58" s="68" t="s">
        <v>3583</v>
      </c>
      <c r="D58" s="68" t="s">
        <v>3584</v>
      </c>
      <c r="E58" s="68" t="s">
        <v>3452</v>
      </c>
      <c r="F58" s="68" t="s">
        <v>3453</v>
      </c>
      <c r="G58" s="68" t="s">
        <v>3454</v>
      </c>
      <c r="H58" s="69">
        <v>23580630</v>
      </c>
      <c r="I58" s="68" t="s">
        <v>5146</v>
      </c>
      <c r="J58" s="70"/>
      <c r="K58" s="178" t="s">
        <v>3455</v>
      </c>
    </row>
    <row r="59" spans="1:11">
      <c r="A59" s="67" t="s">
        <v>3597</v>
      </c>
      <c r="B59" s="68" t="s">
        <v>3598</v>
      </c>
      <c r="C59" s="68" t="s">
        <v>3583</v>
      </c>
      <c r="D59" s="68" t="s">
        <v>3584</v>
      </c>
      <c r="E59" s="68" t="s">
        <v>3452</v>
      </c>
      <c r="F59" s="68" t="s">
        <v>3453</v>
      </c>
      <c r="G59" s="68" t="s">
        <v>3454</v>
      </c>
      <c r="H59" s="69">
        <v>1347464</v>
      </c>
      <c r="I59" s="68" t="s">
        <v>5146</v>
      </c>
      <c r="J59" s="70"/>
      <c r="K59" s="178" t="s">
        <v>3455</v>
      </c>
    </row>
    <row r="60" spans="1:11">
      <c r="A60" s="67" t="s">
        <v>3599</v>
      </c>
      <c r="B60" s="68" t="s">
        <v>3600</v>
      </c>
      <c r="C60" s="68" t="s">
        <v>3583</v>
      </c>
      <c r="D60" s="68" t="s">
        <v>3584</v>
      </c>
      <c r="E60" s="68" t="s">
        <v>3452</v>
      </c>
      <c r="F60" s="68" t="s">
        <v>3453</v>
      </c>
      <c r="G60" s="68" t="s">
        <v>3454</v>
      </c>
      <c r="H60" s="69">
        <v>18864502</v>
      </c>
      <c r="I60" s="68" t="s">
        <v>5146</v>
      </c>
      <c r="J60" s="70"/>
      <c r="K60" s="178" t="s">
        <v>3455</v>
      </c>
    </row>
    <row r="61" spans="1:11">
      <c r="A61" s="67" t="s">
        <v>3601</v>
      </c>
      <c r="B61" s="68" t="s">
        <v>3602</v>
      </c>
      <c r="C61" s="68" t="s">
        <v>3583</v>
      </c>
      <c r="D61" s="68" t="s">
        <v>3584</v>
      </c>
      <c r="E61" s="68" t="s">
        <v>3452</v>
      </c>
      <c r="F61" s="68" t="s">
        <v>3453</v>
      </c>
      <c r="G61" s="68" t="s">
        <v>3454</v>
      </c>
      <c r="H61" s="69">
        <v>43118864</v>
      </c>
      <c r="I61" s="68" t="s">
        <v>5146</v>
      </c>
      <c r="J61" s="70"/>
      <c r="K61" s="178" t="s">
        <v>3455</v>
      </c>
    </row>
    <row r="62" spans="1:11">
      <c r="A62" s="67" t="s">
        <v>3603</v>
      </c>
      <c r="B62" s="68" t="s">
        <v>3604</v>
      </c>
      <c r="C62" s="68" t="s">
        <v>3583</v>
      </c>
      <c r="D62" s="68" t="s">
        <v>3584</v>
      </c>
      <c r="E62" s="68" t="s">
        <v>3452</v>
      </c>
      <c r="F62" s="68" t="s">
        <v>3453</v>
      </c>
      <c r="G62" s="68" t="s">
        <v>3454</v>
      </c>
      <c r="H62" s="69">
        <v>9432252</v>
      </c>
      <c r="I62" s="68" t="s">
        <v>5146</v>
      </c>
      <c r="J62" s="70"/>
      <c r="K62" s="178" t="s">
        <v>3455</v>
      </c>
    </row>
    <row r="63" spans="1:11">
      <c r="A63" s="67" t="s">
        <v>3605</v>
      </c>
      <c r="B63" s="68" t="s">
        <v>3606</v>
      </c>
      <c r="C63" s="68" t="s">
        <v>3607</v>
      </c>
      <c r="D63" s="68" t="s">
        <v>3608</v>
      </c>
      <c r="E63" s="68" t="s">
        <v>3452</v>
      </c>
      <c r="F63" s="68" t="s">
        <v>3453</v>
      </c>
      <c r="G63" s="68" t="s">
        <v>3454</v>
      </c>
      <c r="H63" s="69">
        <v>5389859</v>
      </c>
      <c r="I63" s="68" t="s">
        <v>5146</v>
      </c>
      <c r="J63" s="70"/>
      <c r="K63" s="178" t="s">
        <v>3455</v>
      </c>
    </row>
    <row r="64" spans="1:11">
      <c r="A64" s="67" t="s">
        <v>3609</v>
      </c>
      <c r="B64" s="68" t="s">
        <v>3610</v>
      </c>
      <c r="C64" s="68" t="s">
        <v>3607</v>
      </c>
      <c r="D64" s="68" t="s">
        <v>3608</v>
      </c>
      <c r="E64" s="68" t="s">
        <v>3452</v>
      </c>
      <c r="F64" s="68" t="s">
        <v>3453</v>
      </c>
      <c r="G64" s="68" t="s">
        <v>3454</v>
      </c>
      <c r="H64" s="69">
        <v>673734</v>
      </c>
      <c r="I64" s="68" t="s">
        <v>5146</v>
      </c>
      <c r="J64" s="70"/>
      <c r="K64" s="178" t="s">
        <v>3455</v>
      </c>
    </row>
    <row r="65" spans="1:11">
      <c r="A65" s="67" t="s">
        <v>3611</v>
      </c>
      <c r="B65" s="68" t="s">
        <v>3612</v>
      </c>
      <c r="C65" s="68" t="s">
        <v>3607</v>
      </c>
      <c r="D65" s="68" t="s">
        <v>3608</v>
      </c>
      <c r="E65" s="68" t="s">
        <v>3452</v>
      </c>
      <c r="F65" s="68" t="s">
        <v>3453</v>
      </c>
      <c r="G65" s="68" t="s">
        <v>3454</v>
      </c>
      <c r="H65" s="69">
        <v>8084786</v>
      </c>
      <c r="I65" s="68" t="s">
        <v>5146</v>
      </c>
      <c r="J65" s="70"/>
      <c r="K65" s="178" t="s">
        <v>3455</v>
      </c>
    </row>
    <row r="66" spans="1:11">
      <c r="A66" s="67" t="s">
        <v>3613</v>
      </c>
      <c r="B66" s="68" t="s">
        <v>3614</v>
      </c>
      <c r="C66" s="68" t="s">
        <v>3607</v>
      </c>
      <c r="D66" s="68" t="s">
        <v>3608</v>
      </c>
      <c r="E66" s="68" t="s">
        <v>3452</v>
      </c>
      <c r="F66" s="68" t="s">
        <v>3453</v>
      </c>
      <c r="G66" s="68" t="s">
        <v>3454</v>
      </c>
      <c r="H66" s="69">
        <v>30317951</v>
      </c>
      <c r="I66" s="68" t="s">
        <v>5146</v>
      </c>
      <c r="J66" s="70"/>
      <c r="K66" s="178" t="s">
        <v>3455</v>
      </c>
    </row>
    <row r="67" spans="1:11">
      <c r="A67" s="67" t="s">
        <v>3615</v>
      </c>
      <c r="B67" s="68" t="s">
        <v>3616</v>
      </c>
      <c r="C67" s="68" t="s">
        <v>3607</v>
      </c>
      <c r="D67" s="68" t="s">
        <v>3608</v>
      </c>
      <c r="E67" s="68" t="s">
        <v>3452</v>
      </c>
      <c r="F67" s="68" t="s">
        <v>3453</v>
      </c>
      <c r="G67" s="68" t="s">
        <v>3454</v>
      </c>
      <c r="H67" s="69">
        <v>39750204</v>
      </c>
      <c r="I67" s="68" t="s">
        <v>5146</v>
      </c>
      <c r="J67" s="70"/>
      <c r="K67" s="178" t="s">
        <v>3455</v>
      </c>
    </row>
    <row r="68" spans="1:11">
      <c r="A68" s="67" t="s">
        <v>3617</v>
      </c>
      <c r="B68" s="68" t="s">
        <v>3618</v>
      </c>
      <c r="C68" s="68" t="s">
        <v>3607</v>
      </c>
      <c r="D68" s="68" t="s">
        <v>3608</v>
      </c>
      <c r="E68" s="68" t="s">
        <v>3452</v>
      </c>
      <c r="F68" s="68" t="s">
        <v>3453</v>
      </c>
      <c r="G68" s="68" t="s">
        <v>3454</v>
      </c>
      <c r="H68" s="69">
        <v>12127181</v>
      </c>
      <c r="I68" s="68" t="s">
        <v>5146</v>
      </c>
      <c r="J68" s="70"/>
      <c r="K68" s="178" t="s">
        <v>3455</v>
      </c>
    </row>
    <row r="69" spans="1:11">
      <c r="A69" s="67" t="s">
        <v>3619</v>
      </c>
      <c r="B69" s="68" t="s">
        <v>3620</v>
      </c>
      <c r="C69" s="68" t="s">
        <v>3607</v>
      </c>
      <c r="D69" s="68" t="s">
        <v>3608</v>
      </c>
      <c r="E69" s="68" t="s">
        <v>3452</v>
      </c>
      <c r="F69" s="68" t="s">
        <v>3453</v>
      </c>
      <c r="G69" s="68" t="s">
        <v>3454</v>
      </c>
      <c r="H69" s="69">
        <v>2021197</v>
      </c>
      <c r="I69" s="68" t="s">
        <v>5146</v>
      </c>
      <c r="J69" s="70"/>
      <c r="K69" s="178" t="s">
        <v>3455</v>
      </c>
    </row>
    <row r="70" spans="1:11">
      <c r="A70" s="67" t="s">
        <v>3621</v>
      </c>
      <c r="B70" s="68" t="s">
        <v>3622</v>
      </c>
      <c r="C70" s="68" t="s">
        <v>3607</v>
      </c>
      <c r="D70" s="68" t="s">
        <v>3608</v>
      </c>
      <c r="E70" s="68" t="s">
        <v>3452</v>
      </c>
      <c r="F70" s="68" t="s">
        <v>3453</v>
      </c>
      <c r="G70" s="68" t="s">
        <v>3454</v>
      </c>
      <c r="H70" s="69">
        <v>8084786</v>
      </c>
      <c r="I70" s="68" t="s">
        <v>5146</v>
      </c>
      <c r="J70" s="70"/>
      <c r="K70" s="178" t="s">
        <v>3455</v>
      </c>
    </row>
    <row r="71" spans="1:11">
      <c r="A71" s="67" t="s">
        <v>3623</v>
      </c>
      <c r="B71" s="68" t="s">
        <v>3624</v>
      </c>
      <c r="C71" s="68" t="s">
        <v>3625</v>
      </c>
      <c r="D71" s="68" t="s">
        <v>3626</v>
      </c>
      <c r="E71" s="68" t="s">
        <v>3452</v>
      </c>
      <c r="F71" s="68" t="s">
        <v>3453</v>
      </c>
      <c r="G71" s="68" t="s">
        <v>3454</v>
      </c>
      <c r="H71" s="69">
        <v>3368662</v>
      </c>
      <c r="I71" s="68" t="s">
        <v>5146</v>
      </c>
      <c r="J71" s="70"/>
      <c r="K71" s="178" t="s">
        <v>3455</v>
      </c>
    </row>
    <row r="72" spans="1:11">
      <c r="A72" s="67" t="s">
        <v>3627</v>
      </c>
      <c r="B72" s="68" t="s">
        <v>3628</v>
      </c>
      <c r="C72" s="68" t="s">
        <v>3625</v>
      </c>
      <c r="D72" s="68" t="s">
        <v>3626</v>
      </c>
      <c r="E72" s="68" t="s">
        <v>3452</v>
      </c>
      <c r="F72" s="68" t="s">
        <v>3453</v>
      </c>
      <c r="G72" s="68" t="s">
        <v>3454</v>
      </c>
      <c r="H72" s="69">
        <v>4716126</v>
      </c>
      <c r="I72" s="68" t="s">
        <v>5146</v>
      </c>
      <c r="J72" s="70"/>
      <c r="K72" s="178" t="s">
        <v>3455</v>
      </c>
    </row>
    <row r="73" spans="1:11">
      <c r="A73" s="67" t="s">
        <v>3629</v>
      </c>
      <c r="B73" s="68" t="s">
        <v>3630</v>
      </c>
      <c r="C73" s="68" t="s">
        <v>3625</v>
      </c>
      <c r="D73" s="68" t="s">
        <v>3626</v>
      </c>
      <c r="E73" s="68" t="s">
        <v>3452</v>
      </c>
      <c r="F73" s="68" t="s">
        <v>3453</v>
      </c>
      <c r="G73" s="68" t="s">
        <v>3454</v>
      </c>
      <c r="H73" s="69">
        <v>6737322</v>
      </c>
      <c r="I73" s="68" t="s">
        <v>5146</v>
      </c>
      <c r="J73" s="70"/>
      <c r="K73" s="178" t="s">
        <v>3455</v>
      </c>
    </row>
    <row r="74" spans="1:11">
      <c r="A74" s="67" t="s">
        <v>3631</v>
      </c>
      <c r="B74" s="68" t="s">
        <v>3632</v>
      </c>
      <c r="C74" s="68" t="s">
        <v>3625</v>
      </c>
      <c r="D74" s="68" t="s">
        <v>3626</v>
      </c>
      <c r="E74" s="68" t="s">
        <v>3452</v>
      </c>
      <c r="F74" s="68" t="s">
        <v>3453</v>
      </c>
      <c r="G74" s="68" t="s">
        <v>3454</v>
      </c>
      <c r="H74" s="69">
        <v>3368662</v>
      </c>
      <c r="I74" s="68" t="s">
        <v>5146</v>
      </c>
      <c r="J74" s="70"/>
      <c r="K74" s="178" t="s">
        <v>3455</v>
      </c>
    </row>
    <row r="75" spans="1:11">
      <c r="A75" s="67" t="s">
        <v>3633</v>
      </c>
      <c r="B75" s="68" t="s">
        <v>3634</v>
      </c>
      <c r="C75" s="68" t="s">
        <v>3625</v>
      </c>
      <c r="D75" s="68" t="s">
        <v>3626</v>
      </c>
      <c r="E75" s="68" t="s">
        <v>3452</v>
      </c>
      <c r="F75" s="68" t="s">
        <v>3453</v>
      </c>
      <c r="G75" s="68" t="s">
        <v>3454</v>
      </c>
      <c r="H75" s="69">
        <v>673734</v>
      </c>
      <c r="I75" s="68" t="s">
        <v>5146</v>
      </c>
      <c r="J75" s="70"/>
      <c r="K75" s="178" t="s">
        <v>3455</v>
      </c>
    </row>
    <row r="76" spans="1:11">
      <c r="A76" s="67" t="s">
        <v>3635</v>
      </c>
      <c r="B76" s="68" t="s">
        <v>3636</v>
      </c>
      <c r="C76" s="68" t="s">
        <v>3625</v>
      </c>
      <c r="D76" s="68" t="s">
        <v>3626</v>
      </c>
      <c r="E76" s="68" t="s">
        <v>3452</v>
      </c>
      <c r="F76" s="68" t="s">
        <v>3453</v>
      </c>
      <c r="G76" s="68" t="s">
        <v>3454</v>
      </c>
      <c r="H76" s="69">
        <v>673734</v>
      </c>
      <c r="I76" s="68" t="s">
        <v>5146</v>
      </c>
      <c r="J76" s="70"/>
      <c r="K76" s="178" t="s">
        <v>3455</v>
      </c>
    </row>
    <row r="77" spans="1:11">
      <c r="A77" s="67" t="s">
        <v>3637</v>
      </c>
      <c r="B77" s="68" t="s">
        <v>3638</v>
      </c>
      <c r="C77" s="68" t="s">
        <v>3625</v>
      </c>
      <c r="D77" s="68" t="s">
        <v>3626</v>
      </c>
      <c r="E77" s="68" t="s">
        <v>3452</v>
      </c>
      <c r="F77" s="68" t="s">
        <v>3453</v>
      </c>
      <c r="G77" s="68" t="s">
        <v>3454</v>
      </c>
      <c r="H77" s="69">
        <v>4042393</v>
      </c>
      <c r="I77" s="68" t="s">
        <v>5146</v>
      </c>
      <c r="J77" s="70"/>
      <c r="K77" s="178" t="s">
        <v>3455</v>
      </c>
    </row>
    <row r="78" spans="1:11">
      <c r="A78" s="67" t="s">
        <v>3639</v>
      </c>
      <c r="B78" s="68" t="s">
        <v>3640</v>
      </c>
      <c r="C78" s="68" t="s">
        <v>3625</v>
      </c>
      <c r="D78" s="68" t="s">
        <v>3626</v>
      </c>
      <c r="E78" s="68" t="s">
        <v>3452</v>
      </c>
      <c r="F78" s="68" t="s">
        <v>3453</v>
      </c>
      <c r="G78" s="68" t="s">
        <v>3454</v>
      </c>
      <c r="H78" s="69">
        <v>1347464</v>
      </c>
      <c r="I78" s="68" t="s">
        <v>5146</v>
      </c>
      <c r="J78" s="70"/>
      <c r="K78" s="178" t="s">
        <v>3455</v>
      </c>
    </row>
    <row r="79" spans="1:11">
      <c r="A79" s="67" t="s">
        <v>3641</v>
      </c>
      <c r="B79" s="68" t="s">
        <v>3642</v>
      </c>
      <c r="C79" s="68" t="s">
        <v>3625</v>
      </c>
      <c r="D79" s="68" t="s">
        <v>3626</v>
      </c>
      <c r="E79" s="68" t="s">
        <v>3452</v>
      </c>
      <c r="F79" s="68" t="s">
        <v>3453</v>
      </c>
      <c r="G79" s="68" t="s">
        <v>3454</v>
      </c>
      <c r="H79" s="69">
        <v>673734</v>
      </c>
      <c r="I79" s="68" t="s">
        <v>5146</v>
      </c>
      <c r="J79" s="70"/>
      <c r="K79" s="178" t="s">
        <v>3455</v>
      </c>
    </row>
    <row r="80" spans="1:11">
      <c r="A80" s="67" t="s">
        <v>3643</v>
      </c>
      <c r="B80" s="68" t="s">
        <v>3644</v>
      </c>
      <c r="C80" s="68" t="s">
        <v>3625</v>
      </c>
      <c r="D80" s="68" t="s">
        <v>3626</v>
      </c>
      <c r="E80" s="68" t="s">
        <v>3452</v>
      </c>
      <c r="F80" s="68" t="s">
        <v>3453</v>
      </c>
      <c r="G80" s="68" t="s">
        <v>3454</v>
      </c>
      <c r="H80" s="69">
        <v>673734</v>
      </c>
      <c r="I80" s="68" t="s">
        <v>5146</v>
      </c>
      <c r="J80" s="70"/>
      <c r="K80" s="178" t="s">
        <v>3455</v>
      </c>
    </row>
    <row r="81" spans="1:11">
      <c r="A81" s="67" t="s">
        <v>3645</v>
      </c>
      <c r="B81" s="68" t="s">
        <v>3646</v>
      </c>
      <c r="C81" s="68" t="s">
        <v>3625</v>
      </c>
      <c r="D81" s="68" t="s">
        <v>3626</v>
      </c>
      <c r="E81" s="68" t="s">
        <v>3452</v>
      </c>
      <c r="F81" s="68" t="s">
        <v>3453</v>
      </c>
      <c r="G81" s="68" t="s">
        <v>3454</v>
      </c>
      <c r="H81" s="69">
        <v>2021197</v>
      </c>
      <c r="I81" s="68" t="s">
        <v>5146</v>
      </c>
      <c r="J81" s="70"/>
      <c r="K81" s="178" t="s">
        <v>3455</v>
      </c>
    </row>
    <row r="82" spans="1:11">
      <c r="A82" s="67" t="s">
        <v>3647</v>
      </c>
      <c r="B82" s="68" t="s">
        <v>3648</v>
      </c>
      <c r="C82" s="68" t="s">
        <v>3625</v>
      </c>
      <c r="D82" s="68" t="s">
        <v>3626</v>
      </c>
      <c r="E82" s="68" t="s">
        <v>3452</v>
      </c>
      <c r="F82" s="68" t="s">
        <v>3453</v>
      </c>
      <c r="G82" s="68" t="s">
        <v>3454</v>
      </c>
      <c r="H82" s="69">
        <v>6063590</v>
      </c>
      <c r="I82" s="68" t="s">
        <v>5146</v>
      </c>
      <c r="J82" s="70"/>
      <c r="K82" s="178" t="s">
        <v>3455</v>
      </c>
    </row>
    <row r="83" spans="1:11">
      <c r="A83" s="67" t="s">
        <v>3649</v>
      </c>
      <c r="B83" s="68" t="s">
        <v>3650</v>
      </c>
      <c r="C83" s="68" t="s">
        <v>3651</v>
      </c>
      <c r="D83" s="68" t="s">
        <v>3652</v>
      </c>
      <c r="E83" s="68" t="s">
        <v>3452</v>
      </c>
      <c r="F83" s="68" t="s">
        <v>3453</v>
      </c>
      <c r="G83" s="68" t="s">
        <v>3454</v>
      </c>
      <c r="H83" s="69">
        <v>24928093</v>
      </c>
      <c r="I83" s="68" t="s">
        <v>5146</v>
      </c>
      <c r="J83" s="70"/>
      <c r="K83" s="178" t="s">
        <v>3455</v>
      </c>
    </row>
    <row r="84" spans="1:11">
      <c r="A84" s="67" t="s">
        <v>3653</v>
      </c>
      <c r="B84" s="68" t="s">
        <v>3654</v>
      </c>
      <c r="C84" s="68" t="s">
        <v>3651</v>
      </c>
      <c r="D84" s="68" t="s">
        <v>3652</v>
      </c>
      <c r="E84" s="68" t="s">
        <v>3452</v>
      </c>
      <c r="F84" s="68" t="s">
        <v>3453</v>
      </c>
      <c r="G84" s="68" t="s">
        <v>3454</v>
      </c>
      <c r="H84" s="69">
        <v>80847870</v>
      </c>
      <c r="I84" s="68" t="s">
        <v>5146</v>
      </c>
      <c r="J84" s="70"/>
      <c r="K84" s="178" t="s">
        <v>3455</v>
      </c>
    </row>
    <row r="85" spans="1:11">
      <c r="A85" s="67" t="s">
        <v>3655</v>
      </c>
      <c r="B85" s="68" t="s">
        <v>3656</v>
      </c>
      <c r="C85" s="68" t="s">
        <v>3651</v>
      </c>
      <c r="D85" s="68" t="s">
        <v>3652</v>
      </c>
      <c r="E85" s="68" t="s">
        <v>3452</v>
      </c>
      <c r="F85" s="68" t="s">
        <v>3453</v>
      </c>
      <c r="G85" s="68" t="s">
        <v>3454</v>
      </c>
      <c r="H85" s="69">
        <v>16843307</v>
      </c>
      <c r="I85" s="68" t="s">
        <v>5146</v>
      </c>
      <c r="J85" s="70"/>
      <c r="K85" s="178" t="s">
        <v>3455</v>
      </c>
    </row>
    <row r="86" spans="1:11">
      <c r="A86" s="67" t="s">
        <v>3657</v>
      </c>
      <c r="B86" s="68" t="s">
        <v>3658</v>
      </c>
      <c r="C86" s="68" t="s">
        <v>3651</v>
      </c>
      <c r="D86" s="68" t="s">
        <v>3652</v>
      </c>
      <c r="E86" s="68" t="s">
        <v>3452</v>
      </c>
      <c r="F86" s="68" t="s">
        <v>3453</v>
      </c>
      <c r="G86" s="68" t="s">
        <v>3454</v>
      </c>
      <c r="H86" s="69">
        <v>357078087</v>
      </c>
      <c r="I86" s="68" t="s">
        <v>5146</v>
      </c>
      <c r="J86" s="70"/>
      <c r="K86" s="178" t="s">
        <v>3455</v>
      </c>
    </row>
    <row r="87" spans="1:11">
      <c r="A87" s="67" t="s">
        <v>3659</v>
      </c>
      <c r="B87" s="68" t="s">
        <v>3660</v>
      </c>
      <c r="C87" s="68" t="s">
        <v>3651</v>
      </c>
      <c r="D87" s="68" t="s">
        <v>3652</v>
      </c>
      <c r="E87" s="68" t="s">
        <v>3452</v>
      </c>
      <c r="F87" s="68" t="s">
        <v>3453</v>
      </c>
      <c r="G87" s="68" t="s">
        <v>3454</v>
      </c>
      <c r="H87" s="69">
        <v>31665416</v>
      </c>
      <c r="I87" s="68" t="s">
        <v>5146</v>
      </c>
      <c r="J87" s="70"/>
      <c r="K87" s="178" t="s">
        <v>3455</v>
      </c>
    </row>
    <row r="88" spans="1:11">
      <c r="A88" s="67" t="s">
        <v>3661</v>
      </c>
      <c r="B88" s="68" t="s">
        <v>3662</v>
      </c>
      <c r="C88" s="68" t="s">
        <v>3651</v>
      </c>
      <c r="D88" s="68" t="s">
        <v>3652</v>
      </c>
      <c r="E88" s="68" t="s">
        <v>3452</v>
      </c>
      <c r="F88" s="68" t="s">
        <v>3453</v>
      </c>
      <c r="G88" s="68" t="s">
        <v>3454</v>
      </c>
      <c r="H88" s="69">
        <v>80174138</v>
      </c>
      <c r="I88" s="68" t="s">
        <v>5146</v>
      </c>
      <c r="J88" s="70"/>
      <c r="K88" s="178" t="s">
        <v>3455</v>
      </c>
    </row>
    <row r="89" spans="1:11">
      <c r="A89" s="67" t="s">
        <v>3663</v>
      </c>
      <c r="B89" s="68" t="s">
        <v>3664</v>
      </c>
      <c r="C89" s="68" t="s">
        <v>3651</v>
      </c>
      <c r="D89" s="68" t="s">
        <v>3652</v>
      </c>
      <c r="E89" s="68" t="s">
        <v>3452</v>
      </c>
      <c r="F89" s="68" t="s">
        <v>3453</v>
      </c>
      <c r="G89" s="68" t="s">
        <v>3454</v>
      </c>
      <c r="H89" s="69">
        <v>123293001</v>
      </c>
      <c r="I89" s="68" t="s">
        <v>5146</v>
      </c>
      <c r="J89" s="70"/>
      <c r="K89" s="178" t="s">
        <v>3455</v>
      </c>
    </row>
    <row r="90" spans="1:11">
      <c r="A90" s="67" t="s">
        <v>3665</v>
      </c>
      <c r="B90" s="68" t="s">
        <v>3666</v>
      </c>
      <c r="C90" s="68" t="s">
        <v>3651</v>
      </c>
      <c r="D90" s="68" t="s">
        <v>3652</v>
      </c>
      <c r="E90" s="68" t="s">
        <v>3452</v>
      </c>
      <c r="F90" s="68" t="s">
        <v>3453</v>
      </c>
      <c r="G90" s="68" t="s">
        <v>3454</v>
      </c>
      <c r="H90" s="69">
        <v>39750204</v>
      </c>
      <c r="I90" s="68" t="s">
        <v>5146</v>
      </c>
      <c r="J90" s="70"/>
      <c r="K90" s="178" t="s">
        <v>3455</v>
      </c>
    </row>
    <row r="91" spans="1:11">
      <c r="A91" s="67" t="s">
        <v>3667</v>
      </c>
      <c r="B91" s="68" t="s">
        <v>3668</v>
      </c>
      <c r="C91" s="68" t="s">
        <v>3651</v>
      </c>
      <c r="D91" s="68" t="s">
        <v>3652</v>
      </c>
      <c r="E91" s="68" t="s">
        <v>3452</v>
      </c>
      <c r="F91" s="68" t="s">
        <v>3453</v>
      </c>
      <c r="G91" s="68" t="s">
        <v>3454</v>
      </c>
      <c r="H91" s="69">
        <v>7411056</v>
      </c>
      <c r="I91" s="68" t="s">
        <v>5146</v>
      </c>
      <c r="J91" s="70"/>
      <c r="K91" s="178" t="s">
        <v>3455</v>
      </c>
    </row>
    <row r="92" spans="1:11">
      <c r="A92" s="67" t="s">
        <v>3669</v>
      </c>
      <c r="B92" s="68" t="s">
        <v>3670</v>
      </c>
      <c r="C92" s="68" t="s">
        <v>3651</v>
      </c>
      <c r="D92" s="68" t="s">
        <v>3652</v>
      </c>
      <c r="E92" s="68" t="s">
        <v>3452</v>
      </c>
      <c r="F92" s="68" t="s">
        <v>3453</v>
      </c>
      <c r="G92" s="68" t="s">
        <v>3454</v>
      </c>
      <c r="H92" s="69">
        <v>673734</v>
      </c>
      <c r="I92" s="68" t="s">
        <v>5146</v>
      </c>
      <c r="J92" s="70"/>
      <c r="K92" s="178" t="s">
        <v>3455</v>
      </c>
    </row>
    <row r="93" spans="1:11">
      <c r="A93" s="67" t="s">
        <v>3671</v>
      </c>
      <c r="B93" s="68" t="s">
        <v>3672</v>
      </c>
      <c r="C93" s="68" t="s">
        <v>3651</v>
      </c>
      <c r="D93" s="68" t="s">
        <v>3652</v>
      </c>
      <c r="E93" s="68" t="s">
        <v>3452</v>
      </c>
      <c r="F93" s="68" t="s">
        <v>3453</v>
      </c>
      <c r="G93" s="68" t="s">
        <v>3454</v>
      </c>
      <c r="H93" s="69">
        <v>2694928</v>
      </c>
      <c r="I93" s="68" t="s">
        <v>5146</v>
      </c>
      <c r="J93" s="70"/>
      <c r="K93" s="178" t="s">
        <v>3455</v>
      </c>
    </row>
    <row r="94" spans="1:11">
      <c r="A94" s="67" t="s">
        <v>3673</v>
      </c>
      <c r="B94" s="68" t="s">
        <v>3674</v>
      </c>
      <c r="C94" s="68" t="s">
        <v>3651</v>
      </c>
      <c r="D94" s="68" t="s">
        <v>3652</v>
      </c>
      <c r="E94" s="68" t="s">
        <v>3452</v>
      </c>
      <c r="F94" s="68" t="s">
        <v>3453</v>
      </c>
      <c r="G94" s="68" t="s">
        <v>3454</v>
      </c>
      <c r="H94" s="69">
        <v>8084786</v>
      </c>
      <c r="I94" s="68" t="s">
        <v>5146</v>
      </c>
      <c r="J94" s="70"/>
      <c r="K94" s="178" t="s">
        <v>3455</v>
      </c>
    </row>
    <row r="95" spans="1:11">
      <c r="A95" s="67" t="s">
        <v>3675</v>
      </c>
      <c r="B95" s="68" t="s">
        <v>3676</v>
      </c>
      <c r="C95" s="68" t="s">
        <v>3651</v>
      </c>
      <c r="D95" s="68" t="s">
        <v>3652</v>
      </c>
      <c r="E95" s="68" t="s">
        <v>3452</v>
      </c>
      <c r="F95" s="68" t="s">
        <v>3453</v>
      </c>
      <c r="G95" s="68" t="s">
        <v>3454</v>
      </c>
      <c r="H95" s="69">
        <v>4042393</v>
      </c>
      <c r="I95" s="68" t="s">
        <v>5146</v>
      </c>
      <c r="J95" s="70"/>
      <c r="K95" s="178" t="s">
        <v>3455</v>
      </c>
    </row>
    <row r="96" spans="1:11">
      <c r="A96" s="67" t="s">
        <v>3677</v>
      </c>
      <c r="B96" s="68" t="s">
        <v>3678</v>
      </c>
      <c r="C96" s="68" t="s">
        <v>3679</v>
      </c>
      <c r="D96" s="68" t="s">
        <v>3680</v>
      </c>
      <c r="E96" s="68" t="s">
        <v>3452</v>
      </c>
      <c r="F96" s="68" t="s">
        <v>3453</v>
      </c>
      <c r="G96" s="68" t="s">
        <v>3454</v>
      </c>
      <c r="H96" s="69">
        <v>2021197</v>
      </c>
      <c r="I96" s="68" t="s">
        <v>5146</v>
      </c>
      <c r="J96" s="70"/>
      <c r="K96" s="178" t="s">
        <v>3455</v>
      </c>
    </row>
    <row r="97" spans="1:11">
      <c r="A97" s="67" t="s">
        <v>3681</v>
      </c>
      <c r="B97" s="68" t="s">
        <v>3682</v>
      </c>
      <c r="C97" s="68" t="s">
        <v>3679</v>
      </c>
      <c r="D97" s="68" t="s">
        <v>3680</v>
      </c>
      <c r="E97" s="68" t="s">
        <v>3452</v>
      </c>
      <c r="F97" s="68" t="s">
        <v>3453</v>
      </c>
      <c r="G97" s="68" t="s">
        <v>3454</v>
      </c>
      <c r="H97" s="69">
        <v>4716126</v>
      </c>
      <c r="I97" s="68" t="s">
        <v>5146</v>
      </c>
      <c r="J97" s="70"/>
      <c r="K97" s="178" t="s">
        <v>3455</v>
      </c>
    </row>
    <row r="98" spans="1:11">
      <c r="A98" s="67" t="s">
        <v>3683</v>
      </c>
      <c r="B98" s="68" t="s">
        <v>3684</v>
      </c>
      <c r="C98" s="68" t="s">
        <v>3679</v>
      </c>
      <c r="D98" s="68" t="s">
        <v>3680</v>
      </c>
      <c r="E98" s="68" t="s">
        <v>3452</v>
      </c>
      <c r="F98" s="68" t="s">
        <v>3453</v>
      </c>
      <c r="G98" s="68" t="s">
        <v>3454</v>
      </c>
      <c r="H98" s="69">
        <v>2021197</v>
      </c>
      <c r="I98" s="68" t="s">
        <v>5146</v>
      </c>
      <c r="J98" s="70"/>
      <c r="K98" s="178" t="s">
        <v>3455</v>
      </c>
    </row>
    <row r="99" spans="1:11">
      <c r="A99" s="67" t="s">
        <v>3685</v>
      </c>
      <c r="B99" s="68" t="s">
        <v>3686</v>
      </c>
      <c r="C99" s="68" t="s">
        <v>3679</v>
      </c>
      <c r="D99" s="68" t="s">
        <v>3680</v>
      </c>
      <c r="E99" s="68" t="s">
        <v>3452</v>
      </c>
      <c r="F99" s="68" t="s">
        <v>3453</v>
      </c>
      <c r="G99" s="68" t="s">
        <v>3454</v>
      </c>
      <c r="H99" s="69">
        <v>6737322</v>
      </c>
      <c r="I99" s="68" t="s">
        <v>5146</v>
      </c>
      <c r="J99" s="70"/>
      <c r="K99" s="178" t="s">
        <v>3455</v>
      </c>
    </row>
    <row r="100" spans="1:11">
      <c r="A100" s="67" t="s">
        <v>3687</v>
      </c>
      <c r="B100" s="68" t="s">
        <v>3688</v>
      </c>
      <c r="C100" s="68" t="s">
        <v>3689</v>
      </c>
      <c r="D100" s="68" t="s">
        <v>3690</v>
      </c>
      <c r="E100" s="68" t="s">
        <v>3452</v>
      </c>
      <c r="F100" s="68" t="s">
        <v>3453</v>
      </c>
      <c r="G100" s="68" t="s">
        <v>3454</v>
      </c>
      <c r="H100" s="69">
        <v>4716126</v>
      </c>
      <c r="I100" s="68" t="s">
        <v>5146</v>
      </c>
      <c r="J100" s="70"/>
      <c r="K100" s="178" t="s">
        <v>3455</v>
      </c>
    </row>
    <row r="101" spans="1:11">
      <c r="A101" s="67" t="s">
        <v>3691</v>
      </c>
      <c r="B101" s="68" t="s">
        <v>3692</v>
      </c>
      <c r="C101" s="68" t="s">
        <v>3693</v>
      </c>
      <c r="D101" s="68" t="s">
        <v>3694</v>
      </c>
      <c r="E101" s="68" t="s">
        <v>3452</v>
      </c>
      <c r="F101" s="68" t="s">
        <v>3453</v>
      </c>
      <c r="G101" s="68" t="s">
        <v>3454</v>
      </c>
      <c r="H101" s="69">
        <v>8084786</v>
      </c>
      <c r="I101" s="68" t="s">
        <v>5146</v>
      </c>
      <c r="J101" s="70"/>
      <c r="K101" s="178" t="s">
        <v>3455</v>
      </c>
    </row>
    <row r="102" spans="1:11">
      <c r="A102" s="67" t="s">
        <v>3695</v>
      </c>
      <c r="B102" s="68" t="s">
        <v>3696</v>
      </c>
      <c r="C102" s="68" t="s">
        <v>3693</v>
      </c>
      <c r="D102" s="68" t="s">
        <v>3694</v>
      </c>
      <c r="E102" s="68" t="s">
        <v>3452</v>
      </c>
      <c r="F102" s="68" t="s">
        <v>3453</v>
      </c>
      <c r="G102" s="68" t="s">
        <v>3454</v>
      </c>
      <c r="H102" s="69">
        <v>16843307</v>
      </c>
      <c r="I102" s="68" t="s">
        <v>5146</v>
      </c>
      <c r="J102" s="70"/>
      <c r="K102" s="178" t="s">
        <v>3455</v>
      </c>
    </row>
    <row r="103" spans="1:11">
      <c r="A103" s="67" t="s">
        <v>3697</v>
      </c>
      <c r="B103" s="68" t="s">
        <v>3698</v>
      </c>
      <c r="C103" s="68" t="s">
        <v>3693</v>
      </c>
      <c r="D103" s="68" t="s">
        <v>3694</v>
      </c>
      <c r="E103" s="68" t="s">
        <v>3452</v>
      </c>
      <c r="F103" s="68" t="s">
        <v>3453</v>
      </c>
      <c r="G103" s="68" t="s">
        <v>3454</v>
      </c>
      <c r="H103" s="69">
        <v>2694928</v>
      </c>
      <c r="I103" s="68" t="s">
        <v>5146</v>
      </c>
      <c r="J103" s="70"/>
      <c r="K103" s="178" t="s">
        <v>3455</v>
      </c>
    </row>
    <row r="104" spans="1:11">
      <c r="A104" s="67" t="s">
        <v>3699</v>
      </c>
      <c r="B104" s="68" t="s">
        <v>3700</v>
      </c>
      <c r="C104" s="68" t="s">
        <v>3693</v>
      </c>
      <c r="D104" s="68" t="s">
        <v>3694</v>
      </c>
      <c r="E104" s="68" t="s">
        <v>3452</v>
      </c>
      <c r="F104" s="68" t="s">
        <v>3453</v>
      </c>
      <c r="G104" s="68" t="s">
        <v>3454</v>
      </c>
      <c r="H104" s="69">
        <v>5389859</v>
      </c>
      <c r="I104" s="68" t="s">
        <v>5146</v>
      </c>
      <c r="J104" s="70"/>
      <c r="K104" s="178" t="s">
        <v>3455</v>
      </c>
    </row>
    <row r="105" spans="1:11">
      <c r="A105" s="67" t="s">
        <v>3701</v>
      </c>
      <c r="B105" s="68" t="s">
        <v>3702</v>
      </c>
      <c r="C105" s="68" t="s">
        <v>3693</v>
      </c>
      <c r="D105" s="68" t="s">
        <v>3694</v>
      </c>
      <c r="E105" s="68" t="s">
        <v>3452</v>
      </c>
      <c r="F105" s="68" t="s">
        <v>3453</v>
      </c>
      <c r="G105" s="68" t="s">
        <v>3454</v>
      </c>
      <c r="H105" s="69">
        <v>13474643</v>
      </c>
      <c r="I105" s="68" t="s">
        <v>5146</v>
      </c>
      <c r="J105" s="70"/>
      <c r="K105" s="178" t="s">
        <v>3455</v>
      </c>
    </row>
    <row r="106" spans="1:11">
      <c r="A106" s="67" t="s">
        <v>3703</v>
      </c>
      <c r="B106" s="68" t="s">
        <v>3704</v>
      </c>
      <c r="C106" s="68" t="s">
        <v>3693</v>
      </c>
      <c r="D106" s="68" t="s">
        <v>3694</v>
      </c>
      <c r="E106" s="68" t="s">
        <v>3452</v>
      </c>
      <c r="F106" s="68" t="s">
        <v>3453</v>
      </c>
      <c r="G106" s="68" t="s">
        <v>3454</v>
      </c>
      <c r="H106" s="69">
        <v>20211968</v>
      </c>
      <c r="I106" s="68" t="s">
        <v>5146</v>
      </c>
      <c r="J106" s="70"/>
      <c r="K106" s="178" t="s">
        <v>3455</v>
      </c>
    </row>
    <row r="107" spans="1:11">
      <c r="A107" s="67" t="s">
        <v>3705</v>
      </c>
      <c r="B107" s="68" t="s">
        <v>3706</v>
      </c>
      <c r="C107" s="68" t="s">
        <v>3693</v>
      </c>
      <c r="D107" s="68" t="s">
        <v>3694</v>
      </c>
      <c r="E107" s="68" t="s">
        <v>3452</v>
      </c>
      <c r="F107" s="68" t="s">
        <v>3453</v>
      </c>
      <c r="G107" s="68" t="s">
        <v>3454</v>
      </c>
      <c r="H107" s="69">
        <v>64678295</v>
      </c>
      <c r="I107" s="68" t="s">
        <v>5146</v>
      </c>
      <c r="J107" s="70"/>
      <c r="K107" s="178" t="s">
        <v>3455</v>
      </c>
    </row>
    <row r="108" spans="1:11">
      <c r="A108" s="67" t="s">
        <v>3707</v>
      </c>
      <c r="B108" s="68" t="s">
        <v>3708</v>
      </c>
      <c r="C108" s="68" t="s">
        <v>3693</v>
      </c>
      <c r="D108" s="68" t="s">
        <v>3694</v>
      </c>
      <c r="E108" s="68" t="s">
        <v>3452</v>
      </c>
      <c r="F108" s="68" t="s">
        <v>3453</v>
      </c>
      <c r="G108" s="68" t="s">
        <v>3454</v>
      </c>
      <c r="H108" s="69">
        <v>70741886</v>
      </c>
      <c r="I108" s="68" t="s">
        <v>5146</v>
      </c>
      <c r="J108" s="70"/>
      <c r="K108" s="178" t="s">
        <v>3455</v>
      </c>
    </row>
    <row r="109" spans="1:11">
      <c r="A109" s="67" t="s">
        <v>3709</v>
      </c>
      <c r="B109" s="68" t="s">
        <v>3710</v>
      </c>
      <c r="C109" s="68" t="s">
        <v>3693</v>
      </c>
      <c r="D109" s="68" t="s">
        <v>3694</v>
      </c>
      <c r="E109" s="68" t="s">
        <v>3452</v>
      </c>
      <c r="F109" s="68" t="s">
        <v>3453</v>
      </c>
      <c r="G109" s="68" t="s">
        <v>3454</v>
      </c>
      <c r="H109" s="69">
        <v>22906897</v>
      </c>
      <c r="I109" s="68" t="s">
        <v>5146</v>
      </c>
      <c r="J109" s="70"/>
      <c r="K109" s="178" t="s">
        <v>3455</v>
      </c>
    </row>
    <row r="110" spans="1:11">
      <c r="A110" s="67" t="s">
        <v>3711</v>
      </c>
      <c r="B110" s="68" t="s">
        <v>3712</v>
      </c>
      <c r="C110" s="68" t="s">
        <v>3693</v>
      </c>
      <c r="D110" s="68" t="s">
        <v>3694</v>
      </c>
      <c r="E110" s="68" t="s">
        <v>3452</v>
      </c>
      <c r="F110" s="68" t="s">
        <v>3453</v>
      </c>
      <c r="G110" s="68" t="s">
        <v>3454</v>
      </c>
      <c r="H110" s="69">
        <v>59288436</v>
      </c>
      <c r="I110" s="68" t="s">
        <v>5146</v>
      </c>
      <c r="J110" s="70"/>
      <c r="K110" s="178" t="s">
        <v>3455</v>
      </c>
    </row>
    <row r="111" spans="1:11">
      <c r="A111" s="67" t="s">
        <v>3713</v>
      </c>
      <c r="B111" s="68" t="s">
        <v>3714</v>
      </c>
      <c r="C111" s="68" t="s">
        <v>3693</v>
      </c>
      <c r="D111" s="68" t="s">
        <v>3694</v>
      </c>
      <c r="E111" s="68" t="s">
        <v>3452</v>
      </c>
      <c r="F111" s="68" t="s">
        <v>3453</v>
      </c>
      <c r="G111" s="68" t="s">
        <v>3454</v>
      </c>
      <c r="H111" s="69">
        <v>10779716</v>
      </c>
      <c r="I111" s="68" t="s">
        <v>5146</v>
      </c>
      <c r="J111" s="70"/>
      <c r="K111" s="178" t="s">
        <v>3455</v>
      </c>
    </row>
    <row r="112" spans="1:11">
      <c r="A112" s="67" t="s">
        <v>3715</v>
      </c>
      <c r="B112" s="68" t="s">
        <v>3716</v>
      </c>
      <c r="C112" s="68" t="s">
        <v>3693</v>
      </c>
      <c r="D112" s="68" t="s">
        <v>3694</v>
      </c>
      <c r="E112" s="68" t="s">
        <v>3452</v>
      </c>
      <c r="F112" s="68" t="s">
        <v>3453</v>
      </c>
      <c r="G112" s="68" t="s">
        <v>3454</v>
      </c>
      <c r="H112" s="69">
        <v>673734</v>
      </c>
      <c r="I112" s="68" t="s">
        <v>5146</v>
      </c>
      <c r="J112" s="70"/>
      <c r="K112" s="178" t="s">
        <v>3455</v>
      </c>
    </row>
    <row r="113" spans="1:11">
      <c r="A113" s="67" t="s">
        <v>3717</v>
      </c>
      <c r="B113" s="68" t="s">
        <v>3718</v>
      </c>
      <c r="C113" s="68" t="s">
        <v>3693</v>
      </c>
      <c r="D113" s="68" t="s">
        <v>3694</v>
      </c>
      <c r="E113" s="68" t="s">
        <v>3452</v>
      </c>
      <c r="F113" s="68" t="s">
        <v>3453</v>
      </c>
      <c r="G113" s="68" t="s">
        <v>3454</v>
      </c>
      <c r="H113" s="69">
        <v>12800914</v>
      </c>
      <c r="I113" s="68" t="s">
        <v>5146</v>
      </c>
      <c r="J113" s="70"/>
      <c r="K113" s="178" t="s">
        <v>3455</v>
      </c>
    </row>
    <row r="114" spans="1:11">
      <c r="A114" s="67" t="s">
        <v>3719</v>
      </c>
      <c r="B114" s="68" t="s">
        <v>3720</v>
      </c>
      <c r="C114" s="68" t="s">
        <v>3693</v>
      </c>
      <c r="D114" s="68" t="s">
        <v>3694</v>
      </c>
      <c r="E114" s="68" t="s">
        <v>3452</v>
      </c>
      <c r="F114" s="68" t="s">
        <v>3453</v>
      </c>
      <c r="G114" s="68" t="s">
        <v>3454</v>
      </c>
      <c r="H114" s="69">
        <v>48508722</v>
      </c>
      <c r="I114" s="68" t="s">
        <v>5146</v>
      </c>
      <c r="J114" s="70"/>
      <c r="K114" s="178" t="s">
        <v>3455</v>
      </c>
    </row>
    <row r="115" spans="1:11">
      <c r="A115" s="67" t="s">
        <v>3721</v>
      </c>
      <c r="B115" s="68" t="s">
        <v>3722</v>
      </c>
      <c r="C115" s="68" t="s">
        <v>3693</v>
      </c>
      <c r="D115" s="68" t="s">
        <v>3694</v>
      </c>
      <c r="E115" s="68" t="s">
        <v>3452</v>
      </c>
      <c r="F115" s="68" t="s">
        <v>3453</v>
      </c>
      <c r="G115" s="68" t="s">
        <v>3454</v>
      </c>
      <c r="H115" s="69">
        <v>4716126</v>
      </c>
      <c r="I115" s="68" t="s">
        <v>5146</v>
      </c>
      <c r="J115" s="70"/>
      <c r="K115" s="178" t="s">
        <v>3455</v>
      </c>
    </row>
    <row r="116" spans="1:11">
      <c r="A116" s="67" t="s">
        <v>3723</v>
      </c>
      <c r="B116" s="68" t="s">
        <v>3724</v>
      </c>
      <c r="C116" s="68" t="s">
        <v>3693</v>
      </c>
      <c r="D116" s="68" t="s">
        <v>3694</v>
      </c>
      <c r="E116" s="68" t="s">
        <v>3452</v>
      </c>
      <c r="F116" s="68" t="s">
        <v>3453</v>
      </c>
      <c r="G116" s="68" t="s">
        <v>3454</v>
      </c>
      <c r="H116" s="69">
        <v>6063590</v>
      </c>
      <c r="I116" s="68" t="s">
        <v>5146</v>
      </c>
      <c r="J116" s="70"/>
      <c r="K116" s="178" t="s">
        <v>3455</v>
      </c>
    </row>
    <row r="117" spans="1:11">
      <c r="A117" s="67" t="s">
        <v>3725</v>
      </c>
      <c r="B117" s="68" t="s">
        <v>3726</v>
      </c>
      <c r="C117" s="68" t="s">
        <v>3693</v>
      </c>
      <c r="D117" s="68" t="s">
        <v>3694</v>
      </c>
      <c r="E117" s="68" t="s">
        <v>3452</v>
      </c>
      <c r="F117" s="68" t="s">
        <v>3453</v>
      </c>
      <c r="G117" s="68" t="s">
        <v>3454</v>
      </c>
      <c r="H117" s="69">
        <v>53898580</v>
      </c>
      <c r="I117" s="68" t="s">
        <v>5146</v>
      </c>
      <c r="J117" s="70"/>
      <c r="K117" s="178" t="s">
        <v>3455</v>
      </c>
    </row>
    <row r="118" spans="1:11">
      <c r="A118" s="67" t="s">
        <v>3727</v>
      </c>
      <c r="B118" s="68" t="s">
        <v>3728</v>
      </c>
      <c r="C118" s="68" t="s">
        <v>3693</v>
      </c>
      <c r="D118" s="68" t="s">
        <v>3694</v>
      </c>
      <c r="E118" s="68" t="s">
        <v>3452</v>
      </c>
      <c r="F118" s="68" t="s">
        <v>3453</v>
      </c>
      <c r="G118" s="68" t="s">
        <v>3454</v>
      </c>
      <c r="H118" s="69">
        <v>4042393</v>
      </c>
      <c r="I118" s="68" t="s">
        <v>5146</v>
      </c>
      <c r="J118" s="70"/>
      <c r="K118" s="178" t="s">
        <v>3455</v>
      </c>
    </row>
    <row r="119" spans="1:11">
      <c r="A119" s="67" t="s">
        <v>3729</v>
      </c>
      <c r="B119" s="68" t="s">
        <v>3730</v>
      </c>
      <c r="C119" s="68" t="s">
        <v>3693</v>
      </c>
      <c r="D119" s="68" t="s">
        <v>3694</v>
      </c>
      <c r="E119" s="68" t="s">
        <v>3452</v>
      </c>
      <c r="F119" s="68" t="s">
        <v>3453</v>
      </c>
      <c r="G119" s="68" t="s">
        <v>3454</v>
      </c>
      <c r="H119" s="69">
        <v>18190771</v>
      </c>
      <c r="I119" s="68" t="s">
        <v>5146</v>
      </c>
      <c r="J119" s="70"/>
      <c r="K119" s="178" t="s">
        <v>3455</v>
      </c>
    </row>
    <row r="120" spans="1:11">
      <c r="A120" s="67" t="s">
        <v>3731</v>
      </c>
      <c r="B120" s="68" t="s">
        <v>3732</v>
      </c>
      <c r="C120" s="68" t="s">
        <v>3693</v>
      </c>
      <c r="D120" s="68" t="s">
        <v>3694</v>
      </c>
      <c r="E120" s="68" t="s">
        <v>3452</v>
      </c>
      <c r="F120" s="68" t="s">
        <v>3453</v>
      </c>
      <c r="G120" s="68" t="s">
        <v>3454</v>
      </c>
      <c r="H120" s="69">
        <v>1347464</v>
      </c>
      <c r="I120" s="68" t="s">
        <v>5146</v>
      </c>
      <c r="J120" s="70"/>
      <c r="K120" s="178" t="s">
        <v>3455</v>
      </c>
    </row>
    <row r="121" spans="1:11">
      <c r="A121" s="67" t="s">
        <v>3733</v>
      </c>
      <c r="B121" s="68" t="s">
        <v>3734</v>
      </c>
      <c r="C121" s="68" t="s">
        <v>3693</v>
      </c>
      <c r="D121" s="68" t="s">
        <v>3694</v>
      </c>
      <c r="E121" s="68" t="s">
        <v>3452</v>
      </c>
      <c r="F121" s="68" t="s">
        <v>3453</v>
      </c>
      <c r="G121" s="68" t="s">
        <v>3454</v>
      </c>
      <c r="H121" s="69">
        <v>2694928</v>
      </c>
      <c r="I121" s="68" t="s">
        <v>5146</v>
      </c>
      <c r="J121" s="70"/>
      <c r="K121" s="178" t="s">
        <v>3455</v>
      </c>
    </row>
    <row r="122" spans="1:11">
      <c r="A122" s="67" t="s">
        <v>3735</v>
      </c>
      <c r="B122" s="68" t="s">
        <v>3736</v>
      </c>
      <c r="C122" s="68" t="s">
        <v>3693</v>
      </c>
      <c r="D122" s="68" t="s">
        <v>3694</v>
      </c>
      <c r="E122" s="68" t="s">
        <v>3452</v>
      </c>
      <c r="F122" s="68" t="s">
        <v>3453</v>
      </c>
      <c r="G122" s="68" t="s">
        <v>3454</v>
      </c>
      <c r="H122" s="69">
        <v>70068153</v>
      </c>
      <c r="I122" s="68" t="s">
        <v>5146</v>
      </c>
      <c r="J122" s="70"/>
      <c r="K122" s="178" t="s">
        <v>3455</v>
      </c>
    </row>
    <row r="123" spans="1:11">
      <c r="A123" s="67" t="s">
        <v>3737</v>
      </c>
      <c r="B123" s="68" t="s">
        <v>3738</v>
      </c>
      <c r="C123" s="68" t="s">
        <v>3693</v>
      </c>
      <c r="D123" s="68" t="s">
        <v>3694</v>
      </c>
      <c r="E123" s="68" t="s">
        <v>3452</v>
      </c>
      <c r="F123" s="68" t="s">
        <v>3453</v>
      </c>
      <c r="G123" s="68" t="s">
        <v>3454</v>
      </c>
      <c r="H123" s="69">
        <v>11453449</v>
      </c>
      <c r="I123" s="68" t="s">
        <v>5146</v>
      </c>
      <c r="J123" s="70"/>
      <c r="K123" s="178" t="s">
        <v>3455</v>
      </c>
    </row>
    <row r="124" spans="1:11">
      <c r="A124" s="67" t="s">
        <v>3739</v>
      </c>
      <c r="B124" s="68" t="s">
        <v>3740</v>
      </c>
      <c r="C124" s="68" t="s">
        <v>3693</v>
      </c>
      <c r="D124" s="68" t="s">
        <v>3694</v>
      </c>
      <c r="E124" s="68" t="s">
        <v>3452</v>
      </c>
      <c r="F124" s="68" t="s">
        <v>3453</v>
      </c>
      <c r="G124" s="68" t="s">
        <v>3454</v>
      </c>
      <c r="H124" s="69">
        <v>66025760</v>
      </c>
      <c r="I124" s="68" t="s">
        <v>5146</v>
      </c>
      <c r="J124" s="70"/>
      <c r="K124" s="178" t="s">
        <v>3455</v>
      </c>
    </row>
    <row r="125" spans="1:11">
      <c r="A125" s="67" t="s">
        <v>3741</v>
      </c>
      <c r="B125" s="68" t="s">
        <v>3742</v>
      </c>
      <c r="C125" s="68" t="s">
        <v>3693</v>
      </c>
      <c r="D125" s="68" t="s">
        <v>3694</v>
      </c>
      <c r="E125" s="68" t="s">
        <v>3452</v>
      </c>
      <c r="F125" s="68" t="s">
        <v>3453</v>
      </c>
      <c r="G125" s="68" t="s">
        <v>3454</v>
      </c>
      <c r="H125" s="69">
        <v>4716126</v>
      </c>
      <c r="I125" s="68" t="s">
        <v>5146</v>
      </c>
      <c r="J125" s="70"/>
      <c r="K125" s="178" t="s">
        <v>3455</v>
      </c>
    </row>
    <row r="126" spans="1:11">
      <c r="A126" s="67" t="s">
        <v>3743</v>
      </c>
      <c r="B126" s="68" t="s">
        <v>3744</v>
      </c>
      <c r="C126" s="68" t="s">
        <v>3693</v>
      </c>
      <c r="D126" s="68" t="s">
        <v>3694</v>
      </c>
      <c r="E126" s="68" t="s">
        <v>3452</v>
      </c>
      <c r="F126" s="68" t="s">
        <v>3453</v>
      </c>
      <c r="G126" s="68" t="s">
        <v>3454</v>
      </c>
      <c r="H126" s="69">
        <v>66025760</v>
      </c>
      <c r="I126" s="68" t="s">
        <v>5146</v>
      </c>
      <c r="J126" s="70"/>
      <c r="K126" s="178" t="s">
        <v>3455</v>
      </c>
    </row>
    <row r="127" spans="1:11">
      <c r="A127" s="67" t="s">
        <v>3745</v>
      </c>
      <c r="B127" s="68" t="s">
        <v>3746</v>
      </c>
      <c r="C127" s="68" t="s">
        <v>3693</v>
      </c>
      <c r="D127" s="68" t="s">
        <v>3694</v>
      </c>
      <c r="E127" s="68" t="s">
        <v>3452</v>
      </c>
      <c r="F127" s="68" t="s">
        <v>3453</v>
      </c>
      <c r="G127" s="68" t="s">
        <v>3454</v>
      </c>
      <c r="H127" s="69">
        <v>5389859</v>
      </c>
      <c r="I127" s="68" t="s">
        <v>5146</v>
      </c>
      <c r="J127" s="70"/>
      <c r="K127" s="178" t="s">
        <v>3455</v>
      </c>
    </row>
    <row r="128" spans="1:11">
      <c r="A128" s="67" t="s">
        <v>3747</v>
      </c>
      <c r="B128" s="68" t="s">
        <v>3748</v>
      </c>
      <c r="C128" s="68" t="s">
        <v>3749</v>
      </c>
      <c r="D128" s="68" t="s">
        <v>3750</v>
      </c>
      <c r="E128" s="68" t="s">
        <v>3452</v>
      </c>
      <c r="F128" s="68" t="s">
        <v>3453</v>
      </c>
      <c r="G128" s="68" t="s">
        <v>3454</v>
      </c>
      <c r="H128" s="69">
        <v>32339149</v>
      </c>
      <c r="I128" s="68" t="s">
        <v>5146</v>
      </c>
      <c r="J128" s="70"/>
      <c r="K128" s="178" t="s">
        <v>3455</v>
      </c>
    </row>
    <row r="129" spans="1:11">
      <c r="A129" s="67" t="s">
        <v>3751</v>
      </c>
      <c r="B129" s="68" t="s">
        <v>3752</v>
      </c>
      <c r="C129" s="68" t="s">
        <v>3749</v>
      </c>
      <c r="D129" s="68" t="s">
        <v>3750</v>
      </c>
      <c r="E129" s="68" t="s">
        <v>3452</v>
      </c>
      <c r="F129" s="68" t="s">
        <v>3453</v>
      </c>
      <c r="G129" s="68" t="s">
        <v>3454</v>
      </c>
      <c r="H129" s="69">
        <v>68046956</v>
      </c>
      <c r="I129" s="68" t="s">
        <v>5146</v>
      </c>
      <c r="J129" s="70"/>
      <c r="K129" s="178" t="s">
        <v>3455</v>
      </c>
    </row>
    <row r="130" spans="1:11">
      <c r="A130" s="67" t="s">
        <v>3753</v>
      </c>
      <c r="B130" s="68" t="s">
        <v>3754</v>
      </c>
      <c r="C130" s="68" t="s">
        <v>3749</v>
      </c>
      <c r="D130" s="68" t="s">
        <v>3750</v>
      </c>
      <c r="E130" s="68" t="s">
        <v>3452</v>
      </c>
      <c r="F130" s="68" t="s">
        <v>3453</v>
      </c>
      <c r="G130" s="68" t="s">
        <v>3454</v>
      </c>
      <c r="H130" s="69">
        <v>47161256</v>
      </c>
      <c r="I130" s="68" t="s">
        <v>5146</v>
      </c>
      <c r="J130" s="70"/>
      <c r="K130" s="178" t="s">
        <v>3455</v>
      </c>
    </row>
    <row r="131" spans="1:11">
      <c r="A131" s="67" t="s">
        <v>3755</v>
      </c>
      <c r="B131" s="68" t="s">
        <v>3756</v>
      </c>
      <c r="C131" s="68" t="s">
        <v>3749</v>
      </c>
      <c r="D131" s="68" t="s">
        <v>3750</v>
      </c>
      <c r="E131" s="68" t="s">
        <v>3452</v>
      </c>
      <c r="F131" s="68" t="s">
        <v>3453</v>
      </c>
      <c r="G131" s="68" t="s">
        <v>3454</v>
      </c>
      <c r="H131" s="69">
        <v>1347464</v>
      </c>
      <c r="I131" s="68" t="s">
        <v>5146</v>
      </c>
      <c r="J131" s="70"/>
      <c r="K131" s="178" t="s">
        <v>3455</v>
      </c>
    </row>
    <row r="132" spans="1:11">
      <c r="A132" s="67" t="s">
        <v>3757</v>
      </c>
      <c r="B132" s="68" t="s">
        <v>3758</v>
      </c>
      <c r="C132" s="68" t="s">
        <v>3749</v>
      </c>
      <c r="D132" s="68" t="s">
        <v>3750</v>
      </c>
      <c r="E132" s="68" t="s">
        <v>3452</v>
      </c>
      <c r="F132" s="68" t="s">
        <v>3453</v>
      </c>
      <c r="G132" s="68" t="s">
        <v>3454</v>
      </c>
      <c r="H132" s="69">
        <v>673734</v>
      </c>
      <c r="I132" s="68" t="s">
        <v>5146</v>
      </c>
      <c r="J132" s="70"/>
      <c r="K132" s="178" t="s">
        <v>3455</v>
      </c>
    </row>
    <row r="133" spans="1:11">
      <c r="A133" s="67" t="s">
        <v>3759</v>
      </c>
      <c r="B133" s="68" t="s">
        <v>3760</v>
      </c>
      <c r="C133" s="68" t="s">
        <v>3749</v>
      </c>
      <c r="D133" s="68" t="s">
        <v>3750</v>
      </c>
      <c r="E133" s="68" t="s">
        <v>3452</v>
      </c>
      <c r="F133" s="68" t="s">
        <v>3453</v>
      </c>
      <c r="G133" s="68" t="s">
        <v>3454</v>
      </c>
      <c r="H133" s="69">
        <v>6737322</v>
      </c>
      <c r="I133" s="68" t="s">
        <v>5146</v>
      </c>
      <c r="J133" s="70"/>
      <c r="K133" s="178" t="s">
        <v>3455</v>
      </c>
    </row>
    <row r="134" spans="1:11">
      <c r="A134" s="67" t="s">
        <v>3761</v>
      </c>
      <c r="B134" s="68" t="s">
        <v>3762</v>
      </c>
      <c r="C134" s="68" t="s">
        <v>3749</v>
      </c>
      <c r="D134" s="68" t="s">
        <v>3750</v>
      </c>
      <c r="E134" s="68" t="s">
        <v>3452</v>
      </c>
      <c r="F134" s="68" t="s">
        <v>3453</v>
      </c>
      <c r="G134" s="68" t="s">
        <v>3454</v>
      </c>
      <c r="H134" s="69">
        <v>37729005</v>
      </c>
      <c r="I134" s="68" t="s">
        <v>5146</v>
      </c>
      <c r="J134" s="70"/>
      <c r="K134" s="178" t="s">
        <v>3455</v>
      </c>
    </row>
    <row r="135" spans="1:11">
      <c r="A135" s="67" t="s">
        <v>3763</v>
      </c>
      <c r="B135" s="68" t="s">
        <v>3764</v>
      </c>
      <c r="C135" s="68" t="s">
        <v>3765</v>
      </c>
      <c r="D135" s="68" t="s">
        <v>3766</v>
      </c>
      <c r="E135" s="68" t="s">
        <v>3452</v>
      </c>
      <c r="F135" s="68" t="s">
        <v>3453</v>
      </c>
      <c r="G135" s="68" t="s">
        <v>3454</v>
      </c>
      <c r="H135" s="69">
        <v>39750204</v>
      </c>
      <c r="I135" s="68" t="s">
        <v>5146</v>
      </c>
      <c r="J135" s="70"/>
      <c r="K135" s="178" t="s">
        <v>3455</v>
      </c>
    </row>
    <row r="136" spans="1:11">
      <c r="A136" s="67" t="s">
        <v>3767</v>
      </c>
      <c r="B136" s="68" t="s">
        <v>3768</v>
      </c>
      <c r="C136" s="68" t="s">
        <v>3765</v>
      </c>
      <c r="D136" s="68" t="s">
        <v>3766</v>
      </c>
      <c r="E136" s="68" t="s">
        <v>3452</v>
      </c>
      <c r="F136" s="68" t="s">
        <v>3453</v>
      </c>
      <c r="G136" s="68" t="s">
        <v>3454</v>
      </c>
      <c r="H136" s="69">
        <v>22233164</v>
      </c>
      <c r="I136" s="68" t="s">
        <v>5146</v>
      </c>
      <c r="J136" s="70"/>
      <c r="K136" s="178" t="s">
        <v>3455</v>
      </c>
    </row>
    <row r="137" spans="1:11">
      <c r="A137" s="67" t="s">
        <v>3769</v>
      </c>
      <c r="B137" s="68" t="s">
        <v>3770</v>
      </c>
      <c r="C137" s="68" t="s">
        <v>3765</v>
      </c>
      <c r="D137" s="68" t="s">
        <v>3766</v>
      </c>
      <c r="E137" s="68" t="s">
        <v>3452</v>
      </c>
      <c r="F137" s="68" t="s">
        <v>3453</v>
      </c>
      <c r="G137" s="68" t="s">
        <v>3454</v>
      </c>
      <c r="H137" s="69">
        <v>7411056</v>
      </c>
      <c r="I137" s="68" t="s">
        <v>5146</v>
      </c>
      <c r="J137" s="70"/>
      <c r="K137" s="178" t="s">
        <v>3455</v>
      </c>
    </row>
    <row r="138" spans="1:11">
      <c r="A138" s="67" t="s">
        <v>3771</v>
      </c>
      <c r="B138" s="68" t="s">
        <v>3772</v>
      </c>
      <c r="C138" s="68" t="s">
        <v>3765</v>
      </c>
      <c r="D138" s="68" t="s">
        <v>3766</v>
      </c>
      <c r="E138" s="68" t="s">
        <v>3452</v>
      </c>
      <c r="F138" s="68" t="s">
        <v>3453</v>
      </c>
      <c r="G138" s="68" t="s">
        <v>3454</v>
      </c>
      <c r="H138" s="69">
        <v>1347464</v>
      </c>
      <c r="I138" s="68" t="s">
        <v>5146</v>
      </c>
      <c r="J138" s="70"/>
      <c r="K138" s="178" t="s">
        <v>3455</v>
      </c>
    </row>
    <row r="139" spans="1:11">
      <c r="A139" s="67" t="s">
        <v>3773</v>
      </c>
      <c r="B139" s="68" t="s">
        <v>3774</v>
      </c>
      <c r="C139" s="68" t="s">
        <v>3765</v>
      </c>
      <c r="D139" s="68" t="s">
        <v>3766</v>
      </c>
      <c r="E139" s="68" t="s">
        <v>3452</v>
      </c>
      <c r="F139" s="68" t="s">
        <v>3453</v>
      </c>
      <c r="G139" s="68" t="s">
        <v>3454</v>
      </c>
      <c r="H139" s="69">
        <v>673734</v>
      </c>
      <c r="I139" s="68" t="s">
        <v>5146</v>
      </c>
      <c r="J139" s="70"/>
      <c r="K139" s="178" t="s">
        <v>3455</v>
      </c>
    </row>
    <row r="140" spans="1:11">
      <c r="A140" s="67" t="s">
        <v>3775</v>
      </c>
      <c r="B140" s="68" t="s">
        <v>3776</v>
      </c>
      <c r="C140" s="68" t="s">
        <v>3765</v>
      </c>
      <c r="D140" s="68" t="s">
        <v>3766</v>
      </c>
      <c r="E140" s="68" t="s">
        <v>3452</v>
      </c>
      <c r="F140" s="68" t="s">
        <v>3453</v>
      </c>
      <c r="G140" s="68" t="s">
        <v>3454</v>
      </c>
      <c r="H140" s="69">
        <v>3368662</v>
      </c>
      <c r="I140" s="68" t="s">
        <v>5146</v>
      </c>
      <c r="J140" s="70"/>
      <c r="K140" s="178" t="s">
        <v>3455</v>
      </c>
    </row>
    <row r="141" spans="1:11">
      <c r="A141" s="67" t="s">
        <v>3777</v>
      </c>
      <c r="B141" s="68" t="s">
        <v>3778</v>
      </c>
      <c r="C141" s="68" t="s">
        <v>3765</v>
      </c>
      <c r="D141" s="68" t="s">
        <v>3766</v>
      </c>
      <c r="E141" s="68" t="s">
        <v>3452</v>
      </c>
      <c r="F141" s="68" t="s">
        <v>3453</v>
      </c>
      <c r="G141" s="68" t="s">
        <v>3454</v>
      </c>
      <c r="H141" s="69">
        <v>11453449</v>
      </c>
      <c r="I141" s="68" t="s">
        <v>5146</v>
      </c>
      <c r="J141" s="70"/>
      <c r="K141" s="178" t="s">
        <v>3455</v>
      </c>
    </row>
    <row r="142" spans="1:11">
      <c r="A142" s="67" t="s">
        <v>3779</v>
      </c>
      <c r="B142" s="68" t="s">
        <v>3780</v>
      </c>
      <c r="C142" s="68" t="s">
        <v>3765</v>
      </c>
      <c r="D142" s="68" t="s">
        <v>3766</v>
      </c>
      <c r="E142" s="68" t="s">
        <v>3452</v>
      </c>
      <c r="F142" s="68" t="s">
        <v>3453</v>
      </c>
      <c r="G142" s="68" t="s">
        <v>3454</v>
      </c>
      <c r="H142" s="69">
        <v>6063590</v>
      </c>
      <c r="I142" s="68" t="s">
        <v>5146</v>
      </c>
      <c r="J142" s="70"/>
      <c r="K142" s="178" t="s">
        <v>3455</v>
      </c>
    </row>
    <row r="143" spans="1:11">
      <c r="A143" s="67" t="s">
        <v>3781</v>
      </c>
      <c r="B143" s="68" t="s">
        <v>3782</v>
      </c>
      <c r="C143" s="68" t="s">
        <v>3783</v>
      </c>
      <c r="D143" s="68" t="s">
        <v>3784</v>
      </c>
      <c r="E143" s="68" t="s">
        <v>3452</v>
      </c>
      <c r="F143" s="68" t="s">
        <v>3453</v>
      </c>
      <c r="G143" s="68" t="s">
        <v>3454</v>
      </c>
      <c r="H143" s="69">
        <v>2694928</v>
      </c>
      <c r="I143" s="68" t="s">
        <v>5146</v>
      </c>
      <c r="J143" s="70"/>
      <c r="K143" s="178" t="s">
        <v>3455</v>
      </c>
    </row>
    <row r="144" spans="1:11">
      <c r="A144" s="67" t="s">
        <v>3785</v>
      </c>
      <c r="B144" s="68" t="s">
        <v>3786</v>
      </c>
      <c r="C144" s="68" t="s">
        <v>3783</v>
      </c>
      <c r="D144" s="68" t="s">
        <v>3784</v>
      </c>
      <c r="E144" s="68" t="s">
        <v>3452</v>
      </c>
      <c r="F144" s="68" t="s">
        <v>3453</v>
      </c>
      <c r="G144" s="68" t="s">
        <v>3454</v>
      </c>
      <c r="H144" s="69">
        <v>41097667</v>
      </c>
      <c r="I144" s="68" t="s">
        <v>5146</v>
      </c>
      <c r="J144" s="70"/>
      <c r="K144" s="178" t="s">
        <v>3455</v>
      </c>
    </row>
    <row r="145" spans="1:11">
      <c r="A145" s="67" t="s">
        <v>3787</v>
      </c>
      <c r="B145" s="68" t="s">
        <v>3788</v>
      </c>
      <c r="C145" s="68" t="s">
        <v>3783</v>
      </c>
      <c r="D145" s="68" t="s">
        <v>3784</v>
      </c>
      <c r="E145" s="68" t="s">
        <v>3452</v>
      </c>
      <c r="F145" s="68" t="s">
        <v>3453</v>
      </c>
      <c r="G145" s="68" t="s">
        <v>3454</v>
      </c>
      <c r="H145" s="69">
        <v>55246044</v>
      </c>
      <c r="I145" s="68" t="s">
        <v>5146</v>
      </c>
      <c r="J145" s="70"/>
      <c r="K145" s="178" t="s">
        <v>3455</v>
      </c>
    </row>
    <row r="146" spans="1:11">
      <c r="A146" s="67" t="s">
        <v>3789</v>
      </c>
      <c r="B146" s="68" t="s">
        <v>3790</v>
      </c>
      <c r="C146" s="68" t="s">
        <v>3783</v>
      </c>
      <c r="D146" s="68" t="s">
        <v>3784</v>
      </c>
      <c r="E146" s="68" t="s">
        <v>3452</v>
      </c>
      <c r="F146" s="68" t="s">
        <v>3453</v>
      </c>
      <c r="G146" s="68" t="s">
        <v>3454</v>
      </c>
      <c r="H146" s="69">
        <v>1347464</v>
      </c>
      <c r="I146" s="68" t="s">
        <v>5146</v>
      </c>
      <c r="J146" s="70"/>
      <c r="K146" s="178" t="s">
        <v>3455</v>
      </c>
    </row>
    <row r="147" spans="1:11">
      <c r="A147" s="67" t="s">
        <v>3791</v>
      </c>
      <c r="B147" s="68" t="s">
        <v>3792</v>
      </c>
      <c r="C147" s="68" t="s">
        <v>3783</v>
      </c>
      <c r="D147" s="68" t="s">
        <v>3784</v>
      </c>
      <c r="E147" s="68" t="s">
        <v>3452</v>
      </c>
      <c r="F147" s="68" t="s">
        <v>3453</v>
      </c>
      <c r="G147" s="68" t="s">
        <v>3454</v>
      </c>
      <c r="H147" s="69">
        <v>1347464</v>
      </c>
      <c r="I147" s="68" t="s">
        <v>5146</v>
      </c>
      <c r="J147" s="70"/>
      <c r="K147" s="178" t="s">
        <v>3455</v>
      </c>
    </row>
    <row r="148" spans="1:11">
      <c r="A148" s="67" t="s">
        <v>3793</v>
      </c>
      <c r="B148" s="68" t="s">
        <v>3794</v>
      </c>
      <c r="C148" s="68" t="s">
        <v>3783</v>
      </c>
      <c r="D148" s="68" t="s">
        <v>3784</v>
      </c>
      <c r="E148" s="68" t="s">
        <v>3452</v>
      </c>
      <c r="F148" s="68" t="s">
        <v>3453</v>
      </c>
      <c r="G148" s="68" t="s">
        <v>3454</v>
      </c>
      <c r="H148" s="69">
        <v>34360345</v>
      </c>
      <c r="I148" s="68" t="s">
        <v>5146</v>
      </c>
      <c r="J148" s="70"/>
      <c r="K148" s="178" t="s">
        <v>3455</v>
      </c>
    </row>
    <row r="149" spans="1:11">
      <c r="A149" s="67" t="s">
        <v>3795</v>
      </c>
      <c r="B149" s="68" t="s">
        <v>3796</v>
      </c>
      <c r="C149" s="68" t="s">
        <v>3783</v>
      </c>
      <c r="D149" s="68" t="s">
        <v>3784</v>
      </c>
      <c r="E149" s="68" t="s">
        <v>3452</v>
      </c>
      <c r="F149" s="68" t="s">
        <v>3453</v>
      </c>
      <c r="G149" s="68" t="s">
        <v>3454</v>
      </c>
      <c r="H149" s="69">
        <v>4042393</v>
      </c>
      <c r="I149" s="68" t="s">
        <v>5146</v>
      </c>
      <c r="J149" s="70"/>
      <c r="K149" s="178" t="s">
        <v>3455</v>
      </c>
    </row>
    <row r="150" spans="1:11">
      <c r="A150" s="67" t="s">
        <v>3797</v>
      </c>
      <c r="B150" s="68" t="s">
        <v>3798</v>
      </c>
      <c r="C150" s="68" t="s">
        <v>3783</v>
      </c>
      <c r="D150" s="68" t="s">
        <v>3784</v>
      </c>
      <c r="E150" s="68" t="s">
        <v>3452</v>
      </c>
      <c r="F150" s="68" t="s">
        <v>3453</v>
      </c>
      <c r="G150" s="68" t="s">
        <v>3454</v>
      </c>
      <c r="H150" s="69">
        <v>10105984</v>
      </c>
      <c r="I150" s="68" t="s">
        <v>5146</v>
      </c>
      <c r="J150" s="70"/>
      <c r="K150" s="178" t="s">
        <v>3455</v>
      </c>
    </row>
    <row r="151" spans="1:11">
      <c r="A151" s="67" t="s">
        <v>3799</v>
      </c>
      <c r="B151" s="68" t="s">
        <v>3800</v>
      </c>
      <c r="C151" s="68" t="s">
        <v>3783</v>
      </c>
      <c r="D151" s="68" t="s">
        <v>3784</v>
      </c>
      <c r="E151" s="68" t="s">
        <v>3452</v>
      </c>
      <c r="F151" s="68" t="s">
        <v>3453</v>
      </c>
      <c r="G151" s="68" t="s">
        <v>3454</v>
      </c>
      <c r="H151" s="69">
        <v>262755573</v>
      </c>
      <c r="I151" s="68" t="s">
        <v>5146</v>
      </c>
      <c r="J151" s="70"/>
      <c r="K151" s="178" t="s">
        <v>3455</v>
      </c>
    </row>
    <row r="152" spans="1:11">
      <c r="A152" s="67" t="s">
        <v>3801</v>
      </c>
      <c r="B152" s="68" t="s">
        <v>3802</v>
      </c>
      <c r="C152" s="68" t="s">
        <v>3783</v>
      </c>
      <c r="D152" s="68" t="s">
        <v>3784</v>
      </c>
      <c r="E152" s="68" t="s">
        <v>3452</v>
      </c>
      <c r="F152" s="68" t="s">
        <v>3453</v>
      </c>
      <c r="G152" s="68" t="s">
        <v>3454</v>
      </c>
      <c r="H152" s="69">
        <v>673734</v>
      </c>
      <c r="I152" s="68" t="s">
        <v>5146</v>
      </c>
      <c r="J152" s="70"/>
      <c r="K152" s="178" t="s">
        <v>3455</v>
      </c>
    </row>
    <row r="153" spans="1:11">
      <c r="A153" s="67" t="s">
        <v>3803</v>
      </c>
      <c r="B153" s="68" t="s">
        <v>3804</v>
      </c>
      <c r="C153" s="68" t="s">
        <v>3805</v>
      </c>
      <c r="D153" s="68" t="s">
        <v>3806</v>
      </c>
      <c r="E153" s="68" t="s">
        <v>3452</v>
      </c>
      <c r="F153" s="68" t="s">
        <v>3453</v>
      </c>
      <c r="G153" s="68" t="s">
        <v>3454</v>
      </c>
      <c r="H153" s="69">
        <v>90280120</v>
      </c>
      <c r="I153" s="68" t="s">
        <v>5146</v>
      </c>
      <c r="J153" s="70"/>
      <c r="K153" s="178" t="s">
        <v>3455</v>
      </c>
    </row>
    <row r="154" spans="1:11">
      <c r="A154" s="67" t="s">
        <v>3807</v>
      </c>
      <c r="B154" s="68" t="s">
        <v>3808</v>
      </c>
      <c r="C154" s="68" t="s">
        <v>3805</v>
      </c>
      <c r="D154" s="68" t="s">
        <v>3806</v>
      </c>
      <c r="E154" s="68" t="s">
        <v>3452</v>
      </c>
      <c r="F154" s="68" t="s">
        <v>3453</v>
      </c>
      <c r="G154" s="68" t="s">
        <v>3454</v>
      </c>
      <c r="H154" s="69">
        <v>41097667</v>
      </c>
      <c r="I154" s="68" t="s">
        <v>5146</v>
      </c>
      <c r="J154" s="70"/>
      <c r="K154" s="178" t="s">
        <v>3455</v>
      </c>
    </row>
    <row r="155" spans="1:11">
      <c r="A155" s="67" t="s">
        <v>3809</v>
      </c>
      <c r="B155" s="68" t="s">
        <v>3810</v>
      </c>
      <c r="C155" s="68" t="s">
        <v>3805</v>
      </c>
      <c r="D155" s="68" t="s">
        <v>3806</v>
      </c>
      <c r="E155" s="68" t="s">
        <v>3452</v>
      </c>
      <c r="F155" s="68" t="s">
        <v>3453</v>
      </c>
      <c r="G155" s="68" t="s">
        <v>3454</v>
      </c>
      <c r="H155" s="69">
        <v>673734</v>
      </c>
      <c r="I155" s="68" t="s">
        <v>5146</v>
      </c>
      <c r="J155" s="70"/>
      <c r="K155" s="178" t="s">
        <v>3455</v>
      </c>
    </row>
    <row r="156" spans="1:11">
      <c r="A156" s="67" t="s">
        <v>3811</v>
      </c>
      <c r="B156" s="68" t="s">
        <v>3812</v>
      </c>
      <c r="C156" s="68" t="s">
        <v>3805</v>
      </c>
      <c r="D156" s="68" t="s">
        <v>3806</v>
      </c>
      <c r="E156" s="68" t="s">
        <v>3452</v>
      </c>
      <c r="F156" s="68" t="s">
        <v>3453</v>
      </c>
      <c r="G156" s="68" t="s">
        <v>3454</v>
      </c>
      <c r="H156" s="69">
        <v>2694928</v>
      </c>
      <c r="I156" s="68" t="s">
        <v>5146</v>
      </c>
      <c r="J156" s="70"/>
      <c r="K156" s="178" t="s">
        <v>3455</v>
      </c>
    </row>
    <row r="157" spans="1:11">
      <c r="A157" s="67" t="s">
        <v>3813</v>
      </c>
      <c r="B157" s="68" t="s">
        <v>3814</v>
      </c>
      <c r="C157" s="68" t="s">
        <v>3805</v>
      </c>
      <c r="D157" s="68" t="s">
        <v>3806</v>
      </c>
      <c r="E157" s="68" t="s">
        <v>3452</v>
      </c>
      <c r="F157" s="68" t="s">
        <v>3453</v>
      </c>
      <c r="G157" s="68" t="s">
        <v>3454</v>
      </c>
      <c r="H157" s="69">
        <v>4042393</v>
      </c>
      <c r="I157" s="68" t="s">
        <v>5146</v>
      </c>
      <c r="J157" s="70"/>
      <c r="K157" s="178" t="s">
        <v>3455</v>
      </c>
    </row>
    <row r="158" spans="1:11">
      <c r="A158" s="67" t="s">
        <v>3815</v>
      </c>
      <c r="B158" s="68" t="s">
        <v>3816</v>
      </c>
      <c r="C158" s="68" t="s">
        <v>3805</v>
      </c>
      <c r="D158" s="68" t="s">
        <v>3806</v>
      </c>
      <c r="E158" s="68" t="s">
        <v>3452</v>
      </c>
      <c r="F158" s="68" t="s">
        <v>3453</v>
      </c>
      <c r="G158" s="68" t="s">
        <v>3454</v>
      </c>
      <c r="H158" s="69">
        <v>673734</v>
      </c>
      <c r="I158" s="68" t="s">
        <v>5146</v>
      </c>
      <c r="J158" s="70"/>
      <c r="K158" s="178" t="s">
        <v>3455</v>
      </c>
    </row>
    <row r="159" spans="1:11">
      <c r="A159" s="67" t="s">
        <v>3817</v>
      </c>
      <c r="B159" s="68" t="s">
        <v>3818</v>
      </c>
      <c r="C159" s="68" t="s">
        <v>3805</v>
      </c>
      <c r="D159" s="68" t="s">
        <v>3806</v>
      </c>
      <c r="E159" s="68" t="s">
        <v>3452</v>
      </c>
      <c r="F159" s="68" t="s">
        <v>3453</v>
      </c>
      <c r="G159" s="68" t="s">
        <v>3454</v>
      </c>
      <c r="H159" s="69">
        <v>9432252</v>
      </c>
      <c r="I159" s="68" t="s">
        <v>5146</v>
      </c>
      <c r="J159" s="70"/>
      <c r="K159" s="178" t="s">
        <v>3455</v>
      </c>
    </row>
    <row r="160" spans="1:11">
      <c r="A160" s="67" t="s">
        <v>3819</v>
      </c>
      <c r="B160" s="68" t="s">
        <v>3820</v>
      </c>
      <c r="C160" s="68" t="s">
        <v>3805</v>
      </c>
      <c r="D160" s="68" t="s">
        <v>3806</v>
      </c>
      <c r="E160" s="68" t="s">
        <v>3452</v>
      </c>
      <c r="F160" s="68" t="s">
        <v>3453</v>
      </c>
      <c r="G160" s="68" t="s">
        <v>3454</v>
      </c>
      <c r="H160" s="69">
        <v>9432252</v>
      </c>
      <c r="I160" s="68" t="s">
        <v>5146</v>
      </c>
      <c r="J160" s="70"/>
      <c r="K160" s="178" t="s">
        <v>3455</v>
      </c>
    </row>
    <row r="161" spans="1:11">
      <c r="A161" s="67" t="s">
        <v>3821</v>
      </c>
      <c r="B161" s="68" t="s">
        <v>3820</v>
      </c>
      <c r="C161" s="68" t="s">
        <v>3805</v>
      </c>
      <c r="D161" s="68" t="s">
        <v>3806</v>
      </c>
      <c r="E161" s="68" t="s">
        <v>3452</v>
      </c>
      <c r="F161" s="68" t="s">
        <v>3453</v>
      </c>
      <c r="G161" s="68" t="s">
        <v>3454</v>
      </c>
      <c r="H161" s="69">
        <v>673734</v>
      </c>
      <c r="I161" s="68" t="s">
        <v>5146</v>
      </c>
      <c r="J161" s="70"/>
      <c r="K161" s="178" t="s">
        <v>3455</v>
      </c>
    </row>
    <row r="162" spans="1:11">
      <c r="A162" s="67" t="s">
        <v>3822</v>
      </c>
      <c r="B162" s="68" t="s">
        <v>3823</v>
      </c>
      <c r="C162" s="68" t="s">
        <v>3824</v>
      </c>
      <c r="D162" s="68" t="s">
        <v>3825</v>
      </c>
      <c r="E162" s="68" t="s">
        <v>3452</v>
      </c>
      <c r="F162" s="68" t="s">
        <v>3453</v>
      </c>
      <c r="G162" s="68" t="s">
        <v>3454</v>
      </c>
      <c r="H162" s="69">
        <v>76805475</v>
      </c>
      <c r="I162" s="68" t="s">
        <v>5146</v>
      </c>
      <c r="J162" s="70"/>
      <c r="K162" s="178" t="s">
        <v>3455</v>
      </c>
    </row>
    <row r="163" spans="1:11">
      <c r="A163" s="67" t="s">
        <v>3826</v>
      </c>
      <c r="B163" s="68" t="s">
        <v>3827</v>
      </c>
      <c r="C163" s="68" t="s">
        <v>3824</v>
      </c>
      <c r="D163" s="68" t="s">
        <v>3825</v>
      </c>
      <c r="E163" s="68" t="s">
        <v>3452</v>
      </c>
      <c r="F163" s="68" t="s">
        <v>3453</v>
      </c>
      <c r="G163" s="68" t="s">
        <v>3454</v>
      </c>
      <c r="H163" s="69">
        <v>43118864</v>
      </c>
      <c r="I163" s="68" t="s">
        <v>5146</v>
      </c>
      <c r="J163" s="70"/>
      <c r="K163" s="178" t="s">
        <v>3455</v>
      </c>
    </row>
    <row r="164" spans="1:11">
      <c r="A164" s="67" t="s">
        <v>3828</v>
      </c>
      <c r="B164" s="68" t="s">
        <v>3829</v>
      </c>
      <c r="C164" s="68" t="s">
        <v>3824</v>
      </c>
      <c r="D164" s="68" t="s">
        <v>3825</v>
      </c>
      <c r="E164" s="68" t="s">
        <v>3452</v>
      </c>
      <c r="F164" s="68" t="s">
        <v>3453</v>
      </c>
      <c r="G164" s="68" t="s">
        <v>3454</v>
      </c>
      <c r="H164" s="69">
        <v>4042393</v>
      </c>
      <c r="I164" s="68" t="s">
        <v>5146</v>
      </c>
      <c r="J164" s="70"/>
      <c r="K164" s="178" t="s">
        <v>3455</v>
      </c>
    </row>
    <row r="165" spans="1:11">
      <c r="A165" s="67" t="s">
        <v>3830</v>
      </c>
      <c r="B165" s="68" t="s">
        <v>3831</v>
      </c>
      <c r="C165" s="68" t="s">
        <v>3824</v>
      </c>
      <c r="D165" s="68" t="s">
        <v>3825</v>
      </c>
      <c r="E165" s="68" t="s">
        <v>3452</v>
      </c>
      <c r="F165" s="68" t="s">
        <v>3453</v>
      </c>
      <c r="G165" s="68" t="s">
        <v>3454</v>
      </c>
      <c r="H165" s="69">
        <v>1347464</v>
      </c>
      <c r="I165" s="68" t="s">
        <v>5146</v>
      </c>
      <c r="J165" s="70"/>
      <c r="K165" s="178" t="s">
        <v>3455</v>
      </c>
    </row>
    <row r="166" spans="1:11">
      <c r="A166" s="67" t="s">
        <v>3832</v>
      </c>
      <c r="B166" s="68" t="s">
        <v>3833</v>
      </c>
      <c r="C166" s="68" t="s">
        <v>3824</v>
      </c>
      <c r="D166" s="68" t="s">
        <v>3825</v>
      </c>
      <c r="E166" s="68" t="s">
        <v>3452</v>
      </c>
      <c r="F166" s="68" t="s">
        <v>3453</v>
      </c>
      <c r="G166" s="68" t="s">
        <v>3454</v>
      </c>
      <c r="H166" s="69">
        <v>1347464</v>
      </c>
      <c r="I166" s="68" t="s">
        <v>5146</v>
      </c>
      <c r="J166" s="70"/>
      <c r="K166" s="178" t="s">
        <v>3455</v>
      </c>
    </row>
    <row r="167" spans="1:11">
      <c r="A167" s="67" t="s">
        <v>3834</v>
      </c>
      <c r="B167" s="68" t="s">
        <v>3835</v>
      </c>
      <c r="C167" s="68" t="s">
        <v>3824</v>
      </c>
      <c r="D167" s="68" t="s">
        <v>3825</v>
      </c>
      <c r="E167" s="68" t="s">
        <v>3452</v>
      </c>
      <c r="F167" s="68" t="s">
        <v>3453</v>
      </c>
      <c r="G167" s="68" t="s">
        <v>3454</v>
      </c>
      <c r="H167" s="69">
        <v>4042393</v>
      </c>
      <c r="I167" s="68" t="s">
        <v>5146</v>
      </c>
      <c r="J167" s="70"/>
      <c r="K167" s="178" t="s">
        <v>3455</v>
      </c>
    </row>
    <row r="168" spans="1:11">
      <c r="A168" s="67" t="s">
        <v>3836</v>
      </c>
      <c r="B168" s="68" t="s">
        <v>3837</v>
      </c>
      <c r="C168" s="68" t="s">
        <v>3824</v>
      </c>
      <c r="D168" s="68" t="s">
        <v>3825</v>
      </c>
      <c r="E168" s="68" t="s">
        <v>3452</v>
      </c>
      <c r="F168" s="68" t="s">
        <v>3453</v>
      </c>
      <c r="G168" s="68" t="s">
        <v>3454</v>
      </c>
      <c r="H168" s="69">
        <v>2694928</v>
      </c>
      <c r="I168" s="68" t="s">
        <v>5146</v>
      </c>
      <c r="J168" s="70"/>
      <c r="K168" s="178" t="s">
        <v>3455</v>
      </c>
    </row>
    <row r="169" spans="1:11">
      <c r="A169" s="67" t="s">
        <v>3838</v>
      </c>
      <c r="B169" s="68" t="s">
        <v>3839</v>
      </c>
      <c r="C169" s="68" t="s">
        <v>3824</v>
      </c>
      <c r="D169" s="68" t="s">
        <v>3825</v>
      </c>
      <c r="E169" s="68" t="s">
        <v>3452</v>
      </c>
      <c r="F169" s="68" t="s">
        <v>3453</v>
      </c>
      <c r="G169" s="68" t="s">
        <v>3454</v>
      </c>
      <c r="H169" s="69">
        <v>2694928</v>
      </c>
      <c r="I169" s="68" t="s">
        <v>5146</v>
      </c>
      <c r="J169" s="70"/>
      <c r="K169" s="178" t="s">
        <v>3455</v>
      </c>
    </row>
    <row r="170" spans="1:11">
      <c r="A170" s="67" t="s">
        <v>3840</v>
      </c>
      <c r="B170" s="68" t="s">
        <v>3841</v>
      </c>
      <c r="C170" s="68" t="s">
        <v>3824</v>
      </c>
      <c r="D170" s="68" t="s">
        <v>3825</v>
      </c>
      <c r="E170" s="68" t="s">
        <v>3452</v>
      </c>
      <c r="F170" s="68" t="s">
        <v>3453</v>
      </c>
      <c r="G170" s="68" t="s">
        <v>3454</v>
      </c>
      <c r="H170" s="69">
        <v>12800914</v>
      </c>
      <c r="I170" s="68" t="s">
        <v>5146</v>
      </c>
      <c r="J170" s="70"/>
      <c r="K170" s="178" t="s">
        <v>3455</v>
      </c>
    </row>
    <row r="171" spans="1:11">
      <c r="A171" s="67" t="s">
        <v>3842</v>
      </c>
      <c r="B171" s="68" t="s">
        <v>3843</v>
      </c>
      <c r="C171" s="68" t="s">
        <v>3824</v>
      </c>
      <c r="D171" s="68" t="s">
        <v>3825</v>
      </c>
      <c r="E171" s="68" t="s">
        <v>3452</v>
      </c>
      <c r="F171" s="68" t="s">
        <v>3453</v>
      </c>
      <c r="G171" s="68" t="s">
        <v>3454</v>
      </c>
      <c r="H171" s="69">
        <v>673734</v>
      </c>
      <c r="I171" s="68" t="s">
        <v>5146</v>
      </c>
      <c r="J171" s="70"/>
      <c r="K171" s="178" t="s">
        <v>3455</v>
      </c>
    </row>
    <row r="172" spans="1:11">
      <c r="A172" s="67" t="s">
        <v>3844</v>
      </c>
      <c r="B172" s="68" t="s">
        <v>3845</v>
      </c>
      <c r="C172" s="68" t="s">
        <v>3846</v>
      </c>
      <c r="D172" s="68" t="s">
        <v>3847</v>
      </c>
      <c r="E172" s="68" t="s">
        <v>3452</v>
      </c>
      <c r="F172" s="68" t="s">
        <v>3453</v>
      </c>
      <c r="G172" s="68" t="s">
        <v>3454</v>
      </c>
      <c r="H172" s="69">
        <v>2694928</v>
      </c>
      <c r="I172" s="68" t="s">
        <v>5146</v>
      </c>
      <c r="J172" s="70"/>
      <c r="K172" s="178" t="s">
        <v>3455</v>
      </c>
    </row>
    <row r="173" spans="1:11">
      <c r="A173" s="67" t="s">
        <v>3848</v>
      </c>
      <c r="B173" s="68" t="s">
        <v>3849</v>
      </c>
      <c r="C173" s="68" t="s">
        <v>3846</v>
      </c>
      <c r="D173" s="68" t="s">
        <v>3847</v>
      </c>
      <c r="E173" s="68" t="s">
        <v>3452</v>
      </c>
      <c r="F173" s="68" t="s">
        <v>3453</v>
      </c>
      <c r="G173" s="68" t="s">
        <v>3454</v>
      </c>
      <c r="H173" s="69">
        <v>22906897</v>
      </c>
      <c r="I173" s="68" t="s">
        <v>5146</v>
      </c>
      <c r="J173" s="70"/>
      <c r="K173" s="178" t="s">
        <v>3455</v>
      </c>
    </row>
    <row r="174" spans="1:11">
      <c r="A174" s="67" t="s">
        <v>3850</v>
      </c>
      <c r="B174" s="68" t="s">
        <v>3851</v>
      </c>
      <c r="C174" s="68" t="s">
        <v>3846</v>
      </c>
      <c r="D174" s="68" t="s">
        <v>3847</v>
      </c>
      <c r="E174" s="68" t="s">
        <v>3452</v>
      </c>
      <c r="F174" s="68" t="s">
        <v>3453</v>
      </c>
      <c r="G174" s="68" t="s">
        <v>3454</v>
      </c>
      <c r="H174" s="69">
        <v>13474643</v>
      </c>
      <c r="I174" s="68" t="s">
        <v>5146</v>
      </c>
      <c r="J174" s="70"/>
      <c r="K174" s="178" t="s">
        <v>3455</v>
      </c>
    </row>
    <row r="175" spans="1:11">
      <c r="A175" s="67" t="s">
        <v>3852</v>
      </c>
      <c r="B175" s="68" t="s">
        <v>3853</v>
      </c>
      <c r="C175" s="68" t="s">
        <v>3846</v>
      </c>
      <c r="D175" s="68" t="s">
        <v>3847</v>
      </c>
      <c r="E175" s="68" t="s">
        <v>3452</v>
      </c>
      <c r="F175" s="68" t="s">
        <v>3453</v>
      </c>
      <c r="G175" s="68" t="s">
        <v>3454</v>
      </c>
      <c r="H175" s="69">
        <v>39076471</v>
      </c>
      <c r="I175" s="68" t="s">
        <v>5146</v>
      </c>
      <c r="J175" s="70"/>
      <c r="K175" s="178" t="s">
        <v>3455</v>
      </c>
    </row>
    <row r="176" spans="1:11">
      <c r="A176" s="67" t="s">
        <v>3854</v>
      </c>
      <c r="B176" s="68" t="s">
        <v>3855</v>
      </c>
      <c r="C176" s="68" t="s">
        <v>3846</v>
      </c>
      <c r="D176" s="68" t="s">
        <v>3847</v>
      </c>
      <c r="E176" s="68" t="s">
        <v>3452</v>
      </c>
      <c r="F176" s="68" t="s">
        <v>3453</v>
      </c>
      <c r="G176" s="68" t="s">
        <v>3454</v>
      </c>
      <c r="H176" s="69">
        <v>22906897</v>
      </c>
      <c r="I176" s="68" t="s">
        <v>5146</v>
      </c>
      <c r="J176" s="70"/>
      <c r="K176" s="178" t="s">
        <v>3455</v>
      </c>
    </row>
    <row r="177" spans="1:11">
      <c r="A177" s="67" t="s">
        <v>3856</v>
      </c>
      <c r="B177" s="68" t="s">
        <v>3857</v>
      </c>
      <c r="C177" s="68" t="s">
        <v>3846</v>
      </c>
      <c r="D177" s="68" t="s">
        <v>3847</v>
      </c>
      <c r="E177" s="68" t="s">
        <v>3452</v>
      </c>
      <c r="F177" s="68" t="s">
        <v>3453</v>
      </c>
      <c r="G177" s="68" t="s">
        <v>3454</v>
      </c>
      <c r="H177" s="69">
        <v>28970486</v>
      </c>
      <c r="I177" s="68" t="s">
        <v>5146</v>
      </c>
      <c r="J177" s="70"/>
      <c r="K177" s="178" t="s">
        <v>3455</v>
      </c>
    </row>
    <row r="178" spans="1:11">
      <c r="A178" s="67" t="s">
        <v>3858</v>
      </c>
      <c r="B178" s="68" t="s">
        <v>3859</v>
      </c>
      <c r="C178" s="68" t="s">
        <v>3846</v>
      </c>
      <c r="D178" s="68" t="s">
        <v>3847</v>
      </c>
      <c r="E178" s="68" t="s">
        <v>3452</v>
      </c>
      <c r="F178" s="68" t="s">
        <v>3453</v>
      </c>
      <c r="G178" s="68" t="s">
        <v>3454</v>
      </c>
      <c r="H178" s="69">
        <v>30991682</v>
      </c>
      <c r="I178" s="68" t="s">
        <v>5146</v>
      </c>
      <c r="J178" s="70"/>
      <c r="K178" s="178" t="s">
        <v>3455</v>
      </c>
    </row>
    <row r="179" spans="1:11">
      <c r="A179" s="67" t="s">
        <v>3860</v>
      </c>
      <c r="B179" s="68" t="s">
        <v>3861</v>
      </c>
      <c r="C179" s="68" t="s">
        <v>3846</v>
      </c>
      <c r="D179" s="68" t="s">
        <v>3847</v>
      </c>
      <c r="E179" s="68" t="s">
        <v>3452</v>
      </c>
      <c r="F179" s="68" t="s">
        <v>3453</v>
      </c>
      <c r="G179" s="68" t="s">
        <v>3454</v>
      </c>
      <c r="H179" s="69">
        <v>33686612</v>
      </c>
      <c r="I179" s="68" t="s">
        <v>5146</v>
      </c>
      <c r="J179" s="70"/>
      <c r="K179" s="178" t="s">
        <v>3455</v>
      </c>
    </row>
    <row r="180" spans="1:11">
      <c r="A180" s="67" t="s">
        <v>3862</v>
      </c>
      <c r="B180" s="68" t="s">
        <v>3863</v>
      </c>
      <c r="C180" s="68" t="s">
        <v>3846</v>
      </c>
      <c r="D180" s="68" t="s">
        <v>3847</v>
      </c>
      <c r="E180" s="68" t="s">
        <v>3452</v>
      </c>
      <c r="F180" s="68" t="s">
        <v>3453</v>
      </c>
      <c r="G180" s="68" t="s">
        <v>3454</v>
      </c>
      <c r="H180" s="69">
        <v>22233164</v>
      </c>
      <c r="I180" s="68" t="s">
        <v>5146</v>
      </c>
      <c r="J180" s="70"/>
      <c r="K180" s="178" t="s">
        <v>3455</v>
      </c>
    </row>
    <row r="181" spans="1:11">
      <c r="A181" s="67" t="s">
        <v>3864</v>
      </c>
      <c r="B181" s="68" t="s">
        <v>3865</v>
      </c>
      <c r="C181" s="68" t="s">
        <v>3846</v>
      </c>
      <c r="D181" s="68" t="s">
        <v>3847</v>
      </c>
      <c r="E181" s="68" t="s">
        <v>3452</v>
      </c>
      <c r="F181" s="68" t="s">
        <v>3453</v>
      </c>
      <c r="G181" s="68" t="s">
        <v>3454</v>
      </c>
      <c r="H181" s="69">
        <v>30317951</v>
      </c>
      <c r="I181" s="68" t="s">
        <v>5146</v>
      </c>
      <c r="J181" s="70"/>
      <c r="K181" s="178" t="s">
        <v>3455</v>
      </c>
    </row>
    <row r="182" spans="1:11">
      <c r="A182" s="67" t="s">
        <v>3866</v>
      </c>
      <c r="B182" s="68" t="s">
        <v>3867</v>
      </c>
      <c r="C182" s="68" t="s">
        <v>3846</v>
      </c>
      <c r="D182" s="68" t="s">
        <v>3847</v>
      </c>
      <c r="E182" s="68" t="s">
        <v>3452</v>
      </c>
      <c r="F182" s="68" t="s">
        <v>3453</v>
      </c>
      <c r="G182" s="68" t="s">
        <v>3454</v>
      </c>
      <c r="H182" s="69">
        <v>28970486</v>
      </c>
      <c r="I182" s="68" t="s">
        <v>5146</v>
      </c>
      <c r="J182" s="70"/>
      <c r="K182" s="178" t="s">
        <v>3455</v>
      </c>
    </row>
    <row r="183" spans="1:11">
      <c r="A183" s="67" t="s">
        <v>3868</v>
      </c>
      <c r="B183" s="68" t="s">
        <v>3869</v>
      </c>
      <c r="C183" s="68" t="s">
        <v>3846</v>
      </c>
      <c r="D183" s="68" t="s">
        <v>3847</v>
      </c>
      <c r="E183" s="68" t="s">
        <v>3452</v>
      </c>
      <c r="F183" s="68" t="s">
        <v>3453</v>
      </c>
      <c r="G183" s="68" t="s">
        <v>3454</v>
      </c>
      <c r="H183" s="69">
        <v>23580630</v>
      </c>
      <c r="I183" s="68" t="s">
        <v>5146</v>
      </c>
      <c r="J183" s="70"/>
      <c r="K183" s="178" t="s">
        <v>3455</v>
      </c>
    </row>
    <row r="184" spans="1:11">
      <c r="A184" s="67" t="s">
        <v>3870</v>
      </c>
      <c r="B184" s="68" t="s">
        <v>3871</v>
      </c>
      <c r="C184" s="68" t="s">
        <v>3846</v>
      </c>
      <c r="D184" s="68" t="s">
        <v>3847</v>
      </c>
      <c r="E184" s="68" t="s">
        <v>3452</v>
      </c>
      <c r="F184" s="68" t="s">
        <v>3453</v>
      </c>
      <c r="G184" s="68" t="s">
        <v>3454</v>
      </c>
      <c r="H184" s="69">
        <v>673734</v>
      </c>
      <c r="I184" s="68" t="s">
        <v>5146</v>
      </c>
      <c r="J184" s="70"/>
      <c r="K184" s="178" t="s">
        <v>3455</v>
      </c>
    </row>
    <row r="185" spans="1:11">
      <c r="A185" s="67" t="s">
        <v>3872</v>
      </c>
      <c r="B185" s="68" t="s">
        <v>3873</v>
      </c>
      <c r="C185" s="68" t="s">
        <v>3846</v>
      </c>
      <c r="D185" s="68" t="s">
        <v>3847</v>
      </c>
      <c r="E185" s="68" t="s">
        <v>3452</v>
      </c>
      <c r="F185" s="68" t="s">
        <v>3453</v>
      </c>
      <c r="G185" s="68" t="s">
        <v>3454</v>
      </c>
      <c r="H185" s="69">
        <v>21559432</v>
      </c>
      <c r="I185" s="68" t="s">
        <v>5146</v>
      </c>
      <c r="J185" s="70"/>
      <c r="K185" s="178" t="s">
        <v>3455</v>
      </c>
    </row>
    <row r="186" spans="1:11">
      <c r="A186" s="67" t="s">
        <v>3874</v>
      </c>
      <c r="B186" s="68" t="s">
        <v>3875</v>
      </c>
      <c r="C186" s="68" t="s">
        <v>3846</v>
      </c>
      <c r="D186" s="68" t="s">
        <v>3847</v>
      </c>
      <c r="E186" s="68" t="s">
        <v>3452</v>
      </c>
      <c r="F186" s="68" t="s">
        <v>3453</v>
      </c>
      <c r="G186" s="68" t="s">
        <v>3454</v>
      </c>
      <c r="H186" s="69">
        <v>15495842</v>
      </c>
      <c r="I186" s="68" t="s">
        <v>5146</v>
      </c>
      <c r="J186" s="70"/>
      <c r="K186" s="178" t="s">
        <v>3455</v>
      </c>
    </row>
    <row r="187" spans="1:11">
      <c r="A187" s="67" t="s">
        <v>3876</v>
      </c>
      <c r="B187" s="68" t="s">
        <v>3877</v>
      </c>
      <c r="C187" s="68" t="s">
        <v>3846</v>
      </c>
      <c r="D187" s="68" t="s">
        <v>3847</v>
      </c>
      <c r="E187" s="68" t="s">
        <v>3452</v>
      </c>
      <c r="F187" s="68" t="s">
        <v>3453</v>
      </c>
      <c r="G187" s="68" t="s">
        <v>3454</v>
      </c>
      <c r="H187" s="69">
        <v>18864502</v>
      </c>
      <c r="I187" s="68" t="s">
        <v>5146</v>
      </c>
      <c r="J187" s="70"/>
      <c r="K187" s="178" t="s">
        <v>3455</v>
      </c>
    </row>
    <row r="188" spans="1:11">
      <c r="A188" s="67" t="s">
        <v>3878</v>
      </c>
      <c r="B188" s="68" t="s">
        <v>3879</v>
      </c>
      <c r="C188" s="68" t="s">
        <v>3846</v>
      </c>
      <c r="D188" s="68" t="s">
        <v>3847</v>
      </c>
      <c r="E188" s="68" t="s">
        <v>3452</v>
      </c>
      <c r="F188" s="68" t="s">
        <v>3453</v>
      </c>
      <c r="G188" s="68" t="s">
        <v>3454</v>
      </c>
      <c r="H188" s="69">
        <v>16843307</v>
      </c>
      <c r="I188" s="68" t="s">
        <v>5146</v>
      </c>
      <c r="J188" s="70"/>
      <c r="K188" s="178" t="s">
        <v>3455</v>
      </c>
    </row>
    <row r="189" spans="1:11">
      <c r="A189" s="67" t="s">
        <v>3880</v>
      </c>
      <c r="B189" s="68" t="s">
        <v>3881</v>
      </c>
      <c r="C189" s="68" t="s">
        <v>3846</v>
      </c>
      <c r="D189" s="68" t="s">
        <v>3847</v>
      </c>
      <c r="E189" s="68" t="s">
        <v>3452</v>
      </c>
      <c r="F189" s="68" t="s">
        <v>3453</v>
      </c>
      <c r="G189" s="68" t="s">
        <v>3454</v>
      </c>
      <c r="H189" s="69">
        <v>14148377</v>
      </c>
      <c r="I189" s="68" t="s">
        <v>5146</v>
      </c>
      <c r="J189" s="70"/>
      <c r="K189" s="178" t="s">
        <v>3455</v>
      </c>
    </row>
    <row r="190" spans="1:11">
      <c r="A190" s="67" t="s">
        <v>3882</v>
      </c>
      <c r="B190" s="68" t="s">
        <v>3883</v>
      </c>
      <c r="C190" s="68" t="s">
        <v>3846</v>
      </c>
      <c r="D190" s="68" t="s">
        <v>3847</v>
      </c>
      <c r="E190" s="68" t="s">
        <v>3452</v>
      </c>
      <c r="F190" s="68" t="s">
        <v>3453</v>
      </c>
      <c r="G190" s="68" t="s">
        <v>3454</v>
      </c>
      <c r="H190" s="69">
        <v>673734</v>
      </c>
      <c r="I190" s="68" t="s">
        <v>5146</v>
      </c>
      <c r="J190" s="70"/>
      <c r="K190" s="178" t="s">
        <v>3455</v>
      </c>
    </row>
    <row r="191" spans="1:11">
      <c r="A191" s="67" t="s">
        <v>3884</v>
      </c>
      <c r="B191" s="68" t="s">
        <v>3885</v>
      </c>
      <c r="C191" s="68" t="s">
        <v>3846</v>
      </c>
      <c r="D191" s="68" t="s">
        <v>3847</v>
      </c>
      <c r="E191" s="68" t="s">
        <v>3452</v>
      </c>
      <c r="F191" s="68" t="s">
        <v>3453</v>
      </c>
      <c r="G191" s="68" t="s">
        <v>3454</v>
      </c>
      <c r="H191" s="69">
        <v>17517038</v>
      </c>
      <c r="I191" s="68" t="s">
        <v>5146</v>
      </c>
      <c r="J191" s="70"/>
      <c r="K191" s="178" t="s">
        <v>3455</v>
      </c>
    </row>
    <row r="192" spans="1:11">
      <c r="A192" s="67" t="s">
        <v>3886</v>
      </c>
      <c r="B192" s="68" t="s">
        <v>3887</v>
      </c>
      <c r="C192" s="68" t="s">
        <v>3846</v>
      </c>
      <c r="D192" s="68" t="s">
        <v>3847</v>
      </c>
      <c r="E192" s="68" t="s">
        <v>3452</v>
      </c>
      <c r="F192" s="68" t="s">
        <v>3453</v>
      </c>
      <c r="G192" s="68" t="s">
        <v>3454</v>
      </c>
      <c r="H192" s="69">
        <v>50529918</v>
      </c>
      <c r="I192" s="68" t="s">
        <v>5146</v>
      </c>
      <c r="J192" s="70"/>
      <c r="K192" s="178" t="s">
        <v>3455</v>
      </c>
    </row>
    <row r="193" spans="1:11">
      <c r="A193" s="67" t="s">
        <v>3888</v>
      </c>
      <c r="B193" s="68" t="s">
        <v>3889</v>
      </c>
      <c r="C193" s="68" t="s">
        <v>3846</v>
      </c>
      <c r="D193" s="68" t="s">
        <v>3847</v>
      </c>
      <c r="E193" s="68" t="s">
        <v>3452</v>
      </c>
      <c r="F193" s="68" t="s">
        <v>3453</v>
      </c>
      <c r="G193" s="68" t="s">
        <v>3454</v>
      </c>
      <c r="H193" s="69">
        <v>20885700</v>
      </c>
      <c r="I193" s="68" t="s">
        <v>5146</v>
      </c>
      <c r="J193" s="70"/>
      <c r="K193" s="178" t="s">
        <v>3455</v>
      </c>
    </row>
    <row r="194" spans="1:11">
      <c r="A194" s="67" t="s">
        <v>3890</v>
      </c>
      <c r="B194" s="68" t="s">
        <v>3891</v>
      </c>
      <c r="C194" s="68" t="s">
        <v>3846</v>
      </c>
      <c r="D194" s="68" t="s">
        <v>3847</v>
      </c>
      <c r="E194" s="68" t="s">
        <v>3452</v>
      </c>
      <c r="F194" s="68" t="s">
        <v>3453</v>
      </c>
      <c r="G194" s="68" t="s">
        <v>3454</v>
      </c>
      <c r="H194" s="69">
        <v>10105984</v>
      </c>
      <c r="I194" s="68" t="s">
        <v>5146</v>
      </c>
      <c r="J194" s="70"/>
      <c r="K194" s="178" t="s">
        <v>3455</v>
      </c>
    </row>
    <row r="195" spans="1:11">
      <c r="A195" s="67" t="s">
        <v>3892</v>
      </c>
      <c r="B195" s="68" t="s">
        <v>3893</v>
      </c>
      <c r="C195" s="68" t="s">
        <v>3846</v>
      </c>
      <c r="D195" s="68" t="s">
        <v>3847</v>
      </c>
      <c r="E195" s="68" t="s">
        <v>3452</v>
      </c>
      <c r="F195" s="68" t="s">
        <v>3453</v>
      </c>
      <c r="G195" s="68" t="s">
        <v>3454</v>
      </c>
      <c r="H195" s="69">
        <v>21559432</v>
      </c>
      <c r="I195" s="68" t="s">
        <v>5146</v>
      </c>
      <c r="J195" s="70"/>
      <c r="K195" s="178" t="s">
        <v>3455</v>
      </c>
    </row>
    <row r="196" spans="1:11">
      <c r="A196" s="67" t="s">
        <v>3894</v>
      </c>
      <c r="B196" s="68" t="s">
        <v>3895</v>
      </c>
      <c r="C196" s="68" t="s">
        <v>3846</v>
      </c>
      <c r="D196" s="68" t="s">
        <v>3847</v>
      </c>
      <c r="E196" s="68" t="s">
        <v>3452</v>
      </c>
      <c r="F196" s="68" t="s">
        <v>3453</v>
      </c>
      <c r="G196" s="68" t="s">
        <v>3454</v>
      </c>
      <c r="H196" s="69">
        <v>68046956</v>
      </c>
      <c r="I196" s="68" t="s">
        <v>5146</v>
      </c>
      <c r="J196" s="70"/>
      <c r="K196" s="178" t="s">
        <v>3455</v>
      </c>
    </row>
    <row r="197" spans="1:11">
      <c r="A197" s="67" t="s">
        <v>3896</v>
      </c>
      <c r="B197" s="68" t="s">
        <v>3897</v>
      </c>
      <c r="C197" s="68" t="s">
        <v>3846</v>
      </c>
      <c r="D197" s="68" t="s">
        <v>3847</v>
      </c>
      <c r="E197" s="68" t="s">
        <v>3452</v>
      </c>
      <c r="F197" s="68" t="s">
        <v>3453</v>
      </c>
      <c r="G197" s="68" t="s">
        <v>3454</v>
      </c>
      <c r="H197" s="69">
        <v>95669978</v>
      </c>
      <c r="I197" s="68" t="s">
        <v>5146</v>
      </c>
      <c r="J197" s="70"/>
      <c r="K197" s="178" t="s">
        <v>3455</v>
      </c>
    </row>
    <row r="198" spans="1:11">
      <c r="A198" s="67" t="s">
        <v>3898</v>
      </c>
      <c r="B198" s="68" t="s">
        <v>3899</v>
      </c>
      <c r="C198" s="68" t="s">
        <v>3900</v>
      </c>
      <c r="D198" s="68" t="s">
        <v>3901</v>
      </c>
      <c r="E198" s="68" t="s">
        <v>3452</v>
      </c>
      <c r="F198" s="68" t="s">
        <v>3453</v>
      </c>
      <c r="G198" s="68" t="s">
        <v>3454</v>
      </c>
      <c r="H198" s="69">
        <v>107797159</v>
      </c>
      <c r="I198" s="68" t="s">
        <v>5146</v>
      </c>
      <c r="J198" s="70"/>
      <c r="K198" s="178" t="s">
        <v>3455</v>
      </c>
    </row>
    <row r="199" spans="1:11">
      <c r="A199" s="67" t="s">
        <v>3902</v>
      </c>
      <c r="B199" s="68" t="s">
        <v>3903</v>
      </c>
      <c r="C199" s="68" t="s">
        <v>3900</v>
      </c>
      <c r="D199" s="68" t="s">
        <v>3901</v>
      </c>
      <c r="E199" s="68" t="s">
        <v>3452</v>
      </c>
      <c r="F199" s="68" t="s">
        <v>3453</v>
      </c>
      <c r="G199" s="68" t="s">
        <v>3454</v>
      </c>
      <c r="H199" s="69">
        <v>96343711</v>
      </c>
      <c r="I199" s="68" t="s">
        <v>5146</v>
      </c>
      <c r="J199" s="70"/>
      <c r="K199" s="178" t="s">
        <v>3455</v>
      </c>
    </row>
    <row r="200" spans="1:11">
      <c r="A200" s="67" t="s">
        <v>3904</v>
      </c>
      <c r="B200" s="68" t="s">
        <v>3905</v>
      </c>
      <c r="C200" s="68" t="s">
        <v>3900</v>
      </c>
      <c r="D200" s="68" t="s">
        <v>3901</v>
      </c>
      <c r="E200" s="68" t="s">
        <v>3452</v>
      </c>
      <c r="F200" s="68" t="s">
        <v>3453</v>
      </c>
      <c r="G200" s="68" t="s">
        <v>3454</v>
      </c>
      <c r="H200" s="69">
        <v>51877383</v>
      </c>
      <c r="I200" s="68" t="s">
        <v>5146</v>
      </c>
      <c r="J200" s="70"/>
      <c r="K200" s="178" t="s">
        <v>3455</v>
      </c>
    </row>
    <row r="201" spans="1:11">
      <c r="A201" s="67" t="s">
        <v>3906</v>
      </c>
      <c r="B201" s="68" t="s">
        <v>3907</v>
      </c>
      <c r="C201" s="68" t="s">
        <v>3900</v>
      </c>
      <c r="D201" s="68" t="s">
        <v>3901</v>
      </c>
      <c r="E201" s="68" t="s">
        <v>3452</v>
      </c>
      <c r="F201" s="68" t="s">
        <v>3453</v>
      </c>
      <c r="G201" s="68" t="s">
        <v>3454</v>
      </c>
      <c r="H201" s="69">
        <v>76805475</v>
      </c>
      <c r="I201" s="68" t="s">
        <v>5146</v>
      </c>
      <c r="J201" s="70"/>
      <c r="K201" s="178" t="s">
        <v>3455</v>
      </c>
    </row>
    <row r="202" spans="1:11">
      <c r="A202" s="67" t="s">
        <v>3908</v>
      </c>
      <c r="B202" s="68" t="s">
        <v>3909</v>
      </c>
      <c r="C202" s="68" t="s">
        <v>3900</v>
      </c>
      <c r="D202" s="68" t="s">
        <v>3901</v>
      </c>
      <c r="E202" s="68" t="s">
        <v>3452</v>
      </c>
      <c r="F202" s="68" t="s">
        <v>3453</v>
      </c>
      <c r="G202" s="68" t="s">
        <v>3454</v>
      </c>
      <c r="H202" s="69">
        <v>2694928</v>
      </c>
      <c r="I202" s="68" t="s">
        <v>5146</v>
      </c>
      <c r="J202" s="70"/>
      <c r="K202" s="178" t="s">
        <v>3455</v>
      </c>
    </row>
    <row r="203" spans="1:11">
      <c r="A203" s="67" t="s">
        <v>3910</v>
      </c>
      <c r="B203" s="68" t="s">
        <v>3911</v>
      </c>
      <c r="C203" s="68" t="s">
        <v>3900</v>
      </c>
      <c r="D203" s="68" t="s">
        <v>3901</v>
      </c>
      <c r="E203" s="68" t="s">
        <v>3452</v>
      </c>
      <c r="F203" s="68" t="s">
        <v>3453</v>
      </c>
      <c r="G203" s="68" t="s">
        <v>3454</v>
      </c>
      <c r="H203" s="69">
        <v>2021197</v>
      </c>
      <c r="I203" s="68" t="s">
        <v>5146</v>
      </c>
      <c r="J203" s="70"/>
      <c r="K203" s="178" t="s">
        <v>3455</v>
      </c>
    </row>
    <row r="204" spans="1:11">
      <c r="A204" s="67" t="s">
        <v>3912</v>
      </c>
      <c r="B204" s="68" t="s">
        <v>3913</v>
      </c>
      <c r="C204" s="68" t="s">
        <v>3900</v>
      </c>
      <c r="D204" s="68" t="s">
        <v>3901</v>
      </c>
      <c r="E204" s="68" t="s">
        <v>3452</v>
      </c>
      <c r="F204" s="68" t="s">
        <v>3453</v>
      </c>
      <c r="G204" s="68" t="s">
        <v>3454</v>
      </c>
      <c r="H204" s="69">
        <v>25601825</v>
      </c>
      <c r="I204" s="68" t="s">
        <v>5146</v>
      </c>
      <c r="J204" s="70"/>
      <c r="K204" s="178" t="s">
        <v>3455</v>
      </c>
    </row>
    <row r="205" spans="1:11">
      <c r="A205" s="67" t="s">
        <v>3914</v>
      </c>
      <c r="B205" s="68" t="s">
        <v>3915</v>
      </c>
      <c r="C205" s="68" t="s">
        <v>3900</v>
      </c>
      <c r="D205" s="68" t="s">
        <v>3901</v>
      </c>
      <c r="E205" s="68" t="s">
        <v>3452</v>
      </c>
      <c r="F205" s="68" t="s">
        <v>3453</v>
      </c>
      <c r="G205" s="68" t="s">
        <v>3454</v>
      </c>
      <c r="H205" s="69">
        <v>4716126</v>
      </c>
      <c r="I205" s="68" t="s">
        <v>5146</v>
      </c>
      <c r="J205" s="70"/>
      <c r="K205" s="178" t="s">
        <v>3455</v>
      </c>
    </row>
    <row r="206" spans="1:11">
      <c r="A206" s="67" t="s">
        <v>3916</v>
      </c>
      <c r="B206" s="68" t="s">
        <v>3917</v>
      </c>
      <c r="C206" s="68" t="s">
        <v>3900</v>
      </c>
      <c r="D206" s="68" t="s">
        <v>3901</v>
      </c>
      <c r="E206" s="68" t="s">
        <v>3452</v>
      </c>
      <c r="F206" s="68" t="s">
        <v>3453</v>
      </c>
      <c r="G206" s="68" t="s">
        <v>3454</v>
      </c>
      <c r="H206" s="69">
        <v>673734</v>
      </c>
      <c r="I206" s="68" t="s">
        <v>5146</v>
      </c>
      <c r="J206" s="70"/>
      <c r="K206" s="178" t="s">
        <v>3455</v>
      </c>
    </row>
    <row r="207" spans="1:11">
      <c r="A207" s="67" t="s">
        <v>3918</v>
      </c>
      <c r="B207" s="68" t="s">
        <v>3919</v>
      </c>
      <c r="C207" s="68" t="s">
        <v>3900</v>
      </c>
      <c r="D207" s="68" t="s">
        <v>3901</v>
      </c>
      <c r="E207" s="68" t="s">
        <v>3452</v>
      </c>
      <c r="F207" s="68" t="s">
        <v>3453</v>
      </c>
      <c r="G207" s="68" t="s">
        <v>3454</v>
      </c>
      <c r="H207" s="69">
        <v>2694928</v>
      </c>
      <c r="I207" s="68" t="s">
        <v>5146</v>
      </c>
      <c r="J207" s="70"/>
      <c r="K207" s="178" t="s">
        <v>3455</v>
      </c>
    </row>
    <row r="208" spans="1:11">
      <c r="A208" s="67" t="s">
        <v>3920</v>
      </c>
      <c r="B208" s="68" t="s">
        <v>3921</v>
      </c>
      <c r="C208" s="68" t="s">
        <v>3900</v>
      </c>
      <c r="D208" s="68" t="s">
        <v>3901</v>
      </c>
      <c r="E208" s="68" t="s">
        <v>3452</v>
      </c>
      <c r="F208" s="68" t="s">
        <v>3453</v>
      </c>
      <c r="G208" s="68" t="s">
        <v>3454</v>
      </c>
      <c r="H208" s="69">
        <v>63330830</v>
      </c>
      <c r="I208" s="68" t="s">
        <v>5146</v>
      </c>
      <c r="J208" s="70"/>
      <c r="K208" s="178" t="s">
        <v>3455</v>
      </c>
    </row>
    <row r="209" spans="1:11">
      <c r="A209" s="67" t="s">
        <v>3922</v>
      </c>
      <c r="B209" s="68" t="s">
        <v>3923</v>
      </c>
      <c r="C209" s="68" t="s">
        <v>3924</v>
      </c>
      <c r="D209" s="68" t="s">
        <v>3925</v>
      </c>
      <c r="E209" s="68" t="s">
        <v>3452</v>
      </c>
      <c r="F209" s="68" t="s">
        <v>3453</v>
      </c>
      <c r="G209" s="68" t="s">
        <v>3454</v>
      </c>
      <c r="H209" s="69">
        <v>32339149</v>
      </c>
      <c r="I209" s="68" t="s">
        <v>5146</v>
      </c>
      <c r="J209" s="70"/>
      <c r="K209" s="178" t="s">
        <v>3455</v>
      </c>
    </row>
    <row r="210" spans="1:11">
      <c r="A210" s="67" t="s">
        <v>3926</v>
      </c>
      <c r="B210" s="68" t="s">
        <v>3927</v>
      </c>
      <c r="C210" s="68" t="s">
        <v>3924</v>
      </c>
      <c r="D210" s="68" t="s">
        <v>3925</v>
      </c>
      <c r="E210" s="68" t="s">
        <v>3452</v>
      </c>
      <c r="F210" s="68" t="s">
        <v>3453</v>
      </c>
      <c r="G210" s="68" t="s">
        <v>3454</v>
      </c>
      <c r="H210" s="69">
        <v>55919776</v>
      </c>
      <c r="I210" s="68" t="s">
        <v>5146</v>
      </c>
      <c r="J210" s="70"/>
      <c r="K210" s="178" t="s">
        <v>3455</v>
      </c>
    </row>
    <row r="211" spans="1:11">
      <c r="A211" s="67" t="s">
        <v>3928</v>
      </c>
      <c r="B211" s="68" t="s">
        <v>3929</v>
      </c>
      <c r="C211" s="68" t="s">
        <v>3924</v>
      </c>
      <c r="D211" s="68" t="s">
        <v>3925</v>
      </c>
      <c r="E211" s="68" t="s">
        <v>3452</v>
      </c>
      <c r="F211" s="68" t="s">
        <v>3453</v>
      </c>
      <c r="G211" s="68" t="s">
        <v>3454</v>
      </c>
      <c r="H211" s="69">
        <v>22906897</v>
      </c>
      <c r="I211" s="68" t="s">
        <v>5146</v>
      </c>
      <c r="J211" s="70"/>
      <c r="K211" s="178" t="s">
        <v>3455</v>
      </c>
    </row>
    <row r="212" spans="1:11">
      <c r="A212" s="67" t="s">
        <v>3930</v>
      </c>
      <c r="B212" s="68" t="s">
        <v>3931</v>
      </c>
      <c r="C212" s="68" t="s">
        <v>3924</v>
      </c>
      <c r="D212" s="68" t="s">
        <v>3925</v>
      </c>
      <c r="E212" s="68" t="s">
        <v>3452</v>
      </c>
      <c r="F212" s="68" t="s">
        <v>3453</v>
      </c>
      <c r="G212" s="68" t="s">
        <v>3454</v>
      </c>
      <c r="H212" s="69">
        <v>35707809</v>
      </c>
      <c r="I212" s="68" t="s">
        <v>5146</v>
      </c>
      <c r="J212" s="70"/>
      <c r="K212" s="178" t="s">
        <v>3455</v>
      </c>
    </row>
    <row r="213" spans="1:11">
      <c r="A213" s="67" t="s">
        <v>3932</v>
      </c>
      <c r="B213" s="68" t="s">
        <v>3933</v>
      </c>
      <c r="C213" s="68" t="s">
        <v>3924</v>
      </c>
      <c r="D213" s="68" t="s">
        <v>3925</v>
      </c>
      <c r="E213" s="68" t="s">
        <v>3452</v>
      </c>
      <c r="F213" s="68" t="s">
        <v>3453</v>
      </c>
      <c r="G213" s="68" t="s">
        <v>3454</v>
      </c>
      <c r="H213" s="69">
        <v>2021197</v>
      </c>
      <c r="I213" s="68" t="s">
        <v>5146</v>
      </c>
      <c r="J213" s="70"/>
      <c r="K213" s="178" t="s">
        <v>3455</v>
      </c>
    </row>
    <row r="214" spans="1:11">
      <c r="A214" s="67" t="s">
        <v>3934</v>
      </c>
      <c r="B214" s="68" t="s">
        <v>3935</v>
      </c>
      <c r="C214" s="68" t="s">
        <v>3924</v>
      </c>
      <c r="D214" s="68" t="s">
        <v>3925</v>
      </c>
      <c r="E214" s="68" t="s">
        <v>3452</v>
      </c>
      <c r="F214" s="68" t="s">
        <v>3453</v>
      </c>
      <c r="G214" s="68" t="s">
        <v>3454</v>
      </c>
      <c r="H214" s="69">
        <v>3368662</v>
      </c>
      <c r="I214" s="68" t="s">
        <v>5146</v>
      </c>
      <c r="J214" s="70"/>
      <c r="K214" s="178" t="s">
        <v>3455</v>
      </c>
    </row>
    <row r="215" spans="1:11">
      <c r="A215" s="67" t="s">
        <v>3936</v>
      </c>
      <c r="B215" s="68" t="s">
        <v>3937</v>
      </c>
      <c r="C215" s="68" t="s">
        <v>3924</v>
      </c>
      <c r="D215" s="68" t="s">
        <v>3925</v>
      </c>
      <c r="E215" s="68" t="s">
        <v>3452</v>
      </c>
      <c r="F215" s="68" t="s">
        <v>3453</v>
      </c>
      <c r="G215" s="68" t="s">
        <v>3454</v>
      </c>
      <c r="H215" s="69">
        <v>33012880</v>
      </c>
      <c r="I215" s="68" t="s">
        <v>5146</v>
      </c>
      <c r="J215" s="70"/>
      <c r="K215" s="178" t="s">
        <v>3455</v>
      </c>
    </row>
    <row r="216" spans="1:11">
      <c r="A216" s="67" t="s">
        <v>3938</v>
      </c>
      <c r="B216" s="68" t="s">
        <v>3939</v>
      </c>
      <c r="C216" s="68" t="s">
        <v>3924</v>
      </c>
      <c r="D216" s="68" t="s">
        <v>3925</v>
      </c>
      <c r="E216" s="68" t="s">
        <v>3452</v>
      </c>
      <c r="F216" s="68" t="s">
        <v>3453</v>
      </c>
      <c r="G216" s="68" t="s">
        <v>3454</v>
      </c>
      <c r="H216" s="69">
        <v>673734</v>
      </c>
      <c r="I216" s="68" t="s">
        <v>5146</v>
      </c>
      <c r="J216" s="70"/>
      <c r="K216" s="178" t="s">
        <v>3455</v>
      </c>
    </row>
    <row r="217" spans="1:11">
      <c r="A217" s="67" t="s">
        <v>3940</v>
      </c>
      <c r="B217" s="68" t="s">
        <v>3941</v>
      </c>
      <c r="C217" s="68" t="s">
        <v>3924</v>
      </c>
      <c r="D217" s="68" t="s">
        <v>3925</v>
      </c>
      <c r="E217" s="68" t="s">
        <v>3452</v>
      </c>
      <c r="F217" s="68" t="s">
        <v>3453</v>
      </c>
      <c r="G217" s="68" t="s">
        <v>3454</v>
      </c>
      <c r="H217" s="69">
        <v>23580630</v>
      </c>
      <c r="I217" s="68" t="s">
        <v>5146</v>
      </c>
      <c r="J217" s="70"/>
      <c r="K217" s="178" t="s">
        <v>3455</v>
      </c>
    </row>
    <row r="218" spans="1:11">
      <c r="A218" s="67" t="s">
        <v>3942</v>
      </c>
      <c r="B218" s="68" t="s">
        <v>3943</v>
      </c>
      <c r="C218" s="68" t="s">
        <v>3924</v>
      </c>
      <c r="D218" s="68" t="s">
        <v>3925</v>
      </c>
      <c r="E218" s="68" t="s">
        <v>3452</v>
      </c>
      <c r="F218" s="68" t="s">
        <v>3453</v>
      </c>
      <c r="G218" s="68" t="s">
        <v>3454</v>
      </c>
      <c r="H218" s="69">
        <v>12800914</v>
      </c>
      <c r="I218" s="68" t="s">
        <v>5146</v>
      </c>
      <c r="J218" s="70"/>
      <c r="K218" s="178" t="s">
        <v>3455</v>
      </c>
    </row>
    <row r="219" spans="1:11">
      <c r="A219" s="67" t="s">
        <v>3944</v>
      </c>
      <c r="B219" s="68" t="s">
        <v>3945</v>
      </c>
      <c r="C219" s="68" t="s">
        <v>3924</v>
      </c>
      <c r="D219" s="68" t="s">
        <v>3925</v>
      </c>
      <c r="E219" s="68" t="s">
        <v>3452</v>
      </c>
      <c r="F219" s="68" t="s">
        <v>3453</v>
      </c>
      <c r="G219" s="68" t="s">
        <v>3454</v>
      </c>
      <c r="H219" s="69">
        <v>2694928</v>
      </c>
      <c r="I219" s="68" t="s">
        <v>5146</v>
      </c>
      <c r="J219" s="70"/>
      <c r="K219" s="178" t="s">
        <v>3455</v>
      </c>
    </row>
    <row r="220" spans="1:11">
      <c r="A220" s="67" t="s">
        <v>3946</v>
      </c>
      <c r="B220" s="68" t="s">
        <v>3947</v>
      </c>
      <c r="C220" s="68" t="s">
        <v>3924</v>
      </c>
      <c r="D220" s="68" t="s">
        <v>3925</v>
      </c>
      <c r="E220" s="68" t="s">
        <v>3452</v>
      </c>
      <c r="F220" s="68" t="s">
        <v>3453</v>
      </c>
      <c r="G220" s="68" t="s">
        <v>3454</v>
      </c>
      <c r="H220" s="69">
        <v>7411056</v>
      </c>
      <c r="I220" s="68" t="s">
        <v>5146</v>
      </c>
      <c r="J220" s="70"/>
      <c r="K220" s="178" t="s">
        <v>3455</v>
      </c>
    </row>
    <row r="221" spans="1:11">
      <c r="A221" s="67" t="s">
        <v>3948</v>
      </c>
      <c r="B221" s="68" t="s">
        <v>3949</v>
      </c>
      <c r="C221" s="68" t="s">
        <v>3924</v>
      </c>
      <c r="D221" s="68" t="s">
        <v>3925</v>
      </c>
      <c r="E221" s="68" t="s">
        <v>3452</v>
      </c>
      <c r="F221" s="68" t="s">
        <v>3453</v>
      </c>
      <c r="G221" s="68" t="s">
        <v>3454</v>
      </c>
      <c r="H221" s="69">
        <v>673734</v>
      </c>
      <c r="I221" s="68" t="s">
        <v>5146</v>
      </c>
      <c r="J221" s="70"/>
      <c r="K221" s="178" t="s">
        <v>3455</v>
      </c>
    </row>
    <row r="222" spans="1:11">
      <c r="A222" s="67" t="s">
        <v>3950</v>
      </c>
      <c r="B222" s="68" t="s">
        <v>3951</v>
      </c>
      <c r="C222" s="68" t="s">
        <v>3952</v>
      </c>
      <c r="D222" s="68" t="s">
        <v>3953</v>
      </c>
      <c r="E222" s="68" t="s">
        <v>3452</v>
      </c>
      <c r="F222" s="68" t="s">
        <v>3453</v>
      </c>
      <c r="G222" s="68" t="s">
        <v>3454</v>
      </c>
      <c r="H222" s="69">
        <v>64678295</v>
      </c>
      <c r="I222" s="68" t="s">
        <v>5146</v>
      </c>
      <c r="J222" s="70"/>
      <c r="K222" s="178" t="s">
        <v>3455</v>
      </c>
    </row>
    <row r="223" spans="1:11">
      <c r="A223" s="67" t="s">
        <v>3954</v>
      </c>
      <c r="B223" s="68" t="s">
        <v>3955</v>
      </c>
      <c r="C223" s="68" t="s">
        <v>3952</v>
      </c>
      <c r="D223" s="68" t="s">
        <v>3953</v>
      </c>
      <c r="E223" s="68" t="s">
        <v>3452</v>
      </c>
      <c r="F223" s="68" t="s">
        <v>3453</v>
      </c>
      <c r="G223" s="68" t="s">
        <v>3454</v>
      </c>
      <c r="H223" s="69">
        <v>76805475</v>
      </c>
      <c r="I223" s="68" t="s">
        <v>5146</v>
      </c>
      <c r="J223" s="70"/>
      <c r="K223" s="178" t="s">
        <v>3455</v>
      </c>
    </row>
    <row r="224" spans="1:11">
      <c r="A224" s="67" t="s">
        <v>3956</v>
      </c>
      <c r="B224" s="68" t="s">
        <v>3957</v>
      </c>
      <c r="C224" s="68" t="s">
        <v>3952</v>
      </c>
      <c r="D224" s="68" t="s">
        <v>3953</v>
      </c>
      <c r="E224" s="68" t="s">
        <v>3452</v>
      </c>
      <c r="F224" s="68" t="s">
        <v>3453</v>
      </c>
      <c r="G224" s="68" t="s">
        <v>3454</v>
      </c>
      <c r="H224" s="69">
        <v>55246044</v>
      </c>
      <c r="I224" s="68" t="s">
        <v>5146</v>
      </c>
      <c r="J224" s="70"/>
      <c r="K224" s="178" t="s">
        <v>3455</v>
      </c>
    </row>
    <row r="225" spans="1:11">
      <c r="A225" s="67" t="s">
        <v>3958</v>
      </c>
      <c r="B225" s="68" t="s">
        <v>3959</v>
      </c>
      <c r="C225" s="68" t="s">
        <v>3952</v>
      </c>
      <c r="D225" s="68" t="s">
        <v>3953</v>
      </c>
      <c r="E225" s="68" t="s">
        <v>3452</v>
      </c>
      <c r="F225" s="68" t="s">
        <v>3453</v>
      </c>
      <c r="G225" s="68" t="s">
        <v>3454</v>
      </c>
      <c r="H225" s="69">
        <v>11453449</v>
      </c>
      <c r="I225" s="68" t="s">
        <v>5146</v>
      </c>
      <c r="J225" s="70"/>
      <c r="K225" s="178" t="s">
        <v>3455</v>
      </c>
    </row>
    <row r="226" spans="1:11">
      <c r="A226" s="67" t="s">
        <v>3960</v>
      </c>
      <c r="B226" s="68" t="s">
        <v>3961</v>
      </c>
      <c r="C226" s="68" t="s">
        <v>3952</v>
      </c>
      <c r="D226" s="68" t="s">
        <v>3953</v>
      </c>
      <c r="E226" s="68" t="s">
        <v>3452</v>
      </c>
      <c r="F226" s="68" t="s">
        <v>3453</v>
      </c>
      <c r="G226" s="68" t="s">
        <v>3454</v>
      </c>
      <c r="H226" s="69">
        <v>12127181</v>
      </c>
      <c r="I226" s="68" t="s">
        <v>5146</v>
      </c>
      <c r="J226" s="70"/>
      <c r="K226" s="178" t="s">
        <v>3455</v>
      </c>
    </row>
    <row r="227" spans="1:11">
      <c r="A227" s="67" t="s">
        <v>3962</v>
      </c>
      <c r="B227" s="68" t="s">
        <v>3963</v>
      </c>
      <c r="C227" s="68" t="s">
        <v>3952</v>
      </c>
      <c r="D227" s="68" t="s">
        <v>3953</v>
      </c>
      <c r="E227" s="68" t="s">
        <v>3452</v>
      </c>
      <c r="F227" s="68" t="s">
        <v>3453</v>
      </c>
      <c r="G227" s="68" t="s">
        <v>3454</v>
      </c>
      <c r="H227" s="69">
        <v>673734</v>
      </c>
      <c r="I227" s="68" t="s">
        <v>5146</v>
      </c>
      <c r="J227" s="70"/>
      <c r="K227" s="178" t="s">
        <v>3455</v>
      </c>
    </row>
    <row r="228" spans="1:11">
      <c r="A228" s="67" t="s">
        <v>3964</v>
      </c>
      <c r="B228" s="68" t="s">
        <v>3965</v>
      </c>
      <c r="C228" s="68" t="s">
        <v>3952</v>
      </c>
      <c r="D228" s="68" t="s">
        <v>3953</v>
      </c>
      <c r="E228" s="68" t="s">
        <v>3452</v>
      </c>
      <c r="F228" s="68" t="s">
        <v>3453</v>
      </c>
      <c r="G228" s="68" t="s">
        <v>3454</v>
      </c>
      <c r="H228" s="69">
        <v>3368662</v>
      </c>
      <c r="I228" s="68" t="s">
        <v>5146</v>
      </c>
      <c r="J228" s="70"/>
      <c r="K228" s="178" t="s">
        <v>3455</v>
      </c>
    </row>
    <row r="229" spans="1:11">
      <c r="A229" s="67" t="s">
        <v>3966</v>
      </c>
      <c r="B229" s="68" t="s">
        <v>3967</v>
      </c>
      <c r="C229" s="68" t="s">
        <v>3952</v>
      </c>
      <c r="D229" s="68" t="s">
        <v>3953</v>
      </c>
      <c r="E229" s="68" t="s">
        <v>3452</v>
      </c>
      <c r="F229" s="68" t="s">
        <v>3453</v>
      </c>
      <c r="G229" s="68" t="s">
        <v>3454</v>
      </c>
      <c r="H229" s="69">
        <v>61309634</v>
      </c>
      <c r="I229" s="68" t="s">
        <v>5146</v>
      </c>
      <c r="J229" s="70"/>
      <c r="K229" s="178" t="s">
        <v>3455</v>
      </c>
    </row>
    <row r="230" spans="1:11">
      <c r="A230" s="67" t="s">
        <v>3968</v>
      </c>
      <c r="B230" s="68" t="s">
        <v>3969</v>
      </c>
      <c r="C230" s="68" t="s">
        <v>3970</v>
      </c>
      <c r="D230" s="68" t="s">
        <v>3971</v>
      </c>
      <c r="E230" s="68" t="s">
        <v>3452</v>
      </c>
      <c r="F230" s="68" t="s">
        <v>3453</v>
      </c>
      <c r="G230" s="68" t="s">
        <v>3454</v>
      </c>
      <c r="H230" s="69">
        <v>23580630</v>
      </c>
      <c r="I230" s="68" t="s">
        <v>5146</v>
      </c>
      <c r="J230" s="70"/>
      <c r="K230" s="178" t="s">
        <v>3455</v>
      </c>
    </row>
    <row r="231" spans="1:11">
      <c r="A231" s="67" t="s">
        <v>3972</v>
      </c>
      <c r="B231" s="68" t="s">
        <v>3973</v>
      </c>
      <c r="C231" s="68" t="s">
        <v>3970</v>
      </c>
      <c r="D231" s="68" t="s">
        <v>3971</v>
      </c>
      <c r="E231" s="68" t="s">
        <v>3452</v>
      </c>
      <c r="F231" s="68" t="s">
        <v>3453</v>
      </c>
      <c r="G231" s="68" t="s">
        <v>3454</v>
      </c>
      <c r="H231" s="69">
        <v>23580630</v>
      </c>
      <c r="I231" s="68" t="s">
        <v>5146</v>
      </c>
      <c r="J231" s="70"/>
      <c r="K231" s="178" t="s">
        <v>3455</v>
      </c>
    </row>
    <row r="232" spans="1:11">
      <c r="A232" s="67" t="s">
        <v>3974</v>
      </c>
      <c r="B232" s="68" t="s">
        <v>3975</v>
      </c>
      <c r="C232" s="68" t="s">
        <v>3970</v>
      </c>
      <c r="D232" s="68" t="s">
        <v>3971</v>
      </c>
      <c r="E232" s="68" t="s">
        <v>3452</v>
      </c>
      <c r="F232" s="68" t="s">
        <v>3453</v>
      </c>
      <c r="G232" s="68" t="s">
        <v>3454</v>
      </c>
      <c r="H232" s="69">
        <v>41771399</v>
      </c>
      <c r="I232" s="68" t="s">
        <v>5146</v>
      </c>
      <c r="J232" s="70"/>
      <c r="K232" s="178" t="s">
        <v>3455</v>
      </c>
    </row>
    <row r="233" spans="1:11">
      <c r="A233" s="67" t="s">
        <v>3976</v>
      </c>
      <c r="B233" s="68" t="s">
        <v>3977</v>
      </c>
      <c r="C233" s="68" t="s">
        <v>3970</v>
      </c>
      <c r="D233" s="68" t="s">
        <v>3971</v>
      </c>
      <c r="E233" s="68" t="s">
        <v>3452</v>
      </c>
      <c r="F233" s="68" t="s">
        <v>3453</v>
      </c>
      <c r="G233" s="68" t="s">
        <v>3454</v>
      </c>
      <c r="H233" s="69">
        <v>28296755</v>
      </c>
      <c r="I233" s="68" t="s">
        <v>5146</v>
      </c>
      <c r="J233" s="70"/>
      <c r="K233" s="178" t="s">
        <v>3455</v>
      </c>
    </row>
    <row r="234" spans="1:11">
      <c r="A234" s="67" t="s">
        <v>3978</v>
      </c>
      <c r="B234" s="68" t="s">
        <v>3979</v>
      </c>
      <c r="C234" s="68" t="s">
        <v>3970</v>
      </c>
      <c r="D234" s="68" t="s">
        <v>3971</v>
      </c>
      <c r="E234" s="68" t="s">
        <v>3452</v>
      </c>
      <c r="F234" s="68" t="s">
        <v>3453</v>
      </c>
      <c r="G234" s="68" t="s">
        <v>3454</v>
      </c>
      <c r="H234" s="69">
        <v>36381540</v>
      </c>
      <c r="I234" s="68" t="s">
        <v>5146</v>
      </c>
      <c r="J234" s="70"/>
      <c r="K234" s="178" t="s">
        <v>3455</v>
      </c>
    </row>
    <row r="235" spans="1:11">
      <c r="A235" s="67" t="s">
        <v>3980</v>
      </c>
      <c r="B235" s="68" t="s">
        <v>3981</v>
      </c>
      <c r="C235" s="68" t="s">
        <v>3970</v>
      </c>
      <c r="D235" s="68" t="s">
        <v>3971</v>
      </c>
      <c r="E235" s="68" t="s">
        <v>3452</v>
      </c>
      <c r="F235" s="68" t="s">
        <v>3453</v>
      </c>
      <c r="G235" s="68" t="s">
        <v>3454</v>
      </c>
      <c r="H235" s="69">
        <v>8758519</v>
      </c>
      <c r="I235" s="68" t="s">
        <v>5146</v>
      </c>
      <c r="J235" s="70"/>
      <c r="K235" s="178" t="s">
        <v>3455</v>
      </c>
    </row>
    <row r="236" spans="1:11">
      <c r="A236" s="67" t="s">
        <v>3982</v>
      </c>
      <c r="B236" s="68" t="s">
        <v>3983</v>
      </c>
      <c r="C236" s="68" t="s">
        <v>3970</v>
      </c>
      <c r="D236" s="68" t="s">
        <v>3971</v>
      </c>
      <c r="E236" s="68" t="s">
        <v>3452</v>
      </c>
      <c r="F236" s="68" t="s">
        <v>3453</v>
      </c>
      <c r="G236" s="68" t="s">
        <v>3454</v>
      </c>
      <c r="H236" s="69">
        <v>2021197</v>
      </c>
      <c r="I236" s="68" t="s">
        <v>5146</v>
      </c>
      <c r="J236" s="70"/>
      <c r="K236" s="178" t="s">
        <v>3455</v>
      </c>
    </row>
    <row r="237" spans="1:11">
      <c r="A237" s="67" t="s">
        <v>3984</v>
      </c>
      <c r="B237" s="68" t="s">
        <v>3985</v>
      </c>
      <c r="C237" s="68" t="s">
        <v>3970</v>
      </c>
      <c r="D237" s="68" t="s">
        <v>3971</v>
      </c>
      <c r="E237" s="68" t="s">
        <v>3452</v>
      </c>
      <c r="F237" s="68" t="s">
        <v>3453</v>
      </c>
      <c r="G237" s="68" t="s">
        <v>3454</v>
      </c>
      <c r="H237" s="69">
        <v>6063590</v>
      </c>
      <c r="I237" s="68" t="s">
        <v>5146</v>
      </c>
      <c r="J237" s="70"/>
      <c r="K237" s="178" t="s">
        <v>3455</v>
      </c>
    </row>
    <row r="238" spans="1:11">
      <c r="A238" s="67" t="s">
        <v>3986</v>
      </c>
      <c r="B238" s="68" t="s">
        <v>3987</v>
      </c>
      <c r="C238" s="68" t="s">
        <v>3970</v>
      </c>
      <c r="D238" s="68" t="s">
        <v>3971</v>
      </c>
      <c r="E238" s="68" t="s">
        <v>3452</v>
      </c>
      <c r="F238" s="68" t="s">
        <v>3453</v>
      </c>
      <c r="G238" s="68" t="s">
        <v>3454</v>
      </c>
      <c r="H238" s="69">
        <v>1789975</v>
      </c>
      <c r="I238" s="68" t="s">
        <v>5146</v>
      </c>
      <c r="J238" s="70"/>
      <c r="K238" s="178" t="s">
        <v>3455</v>
      </c>
    </row>
    <row r="239" spans="1:11">
      <c r="A239" s="67" t="s">
        <v>3988</v>
      </c>
      <c r="B239" s="68" t="s">
        <v>3989</v>
      </c>
      <c r="C239" s="68" t="s">
        <v>3970</v>
      </c>
      <c r="D239" s="68" t="s">
        <v>3971</v>
      </c>
      <c r="E239" s="68" t="s">
        <v>3452</v>
      </c>
      <c r="F239" s="68" t="s">
        <v>3453</v>
      </c>
      <c r="G239" s="68" t="s">
        <v>3454</v>
      </c>
      <c r="H239" s="69">
        <v>1347464</v>
      </c>
      <c r="I239" s="68" t="s">
        <v>5146</v>
      </c>
      <c r="J239" s="70"/>
      <c r="K239" s="178" t="s">
        <v>3455</v>
      </c>
    </row>
    <row r="240" spans="1:11">
      <c r="A240" s="67" t="s">
        <v>3990</v>
      </c>
      <c r="B240" s="68" t="s">
        <v>3991</v>
      </c>
      <c r="C240" s="68" t="s">
        <v>3970</v>
      </c>
      <c r="D240" s="68" t="s">
        <v>3971</v>
      </c>
      <c r="E240" s="68" t="s">
        <v>3452</v>
      </c>
      <c r="F240" s="68" t="s">
        <v>3453</v>
      </c>
      <c r="G240" s="68" t="s">
        <v>3454</v>
      </c>
      <c r="H240" s="69">
        <v>20211968</v>
      </c>
      <c r="I240" s="68" t="s">
        <v>5146</v>
      </c>
      <c r="J240" s="70"/>
      <c r="K240" s="178" t="s">
        <v>3455</v>
      </c>
    </row>
    <row r="241" spans="1:11">
      <c r="A241" s="67" t="s">
        <v>3992</v>
      </c>
      <c r="B241" s="68" t="s">
        <v>3993</v>
      </c>
      <c r="C241" s="68" t="s">
        <v>3970</v>
      </c>
      <c r="D241" s="68" t="s">
        <v>3971</v>
      </c>
      <c r="E241" s="68" t="s">
        <v>3452</v>
      </c>
      <c r="F241" s="68" t="s">
        <v>3453</v>
      </c>
      <c r="G241" s="68" t="s">
        <v>3454</v>
      </c>
      <c r="H241" s="69">
        <v>1347464</v>
      </c>
      <c r="I241" s="68" t="s">
        <v>5146</v>
      </c>
      <c r="J241" s="70"/>
      <c r="K241" s="178" t="s">
        <v>3455</v>
      </c>
    </row>
    <row r="242" spans="1:11">
      <c r="A242" s="67" t="s">
        <v>3994</v>
      </c>
      <c r="B242" s="68" t="s">
        <v>3995</v>
      </c>
      <c r="C242" s="68" t="s">
        <v>3970</v>
      </c>
      <c r="D242" s="68" t="s">
        <v>3971</v>
      </c>
      <c r="E242" s="68" t="s">
        <v>3452</v>
      </c>
      <c r="F242" s="68" t="s">
        <v>3453</v>
      </c>
      <c r="G242" s="68" t="s">
        <v>3454</v>
      </c>
      <c r="H242" s="69">
        <v>3368662</v>
      </c>
      <c r="I242" s="68" t="s">
        <v>5146</v>
      </c>
      <c r="J242" s="70"/>
      <c r="K242" s="178" t="s">
        <v>3455</v>
      </c>
    </row>
    <row r="243" spans="1:11">
      <c r="A243" s="67" t="s">
        <v>3996</v>
      </c>
      <c r="B243" s="68" t="s">
        <v>3997</v>
      </c>
      <c r="C243" s="68" t="s">
        <v>3970</v>
      </c>
      <c r="D243" s="68" t="s">
        <v>3971</v>
      </c>
      <c r="E243" s="68" t="s">
        <v>3452</v>
      </c>
      <c r="F243" s="68" t="s">
        <v>3453</v>
      </c>
      <c r="G243" s="68" t="s">
        <v>3454</v>
      </c>
      <c r="H243" s="69">
        <v>2021197</v>
      </c>
      <c r="I243" s="68" t="s">
        <v>5146</v>
      </c>
      <c r="J243" s="70"/>
      <c r="K243" s="178" t="s">
        <v>3455</v>
      </c>
    </row>
    <row r="244" spans="1:11">
      <c r="A244" s="67" t="s">
        <v>3998</v>
      </c>
      <c r="B244" s="68" t="s">
        <v>3999</v>
      </c>
      <c r="C244" s="68" t="s">
        <v>3970</v>
      </c>
      <c r="D244" s="68" t="s">
        <v>3971</v>
      </c>
      <c r="E244" s="68" t="s">
        <v>3452</v>
      </c>
      <c r="F244" s="68" t="s">
        <v>3453</v>
      </c>
      <c r="G244" s="68" t="s">
        <v>3454</v>
      </c>
      <c r="H244" s="69">
        <v>6737322</v>
      </c>
      <c r="I244" s="68" t="s">
        <v>5146</v>
      </c>
      <c r="J244" s="70"/>
      <c r="K244" s="178" t="s">
        <v>3455</v>
      </c>
    </row>
    <row r="245" spans="1:11">
      <c r="A245" s="67" t="s">
        <v>4000</v>
      </c>
      <c r="B245" s="68" t="s">
        <v>4001</v>
      </c>
      <c r="C245" s="68" t="s">
        <v>3970</v>
      </c>
      <c r="D245" s="68" t="s">
        <v>3971</v>
      </c>
      <c r="E245" s="68" t="s">
        <v>3452</v>
      </c>
      <c r="F245" s="68" t="s">
        <v>3453</v>
      </c>
      <c r="G245" s="68" t="s">
        <v>3454</v>
      </c>
      <c r="H245" s="69">
        <v>4042393</v>
      </c>
      <c r="I245" s="68" t="s">
        <v>5146</v>
      </c>
      <c r="J245" s="70"/>
      <c r="K245" s="178" t="s">
        <v>3455</v>
      </c>
    </row>
    <row r="246" spans="1:11">
      <c r="A246" s="67" t="s">
        <v>4002</v>
      </c>
      <c r="B246" s="68" t="s">
        <v>4003</v>
      </c>
      <c r="C246" s="68" t="s">
        <v>4004</v>
      </c>
      <c r="D246" s="68" t="s">
        <v>4005</v>
      </c>
      <c r="E246" s="68" t="s">
        <v>3452</v>
      </c>
      <c r="F246" s="68" t="s">
        <v>3453</v>
      </c>
      <c r="G246" s="68" t="s">
        <v>3454</v>
      </c>
      <c r="H246" s="69">
        <v>82869066</v>
      </c>
      <c r="I246" s="68" t="s">
        <v>5146</v>
      </c>
      <c r="J246" s="70"/>
      <c r="K246" s="178" t="s">
        <v>3455</v>
      </c>
    </row>
    <row r="247" spans="1:11">
      <c r="A247" s="67" t="s">
        <v>4006</v>
      </c>
      <c r="B247" s="68" t="s">
        <v>4007</v>
      </c>
      <c r="C247" s="68" t="s">
        <v>4004</v>
      </c>
      <c r="D247" s="68" t="s">
        <v>4005</v>
      </c>
      <c r="E247" s="68" t="s">
        <v>3452</v>
      </c>
      <c r="F247" s="68" t="s">
        <v>3453</v>
      </c>
      <c r="G247" s="68" t="s">
        <v>3454</v>
      </c>
      <c r="H247" s="69">
        <v>130030322</v>
      </c>
      <c r="I247" s="68" t="s">
        <v>5146</v>
      </c>
      <c r="J247" s="70"/>
      <c r="K247" s="178" t="s">
        <v>3455</v>
      </c>
    </row>
    <row r="248" spans="1:11">
      <c r="A248" s="67" t="s">
        <v>4008</v>
      </c>
      <c r="B248" s="68" t="s">
        <v>4009</v>
      </c>
      <c r="C248" s="68" t="s">
        <v>4004</v>
      </c>
      <c r="D248" s="68" t="s">
        <v>4005</v>
      </c>
      <c r="E248" s="68" t="s">
        <v>3452</v>
      </c>
      <c r="F248" s="68" t="s">
        <v>3453</v>
      </c>
      <c r="G248" s="68" t="s">
        <v>3454</v>
      </c>
      <c r="H248" s="69">
        <v>5389859</v>
      </c>
      <c r="I248" s="68" t="s">
        <v>5146</v>
      </c>
      <c r="J248" s="70"/>
      <c r="K248" s="178" t="s">
        <v>3455</v>
      </c>
    </row>
    <row r="249" spans="1:11">
      <c r="A249" s="67" t="s">
        <v>4010</v>
      </c>
      <c r="B249" s="68" t="s">
        <v>4011</v>
      </c>
      <c r="C249" s="68" t="s">
        <v>4004</v>
      </c>
      <c r="D249" s="68" t="s">
        <v>4005</v>
      </c>
      <c r="E249" s="68" t="s">
        <v>3452</v>
      </c>
      <c r="F249" s="68" t="s">
        <v>3453</v>
      </c>
      <c r="G249" s="68" t="s">
        <v>3454</v>
      </c>
      <c r="H249" s="69">
        <v>2694928</v>
      </c>
      <c r="I249" s="68" t="s">
        <v>5146</v>
      </c>
      <c r="J249" s="70"/>
      <c r="K249" s="178" t="s">
        <v>3455</v>
      </c>
    </row>
    <row r="250" spans="1:11">
      <c r="A250" s="67" t="s">
        <v>4012</v>
      </c>
      <c r="B250" s="68" t="s">
        <v>4013</v>
      </c>
      <c r="C250" s="68" t="s">
        <v>4004</v>
      </c>
      <c r="D250" s="68" t="s">
        <v>4005</v>
      </c>
      <c r="E250" s="68" t="s">
        <v>3452</v>
      </c>
      <c r="F250" s="68" t="s">
        <v>3453</v>
      </c>
      <c r="G250" s="68" t="s">
        <v>3454</v>
      </c>
      <c r="H250" s="69">
        <v>673734</v>
      </c>
      <c r="I250" s="68" t="s">
        <v>5146</v>
      </c>
      <c r="J250" s="70"/>
      <c r="K250" s="178" t="s">
        <v>3455</v>
      </c>
    </row>
    <row r="251" spans="1:11">
      <c r="A251" s="67" t="s">
        <v>4014</v>
      </c>
      <c r="B251" s="68" t="s">
        <v>4015</v>
      </c>
      <c r="C251" s="68" t="s">
        <v>4004</v>
      </c>
      <c r="D251" s="68" t="s">
        <v>4005</v>
      </c>
      <c r="E251" s="68" t="s">
        <v>3452</v>
      </c>
      <c r="F251" s="68" t="s">
        <v>3453</v>
      </c>
      <c r="G251" s="68" t="s">
        <v>3454</v>
      </c>
      <c r="H251" s="69">
        <v>16843307</v>
      </c>
      <c r="I251" s="68" t="s">
        <v>5146</v>
      </c>
      <c r="J251" s="70"/>
      <c r="K251" s="178" t="s">
        <v>3455</v>
      </c>
    </row>
    <row r="252" spans="1:11">
      <c r="A252" s="67" t="s">
        <v>4016</v>
      </c>
      <c r="B252" s="68" t="s">
        <v>4017</v>
      </c>
      <c r="C252" s="68" t="s">
        <v>4004</v>
      </c>
      <c r="D252" s="68" t="s">
        <v>4005</v>
      </c>
      <c r="E252" s="68" t="s">
        <v>3452</v>
      </c>
      <c r="F252" s="68" t="s">
        <v>3453</v>
      </c>
      <c r="G252" s="68" t="s">
        <v>3454</v>
      </c>
      <c r="H252" s="69">
        <v>3368662</v>
      </c>
      <c r="I252" s="68" t="s">
        <v>5146</v>
      </c>
      <c r="J252" s="70"/>
      <c r="K252" s="178" t="s">
        <v>3455</v>
      </c>
    </row>
    <row r="253" spans="1:11">
      <c r="A253" s="67" t="s">
        <v>4018</v>
      </c>
      <c r="B253" s="68" t="s">
        <v>4019</v>
      </c>
      <c r="C253" s="68" t="s">
        <v>4004</v>
      </c>
      <c r="D253" s="68" t="s">
        <v>4005</v>
      </c>
      <c r="E253" s="68" t="s">
        <v>3452</v>
      </c>
      <c r="F253" s="68" t="s">
        <v>3453</v>
      </c>
      <c r="G253" s="68" t="s">
        <v>3454</v>
      </c>
      <c r="H253" s="69">
        <v>12127181</v>
      </c>
      <c r="I253" s="68" t="s">
        <v>5146</v>
      </c>
      <c r="J253" s="70"/>
      <c r="K253" s="178" t="s">
        <v>3455</v>
      </c>
    </row>
    <row r="254" spans="1:11">
      <c r="A254" s="67" t="s">
        <v>4020</v>
      </c>
      <c r="B254" s="68" t="s">
        <v>4021</v>
      </c>
      <c r="C254" s="68" t="s">
        <v>4022</v>
      </c>
      <c r="D254" s="68" t="s">
        <v>4023</v>
      </c>
      <c r="E254" s="68" t="s">
        <v>3452</v>
      </c>
      <c r="F254" s="68" t="s">
        <v>3453</v>
      </c>
      <c r="G254" s="68" t="s">
        <v>3454</v>
      </c>
      <c r="H254" s="69">
        <v>166411863</v>
      </c>
      <c r="I254" s="68" t="s">
        <v>5146</v>
      </c>
      <c r="J254" s="70"/>
      <c r="K254" s="178" t="s">
        <v>3455</v>
      </c>
    </row>
    <row r="255" spans="1:11">
      <c r="A255" s="67" t="s">
        <v>4024</v>
      </c>
      <c r="B255" s="68" t="s">
        <v>4025</v>
      </c>
      <c r="C255" s="68" t="s">
        <v>4022</v>
      </c>
      <c r="D255" s="68" t="s">
        <v>4023</v>
      </c>
      <c r="E255" s="68" t="s">
        <v>3452</v>
      </c>
      <c r="F255" s="68" t="s">
        <v>3453</v>
      </c>
      <c r="G255" s="68" t="s">
        <v>3454</v>
      </c>
      <c r="H255" s="69">
        <v>6737322</v>
      </c>
      <c r="I255" s="68" t="s">
        <v>5146</v>
      </c>
      <c r="J255" s="70"/>
      <c r="K255" s="178" t="s">
        <v>3455</v>
      </c>
    </row>
    <row r="256" spans="1:11">
      <c r="A256" s="67" t="s">
        <v>4026</v>
      </c>
      <c r="B256" s="68" t="s">
        <v>4027</v>
      </c>
      <c r="C256" s="68" t="s">
        <v>4022</v>
      </c>
      <c r="D256" s="68" t="s">
        <v>4023</v>
      </c>
      <c r="E256" s="68" t="s">
        <v>3452</v>
      </c>
      <c r="F256" s="68" t="s">
        <v>3453</v>
      </c>
      <c r="G256" s="68" t="s">
        <v>3454</v>
      </c>
      <c r="H256" s="69">
        <v>3368662</v>
      </c>
      <c r="I256" s="68" t="s">
        <v>5146</v>
      </c>
      <c r="J256" s="70"/>
      <c r="K256" s="178" t="s">
        <v>3455</v>
      </c>
    </row>
    <row r="257" spans="1:11">
      <c r="A257" s="67" t="s">
        <v>4028</v>
      </c>
      <c r="B257" s="68" t="s">
        <v>4029</v>
      </c>
      <c r="C257" s="68" t="s">
        <v>4022</v>
      </c>
      <c r="D257" s="68" t="s">
        <v>4023</v>
      </c>
      <c r="E257" s="68" t="s">
        <v>3452</v>
      </c>
      <c r="F257" s="68" t="s">
        <v>3453</v>
      </c>
      <c r="G257" s="68" t="s">
        <v>3454</v>
      </c>
      <c r="H257" s="69">
        <v>56593508</v>
      </c>
      <c r="I257" s="68" t="s">
        <v>5146</v>
      </c>
      <c r="J257" s="70"/>
      <c r="K257" s="178" t="s">
        <v>3455</v>
      </c>
    </row>
    <row r="258" spans="1:11">
      <c r="A258" s="67" t="s">
        <v>4030</v>
      </c>
      <c r="B258" s="68" t="s">
        <v>4031</v>
      </c>
      <c r="C258" s="68" t="s">
        <v>4022</v>
      </c>
      <c r="D258" s="68" t="s">
        <v>4023</v>
      </c>
      <c r="E258" s="68" t="s">
        <v>3452</v>
      </c>
      <c r="F258" s="68" t="s">
        <v>3453</v>
      </c>
      <c r="G258" s="68" t="s">
        <v>3454</v>
      </c>
      <c r="H258" s="69">
        <v>3368662</v>
      </c>
      <c r="I258" s="68" t="s">
        <v>5146</v>
      </c>
      <c r="J258" s="70"/>
      <c r="K258" s="178" t="s">
        <v>3455</v>
      </c>
    </row>
    <row r="259" spans="1:11">
      <c r="A259" s="67" t="s">
        <v>4032</v>
      </c>
      <c r="B259" s="68" t="s">
        <v>4033</v>
      </c>
      <c r="C259" s="68" t="s">
        <v>4022</v>
      </c>
      <c r="D259" s="68" t="s">
        <v>4023</v>
      </c>
      <c r="E259" s="68" t="s">
        <v>3452</v>
      </c>
      <c r="F259" s="68" t="s">
        <v>3453</v>
      </c>
      <c r="G259" s="68" t="s">
        <v>3454</v>
      </c>
      <c r="H259" s="69">
        <v>2021197</v>
      </c>
      <c r="I259" s="68" t="s">
        <v>5146</v>
      </c>
      <c r="J259" s="70"/>
      <c r="K259" s="178" t="s">
        <v>3455</v>
      </c>
    </row>
    <row r="260" spans="1:11">
      <c r="A260" s="67" t="s">
        <v>4034</v>
      </c>
      <c r="B260" s="68" t="s">
        <v>4035</v>
      </c>
      <c r="C260" s="68" t="s">
        <v>4022</v>
      </c>
      <c r="D260" s="68" t="s">
        <v>4023</v>
      </c>
      <c r="E260" s="68" t="s">
        <v>3452</v>
      </c>
      <c r="F260" s="68" t="s">
        <v>3453</v>
      </c>
      <c r="G260" s="68" t="s">
        <v>3454</v>
      </c>
      <c r="H260" s="69">
        <v>12127181</v>
      </c>
      <c r="I260" s="68" t="s">
        <v>5146</v>
      </c>
      <c r="J260" s="70"/>
      <c r="K260" s="178" t="s">
        <v>3455</v>
      </c>
    </row>
    <row r="261" spans="1:11">
      <c r="A261" s="67" t="s">
        <v>4036</v>
      </c>
      <c r="B261" s="68" t="s">
        <v>4037</v>
      </c>
      <c r="C261" s="68" t="s">
        <v>4022</v>
      </c>
      <c r="D261" s="68" t="s">
        <v>4023</v>
      </c>
      <c r="E261" s="68" t="s">
        <v>3452</v>
      </c>
      <c r="F261" s="68" t="s">
        <v>3453</v>
      </c>
      <c r="G261" s="68" t="s">
        <v>3454</v>
      </c>
      <c r="H261" s="69">
        <v>6737322</v>
      </c>
      <c r="I261" s="68" t="s">
        <v>5146</v>
      </c>
      <c r="J261" s="70"/>
      <c r="K261" s="178" t="s">
        <v>3455</v>
      </c>
    </row>
    <row r="262" spans="1:11">
      <c r="A262" s="67" t="s">
        <v>4038</v>
      </c>
      <c r="B262" s="68" t="s">
        <v>4039</v>
      </c>
      <c r="C262" s="68" t="s">
        <v>4022</v>
      </c>
      <c r="D262" s="68" t="s">
        <v>4023</v>
      </c>
      <c r="E262" s="68" t="s">
        <v>3452</v>
      </c>
      <c r="F262" s="68" t="s">
        <v>3453</v>
      </c>
      <c r="G262" s="68" t="s">
        <v>3454</v>
      </c>
      <c r="H262" s="69">
        <v>7411056</v>
      </c>
      <c r="I262" s="68" t="s">
        <v>5146</v>
      </c>
      <c r="J262" s="70"/>
      <c r="K262" s="178" t="s">
        <v>3455</v>
      </c>
    </row>
    <row r="263" spans="1:11">
      <c r="A263" s="67" t="s">
        <v>4040</v>
      </c>
      <c r="B263" s="68" t="s">
        <v>4041</v>
      </c>
      <c r="C263" s="68" t="s">
        <v>4042</v>
      </c>
      <c r="D263" s="68" t="s">
        <v>4043</v>
      </c>
      <c r="E263" s="68" t="s">
        <v>3452</v>
      </c>
      <c r="F263" s="68" t="s">
        <v>3453</v>
      </c>
      <c r="G263" s="68" t="s">
        <v>3454</v>
      </c>
      <c r="H263" s="69">
        <v>673734</v>
      </c>
      <c r="I263" s="68" t="s">
        <v>5146</v>
      </c>
      <c r="J263" s="70"/>
      <c r="K263" s="178" t="s">
        <v>3455</v>
      </c>
    </row>
    <row r="264" spans="1:11">
      <c r="A264" s="67" t="s">
        <v>4044</v>
      </c>
      <c r="B264" s="68" t="s">
        <v>4045</v>
      </c>
      <c r="C264" s="68" t="s">
        <v>4042</v>
      </c>
      <c r="D264" s="68" t="s">
        <v>4043</v>
      </c>
      <c r="E264" s="68" t="s">
        <v>3452</v>
      </c>
      <c r="F264" s="68" t="s">
        <v>3453</v>
      </c>
      <c r="G264" s="68" t="s">
        <v>3454</v>
      </c>
      <c r="H264" s="69">
        <v>1347464</v>
      </c>
      <c r="I264" s="68" t="s">
        <v>5146</v>
      </c>
      <c r="J264" s="70"/>
      <c r="K264" s="178" t="s">
        <v>3455</v>
      </c>
    </row>
    <row r="265" spans="1:11">
      <c r="A265" s="67" t="s">
        <v>4046</v>
      </c>
      <c r="B265" s="68" t="s">
        <v>4047</v>
      </c>
      <c r="C265" s="68" t="s">
        <v>4042</v>
      </c>
      <c r="D265" s="68" t="s">
        <v>4043</v>
      </c>
      <c r="E265" s="68" t="s">
        <v>3452</v>
      </c>
      <c r="F265" s="68" t="s">
        <v>3453</v>
      </c>
      <c r="G265" s="68" t="s">
        <v>3454</v>
      </c>
      <c r="H265" s="69">
        <v>76131744</v>
      </c>
      <c r="I265" s="68" t="s">
        <v>5146</v>
      </c>
      <c r="J265" s="70"/>
      <c r="K265" s="178" t="s">
        <v>3455</v>
      </c>
    </row>
    <row r="266" spans="1:11">
      <c r="A266" s="67" t="s">
        <v>4048</v>
      </c>
      <c r="B266" s="68" t="s">
        <v>4049</v>
      </c>
      <c r="C266" s="68" t="s">
        <v>4042</v>
      </c>
      <c r="D266" s="68" t="s">
        <v>4043</v>
      </c>
      <c r="E266" s="68" t="s">
        <v>3452</v>
      </c>
      <c r="F266" s="68" t="s">
        <v>3453</v>
      </c>
      <c r="G266" s="68" t="s">
        <v>3454</v>
      </c>
      <c r="H266" s="69">
        <v>72763082</v>
      </c>
      <c r="I266" s="68" t="s">
        <v>5146</v>
      </c>
      <c r="J266" s="70"/>
      <c r="K266" s="178" t="s">
        <v>3455</v>
      </c>
    </row>
    <row r="267" spans="1:11">
      <c r="A267" s="67" t="s">
        <v>4050</v>
      </c>
      <c r="B267" s="68" t="s">
        <v>4051</v>
      </c>
      <c r="C267" s="68" t="s">
        <v>4042</v>
      </c>
      <c r="D267" s="68" t="s">
        <v>4043</v>
      </c>
      <c r="E267" s="68" t="s">
        <v>3452</v>
      </c>
      <c r="F267" s="68" t="s">
        <v>3453</v>
      </c>
      <c r="G267" s="68" t="s">
        <v>3454</v>
      </c>
      <c r="H267" s="69">
        <v>112513285</v>
      </c>
      <c r="I267" s="68" t="s">
        <v>5146</v>
      </c>
      <c r="J267" s="70"/>
      <c r="K267" s="178" t="s">
        <v>3455</v>
      </c>
    </row>
    <row r="268" spans="1:11">
      <c r="A268" s="67" t="s">
        <v>4052</v>
      </c>
      <c r="B268" s="68" t="s">
        <v>4053</v>
      </c>
      <c r="C268" s="68" t="s">
        <v>4042</v>
      </c>
      <c r="D268" s="68" t="s">
        <v>4043</v>
      </c>
      <c r="E268" s="68" t="s">
        <v>3452</v>
      </c>
      <c r="F268" s="68" t="s">
        <v>3453</v>
      </c>
      <c r="G268" s="68" t="s">
        <v>3454</v>
      </c>
      <c r="H268" s="69">
        <v>3368662</v>
      </c>
      <c r="I268" s="68" t="s">
        <v>5146</v>
      </c>
      <c r="J268" s="70"/>
      <c r="K268" s="178" t="s">
        <v>3455</v>
      </c>
    </row>
    <row r="269" spans="1:11">
      <c r="A269" s="67" t="s">
        <v>4054</v>
      </c>
      <c r="B269" s="68" t="s">
        <v>4055</v>
      </c>
      <c r="C269" s="68" t="s">
        <v>4042</v>
      </c>
      <c r="D269" s="68" t="s">
        <v>4043</v>
      </c>
      <c r="E269" s="68" t="s">
        <v>3452</v>
      </c>
      <c r="F269" s="68" t="s">
        <v>3453</v>
      </c>
      <c r="G269" s="68" t="s">
        <v>3454</v>
      </c>
      <c r="H269" s="69">
        <v>2021197</v>
      </c>
      <c r="I269" s="68" t="s">
        <v>5146</v>
      </c>
      <c r="J269" s="70"/>
      <c r="K269" s="178" t="s">
        <v>3455</v>
      </c>
    </row>
    <row r="270" spans="1:11">
      <c r="A270" s="67" t="s">
        <v>4056</v>
      </c>
      <c r="B270" s="68" t="s">
        <v>4057</v>
      </c>
      <c r="C270" s="68" t="s">
        <v>4042</v>
      </c>
      <c r="D270" s="68" t="s">
        <v>4043</v>
      </c>
      <c r="E270" s="68" t="s">
        <v>3452</v>
      </c>
      <c r="F270" s="68" t="s">
        <v>3453</v>
      </c>
      <c r="G270" s="68" t="s">
        <v>3454</v>
      </c>
      <c r="H270" s="69">
        <v>1347464</v>
      </c>
      <c r="I270" s="68" t="s">
        <v>5146</v>
      </c>
      <c r="J270" s="70"/>
      <c r="K270" s="178" t="s">
        <v>3455</v>
      </c>
    </row>
    <row r="271" spans="1:11">
      <c r="A271" s="67" t="s">
        <v>4058</v>
      </c>
      <c r="B271" s="68" t="s">
        <v>4059</v>
      </c>
      <c r="C271" s="68" t="s">
        <v>4042</v>
      </c>
      <c r="D271" s="68" t="s">
        <v>4043</v>
      </c>
      <c r="E271" s="68" t="s">
        <v>3452</v>
      </c>
      <c r="F271" s="68" t="s">
        <v>3453</v>
      </c>
      <c r="G271" s="68" t="s">
        <v>3454</v>
      </c>
      <c r="H271" s="69">
        <v>40423933</v>
      </c>
      <c r="I271" s="68" t="s">
        <v>5146</v>
      </c>
      <c r="J271" s="70"/>
      <c r="K271" s="178" t="s">
        <v>3455</v>
      </c>
    </row>
    <row r="272" spans="1:11">
      <c r="A272" s="67" t="s">
        <v>4060</v>
      </c>
      <c r="B272" s="68" t="s">
        <v>4061</v>
      </c>
      <c r="C272" s="68" t="s">
        <v>4042</v>
      </c>
      <c r="D272" s="68" t="s">
        <v>4043</v>
      </c>
      <c r="E272" s="68" t="s">
        <v>3452</v>
      </c>
      <c r="F272" s="68" t="s">
        <v>3453</v>
      </c>
      <c r="G272" s="68" t="s">
        <v>3454</v>
      </c>
      <c r="H272" s="69">
        <v>5389859</v>
      </c>
      <c r="I272" s="68" t="s">
        <v>5146</v>
      </c>
      <c r="J272" s="70"/>
      <c r="K272" s="178" t="s">
        <v>3455</v>
      </c>
    </row>
    <row r="273" spans="1:11">
      <c r="A273" s="67" t="s">
        <v>4062</v>
      </c>
      <c r="B273" s="68" t="s">
        <v>4063</v>
      </c>
      <c r="C273" s="68" t="s">
        <v>4042</v>
      </c>
      <c r="D273" s="68" t="s">
        <v>4043</v>
      </c>
      <c r="E273" s="68" t="s">
        <v>3452</v>
      </c>
      <c r="F273" s="68" t="s">
        <v>3453</v>
      </c>
      <c r="G273" s="68" t="s">
        <v>3454</v>
      </c>
      <c r="H273" s="69">
        <v>1347464</v>
      </c>
      <c r="I273" s="68" t="s">
        <v>5146</v>
      </c>
      <c r="J273" s="70"/>
      <c r="K273" s="178" t="s">
        <v>3455</v>
      </c>
    </row>
    <row r="274" spans="1:11">
      <c r="A274" s="67" t="s">
        <v>4064</v>
      </c>
      <c r="B274" s="68" t="s">
        <v>4065</v>
      </c>
      <c r="C274" s="68" t="s">
        <v>4042</v>
      </c>
      <c r="D274" s="68" t="s">
        <v>4043</v>
      </c>
      <c r="E274" s="68" t="s">
        <v>3452</v>
      </c>
      <c r="F274" s="68" t="s">
        <v>3453</v>
      </c>
      <c r="G274" s="68" t="s">
        <v>3454</v>
      </c>
      <c r="H274" s="69">
        <v>17517038</v>
      </c>
      <c r="I274" s="68" t="s">
        <v>5146</v>
      </c>
      <c r="J274" s="70"/>
      <c r="K274" s="178" t="s">
        <v>3455</v>
      </c>
    </row>
    <row r="275" spans="1:11">
      <c r="A275" s="67" t="s">
        <v>4066</v>
      </c>
      <c r="B275" s="68" t="s">
        <v>4067</v>
      </c>
      <c r="C275" s="68" t="s">
        <v>4042</v>
      </c>
      <c r="D275" s="68" t="s">
        <v>4043</v>
      </c>
      <c r="E275" s="68" t="s">
        <v>3452</v>
      </c>
      <c r="F275" s="68" t="s">
        <v>3453</v>
      </c>
      <c r="G275" s="68" t="s">
        <v>3454</v>
      </c>
      <c r="H275" s="69">
        <v>7411056</v>
      </c>
      <c r="I275" s="68" t="s">
        <v>5146</v>
      </c>
      <c r="J275" s="70"/>
      <c r="K275" s="178" t="s">
        <v>3455</v>
      </c>
    </row>
    <row r="276" spans="1:11">
      <c r="A276" s="67" t="s">
        <v>4068</v>
      </c>
      <c r="B276" s="68" t="s">
        <v>4069</v>
      </c>
      <c r="C276" s="68" t="s">
        <v>4042</v>
      </c>
      <c r="D276" s="68" t="s">
        <v>4043</v>
      </c>
      <c r="E276" s="68" t="s">
        <v>3452</v>
      </c>
      <c r="F276" s="68" t="s">
        <v>3453</v>
      </c>
      <c r="G276" s="68" t="s">
        <v>3454</v>
      </c>
      <c r="H276" s="69">
        <v>4042393</v>
      </c>
      <c r="I276" s="68" t="s">
        <v>5146</v>
      </c>
      <c r="J276" s="70"/>
      <c r="K276" s="178" t="s">
        <v>3455</v>
      </c>
    </row>
    <row r="277" spans="1:11">
      <c r="A277" s="67" t="s">
        <v>4070</v>
      </c>
      <c r="B277" s="68" t="s">
        <v>4071</v>
      </c>
      <c r="C277" s="68" t="s">
        <v>4072</v>
      </c>
      <c r="D277" s="68" t="s">
        <v>4073</v>
      </c>
      <c r="E277" s="68" t="s">
        <v>3452</v>
      </c>
      <c r="F277" s="68" t="s">
        <v>3453</v>
      </c>
      <c r="G277" s="68" t="s">
        <v>3454</v>
      </c>
      <c r="H277" s="69">
        <v>90953853</v>
      </c>
      <c r="I277" s="68" t="s">
        <v>5146</v>
      </c>
      <c r="J277" s="70"/>
      <c r="K277" s="178" t="s">
        <v>3455</v>
      </c>
    </row>
    <row r="278" spans="1:11">
      <c r="A278" s="67" t="s">
        <v>4074</v>
      </c>
      <c r="B278" s="68" t="s">
        <v>4075</v>
      </c>
      <c r="C278" s="68" t="s">
        <v>4072</v>
      </c>
      <c r="D278" s="68" t="s">
        <v>4073</v>
      </c>
      <c r="E278" s="68" t="s">
        <v>3452</v>
      </c>
      <c r="F278" s="68" t="s">
        <v>3453</v>
      </c>
      <c r="G278" s="68" t="s">
        <v>3454</v>
      </c>
      <c r="H278" s="69">
        <v>4042393</v>
      </c>
      <c r="I278" s="68" t="s">
        <v>5146</v>
      </c>
      <c r="J278" s="70"/>
      <c r="K278" s="178" t="s">
        <v>3455</v>
      </c>
    </row>
    <row r="279" spans="1:11">
      <c r="A279" s="67" t="s">
        <v>4076</v>
      </c>
      <c r="B279" s="68" t="s">
        <v>4077</v>
      </c>
      <c r="C279" s="68" t="s">
        <v>4072</v>
      </c>
      <c r="D279" s="68" t="s">
        <v>4073</v>
      </c>
      <c r="E279" s="68" t="s">
        <v>3452</v>
      </c>
      <c r="F279" s="68" t="s">
        <v>3453</v>
      </c>
      <c r="G279" s="68" t="s">
        <v>3454</v>
      </c>
      <c r="H279" s="69">
        <v>2021197</v>
      </c>
      <c r="I279" s="68" t="s">
        <v>5146</v>
      </c>
      <c r="J279" s="70"/>
      <c r="K279" s="178" t="s">
        <v>3455</v>
      </c>
    </row>
    <row r="280" spans="1:11">
      <c r="A280" s="67" t="s">
        <v>4078</v>
      </c>
      <c r="B280" s="68" t="s">
        <v>4079</v>
      </c>
      <c r="C280" s="68" t="s">
        <v>4072</v>
      </c>
      <c r="D280" s="68" t="s">
        <v>4073</v>
      </c>
      <c r="E280" s="68" t="s">
        <v>3452</v>
      </c>
      <c r="F280" s="68" t="s">
        <v>3453</v>
      </c>
      <c r="G280" s="68" t="s">
        <v>3454</v>
      </c>
      <c r="H280" s="69">
        <v>6737322</v>
      </c>
      <c r="I280" s="68" t="s">
        <v>5146</v>
      </c>
      <c r="J280" s="70"/>
      <c r="K280" s="178" t="s">
        <v>3455</v>
      </c>
    </row>
    <row r="281" spans="1:11">
      <c r="A281" s="67" t="s">
        <v>4080</v>
      </c>
      <c r="B281" s="68" t="s">
        <v>4081</v>
      </c>
      <c r="C281" s="68" t="s">
        <v>4072</v>
      </c>
      <c r="D281" s="68" t="s">
        <v>4073</v>
      </c>
      <c r="E281" s="68" t="s">
        <v>3452</v>
      </c>
      <c r="F281" s="68" t="s">
        <v>3453</v>
      </c>
      <c r="G281" s="68" t="s">
        <v>3454</v>
      </c>
      <c r="H281" s="69">
        <v>2021197</v>
      </c>
      <c r="I281" s="68" t="s">
        <v>5146</v>
      </c>
      <c r="J281" s="70"/>
      <c r="K281" s="178" t="s">
        <v>3455</v>
      </c>
    </row>
    <row r="282" spans="1:11">
      <c r="A282" s="67" t="s">
        <v>4082</v>
      </c>
      <c r="B282" s="68" t="s">
        <v>4083</v>
      </c>
      <c r="C282" s="68" t="s">
        <v>4072</v>
      </c>
      <c r="D282" s="68" t="s">
        <v>4073</v>
      </c>
      <c r="E282" s="68" t="s">
        <v>3452</v>
      </c>
      <c r="F282" s="68" t="s">
        <v>3453</v>
      </c>
      <c r="G282" s="68" t="s">
        <v>3454</v>
      </c>
      <c r="H282" s="69">
        <v>2694928</v>
      </c>
      <c r="I282" s="68" t="s">
        <v>5146</v>
      </c>
      <c r="J282" s="70"/>
      <c r="K282" s="178" t="s">
        <v>3455</v>
      </c>
    </row>
    <row r="283" spans="1:11">
      <c r="A283" s="67" t="s">
        <v>4084</v>
      </c>
      <c r="B283" s="68" t="s">
        <v>4085</v>
      </c>
      <c r="C283" s="68" t="s">
        <v>4072</v>
      </c>
      <c r="D283" s="68" t="s">
        <v>4073</v>
      </c>
      <c r="E283" s="68" t="s">
        <v>3452</v>
      </c>
      <c r="F283" s="68" t="s">
        <v>3453</v>
      </c>
      <c r="G283" s="68" t="s">
        <v>3454</v>
      </c>
      <c r="H283" s="69">
        <v>23580630</v>
      </c>
      <c r="I283" s="68" t="s">
        <v>5146</v>
      </c>
      <c r="J283" s="70"/>
      <c r="K283" s="178" t="s">
        <v>3455</v>
      </c>
    </row>
    <row r="284" spans="1:11">
      <c r="A284" s="67" t="s">
        <v>4086</v>
      </c>
      <c r="B284" s="68" t="s">
        <v>4087</v>
      </c>
      <c r="C284" s="68" t="s">
        <v>4088</v>
      </c>
      <c r="D284" s="68" t="s">
        <v>4089</v>
      </c>
      <c r="E284" s="68" t="s">
        <v>3452</v>
      </c>
      <c r="F284" s="68" t="s">
        <v>3453</v>
      </c>
      <c r="G284" s="68" t="s">
        <v>3454</v>
      </c>
      <c r="H284" s="69">
        <v>91627585</v>
      </c>
      <c r="I284" s="68" t="s">
        <v>5146</v>
      </c>
      <c r="J284" s="70"/>
      <c r="K284" s="178" t="s">
        <v>3455</v>
      </c>
    </row>
    <row r="285" spans="1:11">
      <c r="A285" s="67" t="s">
        <v>4090</v>
      </c>
      <c r="B285" s="68" t="s">
        <v>4091</v>
      </c>
      <c r="C285" s="68" t="s">
        <v>4088</v>
      </c>
      <c r="D285" s="68" t="s">
        <v>4089</v>
      </c>
      <c r="E285" s="68" t="s">
        <v>3452</v>
      </c>
      <c r="F285" s="68" t="s">
        <v>3453</v>
      </c>
      <c r="G285" s="68" t="s">
        <v>3454</v>
      </c>
      <c r="H285" s="69">
        <v>1347464</v>
      </c>
      <c r="I285" s="68" t="s">
        <v>5146</v>
      </c>
      <c r="J285" s="70"/>
      <c r="K285" s="178" t="s">
        <v>3455</v>
      </c>
    </row>
    <row r="286" spans="1:11">
      <c r="A286" s="67" t="s">
        <v>4092</v>
      </c>
      <c r="B286" s="68" t="s">
        <v>4093</v>
      </c>
      <c r="C286" s="68" t="s">
        <v>4088</v>
      </c>
      <c r="D286" s="68" t="s">
        <v>4089</v>
      </c>
      <c r="E286" s="68" t="s">
        <v>3452</v>
      </c>
      <c r="F286" s="68" t="s">
        <v>3453</v>
      </c>
      <c r="G286" s="68" t="s">
        <v>3454</v>
      </c>
      <c r="H286" s="69">
        <v>2021197</v>
      </c>
      <c r="I286" s="68" t="s">
        <v>5146</v>
      </c>
      <c r="J286" s="70"/>
      <c r="K286" s="178" t="s">
        <v>3455</v>
      </c>
    </row>
    <row r="287" spans="1:11">
      <c r="A287" s="67" t="s">
        <v>4094</v>
      </c>
      <c r="B287" s="68" t="s">
        <v>4095</v>
      </c>
      <c r="C287" s="68" t="s">
        <v>4088</v>
      </c>
      <c r="D287" s="68" t="s">
        <v>4089</v>
      </c>
      <c r="E287" s="68" t="s">
        <v>3452</v>
      </c>
      <c r="F287" s="68" t="s">
        <v>3453</v>
      </c>
      <c r="G287" s="68" t="s">
        <v>3454</v>
      </c>
      <c r="H287" s="69">
        <v>2694928</v>
      </c>
      <c r="I287" s="68" t="s">
        <v>5146</v>
      </c>
      <c r="J287" s="70"/>
      <c r="K287" s="178" t="s">
        <v>3455</v>
      </c>
    </row>
    <row r="288" spans="1:11">
      <c r="A288" s="67" t="s">
        <v>4096</v>
      </c>
      <c r="B288" s="68" t="s">
        <v>4097</v>
      </c>
      <c r="C288" s="68" t="s">
        <v>4088</v>
      </c>
      <c r="D288" s="68" t="s">
        <v>4089</v>
      </c>
      <c r="E288" s="68" t="s">
        <v>3452</v>
      </c>
      <c r="F288" s="68" t="s">
        <v>3453</v>
      </c>
      <c r="G288" s="68" t="s">
        <v>3454</v>
      </c>
      <c r="H288" s="69">
        <v>32339149</v>
      </c>
      <c r="I288" s="68" t="s">
        <v>5146</v>
      </c>
      <c r="J288" s="70"/>
      <c r="K288" s="178" t="s">
        <v>3455</v>
      </c>
    </row>
    <row r="289" spans="1:11">
      <c r="A289" s="67" t="s">
        <v>4098</v>
      </c>
      <c r="B289" s="68" t="s">
        <v>4099</v>
      </c>
      <c r="C289" s="68" t="s">
        <v>4100</v>
      </c>
      <c r="D289" s="68" t="s">
        <v>4101</v>
      </c>
      <c r="E289" s="68" t="s">
        <v>3452</v>
      </c>
      <c r="F289" s="68" t="s">
        <v>3453</v>
      </c>
      <c r="G289" s="68" t="s">
        <v>3454</v>
      </c>
      <c r="H289" s="69">
        <v>43792597</v>
      </c>
      <c r="I289" s="68" t="s">
        <v>5146</v>
      </c>
      <c r="J289" s="70"/>
      <c r="K289" s="178" t="s">
        <v>3455</v>
      </c>
    </row>
    <row r="290" spans="1:11">
      <c r="A290" s="67" t="s">
        <v>4102</v>
      </c>
      <c r="B290" s="68" t="s">
        <v>4103</v>
      </c>
      <c r="C290" s="68" t="s">
        <v>4100</v>
      </c>
      <c r="D290" s="68" t="s">
        <v>4101</v>
      </c>
      <c r="E290" s="68" t="s">
        <v>3452</v>
      </c>
      <c r="F290" s="68" t="s">
        <v>3453</v>
      </c>
      <c r="G290" s="68" t="s">
        <v>3454</v>
      </c>
      <c r="H290" s="69">
        <v>60635901</v>
      </c>
      <c r="I290" s="68" t="s">
        <v>5146</v>
      </c>
      <c r="J290" s="70"/>
      <c r="K290" s="178" t="s">
        <v>3455</v>
      </c>
    </row>
    <row r="291" spans="1:11">
      <c r="A291" s="67" t="s">
        <v>4104</v>
      </c>
      <c r="B291" s="68" t="s">
        <v>4105</v>
      </c>
      <c r="C291" s="68" t="s">
        <v>4100</v>
      </c>
      <c r="D291" s="68" t="s">
        <v>4101</v>
      </c>
      <c r="E291" s="68" t="s">
        <v>3452</v>
      </c>
      <c r="F291" s="68" t="s">
        <v>3453</v>
      </c>
      <c r="G291" s="68" t="s">
        <v>3454</v>
      </c>
      <c r="H291" s="69">
        <v>14822110</v>
      </c>
      <c r="I291" s="68" t="s">
        <v>5146</v>
      </c>
      <c r="J291" s="70"/>
      <c r="K291" s="178" t="s">
        <v>3455</v>
      </c>
    </row>
    <row r="292" spans="1:11">
      <c r="A292" s="67" t="s">
        <v>4106</v>
      </c>
      <c r="B292" s="68" t="s">
        <v>4107</v>
      </c>
      <c r="C292" s="68" t="s">
        <v>4100</v>
      </c>
      <c r="D292" s="68" t="s">
        <v>4101</v>
      </c>
      <c r="E292" s="68" t="s">
        <v>3452</v>
      </c>
      <c r="F292" s="68" t="s">
        <v>3453</v>
      </c>
      <c r="G292" s="68" t="s">
        <v>3454</v>
      </c>
      <c r="H292" s="69">
        <v>4042393</v>
      </c>
      <c r="I292" s="68" t="s">
        <v>5146</v>
      </c>
      <c r="J292" s="70"/>
      <c r="K292" s="178" t="s">
        <v>3455</v>
      </c>
    </row>
    <row r="293" spans="1:11">
      <c r="A293" s="67" t="s">
        <v>4108</v>
      </c>
      <c r="B293" s="68" t="s">
        <v>4109</v>
      </c>
      <c r="C293" s="68" t="s">
        <v>4100</v>
      </c>
      <c r="D293" s="68" t="s">
        <v>4101</v>
      </c>
      <c r="E293" s="68" t="s">
        <v>3452</v>
      </c>
      <c r="F293" s="68" t="s">
        <v>3453</v>
      </c>
      <c r="G293" s="68" t="s">
        <v>3454</v>
      </c>
      <c r="H293" s="69">
        <v>15495842</v>
      </c>
      <c r="I293" s="68" t="s">
        <v>5146</v>
      </c>
      <c r="J293" s="70"/>
      <c r="K293" s="178" t="s">
        <v>3455</v>
      </c>
    </row>
    <row r="294" spans="1:11">
      <c r="A294" s="67" t="s">
        <v>4110</v>
      </c>
      <c r="B294" s="68" t="s">
        <v>4111</v>
      </c>
      <c r="C294" s="68" t="s">
        <v>4100</v>
      </c>
      <c r="D294" s="68" t="s">
        <v>4101</v>
      </c>
      <c r="E294" s="68" t="s">
        <v>3452</v>
      </c>
      <c r="F294" s="68" t="s">
        <v>3453</v>
      </c>
      <c r="G294" s="68" t="s">
        <v>3454</v>
      </c>
      <c r="H294" s="69">
        <v>28970486</v>
      </c>
      <c r="I294" s="68" t="s">
        <v>5146</v>
      </c>
      <c r="J294" s="70"/>
      <c r="K294" s="178" t="s">
        <v>3455</v>
      </c>
    </row>
    <row r="295" spans="1:11">
      <c r="A295" s="67" t="s">
        <v>4112</v>
      </c>
      <c r="B295" s="68" t="s">
        <v>4113</v>
      </c>
      <c r="C295" s="68" t="s">
        <v>4100</v>
      </c>
      <c r="D295" s="68" t="s">
        <v>4101</v>
      </c>
      <c r="E295" s="68" t="s">
        <v>3452</v>
      </c>
      <c r="F295" s="68" t="s">
        <v>3453</v>
      </c>
      <c r="G295" s="68" t="s">
        <v>3454</v>
      </c>
      <c r="H295" s="69">
        <v>2021197</v>
      </c>
      <c r="I295" s="68" t="s">
        <v>5146</v>
      </c>
      <c r="J295" s="70"/>
      <c r="K295" s="178" t="s">
        <v>3455</v>
      </c>
    </row>
    <row r="296" spans="1:11">
      <c r="A296" s="67" t="s">
        <v>4114</v>
      </c>
      <c r="B296" s="68" t="s">
        <v>4115</v>
      </c>
      <c r="C296" s="68" t="s">
        <v>4100</v>
      </c>
      <c r="D296" s="68" t="s">
        <v>4101</v>
      </c>
      <c r="E296" s="68" t="s">
        <v>3452</v>
      </c>
      <c r="F296" s="68" t="s">
        <v>3453</v>
      </c>
      <c r="G296" s="68" t="s">
        <v>3454</v>
      </c>
      <c r="H296" s="69">
        <v>30317951</v>
      </c>
      <c r="I296" s="68" t="s">
        <v>5146</v>
      </c>
      <c r="J296" s="70"/>
      <c r="K296" s="178" t="s">
        <v>3455</v>
      </c>
    </row>
    <row r="297" spans="1:11">
      <c r="A297" s="67" t="s">
        <v>4116</v>
      </c>
      <c r="B297" s="68" t="s">
        <v>4117</v>
      </c>
      <c r="C297" s="68" t="s">
        <v>4118</v>
      </c>
      <c r="D297" s="68" t="s">
        <v>4119</v>
      </c>
      <c r="E297" s="68" t="s">
        <v>3452</v>
      </c>
      <c r="F297" s="68" t="s">
        <v>3453</v>
      </c>
      <c r="G297" s="68" t="s">
        <v>3454</v>
      </c>
      <c r="H297" s="69">
        <v>673734</v>
      </c>
      <c r="I297" s="68" t="s">
        <v>5146</v>
      </c>
      <c r="J297" s="70"/>
      <c r="K297" s="178" t="s">
        <v>3455</v>
      </c>
    </row>
    <row r="298" spans="1:11">
      <c r="A298" s="67" t="s">
        <v>4120</v>
      </c>
      <c r="B298" s="68" t="s">
        <v>4121</v>
      </c>
      <c r="C298" s="68" t="s">
        <v>4118</v>
      </c>
      <c r="D298" s="68" t="s">
        <v>4119</v>
      </c>
      <c r="E298" s="68" t="s">
        <v>3452</v>
      </c>
      <c r="F298" s="68" t="s">
        <v>3453</v>
      </c>
      <c r="G298" s="68" t="s">
        <v>3454</v>
      </c>
      <c r="H298" s="69">
        <v>10105984</v>
      </c>
      <c r="I298" s="68" t="s">
        <v>5146</v>
      </c>
      <c r="J298" s="70"/>
      <c r="K298" s="178" t="s">
        <v>3455</v>
      </c>
    </row>
    <row r="299" spans="1:11">
      <c r="A299" s="67" t="s">
        <v>4122</v>
      </c>
      <c r="B299" s="68" t="s">
        <v>4123</v>
      </c>
      <c r="C299" s="68" t="s">
        <v>4118</v>
      </c>
      <c r="D299" s="68" t="s">
        <v>4119</v>
      </c>
      <c r="E299" s="68" t="s">
        <v>3452</v>
      </c>
      <c r="F299" s="68" t="s">
        <v>3453</v>
      </c>
      <c r="G299" s="68" t="s">
        <v>3454</v>
      </c>
      <c r="H299" s="69">
        <v>45140059</v>
      </c>
      <c r="I299" s="68" t="s">
        <v>5146</v>
      </c>
      <c r="J299" s="70"/>
      <c r="K299" s="178" t="s">
        <v>3455</v>
      </c>
    </row>
    <row r="300" spans="1:11">
      <c r="A300" s="67" t="s">
        <v>4124</v>
      </c>
      <c r="B300" s="68" t="s">
        <v>4125</v>
      </c>
      <c r="C300" s="68" t="s">
        <v>4126</v>
      </c>
      <c r="D300" s="68" t="s">
        <v>4127</v>
      </c>
      <c r="E300" s="68" t="s">
        <v>3452</v>
      </c>
      <c r="F300" s="68" t="s">
        <v>3453</v>
      </c>
      <c r="G300" s="68" t="s">
        <v>3454</v>
      </c>
      <c r="H300" s="69">
        <v>76805475</v>
      </c>
      <c r="I300" s="68" t="s">
        <v>5146</v>
      </c>
      <c r="J300" s="70"/>
      <c r="K300" s="178" t="s">
        <v>3455</v>
      </c>
    </row>
    <row r="301" spans="1:11">
      <c r="A301" s="67" t="s">
        <v>4128</v>
      </c>
      <c r="B301" s="68" t="s">
        <v>4129</v>
      </c>
      <c r="C301" s="68" t="s">
        <v>4126</v>
      </c>
      <c r="D301" s="68" t="s">
        <v>4127</v>
      </c>
      <c r="E301" s="68" t="s">
        <v>3452</v>
      </c>
      <c r="F301" s="68" t="s">
        <v>3453</v>
      </c>
      <c r="G301" s="68" t="s">
        <v>3454</v>
      </c>
      <c r="H301" s="69">
        <v>673734</v>
      </c>
      <c r="I301" s="68" t="s">
        <v>5146</v>
      </c>
      <c r="J301" s="70"/>
      <c r="K301" s="178" t="s">
        <v>3455</v>
      </c>
    </row>
    <row r="302" spans="1:11">
      <c r="A302" s="67" t="s">
        <v>4130</v>
      </c>
      <c r="B302" s="68" t="s">
        <v>4131</v>
      </c>
      <c r="C302" s="68" t="s">
        <v>4126</v>
      </c>
      <c r="D302" s="68" t="s">
        <v>4127</v>
      </c>
      <c r="E302" s="68" t="s">
        <v>3452</v>
      </c>
      <c r="F302" s="68" t="s">
        <v>3453</v>
      </c>
      <c r="G302" s="68" t="s">
        <v>3454</v>
      </c>
      <c r="H302" s="69">
        <v>673734</v>
      </c>
      <c r="I302" s="68" t="s">
        <v>5146</v>
      </c>
      <c r="J302" s="70"/>
      <c r="K302" s="178" t="s">
        <v>3455</v>
      </c>
    </row>
    <row r="303" spans="1:11">
      <c r="A303" s="67" t="s">
        <v>4132</v>
      </c>
      <c r="B303" s="68" t="s">
        <v>4133</v>
      </c>
      <c r="C303" s="68" t="s">
        <v>4126</v>
      </c>
      <c r="D303" s="68" t="s">
        <v>4127</v>
      </c>
      <c r="E303" s="68" t="s">
        <v>3452</v>
      </c>
      <c r="F303" s="68" t="s">
        <v>3453</v>
      </c>
      <c r="G303" s="68" t="s">
        <v>3454</v>
      </c>
      <c r="H303" s="69">
        <v>32339149</v>
      </c>
      <c r="I303" s="68" t="s">
        <v>5146</v>
      </c>
      <c r="J303" s="70"/>
      <c r="K303" s="178" t="s">
        <v>3455</v>
      </c>
    </row>
    <row r="304" spans="1:11">
      <c r="A304" s="67" t="s">
        <v>4134</v>
      </c>
      <c r="B304" s="68" t="s">
        <v>4135</v>
      </c>
      <c r="C304" s="68" t="s">
        <v>4126</v>
      </c>
      <c r="D304" s="68" t="s">
        <v>4127</v>
      </c>
      <c r="E304" s="68" t="s">
        <v>3452</v>
      </c>
      <c r="F304" s="68" t="s">
        <v>3453</v>
      </c>
      <c r="G304" s="68" t="s">
        <v>3454</v>
      </c>
      <c r="H304" s="69">
        <v>673734</v>
      </c>
      <c r="I304" s="68" t="s">
        <v>5146</v>
      </c>
      <c r="J304" s="70"/>
      <c r="K304" s="178" t="s">
        <v>3455</v>
      </c>
    </row>
    <row r="305" spans="1:11">
      <c r="A305" s="67" t="s">
        <v>4136</v>
      </c>
      <c r="B305" s="68" t="s">
        <v>4137</v>
      </c>
      <c r="C305" s="68" t="s">
        <v>4126</v>
      </c>
      <c r="D305" s="68" t="s">
        <v>4127</v>
      </c>
      <c r="E305" s="68" t="s">
        <v>3452</v>
      </c>
      <c r="F305" s="68" t="s">
        <v>3453</v>
      </c>
      <c r="G305" s="68" t="s">
        <v>3454</v>
      </c>
      <c r="H305" s="69">
        <v>2021197</v>
      </c>
      <c r="I305" s="68" t="s">
        <v>5146</v>
      </c>
      <c r="J305" s="70"/>
      <c r="K305" s="178" t="s">
        <v>3455</v>
      </c>
    </row>
    <row r="306" spans="1:11">
      <c r="A306" s="67" t="s">
        <v>4138</v>
      </c>
      <c r="B306" s="68" t="s">
        <v>4139</v>
      </c>
      <c r="C306" s="68" t="s">
        <v>4126</v>
      </c>
      <c r="D306" s="68" t="s">
        <v>4127</v>
      </c>
      <c r="E306" s="68" t="s">
        <v>3452</v>
      </c>
      <c r="F306" s="68" t="s">
        <v>3453</v>
      </c>
      <c r="G306" s="68" t="s">
        <v>3454</v>
      </c>
      <c r="H306" s="69">
        <v>9432252</v>
      </c>
      <c r="I306" s="68" t="s">
        <v>5146</v>
      </c>
      <c r="J306" s="70"/>
      <c r="K306" s="178" t="s">
        <v>3455</v>
      </c>
    </row>
    <row r="307" spans="1:11">
      <c r="A307" s="67" t="s">
        <v>4140</v>
      </c>
      <c r="B307" s="68" t="s">
        <v>4141</v>
      </c>
      <c r="C307" s="68" t="s">
        <v>4126</v>
      </c>
      <c r="D307" s="68" t="s">
        <v>4127</v>
      </c>
      <c r="E307" s="68" t="s">
        <v>3452</v>
      </c>
      <c r="F307" s="68" t="s">
        <v>3453</v>
      </c>
      <c r="G307" s="68" t="s">
        <v>3454</v>
      </c>
      <c r="H307" s="69">
        <v>2694928</v>
      </c>
      <c r="I307" s="68" t="s">
        <v>5146</v>
      </c>
      <c r="J307" s="70"/>
      <c r="K307" s="178" t="s">
        <v>3455</v>
      </c>
    </row>
    <row r="308" spans="1:11">
      <c r="A308" s="67" t="s">
        <v>4142</v>
      </c>
      <c r="B308" s="68" t="s">
        <v>4143</v>
      </c>
      <c r="C308" s="68" t="s">
        <v>4144</v>
      </c>
      <c r="D308" s="68" t="s">
        <v>4145</v>
      </c>
      <c r="E308" s="68" t="s">
        <v>3452</v>
      </c>
      <c r="F308" s="68" t="s">
        <v>3453</v>
      </c>
      <c r="G308" s="68" t="s">
        <v>3454</v>
      </c>
      <c r="H308" s="69">
        <v>16843307</v>
      </c>
      <c r="I308" s="68" t="s">
        <v>5146</v>
      </c>
      <c r="J308" s="70"/>
      <c r="K308" s="178" t="s">
        <v>3455</v>
      </c>
    </row>
    <row r="309" spans="1:11">
      <c r="A309" s="67" t="s">
        <v>4146</v>
      </c>
      <c r="B309" s="68" t="s">
        <v>4147</v>
      </c>
      <c r="C309" s="68" t="s">
        <v>4144</v>
      </c>
      <c r="D309" s="68" t="s">
        <v>4145</v>
      </c>
      <c r="E309" s="68" t="s">
        <v>3452</v>
      </c>
      <c r="F309" s="68" t="s">
        <v>3453</v>
      </c>
      <c r="G309" s="68" t="s">
        <v>3454</v>
      </c>
      <c r="H309" s="69">
        <v>14148377</v>
      </c>
      <c r="I309" s="68" t="s">
        <v>5146</v>
      </c>
      <c r="J309" s="70"/>
      <c r="K309" s="178" t="s">
        <v>3455</v>
      </c>
    </row>
    <row r="310" spans="1:11">
      <c r="A310" s="67" t="s">
        <v>4148</v>
      </c>
      <c r="B310" s="68" t="s">
        <v>4149</v>
      </c>
      <c r="C310" s="68" t="s">
        <v>4144</v>
      </c>
      <c r="D310" s="68" t="s">
        <v>4145</v>
      </c>
      <c r="E310" s="68" t="s">
        <v>3452</v>
      </c>
      <c r="F310" s="68" t="s">
        <v>3453</v>
      </c>
      <c r="G310" s="68" t="s">
        <v>3454</v>
      </c>
      <c r="H310" s="69">
        <v>1347464</v>
      </c>
      <c r="I310" s="68" t="s">
        <v>5146</v>
      </c>
      <c r="J310" s="70"/>
      <c r="K310" s="178" t="s">
        <v>3455</v>
      </c>
    </row>
    <row r="311" spans="1:11">
      <c r="A311" s="67" t="s">
        <v>4150</v>
      </c>
      <c r="B311" s="68" t="s">
        <v>4151</v>
      </c>
      <c r="C311" s="68" t="s">
        <v>4152</v>
      </c>
      <c r="D311" s="68" t="s">
        <v>4153</v>
      </c>
      <c r="E311" s="68" t="s">
        <v>3452</v>
      </c>
      <c r="F311" s="68" t="s">
        <v>3453</v>
      </c>
      <c r="G311" s="68" t="s">
        <v>3454</v>
      </c>
      <c r="H311" s="69">
        <v>12800914</v>
      </c>
      <c r="I311" s="68" t="s">
        <v>5146</v>
      </c>
      <c r="J311" s="70"/>
      <c r="K311" s="178" t="s">
        <v>3455</v>
      </c>
    </row>
    <row r="312" spans="1:11">
      <c r="A312" s="67" t="s">
        <v>4154</v>
      </c>
      <c r="B312" s="68" t="s">
        <v>4155</v>
      </c>
      <c r="C312" s="68" t="s">
        <v>4152</v>
      </c>
      <c r="D312" s="68" t="s">
        <v>4153</v>
      </c>
      <c r="E312" s="68" t="s">
        <v>3452</v>
      </c>
      <c r="F312" s="68" t="s">
        <v>3453</v>
      </c>
      <c r="G312" s="68" t="s">
        <v>3454</v>
      </c>
      <c r="H312" s="69">
        <v>4716126</v>
      </c>
      <c r="I312" s="68" t="s">
        <v>5146</v>
      </c>
      <c r="J312" s="70"/>
      <c r="K312" s="178" t="s">
        <v>3455</v>
      </c>
    </row>
    <row r="313" spans="1:11">
      <c r="A313" s="67" t="s">
        <v>4156</v>
      </c>
      <c r="B313" s="68" t="s">
        <v>4157</v>
      </c>
      <c r="C313" s="68" t="s">
        <v>4158</v>
      </c>
      <c r="D313" s="68" t="s">
        <v>4159</v>
      </c>
      <c r="E313" s="68" t="s">
        <v>3452</v>
      </c>
      <c r="F313" s="68" t="s">
        <v>3453</v>
      </c>
      <c r="G313" s="68" t="s">
        <v>3454</v>
      </c>
      <c r="H313" s="69">
        <v>2694928</v>
      </c>
      <c r="I313" s="68" t="s">
        <v>5146</v>
      </c>
      <c r="J313" s="70"/>
      <c r="K313" s="178" t="s">
        <v>3455</v>
      </c>
    </row>
    <row r="314" spans="1:11">
      <c r="A314" s="67" t="s">
        <v>4160</v>
      </c>
      <c r="B314" s="68" t="s">
        <v>4161</v>
      </c>
      <c r="C314" s="68" t="s">
        <v>4158</v>
      </c>
      <c r="D314" s="68" t="s">
        <v>4159</v>
      </c>
      <c r="E314" s="68" t="s">
        <v>3452</v>
      </c>
      <c r="F314" s="68" t="s">
        <v>3453</v>
      </c>
      <c r="G314" s="68" t="s">
        <v>3454</v>
      </c>
      <c r="H314" s="69">
        <v>4716126</v>
      </c>
      <c r="I314" s="68" t="s">
        <v>5146</v>
      </c>
      <c r="J314" s="70"/>
      <c r="K314" s="178" t="s">
        <v>3455</v>
      </c>
    </row>
    <row r="315" spans="1:11">
      <c r="A315" s="67" t="s">
        <v>4162</v>
      </c>
      <c r="B315" s="68" t="s">
        <v>4163</v>
      </c>
      <c r="C315" s="68" t="s">
        <v>4158</v>
      </c>
      <c r="D315" s="68" t="s">
        <v>4159</v>
      </c>
      <c r="E315" s="68" t="s">
        <v>3452</v>
      </c>
      <c r="F315" s="68" t="s">
        <v>3453</v>
      </c>
      <c r="G315" s="68" t="s">
        <v>3454</v>
      </c>
      <c r="H315" s="69">
        <v>10779716</v>
      </c>
      <c r="I315" s="68" t="s">
        <v>5146</v>
      </c>
      <c r="J315" s="70"/>
      <c r="K315" s="178" t="s">
        <v>3455</v>
      </c>
    </row>
    <row r="316" spans="1:11">
      <c r="A316" s="67" t="s">
        <v>4164</v>
      </c>
      <c r="B316" s="68" t="s">
        <v>4165</v>
      </c>
      <c r="C316" s="68" t="s">
        <v>4166</v>
      </c>
      <c r="D316" s="68" t="s">
        <v>4167</v>
      </c>
      <c r="E316" s="68" t="s">
        <v>3452</v>
      </c>
      <c r="F316" s="68" t="s">
        <v>3453</v>
      </c>
      <c r="G316" s="68" t="s">
        <v>3454</v>
      </c>
      <c r="H316" s="69">
        <v>6063590</v>
      </c>
      <c r="I316" s="68" t="s">
        <v>5146</v>
      </c>
      <c r="J316" s="70"/>
      <c r="K316" s="178" t="s">
        <v>3455</v>
      </c>
    </row>
    <row r="317" spans="1:11">
      <c r="A317" s="67" t="s">
        <v>4168</v>
      </c>
      <c r="B317" s="68" t="s">
        <v>4169</v>
      </c>
      <c r="C317" s="68" t="s">
        <v>4166</v>
      </c>
      <c r="D317" s="68" t="s">
        <v>4167</v>
      </c>
      <c r="E317" s="68" t="s">
        <v>3452</v>
      </c>
      <c r="F317" s="68" t="s">
        <v>3453</v>
      </c>
      <c r="G317" s="68" t="s">
        <v>3454</v>
      </c>
      <c r="H317" s="69">
        <v>6063590</v>
      </c>
      <c r="I317" s="68" t="s">
        <v>5146</v>
      </c>
      <c r="J317" s="70"/>
      <c r="K317" s="178" t="s">
        <v>3455</v>
      </c>
    </row>
    <row r="318" spans="1:11">
      <c r="A318" s="67" t="s">
        <v>4170</v>
      </c>
      <c r="B318" s="68" t="s">
        <v>4171</v>
      </c>
      <c r="C318" s="68" t="s">
        <v>4166</v>
      </c>
      <c r="D318" s="68" t="s">
        <v>4167</v>
      </c>
      <c r="E318" s="68" t="s">
        <v>3452</v>
      </c>
      <c r="F318" s="68" t="s">
        <v>3453</v>
      </c>
      <c r="G318" s="68" t="s">
        <v>3454</v>
      </c>
      <c r="H318" s="69">
        <v>3368662</v>
      </c>
      <c r="I318" s="68" t="s">
        <v>5146</v>
      </c>
      <c r="J318" s="70"/>
      <c r="K318" s="178" t="s">
        <v>3455</v>
      </c>
    </row>
    <row r="319" spans="1:11">
      <c r="A319" s="67" t="s">
        <v>4172</v>
      </c>
      <c r="B319" s="68" t="s">
        <v>4173</v>
      </c>
      <c r="C319" s="68" t="s">
        <v>4174</v>
      </c>
      <c r="D319" s="68" t="s">
        <v>4175</v>
      </c>
      <c r="E319" s="68" t="s">
        <v>3452</v>
      </c>
      <c r="F319" s="68" t="s">
        <v>3453</v>
      </c>
      <c r="G319" s="68" t="s">
        <v>3454</v>
      </c>
      <c r="H319" s="69">
        <v>37055274</v>
      </c>
      <c r="I319" s="68" t="s">
        <v>5146</v>
      </c>
      <c r="J319" s="70"/>
      <c r="K319" s="178" t="s">
        <v>3455</v>
      </c>
    </row>
    <row r="320" spans="1:11">
      <c r="A320" s="67" t="s">
        <v>4176</v>
      </c>
      <c r="B320" s="68" t="s">
        <v>4177</v>
      </c>
      <c r="C320" s="68" t="s">
        <v>4174</v>
      </c>
      <c r="D320" s="68" t="s">
        <v>4175</v>
      </c>
      <c r="E320" s="68" t="s">
        <v>3452</v>
      </c>
      <c r="F320" s="68" t="s">
        <v>3453</v>
      </c>
      <c r="G320" s="68" t="s">
        <v>3454</v>
      </c>
      <c r="H320" s="69">
        <v>16169574</v>
      </c>
      <c r="I320" s="68" t="s">
        <v>5146</v>
      </c>
      <c r="J320" s="70"/>
      <c r="K320" s="178" t="s">
        <v>3455</v>
      </c>
    </row>
    <row r="321" spans="1:11">
      <c r="A321" s="67" t="s">
        <v>4178</v>
      </c>
      <c r="B321" s="68" t="s">
        <v>4179</v>
      </c>
      <c r="C321" s="68" t="s">
        <v>4174</v>
      </c>
      <c r="D321" s="68" t="s">
        <v>4175</v>
      </c>
      <c r="E321" s="68" t="s">
        <v>3452</v>
      </c>
      <c r="F321" s="68" t="s">
        <v>3453</v>
      </c>
      <c r="G321" s="68" t="s">
        <v>3454</v>
      </c>
      <c r="H321" s="69">
        <v>673734</v>
      </c>
      <c r="I321" s="68" t="s">
        <v>5146</v>
      </c>
      <c r="J321" s="70"/>
      <c r="K321" s="178" t="s">
        <v>3455</v>
      </c>
    </row>
    <row r="322" spans="1:11">
      <c r="A322" s="67" t="s">
        <v>4180</v>
      </c>
      <c r="B322" s="68" t="s">
        <v>4181</v>
      </c>
      <c r="C322" s="68" t="s">
        <v>4174</v>
      </c>
      <c r="D322" s="68" t="s">
        <v>4175</v>
      </c>
      <c r="E322" s="68" t="s">
        <v>3452</v>
      </c>
      <c r="F322" s="68" t="s">
        <v>3453</v>
      </c>
      <c r="G322" s="68" t="s">
        <v>3454</v>
      </c>
      <c r="H322" s="69">
        <v>0</v>
      </c>
      <c r="I322" s="68" t="s">
        <v>5146</v>
      </c>
      <c r="J322" s="70"/>
      <c r="K322" s="178" t="s">
        <v>3455</v>
      </c>
    </row>
    <row r="323" spans="1:11">
      <c r="A323" s="67" t="s">
        <v>4182</v>
      </c>
      <c r="B323" s="68" t="s">
        <v>4183</v>
      </c>
      <c r="C323" s="68" t="s">
        <v>4184</v>
      </c>
      <c r="D323" s="68" t="s">
        <v>4185</v>
      </c>
      <c r="E323" s="68" t="s">
        <v>3452</v>
      </c>
      <c r="F323" s="68" t="s">
        <v>3453</v>
      </c>
      <c r="G323" s="68" t="s">
        <v>3454</v>
      </c>
      <c r="H323" s="69">
        <v>3368662</v>
      </c>
      <c r="I323" s="68" t="s">
        <v>5146</v>
      </c>
      <c r="J323" s="70"/>
      <c r="K323" s="178" t="s">
        <v>3455</v>
      </c>
    </row>
    <row r="324" spans="1:11">
      <c r="A324" s="67" t="s">
        <v>4186</v>
      </c>
      <c r="B324" s="68" t="s">
        <v>4187</v>
      </c>
      <c r="C324" s="68" t="s">
        <v>4184</v>
      </c>
      <c r="D324" s="68" t="s">
        <v>4185</v>
      </c>
      <c r="E324" s="68" t="s">
        <v>3452</v>
      </c>
      <c r="F324" s="68" t="s">
        <v>3453</v>
      </c>
      <c r="G324" s="68" t="s">
        <v>3454</v>
      </c>
      <c r="H324" s="69">
        <v>2021099</v>
      </c>
      <c r="I324" s="68" t="s">
        <v>5146</v>
      </c>
      <c r="J324" s="70"/>
      <c r="K324" s="178" t="s">
        <v>3455</v>
      </c>
    </row>
    <row r="325" spans="1:11">
      <c r="A325" s="67" t="s">
        <v>3448</v>
      </c>
      <c r="B325" s="68" t="s">
        <v>3449</v>
      </c>
      <c r="C325" s="68" t="s">
        <v>3450</v>
      </c>
      <c r="D325" s="68" t="s">
        <v>3451</v>
      </c>
      <c r="E325" s="68" t="s">
        <v>3452</v>
      </c>
      <c r="F325" s="68" t="s">
        <v>3453</v>
      </c>
      <c r="G325" s="68" t="s">
        <v>3454</v>
      </c>
      <c r="H325" s="69">
        <v>2990941</v>
      </c>
      <c r="I325" s="68" t="s">
        <v>5146</v>
      </c>
      <c r="J325" s="70"/>
      <c r="K325" s="178" t="s">
        <v>3455</v>
      </c>
    </row>
    <row r="326" spans="1:11">
      <c r="A326" s="67" t="s">
        <v>3456</v>
      </c>
      <c r="B326" s="68" t="s">
        <v>3457</v>
      </c>
      <c r="C326" s="68" t="s">
        <v>3450</v>
      </c>
      <c r="D326" s="68" t="s">
        <v>3451</v>
      </c>
      <c r="E326" s="68" t="s">
        <v>3452</v>
      </c>
      <c r="F326" s="68" t="s">
        <v>3453</v>
      </c>
      <c r="G326" s="68" t="s">
        <v>3454</v>
      </c>
      <c r="H326" s="69">
        <v>26170726</v>
      </c>
      <c r="I326" s="68" t="s">
        <v>5146</v>
      </c>
      <c r="J326" s="70"/>
      <c r="K326" s="178" t="s">
        <v>3455</v>
      </c>
    </row>
    <row r="327" spans="1:11">
      <c r="A327" s="67" t="s">
        <v>3459</v>
      </c>
      <c r="B327" s="68" t="s">
        <v>3460</v>
      </c>
      <c r="C327" s="68" t="s">
        <v>3450</v>
      </c>
      <c r="D327" s="68" t="s">
        <v>3451</v>
      </c>
      <c r="E327" s="68" t="s">
        <v>3452</v>
      </c>
      <c r="F327" s="68" t="s">
        <v>3453</v>
      </c>
      <c r="G327" s="68" t="s">
        <v>3454</v>
      </c>
      <c r="H327" s="69">
        <v>3738675</v>
      </c>
      <c r="I327" s="68" t="s">
        <v>5146</v>
      </c>
      <c r="J327" s="70"/>
      <c r="K327" s="178" t="s">
        <v>3455</v>
      </c>
    </row>
    <row r="328" spans="1:11">
      <c r="A328" s="67" t="s">
        <v>3462</v>
      </c>
      <c r="B328" s="68" t="s">
        <v>3463</v>
      </c>
      <c r="C328" s="68" t="s">
        <v>3450</v>
      </c>
      <c r="D328" s="68" t="s">
        <v>3451</v>
      </c>
      <c r="E328" s="68" t="s">
        <v>3452</v>
      </c>
      <c r="F328" s="68" t="s">
        <v>3453</v>
      </c>
      <c r="G328" s="68" t="s">
        <v>3454</v>
      </c>
      <c r="H328" s="69">
        <v>747734</v>
      </c>
      <c r="I328" s="68" t="s">
        <v>5146</v>
      </c>
      <c r="J328" s="70"/>
      <c r="K328" s="178" t="s">
        <v>3455</v>
      </c>
    </row>
    <row r="329" spans="1:11">
      <c r="A329" s="67" t="s">
        <v>3465</v>
      </c>
      <c r="B329" s="68" t="s">
        <v>3466</v>
      </c>
      <c r="C329" s="68" t="s">
        <v>3467</v>
      </c>
      <c r="D329" s="68" t="s">
        <v>3468</v>
      </c>
      <c r="E329" s="68" t="s">
        <v>3452</v>
      </c>
      <c r="F329" s="68" t="s">
        <v>3453</v>
      </c>
      <c r="G329" s="68" t="s">
        <v>3454</v>
      </c>
      <c r="H329" s="69">
        <v>8972821</v>
      </c>
      <c r="I329" s="68" t="s">
        <v>5146</v>
      </c>
      <c r="J329" s="70"/>
      <c r="K329" s="178" t="s">
        <v>3455</v>
      </c>
    </row>
    <row r="330" spans="1:11">
      <c r="A330" s="67" t="s">
        <v>3470</v>
      </c>
      <c r="B330" s="68" t="s">
        <v>3471</v>
      </c>
      <c r="C330" s="68" t="s">
        <v>3467</v>
      </c>
      <c r="D330" s="68" t="s">
        <v>3468</v>
      </c>
      <c r="E330" s="68" t="s">
        <v>3452</v>
      </c>
      <c r="F330" s="68" t="s">
        <v>3453</v>
      </c>
      <c r="G330" s="68" t="s">
        <v>3454</v>
      </c>
      <c r="H330" s="69">
        <v>5234146</v>
      </c>
      <c r="I330" s="68" t="s">
        <v>5146</v>
      </c>
      <c r="J330" s="70"/>
      <c r="K330" s="178" t="s">
        <v>3455</v>
      </c>
    </row>
    <row r="331" spans="1:11">
      <c r="A331" s="67" t="s">
        <v>3473</v>
      </c>
      <c r="B331" s="68" t="s">
        <v>3474</v>
      </c>
      <c r="C331" s="68" t="s">
        <v>3467</v>
      </c>
      <c r="D331" s="68" t="s">
        <v>3468</v>
      </c>
      <c r="E331" s="68" t="s">
        <v>3452</v>
      </c>
      <c r="F331" s="68" t="s">
        <v>3453</v>
      </c>
      <c r="G331" s="68" t="s">
        <v>3454</v>
      </c>
      <c r="H331" s="69">
        <v>17197907</v>
      </c>
      <c r="I331" s="68" t="s">
        <v>5146</v>
      </c>
      <c r="J331" s="70"/>
      <c r="K331" s="178" t="s">
        <v>3455</v>
      </c>
    </row>
    <row r="332" spans="1:11">
      <c r="A332" s="67" t="s">
        <v>3476</v>
      </c>
      <c r="B332" s="68" t="s">
        <v>3477</v>
      </c>
      <c r="C332" s="68" t="s">
        <v>3467</v>
      </c>
      <c r="D332" s="68" t="s">
        <v>3468</v>
      </c>
      <c r="E332" s="68" t="s">
        <v>3452</v>
      </c>
      <c r="F332" s="68" t="s">
        <v>3453</v>
      </c>
      <c r="G332" s="68" t="s">
        <v>3454</v>
      </c>
      <c r="H332" s="69">
        <v>4486409</v>
      </c>
      <c r="I332" s="68" t="s">
        <v>5146</v>
      </c>
      <c r="J332" s="70"/>
      <c r="K332" s="178" t="s">
        <v>3455</v>
      </c>
    </row>
    <row r="333" spans="1:11">
      <c r="A333" s="67" t="s">
        <v>3479</v>
      </c>
      <c r="B333" s="68" t="s">
        <v>3480</v>
      </c>
      <c r="C333" s="68" t="s">
        <v>3467</v>
      </c>
      <c r="D333" s="68" t="s">
        <v>3468</v>
      </c>
      <c r="E333" s="68" t="s">
        <v>3452</v>
      </c>
      <c r="F333" s="68" t="s">
        <v>3453</v>
      </c>
      <c r="G333" s="68" t="s">
        <v>3454</v>
      </c>
      <c r="H333" s="69">
        <v>10468290</v>
      </c>
      <c r="I333" s="68" t="s">
        <v>5146</v>
      </c>
      <c r="J333" s="70"/>
      <c r="K333" s="178" t="s">
        <v>3455</v>
      </c>
    </row>
    <row r="334" spans="1:11">
      <c r="A334" s="67" t="s">
        <v>3482</v>
      </c>
      <c r="B334" s="68" t="s">
        <v>3483</v>
      </c>
      <c r="C334" s="68" t="s">
        <v>3484</v>
      </c>
      <c r="D334" s="68" t="s">
        <v>3485</v>
      </c>
      <c r="E334" s="68" t="s">
        <v>3452</v>
      </c>
      <c r="F334" s="68" t="s">
        <v>3453</v>
      </c>
      <c r="G334" s="68" t="s">
        <v>3454</v>
      </c>
      <c r="H334" s="69">
        <v>2990941</v>
      </c>
      <c r="I334" s="68" t="s">
        <v>5146</v>
      </c>
      <c r="J334" s="70"/>
      <c r="K334" s="178" t="s">
        <v>3455</v>
      </c>
    </row>
    <row r="335" spans="1:11">
      <c r="A335" s="67" t="s">
        <v>3487</v>
      </c>
      <c r="B335" s="68" t="s">
        <v>3488</v>
      </c>
      <c r="C335" s="68" t="s">
        <v>3489</v>
      </c>
      <c r="D335" s="68" t="s">
        <v>3490</v>
      </c>
      <c r="E335" s="68" t="s">
        <v>3452</v>
      </c>
      <c r="F335" s="68" t="s">
        <v>3453</v>
      </c>
      <c r="G335" s="68" t="s">
        <v>3454</v>
      </c>
      <c r="H335" s="69">
        <v>10468290</v>
      </c>
      <c r="I335" s="68" t="s">
        <v>5146</v>
      </c>
      <c r="J335" s="70"/>
      <c r="K335" s="178" t="s">
        <v>3455</v>
      </c>
    </row>
    <row r="336" spans="1:11">
      <c r="A336" s="67" t="s">
        <v>3492</v>
      </c>
      <c r="B336" s="68" t="s">
        <v>3493</v>
      </c>
      <c r="C336" s="68" t="s">
        <v>3489</v>
      </c>
      <c r="D336" s="68" t="s">
        <v>3490</v>
      </c>
      <c r="E336" s="68" t="s">
        <v>3452</v>
      </c>
      <c r="F336" s="68" t="s">
        <v>3453</v>
      </c>
      <c r="G336" s="68" t="s">
        <v>3454</v>
      </c>
      <c r="H336" s="69">
        <v>8225086</v>
      </c>
      <c r="I336" s="68" t="s">
        <v>5146</v>
      </c>
      <c r="J336" s="70"/>
      <c r="K336" s="178" t="s">
        <v>3455</v>
      </c>
    </row>
    <row r="337" spans="1:11">
      <c r="A337" s="67" t="s">
        <v>3495</v>
      </c>
      <c r="B337" s="68" t="s">
        <v>3496</v>
      </c>
      <c r="C337" s="68" t="s">
        <v>3489</v>
      </c>
      <c r="D337" s="68" t="s">
        <v>3490</v>
      </c>
      <c r="E337" s="68" t="s">
        <v>3452</v>
      </c>
      <c r="F337" s="68" t="s">
        <v>3453</v>
      </c>
      <c r="G337" s="68" t="s">
        <v>3454</v>
      </c>
      <c r="H337" s="69">
        <v>10468290</v>
      </c>
      <c r="I337" s="68" t="s">
        <v>5146</v>
      </c>
      <c r="J337" s="70"/>
      <c r="K337" s="178" t="s">
        <v>3455</v>
      </c>
    </row>
    <row r="338" spans="1:11">
      <c r="A338" s="67" t="s">
        <v>3498</v>
      </c>
      <c r="B338" s="68" t="s">
        <v>3499</v>
      </c>
      <c r="C338" s="68" t="s">
        <v>3489</v>
      </c>
      <c r="D338" s="68" t="s">
        <v>3490</v>
      </c>
      <c r="E338" s="68" t="s">
        <v>3452</v>
      </c>
      <c r="F338" s="68" t="s">
        <v>3453</v>
      </c>
      <c r="G338" s="68" t="s">
        <v>3454</v>
      </c>
      <c r="H338" s="69">
        <v>8972821</v>
      </c>
      <c r="I338" s="68" t="s">
        <v>5146</v>
      </c>
      <c r="J338" s="70"/>
      <c r="K338" s="178" t="s">
        <v>3455</v>
      </c>
    </row>
    <row r="339" spans="1:11">
      <c r="A339" s="67" t="s">
        <v>3501</v>
      </c>
      <c r="B339" s="68" t="s">
        <v>3502</v>
      </c>
      <c r="C339" s="68" t="s">
        <v>3489</v>
      </c>
      <c r="D339" s="68" t="s">
        <v>3490</v>
      </c>
      <c r="E339" s="68" t="s">
        <v>3452</v>
      </c>
      <c r="F339" s="68" t="s">
        <v>3453</v>
      </c>
      <c r="G339" s="68" t="s">
        <v>3454</v>
      </c>
      <c r="H339" s="69">
        <v>25422992</v>
      </c>
      <c r="I339" s="68" t="s">
        <v>5146</v>
      </c>
      <c r="J339" s="70"/>
      <c r="K339" s="178" t="s">
        <v>3455</v>
      </c>
    </row>
    <row r="340" spans="1:11">
      <c r="A340" s="67" t="s">
        <v>3504</v>
      </c>
      <c r="B340" s="68" t="s">
        <v>3505</v>
      </c>
      <c r="C340" s="68" t="s">
        <v>3489</v>
      </c>
      <c r="D340" s="68" t="s">
        <v>3490</v>
      </c>
      <c r="E340" s="68" t="s">
        <v>3452</v>
      </c>
      <c r="F340" s="68" t="s">
        <v>3453</v>
      </c>
      <c r="G340" s="68" t="s">
        <v>3454</v>
      </c>
      <c r="H340" s="69">
        <v>39629957</v>
      </c>
      <c r="I340" s="68" t="s">
        <v>5146</v>
      </c>
      <c r="J340" s="70"/>
      <c r="K340" s="178" t="s">
        <v>3455</v>
      </c>
    </row>
    <row r="341" spans="1:11">
      <c r="A341" s="67" t="s">
        <v>3507</v>
      </c>
      <c r="B341" s="68" t="s">
        <v>3508</v>
      </c>
      <c r="C341" s="68" t="s">
        <v>3489</v>
      </c>
      <c r="D341" s="68" t="s">
        <v>3490</v>
      </c>
      <c r="E341" s="68" t="s">
        <v>3452</v>
      </c>
      <c r="F341" s="68" t="s">
        <v>3453</v>
      </c>
      <c r="G341" s="68" t="s">
        <v>3454</v>
      </c>
      <c r="H341" s="69">
        <v>9720556</v>
      </c>
      <c r="I341" s="68" t="s">
        <v>5146</v>
      </c>
      <c r="J341" s="70"/>
      <c r="K341" s="178" t="s">
        <v>3455</v>
      </c>
    </row>
    <row r="342" spans="1:11">
      <c r="A342" s="67" t="s">
        <v>3510</v>
      </c>
      <c r="B342" s="68" t="s">
        <v>3511</v>
      </c>
      <c r="C342" s="68" t="s">
        <v>3489</v>
      </c>
      <c r="D342" s="68" t="s">
        <v>3490</v>
      </c>
      <c r="E342" s="68" t="s">
        <v>3452</v>
      </c>
      <c r="F342" s="68" t="s">
        <v>3453</v>
      </c>
      <c r="G342" s="68" t="s">
        <v>3454</v>
      </c>
      <c r="H342" s="69">
        <v>8225086</v>
      </c>
      <c r="I342" s="68" t="s">
        <v>5146</v>
      </c>
      <c r="J342" s="70"/>
      <c r="K342" s="178" t="s">
        <v>3455</v>
      </c>
    </row>
    <row r="343" spans="1:11">
      <c r="A343" s="67" t="s">
        <v>3513</v>
      </c>
      <c r="B343" s="68" t="s">
        <v>3514</v>
      </c>
      <c r="C343" s="68" t="s">
        <v>3489</v>
      </c>
      <c r="D343" s="68" t="s">
        <v>3490</v>
      </c>
      <c r="E343" s="68" t="s">
        <v>3452</v>
      </c>
      <c r="F343" s="68" t="s">
        <v>3453</v>
      </c>
      <c r="G343" s="68" t="s">
        <v>3454</v>
      </c>
      <c r="H343" s="69">
        <v>32152606</v>
      </c>
      <c r="I343" s="68" t="s">
        <v>5146</v>
      </c>
      <c r="J343" s="70"/>
      <c r="K343" s="178" t="s">
        <v>3455</v>
      </c>
    </row>
    <row r="344" spans="1:11">
      <c r="A344" s="67" t="s">
        <v>3516</v>
      </c>
      <c r="B344" s="68" t="s">
        <v>3517</v>
      </c>
      <c r="C344" s="68" t="s">
        <v>3489</v>
      </c>
      <c r="D344" s="68" t="s">
        <v>3490</v>
      </c>
      <c r="E344" s="68" t="s">
        <v>3452</v>
      </c>
      <c r="F344" s="68" t="s">
        <v>3453</v>
      </c>
      <c r="G344" s="68" t="s">
        <v>3454</v>
      </c>
      <c r="H344" s="69">
        <v>747734</v>
      </c>
      <c r="I344" s="68" t="s">
        <v>5146</v>
      </c>
      <c r="J344" s="70"/>
      <c r="K344" s="178" t="s">
        <v>3455</v>
      </c>
    </row>
    <row r="345" spans="1:11">
      <c r="A345" s="67" t="s">
        <v>3519</v>
      </c>
      <c r="B345" s="68" t="s">
        <v>3520</v>
      </c>
      <c r="C345" s="68" t="s">
        <v>3489</v>
      </c>
      <c r="D345" s="68" t="s">
        <v>3490</v>
      </c>
      <c r="E345" s="68" t="s">
        <v>3452</v>
      </c>
      <c r="F345" s="68" t="s">
        <v>3453</v>
      </c>
      <c r="G345" s="68" t="s">
        <v>3454</v>
      </c>
      <c r="H345" s="69">
        <v>12711496</v>
      </c>
      <c r="I345" s="68" t="s">
        <v>5146</v>
      </c>
      <c r="J345" s="70"/>
      <c r="K345" s="178" t="s">
        <v>3455</v>
      </c>
    </row>
    <row r="346" spans="1:11">
      <c r="A346" s="67" t="s">
        <v>3522</v>
      </c>
      <c r="B346" s="68" t="s">
        <v>3523</v>
      </c>
      <c r="C346" s="68" t="s">
        <v>3489</v>
      </c>
      <c r="D346" s="68" t="s">
        <v>3490</v>
      </c>
      <c r="E346" s="68" t="s">
        <v>3452</v>
      </c>
      <c r="F346" s="68" t="s">
        <v>3453</v>
      </c>
      <c r="G346" s="68" t="s">
        <v>3454</v>
      </c>
      <c r="H346" s="69">
        <v>2990941</v>
      </c>
      <c r="I346" s="68" t="s">
        <v>5146</v>
      </c>
      <c r="J346" s="70"/>
      <c r="K346" s="178" t="s">
        <v>3455</v>
      </c>
    </row>
    <row r="347" spans="1:11">
      <c r="A347" s="67" t="s">
        <v>3525</v>
      </c>
      <c r="B347" s="68" t="s">
        <v>3526</v>
      </c>
      <c r="C347" s="68" t="s">
        <v>3489</v>
      </c>
      <c r="D347" s="68" t="s">
        <v>3490</v>
      </c>
      <c r="E347" s="68" t="s">
        <v>3452</v>
      </c>
      <c r="F347" s="68" t="s">
        <v>3453</v>
      </c>
      <c r="G347" s="68" t="s">
        <v>3454</v>
      </c>
      <c r="H347" s="69">
        <v>747734</v>
      </c>
      <c r="I347" s="68" t="s">
        <v>5146</v>
      </c>
      <c r="J347" s="70"/>
      <c r="K347" s="178" t="s">
        <v>3455</v>
      </c>
    </row>
    <row r="348" spans="1:11">
      <c r="A348" s="67" t="s">
        <v>3528</v>
      </c>
      <c r="B348" s="68" t="s">
        <v>3529</v>
      </c>
      <c r="C348" s="68" t="s">
        <v>3489</v>
      </c>
      <c r="D348" s="68" t="s">
        <v>3490</v>
      </c>
      <c r="E348" s="68" t="s">
        <v>3452</v>
      </c>
      <c r="F348" s="68" t="s">
        <v>3453</v>
      </c>
      <c r="G348" s="68" t="s">
        <v>3454</v>
      </c>
      <c r="H348" s="69">
        <v>747734</v>
      </c>
      <c r="I348" s="68" t="s">
        <v>5146</v>
      </c>
      <c r="J348" s="70"/>
      <c r="K348" s="178" t="s">
        <v>3455</v>
      </c>
    </row>
    <row r="349" spans="1:11">
      <c r="A349" s="67" t="s">
        <v>3531</v>
      </c>
      <c r="B349" s="68" t="s">
        <v>3520</v>
      </c>
      <c r="C349" s="68" t="s">
        <v>3489</v>
      </c>
      <c r="D349" s="68" t="s">
        <v>3490</v>
      </c>
      <c r="E349" s="68" t="s">
        <v>3452</v>
      </c>
      <c r="F349" s="68" t="s">
        <v>3453</v>
      </c>
      <c r="G349" s="68" t="s">
        <v>3454</v>
      </c>
      <c r="H349" s="69">
        <v>2990941</v>
      </c>
      <c r="I349" s="68" t="s">
        <v>5146</v>
      </c>
      <c r="J349" s="70"/>
      <c r="K349" s="178" t="s">
        <v>3455</v>
      </c>
    </row>
    <row r="350" spans="1:11">
      <c r="A350" s="67" t="s">
        <v>3533</v>
      </c>
      <c r="B350" s="68" t="s">
        <v>3520</v>
      </c>
      <c r="C350" s="68" t="s">
        <v>3489</v>
      </c>
      <c r="D350" s="68" t="s">
        <v>3490</v>
      </c>
      <c r="E350" s="68" t="s">
        <v>3452</v>
      </c>
      <c r="F350" s="68" t="s">
        <v>3453</v>
      </c>
      <c r="G350" s="68" t="s">
        <v>3454</v>
      </c>
      <c r="H350" s="69">
        <v>121880812</v>
      </c>
      <c r="I350" s="68" t="s">
        <v>5146</v>
      </c>
      <c r="J350" s="70"/>
      <c r="K350" s="178" t="s">
        <v>3455</v>
      </c>
    </row>
    <row r="351" spans="1:11">
      <c r="A351" s="67" t="s">
        <v>3535</v>
      </c>
      <c r="B351" s="68" t="s">
        <v>3520</v>
      </c>
      <c r="C351" s="68" t="s">
        <v>3489</v>
      </c>
      <c r="D351" s="68" t="s">
        <v>3490</v>
      </c>
      <c r="E351" s="68" t="s">
        <v>3452</v>
      </c>
      <c r="F351" s="68" t="s">
        <v>3453</v>
      </c>
      <c r="G351" s="68" t="s">
        <v>3454</v>
      </c>
      <c r="H351" s="69">
        <v>5981881</v>
      </c>
      <c r="I351" s="68" t="s">
        <v>5146</v>
      </c>
      <c r="J351" s="70"/>
      <c r="K351" s="178" t="s">
        <v>3455</v>
      </c>
    </row>
    <row r="352" spans="1:11">
      <c r="A352" s="67" t="s">
        <v>3536</v>
      </c>
      <c r="B352" s="68" t="s">
        <v>3520</v>
      </c>
      <c r="C352" s="68" t="s">
        <v>3489</v>
      </c>
      <c r="D352" s="68" t="s">
        <v>3490</v>
      </c>
      <c r="E352" s="68" t="s">
        <v>3452</v>
      </c>
      <c r="F352" s="68" t="s">
        <v>3453</v>
      </c>
      <c r="G352" s="68" t="s">
        <v>3454</v>
      </c>
      <c r="H352" s="69">
        <v>7477350</v>
      </c>
      <c r="I352" s="68" t="s">
        <v>5146</v>
      </c>
      <c r="J352" s="70"/>
      <c r="K352" s="178" t="s">
        <v>3455</v>
      </c>
    </row>
    <row r="353" spans="1:11">
      <c r="A353" s="67" t="s">
        <v>3537</v>
      </c>
      <c r="B353" s="68" t="s">
        <v>3538</v>
      </c>
      <c r="C353" s="68" t="s">
        <v>3539</v>
      </c>
      <c r="D353" s="68" t="s">
        <v>3540</v>
      </c>
      <c r="E353" s="68" t="s">
        <v>3452</v>
      </c>
      <c r="F353" s="68" t="s">
        <v>3453</v>
      </c>
      <c r="G353" s="68" t="s">
        <v>3454</v>
      </c>
      <c r="H353" s="69">
        <v>3738675</v>
      </c>
      <c r="I353" s="68" t="s">
        <v>5146</v>
      </c>
      <c r="J353" s="70"/>
      <c r="K353" s="178" t="s">
        <v>3455</v>
      </c>
    </row>
    <row r="354" spans="1:11">
      <c r="A354" s="67" t="s">
        <v>3541</v>
      </c>
      <c r="B354" s="68" t="s">
        <v>3542</v>
      </c>
      <c r="C354" s="68" t="s">
        <v>3539</v>
      </c>
      <c r="D354" s="68" t="s">
        <v>3540</v>
      </c>
      <c r="E354" s="68" t="s">
        <v>3452</v>
      </c>
      <c r="F354" s="68" t="s">
        <v>3453</v>
      </c>
      <c r="G354" s="68" t="s">
        <v>3454</v>
      </c>
      <c r="H354" s="69">
        <v>11963760</v>
      </c>
      <c r="I354" s="68" t="s">
        <v>5146</v>
      </c>
      <c r="J354" s="70"/>
      <c r="K354" s="178" t="s">
        <v>3455</v>
      </c>
    </row>
    <row r="355" spans="1:11">
      <c r="A355" s="67" t="s">
        <v>3543</v>
      </c>
      <c r="B355" s="68" t="s">
        <v>3544</v>
      </c>
      <c r="C355" s="68" t="s">
        <v>3539</v>
      </c>
      <c r="D355" s="68" t="s">
        <v>3540</v>
      </c>
      <c r="E355" s="68" t="s">
        <v>3452</v>
      </c>
      <c r="F355" s="68" t="s">
        <v>3453</v>
      </c>
      <c r="G355" s="68" t="s">
        <v>3454</v>
      </c>
      <c r="H355" s="69">
        <v>9720556</v>
      </c>
      <c r="I355" s="68" t="s">
        <v>5146</v>
      </c>
      <c r="J355" s="70"/>
      <c r="K355" s="178" t="s">
        <v>3455</v>
      </c>
    </row>
    <row r="356" spans="1:11">
      <c r="A356" s="67" t="s">
        <v>3545</v>
      </c>
      <c r="B356" s="68" t="s">
        <v>3546</v>
      </c>
      <c r="C356" s="68" t="s">
        <v>3539</v>
      </c>
      <c r="D356" s="68" t="s">
        <v>3540</v>
      </c>
      <c r="E356" s="68" t="s">
        <v>3452</v>
      </c>
      <c r="F356" s="68" t="s">
        <v>3453</v>
      </c>
      <c r="G356" s="68" t="s">
        <v>3454</v>
      </c>
      <c r="H356" s="69">
        <v>21684316</v>
      </c>
      <c r="I356" s="68" t="s">
        <v>5146</v>
      </c>
      <c r="J356" s="70"/>
      <c r="K356" s="178" t="s">
        <v>3455</v>
      </c>
    </row>
    <row r="357" spans="1:11">
      <c r="A357" s="67" t="s">
        <v>3547</v>
      </c>
      <c r="B357" s="68" t="s">
        <v>3548</v>
      </c>
      <c r="C357" s="68" t="s">
        <v>3539</v>
      </c>
      <c r="D357" s="68" t="s">
        <v>3540</v>
      </c>
      <c r="E357" s="68" t="s">
        <v>3452</v>
      </c>
      <c r="F357" s="68" t="s">
        <v>3453</v>
      </c>
      <c r="G357" s="68" t="s">
        <v>3454</v>
      </c>
      <c r="H357" s="69">
        <v>2990941</v>
      </c>
      <c r="I357" s="68" t="s">
        <v>5146</v>
      </c>
      <c r="J357" s="70"/>
      <c r="K357" s="178" t="s">
        <v>3455</v>
      </c>
    </row>
    <row r="358" spans="1:11">
      <c r="A358" s="67" t="s">
        <v>3549</v>
      </c>
      <c r="B358" s="68" t="s">
        <v>3550</v>
      </c>
      <c r="C358" s="68" t="s">
        <v>3539</v>
      </c>
      <c r="D358" s="68" t="s">
        <v>3540</v>
      </c>
      <c r="E358" s="68" t="s">
        <v>3452</v>
      </c>
      <c r="F358" s="68" t="s">
        <v>3453</v>
      </c>
      <c r="G358" s="68" t="s">
        <v>3454</v>
      </c>
      <c r="H358" s="69">
        <v>4486409</v>
      </c>
      <c r="I358" s="68" t="s">
        <v>5146</v>
      </c>
      <c r="J358" s="70"/>
      <c r="K358" s="178" t="s">
        <v>3455</v>
      </c>
    </row>
    <row r="359" spans="1:11">
      <c r="A359" s="67" t="s">
        <v>3551</v>
      </c>
      <c r="B359" s="68" t="s">
        <v>3552</v>
      </c>
      <c r="C359" s="68" t="s">
        <v>3539</v>
      </c>
      <c r="D359" s="68" t="s">
        <v>3540</v>
      </c>
      <c r="E359" s="68" t="s">
        <v>3452</v>
      </c>
      <c r="F359" s="68" t="s">
        <v>3453</v>
      </c>
      <c r="G359" s="68" t="s">
        <v>3454</v>
      </c>
      <c r="H359" s="69">
        <v>2243205</v>
      </c>
      <c r="I359" s="68" t="s">
        <v>5146</v>
      </c>
      <c r="J359" s="70"/>
      <c r="K359" s="178" t="s">
        <v>3455</v>
      </c>
    </row>
    <row r="360" spans="1:11">
      <c r="A360" s="67" t="s">
        <v>3553</v>
      </c>
      <c r="B360" s="68" t="s">
        <v>3554</v>
      </c>
      <c r="C360" s="68" t="s">
        <v>3555</v>
      </c>
      <c r="D360" s="68" t="s">
        <v>3554</v>
      </c>
      <c r="E360" s="68" t="s">
        <v>3452</v>
      </c>
      <c r="F360" s="68" t="s">
        <v>3453</v>
      </c>
      <c r="G360" s="68" t="s">
        <v>3454</v>
      </c>
      <c r="H360" s="69">
        <v>2990941</v>
      </c>
      <c r="I360" s="68" t="s">
        <v>5146</v>
      </c>
      <c r="J360" s="70"/>
      <c r="K360" s="178" t="s">
        <v>3455</v>
      </c>
    </row>
    <row r="361" spans="1:11">
      <c r="A361" s="67" t="s">
        <v>3556</v>
      </c>
      <c r="B361" s="68" t="s">
        <v>3557</v>
      </c>
      <c r="C361" s="68" t="s">
        <v>3555</v>
      </c>
      <c r="D361" s="68" t="s">
        <v>3554</v>
      </c>
      <c r="E361" s="68" t="s">
        <v>3452</v>
      </c>
      <c r="F361" s="68" t="s">
        <v>3453</v>
      </c>
      <c r="G361" s="68" t="s">
        <v>3454</v>
      </c>
      <c r="H361" s="69">
        <v>19441112</v>
      </c>
      <c r="I361" s="68" t="s">
        <v>5146</v>
      </c>
      <c r="J361" s="70"/>
      <c r="K361" s="178" t="s">
        <v>3455</v>
      </c>
    </row>
    <row r="362" spans="1:11">
      <c r="A362" s="67" t="s">
        <v>3558</v>
      </c>
      <c r="B362" s="68" t="s">
        <v>3559</v>
      </c>
      <c r="C362" s="68" t="s">
        <v>3555</v>
      </c>
      <c r="D362" s="68" t="s">
        <v>3554</v>
      </c>
      <c r="E362" s="68" t="s">
        <v>3452</v>
      </c>
      <c r="F362" s="68" t="s">
        <v>3453</v>
      </c>
      <c r="G362" s="68" t="s">
        <v>3454</v>
      </c>
      <c r="H362" s="69">
        <v>18693375</v>
      </c>
      <c r="I362" s="68" t="s">
        <v>5146</v>
      </c>
      <c r="J362" s="70"/>
      <c r="K362" s="178" t="s">
        <v>3455</v>
      </c>
    </row>
    <row r="363" spans="1:11">
      <c r="A363" s="67" t="s">
        <v>3560</v>
      </c>
      <c r="B363" s="68" t="s">
        <v>3561</v>
      </c>
      <c r="C363" s="68" t="s">
        <v>3555</v>
      </c>
      <c r="D363" s="68" t="s">
        <v>3554</v>
      </c>
      <c r="E363" s="68" t="s">
        <v>3452</v>
      </c>
      <c r="F363" s="68" t="s">
        <v>3453</v>
      </c>
      <c r="G363" s="68" t="s">
        <v>3454</v>
      </c>
      <c r="H363" s="69">
        <v>747734</v>
      </c>
      <c r="I363" s="68" t="s">
        <v>5146</v>
      </c>
      <c r="J363" s="70"/>
      <c r="K363" s="178" t="s">
        <v>3455</v>
      </c>
    </row>
    <row r="364" spans="1:11">
      <c r="A364" s="67" t="s">
        <v>3562</v>
      </c>
      <c r="B364" s="68" t="s">
        <v>3563</v>
      </c>
      <c r="C364" s="68" t="s">
        <v>3564</v>
      </c>
      <c r="D364" s="68" t="s">
        <v>3563</v>
      </c>
      <c r="E364" s="68" t="s">
        <v>3452</v>
      </c>
      <c r="F364" s="68" t="s">
        <v>3453</v>
      </c>
      <c r="G364" s="68" t="s">
        <v>3454</v>
      </c>
      <c r="H364" s="69">
        <v>4486409</v>
      </c>
      <c r="I364" s="68" t="s">
        <v>5146</v>
      </c>
      <c r="J364" s="70"/>
      <c r="K364" s="178" t="s">
        <v>3455</v>
      </c>
    </row>
    <row r="365" spans="1:11">
      <c r="A365" s="67" t="s">
        <v>3565</v>
      </c>
      <c r="B365" s="68" t="s">
        <v>3566</v>
      </c>
      <c r="C365" s="68" t="s">
        <v>3564</v>
      </c>
      <c r="D365" s="68" t="s">
        <v>3563</v>
      </c>
      <c r="E365" s="68" t="s">
        <v>3452</v>
      </c>
      <c r="F365" s="68" t="s">
        <v>3453</v>
      </c>
      <c r="G365" s="68" t="s">
        <v>3454</v>
      </c>
      <c r="H365" s="69">
        <v>5234146</v>
      </c>
      <c r="I365" s="68" t="s">
        <v>5146</v>
      </c>
      <c r="J365" s="70"/>
      <c r="K365" s="178" t="s">
        <v>3455</v>
      </c>
    </row>
    <row r="366" spans="1:11">
      <c r="A366" s="67" t="s">
        <v>3567</v>
      </c>
      <c r="B366" s="68" t="s">
        <v>3568</v>
      </c>
      <c r="C366" s="68" t="s">
        <v>3564</v>
      </c>
      <c r="D366" s="68" t="s">
        <v>3563</v>
      </c>
      <c r="E366" s="68" t="s">
        <v>3452</v>
      </c>
      <c r="F366" s="68" t="s">
        <v>3453</v>
      </c>
      <c r="G366" s="68" t="s">
        <v>3454</v>
      </c>
      <c r="H366" s="69">
        <v>26918463</v>
      </c>
      <c r="I366" s="68" t="s">
        <v>5146</v>
      </c>
      <c r="J366" s="70"/>
      <c r="K366" s="178" t="s">
        <v>3455</v>
      </c>
    </row>
    <row r="367" spans="1:11">
      <c r="A367" s="67" t="s">
        <v>3569</v>
      </c>
      <c r="B367" s="68" t="s">
        <v>3570</v>
      </c>
      <c r="C367" s="68" t="s">
        <v>3564</v>
      </c>
      <c r="D367" s="68" t="s">
        <v>3563</v>
      </c>
      <c r="E367" s="68" t="s">
        <v>3452</v>
      </c>
      <c r="F367" s="68" t="s">
        <v>3453</v>
      </c>
      <c r="G367" s="68" t="s">
        <v>3454</v>
      </c>
      <c r="H367" s="69">
        <v>5234146</v>
      </c>
      <c r="I367" s="68" t="s">
        <v>5146</v>
      </c>
      <c r="J367" s="70"/>
      <c r="K367" s="178" t="s">
        <v>3455</v>
      </c>
    </row>
    <row r="368" spans="1:11">
      <c r="A368" s="67" t="s">
        <v>3571</v>
      </c>
      <c r="B368" s="68" t="s">
        <v>3572</v>
      </c>
      <c r="C368" s="68" t="s">
        <v>3564</v>
      </c>
      <c r="D368" s="68" t="s">
        <v>3563</v>
      </c>
      <c r="E368" s="68" t="s">
        <v>3452</v>
      </c>
      <c r="F368" s="68" t="s">
        <v>3453</v>
      </c>
      <c r="G368" s="68" t="s">
        <v>3454</v>
      </c>
      <c r="H368" s="69">
        <v>747734</v>
      </c>
      <c r="I368" s="68" t="s">
        <v>5146</v>
      </c>
      <c r="J368" s="70"/>
      <c r="K368" s="178" t="s">
        <v>3455</v>
      </c>
    </row>
    <row r="369" spans="1:11">
      <c r="A369" s="67" t="s">
        <v>3573</v>
      </c>
      <c r="B369" s="68" t="s">
        <v>3574</v>
      </c>
      <c r="C369" s="68" t="s">
        <v>3575</v>
      </c>
      <c r="D369" s="68" t="s">
        <v>3574</v>
      </c>
      <c r="E369" s="68" t="s">
        <v>3452</v>
      </c>
      <c r="F369" s="68" t="s">
        <v>3453</v>
      </c>
      <c r="G369" s="68" t="s">
        <v>3454</v>
      </c>
      <c r="H369" s="69">
        <v>4486409</v>
      </c>
      <c r="I369" s="68" t="s">
        <v>5146</v>
      </c>
      <c r="J369" s="70"/>
      <c r="K369" s="178" t="s">
        <v>3455</v>
      </c>
    </row>
    <row r="370" spans="1:11">
      <c r="A370" s="67" t="s">
        <v>3576</v>
      </c>
      <c r="B370" s="68" t="s">
        <v>3577</v>
      </c>
      <c r="C370" s="68" t="s">
        <v>3578</v>
      </c>
      <c r="D370" s="68" t="s">
        <v>3577</v>
      </c>
      <c r="E370" s="68" t="s">
        <v>3452</v>
      </c>
      <c r="F370" s="68" t="s">
        <v>3453</v>
      </c>
      <c r="G370" s="68" t="s">
        <v>3454</v>
      </c>
      <c r="H370" s="69">
        <v>4486409</v>
      </c>
      <c r="I370" s="68" t="s">
        <v>5146</v>
      </c>
      <c r="J370" s="70"/>
      <c r="K370" s="178" t="s">
        <v>3455</v>
      </c>
    </row>
    <row r="371" spans="1:11">
      <c r="A371" s="67" t="s">
        <v>3579</v>
      </c>
      <c r="B371" s="68" t="s">
        <v>3580</v>
      </c>
      <c r="C371" s="68" t="s">
        <v>3578</v>
      </c>
      <c r="D371" s="68" t="s">
        <v>3577</v>
      </c>
      <c r="E371" s="68" t="s">
        <v>3452</v>
      </c>
      <c r="F371" s="68" t="s">
        <v>3453</v>
      </c>
      <c r="G371" s="68" t="s">
        <v>3454</v>
      </c>
      <c r="H371" s="69">
        <v>1495470</v>
      </c>
      <c r="I371" s="68" t="s">
        <v>5146</v>
      </c>
      <c r="J371" s="70"/>
      <c r="K371" s="178" t="s">
        <v>3455</v>
      </c>
    </row>
    <row r="372" spans="1:11">
      <c r="A372" s="67" t="s">
        <v>3581</v>
      </c>
      <c r="B372" s="68" t="s">
        <v>3582</v>
      </c>
      <c r="C372" s="68" t="s">
        <v>3583</v>
      </c>
      <c r="D372" s="68" t="s">
        <v>3584</v>
      </c>
      <c r="E372" s="68" t="s">
        <v>3452</v>
      </c>
      <c r="F372" s="68" t="s">
        <v>3453</v>
      </c>
      <c r="G372" s="68" t="s">
        <v>3454</v>
      </c>
      <c r="H372" s="69">
        <v>15702436</v>
      </c>
      <c r="I372" s="68" t="s">
        <v>5146</v>
      </c>
      <c r="J372" s="70"/>
      <c r="K372" s="178" t="s">
        <v>3455</v>
      </c>
    </row>
    <row r="373" spans="1:11">
      <c r="A373" s="67" t="s">
        <v>3585</v>
      </c>
      <c r="B373" s="68" t="s">
        <v>3586</v>
      </c>
      <c r="C373" s="68" t="s">
        <v>3583</v>
      </c>
      <c r="D373" s="68" t="s">
        <v>3584</v>
      </c>
      <c r="E373" s="68" t="s">
        <v>3452</v>
      </c>
      <c r="F373" s="68" t="s">
        <v>3453</v>
      </c>
      <c r="G373" s="68" t="s">
        <v>3454</v>
      </c>
      <c r="H373" s="69">
        <v>7477350</v>
      </c>
      <c r="I373" s="68" t="s">
        <v>5146</v>
      </c>
      <c r="J373" s="70"/>
      <c r="K373" s="178" t="s">
        <v>3455</v>
      </c>
    </row>
    <row r="374" spans="1:11">
      <c r="A374" s="67" t="s">
        <v>3587</v>
      </c>
      <c r="B374" s="68" t="s">
        <v>3588</v>
      </c>
      <c r="C374" s="68" t="s">
        <v>3583</v>
      </c>
      <c r="D374" s="68" t="s">
        <v>3584</v>
      </c>
      <c r="E374" s="68" t="s">
        <v>3452</v>
      </c>
      <c r="F374" s="68" t="s">
        <v>3453</v>
      </c>
      <c r="G374" s="68" t="s">
        <v>3454</v>
      </c>
      <c r="H374" s="69">
        <v>747734</v>
      </c>
      <c r="I374" s="68" t="s">
        <v>5146</v>
      </c>
      <c r="J374" s="70"/>
      <c r="K374" s="178" t="s">
        <v>3455</v>
      </c>
    </row>
    <row r="375" spans="1:11">
      <c r="A375" s="67" t="s">
        <v>3589</v>
      </c>
      <c r="B375" s="68" t="s">
        <v>3590</v>
      </c>
      <c r="C375" s="68" t="s">
        <v>3583</v>
      </c>
      <c r="D375" s="68" t="s">
        <v>3584</v>
      </c>
      <c r="E375" s="68" t="s">
        <v>3452</v>
      </c>
      <c r="F375" s="68" t="s">
        <v>3453</v>
      </c>
      <c r="G375" s="68" t="s">
        <v>3454</v>
      </c>
      <c r="H375" s="69">
        <v>1495470</v>
      </c>
      <c r="I375" s="68" t="s">
        <v>5146</v>
      </c>
      <c r="J375" s="70"/>
      <c r="K375" s="178" t="s">
        <v>3455</v>
      </c>
    </row>
    <row r="376" spans="1:11">
      <c r="A376" s="67" t="s">
        <v>3591</v>
      </c>
      <c r="B376" s="68" t="s">
        <v>3592</v>
      </c>
      <c r="C376" s="68" t="s">
        <v>3583</v>
      </c>
      <c r="D376" s="68" t="s">
        <v>3584</v>
      </c>
      <c r="E376" s="68" t="s">
        <v>3452</v>
      </c>
      <c r="F376" s="68" t="s">
        <v>3453</v>
      </c>
      <c r="G376" s="68" t="s">
        <v>3454</v>
      </c>
      <c r="H376" s="69">
        <v>1495470</v>
      </c>
      <c r="I376" s="68" t="s">
        <v>5146</v>
      </c>
      <c r="J376" s="70"/>
      <c r="K376" s="178" t="s">
        <v>3455</v>
      </c>
    </row>
    <row r="377" spans="1:11">
      <c r="A377" s="67" t="s">
        <v>3593</v>
      </c>
      <c r="B377" s="68" t="s">
        <v>3594</v>
      </c>
      <c r="C377" s="68" t="s">
        <v>3583</v>
      </c>
      <c r="D377" s="68" t="s">
        <v>3584</v>
      </c>
      <c r="E377" s="68" t="s">
        <v>3452</v>
      </c>
      <c r="F377" s="68" t="s">
        <v>3453</v>
      </c>
      <c r="G377" s="68" t="s">
        <v>3454</v>
      </c>
      <c r="H377" s="69">
        <v>22432049</v>
      </c>
      <c r="I377" s="68" t="s">
        <v>5146</v>
      </c>
      <c r="J377" s="70"/>
      <c r="K377" s="178" t="s">
        <v>3455</v>
      </c>
    </row>
    <row r="378" spans="1:11">
      <c r="A378" s="67" t="s">
        <v>3595</v>
      </c>
      <c r="B378" s="68" t="s">
        <v>3596</v>
      </c>
      <c r="C378" s="68" t="s">
        <v>3583</v>
      </c>
      <c r="D378" s="68" t="s">
        <v>3584</v>
      </c>
      <c r="E378" s="68" t="s">
        <v>3452</v>
      </c>
      <c r="F378" s="68" t="s">
        <v>3453</v>
      </c>
      <c r="G378" s="68" t="s">
        <v>3454</v>
      </c>
      <c r="H378" s="69">
        <v>26170726</v>
      </c>
      <c r="I378" s="68" t="s">
        <v>5146</v>
      </c>
      <c r="J378" s="70"/>
      <c r="K378" s="178" t="s">
        <v>3455</v>
      </c>
    </row>
    <row r="379" spans="1:11">
      <c r="A379" s="67" t="s">
        <v>3597</v>
      </c>
      <c r="B379" s="68" t="s">
        <v>3598</v>
      </c>
      <c r="C379" s="68" t="s">
        <v>3583</v>
      </c>
      <c r="D379" s="68" t="s">
        <v>3584</v>
      </c>
      <c r="E379" s="68" t="s">
        <v>3452</v>
      </c>
      <c r="F379" s="68" t="s">
        <v>3453</v>
      </c>
      <c r="G379" s="68" t="s">
        <v>3454</v>
      </c>
      <c r="H379" s="69">
        <v>1495470</v>
      </c>
      <c r="I379" s="68" t="s">
        <v>5146</v>
      </c>
      <c r="J379" s="70"/>
      <c r="K379" s="178" t="s">
        <v>3455</v>
      </c>
    </row>
    <row r="380" spans="1:11">
      <c r="A380" s="67" t="s">
        <v>3599</v>
      </c>
      <c r="B380" s="68" t="s">
        <v>3600</v>
      </c>
      <c r="C380" s="68" t="s">
        <v>3583</v>
      </c>
      <c r="D380" s="68" t="s">
        <v>3584</v>
      </c>
      <c r="E380" s="68" t="s">
        <v>3452</v>
      </c>
      <c r="F380" s="68" t="s">
        <v>3453</v>
      </c>
      <c r="G380" s="68" t="s">
        <v>3454</v>
      </c>
      <c r="H380" s="69">
        <v>20936582</v>
      </c>
      <c r="I380" s="68" t="s">
        <v>5146</v>
      </c>
      <c r="J380" s="70"/>
      <c r="K380" s="178" t="s">
        <v>3455</v>
      </c>
    </row>
    <row r="381" spans="1:11">
      <c r="A381" s="67" t="s">
        <v>3601</v>
      </c>
      <c r="B381" s="68" t="s">
        <v>3602</v>
      </c>
      <c r="C381" s="68" t="s">
        <v>3583</v>
      </c>
      <c r="D381" s="68" t="s">
        <v>3584</v>
      </c>
      <c r="E381" s="68" t="s">
        <v>3452</v>
      </c>
      <c r="F381" s="68" t="s">
        <v>3453</v>
      </c>
      <c r="G381" s="68" t="s">
        <v>3454</v>
      </c>
      <c r="H381" s="69">
        <v>47855043</v>
      </c>
      <c r="I381" s="68" t="s">
        <v>5146</v>
      </c>
      <c r="J381" s="70"/>
      <c r="K381" s="178" t="s">
        <v>3455</v>
      </c>
    </row>
    <row r="382" spans="1:11">
      <c r="A382" s="67" t="s">
        <v>3603</v>
      </c>
      <c r="B382" s="68" t="s">
        <v>3604</v>
      </c>
      <c r="C382" s="68" t="s">
        <v>3583</v>
      </c>
      <c r="D382" s="68" t="s">
        <v>3584</v>
      </c>
      <c r="E382" s="68" t="s">
        <v>3452</v>
      </c>
      <c r="F382" s="68" t="s">
        <v>3453</v>
      </c>
      <c r="G382" s="68" t="s">
        <v>3454</v>
      </c>
      <c r="H382" s="69">
        <v>10468290</v>
      </c>
      <c r="I382" s="68" t="s">
        <v>5146</v>
      </c>
      <c r="J382" s="70"/>
      <c r="K382" s="178" t="s">
        <v>3455</v>
      </c>
    </row>
    <row r="383" spans="1:11">
      <c r="A383" s="67" t="s">
        <v>3605</v>
      </c>
      <c r="B383" s="68" t="s">
        <v>3606</v>
      </c>
      <c r="C383" s="68" t="s">
        <v>3607</v>
      </c>
      <c r="D383" s="68" t="s">
        <v>3608</v>
      </c>
      <c r="E383" s="68" t="s">
        <v>3452</v>
      </c>
      <c r="F383" s="68" t="s">
        <v>3453</v>
      </c>
      <c r="G383" s="68" t="s">
        <v>3454</v>
      </c>
      <c r="H383" s="69">
        <v>5981881</v>
      </c>
      <c r="I383" s="68" t="s">
        <v>5146</v>
      </c>
      <c r="J383" s="70"/>
      <c r="K383" s="178" t="s">
        <v>3455</v>
      </c>
    </row>
    <row r="384" spans="1:11">
      <c r="A384" s="67" t="s">
        <v>3609</v>
      </c>
      <c r="B384" s="68" t="s">
        <v>3610</v>
      </c>
      <c r="C384" s="68" t="s">
        <v>3607</v>
      </c>
      <c r="D384" s="68" t="s">
        <v>3608</v>
      </c>
      <c r="E384" s="68" t="s">
        <v>3452</v>
      </c>
      <c r="F384" s="68" t="s">
        <v>3453</v>
      </c>
      <c r="G384" s="68" t="s">
        <v>3454</v>
      </c>
      <c r="H384" s="69">
        <v>747734</v>
      </c>
      <c r="I384" s="68" t="s">
        <v>5146</v>
      </c>
      <c r="J384" s="70"/>
      <c r="K384" s="178" t="s">
        <v>3455</v>
      </c>
    </row>
    <row r="385" spans="1:11">
      <c r="A385" s="67" t="s">
        <v>3611</v>
      </c>
      <c r="B385" s="68" t="s">
        <v>3612</v>
      </c>
      <c r="C385" s="68" t="s">
        <v>3607</v>
      </c>
      <c r="D385" s="68" t="s">
        <v>3608</v>
      </c>
      <c r="E385" s="68" t="s">
        <v>3452</v>
      </c>
      <c r="F385" s="68" t="s">
        <v>3453</v>
      </c>
      <c r="G385" s="68" t="s">
        <v>3454</v>
      </c>
      <c r="H385" s="69">
        <v>8972821</v>
      </c>
      <c r="I385" s="68" t="s">
        <v>5146</v>
      </c>
      <c r="J385" s="70"/>
      <c r="K385" s="178" t="s">
        <v>3455</v>
      </c>
    </row>
    <row r="386" spans="1:11">
      <c r="A386" s="67" t="s">
        <v>3613</v>
      </c>
      <c r="B386" s="68" t="s">
        <v>3614</v>
      </c>
      <c r="C386" s="68" t="s">
        <v>3607</v>
      </c>
      <c r="D386" s="68" t="s">
        <v>3608</v>
      </c>
      <c r="E386" s="68" t="s">
        <v>3452</v>
      </c>
      <c r="F386" s="68" t="s">
        <v>3453</v>
      </c>
      <c r="G386" s="68" t="s">
        <v>3454</v>
      </c>
      <c r="H386" s="69">
        <v>33648077</v>
      </c>
      <c r="I386" s="68" t="s">
        <v>5146</v>
      </c>
      <c r="J386" s="70"/>
      <c r="K386" s="178" t="s">
        <v>3455</v>
      </c>
    </row>
    <row r="387" spans="1:11">
      <c r="A387" s="67" t="s">
        <v>3615</v>
      </c>
      <c r="B387" s="68" t="s">
        <v>3616</v>
      </c>
      <c r="C387" s="68" t="s">
        <v>3607</v>
      </c>
      <c r="D387" s="68" t="s">
        <v>3608</v>
      </c>
      <c r="E387" s="68" t="s">
        <v>3452</v>
      </c>
      <c r="F387" s="68" t="s">
        <v>3453</v>
      </c>
      <c r="G387" s="68" t="s">
        <v>3454</v>
      </c>
      <c r="H387" s="69">
        <v>44116366</v>
      </c>
      <c r="I387" s="68" t="s">
        <v>5146</v>
      </c>
      <c r="J387" s="70"/>
      <c r="K387" s="178" t="s">
        <v>3455</v>
      </c>
    </row>
    <row r="388" spans="1:11">
      <c r="A388" s="67" t="s">
        <v>3617</v>
      </c>
      <c r="B388" s="68" t="s">
        <v>3618</v>
      </c>
      <c r="C388" s="68" t="s">
        <v>3607</v>
      </c>
      <c r="D388" s="68" t="s">
        <v>3608</v>
      </c>
      <c r="E388" s="68" t="s">
        <v>3452</v>
      </c>
      <c r="F388" s="68" t="s">
        <v>3453</v>
      </c>
      <c r="G388" s="68" t="s">
        <v>3454</v>
      </c>
      <c r="H388" s="69">
        <v>13459230</v>
      </c>
      <c r="I388" s="68" t="s">
        <v>5146</v>
      </c>
      <c r="J388" s="70"/>
      <c r="K388" s="178" t="s">
        <v>3455</v>
      </c>
    </row>
    <row r="389" spans="1:11">
      <c r="A389" s="67" t="s">
        <v>3619</v>
      </c>
      <c r="B389" s="68" t="s">
        <v>3620</v>
      </c>
      <c r="C389" s="68" t="s">
        <v>3607</v>
      </c>
      <c r="D389" s="68" t="s">
        <v>3608</v>
      </c>
      <c r="E389" s="68" t="s">
        <v>3452</v>
      </c>
      <c r="F389" s="68" t="s">
        <v>3453</v>
      </c>
      <c r="G389" s="68" t="s">
        <v>3454</v>
      </c>
      <c r="H389" s="69">
        <v>2243205</v>
      </c>
      <c r="I389" s="68" t="s">
        <v>5146</v>
      </c>
      <c r="J389" s="70"/>
      <c r="K389" s="178" t="s">
        <v>3455</v>
      </c>
    </row>
    <row r="390" spans="1:11">
      <c r="A390" s="67" t="s">
        <v>3621</v>
      </c>
      <c r="B390" s="68" t="s">
        <v>3622</v>
      </c>
      <c r="C390" s="68" t="s">
        <v>3607</v>
      </c>
      <c r="D390" s="68" t="s">
        <v>3608</v>
      </c>
      <c r="E390" s="68" t="s">
        <v>3452</v>
      </c>
      <c r="F390" s="68" t="s">
        <v>3453</v>
      </c>
      <c r="G390" s="68" t="s">
        <v>3454</v>
      </c>
      <c r="H390" s="69">
        <v>8972821</v>
      </c>
      <c r="I390" s="68" t="s">
        <v>5146</v>
      </c>
      <c r="J390" s="70"/>
      <c r="K390" s="178" t="s">
        <v>3455</v>
      </c>
    </row>
    <row r="391" spans="1:11">
      <c r="A391" s="67" t="s">
        <v>3623</v>
      </c>
      <c r="B391" s="68" t="s">
        <v>3624</v>
      </c>
      <c r="C391" s="68" t="s">
        <v>3625</v>
      </c>
      <c r="D391" s="68" t="s">
        <v>3626</v>
      </c>
      <c r="E391" s="68" t="s">
        <v>3452</v>
      </c>
      <c r="F391" s="68" t="s">
        <v>3453</v>
      </c>
      <c r="G391" s="68" t="s">
        <v>3454</v>
      </c>
      <c r="H391" s="69">
        <v>3738675</v>
      </c>
      <c r="I391" s="68" t="s">
        <v>5146</v>
      </c>
      <c r="J391" s="70"/>
      <c r="K391" s="178" t="s">
        <v>3455</v>
      </c>
    </row>
    <row r="392" spans="1:11">
      <c r="A392" s="67" t="s">
        <v>3627</v>
      </c>
      <c r="B392" s="68" t="s">
        <v>3628</v>
      </c>
      <c r="C392" s="68" t="s">
        <v>3625</v>
      </c>
      <c r="D392" s="68" t="s">
        <v>3626</v>
      </c>
      <c r="E392" s="68" t="s">
        <v>3452</v>
      </c>
      <c r="F392" s="68" t="s">
        <v>3453</v>
      </c>
      <c r="G392" s="68" t="s">
        <v>3454</v>
      </c>
      <c r="H392" s="69">
        <v>5234146</v>
      </c>
      <c r="I392" s="68" t="s">
        <v>5146</v>
      </c>
      <c r="J392" s="70"/>
      <c r="K392" s="178" t="s">
        <v>3455</v>
      </c>
    </row>
    <row r="393" spans="1:11">
      <c r="A393" s="67" t="s">
        <v>3629</v>
      </c>
      <c r="B393" s="68" t="s">
        <v>3630</v>
      </c>
      <c r="C393" s="68" t="s">
        <v>3625</v>
      </c>
      <c r="D393" s="68" t="s">
        <v>3626</v>
      </c>
      <c r="E393" s="68" t="s">
        <v>3452</v>
      </c>
      <c r="F393" s="68" t="s">
        <v>3453</v>
      </c>
      <c r="G393" s="68" t="s">
        <v>3454</v>
      </c>
      <c r="H393" s="69">
        <v>7477350</v>
      </c>
      <c r="I393" s="68" t="s">
        <v>5146</v>
      </c>
      <c r="J393" s="70"/>
      <c r="K393" s="178" t="s">
        <v>3455</v>
      </c>
    </row>
    <row r="394" spans="1:11">
      <c r="A394" s="67" t="s">
        <v>3631</v>
      </c>
      <c r="B394" s="68" t="s">
        <v>3632</v>
      </c>
      <c r="C394" s="68" t="s">
        <v>3625</v>
      </c>
      <c r="D394" s="68" t="s">
        <v>3626</v>
      </c>
      <c r="E394" s="68" t="s">
        <v>3452</v>
      </c>
      <c r="F394" s="68" t="s">
        <v>3453</v>
      </c>
      <c r="G394" s="68" t="s">
        <v>3454</v>
      </c>
      <c r="H394" s="69">
        <v>3738675</v>
      </c>
      <c r="I394" s="68" t="s">
        <v>5146</v>
      </c>
      <c r="J394" s="70"/>
      <c r="K394" s="178" t="s">
        <v>3455</v>
      </c>
    </row>
    <row r="395" spans="1:11">
      <c r="A395" s="67" t="s">
        <v>3633</v>
      </c>
      <c r="B395" s="68" t="s">
        <v>3634</v>
      </c>
      <c r="C395" s="68" t="s">
        <v>3625</v>
      </c>
      <c r="D395" s="68" t="s">
        <v>3626</v>
      </c>
      <c r="E395" s="68" t="s">
        <v>3452</v>
      </c>
      <c r="F395" s="68" t="s">
        <v>3453</v>
      </c>
      <c r="G395" s="68" t="s">
        <v>3454</v>
      </c>
      <c r="H395" s="69">
        <v>747734</v>
      </c>
      <c r="I395" s="68" t="s">
        <v>5146</v>
      </c>
      <c r="J395" s="70"/>
      <c r="K395" s="178" t="s">
        <v>3455</v>
      </c>
    </row>
    <row r="396" spans="1:11">
      <c r="A396" s="67" t="s">
        <v>3635</v>
      </c>
      <c r="B396" s="68" t="s">
        <v>3636</v>
      </c>
      <c r="C396" s="68" t="s">
        <v>3625</v>
      </c>
      <c r="D396" s="68" t="s">
        <v>3626</v>
      </c>
      <c r="E396" s="68" t="s">
        <v>3452</v>
      </c>
      <c r="F396" s="68" t="s">
        <v>3453</v>
      </c>
      <c r="G396" s="68" t="s">
        <v>3454</v>
      </c>
      <c r="H396" s="69">
        <v>747734</v>
      </c>
      <c r="I396" s="68" t="s">
        <v>5146</v>
      </c>
      <c r="J396" s="70"/>
      <c r="K396" s="178" t="s">
        <v>3455</v>
      </c>
    </row>
    <row r="397" spans="1:11">
      <c r="A397" s="67" t="s">
        <v>3637</v>
      </c>
      <c r="B397" s="68" t="s">
        <v>3638</v>
      </c>
      <c r="C397" s="68" t="s">
        <v>3625</v>
      </c>
      <c r="D397" s="68" t="s">
        <v>3626</v>
      </c>
      <c r="E397" s="68" t="s">
        <v>3452</v>
      </c>
      <c r="F397" s="68" t="s">
        <v>3453</v>
      </c>
      <c r="G397" s="68" t="s">
        <v>3454</v>
      </c>
      <c r="H397" s="69">
        <v>4486409</v>
      </c>
      <c r="I397" s="68" t="s">
        <v>5146</v>
      </c>
      <c r="J397" s="70"/>
      <c r="K397" s="178" t="s">
        <v>3455</v>
      </c>
    </row>
    <row r="398" spans="1:11">
      <c r="A398" s="67" t="s">
        <v>3639</v>
      </c>
      <c r="B398" s="68" t="s">
        <v>3640</v>
      </c>
      <c r="C398" s="68" t="s">
        <v>3625</v>
      </c>
      <c r="D398" s="68" t="s">
        <v>3626</v>
      </c>
      <c r="E398" s="68" t="s">
        <v>3452</v>
      </c>
      <c r="F398" s="68" t="s">
        <v>3453</v>
      </c>
      <c r="G398" s="68" t="s">
        <v>3454</v>
      </c>
      <c r="H398" s="69">
        <v>1495470</v>
      </c>
      <c r="I398" s="68" t="s">
        <v>5146</v>
      </c>
      <c r="J398" s="70"/>
      <c r="K398" s="178" t="s">
        <v>3455</v>
      </c>
    </row>
    <row r="399" spans="1:11">
      <c r="A399" s="67" t="s">
        <v>3641</v>
      </c>
      <c r="B399" s="68" t="s">
        <v>3642</v>
      </c>
      <c r="C399" s="68" t="s">
        <v>3625</v>
      </c>
      <c r="D399" s="68" t="s">
        <v>3626</v>
      </c>
      <c r="E399" s="68" t="s">
        <v>3452</v>
      </c>
      <c r="F399" s="68" t="s">
        <v>3453</v>
      </c>
      <c r="G399" s="68" t="s">
        <v>3454</v>
      </c>
      <c r="H399" s="69">
        <v>747734</v>
      </c>
      <c r="I399" s="68" t="s">
        <v>5146</v>
      </c>
      <c r="J399" s="70"/>
      <c r="K399" s="178" t="s">
        <v>3455</v>
      </c>
    </row>
    <row r="400" spans="1:11">
      <c r="A400" s="67" t="s">
        <v>3643</v>
      </c>
      <c r="B400" s="68" t="s">
        <v>3644</v>
      </c>
      <c r="C400" s="68" t="s">
        <v>3625</v>
      </c>
      <c r="D400" s="68" t="s">
        <v>3626</v>
      </c>
      <c r="E400" s="68" t="s">
        <v>3452</v>
      </c>
      <c r="F400" s="68" t="s">
        <v>3453</v>
      </c>
      <c r="G400" s="68" t="s">
        <v>3454</v>
      </c>
      <c r="H400" s="69">
        <v>747734</v>
      </c>
      <c r="I400" s="68" t="s">
        <v>5146</v>
      </c>
      <c r="J400" s="70"/>
      <c r="K400" s="178" t="s">
        <v>3455</v>
      </c>
    </row>
    <row r="401" spans="1:11">
      <c r="A401" s="67" t="s">
        <v>3645</v>
      </c>
      <c r="B401" s="68" t="s">
        <v>3646</v>
      </c>
      <c r="C401" s="68" t="s">
        <v>3625</v>
      </c>
      <c r="D401" s="68" t="s">
        <v>3626</v>
      </c>
      <c r="E401" s="68" t="s">
        <v>3452</v>
      </c>
      <c r="F401" s="68" t="s">
        <v>3453</v>
      </c>
      <c r="G401" s="68" t="s">
        <v>3454</v>
      </c>
      <c r="H401" s="69">
        <v>2243205</v>
      </c>
      <c r="I401" s="68" t="s">
        <v>5146</v>
      </c>
      <c r="J401" s="70"/>
      <c r="K401" s="178" t="s">
        <v>3455</v>
      </c>
    </row>
    <row r="402" spans="1:11">
      <c r="A402" s="67" t="s">
        <v>3647</v>
      </c>
      <c r="B402" s="68" t="s">
        <v>3648</v>
      </c>
      <c r="C402" s="68" t="s">
        <v>3625</v>
      </c>
      <c r="D402" s="68" t="s">
        <v>3626</v>
      </c>
      <c r="E402" s="68" t="s">
        <v>3452</v>
      </c>
      <c r="F402" s="68" t="s">
        <v>3453</v>
      </c>
      <c r="G402" s="68" t="s">
        <v>3454</v>
      </c>
      <c r="H402" s="69">
        <v>6729616</v>
      </c>
      <c r="I402" s="68" t="s">
        <v>5146</v>
      </c>
      <c r="J402" s="70"/>
      <c r="K402" s="178" t="s">
        <v>3455</v>
      </c>
    </row>
    <row r="403" spans="1:11">
      <c r="A403" s="67" t="s">
        <v>3649</v>
      </c>
      <c r="B403" s="68" t="s">
        <v>3650</v>
      </c>
      <c r="C403" s="68" t="s">
        <v>3651</v>
      </c>
      <c r="D403" s="68" t="s">
        <v>3652</v>
      </c>
      <c r="E403" s="68" t="s">
        <v>3452</v>
      </c>
      <c r="F403" s="68" t="s">
        <v>3453</v>
      </c>
      <c r="G403" s="68" t="s">
        <v>3454</v>
      </c>
      <c r="H403" s="69">
        <v>27666197</v>
      </c>
      <c r="I403" s="68" t="s">
        <v>5146</v>
      </c>
      <c r="J403" s="70"/>
      <c r="K403" s="178" t="s">
        <v>3455</v>
      </c>
    </row>
    <row r="404" spans="1:11">
      <c r="A404" s="67" t="s">
        <v>3653</v>
      </c>
      <c r="B404" s="68" t="s">
        <v>3654</v>
      </c>
      <c r="C404" s="68" t="s">
        <v>3651</v>
      </c>
      <c r="D404" s="68" t="s">
        <v>3652</v>
      </c>
      <c r="E404" s="68" t="s">
        <v>3452</v>
      </c>
      <c r="F404" s="68" t="s">
        <v>3453</v>
      </c>
      <c r="G404" s="68" t="s">
        <v>3454</v>
      </c>
      <c r="H404" s="69">
        <v>89728206</v>
      </c>
      <c r="I404" s="68" t="s">
        <v>5146</v>
      </c>
      <c r="J404" s="70"/>
      <c r="K404" s="178" t="s">
        <v>3455</v>
      </c>
    </row>
    <row r="405" spans="1:11">
      <c r="A405" s="67" t="s">
        <v>3655</v>
      </c>
      <c r="B405" s="68" t="s">
        <v>3656</v>
      </c>
      <c r="C405" s="68" t="s">
        <v>3651</v>
      </c>
      <c r="D405" s="68" t="s">
        <v>3652</v>
      </c>
      <c r="E405" s="68" t="s">
        <v>3452</v>
      </c>
      <c r="F405" s="68" t="s">
        <v>3453</v>
      </c>
      <c r="G405" s="68" t="s">
        <v>3454</v>
      </c>
      <c r="H405" s="69">
        <v>18693375</v>
      </c>
      <c r="I405" s="68" t="s">
        <v>5146</v>
      </c>
      <c r="J405" s="70"/>
      <c r="K405" s="178" t="s">
        <v>3455</v>
      </c>
    </row>
    <row r="406" spans="1:11">
      <c r="A406" s="67" t="s">
        <v>3657</v>
      </c>
      <c r="B406" s="68" t="s">
        <v>3658</v>
      </c>
      <c r="C406" s="68" t="s">
        <v>3651</v>
      </c>
      <c r="D406" s="68" t="s">
        <v>3652</v>
      </c>
      <c r="E406" s="68" t="s">
        <v>3452</v>
      </c>
      <c r="F406" s="68" t="s">
        <v>3453</v>
      </c>
      <c r="G406" s="68" t="s">
        <v>3454</v>
      </c>
      <c r="H406" s="69">
        <v>396299573</v>
      </c>
      <c r="I406" s="68" t="s">
        <v>5146</v>
      </c>
      <c r="J406" s="70"/>
      <c r="K406" s="178" t="s">
        <v>3455</v>
      </c>
    </row>
    <row r="407" spans="1:11">
      <c r="A407" s="67" t="s">
        <v>3659</v>
      </c>
      <c r="B407" s="68" t="s">
        <v>3660</v>
      </c>
      <c r="C407" s="68" t="s">
        <v>3651</v>
      </c>
      <c r="D407" s="68" t="s">
        <v>3652</v>
      </c>
      <c r="E407" s="68" t="s">
        <v>3452</v>
      </c>
      <c r="F407" s="68" t="s">
        <v>3453</v>
      </c>
      <c r="G407" s="68" t="s">
        <v>3454</v>
      </c>
      <c r="H407" s="69">
        <v>35143547</v>
      </c>
      <c r="I407" s="68" t="s">
        <v>5146</v>
      </c>
      <c r="J407" s="70"/>
      <c r="K407" s="178" t="s">
        <v>3455</v>
      </c>
    </row>
    <row r="408" spans="1:11">
      <c r="A408" s="67" t="s">
        <v>3661</v>
      </c>
      <c r="B408" s="68" t="s">
        <v>3662</v>
      </c>
      <c r="C408" s="68" t="s">
        <v>3651</v>
      </c>
      <c r="D408" s="68" t="s">
        <v>3652</v>
      </c>
      <c r="E408" s="68" t="s">
        <v>3452</v>
      </c>
      <c r="F408" s="68" t="s">
        <v>3453</v>
      </c>
      <c r="G408" s="68" t="s">
        <v>3454</v>
      </c>
      <c r="H408" s="69">
        <v>88980469</v>
      </c>
      <c r="I408" s="68" t="s">
        <v>5146</v>
      </c>
      <c r="J408" s="70"/>
      <c r="K408" s="178" t="s">
        <v>3455</v>
      </c>
    </row>
    <row r="409" spans="1:11">
      <c r="A409" s="67" t="s">
        <v>3663</v>
      </c>
      <c r="B409" s="68" t="s">
        <v>3664</v>
      </c>
      <c r="C409" s="68" t="s">
        <v>3651</v>
      </c>
      <c r="D409" s="68" t="s">
        <v>3652</v>
      </c>
      <c r="E409" s="68" t="s">
        <v>3452</v>
      </c>
      <c r="F409" s="68" t="s">
        <v>3453</v>
      </c>
      <c r="G409" s="68" t="s">
        <v>3454</v>
      </c>
      <c r="H409" s="69">
        <v>136835513</v>
      </c>
      <c r="I409" s="68" t="s">
        <v>5146</v>
      </c>
      <c r="J409" s="70"/>
      <c r="K409" s="178" t="s">
        <v>3455</v>
      </c>
    </row>
    <row r="410" spans="1:11">
      <c r="A410" s="67" t="s">
        <v>3665</v>
      </c>
      <c r="B410" s="68" t="s">
        <v>3666</v>
      </c>
      <c r="C410" s="68" t="s">
        <v>3651</v>
      </c>
      <c r="D410" s="68" t="s">
        <v>3652</v>
      </c>
      <c r="E410" s="68" t="s">
        <v>3452</v>
      </c>
      <c r="F410" s="68" t="s">
        <v>3453</v>
      </c>
      <c r="G410" s="68" t="s">
        <v>3454</v>
      </c>
      <c r="H410" s="69">
        <v>44116366</v>
      </c>
      <c r="I410" s="68" t="s">
        <v>5146</v>
      </c>
      <c r="J410" s="70"/>
      <c r="K410" s="178" t="s">
        <v>3455</v>
      </c>
    </row>
    <row r="411" spans="1:11">
      <c r="A411" s="67" t="s">
        <v>3667</v>
      </c>
      <c r="B411" s="68" t="s">
        <v>3668</v>
      </c>
      <c r="C411" s="68" t="s">
        <v>3651</v>
      </c>
      <c r="D411" s="68" t="s">
        <v>3652</v>
      </c>
      <c r="E411" s="68" t="s">
        <v>3452</v>
      </c>
      <c r="F411" s="68" t="s">
        <v>3453</v>
      </c>
      <c r="G411" s="68" t="s">
        <v>3454</v>
      </c>
      <c r="H411" s="69">
        <v>8225086</v>
      </c>
      <c r="I411" s="68" t="s">
        <v>5146</v>
      </c>
      <c r="J411" s="70"/>
      <c r="K411" s="178" t="s">
        <v>3455</v>
      </c>
    </row>
    <row r="412" spans="1:11">
      <c r="A412" s="67" t="s">
        <v>3669</v>
      </c>
      <c r="B412" s="68" t="s">
        <v>3670</v>
      </c>
      <c r="C412" s="68" t="s">
        <v>3651</v>
      </c>
      <c r="D412" s="68" t="s">
        <v>3652</v>
      </c>
      <c r="E412" s="68" t="s">
        <v>3452</v>
      </c>
      <c r="F412" s="68" t="s">
        <v>3453</v>
      </c>
      <c r="G412" s="68" t="s">
        <v>3454</v>
      </c>
      <c r="H412" s="69">
        <v>747734</v>
      </c>
      <c r="I412" s="68" t="s">
        <v>5146</v>
      </c>
      <c r="J412" s="70"/>
      <c r="K412" s="178" t="s">
        <v>3455</v>
      </c>
    </row>
    <row r="413" spans="1:11">
      <c r="A413" s="67" t="s">
        <v>3671</v>
      </c>
      <c r="B413" s="68" t="s">
        <v>3672</v>
      </c>
      <c r="C413" s="68" t="s">
        <v>3651</v>
      </c>
      <c r="D413" s="68" t="s">
        <v>3652</v>
      </c>
      <c r="E413" s="68" t="s">
        <v>3452</v>
      </c>
      <c r="F413" s="68" t="s">
        <v>3453</v>
      </c>
      <c r="G413" s="68" t="s">
        <v>3454</v>
      </c>
      <c r="H413" s="69">
        <v>2990941</v>
      </c>
      <c r="I413" s="68" t="s">
        <v>5146</v>
      </c>
      <c r="J413" s="70"/>
      <c r="K413" s="178" t="s">
        <v>3455</v>
      </c>
    </row>
    <row r="414" spans="1:11">
      <c r="A414" s="67" t="s">
        <v>3673</v>
      </c>
      <c r="B414" s="68" t="s">
        <v>3674</v>
      </c>
      <c r="C414" s="68" t="s">
        <v>3651</v>
      </c>
      <c r="D414" s="68" t="s">
        <v>3652</v>
      </c>
      <c r="E414" s="68" t="s">
        <v>3452</v>
      </c>
      <c r="F414" s="68" t="s">
        <v>3453</v>
      </c>
      <c r="G414" s="68" t="s">
        <v>3454</v>
      </c>
      <c r="H414" s="69">
        <v>8972821</v>
      </c>
      <c r="I414" s="68" t="s">
        <v>5146</v>
      </c>
      <c r="J414" s="70"/>
      <c r="K414" s="178" t="s">
        <v>3455</v>
      </c>
    </row>
    <row r="415" spans="1:11">
      <c r="A415" s="67" t="s">
        <v>3675</v>
      </c>
      <c r="B415" s="68" t="s">
        <v>3676</v>
      </c>
      <c r="C415" s="68" t="s">
        <v>3651</v>
      </c>
      <c r="D415" s="68" t="s">
        <v>3652</v>
      </c>
      <c r="E415" s="68" t="s">
        <v>3452</v>
      </c>
      <c r="F415" s="68" t="s">
        <v>3453</v>
      </c>
      <c r="G415" s="68" t="s">
        <v>3454</v>
      </c>
      <c r="H415" s="69">
        <v>4486409</v>
      </c>
      <c r="I415" s="68" t="s">
        <v>5146</v>
      </c>
      <c r="J415" s="70"/>
      <c r="K415" s="178" t="s">
        <v>3455</v>
      </c>
    </row>
    <row r="416" spans="1:11">
      <c r="A416" s="67" t="s">
        <v>3677</v>
      </c>
      <c r="B416" s="68" t="s">
        <v>3678</v>
      </c>
      <c r="C416" s="68" t="s">
        <v>3679</v>
      </c>
      <c r="D416" s="68" t="s">
        <v>3680</v>
      </c>
      <c r="E416" s="68" t="s">
        <v>3452</v>
      </c>
      <c r="F416" s="68" t="s">
        <v>3453</v>
      </c>
      <c r="G416" s="68" t="s">
        <v>3454</v>
      </c>
      <c r="H416" s="69">
        <v>2243205</v>
      </c>
      <c r="I416" s="68" t="s">
        <v>5146</v>
      </c>
      <c r="J416" s="70"/>
      <c r="K416" s="178" t="s">
        <v>3455</v>
      </c>
    </row>
    <row r="417" spans="1:11">
      <c r="A417" s="67" t="s">
        <v>3681</v>
      </c>
      <c r="B417" s="68" t="s">
        <v>3682</v>
      </c>
      <c r="C417" s="68" t="s">
        <v>3679</v>
      </c>
      <c r="D417" s="68" t="s">
        <v>3680</v>
      </c>
      <c r="E417" s="68" t="s">
        <v>3452</v>
      </c>
      <c r="F417" s="68" t="s">
        <v>3453</v>
      </c>
      <c r="G417" s="68" t="s">
        <v>3454</v>
      </c>
      <c r="H417" s="69">
        <v>5234146</v>
      </c>
      <c r="I417" s="68" t="s">
        <v>5146</v>
      </c>
      <c r="J417" s="70"/>
      <c r="K417" s="178" t="s">
        <v>3455</v>
      </c>
    </row>
    <row r="418" spans="1:11">
      <c r="A418" s="67" t="s">
        <v>3683</v>
      </c>
      <c r="B418" s="68" t="s">
        <v>3684</v>
      </c>
      <c r="C418" s="68" t="s">
        <v>3679</v>
      </c>
      <c r="D418" s="68" t="s">
        <v>3680</v>
      </c>
      <c r="E418" s="68" t="s">
        <v>3452</v>
      </c>
      <c r="F418" s="68" t="s">
        <v>3453</v>
      </c>
      <c r="G418" s="68" t="s">
        <v>3454</v>
      </c>
      <c r="H418" s="69">
        <v>2243205</v>
      </c>
      <c r="I418" s="68" t="s">
        <v>5146</v>
      </c>
      <c r="J418" s="70"/>
      <c r="K418" s="178" t="s">
        <v>3455</v>
      </c>
    </row>
    <row r="419" spans="1:11">
      <c r="A419" s="67" t="s">
        <v>3685</v>
      </c>
      <c r="B419" s="68" t="s">
        <v>3686</v>
      </c>
      <c r="C419" s="68" t="s">
        <v>3679</v>
      </c>
      <c r="D419" s="68" t="s">
        <v>3680</v>
      </c>
      <c r="E419" s="68" t="s">
        <v>3452</v>
      </c>
      <c r="F419" s="68" t="s">
        <v>3453</v>
      </c>
      <c r="G419" s="68" t="s">
        <v>3454</v>
      </c>
      <c r="H419" s="69">
        <v>7477350</v>
      </c>
      <c r="I419" s="68" t="s">
        <v>5146</v>
      </c>
      <c r="J419" s="70"/>
      <c r="K419" s="178" t="s">
        <v>3455</v>
      </c>
    </row>
    <row r="420" spans="1:11">
      <c r="A420" s="67" t="s">
        <v>3687</v>
      </c>
      <c r="B420" s="68" t="s">
        <v>3688</v>
      </c>
      <c r="C420" s="68" t="s">
        <v>3689</v>
      </c>
      <c r="D420" s="68" t="s">
        <v>3690</v>
      </c>
      <c r="E420" s="68" t="s">
        <v>3452</v>
      </c>
      <c r="F420" s="68" t="s">
        <v>3453</v>
      </c>
      <c r="G420" s="68" t="s">
        <v>3454</v>
      </c>
      <c r="H420" s="69">
        <v>5234146</v>
      </c>
      <c r="I420" s="68" t="s">
        <v>5146</v>
      </c>
      <c r="J420" s="70"/>
      <c r="K420" s="178" t="s">
        <v>3455</v>
      </c>
    </row>
    <row r="421" spans="1:11">
      <c r="A421" s="67" t="s">
        <v>3691</v>
      </c>
      <c r="B421" s="68" t="s">
        <v>3692</v>
      </c>
      <c r="C421" s="68" t="s">
        <v>3693</v>
      </c>
      <c r="D421" s="68" t="s">
        <v>3694</v>
      </c>
      <c r="E421" s="68" t="s">
        <v>3452</v>
      </c>
      <c r="F421" s="68" t="s">
        <v>3453</v>
      </c>
      <c r="G421" s="68" t="s">
        <v>3454</v>
      </c>
      <c r="H421" s="69">
        <v>8972821</v>
      </c>
      <c r="I421" s="68" t="s">
        <v>5146</v>
      </c>
      <c r="J421" s="70"/>
      <c r="K421" s="178" t="s">
        <v>3455</v>
      </c>
    </row>
    <row r="422" spans="1:11">
      <c r="A422" s="67" t="s">
        <v>3695</v>
      </c>
      <c r="B422" s="68" t="s">
        <v>3696</v>
      </c>
      <c r="C422" s="68" t="s">
        <v>3693</v>
      </c>
      <c r="D422" s="68" t="s">
        <v>3694</v>
      </c>
      <c r="E422" s="68" t="s">
        <v>3452</v>
      </c>
      <c r="F422" s="68" t="s">
        <v>3453</v>
      </c>
      <c r="G422" s="68" t="s">
        <v>3454</v>
      </c>
      <c r="H422" s="69">
        <v>18693375</v>
      </c>
      <c r="I422" s="68" t="s">
        <v>5146</v>
      </c>
      <c r="J422" s="70"/>
      <c r="K422" s="178" t="s">
        <v>3455</v>
      </c>
    </row>
    <row r="423" spans="1:11">
      <c r="A423" s="67" t="s">
        <v>3697</v>
      </c>
      <c r="B423" s="68" t="s">
        <v>3698</v>
      </c>
      <c r="C423" s="68" t="s">
        <v>3693</v>
      </c>
      <c r="D423" s="68" t="s">
        <v>3694</v>
      </c>
      <c r="E423" s="68" t="s">
        <v>3452</v>
      </c>
      <c r="F423" s="68" t="s">
        <v>3453</v>
      </c>
      <c r="G423" s="68" t="s">
        <v>3454</v>
      </c>
      <c r="H423" s="69">
        <v>2990941</v>
      </c>
      <c r="I423" s="68" t="s">
        <v>5146</v>
      </c>
      <c r="J423" s="70"/>
      <c r="K423" s="178" t="s">
        <v>3455</v>
      </c>
    </row>
    <row r="424" spans="1:11">
      <c r="A424" s="67" t="s">
        <v>3699</v>
      </c>
      <c r="B424" s="68" t="s">
        <v>3700</v>
      </c>
      <c r="C424" s="68" t="s">
        <v>3693</v>
      </c>
      <c r="D424" s="68" t="s">
        <v>3694</v>
      </c>
      <c r="E424" s="68" t="s">
        <v>3452</v>
      </c>
      <c r="F424" s="68" t="s">
        <v>3453</v>
      </c>
      <c r="G424" s="68" t="s">
        <v>3454</v>
      </c>
      <c r="H424" s="69">
        <v>5981881</v>
      </c>
      <c r="I424" s="68" t="s">
        <v>5146</v>
      </c>
      <c r="J424" s="70"/>
      <c r="K424" s="178" t="s">
        <v>3455</v>
      </c>
    </row>
    <row r="425" spans="1:11">
      <c r="A425" s="67" t="s">
        <v>3701</v>
      </c>
      <c r="B425" s="68" t="s">
        <v>3702</v>
      </c>
      <c r="C425" s="68" t="s">
        <v>3693</v>
      </c>
      <c r="D425" s="68" t="s">
        <v>3694</v>
      </c>
      <c r="E425" s="68" t="s">
        <v>3452</v>
      </c>
      <c r="F425" s="68" t="s">
        <v>3453</v>
      </c>
      <c r="G425" s="68" t="s">
        <v>3454</v>
      </c>
      <c r="H425" s="69">
        <v>14954701</v>
      </c>
      <c r="I425" s="68" t="s">
        <v>5146</v>
      </c>
      <c r="J425" s="70"/>
      <c r="K425" s="178" t="s">
        <v>3455</v>
      </c>
    </row>
    <row r="426" spans="1:11">
      <c r="A426" s="67" t="s">
        <v>3703</v>
      </c>
      <c r="B426" s="68" t="s">
        <v>3704</v>
      </c>
      <c r="C426" s="68" t="s">
        <v>3693</v>
      </c>
      <c r="D426" s="68" t="s">
        <v>3694</v>
      </c>
      <c r="E426" s="68" t="s">
        <v>3452</v>
      </c>
      <c r="F426" s="68" t="s">
        <v>3453</v>
      </c>
      <c r="G426" s="68" t="s">
        <v>3454</v>
      </c>
      <c r="H426" s="69">
        <v>22432049</v>
      </c>
      <c r="I426" s="68" t="s">
        <v>5146</v>
      </c>
      <c r="J426" s="70"/>
      <c r="K426" s="178" t="s">
        <v>3455</v>
      </c>
    </row>
    <row r="427" spans="1:11">
      <c r="A427" s="67" t="s">
        <v>3705</v>
      </c>
      <c r="B427" s="68" t="s">
        <v>3706</v>
      </c>
      <c r="C427" s="68" t="s">
        <v>3693</v>
      </c>
      <c r="D427" s="68" t="s">
        <v>3694</v>
      </c>
      <c r="E427" s="68" t="s">
        <v>3452</v>
      </c>
      <c r="F427" s="68" t="s">
        <v>3453</v>
      </c>
      <c r="G427" s="68" t="s">
        <v>3454</v>
      </c>
      <c r="H427" s="69">
        <v>71782564</v>
      </c>
      <c r="I427" s="68" t="s">
        <v>5146</v>
      </c>
      <c r="J427" s="70"/>
      <c r="K427" s="178" t="s">
        <v>3455</v>
      </c>
    </row>
    <row r="428" spans="1:11">
      <c r="A428" s="67" t="s">
        <v>3707</v>
      </c>
      <c r="B428" s="68" t="s">
        <v>3708</v>
      </c>
      <c r="C428" s="68" t="s">
        <v>3693</v>
      </c>
      <c r="D428" s="68" t="s">
        <v>3694</v>
      </c>
      <c r="E428" s="68" t="s">
        <v>3452</v>
      </c>
      <c r="F428" s="68" t="s">
        <v>3453</v>
      </c>
      <c r="G428" s="68" t="s">
        <v>3454</v>
      </c>
      <c r="H428" s="69">
        <v>78512179</v>
      </c>
      <c r="I428" s="68" t="s">
        <v>5146</v>
      </c>
      <c r="J428" s="70"/>
      <c r="K428" s="178" t="s">
        <v>3455</v>
      </c>
    </row>
    <row r="429" spans="1:11">
      <c r="A429" s="67" t="s">
        <v>3709</v>
      </c>
      <c r="B429" s="68" t="s">
        <v>3710</v>
      </c>
      <c r="C429" s="68" t="s">
        <v>3693</v>
      </c>
      <c r="D429" s="68" t="s">
        <v>3694</v>
      </c>
      <c r="E429" s="68" t="s">
        <v>3452</v>
      </c>
      <c r="F429" s="68" t="s">
        <v>3453</v>
      </c>
      <c r="G429" s="68" t="s">
        <v>3454</v>
      </c>
      <c r="H429" s="69">
        <v>25422992</v>
      </c>
      <c r="I429" s="68" t="s">
        <v>5146</v>
      </c>
      <c r="J429" s="70"/>
      <c r="K429" s="178" t="s">
        <v>3455</v>
      </c>
    </row>
    <row r="430" spans="1:11">
      <c r="A430" s="67" t="s">
        <v>3711</v>
      </c>
      <c r="B430" s="68" t="s">
        <v>3712</v>
      </c>
      <c r="C430" s="68" t="s">
        <v>3693</v>
      </c>
      <c r="D430" s="68" t="s">
        <v>3694</v>
      </c>
      <c r="E430" s="68" t="s">
        <v>3452</v>
      </c>
      <c r="F430" s="68" t="s">
        <v>3453</v>
      </c>
      <c r="G430" s="68" t="s">
        <v>3454</v>
      </c>
      <c r="H430" s="69">
        <v>65800683</v>
      </c>
      <c r="I430" s="68" t="s">
        <v>5146</v>
      </c>
      <c r="J430" s="70"/>
      <c r="K430" s="178" t="s">
        <v>3455</v>
      </c>
    </row>
    <row r="431" spans="1:11">
      <c r="A431" s="67" t="s">
        <v>3713</v>
      </c>
      <c r="B431" s="68" t="s">
        <v>3714</v>
      </c>
      <c r="C431" s="68" t="s">
        <v>3693</v>
      </c>
      <c r="D431" s="68" t="s">
        <v>3694</v>
      </c>
      <c r="E431" s="68" t="s">
        <v>3452</v>
      </c>
      <c r="F431" s="68" t="s">
        <v>3453</v>
      </c>
      <c r="G431" s="68" t="s">
        <v>3454</v>
      </c>
      <c r="H431" s="69">
        <v>11963760</v>
      </c>
      <c r="I431" s="68" t="s">
        <v>5146</v>
      </c>
      <c r="J431" s="70"/>
      <c r="K431" s="178" t="s">
        <v>3455</v>
      </c>
    </row>
    <row r="432" spans="1:11">
      <c r="A432" s="67" t="s">
        <v>3715</v>
      </c>
      <c r="B432" s="68" t="s">
        <v>3716</v>
      </c>
      <c r="C432" s="68" t="s">
        <v>3693</v>
      </c>
      <c r="D432" s="68" t="s">
        <v>3694</v>
      </c>
      <c r="E432" s="68" t="s">
        <v>3452</v>
      </c>
      <c r="F432" s="68" t="s">
        <v>3453</v>
      </c>
      <c r="G432" s="68" t="s">
        <v>3454</v>
      </c>
      <c r="H432" s="69">
        <v>747734</v>
      </c>
      <c r="I432" s="68" t="s">
        <v>5146</v>
      </c>
      <c r="J432" s="70"/>
      <c r="K432" s="178" t="s">
        <v>3455</v>
      </c>
    </row>
    <row r="433" spans="1:11">
      <c r="A433" s="67" t="s">
        <v>3717</v>
      </c>
      <c r="B433" s="68" t="s">
        <v>3718</v>
      </c>
      <c r="C433" s="68" t="s">
        <v>3693</v>
      </c>
      <c r="D433" s="68" t="s">
        <v>3694</v>
      </c>
      <c r="E433" s="68" t="s">
        <v>3452</v>
      </c>
      <c r="F433" s="68" t="s">
        <v>3453</v>
      </c>
      <c r="G433" s="68" t="s">
        <v>3454</v>
      </c>
      <c r="H433" s="69">
        <v>14206965</v>
      </c>
      <c r="I433" s="68" t="s">
        <v>5146</v>
      </c>
      <c r="J433" s="70"/>
      <c r="K433" s="178" t="s">
        <v>3455</v>
      </c>
    </row>
    <row r="434" spans="1:11">
      <c r="A434" s="67" t="s">
        <v>3719</v>
      </c>
      <c r="B434" s="68" t="s">
        <v>3720</v>
      </c>
      <c r="C434" s="68" t="s">
        <v>3693</v>
      </c>
      <c r="D434" s="68" t="s">
        <v>3694</v>
      </c>
      <c r="E434" s="68" t="s">
        <v>3452</v>
      </c>
      <c r="F434" s="68" t="s">
        <v>3453</v>
      </c>
      <c r="G434" s="68" t="s">
        <v>3454</v>
      </c>
      <c r="H434" s="69">
        <v>53836922</v>
      </c>
      <c r="I434" s="68" t="s">
        <v>5146</v>
      </c>
      <c r="J434" s="70"/>
      <c r="K434" s="178" t="s">
        <v>3455</v>
      </c>
    </row>
    <row r="435" spans="1:11">
      <c r="A435" s="67" t="s">
        <v>3721</v>
      </c>
      <c r="B435" s="68" t="s">
        <v>3722</v>
      </c>
      <c r="C435" s="68" t="s">
        <v>3693</v>
      </c>
      <c r="D435" s="68" t="s">
        <v>3694</v>
      </c>
      <c r="E435" s="68" t="s">
        <v>3452</v>
      </c>
      <c r="F435" s="68" t="s">
        <v>3453</v>
      </c>
      <c r="G435" s="68" t="s">
        <v>3454</v>
      </c>
      <c r="H435" s="69">
        <v>5234146</v>
      </c>
      <c r="I435" s="68" t="s">
        <v>5146</v>
      </c>
      <c r="J435" s="70"/>
      <c r="K435" s="178" t="s">
        <v>3455</v>
      </c>
    </row>
    <row r="436" spans="1:11">
      <c r="A436" s="67" t="s">
        <v>3723</v>
      </c>
      <c r="B436" s="68" t="s">
        <v>3724</v>
      </c>
      <c r="C436" s="68" t="s">
        <v>3693</v>
      </c>
      <c r="D436" s="68" t="s">
        <v>3694</v>
      </c>
      <c r="E436" s="68" t="s">
        <v>3452</v>
      </c>
      <c r="F436" s="68" t="s">
        <v>3453</v>
      </c>
      <c r="G436" s="68" t="s">
        <v>3454</v>
      </c>
      <c r="H436" s="69">
        <v>6729616</v>
      </c>
      <c r="I436" s="68" t="s">
        <v>5146</v>
      </c>
      <c r="J436" s="70"/>
      <c r="K436" s="178" t="s">
        <v>3455</v>
      </c>
    </row>
    <row r="437" spans="1:11">
      <c r="A437" s="67" t="s">
        <v>3725</v>
      </c>
      <c r="B437" s="68" t="s">
        <v>3726</v>
      </c>
      <c r="C437" s="68" t="s">
        <v>3693</v>
      </c>
      <c r="D437" s="68" t="s">
        <v>3694</v>
      </c>
      <c r="E437" s="68" t="s">
        <v>3452</v>
      </c>
      <c r="F437" s="68" t="s">
        <v>3453</v>
      </c>
      <c r="G437" s="68" t="s">
        <v>3454</v>
      </c>
      <c r="H437" s="69">
        <v>59818803</v>
      </c>
      <c r="I437" s="68" t="s">
        <v>5146</v>
      </c>
      <c r="J437" s="70"/>
      <c r="K437" s="178" t="s">
        <v>3455</v>
      </c>
    </row>
    <row r="438" spans="1:11">
      <c r="A438" s="67" t="s">
        <v>3727</v>
      </c>
      <c r="B438" s="68" t="s">
        <v>3728</v>
      </c>
      <c r="C438" s="68" t="s">
        <v>3693</v>
      </c>
      <c r="D438" s="68" t="s">
        <v>3694</v>
      </c>
      <c r="E438" s="68" t="s">
        <v>3452</v>
      </c>
      <c r="F438" s="68" t="s">
        <v>3453</v>
      </c>
      <c r="G438" s="68" t="s">
        <v>3454</v>
      </c>
      <c r="H438" s="69">
        <v>4486409</v>
      </c>
      <c r="I438" s="68" t="s">
        <v>5146</v>
      </c>
      <c r="J438" s="70"/>
      <c r="K438" s="178" t="s">
        <v>3455</v>
      </c>
    </row>
    <row r="439" spans="1:11">
      <c r="A439" s="67" t="s">
        <v>3729</v>
      </c>
      <c r="B439" s="68" t="s">
        <v>3730</v>
      </c>
      <c r="C439" s="68" t="s">
        <v>3693</v>
      </c>
      <c r="D439" s="68" t="s">
        <v>3694</v>
      </c>
      <c r="E439" s="68" t="s">
        <v>3452</v>
      </c>
      <c r="F439" s="68" t="s">
        <v>3453</v>
      </c>
      <c r="G439" s="68" t="s">
        <v>3454</v>
      </c>
      <c r="H439" s="69">
        <v>20188846</v>
      </c>
      <c r="I439" s="68" t="s">
        <v>5146</v>
      </c>
      <c r="J439" s="70"/>
      <c r="K439" s="178" t="s">
        <v>3455</v>
      </c>
    </row>
    <row r="440" spans="1:11">
      <c r="A440" s="67" t="s">
        <v>3731</v>
      </c>
      <c r="B440" s="68" t="s">
        <v>3732</v>
      </c>
      <c r="C440" s="68" t="s">
        <v>3693</v>
      </c>
      <c r="D440" s="68" t="s">
        <v>3694</v>
      </c>
      <c r="E440" s="68" t="s">
        <v>3452</v>
      </c>
      <c r="F440" s="68" t="s">
        <v>3453</v>
      </c>
      <c r="G440" s="68" t="s">
        <v>3454</v>
      </c>
      <c r="H440" s="69">
        <v>1495470</v>
      </c>
      <c r="I440" s="68" t="s">
        <v>5146</v>
      </c>
      <c r="J440" s="70"/>
      <c r="K440" s="178" t="s">
        <v>3455</v>
      </c>
    </row>
    <row r="441" spans="1:11">
      <c r="A441" s="67" t="s">
        <v>3733</v>
      </c>
      <c r="B441" s="68" t="s">
        <v>3734</v>
      </c>
      <c r="C441" s="68" t="s">
        <v>3693</v>
      </c>
      <c r="D441" s="68" t="s">
        <v>3694</v>
      </c>
      <c r="E441" s="68" t="s">
        <v>3452</v>
      </c>
      <c r="F441" s="68" t="s">
        <v>3453</v>
      </c>
      <c r="G441" s="68" t="s">
        <v>3454</v>
      </c>
      <c r="H441" s="69">
        <v>2990941</v>
      </c>
      <c r="I441" s="68" t="s">
        <v>5146</v>
      </c>
      <c r="J441" s="70"/>
      <c r="K441" s="178" t="s">
        <v>3455</v>
      </c>
    </row>
    <row r="442" spans="1:11">
      <c r="A442" s="67" t="s">
        <v>3735</v>
      </c>
      <c r="B442" s="68" t="s">
        <v>3736</v>
      </c>
      <c r="C442" s="68" t="s">
        <v>3693</v>
      </c>
      <c r="D442" s="68" t="s">
        <v>3694</v>
      </c>
      <c r="E442" s="68" t="s">
        <v>3452</v>
      </c>
      <c r="F442" s="68" t="s">
        <v>3453</v>
      </c>
      <c r="G442" s="68" t="s">
        <v>3454</v>
      </c>
      <c r="H442" s="69">
        <v>77764445</v>
      </c>
      <c r="I442" s="68" t="s">
        <v>5146</v>
      </c>
      <c r="J442" s="70"/>
      <c r="K442" s="178" t="s">
        <v>3455</v>
      </c>
    </row>
    <row r="443" spans="1:11">
      <c r="A443" s="67" t="s">
        <v>3737</v>
      </c>
      <c r="B443" s="68" t="s">
        <v>3738</v>
      </c>
      <c r="C443" s="68" t="s">
        <v>3693</v>
      </c>
      <c r="D443" s="68" t="s">
        <v>3694</v>
      </c>
      <c r="E443" s="68" t="s">
        <v>3452</v>
      </c>
      <c r="F443" s="68" t="s">
        <v>3453</v>
      </c>
      <c r="G443" s="68" t="s">
        <v>3454</v>
      </c>
      <c r="H443" s="69">
        <v>12711496</v>
      </c>
      <c r="I443" s="68" t="s">
        <v>5146</v>
      </c>
      <c r="J443" s="70"/>
      <c r="K443" s="178" t="s">
        <v>3455</v>
      </c>
    </row>
    <row r="444" spans="1:11">
      <c r="A444" s="67" t="s">
        <v>3739</v>
      </c>
      <c r="B444" s="68" t="s">
        <v>3740</v>
      </c>
      <c r="C444" s="68" t="s">
        <v>3693</v>
      </c>
      <c r="D444" s="68" t="s">
        <v>3694</v>
      </c>
      <c r="E444" s="68" t="s">
        <v>3452</v>
      </c>
      <c r="F444" s="68" t="s">
        <v>3453</v>
      </c>
      <c r="G444" s="68" t="s">
        <v>3454</v>
      </c>
      <c r="H444" s="69">
        <v>73278035</v>
      </c>
      <c r="I444" s="68" t="s">
        <v>5146</v>
      </c>
      <c r="J444" s="70"/>
      <c r="K444" s="178" t="s">
        <v>3455</v>
      </c>
    </row>
    <row r="445" spans="1:11">
      <c r="A445" s="67" t="s">
        <v>3741</v>
      </c>
      <c r="B445" s="68" t="s">
        <v>3742</v>
      </c>
      <c r="C445" s="68" t="s">
        <v>3693</v>
      </c>
      <c r="D445" s="68" t="s">
        <v>3694</v>
      </c>
      <c r="E445" s="68" t="s">
        <v>3452</v>
      </c>
      <c r="F445" s="68" t="s">
        <v>3453</v>
      </c>
      <c r="G445" s="68" t="s">
        <v>3454</v>
      </c>
      <c r="H445" s="69">
        <v>5234146</v>
      </c>
      <c r="I445" s="68" t="s">
        <v>5146</v>
      </c>
      <c r="J445" s="70"/>
      <c r="K445" s="178" t="s">
        <v>3455</v>
      </c>
    </row>
    <row r="446" spans="1:11">
      <c r="A446" s="67" t="s">
        <v>3743</v>
      </c>
      <c r="B446" s="68" t="s">
        <v>3744</v>
      </c>
      <c r="C446" s="68" t="s">
        <v>3693</v>
      </c>
      <c r="D446" s="68" t="s">
        <v>3694</v>
      </c>
      <c r="E446" s="68" t="s">
        <v>3452</v>
      </c>
      <c r="F446" s="68" t="s">
        <v>3453</v>
      </c>
      <c r="G446" s="68" t="s">
        <v>3454</v>
      </c>
      <c r="H446" s="69">
        <v>73278035</v>
      </c>
      <c r="I446" s="68" t="s">
        <v>5146</v>
      </c>
      <c r="J446" s="70"/>
      <c r="K446" s="178" t="s">
        <v>3455</v>
      </c>
    </row>
    <row r="447" spans="1:11">
      <c r="A447" s="67" t="s">
        <v>3745</v>
      </c>
      <c r="B447" s="68" t="s">
        <v>3746</v>
      </c>
      <c r="C447" s="68" t="s">
        <v>3693</v>
      </c>
      <c r="D447" s="68" t="s">
        <v>3694</v>
      </c>
      <c r="E447" s="68" t="s">
        <v>3452</v>
      </c>
      <c r="F447" s="68" t="s">
        <v>3453</v>
      </c>
      <c r="G447" s="68" t="s">
        <v>3454</v>
      </c>
      <c r="H447" s="69">
        <v>5981881</v>
      </c>
      <c r="I447" s="68" t="s">
        <v>5146</v>
      </c>
      <c r="J447" s="70"/>
      <c r="K447" s="178" t="s">
        <v>3455</v>
      </c>
    </row>
    <row r="448" spans="1:11">
      <c r="A448" s="67" t="s">
        <v>3747</v>
      </c>
      <c r="B448" s="68" t="s">
        <v>3748</v>
      </c>
      <c r="C448" s="68" t="s">
        <v>3749</v>
      </c>
      <c r="D448" s="68" t="s">
        <v>3750</v>
      </c>
      <c r="E448" s="68" t="s">
        <v>3452</v>
      </c>
      <c r="F448" s="68" t="s">
        <v>3453</v>
      </c>
      <c r="G448" s="68" t="s">
        <v>3454</v>
      </c>
      <c r="H448" s="69">
        <v>35891282</v>
      </c>
      <c r="I448" s="68" t="s">
        <v>5146</v>
      </c>
      <c r="J448" s="70"/>
      <c r="K448" s="178" t="s">
        <v>3455</v>
      </c>
    </row>
    <row r="449" spans="1:11">
      <c r="A449" s="67" t="s">
        <v>3751</v>
      </c>
      <c r="B449" s="68" t="s">
        <v>3752</v>
      </c>
      <c r="C449" s="68" t="s">
        <v>3749</v>
      </c>
      <c r="D449" s="68" t="s">
        <v>3750</v>
      </c>
      <c r="E449" s="68" t="s">
        <v>3452</v>
      </c>
      <c r="F449" s="68" t="s">
        <v>3453</v>
      </c>
      <c r="G449" s="68" t="s">
        <v>3454</v>
      </c>
      <c r="H449" s="69">
        <v>75521240</v>
      </c>
      <c r="I449" s="68" t="s">
        <v>5146</v>
      </c>
      <c r="J449" s="70"/>
      <c r="K449" s="178" t="s">
        <v>3455</v>
      </c>
    </row>
    <row r="450" spans="1:11">
      <c r="A450" s="67" t="s">
        <v>3753</v>
      </c>
      <c r="B450" s="68" t="s">
        <v>3754</v>
      </c>
      <c r="C450" s="68" t="s">
        <v>3749</v>
      </c>
      <c r="D450" s="68" t="s">
        <v>3750</v>
      </c>
      <c r="E450" s="68" t="s">
        <v>3452</v>
      </c>
      <c r="F450" s="68" t="s">
        <v>3453</v>
      </c>
      <c r="G450" s="68" t="s">
        <v>3454</v>
      </c>
      <c r="H450" s="69">
        <v>52341453</v>
      </c>
      <c r="I450" s="68" t="s">
        <v>5146</v>
      </c>
      <c r="J450" s="70"/>
      <c r="K450" s="178" t="s">
        <v>3455</v>
      </c>
    </row>
    <row r="451" spans="1:11">
      <c r="A451" s="67" t="s">
        <v>3755</v>
      </c>
      <c r="B451" s="68" t="s">
        <v>3756</v>
      </c>
      <c r="C451" s="68" t="s">
        <v>3749</v>
      </c>
      <c r="D451" s="68" t="s">
        <v>3750</v>
      </c>
      <c r="E451" s="68" t="s">
        <v>3452</v>
      </c>
      <c r="F451" s="68" t="s">
        <v>3453</v>
      </c>
      <c r="G451" s="68" t="s">
        <v>3454</v>
      </c>
      <c r="H451" s="69">
        <v>1495470</v>
      </c>
      <c r="I451" s="68" t="s">
        <v>5146</v>
      </c>
      <c r="J451" s="70"/>
      <c r="K451" s="178" t="s">
        <v>3455</v>
      </c>
    </row>
    <row r="452" spans="1:11">
      <c r="A452" s="67" t="s">
        <v>3757</v>
      </c>
      <c r="B452" s="68" t="s">
        <v>3758</v>
      </c>
      <c r="C452" s="68" t="s">
        <v>3749</v>
      </c>
      <c r="D452" s="68" t="s">
        <v>3750</v>
      </c>
      <c r="E452" s="68" t="s">
        <v>3452</v>
      </c>
      <c r="F452" s="68" t="s">
        <v>3453</v>
      </c>
      <c r="G452" s="68" t="s">
        <v>3454</v>
      </c>
      <c r="H452" s="69">
        <v>747734</v>
      </c>
      <c r="I452" s="68" t="s">
        <v>5146</v>
      </c>
      <c r="J452" s="70"/>
      <c r="K452" s="178" t="s">
        <v>3455</v>
      </c>
    </row>
    <row r="453" spans="1:11">
      <c r="A453" s="67" t="s">
        <v>3759</v>
      </c>
      <c r="B453" s="68" t="s">
        <v>3760</v>
      </c>
      <c r="C453" s="68" t="s">
        <v>3749</v>
      </c>
      <c r="D453" s="68" t="s">
        <v>3750</v>
      </c>
      <c r="E453" s="68" t="s">
        <v>3452</v>
      </c>
      <c r="F453" s="68" t="s">
        <v>3453</v>
      </c>
      <c r="G453" s="68" t="s">
        <v>3454</v>
      </c>
      <c r="H453" s="69">
        <v>7477350</v>
      </c>
      <c r="I453" s="68" t="s">
        <v>5146</v>
      </c>
      <c r="J453" s="70"/>
      <c r="K453" s="178" t="s">
        <v>3455</v>
      </c>
    </row>
    <row r="454" spans="1:11">
      <c r="A454" s="67" t="s">
        <v>3761</v>
      </c>
      <c r="B454" s="68" t="s">
        <v>3762</v>
      </c>
      <c r="C454" s="68" t="s">
        <v>3749</v>
      </c>
      <c r="D454" s="68" t="s">
        <v>3750</v>
      </c>
      <c r="E454" s="68" t="s">
        <v>3452</v>
      </c>
      <c r="F454" s="68" t="s">
        <v>3453</v>
      </c>
      <c r="G454" s="68" t="s">
        <v>3454</v>
      </c>
      <c r="H454" s="69">
        <v>41873162</v>
      </c>
      <c r="I454" s="68" t="s">
        <v>5146</v>
      </c>
      <c r="J454" s="70"/>
      <c r="K454" s="178" t="s">
        <v>3455</v>
      </c>
    </row>
    <row r="455" spans="1:11">
      <c r="A455" s="67" t="s">
        <v>3763</v>
      </c>
      <c r="B455" s="68" t="s">
        <v>3764</v>
      </c>
      <c r="C455" s="68" t="s">
        <v>3765</v>
      </c>
      <c r="D455" s="68" t="s">
        <v>3766</v>
      </c>
      <c r="E455" s="68" t="s">
        <v>3452</v>
      </c>
      <c r="F455" s="68" t="s">
        <v>3453</v>
      </c>
      <c r="G455" s="68" t="s">
        <v>3454</v>
      </c>
      <c r="H455" s="69">
        <v>44116366</v>
      </c>
      <c r="I455" s="68" t="s">
        <v>5146</v>
      </c>
      <c r="J455" s="70"/>
      <c r="K455" s="178" t="s">
        <v>3455</v>
      </c>
    </row>
    <row r="456" spans="1:11">
      <c r="A456" s="67" t="s">
        <v>3767</v>
      </c>
      <c r="B456" s="68" t="s">
        <v>3768</v>
      </c>
      <c r="C456" s="68" t="s">
        <v>3765</v>
      </c>
      <c r="D456" s="68" t="s">
        <v>3766</v>
      </c>
      <c r="E456" s="68" t="s">
        <v>3452</v>
      </c>
      <c r="F456" s="68" t="s">
        <v>3453</v>
      </c>
      <c r="G456" s="68" t="s">
        <v>3454</v>
      </c>
      <c r="H456" s="69">
        <v>24675258</v>
      </c>
      <c r="I456" s="68" t="s">
        <v>5146</v>
      </c>
      <c r="J456" s="70"/>
      <c r="K456" s="178" t="s">
        <v>3455</v>
      </c>
    </row>
    <row r="457" spans="1:11">
      <c r="A457" s="67" t="s">
        <v>3769</v>
      </c>
      <c r="B457" s="68" t="s">
        <v>3770</v>
      </c>
      <c r="C457" s="68" t="s">
        <v>3765</v>
      </c>
      <c r="D457" s="68" t="s">
        <v>3766</v>
      </c>
      <c r="E457" s="68" t="s">
        <v>3452</v>
      </c>
      <c r="F457" s="68" t="s">
        <v>3453</v>
      </c>
      <c r="G457" s="68" t="s">
        <v>3454</v>
      </c>
      <c r="H457" s="69">
        <v>8225086</v>
      </c>
      <c r="I457" s="68" t="s">
        <v>5146</v>
      </c>
      <c r="J457" s="70"/>
      <c r="K457" s="178" t="s">
        <v>3455</v>
      </c>
    </row>
    <row r="458" spans="1:11">
      <c r="A458" s="67" t="s">
        <v>3771</v>
      </c>
      <c r="B458" s="68" t="s">
        <v>3772</v>
      </c>
      <c r="C458" s="68" t="s">
        <v>3765</v>
      </c>
      <c r="D458" s="68" t="s">
        <v>3766</v>
      </c>
      <c r="E458" s="68" t="s">
        <v>3452</v>
      </c>
      <c r="F458" s="68" t="s">
        <v>3453</v>
      </c>
      <c r="G458" s="68" t="s">
        <v>3454</v>
      </c>
      <c r="H458" s="69">
        <v>1495470</v>
      </c>
      <c r="I458" s="68" t="s">
        <v>5146</v>
      </c>
      <c r="J458" s="70"/>
      <c r="K458" s="178" t="s">
        <v>3455</v>
      </c>
    </row>
    <row r="459" spans="1:11">
      <c r="A459" s="67" t="s">
        <v>3773</v>
      </c>
      <c r="B459" s="68" t="s">
        <v>3774</v>
      </c>
      <c r="C459" s="68" t="s">
        <v>3765</v>
      </c>
      <c r="D459" s="68" t="s">
        <v>3766</v>
      </c>
      <c r="E459" s="68" t="s">
        <v>3452</v>
      </c>
      <c r="F459" s="68" t="s">
        <v>3453</v>
      </c>
      <c r="G459" s="68" t="s">
        <v>3454</v>
      </c>
      <c r="H459" s="69">
        <v>747734</v>
      </c>
      <c r="I459" s="68" t="s">
        <v>5146</v>
      </c>
      <c r="J459" s="70"/>
      <c r="K459" s="178" t="s">
        <v>3455</v>
      </c>
    </row>
    <row r="460" spans="1:11">
      <c r="A460" s="67" t="s">
        <v>3775</v>
      </c>
      <c r="B460" s="68" t="s">
        <v>3776</v>
      </c>
      <c r="C460" s="68" t="s">
        <v>3765</v>
      </c>
      <c r="D460" s="68" t="s">
        <v>3766</v>
      </c>
      <c r="E460" s="68" t="s">
        <v>3452</v>
      </c>
      <c r="F460" s="68" t="s">
        <v>3453</v>
      </c>
      <c r="G460" s="68" t="s">
        <v>3454</v>
      </c>
      <c r="H460" s="69">
        <v>3738675</v>
      </c>
      <c r="I460" s="68" t="s">
        <v>5146</v>
      </c>
      <c r="J460" s="70"/>
      <c r="K460" s="178" t="s">
        <v>3455</v>
      </c>
    </row>
    <row r="461" spans="1:11">
      <c r="A461" s="67" t="s">
        <v>3777</v>
      </c>
      <c r="B461" s="68" t="s">
        <v>3778</v>
      </c>
      <c r="C461" s="68" t="s">
        <v>3765</v>
      </c>
      <c r="D461" s="68" t="s">
        <v>3766</v>
      </c>
      <c r="E461" s="68" t="s">
        <v>3452</v>
      </c>
      <c r="F461" s="68" t="s">
        <v>3453</v>
      </c>
      <c r="G461" s="68" t="s">
        <v>3454</v>
      </c>
      <c r="H461" s="69">
        <v>12711496</v>
      </c>
      <c r="I461" s="68" t="s">
        <v>5146</v>
      </c>
      <c r="J461" s="70"/>
      <c r="K461" s="178" t="s">
        <v>3455</v>
      </c>
    </row>
    <row r="462" spans="1:11">
      <c r="A462" s="67" t="s">
        <v>3779</v>
      </c>
      <c r="B462" s="68" t="s">
        <v>3780</v>
      </c>
      <c r="C462" s="68" t="s">
        <v>3765</v>
      </c>
      <c r="D462" s="68" t="s">
        <v>3766</v>
      </c>
      <c r="E462" s="68" t="s">
        <v>3452</v>
      </c>
      <c r="F462" s="68" t="s">
        <v>3453</v>
      </c>
      <c r="G462" s="68" t="s">
        <v>3454</v>
      </c>
      <c r="H462" s="69">
        <v>6729616</v>
      </c>
      <c r="I462" s="68" t="s">
        <v>5146</v>
      </c>
      <c r="J462" s="70"/>
      <c r="K462" s="178" t="s">
        <v>3455</v>
      </c>
    </row>
    <row r="463" spans="1:11">
      <c r="A463" s="67" t="s">
        <v>3781</v>
      </c>
      <c r="B463" s="68" t="s">
        <v>3782</v>
      </c>
      <c r="C463" s="68" t="s">
        <v>3783</v>
      </c>
      <c r="D463" s="68" t="s">
        <v>3784</v>
      </c>
      <c r="E463" s="68" t="s">
        <v>3452</v>
      </c>
      <c r="F463" s="68" t="s">
        <v>3453</v>
      </c>
      <c r="G463" s="68" t="s">
        <v>3454</v>
      </c>
      <c r="H463" s="69">
        <v>2990941</v>
      </c>
      <c r="I463" s="68" t="s">
        <v>5146</v>
      </c>
      <c r="J463" s="70"/>
      <c r="K463" s="178" t="s">
        <v>3455</v>
      </c>
    </row>
    <row r="464" spans="1:11">
      <c r="A464" s="67" t="s">
        <v>3785</v>
      </c>
      <c r="B464" s="68" t="s">
        <v>3786</v>
      </c>
      <c r="C464" s="68" t="s">
        <v>3783</v>
      </c>
      <c r="D464" s="68" t="s">
        <v>3784</v>
      </c>
      <c r="E464" s="68" t="s">
        <v>3452</v>
      </c>
      <c r="F464" s="68" t="s">
        <v>3453</v>
      </c>
      <c r="G464" s="68" t="s">
        <v>3454</v>
      </c>
      <c r="H464" s="69">
        <v>45611837</v>
      </c>
      <c r="I464" s="68" t="s">
        <v>5146</v>
      </c>
      <c r="J464" s="70"/>
      <c r="K464" s="178" t="s">
        <v>3455</v>
      </c>
    </row>
    <row r="465" spans="1:11">
      <c r="A465" s="67" t="s">
        <v>3787</v>
      </c>
      <c r="B465" s="68" t="s">
        <v>3788</v>
      </c>
      <c r="C465" s="68" t="s">
        <v>3783</v>
      </c>
      <c r="D465" s="68" t="s">
        <v>3784</v>
      </c>
      <c r="E465" s="68" t="s">
        <v>3452</v>
      </c>
      <c r="F465" s="68" t="s">
        <v>3453</v>
      </c>
      <c r="G465" s="68" t="s">
        <v>3454</v>
      </c>
      <c r="H465" s="69">
        <v>61314273</v>
      </c>
      <c r="I465" s="68" t="s">
        <v>5146</v>
      </c>
      <c r="J465" s="70"/>
      <c r="K465" s="178" t="s">
        <v>3455</v>
      </c>
    </row>
    <row r="466" spans="1:11">
      <c r="A466" s="67" t="s">
        <v>3789</v>
      </c>
      <c r="B466" s="68" t="s">
        <v>3790</v>
      </c>
      <c r="C466" s="68" t="s">
        <v>3783</v>
      </c>
      <c r="D466" s="68" t="s">
        <v>3784</v>
      </c>
      <c r="E466" s="68" t="s">
        <v>3452</v>
      </c>
      <c r="F466" s="68" t="s">
        <v>3453</v>
      </c>
      <c r="G466" s="68" t="s">
        <v>3454</v>
      </c>
      <c r="H466" s="69">
        <v>1495470</v>
      </c>
      <c r="I466" s="68" t="s">
        <v>5146</v>
      </c>
      <c r="J466" s="70"/>
      <c r="K466" s="178" t="s">
        <v>3455</v>
      </c>
    </row>
    <row r="467" spans="1:11">
      <c r="A467" s="67" t="s">
        <v>3791</v>
      </c>
      <c r="B467" s="68" t="s">
        <v>3792</v>
      </c>
      <c r="C467" s="68" t="s">
        <v>3783</v>
      </c>
      <c r="D467" s="68" t="s">
        <v>3784</v>
      </c>
      <c r="E467" s="68" t="s">
        <v>3452</v>
      </c>
      <c r="F467" s="68" t="s">
        <v>3453</v>
      </c>
      <c r="G467" s="68" t="s">
        <v>3454</v>
      </c>
      <c r="H467" s="69">
        <v>1495470</v>
      </c>
      <c r="I467" s="68" t="s">
        <v>5146</v>
      </c>
      <c r="J467" s="70"/>
      <c r="K467" s="178" t="s">
        <v>3455</v>
      </c>
    </row>
    <row r="468" spans="1:11">
      <c r="A468" s="67" t="s">
        <v>3793</v>
      </c>
      <c r="B468" s="68" t="s">
        <v>3794</v>
      </c>
      <c r="C468" s="68" t="s">
        <v>3783</v>
      </c>
      <c r="D468" s="68" t="s">
        <v>3784</v>
      </c>
      <c r="E468" s="68" t="s">
        <v>3452</v>
      </c>
      <c r="F468" s="68" t="s">
        <v>3453</v>
      </c>
      <c r="G468" s="68" t="s">
        <v>3454</v>
      </c>
      <c r="H468" s="69">
        <v>38134487</v>
      </c>
      <c r="I468" s="68" t="s">
        <v>5146</v>
      </c>
      <c r="J468" s="70"/>
      <c r="K468" s="178" t="s">
        <v>3455</v>
      </c>
    </row>
    <row r="469" spans="1:11">
      <c r="A469" s="67" t="s">
        <v>3795</v>
      </c>
      <c r="B469" s="68" t="s">
        <v>3796</v>
      </c>
      <c r="C469" s="68" t="s">
        <v>3783</v>
      </c>
      <c r="D469" s="68" t="s">
        <v>3784</v>
      </c>
      <c r="E469" s="68" t="s">
        <v>3452</v>
      </c>
      <c r="F469" s="68" t="s">
        <v>3453</v>
      </c>
      <c r="G469" s="68" t="s">
        <v>3454</v>
      </c>
      <c r="H469" s="69">
        <v>4486409</v>
      </c>
      <c r="I469" s="68" t="s">
        <v>5146</v>
      </c>
      <c r="J469" s="70"/>
      <c r="K469" s="178" t="s">
        <v>3455</v>
      </c>
    </row>
    <row r="470" spans="1:11">
      <c r="A470" s="67" t="s">
        <v>3797</v>
      </c>
      <c r="B470" s="68" t="s">
        <v>3798</v>
      </c>
      <c r="C470" s="68" t="s">
        <v>3783</v>
      </c>
      <c r="D470" s="68" t="s">
        <v>3784</v>
      </c>
      <c r="E470" s="68" t="s">
        <v>3452</v>
      </c>
      <c r="F470" s="68" t="s">
        <v>3453</v>
      </c>
      <c r="G470" s="68" t="s">
        <v>3454</v>
      </c>
      <c r="H470" s="69">
        <v>11216026</v>
      </c>
      <c r="I470" s="68" t="s">
        <v>5146</v>
      </c>
      <c r="J470" s="70"/>
      <c r="K470" s="178" t="s">
        <v>3455</v>
      </c>
    </row>
    <row r="471" spans="1:11">
      <c r="A471" s="67" t="s">
        <v>3799</v>
      </c>
      <c r="B471" s="68" t="s">
        <v>3800</v>
      </c>
      <c r="C471" s="68" t="s">
        <v>3783</v>
      </c>
      <c r="D471" s="68" t="s">
        <v>3784</v>
      </c>
      <c r="E471" s="68" t="s">
        <v>3452</v>
      </c>
      <c r="F471" s="68" t="s">
        <v>3453</v>
      </c>
      <c r="G471" s="68" t="s">
        <v>3454</v>
      </c>
      <c r="H471" s="69">
        <v>291616667</v>
      </c>
      <c r="I471" s="68" t="s">
        <v>5146</v>
      </c>
      <c r="J471" s="70"/>
      <c r="K471" s="178" t="s">
        <v>3455</v>
      </c>
    </row>
    <row r="472" spans="1:11">
      <c r="A472" s="67" t="s">
        <v>3801</v>
      </c>
      <c r="B472" s="68" t="s">
        <v>3802</v>
      </c>
      <c r="C472" s="68" t="s">
        <v>3783</v>
      </c>
      <c r="D472" s="68" t="s">
        <v>3784</v>
      </c>
      <c r="E472" s="68" t="s">
        <v>3452</v>
      </c>
      <c r="F472" s="68" t="s">
        <v>3453</v>
      </c>
      <c r="G472" s="68" t="s">
        <v>3454</v>
      </c>
      <c r="H472" s="69">
        <v>747734</v>
      </c>
      <c r="I472" s="68" t="s">
        <v>5146</v>
      </c>
      <c r="J472" s="70"/>
      <c r="K472" s="178" t="s">
        <v>3455</v>
      </c>
    </row>
    <row r="473" spans="1:11">
      <c r="A473" s="67" t="s">
        <v>3803</v>
      </c>
      <c r="B473" s="68" t="s">
        <v>3804</v>
      </c>
      <c r="C473" s="68" t="s">
        <v>3805</v>
      </c>
      <c r="D473" s="68" t="s">
        <v>3806</v>
      </c>
      <c r="E473" s="68" t="s">
        <v>3452</v>
      </c>
      <c r="F473" s="68" t="s">
        <v>3453</v>
      </c>
      <c r="G473" s="68" t="s">
        <v>3454</v>
      </c>
      <c r="H473" s="69">
        <v>100196496</v>
      </c>
      <c r="I473" s="68" t="s">
        <v>5146</v>
      </c>
      <c r="J473" s="70"/>
      <c r="K473" s="178" t="s">
        <v>3455</v>
      </c>
    </row>
    <row r="474" spans="1:11">
      <c r="A474" s="67" t="s">
        <v>3807</v>
      </c>
      <c r="B474" s="68" t="s">
        <v>3808</v>
      </c>
      <c r="C474" s="68" t="s">
        <v>3805</v>
      </c>
      <c r="D474" s="68" t="s">
        <v>3806</v>
      </c>
      <c r="E474" s="68" t="s">
        <v>3452</v>
      </c>
      <c r="F474" s="68" t="s">
        <v>3453</v>
      </c>
      <c r="G474" s="68" t="s">
        <v>3454</v>
      </c>
      <c r="H474" s="69">
        <v>45611837</v>
      </c>
      <c r="I474" s="68" t="s">
        <v>5146</v>
      </c>
      <c r="J474" s="70"/>
      <c r="K474" s="178" t="s">
        <v>3455</v>
      </c>
    </row>
    <row r="475" spans="1:11">
      <c r="A475" s="67" t="s">
        <v>3809</v>
      </c>
      <c r="B475" s="68" t="s">
        <v>3810</v>
      </c>
      <c r="C475" s="68" t="s">
        <v>3805</v>
      </c>
      <c r="D475" s="68" t="s">
        <v>3806</v>
      </c>
      <c r="E475" s="68" t="s">
        <v>3452</v>
      </c>
      <c r="F475" s="68" t="s">
        <v>3453</v>
      </c>
      <c r="G475" s="68" t="s">
        <v>3454</v>
      </c>
      <c r="H475" s="69">
        <v>747734</v>
      </c>
      <c r="I475" s="68" t="s">
        <v>5146</v>
      </c>
      <c r="J475" s="70"/>
      <c r="K475" s="178" t="s">
        <v>3455</v>
      </c>
    </row>
    <row r="476" spans="1:11">
      <c r="A476" s="67" t="s">
        <v>3811</v>
      </c>
      <c r="B476" s="68" t="s">
        <v>3812</v>
      </c>
      <c r="C476" s="68" t="s">
        <v>3805</v>
      </c>
      <c r="D476" s="68" t="s">
        <v>3806</v>
      </c>
      <c r="E476" s="68" t="s">
        <v>3452</v>
      </c>
      <c r="F476" s="68" t="s">
        <v>3453</v>
      </c>
      <c r="G476" s="68" t="s">
        <v>3454</v>
      </c>
      <c r="H476" s="69">
        <v>2990941</v>
      </c>
      <c r="I476" s="68" t="s">
        <v>5146</v>
      </c>
      <c r="J476" s="70"/>
      <c r="K476" s="178" t="s">
        <v>3455</v>
      </c>
    </row>
    <row r="477" spans="1:11">
      <c r="A477" s="67" t="s">
        <v>3813</v>
      </c>
      <c r="B477" s="68" t="s">
        <v>3814</v>
      </c>
      <c r="C477" s="68" t="s">
        <v>3805</v>
      </c>
      <c r="D477" s="68" t="s">
        <v>3806</v>
      </c>
      <c r="E477" s="68" t="s">
        <v>3452</v>
      </c>
      <c r="F477" s="68" t="s">
        <v>3453</v>
      </c>
      <c r="G477" s="68" t="s">
        <v>3454</v>
      </c>
      <c r="H477" s="69">
        <v>4486409</v>
      </c>
      <c r="I477" s="68" t="s">
        <v>5146</v>
      </c>
      <c r="J477" s="70"/>
      <c r="K477" s="178" t="s">
        <v>3455</v>
      </c>
    </row>
    <row r="478" spans="1:11">
      <c r="A478" s="67" t="s">
        <v>3815</v>
      </c>
      <c r="B478" s="68" t="s">
        <v>3816</v>
      </c>
      <c r="C478" s="68" t="s">
        <v>3805</v>
      </c>
      <c r="D478" s="68" t="s">
        <v>3806</v>
      </c>
      <c r="E478" s="68" t="s">
        <v>3452</v>
      </c>
      <c r="F478" s="68" t="s">
        <v>3453</v>
      </c>
      <c r="G478" s="68" t="s">
        <v>3454</v>
      </c>
      <c r="H478" s="69">
        <v>747734</v>
      </c>
      <c r="I478" s="68" t="s">
        <v>5146</v>
      </c>
      <c r="J478" s="70"/>
      <c r="K478" s="178" t="s">
        <v>3455</v>
      </c>
    </row>
    <row r="479" spans="1:11">
      <c r="A479" s="67" t="s">
        <v>3817</v>
      </c>
      <c r="B479" s="68" t="s">
        <v>3818</v>
      </c>
      <c r="C479" s="68" t="s">
        <v>3805</v>
      </c>
      <c r="D479" s="68" t="s">
        <v>3806</v>
      </c>
      <c r="E479" s="68" t="s">
        <v>3452</v>
      </c>
      <c r="F479" s="68" t="s">
        <v>3453</v>
      </c>
      <c r="G479" s="68" t="s">
        <v>3454</v>
      </c>
      <c r="H479" s="69">
        <v>10468290</v>
      </c>
      <c r="I479" s="68" t="s">
        <v>5146</v>
      </c>
      <c r="J479" s="70"/>
      <c r="K479" s="178" t="s">
        <v>3455</v>
      </c>
    </row>
    <row r="480" spans="1:11">
      <c r="A480" s="67" t="s">
        <v>3819</v>
      </c>
      <c r="B480" s="68" t="s">
        <v>3820</v>
      </c>
      <c r="C480" s="68" t="s">
        <v>3805</v>
      </c>
      <c r="D480" s="68" t="s">
        <v>3806</v>
      </c>
      <c r="E480" s="68" t="s">
        <v>3452</v>
      </c>
      <c r="F480" s="68" t="s">
        <v>3453</v>
      </c>
      <c r="G480" s="68" t="s">
        <v>3454</v>
      </c>
      <c r="H480" s="69">
        <v>10468290</v>
      </c>
      <c r="I480" s="68" t="s">
        <v>5146</v>
      </c>
      <c r="J480" s="70"/>
      <c r="K480" s="178" t="s">
        <v>3455</v>
      </c>
    </row>
    <row r="481" spans="1:11">
      <c r="A481" s="67" t="s">
        <v>3821</v>
      </c>
      <c r="B481" s="68" t="s">
        <v>3820</v>
      </c>
      <c r="C481" s="68" t="s">
        <v>3805</v>
      </c>
      <c r="D481" s="68" t="s">
        <v>3806</v>
      </c>
      <c r="E481" s="68" t="s">
        <v>3452</v>
      </c>
      <c r="F481" s="68" t="s">
        <v>3453</v>
      </c>
      <c r="G481" s="68" t="s">
        <v>3454</v>
      </c>
      <c r="H481" s="69">
        <v>747734</v>
      </c>
      <c r="I481" s="68" t="s">
        <v>5146</v>
      </c>
      <c r="J481" s="70"/>
      <c r="K481" s="178" t="s">
        <v>3455</v>
      </c>
    </row>
    <row r="482" spans="1:11">
      <c r="A482" s="67" t="s">
        <v>3822</v>
      </c>
      <c r="B482" s="68" t="s">
        <v>3823</v>
      </c>
      <c r="C482" s="68" t="s">
        <v>3824</v>
      </c>
      <c r="D482" s="68" t="s">
        <v>3825</v>
      </c>
      <c r="E482" s="68" t="s">
        <v>3452</v>
      </c>
      <c r="F482" s="68" t="s">
        <v>3453</v>
      </c>
      <c r="G482" s="68" t="s">
        <v>3454</v>
      </c>
      <c r="H482" s="69">
        <v>85241795</v>
      </c>
      <c r="I482" s="68" t="s">
        <v>5146</v>
      </c>
      <c r="J482" s="70"/>
      <c r="K482" s="178" t="s">
        <v>3455</v>
      </c>
    </row>
    <row r="483" spans="1:11">
      <c r="A483" s="67" t="s">
        <v>3826</v>
      </c>
      <c r="B483" s="68" t="s">
        <v>3827</v>
      </c>
      <c r="C483" s="68" t="s">
        <v>3824</v>
      </c>
      <c r="D483" s="68" t="s">
        <v>3825</v>
      </c>
      <c r="E483" s="68" t="s">
        <v>3452</v>
      </c>
      <c r="F483" s="68" t="s">
        <v>3453</v>
      </c>
      <c r="G483" s="68" t="s">
        <v>3454</v>
      </c>
      <c r="H483" s="69">
        <v>47855043</v>
      </c>
      <c r="I483" s="68" t="s">
        <v>5146</v>
      </c>
      <c r="J483" s="70"/>
      <c r="K483" s="178" t="s">
        <v>3455</v>
      </c>
    </row>
    <row r="484" spans="1:11">
      <c r="A484" s="67" t="s">
        <v>3828</v>
      </c>
      <c r="B484" s="68" t="s">
        <v>3829</v>
      </c>
      <c r="C484" s="68" t="s">
        <v>3824</v>
      </c>
      <c r="D484" s="68" t="s">
        <v>3825</v>
      </c>
      <c r="E484" s="68" t="s">
        <v>3452</v>
      </c>
      <c r="F484" s="68" t="s">
        <v>3453</v>
      </c>
      <c r="G484" s="68" t="s">
        <v>3454</v>
      </c>
      <c r="H484" s="69">
        <v>4486409</v>
      </c>
      <c r="I484" s="68" t="s">
        <v>5146</v>
      </c>
      <c r="J484" s="70"/>
      <c r="K484" s="178" t="s">
        <v>3455</v>
      </c>
    </row>
    <row r="485" spans="1:11">
      <c r="A485" s="67" t="s">
        <v>3830</v>
      </c>
      <c r="B485" s="68" t="s">
        <v>3831</v>
      </c>
      <c r="C485" s="68" t="s">
        <v>3824</v>
      </c>
      <c r="D485" s="68" t="s">
        <v>3825</v>
      </c>
      <c r="E485" s="68" t="s">
        <v>3452</v>
      </c>
      <c r="F485" s="68" t="s">
        <v>3453</v>
      </c>
      <c r="G485" s="68" t="s">
        <v>3454</v>
      </c>
      <c r="H485" s="69">
        <v>1495470</v>
      </c>
      <c r="I485" s="68" t="s">
        <v>5146</v>
      </c>
      <c r="J485" s="70"/>
      <c r="K485" s="178" t="s">
        <v>3455</v>
      </c>
    </row>
    <row r="486" spans="1:11">
      <c r="A486" s="67" t="s">
        <v>3832</v>
      </c>
      <c r="B486" s="68" t="s">
        <v>3833</v>
      </c>
      <c r="C486" s="68" t="s">
        <v>3824</v>
      </c>
      <c r="D486" s="68" t="s">
        <v>3825</v>
      </c>
      <c r="E486" s="68" t="s">
        <v>3452</v>
      </c>
      <c r="F486" s="68" t="s">
        <v>3453</v>
      </c>
      <c r="G486" s="68" t="s">
        <v>3454</v>
      </c>
      <c r="H486" s="69">
        <v>1495470</v>
      </c>
      <c r="I486" s="68" t="s">
        <v>5146</v>
      </c>
      <c r="J486" s="70"/>
      <c r="K486" s="178" t="s">
        <v>3455</v>
      </c>
    </row>
    <row r="487" spans="1:11">
      <c r="A487" s="67" t="s">
        <v>3834</v>
      </c>
      <c r="B487" s="68" t="s">
        <v>3835</v>
      </c>
      <c r="C487" s="68" t="s">
        <v>3824</v>
      </c>
      <c r="D487" s="68" t="s">
        <v>3825</v>
      </c>
      <c r="E487" s="68" t="s">
        <v>3452</v>
      </c>
      <c r="F487" s="68" t="s">
        <v>3453</v>
      </c>
      <c r="G487" s="68" t="s">
        <v>3454</v>
      </c>
      <c r="H487" s="69">
        <v>4486409</v>
      </c>
      <c r="I487" s="68" t="s">
        <v>5146</v>
      </c>
      <c r="J487" s="70"/>
      <c r="K487" s="178" t="s">
        <v>3455</v>
      </c>
    </row>
    <row r="488" spans="1:11">
      <c r="A488" s="67" t="s">
        <v>3836</v>
      </c>
      <c r="B488" s="68" t="s">
        <v>3837</v>
      </c>
      <c r="C488" s="68" t="s">
        <v>3824</v>
      </c>
      <c r="D488" s="68" t="s">
        <v>3825</v>
      </c>
      <c r="E488" s="68" t="s">
        <v>3452</v>
      </c>
      <c r="F488" s="68" t="s">
        <v>3453</v>
      </c>
      <c r="G488" s="68" t="s">
        <v>3454</v>
      </c>
      <c r="H488" s="69">
        <v>2990941</v>
      </c>
      <c r="I488" s="68" t="s">
        <v>5146</v>
      </c>
      <c r="J488" s="70"/>
      <c r="K488" s="178" t="s">
        <v>3455</v>
      </c>
    </row>
    <row r="489" spans="1:11">
      <c r="A489" s="67" t="s">
        <v>3838</v>
      </c>
      <c r="B489" s="68" t="s">
        <v>3839</v>
      </c>
      <c r="C489" s="68" t="s">
        <v>3824</v>
      </c>
      <c r="D489" s="68" t="s">
        <v>3825</v>
      </c>
      <c r="E489" s="68" t="s">
        <v>3452</v>
      </c>
      <c r="F489" s="68" t="s">
        <v>3453</v>
      </c>
      <c r="G489" s="68" t="s">
        <v>3454</v>
      </c>
      <c r="H489" s="69">
        <v>2990941</v>
      </c>
      <c r="I489" s="68" t="s">
        <v>5146</v>
      </c>
      <c r="J489" s="70"/>
      <c r="K489" s="178" t="s">
        <v>3455</v>
      </c>
    </row>
    <row r="490" spans="1:11">
      <c r="A490" s="67" t="s">
        <v>3840</v>
      </c>
      <c r="B490" s="68" t="s">
        <v>3841</v>
      </c>
      <c r="C490" s="68" t="s">
        <v>3824</v>
      </c>
      <c r="D490" s="68" t="s">
        <v>3825</v>
      </c>
      <c r="E490" s="68" t="s">
        <v>3452</v>
      </c>
      <c r="F490" s="68" t="s">
        <v>3453</v>
      </c>
      <c r="G490" s="68" t="s">
        <v>3454</v>
      </c>
      <c r="H490" s="69">
        <v>14206965</v>
      </c>
      <c r="I490" s="68" t="s">
        <v>5146</v>
      </c>
      <c r="J490" s="70"/>
      <c r="K490" s="178" t="s">
        <v>3455</v>
      </c>
    </row>
    <row r="491" spans="1:11">
      <c r="A491" s="67" t="s">
        <v>3842</v>
      </c>
      <c r="B491" s="68" t="s">
        <v>3843</v>
      </c>
      <c r="C491" s="68" t="s">
        <v>3824</v>
      </c>
      <c r="D491" s="68" t="s">
        <v>3825</v>
      </c>
      <c r="E491" s="68" t="s">
        <v>3452</v>
      </c>
      <c r="F491" s="68" t="s">
        <v>3453</v>
      </c>
      <c r="G491" s="68" t="s">
        <v>3454</v>
      </c>
      <c r="H491" s="69">
        <v>747734</v>
      </c>
      <c r="I491" s="68" t="s">
        <v>5146</v>
      </c>
      <c r="J491" s="70"/>
      <c r="K491" s="178" t="s">
        <v>3455</v>
      </c>
    </row>
    <row r="492" spans="1:11">
      <c r="A492" s="67" t="s">
        <v>3844</v>
      </c>
      <c r="B492" s="68" t="s">
        <v>3845</v>
      </c>
      <c r="C492" s="68" t="s">
        <v>3846</v>
      </c>
      <c r="D492" s="68" t="s">
        <v>3847</v>
      </c>
      <c r="E492" s="68" t="s">
        <v>3452</v>
      </c>
      <c r="F492" s="68" t="s">
        <v>3453</v>
      </c>
      <c r="G492" s="68" t="s">
        <v>3454</v>
      </c>
      <c r="H492" s="69">
        <v>2990941</v>
      </c>
      <c r="I492" s="68" t="s">
        <v>5146</v>
      </c>
      <c r="J492" s="70"/>
      <c r="K492" s="178" t="s">
        <v>3455</v>
      </c>
    </row>
    <row r="493" spans="1:11">
      <c r="A493" s="67" t="s">
        <v>3848</v>
      </c>
      <c r="B493" s="68" t="s">
        <v>3849</v>
      </c>
      <c r="C493" s="68" t="s">
        <v>3846</v>
      </c>
      <c r="D493" s="68" t="s">
        <v>3847</v>
      </c>
      <c r="E493" s="68" t="s">
        <v>3452</v>
      </c>
      <c r="F493" s="68" t="s">
        <v>3453</v>
      </c>
      <c r="G493" s="68" t="s">
        <v>3454</v>
      </c>
      <c r="H493" s="69">
        <v>25422992</v>
      </c>
      <c r="I493" s="68" t="s">
        <v>5146</v>
      </c>
      <c r="J493" s="70"/>
      <c r="K493" s="178" t="s">
        <v>3455</v>
      </c>
    </row>
    <row r="494" spans="1:11">
      <c r="A494" s="67" t="s">
        <v>3850</v>
      </c>
      <c r="B494" s="68" t="s">
        <v>3851</v>
      </c>
      <c r="C494" s="68" t="s">
        <v>3846</v>
      </c>
      <c r="D494" s="68" t="s">
        <v>3847</v>
      </c>
      <c r="E494" s="68" t="s">
        <v>3452</v>
      </c>
      <c r="F494" s="68" t="s">
        <v>3453</v>
      </c>
      <c r="G494" s="68" t="s">
        <v>3454</v>
      </c>
      <c r="H494" s="69">
        <v>14954701</v>
      </c>
      <c r="I494" s="68" t="s">
        <v>5146</v>
      </c>
      <c r="J494" s="70"/>
      <c r="K494" s="178" t="s">
        <v>3455</v>
      </c>
    </row>
    <row r="495" spans="1:11">
      <c r="A495" s="67" t="s">
        <v>3852</v>
      </c>
      <c r="B495" s="68" t="s">
        <v>3853</v>
      </c>
      <c r="C495" s="68" t="s">
        <v>3846</v>
      </c>
      <c r="D495" s="68" t="s">
        <v>3847</v>
      </c>
      <c r="E495" s="68" t="s">
        <v>3452</v>
      </c>
      <c r="F495" s="68" t="s">
        <v>3453</v>
      </c>
      <c r="G495" s="68" t="s">
        <v>3454</v>
      </c>
      <c r="H495" s="69">
        <v>43368632</v>
      </c>
      <c r="I495" s="68" t="s">
        <v>5146</v>
      </c>
      <c r="J495" s="70"/>
      <c r="K495" s="178" t="s">
        <v>3455</v>
      </c>
    </row>
    <row r="496" spans="1:11">
      <c r="A496" s="67" t="s">
        <v>3854</v>
      </c>
      <c r="B496" s="68" t="s">
        <v>3855</v>
      </c>
      <c r="C496" s="68" t="s">
        <v>3846</v>
      </c>
      <c r="D496" s="68" t="s">
        <v>3847</v>
      </c>
      <c r="E496" s="68" t="s">
        <v>3452</v>
      </c>
      <c r="F496" s="68" t="s">
        <v>3453</v>
      </c>
      <c r="G496" s="68" t="s">
        <v>3454</v>
      </c>
      <c r="H496" s="69">
        <v>25422992</v>
      </c>
      <c r="I496" s="68" t="s">
        <v>5146</v>
      </c>
      <c r="J496" s="70"/>
      <c r="K496" s="178" t="s">
        <v>3455</v>
      </c>
    </row>
    <row r="497" spans="1:11">
      <c r="A497" s="67" t="s">
        <v>3856</v>
      </c>
      <c r="B497" s="68" t="s">
        <v>3857</v>
      </c>
      <c r="C497" s="68" t="s">
        <v>3846</v>
      </c>
      <c r="D497" s="68" t="s">
        <v>3847</v>
      </c>
      <c r="E497" s="68" t="s">
        <v>3452</v>
      </c>
      <c r="F497" s="68" t="s">
        <v>3453</v>
      </c>
      <c r="G497" s="68" t="s">
        <v>3454</v>
      </c>
      <c r="H497" s="69">
        <v>32152606</v>
      </c>
      <c r="I497" s="68" t="s">
        <v>5146</v>
      </c>
      <c r="J497" s="70"/>
      <c r="K497" s="178" t="s">
        <v>3455</v>
      </c>
    </row>
    <row r="498" spans="1:11">
      <c r="A498" s="67" t="s">
        <v>3858</v>
      </c>
      <c r="B498" s="68" t="s">
        <v>3859</v>
      </c>
      <c r="C498" s="68" t="s">
        <v>3846</v>
      </c>
      <c r="D498" s="68" t="s">
        <v>3847</v>
      </c>
      <c r="E498" s="68" t="s">
        <v>3452</v>
      </c>
      <c r="F498" s="68" t="s">
        <v>3453</v>
      </c>
      <c r="G498" s="68" t="s">
        <v>3454</v>
      </c>
      <c r="H498" s="69">
        <v>34395812</v>
      </c>
      <c r="I498" s="68" t="s">
        <v>5146</v>
      </c>
      <c r="J498" s="70"/>
      <c r="K498" s="178" t="s">
        <v>3455</v>
      </c>
    </row>
    <row r="499" spans="1:11">
      <c r="A499" s="67" t="s">
        <v>3860</v>
      </c>
      <c r="B499" s="68" t="s">
        <v>3861</v>
      </c>
      <c r="C499" s="68" t="s">
        <v>3846</v>
      </c>
      <c r="D499" s="68" t="s">
        <v>3847</v>
      </c>
      <c r="E499" s="68" t="s">
        <v>3452</v>
      </c>
      <c r="F499" s="68" t="s">
        <v>3453</v>
      </c>
      <c r="G499" s="68" t="s">
        <v>3454</v>
      </c>
      <c r="H499" s="69">
        <v>37386753</v>
      </c>
      <c r="I499" s="68" t="s">
        <v>5146</v>
      </c>
      <c r="J499" s="70"/>
      <c r="K499" s="178" t="s">
        <v>3455</v>
      </c>
    </row>
    <row r="500" spans="1:11">
      <c r="A500" s="67" t="s">
        <v>3862</v>
      </c>
      <c r="B500" s="68" t="s">
        <v>3863</v>
      </c>
      <c r="C500" s="68" t="s">
        <v>3846</v>
      </c>
      <c r="D500" s="68" t="s">
        <v>3847</v>
      </c>
      <c r="E500" s="68" t="s">
        <v>3452</v>
      </c>
      <c r="F500" s="68" t="s">
        <v>3453</v>
      </c>
      <c r="G500" s="68" t="s">
        <v>3454</v>
      </c>
      <c r="H500" s="69">
        <v>24675258</v>
      </c>
      <c r="I500" s="68" t="s">
        <v>5146</v>
      </c>
      <c r="J500" s="70"/>
      <c r="K500" s="178" t="s">
        <v>3455</v>
      </c>
    </row>
    <row r="501" spans="1:11">
      <c r="A501" s="67" t="s">
        <v>3864</v>
      </c>
      <c r="B501" s="68" t="s">
        <v>3865</v>
      </c>
      <c r="C501" s="68" t="s">
        <v>3846</v>
      </c>
      <c r="D501" s="68" t="s">
        <v>3847</v>
      </c>
      <c r="E501" s="68" t="s">
        <v>3452</v>
      </c>
      <c r="F501" s="68" t="s">
        <v>3453</v>
      </c>
      <c r="G501" s="68" t="s">
        <v>3454</v>
      </c>
      <c r="H501" s="69">
        <v>33648077</v>
      </c>
      <c r="I501" s="68" t="s">
        <v>5146</v>
      </c>
      <c r="J501" s="70"/>
      <c r="K501" s="178" t="s">
        <v>3455</v>
      </c>
    </row>
    <row r="502" spans="1:11">
      <c r="A502" s="67" t="s">
        <v>3866</v>
      </c>
      <c r="B502" s="68" t="s">
        <v>3867</v>
      </c>
      <c r="C502" s="68" t="s">
        <v>3846</v>
      </c>
      <c r="D502" s="68" t="s">
        <v>3847</v>
      </c>
      <c r="E502" s="68" t="s">
        <v>3452</v>
      </c>
      <c r="F502" s="68" t="s">
        <v>3453</v>
      </c>
      <c r="G502" s="68" t="s">
        <v>3454</v>
      </c>
      <c r="H502" s="69">
        <v>32152606</v>
      </c>
      <c r="I502" s="68" t="s">
        <v>5146</v>
      </c>
      <c r="J502" s="70"/>
      <c r="K502" s="178" t="s">
        <v>3455</v>
      </c>
    </row>
    <row r="503" spans="1:11">
      <c r="A503" s="67" t="s">
        <v>3868</v>
      </c>
      <c r="B503" s="68" t="s">
        <v>3869</v>
      </c>
      <c r="C503" s="68" t="s">
        <v>3846</v>
      </c>
      <c r="D503" s="68" t="s">
        <v>3847</v>
      </c>
      <c r="E503" s="68" t="s">
        <v>3452</v>
      </c>
      <c r="F503" s="68" t="s">
        <v>3453</v>
      </c>
      <c r="G503" s="68" t="s">
        <v>3454</v>
      </c>
      <c r="H503" s="69">
        <v>26170726</v>
      </c>
      <c r="I503" s="68" t="s">
        <v>5146</v>
      </c>
      <c r="J503" s="70"/>
      <c r="K503" s="178" t="s">
        <v>3455</v>
      </c>
    </row>
    <row r="504" spans="1:11">
      <c r="A504" s="67" t="s">
        <v>3870</v>
      </c>
      <c r="B504" s="68" t="s">
        <v>3871</v>
      </c>
      <c r="C504" s="68" t="s">
        <v>3846</v>
      </c>
      <c r="D504" s="68" t="s">
        <v>3847</v>
      </c>
      <c r="E504" s="68" t="s">
        <v>3452</v>
      </c>
      <c r="F504" s="68" t="s">
        <v>3453</v>
      </c>
      <c r="G504" s="68" t="s">
        <v>3454</v>
      </c>
      <c r="H504" s="69">
        <v>747734</v>
      </c>
      <c r="I504" s="68" t="s">
        <v>5146</v>
      </c>
      <c r="J504" s="70"/>
      <c r="K504" s="178" t="s">
        <v>3455</v>
      </c>
    </row>
    <row r="505" spans="1:11">
      <c r="A505" s="67" t="s">
        <v>3872</v>
      </c>
      <c r="B505" s="68" t="s">
        <v>3873</v>
      </c>
      <c r="C505" s="68" t="s">
        <v>3846</v>
      </c>
      <c r="D505" s="68" t="s">
        <v>3847</v>
      </c>
      <c r="E505" s="68" t="s">
        <v>3452</v>
      </c>
      <c r="F505" s="68" t="s">
        <v>3453</v>
      </c>
      <c r="G505" s="68" t="s">
        <v>3454</v>
      </c>
      <c r="H505" s="69">
        <v>23927521</v>
      </c>
      <c r="I505" s="68" t="s">
        <v>5146</v>
      </c>
      <c r="J505" s="70"/>
      <c r="K505" s="178" t="s">
        <v>3455</v>
      </c>
    </row>
    <row r="506" spans="1:11">
      <c r="A506" s="67" t="s">
        <v>3874</v>
      </c>
      <c r="B506" s="68" t="s">
        <v>3875</v>
      </c>
      <c r="C506" s="68" t="s">
        <v>3846</v>
      </c>
      <c r="D506" s="68" t="s">
        <v>3847</v>
      </c>
      <c r="E506" s="68" t="s">
        <v>3452</v>
      </c>
      <c r="F506" s="68" t="s">
        <v>3453</v>
      </c>
      <c r="G506" s="68" t="s">
        <v>3454</v>
      </c>
      <c r="H506" s="69">
        <v>17197907</v>
      </c>
      <c r="I506" s="68" t="s">
        <v>5146</v>
      </c>
      <c r="J506" s="70"/>
      <c r="K506" s="178" t="s">
        <v>3455</v>
      </c>
    </row>
    <row r="507" spans="1:11">
      <c r="A507" s="67" t="s">
        <v>3876</v>
      </c>
      <c r="B507" s="68" t="s">
        <v>3877</v>
      </c>
      <c r="C507" s="68" t="s">
        <v>3846</v>
      </c>
      <c r="D507" s="68" t="s">
        <v>3847</v>
      </c>
      <c r="E507" s="68" t="s">
        <v>3452</v>
      </c>
      <c r="F507" s="68" t="s">
        <v>3453</v>
      </c>
      <c r="G507" s="68" t="s">
        <v>3454</v>
      </c>
      <c r="H507" s="69">
        <v>20936582</v>
      </c>
      <c r="I507" s="68" t="s">
        <v>5146</v>
      </c>
      <c r="J507" s="70"/>
      <c r="K507" s="178" t="s">
        <v>3455</v>
      </c>
    </row>
    <row r="508" spans="1:11">
      <c r="A508" s="67" t="s">
        <v>3878</v>
      </c>
      <c r="B508" s="68" t="s">
        <v>3879</v>
      </c>
      <c r="C508" s="68" t="s">
        <v>3846</v>
      </c>
      <c r="D508" s="68" t="s">
        <v>3847</v>
      </c>
      <c r="E508" s="68" t="s">
        <v>3452</v>
      </c>
      <c r="F508" s="68" t="s">
        <v>3453</v>
      </c>
      <c r="G508" s="68" t="s">
        <v>3454</v>
      </c>
      <c r="H508" s="69">
        <v>18693375</v>
      </c>
      <c r="I508" s="68" t="s">
        <v>5146</v>
      </c>
      <c r="J508" s="70"/>
      <c r="K508" s="178" t="s">
        <v>3455</v>
      </c>
    </row>
    <row r="509" spans="1:11">
      <c r="A509" s="67" t="s">
        <v>3880</v>
      </c>
      <c r="B509" s="68" t="s">
        <v>3881</v>
      </c>
      <c r="C509" s="68" t="s">
        <v>3846</v>
      </c>
      <c r="D509" s="68" t="s">
        <v>3847</v>
      </c>
      <c r="E509" s="68" t="s">
        <v>3452</v>
      </c>
      <c r="F509" s="68" t="s">
        <v>3453</v>
      </c>
      <c r="G509" s="68" t="s">
        <v>3454</v>
      </c>
      <c r="H509" s="69">
        <v>15702436</v>
      </c>
      <c r="I509" s="68" t="s">
        <v>5146</v>
      </c>
      <c r="J509" s="70"/>
      <c r="K509" s="178" t="s">
        <v>3455</v>
      </c>
    </row>
    <row r="510" spans="1:11">
      <c r="A510" s="67" t="s">
        <v>3882</v>
      </c>
      <c r="B510" s="68" t="s">
        <v>3883</v>
      </c>
      <c r="C510" s="68" t="s">
        <v>3846</v>
      </c>
      <c r="D510" s="68" t="s">
        <v>3847</v>
      </c>
      <c r="E510" s="68" t="s">
        <v>3452</v>
      </c>
      <c r="F510" s="68" t="s">
        <v>3453</v>
      </c>
      <c r="G510" s="68" t="s">
        <v>3454</v>
      </c>
      <c r="H510" s="69">
        <v>747734</v>
      </c>
      <c r="I510" s="68" t="s">
        <v>5146</v>
      </c>
      <c r="J510" s="70"/>
      <c r="K510" s="178" t="s">
        <v>3455</v>
      </c>
    </row>
    <row r="511" spans="1:11">
      <c r="A511" s="67" t="s">
        <v>3884</v>
      </c>
      <c r="B511" s="68" t="s">
        <v>3885</v>
      </c>
      <c r="C511" s="68" t="s">
        <v>3846</v>
      </c>
      <c r="D511" s="68" t="s">
        <v>3847</v>
      </c>
      <c r="E511" s="68" t="s">
        <v>3452</v>
      </c>
      <c r="F511" s="68" t="s">
        <v>3453</v>
      </c>
      <c r="G511" s="68" t="s">
        <v>3454</v>
      </c>
      <c r="H511" s="69">
        <v>19441112</v>
      </c>
      <c r="I511" s="68" t="s">
        <v>5146</v>
      </c>
      <c r="J511" s="70"/>
      <c r="K511" s="178" t="s">
        <v>3455</v>
      </c>
    </row>
    <row r="512" spans="1:11">
      <c r="A512" s="67" t="s">
        <v>3886</v>
      </c>
      <c r="B512" s="68" t="s">
        <v>3887</v>
      </c>
      <c r="C512" s="68" t="s">
        <v>3846</v>
      </c>
      <c r="D512" s="68" t="s">
        <v>3847</v>
      </c>
      <c r="E512" s="68" t="s">
        <v>3452</v>
      </c>
      <c r="F512" s="68" t="s">
        <v>3453</v>
      </c>
      <c r="G512" s="68" t="s">
        <v>3454</v>
      </c>
      <c r="H512" s="69">
        <v>56080129</v>
      </c>
      <c r="I512" s="68" t="s">
        <v>5146</v>
      </c>
      <c r="J512" s="70"/>
      <c r="K512" s="178" t="s">
        <v>3455</v>
      </c>
    </row>
    <row r="513" spans="1:11">
      <c r="A513" s="67" t="s">
        <v>3888</v>
      </c>
      <c r="B513" s="68" t="s">
        <v>3889</v>
      </c>
      <c r="C513" s="68" t="s">
        <v>3846</v>
      </c>
      <c r="D513" s="68" t="s">
        <v>3847</v>
      </c>
      <c r="E513" s="68" t="s">
        <v>3452</v>
      </c>
      <c r="F513" s="68" t="s">
        <v>3453</v>
      </c>
      <c r="G513" s="68" t="s">
        <v>3454</v>
      </c>
      <c r="H513" s="69">
        <v>23179787</v>
      </c>
      <c r="I513" s="68" t="s">
        <v>5146</v>
      </c>
      <c r="J513" s="70"/>
      <c r="K513" s="178" t="s">
        <v>3455</v>
      </c>
    </row>
    <row r="514" spans="1:11">
      <c r="A514" s="67" t="s">
        <v>3890</v>
      </c>
      <c r="B514" s="68" t="s">
        <v>3891</v>
      </c>
      <c r="C514" s="68" t="s">
        <v>3846</v>
      </c>
      <c r="D514" s="68" t="s">
        <v>3847</v>
      </c>
      <c r="E514" s="68" t="s">
        <v>3452</v>
      </c>
      <c r="F514" s="68" t="s">
        <v>3453</v>
      </c>
      <c r="G514" s="68" t="s">
        <v>3454</v>
      </c>
      <c r="H514" s="69">
        <v>11216026</v>
      </c>
      <c r="I514" s="68" t="s">
        <v>5146</v>
      </c>
      <c r="J514" s="70"/>
      <c r="K514" s="178" t="s">
        <v>3455</v>
      </c>
    </row>
    <row r="515" spans="1:11">
      <c r="A515" s="67" t="s">
        <v>3892</v>
      </c>
      <c r="B515" s="68" t="s">
        <v>3893</v>
      </c>
      <c r="C515" s="68" t="s">
        <v>3846</v>
      </c>
      <c r="D515" s="68" t="s">
        <v>3847</v>
      </c>
      <c r="E515" s="68" t="s">
        <v>3452</v>
      </c>
      <c r="F515" s="68" t="s">
        <v>3453</v>
      </c>
      <c r="G515" s="68" t="s">
        <v>3454</v>
      </c>
      <c r="H515" s="69">
        <v>23927521</v>
      </c>
      <c r="I515" s="68" t="s">
        <v>5146</v>
      </c>
      <c r="J515" s="70"/>
      <c r="K515" s="178" t="s">
        <v>3455</v>
      </c>
    </row>
    <row r="516" spans="1:11">
      <c r="A516" s="67" t="s">
        <v>3894</v>
      </c>
      <c r="B516" s="68" t="s">
        <v>3895</v>
      </c>
      <c r="C516" s="68" t="s">
        <v>3846</v>
      </c>
      <c r="D516" s="68" t="s">
        <v>3847</v>
      </c>
      <c r="E516" s="68" t="s">
        <v>3452</v>
      </c>
      <c r="F516" s="68" t="s">
        <v>3453</v>
      </c>
      <c r="G516" s="68" t="s">
        <v>3454</v>
      </c>
      <c r="H516" s="69">
        <v>75521240</v>
      </c>
      <c r="I516" s="68" t="s">
        <v>5146</v>
      </c>
      <c r="J516" s="70"/>
      <c r="K516" s="178" t="s">
        <v>3455</v>
      </c>
    </row>
    <row r="517" spans="1:11">
      <c r="A517" s="67" t="s">
        <v>3896</v>
      </c>
      <c r="B517" s="68" t="s">
        <v>3897</v>
      </c>
      <c r="C517" s="68" t="s">
        <v>3846</v>
      </c>
      <c r="D517" s="68" t="s">
        <v>3847</v>
      </c>
      <c r="E517" s="68" t="s">
        <v>3452</v>
      </c>
      <c r="F517" s="68" t="s">
        <v>3453</v>
      </c>
      <c r="G517" s="68" t="s">
        <v>3454</v>
      </c>
      <c r="H517" s="69">
        <v>106178377</v>
      </c>
      <c r="I517" s="68" t="s">
        <v>5146</v>
      </c>
      <c r="J517" s="70"/>
      <c r="K517" s="178" t="s">
        <v>3455</v>
      </c>
    </row>
    <row r="518" spans="1:11">
      <c r="A518" s="67" t="s">
        <v>3898</v>
      </c>
      <c r="B518" s="68" t="s">
        <v>3899</v>
      </c>
      <c r="C518" s="68" t="s">
        <v>3900</v>
      </c>
      <c r="D518" s="68" t="s">
        <v>3901</v>
      </c>
      <c r="E518" s="68" t="s">
        <v>3452</v>
      </c>
      <c r="F518" s="68" t="s">
        <v>3453</v>
      </c>
      <c r="G518" s="68" t="s">
        <v>3454</v>
      </c>
      <c r="H518" s="69">
        <v>119637608</v>
      </c>
      <c r="I518" s="68" t="s">
        <v>5146</v>
      </c>
      <c r="J518" s="70"/>
      <c r="K518" s="178" t="s">
        <v>3455</v>
      </c>
    </row>
    <row r="519" spans="1:11">
      <c r="A519" s="67" t="s">
        <v>3902</v>
      </c>
      <c r="B519" s="68" t="s">
        <v>3903</v>
      </c>
      <c r="C519" s="68" t="s">
        <v>3900</v>
      </c>
      <c r="D519" s="68" t="s">
        <v>3901</v>
      </c>
      <c r="E519" s="68" t="s">
        <v>3452</v>
      </c>
      <c r="F519" s="68" t="s">
        <v>3453</v>
      </c>
      <c r="G519" s="68" t="s">
        <v>3454</v>
      </c>
      <c r="H519" s="69">
        <v>106926111</v>
      </c>
      <c r="I519" s="68" t="s">
        <v>5146</v>
      </c>
      <c r="J519" s="70"/>
      <c r="K519" s="178" t="s">
        <v>3455</v>
      </c>
    </row>
    <row r="520" spans="1:11">
      <c r="A520" s="67" t="s">
        <v>3904</v>
      </c>
      <c r="B520" s="68" t="s">
        <v>3905</v>
      </c>
      <c r="C520" s="68" t="s">
        <v>3900</v>
      </c>
      <c r="D520" s="68" t="s">
        <v>3901</v>
      </c>
      <c r="E520" s="68" t="s">
        <v>3452</v>
      </c>
      <c r="F520" s="68" t="s">
        <v>3453</v>
      </c>
      <c r="G520" s="68" t="s">
        <v>3454</v>
      </c>
      <c r="H520" s="69">
        <v>57575598</v>
      </c>
      <c r="I520" s="68" t="s">
        <v>5146</v>
      </c>
      <c r="J520" s="70"/>
      <c r="K520" s="178" t="s">
        <v>3455</v>
      </c>
    </row>
    <row r="521" spans="1:11">
      <c r="A521" s="67" t="s">
        <v>3906</v>
      </c>
      <c r="B521" s="68" t="s">
        <v>3907</v>
      </c>
      <c r="C521" s="68" t="s">
        <v>3900</v>
      </c>
      <c r="D521" s="68" t="s">
        <v>3901</v>
      </c>
      <c r="E521" s="68" t="s">
        <v>3452</v>
      </c>
      <c r="F521" s="68" t="s">
        <v>3453</v>
      </c>
      <c r="G521" s="68" t="s">
        <v>3454</v>
      </c>
      <c r="H521" s="69">
        <v>85241795</v>
      </c>
      <c r="I521" s="68" t="s">
        <v>5146</v>
      </c>
      <c r="J521" s="70"/>
      <c r="K521" s="178" t="s">
        <v>3455</v>
      </c>
    </row>
    <row r="522" spans="1:11">
      <c r="A522" s="67" t="s">
        <v>3908</v>
      </c>
      <c r="B522" s="68" t="s">
        <v>3909</v>
      </c>
      <c r="C522" s="68" t="s">
        <v>3900</v>
      </c>
      <c r="D522" s="68" t="s">
        <v>3901</v>
      </c>
      <c r="E522" s="68" t="s">
        <v>3452</v>
      </c>
      <c r="F522" s="68" t="s">
        <v>3453</v>
      </c>
      <c r="G522" s="68" t="s">
        <v>3454</v>
      </c>
      <c r="H522" s="69">
        <v>2990941</v>
      </c>
      <c r="I522" s="68" t="s">
        <v>5146</v>
      </c>
      <c r="J522" s="70"/>
      <c r="K522" s="178" t="s">
        <v>3455</v>
      </c>
    </row>
    <row r="523" spans="1:11">
      <c r="A523" s="67" t="s">
        <v>3910</v>
      </c>
      <c r="B523" s="68" t="s">
        <v>3911</v>
      </c>
      <c r="C523" s="68" t="s">
        <v>3900</v>
      </c>
      <c r="D523" s="68" t="s">
        <v>3901</v>
      </c>
      <c r="E523" s="68" t="s">
        <v>3452</v>
      </c>
      <c r="F523" s="68" t="s">
        <v>3453</v>
      </c>
      <c r="G523" s="68" t="s">
        <v>3454</v>
      </c>
      <c r="H523" s="69">
        <v>2243205</v>
      </c>
      <c r="I523" s="68" t="s">
        <v>5146</v>
      </c>
      <c r="J523" s="70"/>
      <c r="K523" s="178" t="s">
        <v>3455</v>
      </c>
    </row>
    <row r="524" spans="1:11">
      <c r="A524" s="67" t="s">
        <v>3912</v>
      </c>
      <c r="B524" s="68" t="s">
        <v>3913</v>
      </c>
      <c r="C524" s="68" t="s">
        <v>3900</v>
      </c>
      <c r="D524" s="68" t="s">
        <v>3901</v>
      </c>
      <c r="E524" s="68" t="s">
        <v>3452</v>
      </c>
      <c r="F524" s="68" t="s">
        <v>3453</v>
      </c>
      <c r="G524" s="68" t="s">
        <v>3454</v>
      </c>
      <c r="H524" s="69">
        <v>28413932</v>
      </c>
      <c r="I524" s="68" t="s">
        <v>5146</v>
      </c>
      <c r="J524" s="70"/>
      <c r="K524" s="178" t="s">
        <v>3455</v>
      </c>
    </row>
    <row r="525" spans="1:11">
      <c r="A525" s="67" t="s">
        <v>3914</v>
      </c>
      <c r="B525" s="68" t="s">
        <v>3915</v>
      </c>
      <c r="C525" s="68" t="s">
        <v>3900</v>
      </c>
      <c r="D525" s="68" t="s">
        <v>3901</v>
      </c>
      <c r="E525" s="68" t="s">
        <v>3452</v>
      </c>
      <c r="F525" s="68" t="s">
        <v>3453</v>
      </c>
      <c r="G525" s="68" t="s">
        <v>3454</v>
      </c>
      <c r="H525" s="69">
        <v>5234146</v>
      </c>
      <c r="I525" s="68" t="s">
        <v>5146</v>
      </c>
      <c r="J525" s="70"/>
      <c r="K525" s="178" t="s">
        <v>3455</v>
      </c>
    </row>
    <row r="526" spans="1:11">
      <c r="A526" s="67" t="s">
        <v>3916</v>
      </c>
      <c r="B526" s="68" t="s">
        <v>3917</v>
      </c>
      <c r="C526" s="68" t="s">
        <v>3900</v>
      </c>
      <c r="D526" s="68" t="s">
        <v>3901</v>
      </c>
      <c r="E526" s="68" t="s">
        <v>3452</v>
      </c>
      <c r="F526" s="68" t="s">
        <v>3453</v>
      </c>
      <c r="G526" s="68" t="s">
        <v>3454</v>
      </c>
      <c r="H526" s="69">
        <v>747734</v>
      </c>
      <c r="I526" s="68" t="s">
        <v>5146</v>
      </c>
      <c r="J526" s="70"/>
      <c r="K526" s="178" t="s">
        <v>3455</v>
      </c>
    </row>
    <row r="527" spans="1:11">
      <c r="A527" s="67" t="s">
        <v>3918</v>
      </c>
      <c r="B527" s="68" t="s">
        <v>3919</v>
      </c>
      <c r="C527" s="68" t="s">
        <v>3900</v>
      </c>
      <c r="D527" s="68" t="s">
        <v>3901</v>
      </c>
      <c r="E527" s="68" t="s">
        <v>3452</v>
      </c>
      <c r="F527" s="68" t="s">
        <v>3453</v>
      </c>
      <c r="G527" s="68" t="s">
        <v>3454</v>
      </c>
      <c r="H527" s="69">
        <v>2990941</v>
      </c>
      <c r="I527" s="68" t="s">
        <v>5146</v>
      </c>
      <c r="J527" s="70"/>
      <c r="K527" s="178" t="s">
        <v>3455</v>
      </c>
    </row>
    <row r="528" spans="1:11">
      <c r="A528" s="67" t="s">
        <v>3920</v>
      </c>
      <c r="B528" s="68" t="s">
        <v>3921</v>
      </c>
      <c r="C528" s="68" t="s">
        <v>3900</v>
      </c>
      <c r="D528" s="68" t="s">
        <v>3901</v>
      </c>
      <c r="E528" s="68" t="s">
        <v>3452</v>
      </c>
      <c r="F528" s="68" t="s">
        <v>3453</v>
      </c>
      <c r="G528" s="68" t="s">
        <v>3454</v>
      </c>
      <c r="H528" s="69">
        <v>70287094</v>
      </c>
      <c r="I528" s="68" t="s">
        <v>5146</v>
      </c>
      <c r="J528" s="70"/>
      <c r="K528" s="178" t="s">
        <v>3455</v>
      </c>
    </row>
    <row r="529" spans="1:11">
      <c r="A529" s="67" t="s">
        <v>4443</v>
      </c>
      <c r="B529" s="68" t="s">
        <v>4444</v>
      </c>
      <c r="C529" s="68" t="s">
        <v>3924</v>
      </c>
      <c r="D529" s="68" t="s">
        <v>3925</v>
      </c>
      <c r="E529" s="68" t="s">
        <v>3452</v>
      </c>
      <c r="F529" s="68" t="s">
        <v>3453</v>
      </c>
      <c r="G529" s="68" t="s">
        <v>3454</v>
      </c>
      <c r="H529" s="69">
        <v>49751356</v>
      </c>
      <c r="I529" s="68" t="s">
        <v>5146</v>
      </c>
      <c r="J529" s="70"/>
      <c r="K529" s="178" t="s">
        <v>3455</v>
      </c>
    </row>
    <row r="530" spans="1:11">
      <c r="A530" s="67" t="s">
        <v>3922</v>
      </c>
      <c r="B530" s="68" t="s">
        <v>3923</v>
      </c>
      <c r="C530" s="68" t="s">
        <v>3924</v>
      </c>
      <c r="D530" s="68" t="s">
        <v>3925</v>
      </c>
      <c r="E530" s="68" t="s">
        <v>3452</v>
      </c>
      <c r="F530" s="68" t="s">
        <v>3453</v>
      </c>
      <c r="G530" s="68" t="s">
        <v>3454</v>
      </c>
      <c r="H530" s="69">
        <v>35891282</v>
      </c>
      <c r="I530" s="68" t="s">
        <v>5146</v>
      </c>
      <c r="J530" s="70"/>
      <c r="K530" s="178" t="s">
        <v>3455</v>
      </c>
    </row>
    <row r="531" spans="1:11">
      <c r="A531" s="67" t="s">
        <v>3926</v>
      </c>
      <c r="B531" s="68" t="s">
        <v>3927</v>
      </c>
      <c r="C531" s="68" t="s">
        <v>3924</v>
      </c>
      <c r="D531" s="68" t="s">
        <v>3925</v>
      </c>
      <c r="E531" s="68" t="s">
        <v>3452</v>
      </c>
      <c r="F531" s="68" t="s">
        <v>3453</v>
      </c>
      <c r="G531" s="68" t="s">
        <v>3454</v>
      </c>
      <c r="H531" s="69">
        <v>62062008</v>
      </c>
      <c r="I531" s="68" t="s">
        <v>5146</v>
      </c>
      <c r="J531" s="70"/>
      <c r="K531" s="178" t="s">
        <v>3455</v>
      </c>
    </row>
    <row r="532" spans="1:11">
      <c r="A532" s="67" t="s">
        <v>3928</v>
      </c>
      <c r="B532" s="68" t="s">
        <v>3929</v>
      </c>
      <c r="C532" s="68" t="s">
        <v>3924</v>
      </c>
      <c r="D532" s="68" t="s">
        <v>3925</v>
      </c>
      <c r="E532" s="68" t="s">
        <v>3452</v>
      </c>
      <c r="F532" s="68" t="s">
        <v>3453</v>
      </c>
      <c r="G532" s="68" t="s">
        <v>3454</v>
      </c>
      <c r="H532" s="69">
        <v>25422992</v>
      </c>
      <c r="I532" s="68" t="s">
        <v>5146</v>
      </c>
      <c r="J532" s="70"/>
      <c r="K532" s="178" t="s">
        <v>3455</v>
      </c>
    </row>
    <row r="533" spans="1:11">
      <c r="A533" s="67" t="s">
        <v>3930</v>
      </c>
      <c r="B533" s="68" t="s">
        <v>3931</v>
      </c>
      <c r="C533" s="68" t="s">
        <v>3924</v>
      </c>
      <c r="D533" s="68" t="s">
        <v>3925</v>
      </c>
      <c r="E533" s="68" t="s">
        <v>3452</v>
      </c>
      <c r="F533" s="68" t="s">
        <v>3453</v>
      </c>
      <c r="G533" s="68" t="s">
        <v>3454</v>
      </c>
      <c r="H533" s="69">
        <v>39629957</v>
      </c>
      <c r="I533" s="68" t="s">
        <v>5146</v>
      </c>
      <c r="J533" s="70"/>
      <c r="K533" s="178" t="s">
        <v>3455</v>
      </c>
    </row>
    <row r="534" spans="1:11">
      <c r="A534" s="67" t="s">
        <v>3932</v>
      </c>
      <c r="B534" s="68" t="s">
        <v>3933</v>
      </c>
      <c r="C534" s="68" t="s">
        <v>3924</v>
      </c>
      <c r="D534" s="68" t="s">
        <v>3925</v>
      </c>
      <c r="E534" s="68" t="s">
        <v>3452</v>
      </c>
      <c r="F534" s="68" t="s">
        <v>3453</v>
      </c>
      <c r="G534" s="68" t="s">
        <v>3454</v>
      </c>
      <c r="H534" s="69">
        <v>2243205</v>
      </c>
      <c r="I534" s="68" t="s">
        <v>5146</v>
      </c>
      <c r="J534" s="70"/>
      <c r="K534" s="178" t="s">
        <v>3455</v>
      </c>
    </row>
    <row r="535" spans="1:11">
      <c r="A535" s="67" t="s">
        <v>3934</v>
      </c>
      <c r="B535" s="68" t="s">
        <v>3935</v>
      </c>
      <c r="C535" s="68" t="s">
        <v>3924</v>
      </c>
      <c r="D535" s="68" t="s">
        <v>3925</v>
      </c>
      <c r="E535" s="68" t="s">
        <v>3452</v>
      </c>
      <c r="F535" s="68" t="s">
        <v>3453</v>
      </c>
      <c r="G535" s="68" t="s">
        <v>3454</v>
      </c>
      <c r="H535" s="69">
        <v>3738675</v>
      </c>
      <c r="I535" s="68" t="s">
        <v>5146</v>
      </c>
      <c r="J535" s="70"/>
      <c r="K535" s="178" t="s">
        <v>3455</v>
      </c>
    </row>
    <row r="536" spans="1:11">
      <c r="A536" s="67" t="s">
        <v>3936</v>
      </c>
      <c r="B536" s="68" t="s">
        <v>3937</v>
      </c>
      <c r="C536" s="68" t="s">
        <v>3924</v>
      </c>
      <c r="D536" s="68" t="s">
        <v>3925</v>
      </c>
      <c r="E536" s="68" t="s">
        <v>3452</v>
      </c>
      <c r="F536" s="68" t="s">
        <v>3453</v>
      </c>
      <c r="G536" s="68" t="s">
        <v>3454</v>
      </c>
      <c r="H536" s="69">
        <v>36639017</v>
      </c>
      <c r="I536" s="68" t="s">
        <v>5146</v>
      </c>
      <c r="J536" s="70"/>
      <c r="K536" s="178" t="s">
        <v>3455</v>
      </c>
    </row>
    <row r="537" spans="1:11">
      <c r="A537" s="67" t="s">
        <v>3938</v>
      </c>
      <c r="B537" s="68" t="s">
        <v>3939</v>
      </c>
      <c r="C537" s="68" t="s">
        <v>3924</v>
      </c>
      <c r="D537" s="68" t="s">
        <v>3925</v>
      </c>
      <c r="E537" s="68" t="s">
        <v>3452</v>
      </c>
      <c r="F537" s="68" t="s">
        <v>3453</v>
      </c>
      <c r="G537" s="68" t="s">
        <v>3454</v>
      </c>
      <c r="H537" s="69">
        <v>747734</v>
      </c>
      <c r="I537" s="68" t="s">
        <v>5146</v>
      </c>
      <c r="J537" s="70"/>
      <c r="K537" s="178" t="s">
        <v>3455</v>
      </c>
    </row>
    <row r="538" spans="1:11">
      <c r="A538" s="67" t="s">
        <v>4447</v>
      </c>
      <c r="B538" s="68" t="s">
        <v>4448</v>
      </c>
      <c r="C538" s="68" t="s">
        <v>3924</v>
      </c>
      <c r="D538" s="68" t="s">
        <v>3925</v>
      </c>
      <c r="E538" s="68" t="s">
        <v>3452</v>
      </c>
      <c r="F538" s="68" t="s">
        <v>3453</v>
      </c>
      <c r="G538" s="68" t="s">
        <v>3454</v>
      </c>
      <c r="H538" s="69">
        <v>0</v>
      </c>
      <c r="I538" s="68" t="s">
        <v>5146</v>
      </c>
      <c r="J538" s="70"/>
      <c r="K538" s="178" t="s">
        <v>3455</v>
      </c>
    </row>
    <row r="539" spans="1:11">
      <c r="A539" s="67" t="s">
        <v>3940</v>
      </c>
      <c r="B539" s="68" t="s">
        <v>3941</v>
      </c>
      <c r="C539" s="68" t="s">
        <v>3924</v>
      </c>
      <c r="D539" s="68" t="s">
        <v>3925</v>
      </c>
      <c r="E539" s="68" t="s">
        <v>3452</v>
      </c>
      <c r="F539" s="68" t="s">
        <v>3453</v>
      </c>
      <c r="G539" s="68" t="s">
        <v>3454</v>
      </c>
      <c r="H539" s="69">
        <v>-23580630</v>
      </c>
      <c r="I539" s="68" t="s">
        <v>5146</v>
      </c>
      <c r="J539" s="70"/>
      <c r="K539" s="178" t="s">
        <v>3455</v>
      </c>
    </row>
    <row r="540" spans="1:11">
      <c r="A540" s="67" t="s">
        <v>3942</v>
      </c>
      <c r="B540" s="68" t="s">
        <v>3943</v>
      </c>
      <c r="C540" s="68" t="s">
        <v>3924</v>
      </c>
      <c r="D540" s="68" t="s">
        <v>3925</v>
      </c>
      <c r="E540" s="68" t="s">
        <v>3452</v>
      </c>
      <c r="F540" s="68" t="s">
        <v>3453</v>
      </c>
      <c r="G540" s="68" t="s">
        <v>3454</v>
      </c>
      <c r="H540" s="69">
        <v>14206965</v>
      </c>
      <c r="I540" s="68" t="s">
        <v>5146</v>
      </c>
      <c r="J540" s="70"/>
      <c r="K540" s="178" t="s">
        <v>3455</v>
      </c>
    </row>
    <row r="541" spans="1:11">
      <c r="A541" s="67" t="s">
        <v>3944</v>
      </c>
      <c r="B541" s="68" t="s">
        <v>3945</v>
      </c>
      <c r="C541" s="68" t="s">
        <v>3924</v>
      </c>
      <c r="D541" s="68" t="s">
        <v>3925</v>
      </c>
      <c r="E541" s="68" t="s">
        <v>3452</v>
      </c>
      <c r="F541" s="68" t="s">
        <v>3453</v>
      </c>
      <c r="G541" s="68" t="s">
        <v>3454</v>
      </c>
      <c r="H541" s="69">
        <v>2990941</v>
      </c>
      <c r="I541" s="68" t="s">
        <v>5146</v>
      </c>
      <c r="J541" s="70"/>
      <c r="K541" s="178" t="s">
        <v>3455</v>
      </c>
    </row>
    <row r="542" spans="1:11">
      <c r="A542" s="67" t="s">
        <v>3946</v>
      </c>
      <c r="B542" s="68" t="s">
        <v>3947</v>
      </c>
      <c r="C542" s="68" t="s">
        <v>3924</v>
      </c>
      <c r="D542" s="68" t="s">
        <v>3925</v>
      </c>
      <c r="E542" s="68" t="s">
        <v>3452</v>
      </c>
      <c r="F542" s="68" t="s">
        <v>3453</v>
      </c>
      <c r="G542" s="68" t="s">
        <v>3454</v>
      </c>
      <c r="H542" s="69">
        <v>8225086</v>
      </c>
      <c r="I542" s="68" t="s">
        <v>5146</v>
      </c>
      <c r="J542" s="70"/>
      <c r="K542" s="178" t="s">
        <v>3455</v>
      </c>
    </row>
    <row r="543" spans="1:11">
      <c r="A543" s="67" t="s">
        <v>3948</v>
      </c>
      <c r="B543" s="68" t="s">
        <v>3949</v>
      </c>
      <c r="C543" s="68" t="s">
        <v>3924</v>
      </c>
      <c r="D543" s="68" t="s">
        <v>3925</v>
      </c>
      <c r="E543" s="68" t="s">
        <v>3452</v>
      </c>
      <c r="F543" s="68" t="s">
        <v>3453</v>
      </c>
      <c r="G543" s="68" t="s">
        <v>3454</v>
      </c>
      <c r="H543" s="69">
        <v>747734</v>
      </c>
      <c r="I543" s="68" t="s">
        <v>5146</v>
      </c>
      <c r="J543" s="70"/>
      <c r="K543" s="178" t="s">
        <v>3455</v>
      </c>
    </row>
    <row r="544" spans="1:11">
      <c r="A544" s="67" t="s">
        <v>3950</v>
      </c>
      <c r="B544" s="68" t="s">
        <v>3951</v>
      </c>
      <c r="C544" s="68" t="s">
        <v>3952</v>
      </c>
      <c r="D544" s="68" t="s">
        <v>3953</v>
      </c>
      <c r="E544" s="68" t="s">
        <v>3452</v>
      </c>
      <c r="F544" s="68" t="s">
        <v>3453</v>
      </c>
      <c r="G544" s="68" t="s">
        <v>3454</v>
      </c>
      <c r="H544" s="69">
        <v>71782564</v>
      </c>
      <c r="I544" s="68" t="s">
        <v>5146</v>
      </c>
      <c r="J544" s="70"/>
      <c r="K544" s="178" t="s">
        <v>3455</v>
      </c>
    </row>
    <row r="545" spans="1:11">
      <c r="A545" s="67" t="s">
        <v>3954</v>
      </c>
      <c r="B545" s="68" t="s">
        <v>3955</v>
      </c>
      <c r="C545" s="68" t="s">
        <v>3952</v>
      </c>
      <c r="D545" s="68" t="s">
        <v>3953</v>
      </c>
      <c r="E545" s="68" t="s">
        <v>3452</v>
      </c>
      <c r="F545" s="68" t="s">
        <v>3453</v>
      </c>
      <c r="G545" s="68" t="s">
        <v>3454</v>
      </c>
      <c r="H545" s="69">
        <v>85241795</v>
      </c>
      <c r="I545" s="68" t="s">
        <v>5146</v>
      </c>
      <c r="J545" s="70"/>
      <c r="K545" s="178" t="s">
        <v>3455</v>
      </c>
    </row>
    <row r="546" spans="1:11">
      <c r="A546" s="67" t="s">
        <v>3956</v>
      </c>
      <c r="B546" s="68" t="s">
        <v>3957</v>
      </c>
      <c r="C546" s="68" t="s">
        <v>3952</v>
      </c>
      <c r="D546" s="68" t="s">
        <v>3953</v>
      </c>
      <c r="E546" s="68" t="s">
        <v>3452</v>
      </c>
      <c r="F546" s="68" t="s">
        <v>3453</v>
      </c>
      <c r="G546" s="68" t="s">
        <v>3454</v>
      </c>
      <c r="H546" s="69">
        <v>61314273</v>
      </c>
      <c r="I546" s="68" t="s">
        <v>5146</v>
      </c>
      <c r="J546" s="70"/>
      <c r="K546" s="178" t="s">
        <v>3455</v>
      </c>
    </row>
    <row r="547" spans="1:11">
      <c r="A547" s="67" t="s">
        <v>3958</v>
      </c>
      <c r="B547" s="68" t="s">
        <v>3959</v>
      </c>
      <c r="C547" s="68" t="s">
        <v>3952</v>
      </c>
      <c r="D547" s="68" t="s">
        <v>3953</v>
      </c>
      <c r="E547" s="68" t="s">
        <v>3452</v>
      </c>
      <c r="F547" s="68" t="s">
        <v>3453</v>
      </c>
      <c r="G547" s="68" t="s">
        <v>3454</v>
      </c>
      <c r="H547" s="69">
        <v>12711496</v>
      </c>
      <c r="I547" s="68" t="s">
        <v>5146</v>
      </c>
      <c r="J547" s="70"/>
      <c r="K547" s="178" t="s">
        <v>3455</v>
      </c>
    </row>
    <row r="548" spans="1:11">
      <c r="A548" s="67" t="s">
        <v>3960</v>
      </c>
      <c r="B548" s="68" t="s">
        <v>3961</v>
      </c>
      <c r="C548" s="68" t="s">
        <v>3952</v>
      </c>
      <c r="D548" s="68" t="s">
        <v>3953</v>
      </c>
      <c r="E548" s="68" t="s">
        <v>3452</v>
      </c>
      <c r="F548" s="68" t="s">
        <v>3453</v>
      </c>
      <c r="G548" s="68" t="s">
        <v>3454</v>
      </c>
      <c r="H548" s="69">
        <v>13459230</v>
      </c>
      <c r="I548" s="68" t="s">
        <v>5146</v>
      </c>
      <c r="J548" s="70"/>
      <c r="K548" s="178" t="s">
        <v>3455</v>
      </c>
    </row>
    <row r="549" spans="1:11">
      <c r="A549" s="67" t="s">
        <v>3962</v>
      </c>
      <c r="B549" s="68" t="s">
        <v>3963</v>
      </c>
      <c r="C549" s="68" t="s">
        <v>3952</v>
      </c>
      <c r="D549" s="68" t="s">
        <v>3953</v>
      </c>
      <c r="E549" s="68" t="s">
        <v>3452</v>
      </c>
      <c r="F549" s="68" t="s">
        <v>3453</v>
      </c>
      <c r="G549" s="68" t="s">
        <v>3454</v>
      </c>
      <c r="H549" s="69">
        <v>747734</v>
      </c>
      <c r="I549" s="68" t="s">
        <v>5146</v>
      </c>
      <c r="J549" s="70"/>
      <c r="K549" s="178" t="s">
        <v>3455</v>
      </c>
    </row>
    <row r="550" spans="1:11">
      <c r="A550" s="67" t="s">
        <v>3964</v>
      </c>
      <c r="B550" s="68" t="s">
        <v>3965</v>
      </c>
      <c r="C550" s="68" t="s">
        <v>3952</v>
      </c>
      <c r="D550" s="68" t="s">
        <v>3953</v>
      </c>
      <c r="E550" s="68" t="s">
        <v>3452</v>
      </c>
      <c r="F550" s="68" t="s">
        <v>3453</v>
      </c>
      <c r="G550" s="68" t="s">
        <v>3454</v>
      </c>
      <c r="H550" s="69">
        <v>3738675</v>
      </c>
      <c r="I550" s="68" t="s">
        <v>5146</v>
      </c>
      <c r="J550" s="70"/>
      <c r="K550" s="178" t="s">
        <v>3455</v>
      </c>
    </row>
    <row r="551" spans="1:11">
      <c r="A551" s="67" t="s">
        <v>3966</v>
      </c>
      <c r="B551" s="68" t="s">
        <v>3967</v>
      </c>
      <c r="C551" s="68" t="s">
        <v>3952</v>
      </c>
      <c r="D551" s="68" t="s">
        <v>3953</v>
      </c>
      <c r="E551" s="68" t="s">
        <v>3452</v>
      </c>
      <c r="F551" s="68" t="s">
        <v>3453</v>
      </c>
      <c r="G551" s="68" t="s">
        <v>3454</v>
      </c>
      <c r="H551" s="69">
        <v>68043889</v>
      </c>
      <c r="I551" s="68" t="s">
        <v>5146</v>
      </c>
      <c r="J551" s="70"/>
      <c r="K551" s="178" t="s">
        <v>3455</v>
      </c>
    </row>
    <row r="552" spans="1:11">
      <c r="A552" s="67" t="s">
        <v>3968</v>
      </c>
      <c r="B552" s="68" t="s">
        <v>3969</v>
      </c>
      <c r="C552" s="68" t="s">
        <v>3970</v>
      </c>
      <c r="D552" s="68" t="s">
        <v>3971</v>
      </c>
      <c r="E552" s="68" t="s">
        <v>3452</v>
      </c>
      <c r="F552" s="68" t="s">
        <v>3453</v>
      </c>
      <c r="G552" s="68" t="s">
        <v>3454</v>
      </c>
      <c r="H552" s="69">
        <v>26170726</v>
      </c>
      <c r="I552" s="68" t="s">
        <v>5146</v>
      </c>
      <c r="J552" s="70"/>
      <c r="K552" s="178" t="s">
        <v>3455</v>
      </c>
    </row>
    <row r="553" spans="1:11">
      <c r="A553" s="67" t="s">
        <v>3972</v>
      </c>
      <c r="B553" s="68" t="s">
        <v>3973</v>
      </c>
      <c r="C553" s="68" t="s">
        <v>3970</v>
      </c>
      <c r="D553" s="68" t="s">
        <v>3971</v>
      </c>
      <c r="E553" s="68" t="s">
        <v>3452</v>
      </c>
      <c r="F553" s="68" t="s">
        <v>3453</v>
      </c>
      <c r="G553" s="68" t="s">
        <v>3454</v>
      </c>
      <c r="H553" s="69">
        <v>26170726</v>
      </c>
      <c r="I553" s="68" t="s">
        <v>5146</v>
      </c>
      <c r="J553" s="70"/>
      <c r="K553" s="178" t="s">
        <v>3455</v>
      </c>
    </row>
    <row r="554" spans="1:11">
      <c r="A554" s="67" t="s">
        <v>3974</v>
      </c>
      <c r="B554" s="68" t="s">
        <v>3975</v>
      </c>
      <c r="C554" s="68" t="s">
        <v>3970</v>
      </c>
      <c r="D554" s="68" t="s">
        <v>3971</v>
      </c>
      <c r="E554" s="68" t="s">
        <v>3452</v>
      </c>
      <c r="F554" s="68" t="s">
        <v>3453</v>
      </c>
      <c r="G554" s="68" t="s">
        <v>3454</v>
      </c>
      <c r="H554" s="69">
        <v>46359573</v>
      </c>
      <c r="I554" s="68" t="s">
        <v>5146</v>
      </c>
      <c r="J554" s="70"/>
      <c r="K554" s="178" t="s">
        <v>3455</v>
      </c>
    </row>
    <row r="555" spans="1:11">
      <c r="A555" s="67" t="s">
        <v>3976</v>
      </c>
      <c r="B555" s="68" t="s">
        <v>3977</v>
      </c>
      <c r="C555" s="68" t="s">
        <v>3970</v>
      </c>
      <c r="D555" s="68" t="s">
        <v>3971</v>
      </c>
      <c r="E555" s="68" t="s">
        <v>3452</v>
      </c>
      <c r="F555" s="68" t="s">
        <v>3453</v>
      </c>
      <c r="G555" s="68" t="s">
        <v>3454</v>
      </c>
      <c r="H555" s="69">
        <v>31404872</v>
      </c>
      <c r="I555" s="68" t="s">
        <v>5146</v>
      </c>
      <c r="J555" s="70"/>
      <c r="K555" s="178" t="s">
        <v>3455</v>
      </c>
    </row>
    <row r="556" spans="1:11">
      <c r="A556" s="67" t="s">
        <v>3978</v>
      </c>
      <c r="B556" s="68" t="s">
        <v>3979</v>
      </c>
      <c r="C556" s="68" t="s">
        <v>3970</v>
      </c>
      <c r="D556" s="68" t="s">
        <v>3971</v>
      </c>
      <c r="E556" s="68" t="s">
        <v>3452</v>
      </c>
      <c r="F556" s="68" t="s">
        <v>3453</v>
      </c>
      <c r="G556" s="68" t="s">
        <v>3454</v>
      </c>
      <c r="H556" s="69">
        <v>40377692</v>
      </c>
      <c r="I556" s="68" t="s">
        <v>5146</v>
      </c>
      <c r="J556" s="70"/>
      <c r="K556" s="178" t="s">
        <v>3455</v>
      </c>
    </row>
    <row r="557" spans="1:11">
      <c r="A557" s="67" t="s">
        <v>3980</v>
      </c>
      <c r="B557" s="68" t="s">
        <v>3981</v>
      </c>
      <c r="C557" s="68" t="s">
        <v>3970</v>
      </c>
      <c r="D557" s="68" t="s">
        <v>3971</v>
      </c>
      <c r="E557" s="68" t="s">
        <v>3452</v>
      </c>
      <c r="F557" s="68" t="s">
        <v>3453</v>
      </c>
      <c r="G557" s="68" t="s">
        <v>3454</v>
      </c>
      <c r="H557" s="69">
        <v>9720556</v>
      </c>
      <c r="I557" s="68" t="s">
        <v>5146</v>
      </c>
      <c r="J557" s="70"/>
      <c r="K557" s="178" t="s">
        <v>3455</v>
      </c>
    </row>
    <row r="558" spans="1:11">
      <c r="A558" s="67" t="s">
        <v>3982</v>
      </c>
      <c r="B558" s="68" t="s">
        <v>3983</v>
      </c>
      <c r="C558" s="68" t="s">
        <v>3970</v>
      </c>
      <c r="D558" s="68" t="s">
        <v>3971</v>
      </c>
      <c r="E558" s="68" t="s">
        <v>3452</v>
      </c>
      <c r="F558" s="68" t="s">
        <v>3453</v>
      </c>
      <c r="G558" s="68" t="s">
        <v>3454</v>
      </c>
      <c r="H558" s="69">
        <v>2243205</v>
      </c>
      <c r="I558" s="68" t="s">
        <v>5146</v>
      </c>
      <c r="J558" s="70"/>
      <c r="K558" s="178" t="s">
        <v>3455</v>
      </c>
    </row>
    <row r="559" spans="1:11">
      <c r="A559" s="67" t="s">
        <v>3984</v>
      </c>
      <c r="B559" s="68" t="s">
        <v>3985</v>
      </c>
      <c r="C559" s="68" t="s">
        <v>3970</v>
      </c>
      <c r="D559" s="68" t="s">
        <v>3971</v>
      </c>
      <c r="E559" s="68" t="s">
        <v>3452</v>
      </c>
      <c r="F559" s="68" t="s">
        <v>3453</v>
      </c>
      <c r="G559" s="68" t="s">
        <v>3454</v>
      </c>
      <c r="H559" s="69">
        <v>6729616</v>
      </c>
      <c r="I559" s="68" t="s">
        <v>5146</v>
      </c>
      <c r="J559" s="70"/>
      <c r="K559" s="178" t="s">
        <v>3455</v>
      </c>
    </row>
    <row r="560" spans="1:11">
      <c r="A560" s="67" t="s">
        <v>3986</v>
      </c>
      <c r="B560" s="68" t="s">
        <v>3987</v>
      </c>
      <c r="C560" s="68" t="s">
        <v>3970</v>
      </c>
      <c r="D560" s="68" t="s">
        <v>3971</v>
      </c>
      <c r="E560" s="68" t="s">
        <v>3452</v>
      </c>
      <c r="F560" s="68" t="s">
        <v>3453</v>
      </c>
      <c r="G560" s="68" t="s">
        <v>3454</v>
      </c>
      <c r="H560" s="69">
        <v>-1789975</v>
      </c>
      <c r="I560" s="68" t="s">
        <v>5146</v>
      </c>
      <c r="J560" s="70"/>
      <c r="K560" s="178" t="s">
        <v>3455</v>
      </c>
    </row>
    <row r="561" spans="1:11">
      <c r="A561" s="67" t="s">
        <v>3988</v>
      </c>
      <c r="B561" s="68" t="s">
        <v>3989</v>
      </c>
      <c r="C561" s="68" t="s">
        <v>3970</v>
      </c>
      <c r="D561" s="68" t="s">
        <v>3971</v>
      </c>
      <c r="E561" s="68" t="s">
        <v>3452</v>
      </c>
      <c r="F561" s="68" t="s">
        <v>3453</v>
      </c>
      <c r="G561" s="68" t="s">
        <v>3454</v>
      </c>
      <c r="H561" s="69">
        <v>1495470</v>
      </c>
      <c r="I561" s="68" t="s">
        <v>5146</v>
      </c>
      <c r="J561" s="70"/>
      <c r="K561" s="178" t="s">
        <v>3455</v>
      </c>
    </row>
    <row r="562" spans="1:11">
      <c r="A562" s="67" t="s">
        <v>3990</v>
      </c>
      <c r="B562" s="68" t="s">
        <v>3991</v>
      </c>
      <c r="C562" s="68" t="s">
        <v>3970</v>
      </c>
      <c r="D562" s="68" t="s">
        <v>3971</v>
      </c>
      <c r="E562" s="68" t="s">
        <v>3452</v>
      </c>
      <c r="F562" s="68" t="s">
        <v>3453</v>
      </c>
      <c r="G562" s="68" t="s">
        <v>3454</v>
      </c>
      <c r="H562" s="69">
        <v>22432049</v>
      </c>
      <c r="I562" s="68" t="s">
        <v>5146</v>
      </c>
      <c r="J562" s="70"/>
      <c r="K562" s="178" t="s">
        <v>3455</v>
      </c>
    </row>
    <row r="563" spans="1:11">
      <c r="A563" s="67" t="s">
        <v>3992</v>
      </c>
      <c r="B563" s="68" t="s">
        <v>3993</v>
      </c>
      <c r="C563" s="68" t="s">
        <v>3970</v>
      </c>
      <c r="D563" s="68" t="s">
        <v>3971</v>
      </c>
      <c r="E563" s="68" t="s">
        <v>3452</v>
      </c>
      <c r="F563" s="68" t="s">
        <v>3453</v>
      </c>
      <c r="G563" s="68" t="s">
        <v>3454</v>
      </c>
      <c r="H563" s="69">
        <v>1495470</v>
      </c>
      <c r="I563" s="68" t="s">
        <v>5146</v>
      </c>
      <c r="J563" s="70"/>
      <c r="K563" s="178" t="s">
        <v>3455</v>
      </c>
    </row>
    <row r="564" spans="1:11">
      <c r="A564" s="67" t="s">
        <v>3994</v>
      </c>
      <c r="B564" s="68" t="s">
        <v>3995</v>
      </c>
      <c r="C564" s="68" t="s">
        <v>3970</v>
      </c>
      <c r="D564" s="68" t="s">
        <v>3971</v>
      </c>
      <c r="E564" s="68" t="s">
        <v>3452</v>
      </c>
      <c r="F564" s="68" t="s">
        <v>3453</v>
      </c>
      <c r="G564" s="68" t="s">
        <v>3454</v>
      </c>
      <c r="H564" s="69">
        <v>3738675</v>
      </c>
      <c r="I564" s="68" t="s">
        <v>5146</v>
      </c>
      <c r="J564" s="70"/>
      <c r="K564" s="178" t="s">
        <v>3455</v>
      </c>
    </row>
    <row r="565" spans="1:11">
      <c r="A565" s="67" t="s">
        <v>3996</v>
      </c>
      <c r="B565" s="68" t="s">
        <v>3997</v>
      </c>
      <c r="C565" s="68" t="s">
        <v>3970</v>
      </c>
      <c r="D565" s="68" t="s">
        <v>3971</v>
      </c>
      <c r="E565" s="68" t="s">
        <v>3452</v>
      </c>
      <c r="F565" s="68" t="s">
        <v>3453</v>
      </c>
      <c r="G565" s="68" t="s">
        <v>3454</v>
      </c>
      <c r="H565" s="69">
        <v>2243205</v>
      </c>
      <c r="I565" s="68" t="s">
        <v>5146</v>
      </c>
      <c r="J565" s="70"/>
      <c r="K565" s="178" t="s">
        <v>3455</v>
      </c>
    </row>
    <row r="566" spans="1:11">
      <c r="A566" s="67" t="s">
        <v>4451</v>
      </c>
      <c r="B566" s="68" t="s">
        <v>4452</v>
      </c>
      <c r="C566" s="68" t="s">
        <v>3970</v>
      </c>
      <c r="D566" s="68" t="s">
        <v>3971</v>
      </c>
      <c r="E566" s="68" t="s">
        <v>3452</v>
      </c>
      <c r="F566" s="68" t="s">
        <v>3453</v>
      </c>
      <c r="G566" s="68" t="s">
        <v>3454</v>
      </c>
      <c r="H566" s="69">
        <v>1789975</v>
      </c>
      <c r="I566" s="68" t="s">
        <v>5146</v>
      </c>
      <c r="J566" s="70"/>
      <c r="K566" s="178" t="s">
        <v>3455</v>
      </c>
    </row>
    <row r="567" spans="1:11">
      <c r="A567" s="67" t="s">
        <v>3998</v>
      </c>
      <c r="B567" s="68" t="s">
        <v>3999</v>
      </c>
      <c r="C567" s="68" t="s">
        <v>3970</v>
      </c>
      <c r="D567" s="68" t="s">
        <v>3971</v>
      </c>
      <c r="E567" s="68" t="s">
        <v>3452</v>
      </c>
      <c r="F567" s="68" t="s">
        <v>3453</v>
      </c>
      <c r="G567" s="68" t="s">
        <v>3454</v>
      </c>
      <c r="H567" s="69">
        <v>7477350</v>
      </c>
      <c r="I567" s="68" t="s">
        <v>5146</v>
      </c>
      <c r="J567" s="70"/>
      <c r="K567" s="178" t="s">
        <v>3455</v>
      </c>
    </row>
    <row r="568" spans="1:11">
      <c r="A568" s="67" t="s">
        <v>4000</v>
      </c>
      <c r="B568" s="68" t="s">
        <v>4001</v>
      </c>
      <c r="C568" s="68" t="s">
        <v>3970</v>
      </c>
      <c r="D568" s="68" t="s">
        <v>3971</v>
      </c>
      <c r="E568" s="68" t="s">
        <v>3452</v>
      </c>
      <c r="F568" s="68" t="s">
        <v>3453</v>
      </c>
      <c r="G568" s="68" t="s">
        <v>3454</v>
      </c>
      <c r="H568" s="69">
        <v>4486409</v>
      </c>
      <c r="I568" s="68" t="s">
        <v>5146</v>
      </c>
      <c r="J568" s="70"/>
      <c r="K568" s="178" t="s">
        <v>3455</v>
      </c>
    </row>
    <row r="569" spans="1:11">
      <c r="A569" s="67" t="s">
        <v>4002</v>
      </c>
      <c r="B569" s="68" t="s">
        <v>4003</v>
      </c>
      <c r="C569" s="68" t="s">
        <v>4004</v>
      </c>
      <c r="D569" s="68" t="s">
        <v>4005</v>
      </c>
      <c r="E569" s="68" t="s">
        <v>3452</v>
      </c>
      <c r="F569" s="68" t="s">
        <v>3453</v>
      </c>
      <c r="G569" s="68" t="s">
        <v>3454</v>
      </c>
      <c r="H569" s="69">
        <v>91971410</v>
      </c>
      <c r="I569" s="68" t="s">
        <v>5146</v>
      </c>
      <c r="J569" s="70"/>
      <c r="K569" s="178" t="s">
        <v>3455</v>
      </c>
    </row>
    <row r="570" spans="1:11">
      <c r="A570" s="67" t="s">
        <v>4006</v>
      </c>
      <c r="B570" s="68" t="s">
        <v>4007</v>
      </c>
      <c r="C570" s="68" t="s">
        <v>4004</v>
      </c>
      <c r="D570" s="68" t="s">
        <v>4005</v>
      </c>
      <c r="E570" s="68" t="s">
        <v>3452</v>
      </c>
      <c r="F570" s="68" t="s">
        <v>3453</v>
      </c>
      <c r="G570" s="68" t="s">
        <v>3454</v>
      </c>
      <c r="H570" s="69">
        <v>144312864</v>
      </c>
      <c r="I570" s="68" t="s">
        <v>5146</v>
      </c>
      <c r="J570" s="70"/>
      <c r="K570" s="178" t="s">
        <v>3455</v>
      </c>
    </row>
    <row r="571" spans="1:11">
      <c r="A571" s="67" t="s">
        <v>4008</v>
      </c>
      <c r="B571" s="68" t="s">
        <v>4009</v>
      </c>
      <c r="C571" s="68" t="s">
        <v>4004</v>
      </c>
      <c r="D571" s="68" t="s">
        <v>4005</v>
      </c>
      <c r="E571" s="68" t="s">
        <v>3452</v>
      </c>
      <c r="F571" s="68" t="s">
        <v>3453</v>
      </c>
      <c r="G571" s="68" t="s">
        <v>3454</v>
      </c>
      <c r="H571" s="69">
        <v>5981881</v>
      </c>
      <c r="I571" s="68" t="s">
        <v>5146</v>
      </c>
      <c r="J571" s="70"/>
      <c r="K571" s="178" t="s">
        <v>3455</v>
      </c>
    </row>
    <row r="572" spans="1:11">
      <c r="A572" s="67" t="s">
        <v>4010</v>
      </c>
      <c r="B572" s="68" t="s">
        <v>4011</v>
      </c>
      <c r="C572" s="68" t="s">
        <v>4004</v>
      </c>
      <c r="D572" s="68" t="s">
        <v>4005</v>
      </c>
      <c r="E572" s="68" t="s">
        <v>3452</v>
      </c>
      <c r="F572" s="68" t="s">
        <v>3453</v>
      </c>
      <c r="G572" s="68" t="s">
        <v>3454</v>
      </c>
      <c r="H572" s="69">
        <v>2990941</v>
      </c>
      <c r="I572" s="68" t="s">
        <v>5146</v>
      </c>
      <c r="J572" s="70"/>
      <c r="K572" s="178" t="s">
        <v>3455</v>
      </c>
    </row>
    <row r="573" spans="1:11">
      <c r="A573" s="67" t="s">
        <v>4012</v>
      </c>
      <c r="B573" s="68" t="s">
        <v>4013</v>
      </c>
      <c r="C573" s="68" t="s">
        <v>4004</v>
      </c>
      <c r="D573" s="68" t="s">
        <v>4005</v>
      </c>
      <c r="E573" s="68" t="s">
        <v>3452</v>
      </c>
      <c r="F573" s="68" t="s">
        <v>3453</v>
      </c>
      <c r="G573" s="68" t="s">
        <v>3454</v>
      </c>
      <c r="H573" s="69">
        <v>747734</v>
      </c>
      <c r="I573" s="68" t="s">
        <v>5146</v>
      </c>
      <c r="J573" s="70"/>
      <c r="K573" s="178" t="s">
        <v>3455</v>
      </c>
    </row>
    <row r="574" spans="1:11">
      <c r="A574" s="67" t="s">
        <v>4014</v>
      </c>
      <c r="B574" s="68" t="s">
        <v>4015</v>
      </c>
      <c r="C574" s="68" t="s">
        <v>4004</v>
      </c>
      <c r="D574" s="68" t="s">
        <v>4005</v>
      </c>
      <c r="E574" s="68" t="s">
        <v>3452</v>
      </c>
      <c r="F574" s="68" t="s">
        <v>3453</v>
      </c>
      <c r="G574" s="68" t="s">
        <v>3454</v>
      </c>
      <c r="H574" s="69">
        <v>18693375</v>
      </c>
      <c r="I574" s="68" t="s">
        <v>5146</v>
      </c>
      <c r="J574" s="70"/>
      <c r="K574" s="178" t="s">
        <v>3455</v>
      </c>
    </row>
    <row r="575" spans="1:11">
      <c r="A575" s="67" t="s">
        <v>4016</v>
      </c>
      <c r="B575" s="68" t="s">
        <v>4017</v>
      </c>
      <c r="C575" s="68" t="s">
        <v>4004</v>
      </c>
      <c r="D575" s="68" t="s">
        <v>4005</v>
      </c>
      <c r="E575" s="68" t="s">
        <v>3452</v>
      </c>
      <c r="F575" s="68" t="s">
        <v>3453</v>
      </c>
      <c r="G575" s="68" t="s">
        <v>3454</v>
      </c>
      <c r="H575" s="69">
        <v>3738675</v>
      </c>
      <c r="I575" s="68" t="s">
        <v>5146</v>
      </c>
      <c r="J575" s="70"/>
      <c r="K575" s="178" t="s">
        <v>3455</v>
      </c>
    </row>
    <row r="576" spans="1:11">
      <c r="A576" s="67" t="s">
        <v>4018</v>
      </c>
      <c r="B576" s="68" t="s">
        <v>4019</v>
      </c>
      <c r="C576" s="68" t="s">
        <v>4004</v>
      </c>
      <c r="D576" s="68" t="s">
        <v>4005</v>
      </c>
      <c r="E576" s="68" t="s">
        <v>3452</v>
      </c>
      <c r="F576" s="68" t="s">
        <v>3453</v>
      </c>
      <c r="G576" s="68" t="s">
        <v>3454</v>
      </c>
      <c r="H576" s="69">
        <v>13459230</v>
      </c>
      <c r="I576" s="68" t="s">
        <v>5146</v>
      </c>
      <c r="J576" s="70"/>
      <c r="K576" s="178" t="s">
        <v>3455</v>
      </c>
    </row>
    <row r="577" spans="1:11">
      <c r="A577" s="67" t="s">
        <v>4020</v>
      </c>
      <c r="B577" s="68" t="s">
        <v>4021</v>
      </c>
      <c r="C577" s="68" t="s">
        <v>4022</v>
      </c>
      <c r="D577" s="68" t="s">
        <v>4023</v>
      </c>
      <c r="E577" s="68" t="s">
        <v>3452</v>
      </c>
      <c r="F577" s="68" t="s">
        <v>3453</v>
      </c>
      <c r="G577" s="68" t="s">
        <v>3454</v>
      </c>
      <c r="H577" s="69">
        <v>184690556</v>
      </c>
      <c r="I577" s="68" t="s">
        <v>5146</v>
      </c>
      <c r="J577" s="70"/>
      <c r="K577" s="178" t="s">
        <v>3455</v>
      </c>
    </row>
    <row r="578" spans="1:11">
      <c r="A578" s="67" t="s">
        <v>4024</v>
      </c>
      <c r="B578" s="68" t="s">
        <v>4025</v>
      </c>
      <c r="C578" s="68" t="s">
        <v>4022</v>
      </c>
      <c r="D578" s="68" t="s">
        <v>4023</v>
      </c>
      <c r="E578" s="68" t="s">
        <v>3452</v>
      </c>
      <c r="F578" s="68" t="s">
        <v>3453</v>
      </c>
      <c r="G578" s="68" t="s">
        <v>3454</v>
      </c>
      <c r="H578" s="69">
        <v>7477350</v>
      </c>
      <c r="I578" s="68" t="s">
        <v>5146</v>
      </c>
      <c r="J578" s="70"/>
      <c r="K578" s="178" t="s">
        <v>3455</v>
      </c>
    </row>
    <row r="579" spans="1:11">
      <c r="A579" s="67" t="s">
        <v>4026</v>
      </c>
      <c r="B579" s="68" t="s">
        <v>4027</v>
      </c>
      <c r="C579" s="68" t="s">
        <v>4022</v>
      </c>
      <c r="D579" s="68" t="s">
        <v>4023</v>
      </c>
      <c r="E579" s="68" t="s">
        <v>3452</v>
      </c>
      <c r="F579" s="68" t="s">
        <v>3453</v>
      </c>
      <c r="G579" s="68" t="s">
        <v>3454</v>
      </c>
      <c r="H579" s="69">
        <v>3738675</v>
      </c>
      <c r="I579" s="68" t="s">
        <v>5146</v>
      </c>
      <c r="J579" s="70"/>
      <c r="K579" s="178" t="s">
        <v>3455</v>
      </c>
    </row>
    <row r="580" spans="1:11">
      <c r="A580" s="67" t="s">
        <v>4028</v>
      </c>
      <c r="B580" s="68" t="s">
        <v>4029</v>
      </c>
      <c r="C580" s="68" t="s">
        <v>4022</v>
      </c>
      <c r="D580" s="68" t="s">
        <v>4023</v>
      </c>
      <c r="E580" s="68" t="s">
        <v>3452</v>
      </c>
      <c r="F580" s="68" t="s">
        <v>3453</v>
      </c>
      <c r="G580" s="68" t="s">
        <v>3454</v>
      </c>
      <c r="H580" s="69">
        <v>62809744</v>
      </c>
      <c r="I580" s="68" t="s">
        <v>5146</v>
      </c>
      <c r="J580" s="70"/>
      <c r="K580" s="178" t="s">
        <v>3455</v>
      </c>
    </row>
    <row r="581" spans="1:11">
      <c r="A581" s="67" t="s">
        <v>4030</v>
      </c>
      <c r="B581" s="68" t="s">
        <v>4031</v>
      </c>
      <c r="C581" s="68" t="s">
        <v>4022</v>
      </c>
      <c r="D581" s="68" t="s">
        <v>4023</v>
      </c>
      <c r="E581" s="68" t="s">
        <v>3452</v>
      </c>
      <c r="F581" s="68" t="s">
        <v>3453</v>
      </c>
      <c r="G581" s="68" t="s">
        <v>3454</v>
      </c>
      <c r="H581" s="69">
        <v>3738675</v>
      </c>
      <c r="I581" s="68" t="s">
        <v>5146</v>
      </c>
      <c r="J581" s="70"/>
      <c r="K581" s="178" t="s">
        <v>3455</v>
      </c>
    </row>
    <row r="582" spans="1:11">
      <c r="A582" s="67" t="s">
        <v>4032</v>
      </c>
      <c r="B582" s="68" t="s">
        <v>4033</v>
      </c>
      <c r="C582" s="68" t="s">
        <v>4022</v>
      </c>
      <c r="D582" s="68" t="s">
        <v>4023</v>
      </c>
      <c r="E582" s="68" t="s">
        <v>3452</v>
      </c>
      <c r="F582" s="68" t="s">
        <v>3453</v>
      </c>
      <c r="G582" s="68" t="s">
        <v>3454</v>
      </c>
      <c r="H582" s="69">
        <v>2243205</v>
      </c>
      <c r="I582" s="68" t="s">
        <v>5146</v>
      </c>
      <c r="J582" s="70"/>
      <c r="K582" s="178" t="s">
        <v>3455</v>
      </c>
    </row>
    <row r="583" spans="1:11">
      <c r="A583" s="67" t="s">
        <v>4034</v>
      </c>
      <c r="B583" s="68" t="s">
        <v>4035</v>
      </c>
      <c r="C583" s="68" t="s">
        <v>4022</v>
      </c>
      <c r="D583" s="68" t="s">
        <v>4023</v>
      </c>
      <c r="E583" s="68" t="s">
        <v>3452</v>
      </c>
      <c r="F583" s="68" t="s">
        <v>3453</v>
      </c>
      <c r="G583" s="68" t="s">
        <v>3454</v>
      </c>
      <c r="H583" s="69">
        <v>13459230</v>
      </c>
      <c r="I583" s="68" t="s">
        <v>5146</v>
      </c>
      <c r="J583" s="70"/>
      <c r="K583" s="178" t="s">
        <v>3455</v>
      </c>
    </row>
    <row r="584" spans="1:11">
      <c r="A584" s="67" t="s">
        <v>4036</v>
      </c>
      <c r="B584" s="68" t="s">
        <v>4037</v>
      </c>
      <c r="C584" s="68" t="s">
        <v>4022</v>
      </c>
      <c r="D584" s="68" t="s">
        <v>4023</v>
      </c>
      <c r="E584" s="68" t="s">
        <v>3452</v>
      </c>
      <c r="F584" s="68" t="s">
        <v>3453</v>
      </c>
      <c r="G584" s="68" t="s">
        <v>3454</v>
      </c>
      <c r="H584" s="69">
        <v>7477350</v>
      </c>
      <c r="I584" s="68" t="s">
        <v>5146</v>
      </c>
      <c r="J584" s="70"/>
      <c r="K584" s="178" t="s">
        <v>3455</v>
      </c>
    </row>
    <row r="585" spans="1:11">
      <c r="A585" s="67" t="s">
        <v>4038</v>
      </c>
      <c r="B585" s="68" t="s">
        <v>4039</v>
      </c>
      <c r="C585" s="68" t="s">
        <v>4022</v>
      </c>
      <c r="D585" s="68" t="s">
        <v>4023</v>
      </c>
      <c r="E585" s="68" t="s">
        <v>3452</v>
      </c>
      <c r="F585" s="68" t="s">
        <v>3453</v>
      </c>
      <c r="G585" s="68" t="s">
        <v>3454</v>
      </c>
      <c r="H585" s="69">
        <v>8225086</v>
      </c>
      <c r="I585" s="68" t="s">
        <v>5146</v>
      </c>
      <c r="J585" s="70"/>
      <c r="K585" s="178" t="s">
        <v>3455</v>
      </c>
    </row>
    <row r="586" spans="1:11">
      <c r="A586" s="67" t="s">
        <v>4040</v>
      </c>
      <c r="B586" s="68" t="s">
        <v>4041</v>
      </c>
      <c r="C586" s="68" t="s">
        <v>4042</v>
      </c>
      <c r="D586" s="68" t="s">
        <v>4043</v>
      </c>
      <c r="E586" s="68" t="s">
        <v>3452</v>
      </c>
      <c r="F586" s="68" t="s">
        <v>3453</v>
      </c>
      <c r="G586" s="68" t="s">
        <v>3454</v>
      </c>
      <c r="H586" s="69">
        <v>747734</v>
      </c>
      <c r="I586" s="68" t="s">
        <v>5146</v>
      </c>
      <c r="J586" s="70"/>
      <c r="K586" s="178" t="s">
        <v>3455</v>
      </c>
    </row>
    <row r="587" spans="1:11">
      <c r="A587" s="67" t="s">
        <v>4044</v>
      </c>
      <c r="B587" s="68" t="s">
        <v>4045</v>
      </c>
      <c r="C587" s="68" t="s">
        <v>4042</v>
      </c>
      <c r="D587" s="68" t="s">
        <v>4043</v>
      </c>
      <c r="E587" s="68" t="s">
        <v>3452</v>
      </c>
      <c r="F587" s="68" t="s">
        <v>3453</v>
      </c>
      <c r="G587" s="68" t="s">
        <v>3454</v>
      </c>
      <c r="H587" s="69">
        <v>1495470</v>
      </c>
      <c r="I587" s="68" t="s">
        <v>5146</v>
      </c>
      <c r="J587" s="70"/>
      <c r="K587" s="178" t="s">
        <v>3455</v>
      </c>
    </row>
    <row r="588" spans="1:11">
      <c r="A588" s="67" t="s">
        <v>4046</v>
      </c>
      <c r="B588" s="68" t="s">
        <v>4047</v>
      </c>
      <c r="C588" s="68" t="s">
        <v>4042</v>
      </c>
      <c r="D588" s="68" t="s">
        <v>4043</v>
      </c>
      <c r="E588" s="68" t="s">
        <v>3452</v>
      </c>
      <c r="F588" s="68" t="s">
        <v>3453</v>
      </c>
      <c r="G588" s="68" t="s">
        <v>3454</v>
      </c>
      <c r="H588" s="69">
        <v>84494061</v>
      </c>
      <c r="I588" s="68" t="s">
        <v>5146</v>
      </c>
      <c r="J588" s="70"/>
      <c r="K588" s="178" t="s">
        <v>3455</v>
      </c>
    </row>
    <row r="589" spans="1:11">
      <c r="A589" s="67" t="s">
        <v>4048</v>
      </c>
      <c r="B589" s="68" t="s">
        <v>4049</v>
      </c>
      <c r="C589" s="68" t="s">
        <v>4042</v>
      </c>
      <c r="D589" s="68" t="s">
        <v>4043</v>
      </c>
      <c r="E589" s="68" t="s">
        <v>3452</v>
      </c>
      <c r="F589" s="68" t="s">
        <v>3453</v>
      </c>
      <c r="G589" s="68" t="s">
        <v>3454</v>
      </c>
      <c r="H589" s="69">
        <v>80755385</v>
      </c>
      <c r="I589" s="68" t="s">
        <v>5146</v>
      </c>
      <c r="J589" s="70"/>
      <c r="K589" s="178" t="s">
        <v>3455</v>
      </c>
    </row>
    <row r="590" spans="1:11">
      <c r="A590" s="67" t="s">
        <v>4050</v>
      </c>
      <c r="B590" s="68" t="s">
        <v>4051</v>
      </c>
      <c r="C590" s="68" t="s">
        <v>4042</v>
      </c>
      <c r="D590" s="68" t="s">
        <v>4043</v>
      </c>
      <c r="E590" s="68" t="s">
        <v>3452</v>
      </c>
      <c r="F590" s="68" t="s">
        <v>3453</v>
      </c>
      <c r="G590" s="68" t="s">
        <v>3454</v>
      </c>
      <c r="H590" s="69">
        <v>124871753</v>
      </c>
      <c r="I590" s="68" t="s">
        <v>5146</v>
      </c>
      <c r="J590" s="70"/>
      <c r="K590" s="178" t="s">
        <v>3455</v>
      </c>
    </row>
    <row r="591" spans="1:11">
      <c r="A591" s="67" t="s">
        <v>4052</v>
      </c>
      <c r="B591" s="68" t="s">
        <v>4053</v>
      </c>
      <c r="C591" s="68" t="s">
        <v>4042</v>
      </c>
      <c r="D591" s="68" t="s">
        <v>4043</v>
      </c>
      <c r="E591" s="68" t="s">
        <v>3452</v>
      </c>
      <c r="F591" s="68" t="s">
        <v>3453</v>
      </c>
      <c r="G591" s="68" t="s">
        <v>3454</v>
      </c>
      <c r="H591" s="69">
        <v>3738675</v>
      </c>
      <c r="I591" s="68" t="s">
        <v>5146</v>
      </c>
      <c r="J591" s="70"/>
      <c r="K591" s="178" t="s">
        <v>3455</v>
      </c>
    </row>
    <row r="592" spans="1:11">
      <c r="A592" s="67" t="s">
        <v>4054</v>
      </c>
      <c r="B592" s="68" t="s">
        <v>4055</v>
      </c>
      <c r="C592" s="68" t="s">
        <v>4042</v>
      </c>
      <c r="D592" s="68" t="s">
        <v>4043</v>
      </c>
      <c r="E592" s="68" t="s">
        <v>3452</v>
      </c>
      <c r="F592" s="68" t="s">
        <v>3453</v>
      </c>
      <c r="G592" s="68" t="s">
        <v>3454</v>
      </c>
      <c r="H592" s="69">
        <v>2243205</v>
      </c>
      <c r="I592" s="68" t="s">
        <v>5146</v>
      </c>
      <c r="J592" s="70"/>
      <c r="K592" s="178" t="s">
        <v>3455</v>
      </c>
    </row>
    <row r="593" spans="1:11">
      <c r="A593" s="67" t="s">
        <v>4056</v>
      </c>
      <c r="B593" s="68" t="s">
        <v>4057</v>
      </c>
      <c r="C593" s="68" t="s">
        <v>4042</v>
      </c>
      <c r="D593" s="68" t="s">
        <v>4043</v>
      </c>
      <c r="E593" s="68" t="s">
        <v>3452</v>
      </c>
      <c r="F593" s="68" t="s">
        <v>3453</v>
      </c>
      <c r="G593" s="68" t="s">
        <v>3454</v>
      </c>
      <c r="H593" s="69">
        <v>1495470</v>
      </c>
      <c r="I593" s="68" t="s">
        <v>5146</v>
      </c>
      <c r="J593" s="70"/>
      <c r="K593" s="178" t="s">
        <v>3455</v>
      </c>
    </row>
    <row r="594" spans="1:11">
      <c r="A594" s="67" t="s">
        <v>4058</v>
      </c>
      <c r="B594" s="68" t="s">
        <v>4059</v>
      </c>
      <c r="C594" s="68" t="s">
        <v>4042</v>
      </c>
      <c r="D594" s="68" t="s">
        <v>4043</v>
      </c>
      <c r="E594" s="68" t="s">
        <v>3452</v>
      </c>
      <c r="F594" s="68" t="s">
        <v>3453</v>
      </c>
      <c r="G594" s="68" t="s">
        <v>3454</v>
      </c>
      <c r="H594" s="69">
        <v>44864104</v>
      </c>
      <c r="I594" s="68" t="s">
        <v>5146</v>
      </c>
      <c r="J594" s="70"/>
      <c r="K594" s="178" t="s">
        <v>3455</v>
      </c>
    </row>
    <row r="595" spans="1:11">
      <c r="A595" s="67" t="s">
        <v>4060</v>
      </c>
      <c r="B595" s="68" t="s">
        <v>4061</v>
      </c>
      <c r="C595" s="68" t="s">
        <v>4042</v>
      </c>
      <c r="D595" s="68" t="s">
        <v>4043</v>
      </c>
      <c r="E595" s="68" t="s">
        <v>3452</v>
      </c>
      <c r="F595" s="68" t="s">
        <v>3453</v>
      </c>
      <c r="G595" s="68" t="s">
        <v>3454</v>
      </c>
      <c r="H595" s="69">
        <v>5981881</v>
      </c>
      <c r="I595" s="68" t="s">
        <v>5146</v>
      </c>
      <c r="J595" s="70"/>
      <c r="K595" s="178" t="s">
        <v>3455</v>
      </c>
    </row>
    <row r="596" spans="1:11">
      <c r="A596" s="67" t="s">
        <v>4062</v>
      </c>
      <c r="B596" s="68" t="s">
        <v>4063</v>
      </c>
      <c r="C596" s="68" t="s">
        <v>4042</v>
      </c>
      <c r="D596" s="68" t="s">
        <v>4043</v>
      </c>
      <c r="E596" s="68" t="s">
        <v>3452</v>
      </c>
      <c r="F596" s="68" t="s">
        <v>3453</v>
      </c>
      <c r="G596" s="68" t="s">
        <v>3454</v>
      </c>
      <c r="H596" s="69">
        <v>1495470</v>
      </c>
      <c r="I596" s="68" t="s">
        <v>5146</v>
      </c>
      <c r="J596" s="70"/>
      <c r="K596" s="178" t="s">
        <v>3455</v>
      </c>
    </row>
    <row r="597" spans="1:11">
      <c r="A597" s="67" t="s">
        <v>4064</v>
      </c>
      <c r="B597" s="68" t="s">
        <v>4065</v>
      </c>
      <c r="C597" s="68" t="s">
        <v>4042</v>
      </c>
      <c r="D597" s="68" t="s">
        <v>4043</v>
      </c>
      <c r="E597" s="68" t="s">
        <v>3452</v>
      </c>
      <c r="F597" s="68" t="s">
        <v>3453</v>
      </c>
      <c r="G597" s="68" t="s">
        <v>3454</v>
      </c>
      <c r="H597" s="69">
        <v>19441112</v>
      </c>
      <c r="I597" s="68" t="s">
        <v>5146</v>
      </c>
      <c r="J597" s="70"/>
      <c r="K597" s="178" t="s">
        <v>3455</v>
      </c>
    </row>
    <row r="598" spans="1:11">
      <c r="A598" s="67" t="s">
        <v>4066</v>
      </c>
      <c r="B598" s="68" t="s">
        <v>4067</v>
      </c>
      <c r="C598" s="68" t="s">
        <v>4042</v>
      </c>
      <c r="D598" s="68" t="s">
        <v>4043</v>
      </c>
      <c r="E598" s="68" t="s">
        <v>3452</v>
      </c>
      <c r="F598" s="68" t="s">
        <v>3453</v>
      </c>
      <c r="G598" s="68" t="s">
        <v>3454</v>
      </c>
      <c r="H598" s="69">
        <v>8225086</v>
      </c>
      <c r="I598" s="68" t="s">
        <v>5146</v>
      </c>
      <c r="J598" s="70"/>
      <c r="K598" s="178" t="s">
        <v>3455</v>
      </c>
    </row>
    <row r="599" spans="1:11">
      <c r="A599" s="67" t="s">
        <v>4068</v>
      </c>
      <c r="B599" s="68" t="s">
        <v>4069</v>
      </c>
      <c r="C599" s="68" t="s">
        <v>4042</v>
      </c>
      <c r="D599" s="68" t="s">
        <v>4043</v>
      </c>
      <c r="E599" s="68" t="s">
        <v>3452</v>
      </c>
      <c r="F599" s="68" t="s">
        <v>3453</v>
      </c>
      <c r="G599" s="68" t="s">
        <v>3454</v>
      </c>
      <c r="H599" s="69">
        <v>4486409</v>
      </c>
      <c r="I599" s="68" t="s">
        <v>5146</v>
      </c>
      <c r="J599" s="70"/>
      <c r="K599" s="178" t="s">
        <v>3455</v>
      </c>
    </row>
    <row r="600" spans="1:11">
      <c r="A600" s="67" t="s">
        <v>4070</v>
      </c>
      <c r="B600" s="68" t="s">
        <v>4071</v>
      </c>
      <c r="C600" s="68" t="s">
        <v>4072</v>
      </c>
      <c r="D600" s="68" t="s">
        <v>4073</v>
      </c>
      <c r="E600" s="68" t="s">
        <v>3452</v>
      </c>
      <c r="F600" s="68" t="s">
        <v>3453</v>
      </c>
      <c r="G600" s="68" t="s">
        <v>3454</v>
      </c>
      <c r="H600" s="69">
        <v>100944231</v>
      </c>
      <c r="I600" s="68" t="s">
        <v>5146</v>
      </c>
      <c r="J600" s="70"/>
      <c r="K600" s="178" t="s">
        <v>3455</v>
      </c>
    </row>
    <row r="601" spans="1:11">
      <c r="A601" s="67" t="s">
        <v>4074</v>
      </c>
      <c r="B601" s="68" t="s">
        <v>4075</v>
      </c>
      <c r="C601" s="68" t="s">
        <v>4072</v>
      </c>
      <c r="D601" s="68" t="s">
        <v>4073</v>
      </c>
      <c r="E601" s="68" t="s">
        <v>3452</v>
      </c>
      <c r="F601" s="68" t="s">
        <v>3453</v>
      </c>
      <c r="G601" s="68" t="s">
        <v>3454</v>
      </c>
      <c r="H601" s="69">
        <v>4486409</v>
      </c>
      <c r="I601" s="68" t="s">
        <v>5146</v>
      </c>
      <c r="J601" s="70"/>
      <c r="K601" s="178" t="s">
        <v>3455</v>
      </c>
    </row>
    <row r="602" spans="1:11">
      <c r="A602" s="67" t="s">
        <v>4076</v>
      </c>
      <c r="B602" s="68" t="s">
        <v>4077</v>
      </c>
      <c r="C602" s="68" t="s">
        <v>4072</v>
      </c>
      <c r="D602" s="68" t="s">
        <v>4073</v>
      </c>
      <c r="E602" s="68" t="s">
        <v>3452</v>
      </c>
      <c r="F602" s="68" t="s">
        <v>3453</v>
      </c>
      <c r="G602" s="68" t="s">
        <v>3454</v>
      </c>
      <c r="H602" s="69">
        <v>2243205</v>
      </c>
      <c r="I602" s="68" t="s">
        <v>5146</v>
      </c>
      <c r="J602" s="70"/>
      <c r="K602" s="178" t="s">
        <v>3455</v>
      </c>
    </row>
    <row r="603" spans="1:11">
      <c r="A603" s="67" t="s">
        <v>4078</v>
      </c>
      <c r="B603" s="68" t="s">
        <v>4079</v>
      </c>
      <c r="C603" s="68" t="s">
        <v>4072</v>
      </c>
      <c r="D603" s="68" t="s">
        <v>4073</v>
      </c>
      <c r="E603" s="68" t="s">
        <v>3452</v>
      </c>
      <c r="F603" s="68" t="s">
        <v>3453</v>
      </c>
      <c r="G603" s="68" t="s">
        <v>3454</v>
      </c>
      <c r="H603" s="69">
        <v>7477350</v>
      </c>
      <c r="I603" s="68" t="s">
        <v>5146</v>
      </c>
      <c r="J603" s="70"/>
      <c r="K603" s="178" t="s">
        <v>3455</v>
      </c>
    </row>
    <row r="604" spans="1:11">
      <c r="A604" s="67" t="s">
        <v>4080</v>
      </c>
      <c r="B604" s="68" t="s">
        <v>4081</v>
      </c>
      <c r="C604" s="68" t="s">
        <v>4072</v>
      </c>
      <c r="D604" s="68" t="s">
        <v>4073</v>
      </c>
      <c r="E604" s="68" t="s">
        <v>3452</v>
      </c>
      <c r="F604" s="68" t="s">
        <v>3453</v>
      </c>
      <c r="G604" s="68" t="s">
        <v>3454</v>
      </c>
      <c r="H604" s="69">
        <v>2243205</v>
      </c>
      <c r="I604" s="68" t="s">
        <v>5146</v>
      </c>
      <c r="J604" s="70"/>
      <c r="K604" s="178" t="s">
        <v>3455</v>
      </c>
    </row>
    <row r="605" spans="1:11">
      <c r="A605" s="67" t="s">
        <v>4082</v>
      </c>
      <c r="B605" s="68" t="s">
        <v>4083</v>
      </c>
      <c r="C605" s="68" t="s">
        <v>4072</v>
      </c>
      <c r="D605" s="68" t="s">
        <v>4073</v>
      </c>
      <c r="E605" s="68" t="s">
        <v>3452</v>
      </c>
      <c r="F605" s="68" t="s">
        <v>3453</v>
      </c>
      <c r="G605" s="68" t="s">
        <v>3454</v>
      </c>
      <c r="H605" s="69">
        <v>2990941</v>
      </c>
      <c r="I605" s="68" t="s">
        <v>5146</v>
      </c>
      <c r="J605" s="70"/>
      <c r="K605" s="178" t="s">
        <v>3455</v>
      </c>
    </row>
    <row r="606" spans="1:11">
      <c r="A606" s="67" t="s">
        <v>4084</v>
      </c>
      <c r="B606" s="68" t="s">
        <v>4085</v>
      </c>
      <c r="C606" s="68" t="s">
        <v>4072</v>
      </c>
      <c r="D606" s="68" t="s">
        <v>4073</v>
      </c>
      <c r="E606" s="68" t="s">
        <v>3452</v>
      </c>
      <c r="F606" s="68" t="s">
        <v>3453</v>
      </c>
      <c r="G606" s="68" t="s">
        <v>3454</v>
      </c>
      <c r="H606" s="69">
        <v>26170726</v>
      </c>
      <c r="I606" s="68" t="s">
        <v>5146</v>
      </c>
      <c r="J606" s="70"/>
      <c r="K606" s="178" t="s">
        <v>3455</v>
      </c>
    </row>
    <row r="607" spans="1:11">
      <c r="A607" s="67" t="s">
        <v>4086</v>
      </c>
      <c r="B607" s="68" t="s">
        <v>4087</v>
      </c>
      <c r="C607" s="68" t="s">
        <v>4088</v>
      </c>
      <c r="D607" s="68" t="s">
        <v>4089</v>
      </c>
      <c r="E607" s="68" t="s">
        <v>3452</v>
      </c>
      <c r="F607" s="68" t="s">
        <v>3453</v>
      </c>
      <c r="G607" s="68" t="s">
        <v>3454</v>
      </c>
      <c r="H607" s="69">
        <v>101691966</v>
      </c>
      <c r="I607" s="68" t="s">
        <v>5146</v>
      </c>
      <c r="J607" s="70"/>
      <c r="K607" s="178" t="s">
        <v>3455</v>
      </c>
    </row>
    <row r="608" spans="1:11">
      <c r="A608" s="67" t="s">
        <v>4090</v>
      </c>
      <c r="B608" s="68" t="s">
        <v>4091</v>
      </c>
      <c r="C608" s="68" t="s">
        <v>4088</v>
      </c>
      <c r="D608" s="68" t="s">
        <v>4089</v>
      </c>
      <c r="E608" s="68" t="s">
        <v>3452</v>
      </c>
      <c r="F608" s="68" t="s">
        <v>3453</v>
      </c>
      <c r="G608" s="68" t="s">
        <v>3454</v>
      </c>
      <c r="H608" s="69">
        <v>1495470</v>
      </c>
      <c r="I608" s="68" t="s">
        <v>5146</v>
      </c>
      <c r="J608" s="70"/>
      <c r="K608" s="178" t="s">
        <v>3455</v>
      </c>
    </row>
    <row r="609" spans="1:11">
      <c r="A609" s="67" t="s">
        <v>4092</v>
      </c>
      <c r="B609" s="68" t="s">
        <v>4093</v>
      </c>
      <c r="C609" s="68" t="s">
        <v>4088</v>
      </c>
      <c r="D609" s="68" t="s">
        <v>4089</v>
      </c>
      <c r="E609" s="68" t="s">
        <v>3452</v>
      </c>
      <c r="F609" s="68" t="s">
        <v>3453</v>
      </c>
      <c r="G609" s="68" t="s">
        <v>3454</v>
      </c>
      <c r="H609" s="69">
        <v>2243205</v>
      </c>
      <c r="I609" s="68" t="s">
        <v>5146</v>
      </c>
      <c r="J609" s="70"/>
      <c r="K609" s="178" t="s">
        <v>3455</v>
      </c>
    </row>
    <row r="610" spans="1:11">
      <c r="A610" s="67" t="s">
        <v>4094</v>
      </c>
      <c r="B610" s="68" t="s">
        <v>4095</v>
      </c>
      <c r="C610" s="68" t="s">
        <v>4088</v>
      </c>
      <c r="D610" s="68" t="s">
        <v>4089</v>
      </c>
      <c r="E610" s="68" t="s">
        <v>3452</v>
      </c>
      <c r="F610" s="68" t="s">
        <v>3453</v>
      </c>
      <c r="G610" s="68" t="s">
        <v>3454</v>
      </c>
      <c r="H610" s="69">
        <v>2990941</v>
      </c>
      <c r="I610" s="68" t="s">
        <v>5146</v>
      </c>
      <c r="J610" s="70"/>
      <c r="K610" s="178" t="s">
        <v>3455</v>
      </c>
    </row>
    <row r="611" spans="1:11">
      <c r="A611" s="67" t="s">
        <v>4096</v>
      </c>
      <c r="B611" s="68" t="s">
        <v>4097</v>
      </c>
      <c r="C611" s="68" t="s">
        <v>4088</v>
      </c>
      <c r="D611" s="68" t="s">
        <v>4089</v>
      </c>
      <c r="E611" s="68" t="s">
        <v>3452</v>
      </c>
      <c r="F611" s="68" t="s">
        <v>3453</v>
      </c>
      <c r="G611" s="68" t="s">
        <v>3454</v>
      </c>
      <c r="H611" s="69">
        <v>35891282</v>
      </c>
      <c r="I611" s="68" t="s">
        <v>5146</v>
      </c>
      <c r="J611" s="70"/>
      <c r="K611" s="178" t="s">
        <v>3455</v>
      </c>
    </row>
    <row r="612" spans="1:11">
      <c r="A612" s="67" t="s">
        <v>4098</v>
      </c>
      <c r="B612" s="68" t="s">
        <v>4099</v>
      </c>
      <c r="C612" s="68" t="s">
        <v>4100</v>
      </c>
      <c r="D612" s="68" t="s">
        <v>4101</v>
      </c>
      <c r="E612" s="68" t="s">
        <v>3452</v>
      </c>
      <c r="F612" s="68" t="s">
        <v>3453</v>
      </c>
      <c r="G612" s="68" t="s">
        <v>3454</v>
      </c>
      <c r="H612" s="69">
        <v>48602779</v>
      </c>
      <c r="I612" s="68" t="s">
        <v>5146</v>
      </c>
      <c r="J612" s="70"/>
      <c r="K612" s="178" t="s">
        <v>3455</v>
      </c>
    </row>
    <row r="613" spans="1:11">
      <c r="A613" s="67" t="s">
        <v>4102</v>
      </c>
      <c r="B613" s="68" t="s">
        <v>4103</v>
      </c>
      <c r="C613" s="68" t="s">
        <v>4100</v>
      </c>
      <c r="D613" s="68" t="s">
        <v>4101</v>
      </c>
      <c r="E613" s="68" t="s">
        <v>3452</v>
      </c>
      <c r="F613" s="68" t="s">
        <v>3453</v>
      </c>
      <c r="G613" s="68" t="s">
        <v>3454</v>
      </c>
      <c r="H613" s="69">
        <v>67296153</v>
      </c>
      <c r="I613" s="68" t="s">
        <v>5146</v>
      </c>
      <c r="J613" s="70"/>
      <c r="K613" s="178" t="s">
        <v>3455</v>
      </c>
    </row>
    <row r="614" spans="1:11">
      <c r="A614" s="67" t="s">
        <v>4104</v>
      </c>
      <c r="B614" s="68" t="s">
        <v>4105</v>
      </c>
      <c r="C614" s="68" t="s">
        <v>4100</v>
      </c>
      <c r="D614" s="68" t="s">
        <v>4101</v>
      </c>
      <c r="E614" s="68" t="s">
        <v>3452</v>
      </c>
      <c r="F614" s="68" t="s">
        <v>3453</v>
      </c>
      <c r="G614" s="68" t="s">
        <v>3454</v>
      </c>
      <c r="H614" s="69">
        <v>16450171</v>
      </c>
      <c r="I614" s="68" t="s">
        <v>5146</v>
      </c>
      <c r="J614" s="70"/>
      <c r="K614" s="178" t="s">
        <v>3455</v>
      </c>
    </row>
    <row r="615" spans="1:11">
      <c r="A615" s="67" t="s">
        <v>4106</v>
      </c>
      <c r="B615" s="68" t="s">
        <v>4107</v>
      </c>
      <c r="C615" s="68" t="s">
        <v>4100</v>
      </c>
      <c r="D615" s="68" t="s">
        <v>4101</v>
      </c>
      <c r="E615" s="68" t="s">
        <v>3452</v>
      </c>
      <c r="F615" s="68" t="s">
        <v>3453</v>
      </c>
      <c r="G615" s="68" t="s">
        <v>3454</v>
      </c>
      <c r="H615" s="69">
        <v>4486409</v>
      </c>
      <c r="I615" s="68" t="s">
        <v>5146</v>
      </c>
      <c r="J615" s="70"/>
      <c r="K615" s="178" t="s">
        <v>3455</v>
      </c>
    </row>
    <row r="616" spans="1:11">
      <c r="A616" s="67" t="s">
        <v>4108</v>
      </c>
      <c r="B616" s="68" t="s">
        <v>4109</v>
      </c>
      <c r="C616" s="68" t="s">
        <v>4100</v>
      </c>
      <c r="D616" s="68" t="s">
        <v>4101</v>
      </c>
      <c r="E616" s="68" t="s">
        <v>3452</v>
      </c>
      <c r="F616" s="68" t="s">
        <v>3453</v>
      </c>
      <c r="G616" s="68" t="s">
        <v>3454</v>
      </c>
      <c r="H616" s="69">
        <v>17197907</v>
      </c>
      <c r="I616" s="68" t="s">
        <v>5146</v>
      </c>
      <c r="J616" s="70"/>
      <c r="K616" s="178" t="s">
        <v>3455</v>
      </c>
    </row>
    <row r="617" spans="1:11">
      <c r="A617" s="67" t="s">
        <v>4110</v>
      </c>
      <c r="B617" s="68" t="s">
        <v>4111</v>
      </c>
      <c r="C617" s="68" t="s">
        <v>4100</v>
      </c>
      <c r="D617" s="68" t="s">
        <v>4101</v>
      </c>
      <c r="E617" s="68" t="s">
        <v>3452</v>
      </c>
      <c r="F617" s="68" t="s">
        <v>3453</v>
      </c>
      <c r="G617" s="68" t="s">
        <v>3454</v>
      </c>
      <c r="H617" s="69">
        <v>32152606</v>
      </c>
      <c r="I617" s="68" t="s">
        <v>5146</v>
      </c>
      <c r="J617" s="70"/>
      <c r="K617" s="178" t="s">
        <v>3455</v>
      </c>
    </row>
    <row r="618" spans="1:11">
      <c r="A618" s="67" t="s">
        <v>4112</v>
      </c>
      <c r="B618" s="68" t="s">
        <v>4113</v>
      </c>
      <c r="C618" s="68" t="s">
        <v>4100</v>
      </c>
      <c r="D618" s="68" t="s">
        <v>4101</v>
      </c>
      <c r="E618" s="68" t="s">
        <v>3452</v>
      </c>
      <c r="F618" s="68" t="s">
        <v>3453</v>
      </c>
      <c r="G618" s="68" t="s">
        <v>3454</v>
      </c>
      <c r="H618" s="69">
        <v>2243205</v>
      </c>
      <c r="I618" s="68" t="s">
        <v>5146</v>
      </c>
      <c r="J618" s="70"/>
      <c r="K618" s="178" t="s">
        <v>3455</v>
      </c>
    </row>
    <row r="619" spans="1:11">
      <c r="A619" s="67" t="s">
        <v>4114</v>
      </c>
      <c r="B619" s="68" t="s">
        <v>4115</v>
      </c>
      <c r="C619" s="68" t="s">
        <v>4100</v>
      </c>
      <c r="D619" s="68" t="s">
        <v>4101</v>
      </c>
      <c r="E619" s="68" t="s">
        <v>3452</v>
      </c>
      <c r="F619" s="68" t="s">
        <v>3453</v>
      </c>
      <c r="G619" s="68" t="s">
        <v>3454</v>
      </c>
      <c r="H619" s="69">
        <v>33648077</v>
      </c>
      <c r="I619" s="68" t="s">
        <v>5146</v>
      </c>
      <c r="J619" s="70"/>
      <c r="K619" s="178" t="s">
        <v>3455</v>
      </c>
    </row>
    <row r="620" spans="1:11">
      <c r="A620" s="67" t="s">
        <v>4116</v>
      </c>
      <c r="B620" s="68" t="s">
        <v>4117</v>
      </c>
      <c r="C620" s="68" t="s">
        <v>4118</v>
      </c>
      <c r="D620" s="68" t="s">
        <v>4119</v>
      </c>
      <c r="E620" s="68" t="s">
        <v>3452</v>
      </c>
      <c r="F620" s="68" t="s">
        <v>3453</v>
      </c>
      <c r="G620" s="68" t="s">
        <v>3454</v>
      </c>
      <c r="H620" s="69">
        <v>747734</v>
      </c>
      <c r="I620" s="68" t="s">
        <v>5146</v>
      </c>
      <c r="J620" s="70"/>
      <c r="K620" s="178" t="s">
        <v>3455</v>
      </c>
    </row>
    <row r="621" spans="1:11">
      <c r="A621" s="67" t="s">
        <v>4120</v>
      </c>
      <c r="B621" s="68" t="s">
        <v>4121</v>
      </c>
      <c r="C621" s="68" t="s">
        <v>4118</v>
      </c>
      <c r="D621" s="68" t="s">
        <v>4119</v>
      </c>
      <c r="E621" s="68" t="s">
        <v>3452</v>
      </c>
      <c r="F621" s="68" t="s">
        <v>3453</v>
      </c>
      <c r="G621" s="68" t="s">
        <v>3454</v>
      </c>
      <c r="H621" s="69">
        <v>11216026</v>
      </c>
      <c r="I621" s="68" t="s">
        <v>5146</v>
      </c>
      <c r="J621" s="70"/>
      <c r="K621" s="178" t="s">
        <v>3455</v>
      </c>
    </row>
    <row r="622" spans="1:11">
      <c r="A622" s="67" t="s">
        <v>4122</v>
      </c>
      <c r="B622" s="68" t="s">
        <v>4123</v>
      </c>
      <c r="C622" s="68" t="s">
        <v>4118</v>
      </c>
      <c r="D622" s="68" t="s">
        <v>4119</v>
      </c>
      <c r="E622" s="68" t="s">
        <v>3452</v>
      </c>
      <c r="F622" s="68" t="s">
        <v>3453</v>
      </c>
      <c r="G622" s="68" t="s">
        <v>3454</v>
      </c>
      <c r="H622" s="69">
        <v>50098248</v>
      </c>
      <c r="I622" s="68" t="s">
        <v>5146</v>
      </c>
      <c r="J622" s="70"/>
      <c r="K622" s="178" t="s">
        <v>3455</v>
      </c>
    </row>
    <row r="623" spans="1:11">
      <c r="A623" s="67" t="s">
        <v>4124</v>
      </c>
      <c r="B623" s="68" t="s">
        <v>4125</v>
      </c>
      <c r="C623" s="68" t="s">
        <v>4126</v>
      </c>
      <c r="D623" s="68" t="s">
        <v>4127</v>
      </c>
      <c r="E623" s="68" t="s">
        <v>3452</v>
      </c>
      <c r="F623" s="68" t="s">
        <v>3453</v>
      </c>
      <c r="G623" s="68" t="s">
        <v>3454</v>
      </c>
      <c r="H623" s="69">
        <v>85241795</v>
      </c>
      <c r="I623" s="68" t="s">
        <v>5146</v>
      </c>
      <c r="J623" s="70"/>
      <c r="K623" s="178" t="s">
        <v>3455</v>
      </c>
    </row>
    <row r="624" spans="1:11">
      <c r="A624" s="67" t="s">
        <v>4128</v>
      </c>
      <c r="B624" s="68" t="s">
        <v>4129</v>
      </c>
      <c r="C624" s="68" t="s">
        <v>4126</v>
      </c>
      <c r="D624" s="68" t="s">
        <v>4127</v>
      </c>
      <c r="E624" s="68" t="s">
        <v>3452</v>
      </c>
      <c r="F624" s="68" t="s">
        <v>3453</v>
      </c>
      <c r="G624" s="68" t="s">
        <v>3454</v>
      </c>
      <c r="H624" s="69">
        <v>747734</v>
      </c>
      <c r="I624" s="68" t="s">
        <v>5146</v>
      </c>
      <c r="J624" s="70"/>
      <c r="K624" s="178" t="s">
        <v>3455</v>
      </c>
    </row>
    <row r="625" spans="1:11">
      <c r="A625" s="67" t="s">
        <v>4130</v>
      </c>
      <c r="B625" s="68" t="s">
        <v>4131</v>
      </c>
      <c r="C625" s="68" t="s">
        <v>4126</v>
      </c>
      <c r="D625" s="68" t="s">
        <v>4127</v>
      </c>
      <c r="E625" s="68" t="s">
        <v>3452</v>
      </c>
      <c r="F625" s="68" t="s">
        <v>3453</v>
      </c>
      <c r="G625" s="68" t="s">
        <v>3454</v>
      </c>
      <c r="H625" s="69">
        <v>747734</v>
      </c>
      <c r="I625" s="68" t="s">
        <v>5146</v>
      </c>
      <c r="J625" s="70"/>
      <c r="K625" s="178" t="s">
        <v>3455</v>
      </c>
    </row>
    <row r="626" spans="1:11">
      <c r="A626" s="67" t="s">
        <v>4132</v>
      </c>
      <c r="B626" s="68" t="s">
        <v>4133</v>
      </c>
      <c r="C626" s="68" t="s">
        <v>4126</v>
      </c>
      <c r="D626" s="68" t="s">
        <v>4127</v>
      </c>
      <c r="E626" s="68" t="s">
        <v>3452</v>
      </c>
      <c r="F626" s="68" t="s">
        <v>3453</v>
      </c>
      <c r="G626" s="68" t="s">
        <v>3454</v>
      </c>
      <c r="H626" s="69">
        <v>35891282</v>
      </c>
      <c r="I626" s="68" t="s">
        <v>5146</v>
      </c>
      <c r="J626" s="70"/>
      <c r="K626" s="178" t="s">
        <v>3455</v>
      </c>
    </row>
    <row r="627" spans="1:11">
      <c r="A627" s="67" t="s">
        <v>4134</v>
      </c>
      <c r="B627" s="68" t="s">
        <v>4135</v>
      </c>
      <c r="C627" s="68" t="s">
        <v>4126</v>
      </c>
      <c r="D627" s="68" t="s">
        <v>4127</v>
      </c>
      <c r="E627" s="68" t="s">
        <v>3452</v>
      </c>
      <c r="F627" s="68" t="s">
        <v>3453</v>
      </c>
      <c r="G627" s="68" t="s">
        <v>3454</v>
      </c>
      <c r="H627" s="69">
        <v>747734</v>
      </c>
      <c r="I627" s="68" t="s">
        <v>5146</v>
      </c>
      <c r="J627" s="70"/>
      <c r="K627" s="178" t="s">
        <v>3455</v>
      </c>
    </row>
    <row r="628" spans="1:11">
      <c r="A628" s="67" t="s">
        <v>4136</v>
      </c>
      <c r="B628" s="68" t="s">
        <v>4137</v>
      </c>
      <c r="C628" s="68" t="s">
        <v>4126</v>
      </c>
      <c r="D628" s="68" t="s">
        <v>4127</v>
      </c>
      <c r="E628" s="68" t="s">
        <v>3452</v>
      </c>
      <c r="F628" s="68" t="s">
        <v>3453</v>
      </c>
      <c r="G628" s="68" t="s">
        <v>3454</v>
      </c>
      <c r="H628" s="69">
        <v>2243205</v>
      </c>
      <c r="I628" s="68" t="s">
        <v>5146</v>
      </c>
      <c r="J628" s="70"/>
      <c r="K628" s="178" t="s">
        <v>3455</v>
      </c>
    </row>
    <row r="629" spans="1:11">
      <c r="A629" s="67" t="s">
        <v>4138</v>
      </c>
      <c r="B629" s="68" t="s">
        <v>4139</v>
      </c>
      <c r="C629" s="68" t="s">
        <v>4126</v>
      </c>
      <c r="D629" s="68" t="s">
        <v>4127</v>
      </c>
      <c r="E629" s="68" t="s">
        <v>3452</v>
      </c>
      <c r="F629" s="68" t="s">
        <v>3453</v>
      </c>
      <c r="G629" s="68" t="s">
        <v>3454</v>
      </c>
      <c r="H629" s="69">
        <v>10468290</v>
      </c>
      <c r="I629" s="68" t="s">
        <v>5146</v>
      </c>
      <c r="J629" s="70"/>
      <c r="K629" s="178" t="s">
        <v>3455</v>
      </c>
    </row>
    <row r="630" spans="1:11">
      <c r="A630" s="67" t="s">
        <v>4140</v>
      </c>
      <c r="B630" s="68" t="s">
        <v>4141</v>
      </c>
      <c r="C630" s="68" t="s">
        <v>4126</v>
      </c>
      <c r="D630" s="68" t="s">
        <v>4127</v>
      </c>
      <c r="E630" s="68" t="s">
        <v>3452</v>
      </c>
      <c r="F630" s="68" t="s">
        <v>3453</v>
      </c>
      <c r="G630" s="68" t="s">
        <v>3454</v>
      </c>
      <c r="H630" s="69">
        <v>2990941</v>
      </c>
      <c r="I630" s="68" t="s">
        <v>5146</v>
      </c>
      <c r="J630" s="70"/>
      <c r="K630" s="178" t="s">
        <v>3455</v>
      </c>
    </row>
    <row r="631" spans="1:11">
      <c r="A631" s="67" t="s">
        <v>4142</v>
      </c>
      <c r="B631" s="68" t="s">
        <v>4143</v>
      </c>
      <c r="C631" s="68" t="s">
        <v>4144</v>
      </c>
      <c r="D631" s="68" t="s">
        <v>4145</v>
      </c>
      <c r="E631" s="68" t="s">
        <v>3452</v>
      </c>
      <c r="F631" s="68" t="s">
        <v>3453</v>
      </c>
      <c r="G631" s="68" t="s">
        <v>3454</v>
      </c>
      <c r="H631" s="69">
        <v>18693375</v>
      </c>
      <c r="I631" s="68" t="s">
        <v>5146</v>
      </c>
      <c r="J631" s="70"/>
      <c r="K631" s="178" t="s">
        <v>3455</v>
      </c>
    </row>
    <row r="632" spans="1:11">
      <c r="A632" s="67" t="s">
        <v>4146</v>
      </c>
      <c r="B632" s="68" t="s">
        <v>4147</v>
      </c>
      <c r="C632" s="68" t="s">
        <v>4144</v>
      </c>
      <c r="D632" s="68" t="s">
        <v>4145</v>
      </c>
      <c r="E632" s="68" t="s">
        <v>3452</v>
      </c>
      <c r="F632" s="68" t="s">
        <v>3453</v>
      </c>
      <c r="G632" s="68" t="s">
        <v>3454</v>
      </c>
      <c r="H632" s="69">
        <v>15702436</v>
      </c>
      <c r="I632" s="68" t="s">
        <v>5146</v>
      </c>
      <c r="J632" s="70"/>
      <c r="K632" s="178" t="s">
        <v>3455</v>
      </c>
    </row>
    <row r="633" spans="1:11">
      <c r="A633" s="67" t="s">
        <v>4148</v>
      </c>
      <c r="B633" s="68" t="s">
        <v>4149</v>
      </c>
      <c r="C633" s="68" t="s">
        <v>4144</v>
      </c>
      <c r="D633" s="68" t="s">
        <v>4145</v>
      </c>
      <c r="E633" s="68" t="s">
        <v>3452</v>
      </c>
      <c r="F633" s="68" t="s">
        <v>3453</v>
      </c>
      <c r="G633" s="68" t="s">
        <v>3454</v>
      </c>
      <c r="H633" s="69">
        <v>1495470</v>
      </c>
      <c r="I633" s="68" t="s">
        <v>5146</v>
      </c>
      <c r="J633" s="70"/>
      <c r="K633" s="178" t="s">
        <v>3455</v>
      </c>
    </row>
    <row r="634" spans="1:11">
      <c r="A634" s="67" t="s">
        <v>4150</v>
      </c>
      <c r="B634" s="68" t="s">
        <v>4151</v>
      </c>
      <c r="C634" s="68" t="s">
        <v>4152</v>
      </c>
      <c r="D634" s="68" t="s">
        <v>4153</v>
      </c>
      <c r="E634" s="68" t="s">
        <v>3452</v>
      </c>
      <c r="F634" s="68" t="s">
        <v>3453</v>
      </c>
      <c r="G634" s="68" t="s">
        <v>3454</v>
      </c>
      <c r="H634" s="69">
        <v>14206965</v>
      </c>
      <c r="I634" s="68" t="s">
        <v>5146</v>
      </c>
      <c r="J634" s="70"/>
      <c r="K634" s="178" t="s">
        <v>3455</v>
      </c>
    </row>
    <row r="635" spans="1:11">
      <c r="A635" s="67" t="s">
        <v>4154</v>
      </c>
      <c r="B635" s="68" t="s">
        <v>4155</v>
      </c>
      <c r="C635" s="68" t="s">
        <v>4152</v>
      </c>
      <c r="D635" s="68" t="s">
        <v>4153</v>
      </c>
      <c r="E635" s="68" t="s">
        <v>3452</v>
      </c>
      <c r="F635" s="68" t="s">
        <v>3453</v>
      </c>
      <c r="G635" s="68" t="s">
        <v>3454</v>
      </c>
      <c r="H635" s="69">
        <v>5234146</v>
      </c>
      <c r="I635" s="68" t="s">
        <v>5146</v>
      </c>
      <c r="J635" s="70"/>
      <c r="K635" s="178" t="s">
        <v>3455</v>
      </c>
    </row>
    <row r="636" spans="1:11">
      <c r="A636" s="67" t="s">
        <v>4156</v>
      </c>
      <c r="B636" s="68" t="s">
        <v>4157</v>
      </c>
      <c r="C636" s="68" t="s">
        <v>4158</v>
      </c>
      <c r="D636" s="68" t="s">
        <v>4159</v>
      </c>
      <c r="E636" s="68" t="s">
        <v>3452</v>
      </c>
      <c r="F636" s="68" t="s">
        <v>3453</v>
      </c>
      <c r="G636" s="68" t="s">
        <v>3454</v>
      </c>
      <c r="H636" s="69">
        <v>2990941</v>
      </c>
      <c r="I636" s="68" t="s">
        <v>5146</v>
      </c>
      <c r="J636" s="70"/>
      <c r="K636" s="178" t="s">
        <v>3455</v>
      </c>
    </row>
    <row r="637" spans="1:11">
      <c r="A637" s="67" t="s">
        <v>4160</v>
      </c>
      <c r="B637" s="68" t="s">
        <v>4161</v>
      </c>
      <c r="C637" s="68" t="s">
        <v>4158</v>
      </c>
      <c r="D637" s="68" t="s">
        <v>4159</v>
      </c>
      <c r="E637" s="68" t="s">
        <v>3452</v>
      </c>
      <c r="F637" s="68" t="s">
        <v>3453</v>
      </c>
      <c r="G637" s="68" t="s">
        <v>3454</v>
      </c>
      <c r="H637" s="69">
        <v>5234146</v>
      </c>
      <c r="I637" s="68" t="s">
        <v>5146</v>
      </c>
      <c r="J637" s="70"/>
      <c r="K637" s="178" t="s">
        <v>3455</v>
      </c>
    </row>
    <row r="638" spans="1:11">
      <c r="A638" s="67" t="s">
        <v>4162</v>
      </c>
      <c r="B638" s="68" t="s">
        <v>4163</v>
      </c>
      <c r="C638" s="68" t="s">
        <v>4158</v>
      </c>
      <c r="D638" s="68" t="s">
        <v>4159</v>
      </c>
      <c r="E638" s="68" t="s">
        <v>3452</v>
      </c>
      <c r="F638" s="68" t="s">
        <v>3453</v>
      </c>
      <c r="G638" s="68" t="s">
        <v>3454</v>
      </c>
      <c r="H638" s="69">
        <v>11963760</v>
      </c>
      <c r="I638" s="68" t="s">
        <v>5146</v>
      </c>
      <c r="J638" s="70"/>
      <c r="K638" s="178" t="s">
        <v>3455</v>
      </c>
    </row>
    <row r="639" spans="1:11">
      <c r="A639" s="67" t="s">
        <v>4164</v>
      </c>
      <c r="B639" s="68" t="s">
        <v>4165</v>
      </c>
      <c r="C639" s="68" t="s">
        <v>4166</v>
      </c>
      <c r="D639" s="68" t="s">
        <v>4167</v>
      </c>
      <c r="E639" s="68" t="s">
        <v>3452</v>
      </c>
      <c r="F639" s="68" t="s">
        <v>3453</v>
      </c>
      <c r="G639" s="68" t="s">
        <v>3454</v>
      </c>
      <c r="H639" s="69">
        <v>6729616</v>
      </c>
      <c r="I639" s="68" t="s">
        <v>5146</v>
      </c>
      <c r="J639" s="70"/>
      <c r="K639" s="178" t="s">
        <v>3455</v>
      </c>
    </row>
    <row r="640" spans="1:11">
      <c r="A640" s="67" t="s">
        <v>4168</v>
      </c>
      <c r="B640" s="68" t="s">
        <v>4169</v>
      </c>
      <c r="C640" s="68" t="s">
        <v>4166</v>
      </c>
      <c r="D640" s="68" t="s">
        <v>4167</v>
      </c>
      <c r="E640" s="68" t="s">
        <v>3452</v>
      </c>
      <c r="F640" s="68" t="s">
        <v>3453</v>
      </c>
      <c r="G640" s="68" t="s">
        <v>3454</v>
      </c>
      <c r="H640" s="69">
        <v>6729616</v>
      </c>
      <c r="I640" s="68" t="s">
        <v>5146</v>
      </c>
      <c r="J640" s="70"/>
      <c r="K640" s="178" t="s">
        <v>3455</v>
      </c>
    </row>
    <row r="641" spans="1:11">
      <c r="A641" s="67" t="s">
        <v>4170</v>
      </c>
      <c r="B641" s="68" t="s">
        <v>4171</v>
      </c>
      <c r="C641" s="68" t="s">
        <v>4166</v>
      </c>
      <c r="D641" s="68" t="s">
        <v>4167</v>
      </c>
      <c r="E641" s="68" t="s">
        <v>3452</v>
      </c>
      <c r="F641" s="68" t="s">
        <v>3453</v>
      </c>
      <c r="G641" s="68" t="s">
        <v>3454</v>
      </c>
      <c r="H641" s="69">
        <v>3738675</v>
      </c>
      <c r="I641" s="68" t="s">
        <v>5146</v>
      </c>
      <c r="J641" s="70"/>
      <c r="K641" s="178" t="s">
        <v>3455</v>
      </c>
    </row>
    <row r="642" spans="1:11">
      <c r="A642" s="67" t="s">
        <v>4172</v>
      </c>
      <c r="B642" s="68" t="s">
        <v>4173</v>
      </c>
      <c r="C642" s="68" t="s">
        <v>4174</v>
      </c>
      <c r="D642" s="68" t="s">
        <v>4175</v>
      </c>
      <c r="E642" s="68" t="s">
        <v>3452</v>
      </c>
      <c r="F642" s="68" t="s">
        <v>3453</v>
      </c>
      <c r="G642" s="68" t="s">
        <v>3454</v>
      </c>
      <c r="H642" s="69">
        <v>41125428</v>
      </c>
      <c r="I642" s="68" t="s">
        <v>5146</v>
      </c>
      <c r="J642" s="70"/>
      <c r="K642" s="178" t="s">
        <v>3455</v>
      </c>
    </row>
    <row r="643" spans="1:11">
      <c r="A643" s="67" t="s">
        <v>4176</v>
      </c>
      <c r="B643" s="68" t="s">
        <v>4177</v>
      </c>
      <c r="C643" s="68" t="s">
        <v>4174</v>
      </c>
      <c r="D643" s="68" t="s">
        <v>4175</v>
      </c>
      <c r="E643" s="68" t="s">
        <v>3452</v>
      </c>
      <c r="F643" s="68" t="s">
        <v>3453</v>
      </c>
      <c r="G643" s="68" t="s">
        <v>3454</v>
      </c>
      <c r="H643" s="69">
        <v>17945641</v>
      </c>
      <c r="I643" s="68" t="s">
        <v>5146</v>
      </c>
      <c r="J643" s="70"/>
      <c r="K643" s="178" t="s">
        <v>3455</v>
      </c>
    </row>
    <row r="644" spans="1:11">
      <c r="A644" s="67" t="s">
        <v>4178</v>
      </c>
      <c r="B644" s="68" t="s">
        <v>4179</v>
      </c>
      <c r="C644" s="68" t="s">
        <v>4174</v>
      </c>
      <c r="D644" s="68" t="s">
        <v>4175</v>
      </c>
      <c r="E644" s="68" t="s">
        <v>3452</v>
      </c>
      <c r="F644" s="68" t="s">
        <v>3453</v>
      </c>
      <c r="G644" s="68" t="s">
        <v>3454</v>
      </c>
      <c r="H644" s="69">
        <v>747734</v>
      </c>
      <c r="I644" s="68" t="s">
        <v>5146</v>
      </c>
      <c r="J644" s="70"/>
      <c r="K644" s="178" t="s">
        <v>3455</v>
      </c>
    </row>
    <row r="645" spans="1:11">
      <c r="A645" s="67" t="s">
        <v>4182</v>
      </c>
      <c r="B645" s="68" t="s">
        <v>4183</v>
      </c>
      <c r="C645" s="68" t="s">
        <v>4184</v>
      </c>
      <c r="D645" s="68" t="s">
        <v>4185</v>
      </c>
      <c r="E645" s="68" t="s">
        <v>3452</v>
      </c>
      <c r="F645" s="68" t="s">
        <v>3453</v>
      </c>
      <c r="G645" s="68" t="s">
        <v>3454</v>
      </c>
      <c r="H645" s="69">
        <v>3738675</v>
      </c>
      <c r="I645" s="68" t="s">
        <v>5146</v>
      </c>
      <c r="J645" s="70"/>
      <c r="K645" s="178" t="s">
        <v>3455</v>
      </c>
    </row>
    <row r="646" spans="1:11">
      <c r="A646" s="67" t="s">
        <v>4186</v>
      </c>
      <c r="B646" s="68" t="s">
        <v>4187</v>
      </c>
      <c r="C646" s="68" t="s">
        <v>4184</v>
      </c>
      <c r="D646" s="68" t="s">
        <v>4185</v>
      </c>
      <c r="E646" s="68" t="s">
        <v>3452</v>
      </c>
      <c r="F646" s="68" t="s">
        <v>3453</v>
      </c>
      <c r="G646" s="68" t="s">
        <v>3454</v>
      </c>
      <c r="H646" s="69">
        <v>2243264</v>
      </c>
      <c r="I646" s="68" t="s">
        <v>5146</v>
      </c>
      <c r="J646" s="70"/>
      <c r="K646" s="178" t="s">
        <v>3455</v>
      </c>
    </row>
    <row r="647" spans="1:11">
      <c r="A647" s="67" t="s">
        <v>4207</v>
      </c>
      <c r="B647" s="68" t="s">
        <v>4208</v>
      </c>
      <c r="C647" s="68" t="s">
        <v>3489</v>
      </c>
      <c r="D647" s="68" t="s">
        <v>3490</v>
      </c>
      <c r="E647" s="68" t="s">
        <v>4190</v>
      </c>
      <c r="F647" s="68" t="s">
        <v>4190</v>
      </c>
      <c r="G647" s="68" t="s">
        <v>3458</v>
      </c>
      <c r="H647" s="69">
        <v>5113870</v>
      </c>
      <c r="I647" s="68" t="s">
        <v>5147</v>
      </c>
      <c r="J647" s="70"/>
      <c r="K647" s="178" t="s">
        <v>3455</v>
      </c>
    </row>
    <row r="648" spans="1:11">
      <c r="A648" s="67" t="s">
        <v>3649</v>
      </c>
      <c r="B648" s="68" t="s">
        <v>3650</v>
      </c>
      <c r="C648" s="68" t="s">
        <v>3651</v>
      </c>
      <c r="D648" s="68" t="s">
        <v>3652</v>
      </c>
      <c r="E648" s="68" t="s">
        <v>4190</v>
      </c>
      <c r="F648" s="68" t="s">
        <v>4190</v>
      </c>
      <c r="G648" s="68" t="s">
        <v>3458</v>
      </c>
      <c r="H648" s="69">
        <v>160035</v>
      </c>
      <c r="I648" s="68" t="s">
        <v>5147</v>
      </c>
      <c r="J648" s="70"/>
      <c r="K648" s="178" t="s">
        <v>3455</v>
      </c>
    </row>
    <row r="649" spans="1:11">
      <c r="A649" s="67" t="s">
        <v>3659</v>
      </c>
      <c r="B649" s="68" t="s">
        <v>3660</v>
      </c>
      <c r="C649" s="68" t="s">
        <v>3651</v>
      </c>
      <c r="D649" s="68" t="s">
        <v>3652</v>
      </c>
      <c r="E649" s="68" t="s">
        <v>4190</v>
      </c>
      <c r="F649" s="68" t="s">
        <v>4190</v>
      </c>
      <c r="G649" s="68" t="s">
        <v>3458</v>
      </c>
      <c r="H649" s="69">
        <v>593776</v>
      </c>
      <c r="I649" s="68" t="s">
        <v>5147</v>
      </c>
      <c r="J649" s="70"/>
      <c r="K649" s="178" t="s">
        <v>3455</v>
      </c>
    </row>
    <row r="650" spans="1:11">
      <c r="A650" s="67" t="s">
        <v>3661</v>
      </c>
      <c r="B650" s="68" t="s">
        <v>3662</v>
      </c>
      <c r="C650" s="68" t="s">
        <v>3651</v>
      </c>
      <c r="D650" s="68" t="s">
        <v>3652</v>
      </c>
      <c r="E650" s="68" t="s">
        <v>4190</v>
      </c>
      <c r="F650" s="68" t="s">
        <v>4190</v>
      </c>
      <c r="G650" s="68" t="s">
        <v>3458</v>
      </c>
      <c r="H650" s="69">
        <v>126900</v>
      </c>
      <c r="I650" s="68" t="s">
        <v>5147</v>
      </c>
      <c r="J650" s="70"/>
      <c r="K650" s="178" t="s">
        <v>3455</v>
      </c>
    </row>
    <row r="651" spans="1:11">
      <c r="A651" s="67" t="s">
        <v>3663</v>
      </c>
      <c r="B651" s="68" t="s">
        <v>3664</v>
      </c>
      <c r="C651" s="68" t="s">
        <v>3651</v>
      </c>
      <c r="D651" s="68" t="s">
        <v>3652</v>
      </c>
      <c r="E651" s="68" t="s">
        <v>4190</v>
      </c>
      <c r="F651" s="68" t="s">
        <v>4190</v>
      </c>
      <c r="G651" s="68" t="s">
        <v>3458</v>
      </c>
      <c r="H651" s="69">
        <v>3729416</v>
      </c>
      <c r="I651" s="68" t="s">
        <v>5147</v>
      </c>
      <c r="J651" s="70"/>
      <c r="K651" s="178" t="s">
        <v>3455</v>
      </c>
    </row>
    <row r="652" spans="1:11">
      <c r="A652" s="67" t="s">
        <v>3665</v>
      </c>
      <c r="B652" s="68" t="s">
        <v>3666</v>
      </c>
      <c r="C652" s="68" t="s">
        <v>3651</v>
      </c>
      <c r="D652" s="68" t="s">
        <v>3652</v>
      </c>
      <c r="E652" s="68" t="s">
        <v>4190</v>
      </c>
      <c r="F652" s="68" t="s">
        <v>4190</v>
      </c>
      <c r="G652" s="68" t="s">
        <v>3458</v>
      </c>
      <c r="H652" s="69">
        <v>326217</v>
      </c>
      <c r="I652" s="68" t="s">
        <v>5147</v>
      </c>
      <c r="J652" s="70"/>
      <c r="K652" s="178" t="s">
        <v>3455</v>
      </c>
    </row>
    <row r="653" spans="1:11">
      <c r="A653" s="67" t="s">
        <v>4191</v>
      </c>
      <c r="B653" s="68" t="s">
        <v>4192</v>
      </c>
      <c r="C653" s="68" t="s">
        <v>3651</v>
      </c>
      <c r="D653" s="68" t="s">
        <v>3652</v>
      </c>
      <c r="E653" s="68" t="s">
        <v>4190</v>
      </c>
      <c r="F653" s="68" t="s">
        <v>4190</v>
      </c>
      <c r="G653" s="68" t="s">
        <v>3458</v>
      </c>
      <c r="H653" s="69">
        <v>745727</v>
      </c>
      <c r="I653" s="68" t="s">
        <v>5147</v>
      </c>
      <c r="J653" s="70"/>
      <c r="K653" s="178" t="s">
        <v>3455</v>
      </c>
    </row>
    <row r="654" spans="1:11">
      <c r="A654" s="67" t="s">
        <v>4207</v>
      </c>
      <c r="B654" s="68" t="s">
        <v>4208</v>
      </c>
      <c r="C654" s="68" t="s">
        <v>3489</v>
      </c>
      <c r="D654" s="68" t="s">
        <v>3490</v>
      </c>
      <c r="E654" s="68" t="s">
        <v>4190</v>
      </c>
      <c r="F654" s="68" t="s">
        <v>4190</v>
      </c>
      <c r="G654" s="68" t="s">
        <v>3458</v>
      </c>
      <c r="H654" s="69">
        <v>195715325</v>
      </c>
      <c r="I654" s="68" t="s">
        <v>5147</v>
      </c>
      <c r="J654" s="70"/>
      <c r="K654" s="178" t="s">
        <v>3455</v>
      </c>
    </row>
    <row r="655" spans="1:11">
      <c r="A655" s="67" t="s">
        <v>3649</v>
      </c>
      <c r="B655" s="68" t="s">
        <v>3650</v>
      </c>
      <c r="C655" s="68" t="s">
        <v>3651</v>
      </c>
      <c r="D655" s="68" t="s">
        <v>3652</v>
      </c>
      <c r="E655" s="68" t="s">
        <v>4190</v>
      </c>
      <c r="F655" s="68" t="s">
        <v>4190</v>
      </c>
      <c r="G655" s="68" t="s">
        <v>3458</v>
      </c>
      <c r="H655" s="69">
        <v>933237</v>
      </c>
      <c r="I655" s="68" t="s">
        <v>5147</v>
      </c>
      <c r="J655" s="70"/>
      <c r="K655" s="178" t="s">
        <v>3455</v>
      </c>
    </row>
    <row r="656" spans="1:11">
      <c r="A656" s="67" t="s">
        <v>3657</v>
      </c>
      <c r="B656" s="68" t="s">
        <v>3658</v>
      </c>
      <c r="C656" s="68" t="s">
        <v>3651</v>
      </c>
      <c r="D656" s="68" t="s">
        <v>3652</v>
      </c>
      <c r="E656" s="68" t="s">
        <v>4190</v>
      </c>
      <c r="F656" s="68" t="s">
        <v>4190</v>
      </c>
      <c r="G656" s="68" t="s">
        <v>3458</v>
      </c>
      <c r="H656" s="69">
        <v>716336</v>
      </c>
      <c r="I656" s="68" t="s">
        <v>5147</v>
      </c>
      <c r="J656" s="70"/>
      <c r="K656" s="178" t="s">
        <v>3455</v>
      </c>
    </row>
    <row r="657" spans="1:11">
      <c r="A657" s="67" t="s">
        <v>3659</v>
      </c>
      <c r="B657" s="68" t="s">
        <v>3660</v>
      </c>
      <c r="C657" s="68" t="s">
        <v>3651</v>
      </c>
      <c r="D657" s="68" t="s">
        <v>3652</v>
      </c>
      <c r="E657" s="68" t="s">
        <v>4190</v>
      </c>
      <c r="F657" s="68" t="s">
        <v>4190</v>
      </c>
      <c r="G657" s="68" t="s">
        <v>3458</v>
      </c>
      <c r="H657" s="69">
        <v>359513</v>
      </c>
      <c r="I657" s="68" t="s">
        <v>5147</v>
      </c>
      <c r="J657" s="70"/>
      <c r="K657" s="178" t="s">
        <v>3455</v>
      </c>
    </row>
    <row r="658" spans="1:11">
      <c r="A658" s="67" t="s">
        <v>3661</v>
      </c>
      <c r="B658" s="68" t="s">
        <v>3662</v>
      </c>
      <c r="C658" s="68" t="s">
        <v>3651</v>
      </c>
      <c r="D658" s="68" t="s">
        <v>3652</v>
      </c>
      <c r="E658" s="68" t="s">
        <v>4190</v>
      </c>
      <c r="F658" s="68" t="s">
        <v>4190</v>
      </c>
      <c r="G658" s="68" t="s">
        <v>3458</v>
      </c>
      <c r="H658" s="69">
        <v>336842</v>
      </c>
      <c r="I658" s="68" t="s">
        <v>5147</v>
      </c>
      <c r="J658" s="70"/>
      <c r="K658" s="178" t="s">
        <v>3455</v>
      </c>
    </row>
    <row r="659" spans="1:11">
      <c r="A659" s="67" t="s">
        <v>3663</v>
      </c>
      <c r="B659" s="68" t="s">
        <v>3664</v>
      </c>
      <c r="C659" s="68" t="s">
        <v>3651</v>
      </c>
      <c r="D659" s="68" t="s">
        <v>3652</v>
      </c>
      <c r="E659" s="68" t="s">
        <v>4190</v>
      </c>
      <c r="F659" s="68" t="s">
        <v>4190</v>
      </c>
      <c r="G659" s="68" t="s">
        <v>3458</v>
      </c>
      <c r="H659" s="69">
        <v>8481661</v>
      </c>
      <c r="I659" s="68" t="s">
        <v>5147</v>
      </c>
      <c r="J659" s="70"/>
      <c r="K659" s="178" t="s">
        <v>3455</v>
      </c>
    </row>
    <row r="660" spans="1:11">
      <c r="A660" s="67" t="s">
        <v>3665</v>
      </c>
      <c r="B660" s="68" t="s">
        <v>3666</v>
      </c>
      <c r="C660" s="68" t="s">
        <v>3651</v>
      </c>
      <c r="D660" s="68" t="s">
        <v>3652</v>
      </c>
      <c r="E660" s="68" t="s">
        <v>4190</v>
      </c>
      <c r="F660" s="68" t="s">
        <v>4190</v>
      </c>
      <c r="G660" s="68" t="s">
        <v>3458</v>
      </c>
      <c r="H660" s="69">
        <v>468529</v>
      </c>
      <c r="I660" s="68" t="s">
        <v>5147</v>
      </c>
      <c r="J660" s="70"/>
      <c r="K660" s="178" t="s">
        <v>3455</v>
      </c>
    </row>
    <row r="661" spans="1:11">
      <c r="A661" s="67" t="s">
        <v>4191</v>
      </c>
      <c r="B661" s="68" t="s">
        <v>4192</v>
      </c>
      <c r="C661" s="68" t="s">
        <v>3651</v>
      </c>
      <c r="D661" s="68" t="s">
        <v>3652</v>
      </c>
      <c r="E661" s="68" t="s">
        <v>4190</v>
      </c>
      <c r="F661" s="68" t="s">
        <v>4190</v>
      </c>
      <c r="G661" s="68" t="s">
        <v>3458</v>
      </c>
      <c r="H661" s="69">
        <v>2838033</v>
      </c>
      <c r="I661" s="68" t="s">
        <v>5147</v>
      </c>
      <c r="J661" s="70"/>
      <c r="K661" s="178" t="s">
        <v>3455</v>
      </c>
    </row>
    <row r="662" spans="1:11">
      <c r="A662" s="67" t="s">
        <v>3448</v>
      </c>
      <c r="B662" s="68" t="s">
        <v>3449</v>
      </c>
      <c r="C662" s="68" t="s">
        <v>3450</v>
      </c>
      <c r="D662" s="68" t="s">
        <v>3451</v>
      </c>
      <c r="E662" s="68" t="s">
        <v>4193</v>
      </c>
      <c r="F662" s="68" t="s">
        <v>4193</v>
      </c>
      <c r="G662" s="68" t="s">
        <v>3461</v>
      </c>
      <c r="H662" s="69">
        <v>1565449</v>
      </c>
      <c r="I662" s="68" t="s">
        <v>5147</v>
      </c>
      <c r="J662" s="70"/>
      <c r="K662" s="178" t="s">
        <v>3455</v>
      </c>
    </row>
    <row r="663" spans="1:11">
      <c r="A663" s="67" t="s">
        <v>3465</v>
      </c>
      <c r="B663" s="68" t="s">
        <v>3466</v>
      </c>
      <c r="C663" s="68" t="s">
        <v>3467</v>
      </c>
      <c r="D663" s="68" t="s">
        <v>3468</v>
      </c>
      <c r="E663" s="68" t="s">
        <v>4193</v>
      </c>
      <c r="F663" s="68" t="s">
        <v>4193</v>
      </c>
      <c r="G663" s="68" t="s">
        <v>3461</v>
      </c>
      <c r="H663" s="69">
        <v>855748</v>
      </c>
      <c r="I663" s="68" t="s">
        <v>5147</v>
      </c>
      <c r="J663" s="70"/>
      <c r="K663" s="178" t="s">
        <v>3455</v>
      </c>
    </row>
    <row r="664" spans="1:11">
      <c r="A664" s="67" t="s">
        <v>3482</v>
      </c>
      <c r="B664" s="68" t="s">
        <v>3483</v>
      </c>
      <c r="C664" s="68" t="s">
        <v>3484</v>
      </c>
      <c r="D664" s="68" t="s">
        <v>3485</v>
      </c>
      <c r="E664" s="68" t="s">
        <v>4193</v>
      </c>
      <c r="F664" s="68" t="s">
        <v>4193</v>
      </c>
      <c r="G664" s="68" t="s">
        <v>3461</v>
      </c>
      <c r="H664" s="69">
        <v>5046240</v>
      </c>
      <c r="I664" s="68" t="s">
        <v>5147</v>
      </c>
      <c r="J664" s="70"/>
      <c r="K664" s="178" t="s">
        <v>3455</v>
      </c>
    </row>
    <row r="665" spans="1:11">
      <c r="A665" s="67" t="s">
        <v>3487</v>
      </c>
      <c r="B665" s="68" t="s">
        <v>3488</v>
      </c>
      <c r="C665" s="68" t="s">
        <v>3489</v>
      </c>
      <c r="D665" s="68" t="s">
        <v>3490</v>
      </c>
      <c r="E665" s="68" t="s">
        <v>4193</v>
      </c>
      <c r="F665" s="68" t="s">
        <v>4193</v>
      </c>
      <c r="G665" s="68" t="s">
        <v>3461</v>
      </c>
      <c r="H665" s="69">
        <v>519813</v>
      </c>
      <c r="I665" s="68" t="s">
        <v>5147</v>
      </c>
      <c r="J665" s="70"/>
      <c r="K665" s="178" t="s">
        <v>3455</v>
      </c>
    </row>
    <row r="666" spans="1:11">
      <c r="A666" s="67" t="s">
        <v>3519</v>
      </c>
      <c r="B666" s="68" t="s">
        <v>3520</v>
      </c>
      <c r="C666" s="68" t="s">
        <v>3489</v>
      </c>
      <c r="D666" s="68" t="s">
        <v>3490</v>
      </c>
      <c r="E666" s="68" t="s">
        <v>4193</v>
      </c>
      <c r="F666" s="68" t="s">
        <v>4193</v>
      </c>
      <c r="G666" s="68" t="s">
        <v>3461</v>
      </c>
      <c r="H666" s="69">
        <v>6991750</v>
      </c>
      <c r="I666" s="68" t="s">
        <v>5147</v>
      </c>
      <c r="J666" s="70"/>
      <c r="K666" s="178" t="s">
        <v>3455</v>
      </c>
    </row>
    <row r="667" spans="1:11">
      <c r="A667" s="67" t="s">
        <v>3541</v>
      </c>
      <c r="B667" s="68" t="s">
        <v>3542</v>
      </c>
      <c r="C667" s="68" t="s">
        <v>3539</v>
      </c>
      <c r="D667" s="68" t="s">
        <v>3540</v>
      </c>
      <c r="E667" s="68" t="s">
        <v>4193</v>
      </c>
      <c r="F667" s="68" t="s">
        <v>4193</v>
      </c>
      <c r="G667" s="68" t="s">
        <v>3461</v>
      </c>
      <c r="H667" s="69">
        <v>425000</v>
      </c>
      <c r="I667" s="68" t="s">
        <v>5147</v>
      </c>
      <c r="J667" s="70"/>
      <c r="K667" s="178" t="s">
        <v>3455</v>
      </c>
    </row>
    <row r="668" spans="1:11">
      <c r="A668" s="67" t="s">
        <v>3558</v>
      </c>
      <c r="B668" s="68" t="s">
        <v>3559</v>
      </c>
      <c r="C668" s="68" t="s">
        <v>3555</v>
      </c>
      <c r="D668" s="68" t="s">
        <v>3554</v>
      </c>
      <c r="E668" s="68" t="s">
        <v>4193</v>
      </c>
      <c r="F668" s="68" t="s">
        <v>4193</v>
      </c>
      <c r="G668" s="68" t="s">
        <v>3461</v>
      </c>
      <c r="H668" s="69">
        <v>571250</v>
      </c>
      <c r="I668" s="68" t="s">
        <v>5147</v>
      </c>
      <c r="J668" s="70"/>
      <c r="K668" s="178" t="s">
        <v>3455</v>
      </c>
    </row>
    <row r="669" spans="1:11">
      <c r="A669" s="67" t="s">
        <v>3603</v>
      </c>
      <c r="B669" s="68" t="s">
        <v>3604</v>
      </c>
      <c r="C669" s="68" t="s">
        <v>3583</v>
      </c>
      <c r="D669" s="68" t="s">
        <v>3584</v>
      </c>
      <c r="E669" s="68" t="s">
        <v>4193</v>
      </c>
      <c r="F669" s="68" t="s">
        <v>4193</v>
      </c>
      <c r="G669" s="68" t="s">
        <v>3461</v>
      </c>
      <c r="H669" s="69">
        <v>519800</v>
      </c>
      <c r="I669" s="68" t="s">
        <v>5147</v>
      </c>
      <c r="J669" s="70"/>
      <c r="K669" s="178" t="s">
        <v>3455</v>
      </c>
    </row>
    <row r="670" spans="1:11">
      <c r="A670" s="67" t="s">
        <v>3621</v>
      </c>
      <c r="B670" s="68" t="s">
        <v>3622</v>
      </c>
      <c r="C670" s="68" t="s">
        <v>3607</v>
      </c>
      <c r="D670" s="68" t="s">
        <v>3608</v>
      </c>
      <c r="E670" s="68" t="s">
        <v>4193</v>
      </c>
      <c r="F670" s="68" t="s">
        <v>4193</v>
      </c>
      <c r="G670" s="68" t="s">
        <v>3461</v>
      </c>
      <c r="H670" s="69">
        <v>157300</v>
      </c>
      <c r="I670" s="68" t="s">
        <v>5147</v>
      </c>
      <c r="J670" s="70"/>
      <c r="K670" s="178" t="s">
        <v>3455</v>
      </c>
    </row>
    <row r="671" spans="1:11">
      <c r="A671" s="67" t="s">
        <v>4194</v>
      </c>
      <c r="B671" s="68" t="s">
        <v>4195</v>
      </c>
      <c r="C671" s="68" t="s">
        <v>3625</v>
      </c>
      <c r="D671" s="68" t="s">
        <v>3626</v>
      </c>
      <c r="E671" s="68" t="s">
        <v>4193</v>
      </c>
      <c r="F671" s="68" t="s">
        <v>4193</v>
      </c>
      <c r="G671" s="68" t="s">
        <v>3461</v>
      </c>
      <c r="H671" s="69">
        <v>381960</v>
      </c>
      <c r="I671" s="68" t="s">
        <v>5147</v>
      </c>
      <c r="J671" s="70"/>
      <c r="K671" s="178" t="s">
        <v>3455</v>
      </c>
    </row>
    <row r="672" spans="1:11">
      <c r="A672" s="67" t="s">
        <v>3673</v>
      </c>
      <c r="B672" s="68" t="s">
        <v>3674</v>
      </c>
      <c r="C672" s="68" t="s">
        <v>3651</v>
      </c>
      <c r="D672" s="68" t="s">
        <v>3652</v>
      </c>
      <c r="E672" s="68" t="s">
        <v>4193</v>
      </c>
      <c r="F672" s="68" t="s">
        <v>4193</v>
      </c>
      <c r="G672" s="68" t="s">
        <v>3461</v>
      </c>
      <c r="H672" s="69">
        <v>5111409</v>
      </c>
      <c r="I672" s="68" t="s">
        <v>5147</v>
      </c>
      <c r="J672" s="70"/>
      <c r="K672" s="178" t="s">
        <v>3455</v>
      </c>
    </row>
    <row r="673" spans="1:11">
      <c r="A673" s="67" t="s">
        <v>3687</v>
      </c>
      <c r="B673" s="68" t="s">
        <v>3688</v>
      </c>
      <c r="C673" s="68" t="s">
        <v>3689</v>
      </c>
      <c r="D673" s="68" t="s">
        <v>3690</v>
      </c>
      <c r="E673" s="68" t="s">
        <v>4193</v>
      </c>
      <c r="F673" s="68" t="s">
        <v>4193</v>
      </c>
      <c r="G673" s="68" t="s">
        <v>3461</v>
      </c>
      <c r="H673" s="69">
        <v>1895000</v>
      </c>
      <c r="I673" s="68" t="s">
        <v>5147</v>
      </c>
      <c r="J673" s="70"/>
      <c r="K673" s="178" t="s">
        <v>3455</v>
      </c>
    </row>
    <row r="674" spans="1:11">
      <c r="A674" s="67" t="s">
        <v>3743</v>
      </c>
      <c r="B674" s="68" t="s">
        <v>3744</v>
      </c>
      <c r="C674" s="68" t="s">
        <v>3693</v>
      </c>
      <c r="D674" s="68" t="s">
        <v>3694</v>
      </c>
      <c r="E674" s="68" t="s">
        <v>4193</v>
      </c>
      <c r="F674" s="68" t="s">
        <v>4193</v>
      </c>
      <c r="G674" s="68" t="s">
        <v>3461</v>
      </c>
      <c r="H674" s="69">
        <v>776700</v>
      </c>
      <c r="I674" s="68" t="s">
        <v>5147</v>
      </c>
      <c r="J674" s="70"/>
      <c r="K674" s="178" t="s">
        <v>3455</v>
      </c>
    </row>
    <row r="675" spans="1:11">
      <c r="A675" s="67" t="s">
        <v>3745</v>
      </c>
      <c r="B675" s="68" t="s">
        <v>3746</v>
      </c>
      <c r="C675" s="68" t="s">
        <v>3693</v>
      </c>
      <c r="D675" s="68" t="s">
        <v>3694</v>
      </c>
      <c r="E675" s="68" t="s">
        <v>4193</v>
      </c>
      <c r="F675" s="68" t="s">
        <v>4193</v>
      </c>
      <c r="G675" s="68" t="s">
        <v>3461</v>
      </c>
      <c r="H675" s="69">
        <v>1251250</v>
      </c>
      <c r="I675" s="68" t="s">
        <v>5147</v>
      </c>
      <c r="J675" s="70"/>
      <c r="K675" s="178" t="s">
        <v>3455</v>
      </c>
    </row>
    <row r="676" spans="1:11">
      <c r="A676" s="67" t="s">
        <v>3761</v>
      </c>
      <c r="B676" s="68" t="s">
        <v>3762</v>
      </c>
      <c r="C676" s="68" t="s">
        <v>3749</v>
      </c>
      <c r="D676" s="68" t="s">
        <v>3750</v>
      </c>
      <c r="E676" s="68" t="s">
        <v>4193</v>
      </c>
      <c r="F676" s="68" t="s">
        <v>4193</v>
      </c>
      <c r="G676" s="68" t="s">
        <v>3461</v>
      </c>
      <c r="H676" s="69">
        <v>771550</v>
      </c>
      <c r="I676" s="68" t="s">
        <v>5147</v>
      </c>
      <c r="J676" s="70"/>
      <c r="K676" s="178" t="s">
        <v>3455</v>
      </c>
    </row>
    <row r="677" spans="1:11">
      <c r="A677" s="67" t="s">
        <v>3781</v>
      </c>
      <c r="B677" s="68" t="s">
        <v>3782</v>
      </c>
      <c r="C677" s="68" t="s">
        <v>3783</v>
      </c>
      <c r="D677" s="68" t="s">
        <v>3784</v>
      </c>
      <c r="E677" s="68" t="s">
        <v>4193</v>
      </c>
      <c r="F677" s="68" t="s">
        <v>4193</v>
      </c>
      <c r="G677" s="68" t="s">
        <v>3461</v>
      </c>
      <c r="H677" s="69">
        <v>12428145</v>
      </c>
      <c r="I677" s="68" t="s">
        <v>5147</v>
      </c>
      <c r="J677" s="70"/>
      <c r="K677" s="178" t="s">
        <v>3455</v>
      </c>
    </row>
    <row r="678" spans="1:11">
      <c r="A678" s="67" t="s">
        <v>3840</v>
      </c>
      <c r="B678" s="68" t="s">
        <v>3841</v>
      </c>
      <c r="C678" s="68" t="s">
        <v>3824</v>
      </c>
      <c r="D678" s="68" t="s">
        <v>3825</v>
      </c>
      <c r="E678" s="68" t="s">
        <v>4193</v>
      </c>
      <c r="F678" s="68" t="s">
        <v>4193</v>
      </c>
      <c r="G678" s="68" t="s">
        <v>3461</v>
      </c>
      <c r="H678" s="69">
        <v>38204721</v>
      </c>
      <c r="I678" s="68" t="s">
        <v>5147</v>
      </c>
      <c r="J678" s="70"/>
      <c r="K678" s="178" t="s">
        <v>3455</v>
      </c>
    </row>
    <row r="679" spans="1:11">
      <c r="A679" s="67" t="s">
        <v>3904</v>
      </c>
      <c r="B679" s="68" t="s">
        <v>3905</v>
      </c>
      <c r="C679" s="68" t="s">
        <v>3900</v>
      </c>
      <c r="D679" s="68" t="s">
        <v>3901</v>
      </c>
      <c r="E679" s="68" t="s">
        <v>4193</v>
      </c>
      <c r="F679" s="68" t="s">
        <v>4193</v>
      </c>
      <c r="G679" s="68" t="s">
        <v>3461</v>
      </c>
      <c r="H679" s="69">
        <v>2164602</v>
      </c>
      <c r="I679" s="68" t="s">
        <v>5147</v>
      </c>
      <c r="J679" s="70"/>
      <c r="K679" s="178" t="s">
        <v>3455</v>
      </c>
    </row>
    <row r="680" spans="1:11">
      <c r="A680" s="67" t="s">
        <v>4164</v>
      </c>
      <c r="B680" s="68" t="s">
        <v>4165</v>
      </c>
      <c r="C680" s="68" t="s">
        <v>4166</v>
      </c>
      <c r="D680" s="68" t="s">
        <v>4167</v>
      </c>
      <c r="E680" s="68" t="s">
        <v>4193</v>
      </c>
      <c r="F680" s="68" t="s">
        <v>4193</v>
      </c>
      <c r="G680" s="68" t="s">
        <v>3461</v>
      </c>
      <c r="H680" s="69">
        <v>5900000</v>
      </c>
      <c r="I680" s="68" t="s">
        <v>5147</v>
      </c>
      <c r="J680" s="70"/>
      <c r="K680" s="178" t="s">
        <v>3455</v>
      </c>
    </row>
    <row r="681" spans="1:11">
      <c r="A681" s="67" t="s">
        <v>3448</v>
      </c>
      <c r="B681" s="68" t="s">
        <v>3449</v>
      </c>
      <c r="C681" s="68" t="s">
        <v>3450</v>
      </c>
      <c r="D681" s="68" t="s">
        <v>3451</v>
      </c>
      <c r="E681" s="68" t="s">
        <v>4193</v>
      </c>
      <c r="F681" s="68" t="s">
        <v>4193</v>
      </c>
      <c r="G681" s="68" t="s">
        <v>3461</v>
      </c>
      <c r="H681" s="69">
        <v>2719482</v>
      </c>
      <c r="I681" s="68" t="s">
        <v>5147</v>
      </c>
      <c r="J681" s="70"/>
      <c r="K681" s="178" t="s">
        <v>3455</v>
      </c>
    </row>
    <row r="682" spans="1:11">
      <c r="A682" s="67" t="s">
        <v>3465</v>
      </c>
      <c r="B682" s="68" t="s">
        <v>3466</v>
      </c>
      <c r="C682" s="68" t="s">
        <v>3467</v>
      </c>
      <c r="D682" s="68" t="s">
        <v>3468</v>
      </c>
      <c r="E682" s="68" t="s">
        <v>4193</v>
      </c>
      <c r="F682" s="68" t="s">
        <v>4193</v>
      </c>
      <c r="G682" s="68" t="s">
        <v>3461</v>
      </c>
      <c r="H682" s="69">
        <v>2323191</v>
      </c>
      <c r="I682" s="68" t="s">
        <v>5147</v>
      </c>
      <c r="J682" s="70"/>
      <c r="K682" s="178" t="s">
        <v>3455</v>
      </c>
    </row>
    <row r="683" spans="1:11">
      <c r="A683" s="67" t="s">
        <v>3482</v>
      </c>
      <c r="B683" s="68" t="s">
        <v>3483</v>
      </c>
      <c r="C683" s="68" t="s">
        <v>3484</v>
      </c>
      <c r="D683" s="68" t="s">
        <v>3485</v>
      </c>
      <c r="E683" s="68" t="s">
        <v>4193</v>
      </c>
      <c r="F683" s="68" t="s">
        <v>4193</v>
      </c>
      <c r="G683" s="68" t="s">
        <v>3461</v>
      </c>
      <c r="H683" s="69">
        <v>10247739</v>
      </c>
      <c r="I683" s="68" t="s">
        <v>5147</v>
      </c>
      <c r="J683" s="70"/>
      <c r="K683" s="178" t="s">
        <v>3455</v>
      </c>
    </row>
    <row r="684" spans="1:11">
      <c r="A684" s="67" t="s">
        <v>3487</v>
      </c>
      <c r="B684" s="68" t="s">
        <v>3488</v>
      </c>
      <c r="C684" s="68" t="s">
        <v>3489</v>
      </c>
      <c r="D684" s="68" t="s">
        <v>3490</v>
      </c>
      <c r="E684" s="68" t="s">
        <v>4193</v>
      </c>
      <c r="F684" s="68" t="s">
        <v>4193</v>
      </c>
      <c r="G684" s="68" t="s">
        <v>3461</v>
      </c>
      <c r="H684" s="69">
        <v>1791999</v>
      </c>
      <c r="I684" s="68" t="s">
        <v>5147</v>
      </c>
      <c r="J684" s="70"/>
      <c r="K684" s="178" t="s">
        <v>3455</v>
      </c>
    </row>
    <row r="685" spans="1:11">
      <c r="A685" s="67" t="s">
        <v>3519</v>
      </c>
      <c r="B685" s="68" t="s">
        <v>3520</v>
      </c>
      <c r="C685" s="68" t="s">
        <v>3489</v>
      </c>
      <c r="D685" s="68" t="s">
        <v>3490</v>
      </c>
      <c r="E685" s="68" t="s">
        <v>4193</v>
      </c>
      <c r="F685" s="68" t="s">
        <v>4193</v>
      </c>
      <c r="G685" s="68" t="s">
        <v>3461</v>
      </c>
      <c r="H685" s="69">
        <v>38929603</v>
      </c>
      <c r="I685" s="68" t="s">
        <v>5147</v>
      </c>
      <c r="J685" s="70"/>
      <c r="K685" s="178" t="s">
        <v>3455</v>
      </c>
    </row>
    <row r="686" spans="1:11">
      <c r="A686" s="67" t="s">
        <v>4220</v>
      </c>
      <c r="B686" s="68" t="s">
        <v>4221</v>
      </c>
      <c r="C686" s="68" t="s">
        <v>3489</v>
      </c>
      <c r="D686" s="68" t="s">
        <v>3490</v>
      </c>
      <c r="E686" s="68" t="s">
        <v>4193</v>
      </c>
      <c r="F686" s="68" t="s">
        <v>4193</v>
      </c>
      <c r="G686" s="68" t="s">
        <v>3461</v>
      </c>
      <c r="H686" s="69">
        <v>1534250</v>
      </c>
      <c r="I686" s="68" t="s">
        <v>5147</v>
      </c>
      <c r="J686" s="70"/>
      <c r="K686" s="178" t="s">
        <v>3455</v>
      </c>
    </row>
    <row r="687" spans="1:11">
      <c r="A687" s="67" t="s">
        <v>4207</v>
      </c>
      <c r="B687" s="68" t="s">
        <v>4208</v>
      </c>
      <c r="C687" s="68" t="s">
        <v>3489</v>
      </c>
      <c r="D687" s="68" t="s">
        <v>3490</v>
      </c>
      <c r="E687" s="68" t="s">
        <v>4193</v>
      </c>
      <c r="F687" s="68" t="s">
        <v>4193</v>
      </c>
      <c r="G687" s="68" t="s">
        <v>3461</v>
      </c>
      <c r="H687" s="69">
        <v>188300</v>
      </c>
      <c r="I687" s="68" t="s">
        <v>5147</v>
      </c>
      <c r="J687" s="70"/>
      <c r="K687" s="178" t="s">
        <v>3455</v>
      </c>
    </row>
    <row r="688" spans="1:11">
      <c r="A688" s="67" t="s">
        <v>3541</v>
      </c>
      <c r="B688" s="68" t="s">
        <v>3542</v>
      </c>
      <c r="C688" s="68" t="s">
        <v>3539</v>
      </c>
      <c r="D688" s="68" t="s">
        <v>3540</v>
      </c>
      <c r="E688" s="68" t="s">
        <v>4193</v>
      </c>
      <c r="F688" s="68" t="s">
        <v>4193</v>
      </c>
      <c r="G688" s="68" t="s">
        <v>3461</v>
      </c>
      <c r="H688" s="69">
        <v>2490020</v>
      </c>
      <c r="I688" s="68" t="s">
        <v>5147</v>
      </c>
      <c r="J688" s="70"/>
      <c r="K688" s="178" t="s">
        <v>3455</v>
      </c>
    </row>
    <row r="689" spans="1:11">
      <c r="A689" s="67" t="s">
        <v>3558</v>
      </c>
      <c r="B689" s="68" t="s">
        <v>3559</v>
      </c>
      <c r="C689" s="68" t="s">
        <v>3555</v>
      </c>
      <c r="D689" s="68" t="s">
        <v>3554</v>
      </c>
      <c r="E689" s="68" t="s">
        <v>4193</v>
      </c>
      <c r="F689" s="68" t="s">
        <v>4193</v>
      </c>
      <c r="G689" s="68" t="s">
        <v>3461</v>
      </c>
      <c r="H689" s="69">
        <v>1091200</v>
      </c>
      <c r="I689" s="68" t="s">
        <v>5147</v>
      </c>
      <c r="J689" s="70"/>
      <c r="K689" s="178" t="s">
        <v>3455</v>
      </c>
    </row>
    <row r="690" spans="1:11">
      <c r="A690" s="67" t="s">
        <v>3603</v>
      </c>
      <c r="B690" s="68" t="s">
        <v>3604</v>
      </c>
      <c r="C690" s="68" t="s">
        <v>3583</v>
      </c>
      <c r="D690" s="68" t="s">
        <v>3584</v>
      </c>
      <c r="E690" s="68" t="s">
        <v>4193</v>
      </c>
      <c r="F690" s="68" t="s">
        <v>4193</v>
      </c>
      <c r="G690" s="68" t="s">
        <v>3461</v>
      </c>
      <c r="H690" s="69">
        <v>5884516</v>
      </c>
      <c r="I690" s="68" t="s">
        <v>5147</v>
      </c>
      <c r="J690" s="70"/>
      <c r="K690" s="178" t="s">
        <v>3455</v>
      </c>
    </row>
    <row r="691" spans="1:11">
      <c r="A691" s="67" t="s">
        <v>3621</v>
      </c>
      <c r="B691" s="68" t="s">
        <v>3622</v>
      </c>
      <c r="C691" s="68" t="s">
        <v>3607</v>
      </c>
      <c r="D691" s="68" t="s">
        <v>3608</v>
      </c>
      <c r="E691" s="68" t="s">
        <v>4193</v>
      </c>
      <c r="F691" s="68" t="s">
        <v>4193</v>
      </c>
      <c r="G691" s="68" t="s">
        <v>3461</v>
      </c>
      <c r="H691" s="69">
        <v>317508</v>
      </c>
      <c r="I691" s="68" t="s">
        <v>5147</v>
      </c>
      <c r="J691" s="70"/>
      <c r="K691" s="178" t="s">
        <v>3455</v>
      </c>
    </row>
    <row r="692" spans="1:11">
      <c r="A692" s="67" t="s">
        <v>4194</v>
      </c>
      <c r="B692" s="68" t="s">
        <v>4195</v>
      </c>
      <c r="C692" s="68" t="s">
        <v>3625</v>
      </c>
      <c r="D692" s="68" t="s">
        <v>3626</v>
      </c>
      <c r="E692" s="68" t="s">
        <v>4193</v>
      </c>
      <c r="F692" s="68" t="s">
        <v>4193</v>
      </c>
      <c r="G692" s="68" t="s">
        <v>3461</v>
      </c>
      <c r="H692" s="69">
        <v>6970556</v>
      </c>
      <c r="I692" s="68" t="s">
        <v>5147</v>
      </c>
      <c r="J692" s="70"/>
      <c r="K692" s="178" t="s">
        <v>3455</v>
      </c>
    </row>
    <row r="693" spans="1:11">
      <c r="A693" s="67" t="s">
        <v>3673</v>
      </c>
      <c r="B693" s="68" t="s">
        <v>3674</v>
      </c>
      <c r="C693" s="68" t="s">
        <v>3651</v>
      </c>
      <c r="D693" s="68" t="s">
        <v>3652</v>
      </c>
      <c r="E693" s="68" t="s">
        <v>4193</v>
      </c>
      <c r="F693" s="68" t="s">
        <v>4193</v>
      </c>
      <c r="G693" s="68" t="s">
        <v>3461</v>
      </c>
      <c r="H693" s="69">
        <v>28891954</v>
      </c>
      <c r="I693" s="68" t="s">
        <v>5147</v>
      </c>
      <c r="J693" s="70"/>
      <c r="K693" s="178" t="s">
        <v>3455</v>
      </c>
    </row>
    <row r="694" spans="1:11">
      <c r="A694" s="67" t="s">
        <v>3687</v>
      </c>
      <c r="B694" s="68" t="s">
        <v>3688</v>
      </c>
      <c r="C694" s="68" t="s">
        <v>3689</v>
      </c>
      <c r="D694" s="68" t="s">
        <v>3690</v>
      </c>
      <c r="E694" s="68" t="s">
        <v>4193</v>
      </c>
      <c r="F694" s="68" t="s">
        <v>4193</v>
      </c>
      <c r="G694" s="68" t="s">
        <v>3461</v>
      </c>
      <c r="H694" s="69">
        <v>2302799</v>
      </c>
      <c r="I694" s="68" t="s">
        <v>5147</v>
      </c>
      <c r="J694" s="70"/>
      <c r="K694" s="178" t="s">
        <v>3455</v>
      </c>
    </row>
    <row r="695" spans="1:11">
      <c r="A695" s="67" t="s">
        <v>3743</v>
      </c>
      <c r="B695" s="68" t="s">
        <v>3744</v>
      </c>
      <c r="C695" s="68" t="s">
        <v>3693</v>
      </c>
      <c r="D695" s="68" t="s">
        <v>3694</v>
      </c>
      <c r="E695" s="68" t="s">
        <v>4193</v>
      </c>
      <c r="F695" s="68" t="s">
        <v>4193</v>
      </c>
      <c r="G695" s="68" t="s">
        <v>3461</v>
      </c>
      <c r="H695" s="69">
        <v>7982120</v>
      </c>
      <c r="I695" s="68" t="s">
        <v>5147</v>
      </c>
      <c r="J695" s="70"/>
      <c r="K695" s="178" t="s">
        <v>3455</v>
      </c>
    </row>
    <row r="696" spans="1:11">
      <c r="A696" s="67" t="s">
        <v>3745</v>
      </c>
      <c r="B696" s="68" t="s">
        <v>3746</v>
      </c>
      <c r="C696" s="68" t="s">
        <v>3693</v>
      </c>
      <c r="D696" s="68" t="s">
        <v>3694</v>
      </c>
      <c r="E696" s="68" t="s">
        <v>4193</v>
      </c>
      <c r="F696" s="68" t="s">
        <v>4193</v>
      </c>
      <c r="G696" s="68" t="s">
        <v>3461</v>
      </c>
      <c r="H696" s="69">
        <v>1096355</v>
      </c>
      <c r="I696" s="68" t="s">
        <v>5147</v>
      </c>
      <c r="J696" s="70"/>
      <c r="K696" s="178" t="s">
        <v>3455</v>
      </c>
    </row>
    <row r="697" spans="1:11">
      <c r="A697" s="67" t="s">
        <v>3761</v>
      </c>
      <c r="B697" s="68" t="s">
        <v>3762</v>
      </c>
      <c r="C697" s="68" t="s">
        <v>3749</v>
      </c>
      <c r="D697" s="68" t="s">
        <v>3750</v>
      </c>
      <c r="E697" s="68" t="s">
        <v>4193</v>
      </c>
      <c r="F697" s="68" t="s">
        <v>4193</v>
      </c>
      <c r="G697" s="68" t="s">
        <v>3461</v>
      </c>
      <c r="H697" s="69">
        <v>539864</v>
      </c>
      <c r="I697" s="68" t="s">
        <v>5147</v>
      </c>
      <c r="J697" s="70"/>
      <c r="K697" s="178" t="s">
        <v>3455</v>
      </c>
    </row>
    <row r="698" spans="1:11">
      <c r="A698" s="67" t="s">
        <v>3781</v>
      </c>
      <c r="B698" s="68" t="s">
        <v>3782</v>
      </c>
      <c r="C698" s="68" t="s">
        <v>3783</v>
      </c>
      <c r="D698" s="68" t="s">
        <v>3784</v>
      </c>
      <c r="E698" s="68" t="s">
        <v>4193</v>
      </c>
      <c r="F698" s="68" t="s">
        <v>4193</v>
      </c>
      <c r="G698" s="68" t="s">
        <v>3461</v>
      </c>
      <c r="H698" s="69">
        <v>11743864</v>
      </c>
      <c r="I698" s="68" t="s">
        <v>5147</v>
      </c>
      <c r="J698" s="70"/>
      <c r="K698" s="178" t="s">
        <v>3455</v>
      </c>
    </row>
    <row r="699" spans="1:11">
      <c r="A699" s="67" t="s">
        <v>3840</v>
      </c>
      <c r="B699" s="68" t="s">
        <v>3841</v>
      </c>
      <c r="C699" s="68" t="s">
        <v>3824</v>
      </c>
      <c r="D699" s="68" t="s">
        <v>3825</v>
      </c>
      <c r="E699" s="68" t="s">
        <v>4193</v>
      </c>
      <c r="F699" s="68" t="s">
        <v>4193</v>
      </c>
      <c r="G699" s="68" t="s">
        <v>3461</v>
      </c>
      <c r="H699" s="69">
        <v>78476502</v>
      </c>
      <c r="I699" s="68" t="s">
        <v>5147</v>
      </c>
      <c r="J699" s="70"/>
      <c r="K699" s="178" t="s">
        <v>3455</v>
      </c>
    </row>
    <row r="700" spans="1:11">
      <c r="A700" s="67" t="s">
        <v>4196</v>
      </c>
      <c r="B700" s="68" t="s">
        <v>4197</v>
      </c>
      <c r="C700" s="68" t="s">
        <v>3846</v>
      </c>
      <c r="D700" s="68" t="s">
        <v>3847</v>
      </c>
      <c r="E700" s="68" t="s">
        <v>4193</v>
      </c>
      <c r="F700" s="68" t="s">
        <v>4193</v>
      </c>
      <c r="G700" s="68" t="s">
        <v>3461</v>
      </c>
      <c r="H700" s="69">
        <v>229900</v>
      </c>
      <c r="I700" s="68" t="s">
        <v>5147</v>
      </c>
      <c r="J700" s="70"/>
      <c r="K700" s="178" t="s">
        <v>3455</v>
      </c>
    </row>
    <row r="701" spans="1:11">
      <c r="A701" s="67" t="s">
        <v>3894</v>
      </c>
      <c r="B701" s="68" t="s">
        <v>3895</v>
      </c>
      <c r="C701" s="68" t="s">
        <v>3846</v>
      </c>
      <c r="D701" s="68" t="s">
        <v>3847</v>
      </c>
      <c r="E701" s="68" t="s">
        <v>4193</v>
      </c>
      <c r="F701" s="68" t="s">
        <v>4193</v>
      </c>
      <c r="G701" s="68" t="s">
        <v>3461</v>
      </c>
      <c r="H701" s="69">
        <v>67246</v>
      </c>
      <c r="I701" s="68" t="s">
        <v>5147</v>
      </c>
      <c r="J701" s="70"/>
      <c r="K701" s="178" t="s">
        <v>3455</v>
      </c>
    </row>
    <row r="702" spans="1:11">
      <c r="A702" s="67" t="s">
        <v>3904</v>
      </c>
      <c r="B702" s="68" t="s">
        <v>3905</v>
      </c>
      <c r="C702" s="68" t="s">
        <v>3900</v>
      </c>
      <c r="D702" s="68" t="s">
        <v>3901</v>
      </c>
      <c r="E702" s="68" t="s">
        <v>4193</v>
      </c>
      <c r="F702" s="68" t="s">
        <v>4193</v>
      </c>
      <c r="G702" s="68" t="s">
        <v>3461</v>
      </c>
      <c r="H702" s="69">
        <v>3967238</v>
      </c>
      <c r="I702" s="68" t="s">
        <v>5147</v>
      </c>
      <c r="J702" s="70"/>
      <c r="K702" s="178" t="s">
        <v>3455</v>
      </c>
    </row>
    <row r="703" spans="1:11">
      <c r="A703" s="67" t="s">
        <v>4164</v>
      </c>
      <c r="B703" s="68" t="s">
        <v>4165</v>
      </c>
      <c r="C703" s="68" t="s">
        <v>4166</v>
      </c>
      <c r="D703" s="68" t="s">
        <v>4167</v>
      </c>
      <c r="E703" s="68" t="s">
        <v>4193</v>
      </c>
      <c r="F703" s="68" t="s">
        <v>4193</v>
      </c>
      <c r="G703" s="68" t="s">
        <v>3461</v>
      </c>
      <c r="H703" s="69">
        <v>3266050</v>
      </c>
      <c r="I703" s="68" t="s">
        <v>5147</v>
      </c>
      <c r="J703" s="70"/>
      <c r="K703" s="178" t="s">
        <v>3455</v>
      </c>
    </row>
    <row r="704" spans="1:11">
      <c r="A704" s="67" t="s">
        <v>3476</v>
      </c>
      <c r="B704" s="68" t="s">
        <v>3477</v>
      </c>
      <c r="C704" s="68" t="s">
        <v>3467</v>
      </c>
      <c r="D704" s="68" t="s">
        <v>3468</v>
      </c>
      <c r="E704" s="68" t="s">
        <v>4198</v>
      </c>
      <c r="F704" s="68" t="s">
        <v>4198</v>
      </c>
      <c r="G704" s="68" t="s">
        <v>4199</v>
      </c>
      <c r="H704" s="69">
        <v>433230</v>
      </c>
      <c r="I704" s="68" t="s">
        <v>5147</v>
      </c>
      <c r="J704" s="70" t="s">
        <v>3455</v>
      </c>
      <c r="K704" s="178"/>
    </row>
    <row r="705" spans="1:11">
      <c r="A705" s="67" t="s">
        <v>3501</v>
      </c>
      <c r="B705" s="68" t="s">
        <v>3502</v>
      </c>
      <c r="C705" s="68" t="s">
        <v>3489</v>
      </c>
      <c r="D705" s="68" t="s">
        <v>3490</v>
      </c>
      <c r="E705" s="68" t="s">
        <v>4198</v>
      </c>
      <c r="F705" s="68" t="s">
        <v>4198</v>
      </c>
      <c r="G705" s="68" t="s">
        <v>4199</v>
      </c>
      <c r="H705" s="69">
        <v>238759</v>
      </c>
      <c r="I705" s="68" t="s">
        <v>5147</v>
      </c>
      <c r="J705" s="70" t="s">
        <v>3455</v>
      </c>
      <c r="K705" s="178"/>
    </row>
    <row r="706" spans="1:11">
      <c r="A706" s="67" t="s">
        <v>3504</v>
      </c>
      <c r="B706" s="68" t="s">
        <v>3505</v>
      </c>
      <c r="C706" s="68" t="s">
        <v>3489</v>
      </c>
      <c r="D706" s="68" t="s">
        <v>3490</v>
      </c>
      <c r="E706" s="68" t="s">
        <v>4198</v>
      </c>
      <c r="F706" s="68" t="s">
        <v>4198</v>
      </c>
      <c r="G706" s="68" t="s">
        <v>4199</v>
      </c>
      <c r="H706" s="69">
        <v>20433333</v>
      </c>
      <c r="I706" s="68" t="s">
        <v>5147</v>
      </c>
      <c r="J706" s="70" t="s">
        <v>3455</v>
      </c>
      <c r="K706" s="178"/>
    </row>
    <row r="707" spans="1:11">
      <c r="A707" s="67" t="s">
        <v>3522</v>
      </c>
      <c r="B707" s="68" t="s">
        <v>3523</v>
      </c>
      <c r="C707" s="68" t="s">
        <v>3489</v>
      </c>
      <c r="D707" s="68" t="s">
        <v>3490</v>
      </c>
      <c r="E707" s="68" t="s">
        <v>4198</v>
      </c>
      <c r="F707" s="68" t="s">
        <v>4198</v>
      </c>
      <c r="G707" s="68" t="s">
        <v>4199</v>
      </c>
      <c r="H707" s="69">
        <v>1507515</v>
      </c>
      <c r="I707" s="68" t="s">
        <v>5147</v>
      </c>
      <c r="J707" s="70" t="s">
        <v>3455</v>
      </c>
      <c r="K707" s="178"/>
    </row>
    <row r="708" spans="1:11">
      <c r="A708" s="67" t="s">
        <v>4220</v>
      </c>
      <c r="B708" s="68" t="s">
        <v>4221</v>
      </c>
      <c r="C708" s="68" t="s">
        <v>3489</v>
      </c>
      <c r="D708" s="68" t="s">
        <v>3490</v>
      </c>
      <c r="E708" s="68" t="s">
        <v>4198</v>
      </c>
      <c r="F708" s="68" t="s">
        <v>4198</v>
      </c>
      <c r="G708" s="68" t="s">
        <v>4199</v>
      </c>
      <c r="H708" s="69">
        <v>5209072</v>
      </c>
      <c r="I708" s="68" t="s">
        <v>5147</v>
      </c>
      <c r="J708" s="70" t="s">
        <v>3455</v>
      </c>
      <c r="K708" s="178"/>
    </row>
    <row r="709" spans="1:11">
      <c r="A709" s="67" t="s">
        <v>5056</v>
      </c>
      <c r="B709" s="68" t="s">
        <v>4655</v>
      </c>
      <c r="C709" s="68" t="s">
        <v>3539</v>
      </c>
      <c r="D709" s="68" t="s">
        <v>3540</v>
      </c>
      <c r="E709" s="68" t="s">
        <v>4198</v>
      </c>
      <c r="F709" s="68" t="s">
        <v>4198</v>
      </c>
      <c r="G709" s="68" t="s">
        <v>4199</v>
      </c>
      <c r="H709" s="69">
        <v>714000</v>
      </c>
      <c r="I709" s="68" t="s">
        <v>5147</v>
      </c>
      <c r="J709" s="70" t="s">
        <v>3455</v>
      </c>
      <c r="K709" s="178"/>
    </row>
    <row r="710" spans="1:11">
      <c r="A710" s="67" t="s">
        <v>4188</v>
      </c>
      <c r="B710" s="68" t="s">
        <v>4189</v>
      </c>
      <c r="C710" s="68" t="s">
        <v>3555</v>
      </c>
      <c r="D710" s="68" t="s">
        <v>3554</v>
      </c>
      <c r="E710" s="68" t="s">
        <v>4198</v>
      </c>
      <c r="F710" s="68" t="s">
        <v>4198</v>
      </c>
      <c r="G710" s="68" t="s">
        <v>4199</v>
      </c>
      <c r="H710" s="69">
        <v>680000</v>
      </c>
      <c r="I710" s="68" t="s">
        <v>5147</v>
      </c>
      <c r="J710" s="70" t="s">
        <v>3455</v>
      </c>
      <c r="K710" s="178"/>
    </row>
    <row r="711" spans="1:11">
      <c r="A711" s="67" t="s">
        <v>3581</v>
      </c>
      <c r="B711" s="68" t="s">
        <v>3582</v>
      </c>
      <c r="C711" s="68" t="s">
        <v>3583</v>
      </c>
      <c r="D711" s="68" t="s">
        <v>3584</v>
      </c>
      <c r="E711" s="68" t="s">
        <v>4198</v>
      </c>
      <c r="F711" s="68" t="s">
        <v>4198</v>
      </c>
      <c r="G711" s="68" t="s">
        <v>4199</v>
      </c>
      <c r="H711" s="69">
        <v>1920000</v>
      </c>
      <c r="I711" s="68" t="s">
        <v>5147</v>
      </c>
      <c r="J711" s="70" t="s">
        <v>3455</v>
      </c>
      <c r="K711" s="178"/>
    </row>
    <row r="712" spans="1:11">
      <c r="A712" s="67" t="s">
        <v>3649</v>
      </c>
      <c r="B712" s="68" t="s">
        <v>3650</v>
      </c>
      <c r="C712" s="68" t="s">
        <v>3651</v>
      </c>
      <c r="D712" s="68" t="s">
        <v>3652</v>
      </c>
      <c r="E712" s="68" t="s">
        <v>4198</v>
      </c>
      <c r="F712" s="68" t="s">
        <v>4198</v>
      </c>
      <c r="G712" s="68" t="s">
        <v>4199</v>
      </c>
      <c r="H712" s="69">
        <v>377840</v>
      </c>
      <c r="I712" s="68" t="s">
        <v>5147</v>
      </c>
      <c r="J712" s="70" t="s">
        <v>3455</v>
      </c>
      <c r="K712" s="178"/>
    </row>
    <row r="713" spans="1:11">
      <c r="A713" s="67" t="s">
        <v>3659</v>
      </c>
      <c r="B713" s="68" t="s">
        <v>3660</v>
      </c>
      <c r="C713" s="68" t="s">
        <v>3651</v>
      </c>
      <c r="D713" s="68" t="s">
        <v>3652</v>
      </c>
      <c r="E713" s="68" t="s">
        <v>4198</v>
      </c>
      <c r="F713" s="68" t="s">
        <v>4198</v>
      </c>
      <c r="G713" s="68" t="s">
        <v>4199</v>
      </c>
      <c r="H713" s="69">
        <v>160000</v>
      </c>
      <c r="I713" s="68" t="s">
        <v>5147</v>
      </c>
      <c r="J713" s="70" t="s">
        <v>3455</v>
      </c>
      <c r="K713" s="178"/>
    </row>
    <row r="714" spans="1:11">
      <c r="A714" s="67" t="s">
        <v>3661</v>
      </c>
      <c r="B714" s="68" t="s">
        <v>3662</v>
      </c>
      <c r="C714" s="68" t="s">
        <v>3651</v>
      </c>
      <c r="D714" s="68" t="s">
        <v>3652</v>
      </c>
      <c r="E714" s="68" t="s">
        <v>4198</v>
      </c>
      <c r="F714" s="68" t="s">
        <v>4198</v>
      </c>
      <c r="G714" s="68" t="s">
        <v>4199</v>
      </c>
      <c r="H714" s="69">
        <v>220000</v>
      </c>
      <c r="I714" s="68" t="s">
        <v>5147</v>
      </c>
      <c r="J714" s="70" t="s">
        <v>3455</v>
      </c>
      <c r="K714" s="178"/>
    </row>
    <row r="715" spans="1:11">
      <c r="A715" s="67" t="s">
        <v>3663</v>
      </c>
      <c r="B715" s="68" t="s">
        <v>3664</v>
      </c>
      <c r="C715" s="68" t="s">
        <v>3651</v>
      </c>
      <c r="D715" s="68" t="s">
        <v>3652</v>
      </c>
      <c r="E715" s="68" t="s">
        <v>4198</v>
      </c>
      <c r="F715" s="68" t="s">
        <v>4198</v>
      </c>
      <c r="G715" s="68" t="s">
        <v>4199</v>
      </c>
      <c r="H715" s="69">
        <v>1668320</v>
      </c>
      <c r="I715" s="68" t="s">
        <v>5147</v>
      </c>
      <c r="J715" s="70" t="s">
        <v>3455</v>
      </c>
      <c r="K715" s="178"/>
    </row>
    <row r="716" spans="1:11">
      <c r="A716" s="67" t="s">
        <v>3665</v>
      </c>
      <c r="B716" s="68" t="s">
        <v>3666</v>
      </c>
      <c r="C716" s="68" t="s">
        <v>3651</v>
      </c>
      <c r="D716" s="68" t="s">
        <v>3652</v>
      </c>
      <c r="E716" s="68" t="s">
        <v>4198</v>
      </c>
      <c r="F716" s="68" t="s">
        <v>4198</v>
      </c>
      <c r="G716" s="68" t="s">
        <v>4199</v>
      </c>
      <c r="H716" s="69">
        <v>25000</v>
      </c>
      <c r="I716" s="68" t="s">
        <v>5147</v>
      </c>
      <c r="J716" s="70" t="s">
        <v>3455</v>
      </c>
      <c r="K716" s="178"/>
    </row>
    <row r="717" spans="1:11">
      <c r="A717" s="67" t="s">
        <v>4216</v>
      </c>
      <c r="B717" s="68" t="s">
        <v>4217</v>
      </c>
      <c r="C717" s="68" t="s">
        <v>3651</v>
      </c>
      <c r="D717" s="68" t="s">
        <v>3652</v>
      </c>
      <c r="E717" s="68" t="s">
        <v>4198</v>
      </c>
      <c r="F717" s="68" t="s">
        <v>4198</v>
      </c>
      <c r="G717" s="68" t="s">
        <v>4199</v>
      </c>
      <c r="H717" s="69">
        <v>6850000</v>
      </c>
      <c r="I717" s="68" t="s">
        <v>5147</v>
      </c>
      <c r="J717" s="70" t="s">
        <v>3455</v>
      </c>
      <c r="K717" s="178"/>
    </row>
    <row r="718" spans="1:11">
      <c r="A718" s="67" t="s">
        <v>3779</v>
      </c>
      <c r="B718" s="68" t="s">
        <v>3780</v>
      </c>
      <c r="C718" s="68" t="s">
        <v>3765</v>
      </c>
      <c r="D718" s="68" t="s">
        <v>3766</v>
      </c>
      <c r="E718" s="68" t="s">
        <v>4198</v>
      </c>
      <c r="F718" s="68" t="s">
        <v>4198</v>
      </c>
      <c r="G718" s="68" t="s">
        <v>4199</v>
      </c>
      <c r="H718" s="69">
        <v>95084</v>
      </c>
      <c r="I718" s="68" t="s">
        <v>5147</v>
      </c>
      <c r="J718" s="70" t="s">
        <v>3455</v>
      </c>
      <c r="K718" s="178"/>
    </row>
    <row r="719" spans="1:11">
      <c r="A719" s="67" t="s">
        <v>3920</v>
      </c>
      <c r="B719" s="68" t="s">
        <v>3921</v>
      </c>
      <c r="C719" s="68" t="s">
        <v>3900</v>
      </c>
      <c r="D719" s="68" t="s">
        <v>3901</v>
      </c>
      <c r="E719" s="68" t="s">
        <v>4198</v>
      </c>
      <c r="F719" s="68" t="s">
        <v>4198</v>
      </c>
      <c r="G719" s="68" t="s">
        <v>4199</v>
      </c>
      <c r="H719" s="69">
        <v>1000000</v>
      </c>
      <c r="I719" s="68" t="s">
        <v>5147</v>
      </c>
      <c r="J719" s="70" t="s">
        <v>3455</v>
      </c>
      <c r="K719" s="178"/>
    </row>
    <row r="720" spans="1:11">
      <c r="A720" s="67" t="s">
        <v>4084</v>
      </c>
      <c r="B720" s="68" t="s">
        <v>4085</v>
      </c>
      <c r="C720" s="68" t="s">
        <v>4072</v>
      </c>
      <c r="D720" s="68" t="s">
        <v>4073</v>
      </c>
      <c r="E720" s="68" t="s">
        <v>4198</v>
      </c>
      <c r="F720" s="68" t="s">
        <v>4198</v>
      </c>
      <c r="G720" s="68" t="s">
        <v>4199</v>
      </c>
      <c r="H720" s="69">
        <v>380000</v>
      </c>
      <c r="I720" s="68" t="s">
        <v>5147</v>
      </c>
      <c r="J720" s="70" t="s">
        <v>3455</v>
      </c>
      <c r="K720" s="178"/>
    </row>
    <row r="721" spans="1:11">
      <c r="A721" s="67" t="s">
        <v>3476</v>
      </c>
      <c r="B721" s="68" t="s">
        <v>3477</v>
      </c>
      <c r="C721" s="68" t="s">
        <v>3467</v>
      </c>
      <c r="D721" s="68" t="s">
        <v>3468</v>
      </c>
      <c r="E721" s="68" t="s">
        <v>4198</v>
      </c>
      <c r="F721" s="68" t="s">
        <v>4198</v>
      </c>
      <c r="G721" s="68" t="s">
        <v>4199</v>
      </c>
      <c r="H721" s="69">
        <v>4822581</v>
      </c>
      <c r="I721" s="68" t="s">
        <v>5147</v>
      </c>
      <c r="J721" s="70" t="s">
        <v>3455</v>
      </c>
      <c r="K721" s="178"/>
    </row>
    <row r="722" spans="1:11">
      <c r="A722" s="67" t="s">
        <v>3479</v>
      </c>
      <c r="B722" s="68" t="s">
        <v>3480</v>
      </c>
      <c r="C722" s="68" t="s">
        <v>3467</v>
      </c>
      <c r="D722" s="68" t="s">
        <v>3468</v>
      </c>
      <c r="E722" s="68" t="s">
        <v>4198</v>
      </c>
      <c r="F722" s="68" t="s">
        <v>4198</v>
      </c>
      <c r="G722" s="68" t="s">
        <v>4199</v>
      </c>
      <c r="H722" s="69">
        <v>9105000</v>
      </c>
      <c r="I722" s="68" t="s">
        <v>5147</v>
      </c>
      <c r="J722" s="70" t="s">
        <v>3455</v>
      </c>
      <c r="K722" s="178"/>
    </row>
    <row r="723" spans="1:11">
      <c r="A723" s="67" t="s">
        <v>3501</v>
      </c>
      <c r="B723" s="68" t="s">
        <v>3502</v>
      </c>
      <c r="C723" s="68" t="s">
        <v>3489</v>
      </c>
      <c r="D723" s="68" t="s">
        <v>3490</v>
      </c>
      <c r="E723" s="68" t="s">
        <v>4198</v>
      </c>
      <c r="F723" s="68" t="s">
        <v>4198</v>
      </c>
      <c r="G723" s="68" t="s">
        <v>4199</v>
      </c>
      <c r="H723" s="69">
        <v>12732</v>
      </c>
      <c r="I723" s="68" t="s">
        <v>5147</v>
      </c>
      <c r="J723" s="70" t="s">
        <v>3455</v>
      </c>
      <c r="K723" s="178"/>
    </row>
    <row r="724" spans="1:11">
      <c r="A724" s="67" t="s">
        <v>4188</v>
      </c>
      <c r="B724" s="68" t="s">
        <v>4189</v>
      </c>
      <c r="C724" s="68" t="s">
        <v>3555</v>
      </c>
      <c r="D724" s="68" t="s">
        <v>3554</v>
      </c>
      <c r="E724" s="68" t="s">
        <v>4198</v>
      </c>
      <c r="F724" s="68" t="s">
        <v>4198</v>
      </c>
      <c r="G724" s="68" t="s">
        <v>4199</v>
      </c>
      <c r="H724" s="69">
        <v>515000</v>
      </c>
      <c r="I724" s="68" t="s">
        <v>5147</v>
      </c>
      <c r="J724" s="70" t="s">
        <v>3455</v>
      </c>
      <c r="K724" s="178"/>
    </row>
    <row r="725" spans="1:11">
      <c r="A725" s="67" t="s">
        <v>3571</v>
      </c>
      <c r="B725" s="68" t="s">
        <v>3572</v>
      </c>
      <c r="C725" s="68" t="s">
        <v>3564</v>
      </c>
      <c r="D725" s="68" t="s">
        <v>3563</v>
      </c>
      <c r="E725" s="68" t="s">
        <v>4198</v>
      </c>
      <c r="F725" s="68" t="s">
        <v>4198</v>
      </c>
      <c r="G725" s="68" t="s">
        <v>4199</v>
      </c>
      <c r="H725" s="69">
        <v>457010078</v>
      </c>
      <c r="I725" s="68" t="s">
        <v>5147</v>
      </c>
      <c r="J725" s="70" t="s">
        <v>3455</v>
      </c>
      <c r="K725" s="178"/>
    </row>
    <row r="726" spans="1:11">
      <c r="A726" s="67" t="s">
        <v>4205</v>
      </c>
      <c r="B726" s="68" t="s">
        <v>4206</v>
      </c>
      <c r="C726" s="68" t="s">
        <v>3564</v>
      </c>
      <c r="D726" s="68" t="s">
        <v>3563</v>
      </c>
      <c r="E726" s="68" t="s">
        <v>4198</v>
      </c>
      <c r="F726" s="68" t="s">
        <v>4198</v>
      </c>
      <c r="G726" s="68" t="s">
        <v>4199</v>
      </c>
      <c r="H726" s="69">
        <v>39767767</v>
      </c>
      <c r="I726" s="68" t="s">
        <v>5147</v>
      </c>
      <c r="J726" s="70" t="s">
        <v>3455</v>
      </c>
      <c r="K726" s="178"/>
    </row>
    <row r="727" spans="1:11">
      <c r="A727" s="67" t="s">
        <v>3581</v>
      </c>
      <c r="B727" s="68" t="s">
        <v>3582</v>
      </c>
      <c r="C727" s="68" t="s">
        <v>3583</v>
      </c>
      <c r="D727" s="68" t="s">
        <v>3584</v>
      </c>
      <c r="E727" s="68" t="s">
        <v>4198</v>
      </c>
      <c r="F727" s="68" t="s">
        <v>4198</v>
      </c>
      <c r="G727" s="68" t="s">
        <v>4199</v>
      </c>
      <c r="H727" s="69">
        <v>1920000</v>
      </c>
      <c r="I727" s="68" t="s">
        <v>5147</v>
      </c>
      <c r="J727" s="70" t="s">
        <v>3455</v>
      </c>
      <c r="K727" s="178"/>
    </row>
    <row r="728" spans="1:11">
      <c r="A728" s="67" t="s">
        <v>3649</v>
      </c>
      <c r="B728" s="68" t="s">
        <v>3650</v>
      </c>
      <c r="C728" s="68" t="s">
        <v>3651</v>
      </c>
      <c r="D728" s="68" t="s">
        <v>3652</v>
      </c>
      <c r="E728" s="68" t="s">
        <v>4198</v>
      </c>
      <c r="F728" s="68" t="s">
        <v>4198</v>
      </c>
      <c r="G728" s="68" t="s">
        <v>4199</v>
      </c>
      <c r="H728" s="69">
        <v>658921</v>
      </c>
      <c r="I728" s="68" t="s">
        <v>5147</v>
      </c>
      <c r="J728" s="70" t="s">
        <v>3455</v>
      </c>
      <c r="K728" s="178"/>
    </row>
    <row r="729" spans="1:11">
      <c r="A729" s="67" t="s">
        <v>3657</v>
      </c>
      <c r="B729" s="68" t="s">
        <v>3658</v>
      </c>
      <c r="C729" s="68" t="s">
        <v>3651</v>
      </c>
      <c r="D729" s="68" t="s">
        <v>3652</v>
      </c>
      <c r="E729" s="68" t="s">
        <v>4198</v>
      </c>
      <c r="F729" s="68" t="s">
        <v>4198</v>
      </c>
      <c r="G729" s="68" t="s">
        <v>4199</v>
      </c>
      <c r="H729" s="69">
        <v>336134</v>
      </c>
      <c r="I729" s="68" t="s">
        <v>5147</v>
      </c>
      <c r="J729" s="70" t="s">
        <v>3455</v>
      </c>
      <c r="K729" s="178"/>
    </row>
    <row r="730" spans="1:11">
      <c r="A730" s="67" t="s">
        <v>3659</v>
      </c>
      <c r="B730" s="68" t="s">
        <v>3660</v>
      </c>
      <c r="C730" s="68" t="s">
        <v>3651</v>
      </c>
      <c r="D730" s="68" t="s">
        <v>3652</v>
      </c>
      <c r="E730" s="68" t="s">
        <v>4198</v>
      </c>
      <c r="F730" s="68" t="s">
        <v>4198</v>
      </c>
      <c r="G730" s="68" t="s">
        <v>4199</v>
      </c>
      <c r="H730" s="69">
        <v>105000</v>
      </c>
      <c r="I730" s="68" t="s">
        <v>5147</v>
      </c>
      <c r="J730" s="70" t="s">
        <v>3455</v>
      </c>
      <c r="K730" s="178"/>
    </row>
    <row r="731" spans="1:11">
      <c r="A731" s="67" t="s">
        <v>3661</v>
      </c>
      <c r="B731" s="68" t="s">
        <v>3662</v>
      </c>
      <c r="C731" s="68" t="s">
        <v>3651</v>
      </c>
      <c r="D731" s="68" t="s">
        <v>3652</v>
      </c>
      <c r="E731" s="68" t="s">
        <v>4198</v>
      </c>
      <c r="F731" s="68" t="s">
        <v>4198</v>
      </c>
      <c r="G731" s="68" t="s">
        <v>4199</v>
      </c>
      <c r="H731" s="69">
        <v>77017</v>
      </c>
      <c r="I731" s="68" t="s">
        <v>5147</v>
      </c>
      <c r="J731" s="70" t="s">
        <v>3455</v>
      </c>
      <c r="K731" s="178"/>
    </row>
    <row r="732" spans="1:11">
      <c r="A732" s="67" t="s">
        <v>3663</v>
      </c>
      <c r="B732" s="68" t="s">
        <v>3664</v>
      </c>
      <c r="C732" s="68" t="s">
        <v>3651</v>
      </c>
      <c r="D732" s="68" t="s">
        <v>3652</v>
      </c>
      <c r="E732" s="68" t="s">
        <v>4198</v>
      </c>
      <c r="F732" s="68" t="s">
        <v>4198</v>
      </c>
      <c r="G732" s="68" t="s">
        <v>4199</v>
      </c>
      <c r="H732" s="69">
        <v>3244217</v>
      </c>
      <c r="I732" s="68" t="s">
        <v>5147</v>
      </c>
      <c r="J732" s="70" t="s">
        <v>3455</v>
      </c>
      <c r="K732" s="178"/>
    </row>
    <row r="733" spans="1:11">
      <c r="A733" s="67" t="s">
        <v>3665</v>
      </c>
      <c r="B733" s="68" t="s">
        <v>3666</v>
      </c>
      <c r="C733" s="68" t="s">
        <v>3651</v>
      </c>
      <c r="D733" s="68" t="s">
        <v>3652</v>
      </c>
      <c r="E733" s="68" t="s">
        <v>4198</v>
      </c>
      <c r="F733" s="68" t="s">
        <v>4198</v>
      </c>
      <c r="G733" s="68" t="s">
        <v>4199</v>
      </c>
      <c r="H733" s="69">
        <v>34454</v>
      </c>
      <c r="I733" s="68" t="s">
        <v>5147</v>
      </c>
      <c r="J733" s="70" t="s">
        <v>3455</v>
      </c>
      <c r="K733" s="178"/>
    </row>
    <row r="734" spans="1:11">
      <c r="A734" s="67" t="s">
        <v>4216</v>
      </c>
      <c r="B734" s="68" t="s">
        <v>4217</v>
      </c>
      <c r="C734" s="68" t="s">
        <v>3651</v>
      </c>
      <c r="D734" s="68" t="s">
        <v>3652</v>
      </c>
      <c r="E734" s="68" t="s">
        <v>4198</v>
      </c>
      <c r="F734" s="68" t="s">
        <v>4198</v>
      </c>
      <c r="G734" s="68" t="s">
        <v>4199</v>
      </c>
      <c r="H734" s="69">
        <v>7000000</v>
      </c>
      <c r="I734" s="68" t="s">
        <v>5147</v>
      </c>
      <c r="J734" s="70" t="s">
        <v>3455</v>
      </c>
      <c r="K734" s="178"/>
    </row>
    <row r="735" spans="1:11">
      <c r="A735" s="67" t="s">
        <v>3669</v>
      </c>
      <c r="B735" s="68" t="s">
        <v>3670</v>
      </c>
      <c r="C735" s="68" t="s">
        <v>3651</v>
      </c>
      <c r="D735" s="68" t="s">
        <v>3652</v>
      </c>
      <c r="E735" s="68" t="s">
        <v>4198</v>
      </c>
      <c r="F735" s="68" t="s">
        <v>4198</v>
      </c>
      <c r="G735" s="68" t="s">
        <v>4199</v>
      </c>
      <c r="H735" s="69">
        <v>23529</v>
      </c>
      <c r="I735" s="68" t="s">
        <v>5147</v>
      </c>
      <c r="J735" s="70" t="s">
        <v>3455</v>
      </c>
      <c r="K735" s="178"/>
    </row>
    <row r="736" spans="1:11">
      <c r="A736" s="67" t="s">
        <v>3759</v>
      </c>
      <c r="B736" s="68" t="s">
        <v>3760</v>
      </c>
      <c r="C736" s="68" t="s">
        <v>3749</v>
      </c>
      <c r="D736" s="68" t="s">
        <v>3750</v>
      </c>
      <c r="E736" s="68" t="s">
        <v>4198</v>
      </c>
      <c r="F736" s="68" t="s">
        <v>4198</v>
      </c>
      <c r="G736" s="68" t="s">
        <v>4199</v>
      </c>
      <c r="H736" s="69">
        <v>42753760</v>
      </c>
      <c r="I736" s="68" t="s">
        <v>5147</v>
      </c>
      <c r="J736" s="70" t="s">
        <v>3455</v>
      </c>
      <c r="K736" s="178"/>
    </row>
    <row r="737" spans="1:11">
      <c r="A737" s="67" t="s">
        <v>3761</v>
      </c>
      <c r="B737" s="68" t="s">
        <v>3762</v>
      </c>
      <c r="C737" s="68" t="s">
        <v>3749</v>
      </c>
      <c r="D737" s="68" t="s">
        <v>3750</v>
      </c>
      <c r="E737" s="68" t="s">
        <v>4198</v>
      </c>
      <c r="F737" s="68" t="s">
        <v>4198</v>
      </c>
      <c r="G737" s="68" t="s">
        <v>4199</v>
      </c>
      <c r="H737" s="69">
        <v>2049000</v>
      </c>
      <c r="I737" s="68" t="s">
        <v>5147</v>
      </c>
      <c r="J737" s="70" t="s">
        <v>3455</v>
      </c>
      <c r="K737" s="178"/>
    </row>
    <row r="738" spans="1:11">
      <c r="A738" s="67" t="s">
        <v>3779</v>
      </c>
      <c r="B738" s="68" t="s">
        <v>3780</v>
      </c>
      <c r="C738" s="68" t="s">
        <v>3765</v>
      </c>
      <c r="D738" s="68" t="s">
        <v>3766</v>
      </c>
      <c r="E738" s="68" t="s">
        <v>4198</v>
      </c>
      <c r="F738" s="68" t="s">
        <v>4198</v>
      </c>
      <c r="G738" s="68" t="s">
        <v>4199</v>
      </c>
      <c r="H738" s="69">
        <v>20000</v>
      </c>
      <c r="I738" s="68" t="s">
        <v>5147</v>
      </c>
      <c r="J738" s="70" t="s">
        <v>3455</v>
      </c>
      <c r="K738" s="178"/>
    </row>
    <row r="739" spans="1:11">
      <c r="A739" s="67" t="s">
        <v>4200</v>
      </c>
      <c r="B739" s="68" t="s">
        <v>4201</v>
      </c>
      <c r="C739" s="68" t="s">
        <v>3824</v>
      </c>
      <c r="D739" s="68" t="s">
        <v>3825</v>
      </c>
      <c r="E739" s="68" t="s">
        <v>4198</v>
      </c>
      <c r="F739" s="68" t="s">
        <v>4198</v>
      </c>
      <c r="G739" s="68" t="s">
        <v>4199</v>
      </c>
      <c r="H739" s="69">
        <v>680515</v>
      </c>
      <c r="I739" s="68" t="s">
        <v>5147</v>
      </c>
      <c r="J739" s="70" t="s">
        <v>3455</v>
      </c>
      <c r="K739" s="178"/>
    </row>
    <row r="740" spans="1:11">
      <c r="A740" s="67" t="s">
        <v>4082</v>
      </c>
      <c r="B740" s="68" t="s">
        <v>4083</v>
      </c>
      <c r="C740" s="68" t="s">
        <v>4072</v>
      </c>
      <c r="D740" s="68" t="s">
        <v>4073</v>
      </c>
      <c r="E740" s="68" t="s">
        <v>4198</v>
      </c>
      <c r="F740" s="68" t="s">
        <v>4198</v>
      </c>
      <c r="G740" s="68" t="s">
        <v>4199</v>
      </c>
      <c r="H740" s="69">
        <v>270000</v>
      </c>
      <c r="I740" s="68" t="s">
        <v>5147</v>
      </c>
      <c r="J740" s="70" t="s">
        <v>3455</v>
      </c>
      <c r="K740" s="178"/>
    </row>
    <row r="741" spans="1:11">
      <c r="A741" s="67" t="s">
        <v>4084</v>
      </c>
      <c r="B741" s="68" t="s">
        <v>4085</v>
      </c>
      <c r="C741" s="68" t="s">
        <v>4072</v>
      </c>
      <c r="D741" s="68" t="s">
        <v>4073</v>
      </c>
      <c r="E741" s="68" t="s">
        <v>4198</v>
      </c>
      <c r="F741" s="68" t="s">
        <v>4198</v>
      </c>
      <c r="G741" s="68" t="s">
        <v>4199</v>
      </c>
      <c r="H741" s="69">
        <v>22572500</v>
      </c>
      <c r="I741" s="68" t="s">
        <v>5147</v>
      </c>
      <c r="J741" s="70" t="s">
        <v>3455</v>
      </c>
      <c r="K741" s="178"/>
    </row>
    <row r="742" spans="1:11">
      <c r="A742" s="67" t="s">
        <v>3545</v>
      </c>
      <c r="B742" s="68" t="s">
        <v>3546</v>
      </c>
      <c r="C742" s="68" t="s">
        <v>3539</v>
      </c>
      <c r="D742" s="68" t="s">
        <v>3540</v>
      </c>
      <c r="E742" s="68" t="s">
        <v>4202</v>
      </c>
      <c r="F742" s="68" t="s">
        <v>4202</v>
      </c>
      <c r="G742" s="68" t="s">
        <v>4203</v>
      </c>
      <c r="H742" s="69">
        <v>8661500</v>
      </c>
      <c r="I742" s="68" t="s">
        <v>5147</v>
      </c>
      <c r="J742" s="70"/>
      <c r="K742" s="178"/>
    </row>
    <row r="743" spans="1:11">
      <c r="A743" s="67" t="s">
        <v>3501</v>
      </c>
      <c r="B743" s="68" t="s">
        <v>3502</v>
      </c>
      <c r="C743" s="68" t="s">
        <v>3489</v>
      </c>
      <c r="D743" s="68" t="s">
        <v>3490</v>
      </c>
      <c r="E743" s="68" t="s">
        <v>4204</v>
      </c>
      <c r="F743" s="68" t="s">
        <v>4198</v>
      </c>
      <c r="G743" s="68" t="s">
        <v>4199</v>
      </c>
      <c r="H743" s="69">
        <v>1689479819</v>
      </c>
      <c r="I743" s="68" t="s">
        <v>5147</v>
      </c>
      <c r="J743" s="70" t="s">
        <v>3455</v>
      </c>
      <c r="K743" s="178"/>
    </row>
    <row r="744" spans="1:11">
      <c r="A744" s="67" t="s">
        <v>3504</v>
      </c>
      <c r="B744" s="68" t="s">
        <v>3505</v>
      </c>
      <c r="C744" s="68" t="s">
        <v>3489</v>
      </c>
      <c r="D744" s="68" t="s">
        <v>3490</v>
      </c>
      <c r="E744" s="68" t="s">
        <v>4204</v>
      </c>
      <c r="F744" s="68" t="s">
        <v>4198</v>
      </c>
      <c r="G744" s="68" t="s">
        <v>4199</v>
      </c>
      <c r="H744" s="69">
        <v>34433150</v>
      </c>
      <c r="I744" s="68" t="s">
        <v>5147</v>
      </c>
      <c r="J744" s="70" t="s">
        <v>3455</v>
      </c>
      <c r="K744" s="178"/>
    </row>
    <row r="745" spans="1:11">
      <c r="A745" s="67" t="s">
        <v>3541</v>
      </c>
      <c r="B745" s="68" t="s">
        <v>3542</v>
      </c>
      <c r="C745" s="68" t="s">
        <v>3539</v>
      </c>
      <c r="D745" s="68" t="s">
        <v>3540</v>
      </c>
      <c r="E745" s="68" t="s">
        <v>4204</v>
      </c>
      <c r="F745" s="68" t="s">
        <v>4198</v>
      </c>
      <c r="G745" s="68" t="s">
        <v>4199</v>
      </c>
      <c r="H745" s="69">
        <v>2060980</v>
      </c>
      <c r="I745" s="68" t="s">
        <v>5147</v>
      </c>
      <c r="J745" s="70" t="s">
        <v>3455</v>
      </c>
      <c r="K745" s="178"/>
    </row>
    <row r="746" spans="1:11">
      <c r="A746" s="67" t="s">
        <v>3549</v>
      </c>
      <c r="B746" s="68" t="s">
        <v>3550</v>
      </c>
      <c r="C746" s="68" t="s">
        <v>3539</v>
      </c>
      <c r="D746" s="68" t="s">
        <v>3540</v>
      </c>
      <c r="E746" s="68" t="s">
        <v>4204</v>
      </c>
      <c r="F746" s="68" t="s">
        <v>4198</v>
      </c>
      <c r="G746" s="68" t="s">
        <v>4199</v>
      </c>
      <c r="H746" s="69">
        <v>24000000</v>
      </c>
      <c r="I746" s="68" t="s">
        <v>5147</v>
      </c>
      <c r="J746" s="70" t="s">
        <v>3455</v>
      </c>
      <c r="K746" s="178"/>
    </row>
    <row r="747" spans="1:11">
      <c r="A747" s="67" t="s">
        <v>4302</v>
      </c>
      <c r="B747" s="68" t="s">
        <v>4303</v>
      </c>
      <c r="C747" s="68" t="s">
        <v>3539</v>
      </c>
      <c r="D747" s="68" t="s">
        <v>3540</v>
      </c>
      <c r="E747" s="68" t="s">
        <v>4204</v>
      </c>
      <c r="F747" s="68" t="s">
        <v>4198</v>
      </c>
      <c r="G747" s="68" t="s">
        <v>4199</v>
      </c>
      <c r="H747" s="69">
        <v>32947865</v>
      </c>
      <c r="I747" s="68" t="s">
        <v>5147</v>
      </c>
      <c r="J747" s="70" t="s">
        <v>3455</v>
      </c>
      <c r="K747" s="178"/>
    </row>
    <row r="748" spans="1:11">
      <c r="A748" s="67" t="s">
        <v>3571</v>
      </c>
      <c r="B748" s="68" t="s">
        <v>3572</v>
      </c>
      <c r="C748" s="68" t="s">
        <v>3564</v>
      </c>
      <c r="D748" s="68" t="s">
        <v>3563</v>
      </c>
      <c r="E748" s="68" t="s">
        <v>4204</v>
      </c>
      <c r="F748" s="68" t="s">
        <v>4198</v>
      </c>
      <c r="G748" s="68" t="s">
        <v>4199</v>
      </c>
      <c r="H748" s="69">
        <v>152801270</v>
      </c>
      <c r="I748" s="68" t="s">
        <v>5147</v>
      </c>
      <c r="J748" s="70" t="s">
        <v>3455</v>
      </c>
      <c r="K748" s="178"/>
    </row>
    <row r="749" spans="1:11">
      <c r="A749" s="67" t="s">
        <v>4205</v>
      </c>
      <c r="B749" s="68" t="s">
        <v>4206</v>
      </c>
      <c r="C749" s="68" t="s">
        <v>3564</v>
      </c>
      <c r="D749" s="68" t="s">
        <v>3563</v>
      </c>
      <c r="E749" s="68" t="s">
        <v>4204</v>
      </c>
      <c r="F749" s="68" t="s">
        <v>4198</v>
      </c>
      <c r="G749" s="68" t="s">
        <v>4199</v>
      </c>
      <c r="H749" s="69">
        <v>12795700</v>
      </c>
      <c r="I749" s="68" t="s">
        <v>5147</v>
      </c>
      <c r="J749" s="70" t="s">
        <v>3455</v>
      </c>
      <c r="K749" s="178"/>
    </row>
    <row r="750" spans="1:11">
      <c r="A750" s="67" t="s">
        <v>3501</v>
      </c>
      <c r="B750" s="68" t="s">
        <v>3502</v>
      </c>
      <c r="C750" s="68" t="s">
        <v>3489</v>
      </c>
      <c r="D750" s="68" t="s">
        <v>3490</v>
      </c>
      <c r="E750" s="68" t="s">
        <v>4204</v>
      </c>
      <c r="F750" s="68" t="s">
        <v>4198</v>
      </c>
      <c r="G750" s="68" t="s">
        <v>4199</v>
      </c>
      <c r="H750" s="69">
        <v>251944571</v>
      </c>
      <c r="I750" s="68" t="s">
        <v>5147</v>
      </c>
      <c r="J750" s="70" t="s">
        <v>3455</v>
      </c>
      <c r="K750" s="178"/>
    </row>
    <row r="751" spans="1:11">
      <c r="A751" s="67" t="s">
        <v>3504</v>
      </c>
      <c r="B751" s="68" t="s">
        <v>3505</v>
      </c>
      <c r="C751" s="68" t="s">
        <v>3489</v>
      </c>
      <c r="D751" s="68" t="s">
        <v>3490</v>
      </c>
      <c r="E751" s="68" t="s">
        <v>4204</v>
      </c>
      <c r="F751" s="68" t="s">
        <v>4198</v>
      </c>
      <c r="G751" s="68" t="s">
        <v>4199</v>
      </c>
      <c r="H751" s="69">
        <v>36287999</v>
      </c>
      <c r="I751" s="68" t="s">
        <v>5147</v>
      </c>
      <c r="J751" s="70" t="s">
        <v>3455</v>
      </c>
      <c r="K751" s="178"/>
    </row>
    <row r="752" spans="1:11">
      <c r="A752" s="67" t="s">
        <v>3541</v>
      </c>
      <c r="B752" s="68" t="s">
        <v>3542</v>
      </c>
      <c r="C752" s="68" t="s">
        <v>3539</v>
      </c>
      <c r="D752" s="68" t="s">
        <v>3540</v>
      </c>
      <c r="E752" s="68" t="s">
        <v>4204</v>
      </c>
      <c r="F752" s="68" t="s">
        <v>4198</v>
      </c>
      <c r="G752" s="68" t="s">
        <v>4199</v>
      </c>
      <c r="H752" s="69">
        <v>7213430</v>
      </c>
      <c r="I752" s="68" t="s">
        <v>5147</v>
      </c>
      <c r="J752" s="70" t="s">
        <v>3455</v>
      </c>
      <c r="K752" s="178"/>
    </row>
    <row r="753" spans="1:11">
      <c r="A753" s="67" t="s">
        <v>3549</v>
      </c>
      <c r="B753" s="68" t="s">
        <v>3550</v>
      </c>
      <c r="C753" s="68" t="s">
        <v>3539</v>
      </c>
      <c r="D753" s="68" t="s">
        <v>3540</v>
      </c>
      <c r="E753" s="68" t="s">
        <v>4204</v>
      </c>
      <c r="F753" s="68" t="s">
        <v>4198</v>
      </c>
      <c r="G753" s="68" t="s">
        <v>4199</v>
      </c>
      <c r="H753" s="69">
        <v>24000000</v>
      </c>
      <c r="I753" s="68" t="s">
        <v>5147</v>
      </c>
      <c r="J753" s="70" t="s">
        <v>3455</v>
      </c>
      <c r="K753" s="178"/>
    </row>
    <row r="754" spans="1:11">
      <c r="A754" s="67" t="s">
        <v>4302</v>
      </c>
      <c r="B754" s="68" t="s">
        <v>4303</v>
      </c>
      <c r="C754" s="68" t="s">
        <v>3539</v>
      </c>
      <c r="D754" s="68" t="s">
        <v>3540</v>
      </c>
      <c r="E754" s="68" t="s">
        <v>4204</v>
      </c>
      <c r="F754" s="68" t="s">
        <v>4198</v>
      </c>
      <c r="G754" s="68" t="s">
        <v>4199</v>
      </c>
      <c r="H754" s="69">
        <v>-32947865</v>
      </c>
      <c r="I754" s="68" t="s">
        <v>5147</v>
      </c>
      <c r="J754" s="70" t="s">
        <v>3455</v>
      </c>
      <c r="K754" s="178"/>
    </row>
    <row r="755" spans="1:11">
      <c r="A755" s="67" t="s">
        <v>3571</v>
      </c>
      <c r="B755" s="68" t="s">
        <v>3572</v>
      </c>
      <c r="C755" s="68" t="s">
        <v>3564</v>
      </c>
      <c r="D755" s="68" t="s">
        <v>3563</v>
      </c>
      <c r="E755" s="68" t="s">
        <v>4204</v>
      </c>
      <c r="F755" s="68" t="s">
        <v>4198</v>
      </c>
      <c r="G755" s="68" t="s">
        <v>4199</v>
      </c>
      <c r="H755" s="69">
        <v>86578843</v>
      </c>
      <c r="I755" s="68" t="s">
        <v>5147</v>
      </c>
      <c r="J755" s="70" t="s">
        <v>3455</v>
      </c>
      <c r="K755" s="178"/>
    </row>
    <row r="756" spans="1:11">
      <c r="A756" s="67" t="s">
        <v>4205</v>
      </c>
      <c r="B756" s="68" t="s">
        <v>4206</v>
      </c>
      <c r="C756" s="68" t="s">
        <v>3564</v>
      </c>
      <c r="D756" s="68" t="s">
        <v>3563</v>
      </c>
      <c r="E756" s="68" t="s">
        <v>4204</v>
      </c>
      <c r="F756" s="68" t="s">
        <v>4198</v>
      </c>
      <c r="G756" s="68" t="s">
        <v>4199</v>
      </c>
      <c r="H756" s="69">
        <v>25897400</v>
      </c>
      <c r="I756" s="68" t="s">
        <v>5147</v>
      </c>
      <c r="J756" s="70" t="s">
        <v>3455</v>
      </c>
      <c r="K756" s="178"/>
    </row>
    <row r="757" spans="1:11">
      <c r="A757" s="67" t="s">
        <v>4207</v>
      </c>
      <c r="B757" s="68" t="s">
        <v>4208</v>
      </c>
      <c r="C757" s="68" t="s">
        <v>3489</v>
      </c>
      <c r="D757" s="68" t="s">
        <v>3490</v>
      </c>
      <c r="E757" s="68" t="s">
        <v>4209</v>
      </c>
      <c r="F757" s="68" t="s">
        <v>4210</v>
      </c>
      <c r="G757" s="68" t="s">
        <v>4211</v>
      </c>
      <c r="H757" s="69">
        <v>60138399</v>
      </c>
      <c r="I757" s="68" t="s">
        <v>5147</v>
      </c>
      <c r="J757" s="70"/>
      <c r="K757" s="178"/>
    </row>
    <row r="758" spans="1:11">
      <c r="A758" s="67" t="s">
        <v>4207</v>
      </c>
      <c r="B758" s="68" t="s">
        <v>4208</v>
      </c>
      <c r="C758" s="68" t="s">
        <v>3489</v>
      </c>
      <c r="D758" s="68" t="s">
        <v>3490</v>
      </c>
      <c r="E758" s="68" t="s">
        <v>4209</v>
      </c>
      <c r="F758" s="68" t="s">
        <v>4210</v>
      </c>
      <c r="G758" s="68" t="s">
        <v>4211</v>
      </c>
      <c r="H758" s="69">
        <v>49837723</v>
      </c>
      <c r="I758" s="68" t="s">
        <v>5147</v>
      </c>
      <c r="J758" s="70"/>
      <c r="K758" s="178"/>
    </row>
    <row r="759" spans="1:11">
      <c r="A759" s="67" t="s">
        <v>3504</v>
      </c>
      <c r="B759" s="68" t="s">
        <v>3505</v>
      </c>
      <c r="C759" s="68" t="s">
        <v>3489</v>
      </c>
      <c r="D759" s="68" t="s">
        <v>3490</v>
      </c>
      <c r="E759" s="68" t="s">
        <v>4652</v>
      </c>
      <c r="F759" s="68" t="s">
        <v>4653</v>
      </c>
      <c r="G759" s="68" t="s">
        <v>4654</v>
      </c>
      <c r="H759" s="69">
        <v>1105456</v>
      </c>
      <c r="I759" s="68" t="s">
        <v>5147</v>
      </c>
      <c r="J759" s="70"/>
      <c r="K759" s="178"/>
    </row>
    <row r="760" spans="1:11">
      <c r="A760" s="67" t="s">
        <v>5057</v>
      </c>
      <c r="B760" s="68" t="s">
        <v>4665</v>
      </c>
      <c r="C760" s="68" t="s">
        <v>3900</v>
      </c>
      <c r="D760" s="68" t="s">
        <v>3901</v>
      </c>
      <c r="E760" s="68" t="s">
        <v>4652</v>
      </c>
      <c r="F760" s="68" t="s">
        <v>4653</v>
      </c>
      <c r="G760" s="68" t="s">
        <v>4654</v>
      </c>
      <c r="H760" s="69">
        <v>385000</v>
      </c>
      <c r="I760" s="68" t="s">
        <v>5147</v>
      </c>
      <c r="J760" s="70"/>
      <c r="K760" s="178"/>
    </row>
    <row r="761" spans="1:11">
      <c r="A761" s="67" t="s">
        <v>4212</v>
      </c>
      <c r="B761" s="68" t="s">
        <v>4213</v>
      </c>
      <c r="C761" s="68" t="s">
        <v>3824</v>
      </c>
      <c r="D761" s="68" t="s">
        <v>3825</v>
      </c>
      <c r="E761" s="68" t="s">
        <v>4214</v>
      </c>
      <c r="F761" s="68" t="s">
        <v>4214</v>
      </c>
      <c r="G761" s="68" t="s">
        <v>4215</v>
      </c>
      <c r="H761" s="69">
        <v>37433000</v>
      </c>
      <c r="I761" s="68" t="s">
        <v>5147</v>
      </c>
      <c r="J761" s="70"/>
      <c r="K761" s="178"/>
    </row>
    <row r="762" spans="1:11">
      <c r="A762" s="67" t="s">
        <v>3448</v>
      </c>
      <c r="B762" s="68" t="s">
        <v>3449</v>
      </c>
      <c r="C762" s="68" t="s">
        <v>3450</v>
      </c>
      <c r="D762" s="68" t="s">
        <v>3451</v>
      </c>
      <c r="E762" s="68" t="s">
        <v>4218</v>
      </c>
      <c r="F762" s="68" t="s">
        <v>4218</v>
      </c>
      <c r="G762" s="68" t="s">
        <v>4219</v>
      </c>
      <c r="H762" s="69">
        <v>359348</v>
      </c>
      <c r="I762" s="68" t="s">
        <v>5148</v>
      </c>
      <c r="J762" s="70"/>
      <c r="K762" s="178"/>
    </row>
    <row r="763" spans="1:11">
      <c r="A763" s="67" t="s">
        <v>3456</v>
      </c>
      <c r="B763" s="68" t="s">
        <v>3457</v>
      </c>
      <c r="C763" s="68" t="s">
        <v>3450</v>
      </c>
      <c r="D763" s="68" t="s">
        <v>3451</v>
      </c>
      <c r="E763" s="68" t="s">
        <v>4218</v>
      </c>
      <c r="F763" s="68" t="s">
        <v>4218</v>
      </c>
      <c r="G763" s="68" t="s">
        <v>4219</v>
      </c>
      <c r="H763" s="69">
        <v>2515431</v>
      </c>
      <c r="I763" s="68" t="s">
        <v>5148</v>
      </c>
      <c r="J763" s="70"/>
      <c r="K763" s="178"/>
    </row>
    <row r="764" spans="1:11">
      <c r="A764" s="67" t="s">
        <v>3459</v>
      </c>
      <c r="B764" s="68" t="s">
        <v>3460</v>
      </c>
      <c r="C764" s="68" t="s">
        <v>3450</v>
      </c>
      <c r="D764" s="68" t="s">
        <v>3451</v>
      </c>
      <c r="E764" s="68" t="s">
        <v>4218</v>
      </c>
      <c r="F764" s="68" t="s">
        <v>4218</v>
      </c>
      <c r="G764" s="68" t="s">
        <v>4219</v>
      </c>
      <c r="H764" s="69">
        <v>449184</v>
      </c>
      <c r="I764" s="68" t="s">
        <v>5148</v>
      </c>
      <c r="J764" s="70"/>
      <c r="K764" s="178"/>
    </row>
    <row r="765" spans="1:11">
      <c r="A765" s="67" t="s">
        <v>3462</v>
      </c>
      <c r="B765" s="68" t="s">
        <v>3463</v>
      </c>
      <c r="C765" s="68" t="s">
        <v>3450</v>
      </c>
      <c r="D765" s="68" t="s">
        <v>3451</v>
      </c>
      <c r="E765" s="68" t="s">
        <v>4218</v>
      </c>
      <c r="F765" s="68" t="s">
        <v>4218</v>
      </c>
      <c r="G765" s="68" t="s">
        <v>4219</v>
      </c>
      <c r="H765" s="69">
        <v>89836</v>
      </c>
      <c r="I765" s="68" t="s">
        <v>5148</v>
      </c>
      <c r="J765" s="70"/>
      <c r="K765" s="178"/>
    </row>
    <row r="766" spans="1:11">
      <c r="A766" s="67" t="s">
        <v>3465</v>
      </c>
      <c r="B766" s="68" t="s">
        <v>3466</v>
      </c>
      <c r="C766" s="68" t="s">
        <v>3467</v>
      </c>
      <c r="D766" s="68" t="s">
        <v>3468</v>
      </c>
      <c r="E766" s="68" t="s">
        <v>4218</v>
      </c>
      <c r="F766" s="68" t="s">
        <v>4218</v>
      </c>
      <c r="G766" s="68" t="s">
        <v>4219</v>
      </c>
      <c r="H766" s="69">
        <v>1078043</v>
      </c>
      <c r="I766" s="68" t="s">
        <v>5148</v>
      </c>
      <c r="J766" s="70"/>
      <c r="K766" s="178"/>
    </row>
    <row r="767" spans="1:11">
      <c r="A767" s="67" t="s">
        <v>3470</v>
      </c>
      <c r="B767" s="68" t="s">
        <v>3471</v>
      </c>
      <c r="C767" s="68" t="s">
        <v>3467</v>
      </c>
      <c r="D767" s="68" t="s">
        <v>3468</v>
      </c>
      <c r="E767" s="68" t="s">
        <v>4218</v>
      </c>
      <c r="F767" s="68" t="s">
        <v>4218</v>
      </c>
      <c r="G767" s="68" t="s">
        <v>4219</v>
      </c>
      <c r="H767" s="69">
        <v>628856</v>
      </c>
      <c r="I767" s="68" t="s">
        <v>5148</v>
      </c>
      <c r="J767" s="70"/>
      <c r="K767" s="178"/>
    </row>
    <row r="768" spans="1:11">
      <c r="A768" s="67" t="s">
        <v>3473</v>
      </c>
      <c r="B768" s="68" t="s">
        <v>3474</v>
      </c>
      <c r="C768" s="68" t="s">
        <v>3467</v>
      </c>
      <c r="D768" s="68" t="s">
        <v>3468</v>
      </c>
      <c r="E768" s="68" t="s">
        <v>4218</v>
      </c>
      <c r="F768" s="68" t="s">
        <v>4218</v>
      </c>
      <c r="G768" s="68" t="s">
        <v>4219</v>
      </c>
      <c r="H768" s="69">
        <v>2066247</v>
      </c>
      <c r="I768" s="68" t="s">
        <v>5148</v>
      </c>
      <c r="J768" s="70"/>
      <c r="K768" s="178"/>
    </row>
    <row r="769" spans="1:11">
      <c r="A769" s="67" t="s">
        <v>3476</v>
      </c>
      <c r="B769" s="68" t="s">
        <v>3477</v>
      </c>
      <c r="C769" s="68" t="s">
        <v>3467</v>
      </c>
      <c r="D769" s="68" t="s">
        <v>3468</v>
      </c>
      <c r="E769" s="68" t="s">
        <v>4218</v>
      </c>
      <c r="F769" s="68" t="s">
        <v>4218</v>
      </c>
      <c r="G769" s="68" t="s">
        <v>4219</v>
      </c>
      <c r="H769" s="69">
        <v>539019</v>
      </c>
      <c r="I769" s="68" t="s">
        <v>5148</v>
      </c>
      <c r="J769" s="70"/>
      <c r="K769" s="178"/>
    </row>
    <row r="770" spans="1:11">
      <c r="A770" s="67" t="s">
        <v>3479</v>
      </c>
      <c r="B770" s="68" t="s">
        <v>3480</v>
      </c>
      <c r="C770" s="68" t="s">
        <v>3467</v>
      </c>
      <c r="D770" s="68" t="s">
        <v>3468</v>
      </c>
      <c r="E770" s="68" t="s">
        <v>4218</v>
      </c>
      <c r="F770" s="68" t="s">
        <v>4218</v>
      </c>
      <c r="G770" s="68" t="s">
        <v>4219</v>
      </c>
      <c r="H770" s="69">
        <v>1257716</v>
      </c>
      <c r="I770" s="68" t="s">
        <v>5148</v>
      </c>
      <c r="J770" s="70"/>
      <c r="K770" s="178"/>
    </row>
    <row r="771" spans="1:11">
      <c r="A771" s="67" t="s">
        <v>3482</v>
      </c>
      <c r="B771" s="68" t="s">
        <v>3483</v>
      </c>
      <c r="C771" s="68" t="s">
        <v>3484</v>
      </c>
      <c r="D771" s="68" t="s">
        <v>3485</v>
      </c>
      <c r="E771" s="68" t="s">
        <v>4218</v>
      </c>
      <c r="F771" s="68" t="s">
        <v>4218</v>
      </c>
      <c r="G771" s="68" t="s">
        <v>4219</v>
      </c>
      <c r="H771" s="69">
        <v>359348</v>
      </c>
      <c r="I771" s="68" t="s">
        <v>5148</v>
      </c>
      <c r="J771" s="70"/>
      <c r="K771" s="178"/>
    </row>
    <row r="772" spans="1:11">
      <c r="A772" s="67" t="s">
        <v>3487</v>
      </c>
      <c r="B772" s="68" t="s">
        <v>3488</v>
      </c>
      <c r="C772" s="68" t="s">
        <v>3489</v>
      </c>
      <c r="D772" s="68" t="s">
        <v>3490</v>
      </c>
      <c r="E772" s="68" t="s">
        <v>4218</v>
      </c>
      <c r="F772" s="68" t="s">
        <v>4218</v>
      </c>
      <c r="G772" s="68" t="s">
        <v>4219</v>
      </c>
      <c r="H772" s="69">
        <v>1247625</v>
      </c>
      <c r="I772" s="68" t="s">
        <v>5148</v>
      </c>
      <c r="J772" s="70"/>
      <c r="K772" s="178"/>
    </row>
    <row r="773" spans="1:11">
      <c r="A773" s="67" t="s">
        <v>3492</v>
      </c>
      <c r="B773" s="68" t="s">
        <v>3493</v>
      </c>
      <c r="C773" s="68" t="s">
        <v>3489</v>
      </c>
      <c r="D773" s="68" t="s">
        <v>3490</v>
      </c>
      <c r="E773" s="68" t="s">
        <v>4218</v>
      </c>
      <c r="F773" s="68" t="s">
        <v>4218</v>
      </c>
      <c r="G773" s="68" t="s">
        <v>4219</v>
      </c>
      <c r="H773" s="69">
        <v>988205</v>
      </c>
      <c r="I773" s="68" t="s">
        <v>5148</v>
      </c>
      <c r="J773" s="70"/>
      <c r="K773" s="178"/>
    </row>
    <row r="774" spans="1:11">
      <c r="A774" s="67" t="s">
        <v>3495</v>
      </c>
      <c r="B774" s="68" t="s">
        <v>3496</v>
      </c>
      <c r="C774" s="68" t="s">
        <v>3489</v>
      </c>
      <c r="D774" s="68" t="s">
        <v>3490</v>
      </c>
      <c r="E774" s="68" t="s">
        <v>4218</v>
      </c>
      <c r="F774" s="68" t="s">
        <v>4218</v>
      </c>
      <c r="G774" s="68" t="s">
        <v>4219</v>
      </c>
      <c r="H774" s="69">
        <v>1257716</v>
      </c>
      <c r="I774" s="68" t="s">
        <v>5148</v>
      </c>
      <c r="J774" s="70"/>
      <c r="K774" s="178"/>
    </row>
    <row r="775" spans="1:11">
      <c r="A775" s="67" t="s">
        <v>3498</v>
      </c>
      <c r="B775" s="68" t="s">
        <v>3499</v>
      </c>
      <c r="C775" s="68" t="s">
        <v>3489</v>
      </c>
      <c r="D775" s="68" t="s">
        <v>3490</v>
      </c>
      <c r="E775" s="68" t="s">
        <v>4218</v>
      </c>
      <c r="F775" s="68" t="s">
        <v>4218</v>
      </c>
      <c r="G775" s="68" t="s">
        <v>4219</v>
      </c>
      <c r="H775" s="69">
        <v>1078043</v>
      </c>
      <c r="I775" s="68" t="s">
        <v>5148</v>
      </c>
      <c r="J775" s="70"/>
      <c r="K775" s="178"/>
    </row>
    <row r="776" spans="1:11">
      <c r="A776" s="67" t="s">
        <v>3501</v>
      </c>
      <c r="B776" s="68" t="s">
        <v>3502</v>
      </c>
      <c r="C776" s="68" t="s">
        <v>3489</v>
      </c>
      <c r="D776" s="68" t="s">
        <v>3490</v>
      </c>
      <c r="E776" s="68" t="s">
        <v>4218</v>
      </c>
      <c r="F776" s="68" t="s">
        <v>4218</v>
      </c>
      <c r="G776" s="68" t="s">
        <v>4219</v>
      </c>
      <c r="H776" s="69">
        <v>3054451</v>
      </c>
      <c r="I776" s="68" t="s">
        <v>5148</v>
      </c>
      <c r="J776" s="70"/>
      <c r="K776" s="178"/>
    </row>
    <row r="777" spans="1:11">
      <c r="A777" s="67" t="s">
        <v>3504</v>
      </c>
      <c r="B777" s="68" t="s">
        <v>3505</v>
      </c>
      <c r="C777" s="68" t="s">
        <v>3489</v>
      </c>
      <c r="D777" s="68" t="s">
        <v>3490</v>
      </c>
      <c r="E777" s="68" t="s">
        <v>4218</v>
      </c>
      <c r="F777" s="68" t="s">
        <v>4218</v>
      </c>
      <c r="G777" s="68" t="s">
        <v>4219</v>
      </c>
      <c r="H777" s="69">
        <v>4761351</v>
      </c>
      <c r="I777" s="68" t="s">
        <v>5148</v>
      </c>
      <c r="J777" s="70"/>
      <c r="K777" s="178"/>
    </row>
    <row r="778" spans="1:11">
      <c r="A778" s="67" t="s">
        <v>3507</v>
      </c>
      <c r="B778" s="68" t="s">
        <v>3508</v>
      </c>
      <c r="C778" s="68" t="s">
        <v>3489</v>
      </c>
      <c r="D778" s="68" t="s">
        <v>3490</v>
      </c>
      <c r="E778" s="68" t="s">
        <v>4218</v>
      </c>
      <c r="F778" s="68" t="s">
        <v>4218</v>
      </c>
      <c r="G778" s="68" t="s">
        <v>4219</v>
      </c>
      <c r="H778" s="69">
        <v>1167879</v>
      </c>
      <c r="I778" s="68" t="s">
        <v>5148</v>
      </c>
      <c r="J778" s="70"/>
      <c r="K778" s="178"/>
    </row>
    <row r="779" spans="1:11">
      <c r="A779" s="67" t="s">
        <v>3510</v>
      </c>
      <c r="B779" s="68" t="s">
        <v>3511</v>
      </c>
      <c r="C779" s="68" t="s">
        <v>3489</v>
      </c>
      <c r="D779" s="68" t="s">
        <v>3490</v>
      </c>
      <c r="E779" s="68" t="s">
        <v>4218</v>
      </c>
      <c r="F779" s="68" t="s">
        <v>4218</v>
      </c>
      <c r="G779" s="68" t="s">
        <v>4219</v>
      </c>
      <c r="H779" s="69">
        <v>988205</v>
      </c>
      <c r="I779" s="68" t="s">
        <v>5148</v>
      </c>
      <c r="J779" s="70"/>
      <c r="K779" s="178"/>
    </row>
    <row r="780" spans="1:11">
      <c r="A780" s="67" t="s">
        <v>3513</v>
      </c>
      <c r="B780" s="68" t="s">
        <v>3514</v>
      </c>
      <c r="C780" s="68" t="s">
        <v>3489</v>
      </c>
      <c r="D780" s="68" t="s">
        <v>3490</v>
      </c>
      <c r="E780" s="68" t="s">
        <v>4218</v>
      </c>
      <c r="F780" s="68" t="s">
        <v>4218</v>
      </c>
      <c r="G780" s="68" t="s">
        <v>4219</v>
      </c>
      <c r="H780" s="69">
        <v>3862983</v>
      </c>
      <c r="I780" s="68" t="s">
        <v>5148</v>
      </c>
      <c r="J780" s="70"/>
      <c r="K780" s="178"/>
    </row>
    <row r="781" spans="1:11">
      <c r="A781" s="67" t="s">
        <v>3516</v>
      </c>
      <c r="B781" s="68" t="s">
        <v>3517</v>
      </c>
      <c r="C781" s="68" t="s">
        <v>3489</v>
      </c>
      <c r="D781" s="68" t="s">
        <v>3490</v>
      </c>
      <c r="E781" s="68" t="s">
        <v>4218</v>
      </c>
      <c r="F781" s="68" t="s">
        <v>4218</v>
      </c>
      <c r="G781" s="68" t="s">
        <v>4219</v>
      </c>
      <c r="H781" s="69">
        <v>89836</v>
      </c>
      <c r="I781" s="68" t="s">
        <v>5148</v>
      </c>
      <c r="J781" s="70"/>
      <c r="K781" s="178"/>
    </row>
    <row r="782" spans="1:11">
      <c r="A782" s="67" t="s">
        <v>3519</v>
      </c>
      <c r="B782" s="68" t="s">
        <v>3520</v>
      </c>
      <c r="C782" s="68" t="s">
        <v>3489</v>
      </c>
      <c r="D782" s="68" t="s">
        <v>3490</v>
      </c>
      <c r="E782" s="68" t="s">
        <v>4218</v>
      </c>
      <c r="F782" s="68" t="s">
        <v>4218</v>
      </c>
      <c r="G782" s="68" t="s">
        <v>4219</v>
      </c>
      <c r="H782" s="69">
        <v>89836</v>
      </c>
      <c r="I782" s="68" t="s">
        <v>5148</v>
      </c>
      <c r="J782" s="70"/>
      <c r="K782" s="178"/>
    </row>
    <row r="783" spans="1:11">
      <c r="A783" s="67" t="s">
        <v>3522</v>
      </c>
      <c r="B783" s="68" t="s">
        <v>3523</v>
      </c>
      <c r="C783" s="68" t="s">
        <v>3489</v>
      </c>
      <c r="D783" s="68" t="s">
        <v>3490</v>
      </c>
      <c r="E783" s="68" t="s">
        <v>4218</v>
      </c>
      <c r="F783" s="68" t="s">
        <v>4218</v>
      </c>
      <c r="G783" s="68" t="s">
        <v>4219</v>
      </c>
      <c r="H783" s="69">
        <v>359348</v>
      </c>
      <c r="I783" s="68" t="s">
        <v>5148</v>
      </c>
      <c r="J783" s="70"/>
      <c r="K783" s="178"/>
    </row>
    <row r="784" spans="1:11">
      <c r="A784" s="67" t="s">
        <v>4220</v>
      </c>
      <c r="B784" s="68" t="s">
        <v>4221</v>
      </c>
      <c r="C784" s="68" t="s">
        <v>3489</v>
      </c>
      <c r="D784" s="68" t="s">
        <v>3490</v>
      </c>
      <c r="E784" s="68" t="s">
        <v>4218</v>
      </c>
      <c r="F784" s="68" t="s">
        <v>4218</v>
      </c>
      <c r="G784" s="68" t="s">
        <v>4219</v>
      </c>
      <c r="H784" s="69">
        <v>621253</v>
      </c>
      <c r="I784" s="68" t="s">
        <v>5148</v>
      </c>
      <c r="J784" s="70"/>
      <c r="K784" s="178"/>
    </row>
    <row r="785" spans="1:11">
      <c r="A785" s="67" t="s">
        <v>4222</v>
      </c>
      <c r="B785" s="68" t="s">
        <v>4223</v>
      </c>
      <c r="C785" s="68" t="s">
        <v>3489</v>
      </c>
      <c r="D785" s="68" t="s">
        <v>3490</v>
      </c>
      <c r="E785" s="68" t="s">
        <v>4218</v>
      </c>
      <c r="F785" s="68" t="s">
        <v>4218</v>
      </c>
      <c r="G785" s="68" t="s">
        <v>4219</v>
      </c>
      <c r="H785" s="69">
        <v>4976499</v>
      </c>
      <c r="I785" s="68" t="s">
        <v>5148</v>
      </c>
      <c r="J785" s="70"/>
      <c r="K785" s="178"/>
    </row>
    <row r="786" spans="1:11">
      <c r="A786" s="67" t="s">
        <v>3525</v>
      </c>
      <c r="B786" s="68" t="s">
        <v>3526</v>
      </c>
      <c r="C786" s="68" t="s">
        <v>3489</v>
      </c>
      <c r="D786" s="68" t="s">
        <v>3490</v>
      </c>
      <c r="E786" s="68" t="s">
        <v>4218</v>
      </c>
      <c r="F786" s="68" t="s">
        <v>4218</v>
      </c>
      <c r="G786" s="68" t="s">
        <v>4219</v>
      </c>
      <c r="H786" s="69">
        <v>89836</v>
      </c>
      <c r="I786" s="68" t="s">
        <v>5148</v>
      </c>
      <c r="J786" s="70"/>
      <c r="K786" s="178"/>
    </row>
    <row r="787" spans="1:11">
      <c r="A787" s="67" t="s">
        <v>3528</v>
      </c>
      <c r="B787" s="68" t="s">
        <v>3529</v>
      </c>
      <c r="C787" s="68" t="s">
        <v>3489</v>
      </c>
      <c r="D787" s="68" t="s">
        <v>3490</v>
      </c>
      <c r="E787" s="68" t="s">
        <v>4218</v>
      </c>
      <c r="F787" s="68" t="s">
        <v>4218</v>
      </c>
      <c r="G787" s="68" t="s">
        <v>4219</v>
      </c>
      <c r="H787" s="69">
        <v>89836</v>
      </c>
      <c r="I787" s="68" t="s">
        <v>5148</v>
      </c>
      <c r="J787" s="70"/>
      <c r="K787" s="178"/>
    </row>
    <row r="788" spans="1:11">
      <c r="A788" s="67" t="s">
        <v>3531</v>
      </c>
      <c r="B788" s="68" t="s">
        <v>3520</v>
      </c>
      <c r="C788" s="68" t="s">
        <v>3489</v>
      </c>
      <c r="D788" s="68" t="s">
        <v>3490</v>
      </c>
      <c r="E788" s="68" t="s">
        <v>4218</v>
      </c>
      <c r="F788" s="68" t="s">
        <v>4218</v>
      </c>
      <c r="G788" s="68" t="s">
        <v>4219</v>
      </c>
      <c r="H788" s="69">
        <v>359348</v>
      </c>
      <c r="I788" s="68" t="s">
        <v>5148</v>
      </c>
      <c r="J788" s="70"/>
      <c r="K788" s="178"/>
    </row>
    <row r="789" spans="1:11">
      <c r="A789" s="67" t="s">
        <v>3533</v>
      </c>
      <c r="B789" s="68" t="s">
        <v>3520</v>
      </c>
      <c r="C789" s="68" t="s">
        <v>3489</v>
      </c>
      <c r="D789" s="68" t="s">
        <v>3490</v>
      </c>
      <c r="E789" s="68" t="s">
        <v>4218</v>
      </c>
      <c r="F789" s="68" t="s">
        <v>4218</v>
      </c>
      <c r="G789" s="68" t="s">
        <v>4219</v>
      </c>
      <c r="H789" s="69">
        <v>15272258</v>
      </c>
      <c r="I789" s="68" t="s">
        <v>5148</v>
      </c>
      <c r="J789" s="70"/>
      <c r="K789" s="178"/>
    </row>
    <row r="790" spans="1:11">
      <c r="A790" s="67" t="s">
        <v>3535</v>
      </c>
      <c r="B790" s="68" t="s">
        <v>3520</v>
      </c>
      <c r="C790" s="68" t="s">
        <v>3489</v>
      </c>
      <c r="D790" s="68" t="s">
        <v>3490</v>
      </c>
      <c r="E790" s="68" t="s">
        <v>4218</v>
      </c>
      <c r="F790" s="68" t="s">
        <v>4218</v>
      </c>
      <c r="G790" s="68" t="s">
        <v>4219</v>
      </c>
      <c r="H790" s="69">
        <v>718695</v>
      </c>
      <c r="I790" s="68" t="s">
        <v>5148</v>
      </c>
      <c r="J790" s="70"/>
      <c r="K790" s="178"/>
    </row>
    <row r="791" spans="1:11">
      <c r="A791" s="67" t="s">
        <v>3536</v>
      </c>
      <c r="B791" s="68" t="s">
        <v>3520</v>
      </c>
      <c r="C791" s="68" t="s">
        <v>3489</v>
      </c>
      <c r="D791" s="68" t="s">
        <v>3490</v>
      </c>
      <c r="E791" s="68" t="s">
        <v>4218</v>
      </c>
      <c r="F791" s="68" t="s">
        <v>4218</v>
      </c>
      <c r="G791" s="68" t="s">
        <v>4219</v>
      </c>
      <c r="H791" s="69">
        <v>898368</v>
      </c>
      <c r="I791" s="68" t="s">
        <v>5148</v>
      </c>
      <c r="J791" s="70"/>
      <c r="K791" s="178"/>
    </row>
    <row r="792" spans="1:11">
      <c r="A792" s="67" t="s">
        <v>3537</v>
      </c>
      <c r="B792" s="68" t="s">
        <v>3538</v>
      </c>
      <c r="C792" s="68" t="s">
        <v>3539</v>
      </c>
      <c r="D792" s="68" t="s">
        <v>3540</v>
      </c>
      <c r="E792" s="68" t="s">
        <v>4218</v>
      </c>
      <c r="F792" s="68" t="s">
        <v>4218</v>
      </c>
      <c r="G792" s="68" t="s">
        <v>4219</v>
      </c>
      <c r="H792" s="69">
        <v>449184</v>
      </c>
      <c r="I792" s="68" t="s">
        <v>5148</v>
      </c>
      <c r="J792" s="70"/>
      <c r="K792" s="178"/>
    </row>
    <row r="793" spans="1:11">
      <c r="A793" s="67" t="s">
        <v>3541</v>
      </c>
      <c r="B793" s="68" t="s">
        <v>3542</v>
      </c>
      <c r="C793" s="68" t="s">
        <v>3539</v>
      </c>
      <c r="D793" s="68" t="s">
        <v>3540</v>
      </c>
      <c r="E793" s="68" t="s">
        <v>4218</v>
      </c>
      <c r="F793" s="68" t="s">
        <v>4218</v>
      </c>
      <c r="G793" s="68" t="s">
        <v>4219</v>
      </c>
      <c r="H793" s="69">
        <v>1437389</v>
      </c>
      <c r="I793" s="68" t="s">
        <v>5148</v>
      </c>
      <c r="J793" s="70"/>
      <c r="K793" s="178"/>
    </row>
    <row r="794" spans="1:11">
      <c r="A794" s="67" t="s">
        <v>3543</v>
      </c>
      <c r="B794" s="68" t="s">
        <v>3544</v>
      </c>
      <c r="C794" s="68" t="s">
        <v>3539</v>
      </c>
      <c r="D794" s="68" t="s">
        <v>3540</v>
      </c>
      <c r="E794" s="68" t="s">
        <v>4218</v>
      </c>
      <c r="F794" s="68" t="s">
        <v>4218</v>
      </c>
      <c r="G794" s="68" t="s">
        <v>4219</v>
      </c>
      <c r="H794" s="69">
        <v>1167879</v>
      </c>
      <c r="I794" s="68" t="s">
        <v>5148</v>
      </c>
      <c r="J794" s="70"/>
      <c r="K794" s="178"/>
    </row>
    <row r="795" spans="1:11">
      <c r="A795" s="67" t="s">
        <v>3545</v>
      </c>
      <c r="B795" s="68" t="s">
        <v>3546</v>
      </c>
      <c r="C795" s="68" t="s">
        <v>3539</v>
      </c>
      <c r="D795" s="68" t="s">
        <v>3540</v>
      </c>
      <c r="E795" s="68" t="s">
        <v>4218</v>
      </c>
      <c r="F795" s="68" t="s">
        <v>4218</v>
      </c>
      <c r="G795" s="68" t="s">
        <v>4219</v>
      </c>
      <c r="H795" s="69">
        <v>2605267</v>
      </c>
      <c r="I795" s="68" t="s">
        <v>5148</v>
      </c>
      <c r="J795" s="70"/>
      <c r="K795" s="178"/>
    </row>
    <row r="796" spans="1:11">
      <c r="A796" s="67" t="s">
        <v>3547</v>
      </c>
      <c r="B796" s="68" t="s">
        <v>3548</v>
      </c>
      <c r="C796" s="68" t="s">
        <v>3539</v>
      </c>
      <c r="D796" s="68" t="s">
        <v>3540</v>
      </c>
      <c r="E796" s="68" t="s">
        <v>4218</v>
      </c>
      <c r="F796" s="68" t="s">
        <v>4218</v>
      </c>
      <c r="G796" s="68" t="s">
        <v>4219</v>
      </c>
      <c r="H796" s="69">
        <v>359348</v>
      </c>
      <c r="I796" s="68" t="s">
        <v>5148</v>
      </c>
      <c r="J796" s="70"/>
      <c r="K796" s="178"/>
    </row>
    <row r="797" spans="1:11">
      <c r="A797" s="67" t="s">
        <v>3549</v>
      </c>
      <c r="B797" s="68" t="s">
        <v>3550</v>
      </c>
      <c r="C797" s="68" t="s">
        <v>3539</v>
      </c>
      <c r="D797" s="68" t="s">
        <v>3540</v>
      </c>
      <c r="E797" s="68" t="s">
        <v>4218</v>
      </c>
      <c r="F797" s="68" t="s">
        <v>4218</v>
      </c>
      <c r="G797" s="68" t="s">
        <v>4219</v>
      </c>
      <c r="H797" s="69">
        <v>539019</v>
      </c>
      <c r="I797" s="68" t="s">
        <v>5148</v>
      </c>
      <c r="J797" s="70"/>
      <c r="K797" s="178"/>
    </row>
    <row r="798" spans="1:11">
      <c r="A798" s="67" t="s">
        <v>3551</v>
      </c>
      <c r="B798" s="68" t="s">
        <v>3552</v>
      </c>
      <c r="C798" s="68" t="s">
        <v>3539</v>
      </c>
      <c r="D798" s="68" t="s">
        <v>3540</v>
      </c>
      <c r="E798" s="68" t="s">
        <v>4218</v>
      </c>
      <c r="F798" s="68" t="s">
        <v>4218</v>
      </c>
      <c r="G798" s="68" t="s">
        <v>4219</v>
      </c>
      <c r="H798" s="69">
        <v>269510</v>
      </c>
      <c r="I798" s="68" t="s">
        <v>5148</v>
      </c>
      <c r="J798" s="70"/>
      <c r="K798" s="178"/>
    </row>
    <row r="799" spans="1:11">
      <c r="A799" s="67" t="s">
        <v>3553</v>
      </c>
      <c r="B799" s="68" t="s">
        <v>3554</v>
      </c>
      <c r="C799" s="68" t="s">
        <v>3555</v>
      </c>
      <c r="D799" s="68" t="s">
        <v>3554</v>
      </c>
      <c r="E799" s="68" t="s">
        <v>4218</v>
      </c>
      <c r="F799" s="68" t="s">
        <v>4218</v>
      </c>
      <c r="G799" s="68" t="s">
        <v>4219</v>
      </c>
      <c r="H799" s="69">
        <v>359348</v>
      </c>
      <c r="I799" s="68" t="s">
        <v>5148</v>
      </c>
      <c r="J799" s="70"/>
      <c r="K799" s="178"/>
    </row>
    <row r="800" spans="1:11">
      <c r="A800" s="67" t="s">
        <v>3556</v>
      </c>
      <c r="B800" s="68" t="s">
        <v>3557</v>
      </c>
      <c r="C800" s="68" t="s">
        <v>3555</v>
      </c>
      <c r="D800" s="68" t="s">
        <v>3554</v>
      </c>
      <c r="E800" s="68" t="s">
        <v>4218</v>
      </c>
      <c r="F800" s="68" t="s">
        <v>4218</v>
      </c>
      <c r="G800" s="68" t="s">
        <v>4219</v>
      </c>
      <c r="H800" s="69">
        <v>2335758</v>
      </c>
      <c r="I800" s="68" t="s">
        <v>5148</v>
      </c>
      <c r="J800" s="70"/>
      <c r="K800" s="178"/>
    </row>
    <row r="801" spans="1:11">
      <c r="A801" s="67" t="s">
        <v>3558</v>
      </c>
      <c r="B801" s="68" t="s">
        <v>3559</v>
      </c>
      <c r="C801" s="68" t="s">
        <v>3555</v>
      </c>
      <c r="D801" s="68" t="s">
        <v>3554</v>
      </c>
      <c r="E801" s="68" t="s">
        <v>4218</v>
      </c>
      <c r="F801" s="68" t="s">
        <v>4218</v>
      </c>
      <c r="G801" s="68" t="s">
        <v>4219</v>
      </c>
      <c r="H801" s="69">
        <v>2245920</v>
      </c>
      <c r="I801" s="68" t="s">
        <v>5148</v>
      </c>
      <c r="J801" s="70"/>
      <c r="K801" s="178"/>
    </row>
    <row r="802" spans="1:11">
      <c r="A802" s="67" t="s">
        <v>3560</v>
      </c>
      <c r="B802" s="68" t="s">
        <v>3561</v>
      </c>
      <c r="C802" s="68" t="s">
        <v>3555</v>
      </c>
      <c r="D802" s="68" t="s">
        <v>3554</v>
      </c>
      <c r="E802" s="68" t="s">
        <v>4218</v>
      </c>
      <c r="F802" s="68" t="s">
        <v>4218</v>
      </c>
      <c r="G802" s="68" t="s">
        <v>4219</v>
      </c>
      <c r="H802" s="69">
        <v>89836</v>
      </c>
      <c r="I802" s="68" t="s">
        <v>5148</v>
      </c>
      <c r="J802" s="70"/>
      <c r="K802" s="178"/>
    </row>
    <row r="803" spans="1:11">
      <c r="A803" s="67" t="s">
        <v>3562</v>
      </c>
      <c r="B803" s="68" t="s">
        <v>3563</v>
      </c>
      <c r="C803" s="68" t="s">
        <v>3564</v>
      </c>
      <c r="D803" s="68" t="s">
        <v>3563</v>
      </c>
      <c r="E803" s="68" t="s">
        <v>4218</v>
      </c>
      <c r="F803" s="68" t="s">
        <v>4218</v>
      </c>
      <c r="G803" s="68" t="s">
        <v>4219</v>
      </c>
      <c r="H803" s="69">
        <v>539019</v>
      </c>
      <c r="I803" s="68" t="s">
        <v>5148</v>
      </c>
      <c r="J803" s="70"/>
      <c r="K803" s="178"/>
    </row>
    <row r="804" spans="1:11">
      <c r="A804" s="67" t="s">
        <v>3565</v>
      </c>
      <c r="B804" s="68" t="s">
        <v>3566</v>
      </c>
      <c r="C804" s="68" t="s">
        <v>3564</v>
      </c>
      <c r="D804" s="68" t="s">
        <v>3563</v>
      </c>
      <c r="E804" s="68" t="s">
        <v>4218</v>
      </c>
      <c r="F804" s="68" t="s">
        <v>4218</v>
      </c>
      <c r="G804" s="68" t="s">
        <v>4219</v>
      </c>
      <c r="H804" s="69">
        <v>628856</v>
      </c>
      <c r="I804" s="68" t="s">
        <v>5148</v>
      </c>
      <c r="J804" s="70"/>
      <c r="K804" s="178"/>
    </row>
    <row r="805" spans="1:11">
      <c r="A805" s="67" t="s">
        <v>3567</v>
      </c>
      <c r="B805" s="68" t="s">
        <v>3568</v>
      </c>
      <c r="C805" s="68" t="s">
        <v>3564</v>
      </c>
      <c r="D805" s="68" t="s">
        <v>3563</v>
      </c>
      <c r="E805" s="68" t="s">
        <v>4218</v>
      </c>
      <c r="F805" s="68" t="s">
        <v>4218</v>
      </c>
      <c r="G805" s="68" t="s">
        <v>4219</v>
      </c>
      <c r="H805" s="69">
        <v>3234127</v>
      </c>
      <c r="I805" s="68" t="s">
        <v>5148</v>
      </c>
      <c r="J805" s="70"/>
      <c r="K805" s="178"/>
    </row>
    <row r="806" spans="1:11">
      <c r="A806" s="67" t="s">
        <v>3569</v>
      </c>
      <c r="B806" s="68" t="s">
        <v>3570</v>
      </c>
      <c r="C806" s="68" t="s">
        <v>3564</v>
      </c>
      <c r="D806" s="68" t="s">
        <v>3563</v>
      </c>
      <c r="E806" s="68" t="s">
        <v>4218</v>
      </c>
      <c r="F806" s="68" t="s">
        <v>4218</v>
      </c>
      <c r="G806" s="68" t="s">
        <v>4219</v>
      </c>
      <c r="H806" s="69">
        <v>628856</v>
      </c>
      <c r="I806" s="68" t="s">
        <v>5148</v>
      </c>
      <c r="J806" s="70"/>
      <c r="K806" s="178"/>
    </row>
    <row r="807" spans="1:11">
      <c r="A807" s="67" t="s">
        <v>3571</v>
      </c>
      <c r="B807" s="68" t="s">
        <v>3572</v>
      </c>
      <c r="C807" s="68" t="s">
        <v>3564</v>
      </c>
      <c r="D807" s="68" t="s">
        <v>3563</v>
      </c>
      <c r="E807" s="68" t="s">
        <v>4218</v>
      </c>
      <c r="F807" s="68" t="s">
        <v>4218</v>
      </c>
      <c r="G807" s="68" t="s">
        <v>4219</v>
      </c>
      <c r="H807" s="69">
        <v>89836</v>
      </c>
      <c r="I807" s="68" t="s">
        <v>5148</v>
      </c>
      <c r="J807" s="70"/>
      <c r="K807" s="178"/>
    </row>
    <row r="808" spans="1:11">
      <c r="A808" s="67" t="s">
        <v>3573</v>
      </c>
      <c r="B808" s="68" t="s">
        <v>3574</v>
      </c>
      <c r="C808" s="68" t="s">
        <v>3575</v>
      </c>
      <c r="D808" s="68" t="s">
        <v>3574</v>
      </c>
      <c r="E808" s="68" t="s">
        <v>4218</v>
      </c>
      <c r="F808" s="68" t="s">
        <v>4218</v>
      </c>
      <c r="G808" s="68" t="s">
        <v>4219</v>
      </c>
      <c r="H808" s="69">
        <v>539019</v>
      </c>
      <c r="I808" s="68" t="s">
        <v>5148</v>
      </c>
      <c r="J808" s="70"/>
      <c r="K808" s="178"/>
    </row>
    <row r="809" spans="1:11">
      <c r="A809" s="67" t="s">
        <v>3576</v>
      </c>
      <c r="B809" s="68" t="s">
        <v>3577</v>
      </c>
      <c r="C809" s="68" t="s">
        <v>3578</v>
      </c>
      <c r="D809" s="68" t="s">
        <v>3577</v>
      </c>
      <c r="E809" s="68" t="s">
        <v>4218</v>
      </c>
      <c r="F809" s="68" t="s">
        <v>4218</v>
      </c>
      <c r="G809" s="68" t="s">
        <v>4219</v>
      </c>
      <c r="H809" s="69">
        <v>539019</v>
      </c>
      <c r="I809" s="68" t="s">
        <v>5148</v>
      </c>
      <c r="J809" s="70"/>
      <c r="K809" s="178"/>
    </row>
    <row r="810" spans="1:11">
      <c r="A810" s="67" t="s">
        <v>3579</v>
      </c>
      <c r="B810" s="68" t="s">
        <v>3580</v>
      </c>
      <c r="C810" s="68" t="s">
        <v>3578</v>
      </c>
      <c r="D810" s="68" t="s">
        <v>3577</v>
      </c>
      <c r="E810" s="68" t="s">
        <v>4218</v>
      </c>
      <c r="F810" s="68" t="s">
        <v>4218</v>
      </c>
      <c r="G810" s="68" t="s">
        <v>4219</v>
      </c>
      <c r="H810" s="69">
        <v>179673</v>
      </c>
      <c r="I810" s="68" t="s">
        <v>5148</v>
      </c>
      <c r="J810" s="70"/>
      <c r="K810" s="178"/>
    </row>
    <row r="811" spans="1:11">
      <c r="A811" s="67" t="s">
        <v>3581</v>
      </c>
      <c r="B811" s="68" t="s">
        <v>3582</v>
      </c>
      <c r="C811" s="68" t="s">
        <v>3583</v>
      </c>
      <c r="D811" s="68" t="s">
        <v>3584</v>
      </c>
      <c r="E811" s="68" t="s">
        <v>4218</v>
      </c>
      <c r="F811" s="68" t="s">
        <v>4218</v>
      </c>
      <c r="G811" s="68" t="s">
        <v>4219</v>
      </c>
      <c r="H811" s="69">
        <v>1886572</v>
      </c>
      <c r="I811" s="68" t="s">
        <v>5148</v>
      </c>
      <c r="J811" s="70"/>
      <c r="K811" s="178"/>
    </row>
    <row r="812" spans="1:11">
      <c r="A812" s="67" t="s">
        <v>3585</v>
      </c>
      <c r="B812" s="68" t="s">
        <v>3586</v>
      </c>
      <c r="C812" s="68" t="s">
        <v>3583</v>
      </c>
      <c r="D812" s="68" t="s">
        <v>3584</v>
      </c>
      <c r="E812" s="68" t="s">
        <v>4218</v>
      </c>
      <c r="F812" s="68" t="s">
        <v>4218</v>
      </c>
      <c r="G812" s="68" t="s">
        <v>4219</v>
      </c>
      <c r="H812" s="69">
        <v>898368</v>
      </c>
      <c r="I812" s="68" t="s">
        <v>5148</v>
      </c>
      <c r="J812" s="70"/>
      <c r="K812" s="178"/>
    </row>
    <row r="813" spans="1:11">
      <c r="A813" s="67" t="s">
        <v>3587</v>
      </c>
      <c r="B813" s="68" t="s">
        <v>3588</v>
      </c>
      <c r="C813" s="68" t="s">
        <v>3583</v>
      </c>
      <c r="D813" s="68" t="s">
        <v>3584</v>
      </c>
      <c r="E813" s="68" t="s">
        <v>4218</v>
      </c>
      <c r="F813" s="68" t="s">
        <v>4218</v>
      </c>
      <c r="G813" s="68" t="s">
        <v>4219</v>
      </c>
      <c r="H813" s="69">
        <v>89836</v>
      </c>
      <c r="I813" s="68" t="s">
        <v>5148</v>
      </c>
      <c r="J813" s="70"/>
      <c r="K813" s="178"/>
    </row>
    <row r="814" spans="1:11">
      <c r="A814" s="67" t="s">
        <v>3589</v>
      </c>
      <c r="B814" s="68" t="s">
        <v>3590</v>
      </c>
      <c r="C814" s="68" t="s">
        <v>3583</v>
      </c>
      <c r="D814" s="68" t="s">
        <v>3584</v>
      </c>
      <c r="E814" s="68" t="s">
        <v>4218</v>
      </c>
      <c r="F814" s="68" t="s">
        <v>4218</v>
      </c>
      <c r="G814" s="68" t="s">
        <v>4219</v>
      </c>
      <c r="H814" s="69">
        <v>179673</v>
      </c>
      <c r="I814" s="68" t="s">
        <v>5148</v>
      </c>
      <c r="J814" s="70"/>
      <c r="K814" s="178"/>
    </row>
    <row r="815" spans="1:11">
      <c r="A815" s="67" t="s">
        <v>3591</v>
      </c>
      <c r="B815" s="68" t="s">
        <v>3592</v>
      </c>
      <c r="C815" s="68" t="s">
        <v>3583</v>
      </c>
      <c r="D815" s="68" t="s">
        <v>3584</v>
      </c>
      <c r="E815" s="68" t="s">
        <v>4218</v>
      </c>
      <c r="F815" s="68" t="s">
        <v>4218</v>
      </c>
      <c r="G815" s="68" t="s">
        <v>4219</v>
      </c>
      <c r="H815" s="69">
        <v>179673</v>
      </c>
      <c r="I815" s="68" t="s">
        <v>5148</v>
      </c>
      <c r="J815" s="70"/>
      <c r="K815" s="178"/>
    </row>
    <row r="816" spans="1:11">
      <c r="A816" s="67" t="s">
        <v>3593</v>
      </c>
      <c r="B816" s="68" t="s">
        <v>3594</v>
      </c>
      <c r="C816" s="68" t="s">
        <v>3583</v>
      </c>
      <c r="D816" s="68" t="s">
        <v>3584</v>
      </c>
      <c r="E816" s="68" t="s">
        <v>4218</v>
      </c>
      <c r="F816" s="68" t="s">
        <v>4218</v>
      </c>
      <c r="G816" s="68" t="s">
        <v>4219</v>
      </c>
      <c r="H816" s="69">
        <v>2695103</v>
      </c>
      <c r="I816" s="68" t="s">
        <v>5148</v>
      </c>
      <c r="J816" s="70"/>
      <c r="K816" s="178"/>
    </row>
    <row r="817" spans="1:11">
      <c r="A817" s="67" t="s">
        <v>3595</v>
      </c>
      <c r="B817" s="68" t="s">
        <v>3596</v>
      </c>
      <c r="C817" s="68" t="s">
        <v>3583</v>
      </c>
      <c r="D817" s="68" t="s">
        <v>3584</v>
      </c>
      <c r="E817" s="68" t="s">
        <v>4218</v>
      </c>
      <c r="F817" s="68" t="s">
        <v>4218</v>
      </c>
      <c r="G817" s="68" t="s">
        <v>4219</v>
      </c>
      <c r="H817" s="69">
        <v>3461128</v>
      </c>
      <c r="I817" s="68" t="s">
        <v>5148</v>
      </c>
      <c r="J817" s="70"/>
      <c r="K817" s="178"/>
    </row>
    <row r="818" spans="1:11">
      <c r="A818" s="67" t="s">
        <v>3597</v>
      </c>
      <c r="B818" s="68" t="s">
        <v>3598</v>
      </c>
      <c r="C818" s="68" t="s">
        <v>3583</v>
      </c>
      <c r="D818" s="68" t="s">
        <v>3584</v>
      </c>
      <c r="E818" s="68" t="s">
        <v>4218</v>
      </c>
      <c r="F818" s="68" t="s">
        <v>4218</v>
      </c>
      <c r="G818" s="68" t="s">
        <v>4219</v>
      </c>
      <c r="H818" s="69">
        <v>179673</v>
      </c>
      <c r="I818" s="68" t="s">
        <v>5148</v>
      </c>
      <c r="J818" s="70"/>
      <c r="K818" s="178"/>
    </row>
    <row r="819" spans="1:11">
      <c r="A819" s="67" t="s">
        <v>3599</v>
      </c>
      <c r="B819" s="68" t="s">
        <v>3600</v>
      </c>
      <c r="C819" s="68" t="s">
        <v>3583</v>
      </c>
      <c r="D819" s="68" t="s">
        <v>3584</v>
      </c>
      <c r="E819" s="68" t="s">
        <v>4218</v>
      </c>
      <c r="F819" s="68" t="s">
        <v>4218</v>
      </c>
      <c r="G819" s="68" t="s">
        <v>4219</v>
      </c>
      <c r="H819" s="69">
        <v>2515431</v>
      </c>
      <c r="I819" s="68" t="s">
        <v>5148</v>
      </c>
      <c r="J819" s="70"/>
      <c r="K819" s="178"/>
    </row>
    <row r="820" spans="1:11">
      <c r="A820" s="67" t="s">
        <v>3601</v>
      </c>
      <c r="B820" s="68" t="s">
        <v>3602</v>
      </c>
      <c r="C820" s="68" t="s">
        <v>3583</v>
      </c>
      <c r="D820" s="68" t="s">
        <v>3584</v>
      </c>
      <c r="E820" s="68" t="s">
        <v>4218</v>
      </c>
      <c r="F820" s="68" t="s">
        <v>4218</v>
      </c>
      <c r="G820" s="68" t="s">
        <v>4219</v>
      </c>
      <c r="H820" s="69">
        <v>5749554</v>
      </c>
      <c r="I820" s="68" t="s">
        <v>5148</v>
      </c>
      <c r="J820" s="70"/>
      <c r="K820" s="178"/>
    </row>
    <row r="821" spans="1:11">
      <c r="A821" s="67" t="s">
        <v>3603</v>
      </c>
      <c r="B821" s="68" t="s">
        <v>3604</v>
      </c>
      <c r="C821" s="68" t="s">
        <v>3583</v>
      </c>
      <c r="D821" s="68" t="s">
        <v>3584</v>
      </c>
      <c r="E821" s="68" t="s">
        <v>4218</v>
      </c>
      <c r="F821" s="68" t="s">
        <v>4218</v>
      </c>
      <c r="G821" s="68" t="s">
        <v>4219</v>
      </c>
      <c r="H821" s="69">
        <v>1257716</v>
      </c>
      <c r="I821" s="68" t="s">
        <v>5148</v>
      </c>
      <c r="J821" s="70"/>
      <c r="K821" s="178"/>
    </row>
    <row r="822" spans="1:11">
      <c r="A822" s="67" t="s">
        <v>3605</v>
      </c>
      <c r="B822" s="68" t="s">
        <v>3606</v>
      </c>
      <c r="C822" s="68" t="s">
        <v>3607</v>
      </c>
      <c r="D822" s="68" t="s">
        <v>3608</v>
      </c>
      <c r="E822" s="68" t="s">
        <v>4218</v>
      </c>
      <c r="F822" s="68" t="s">
        <v>4218</v>
      </c>
      <c r="G822" s="68" t="s">
        <v>4219</v>
      </c>
      <c r="H822" s="69">
        <v>718695</v>
      </c>
      <c r="I822" s="68" t="s">
        <v>5148</v>
      </c>
      <c r="J822" s="70"/>
      <c r="K822" s="178"/>
    </row>
    <row r="823" spans="1:11">
      <c r="A823" s="67" t="s">
        <v>3609</v>
      </c>
      <c r="B823" s="68" t="s">
        <v>3610</v>
      </c>
      <c r="C823" s="68" t="s">
        <v>3607</v>
      </c>
      <c r="D823" s="68" t="s">
        <v>3608</v>
      </c>
      <c r="E823" s="68" t="s">
        <v>4218</v>
      </c>
      <c r="F823" s="68" t="s">
        <v>4218</v>
      </c>
      <c r="G823" s="68" t="s">
        <v>4219</v>
      </c>
      <c r="H823" s="69">
        <v>89836</v>
      </c>
      <c r="I823" s="68" t="s">
        <v>5148</v>
      </c>
      <c r="J823" s="70"/>
      <c r="K823" s="178"/>
    </row>
    <row r="824" spans="1:11">
      <c r="A824" s="67" t="s">
        <v>3611</v>
      </c>
      <c r="B824" s="68" t="s">
        <v>3612</v>
      </c>
      <c r="C824" s="68" t="s">
        <v>3607</v>
      </c>
      <c r="D824" s="68" t="s">
        <v>3608</v>
      </c>
      <c r="E824" s="68" t="s">
        <v>4218</v>
      </c>
      <c r="F824" s="68" t="s">
        <v>4218</v>
      </c>
      <c r="G824" s="68" t="s">
        <v>4219</v>
      </c>
      <c r="H824" s="69">
        <v>1078043</v>
      </c>
      <c r="I824" s="68" t="s">
        <v>5148</v>
      </c>
      <c r="J824" s="70"/>
      <c r="K824" s="178"/>
    </row>
    <row r="825" spans="1:11">
      <c r="A825" s="67" t="s">
        <v>3613</v>
      </c>
      <c r="B825" s="68" t="s">
        <v>3614</v>
      </c>
      <c r="C825" s="68" t="s">
        <v>3607</v>
      </c>
      <c r="D825" s="68" t="s">
        <v>3608</v>
      </c>
      <c r="E825" s="68" t="s">
        <v>4218</v>
      </c>
      <c r="F825" s="68" t="s">
        <v>4218</v>
      </c>
      <c r="G825" s="68" t="s">
        <v>4219</v>
      </c>
      <c r="H825" s="69">
        <v>4480381</v>
      </c>
      <c r="I825" s="68" t="s">
        <v>5148</v>
      </c>
      <c r="J825" s="70"/>
      <c r="K825" s="178"/>
    </row>
    <row r="826" spans="1:11">
      <c r="A826" s="67" t="s">
        <v>3615</v>
      </c>
      <c r="B826" s="68" t="s">
        <v>3616</v>
      </c>
      <c r="C826" s="68" t="s">
        <v>3607</v>
      </c>
      <c r="D826" s="68" t="s">
        <v>3608</v>
      </c>
      <c r="E826" s="68" t="s">
        <v>4218</v>
      </c>
      <c r="F826" s="68" t="s">
        <v>4218</v>
      </c>
      <c r="G826" s="68" t="s">
        <v>4219</v>
      </c>
      <c r="H826" s="69">
        <v>5577765</v>
      </c>
      <c r="I826" s="68" t="s">
        <v>5148</v>
      </c>
      <c r="J826" s="70"/>
      <c r="K826" s="178"/>
    </row>
    <row r="827" spans="1:11">
      <c r="A827" s="67" t="s">
        <v>3617</v>
      </c>
      <c r="B827" s="68" t="s">
        <v>3618</v>
      </c>
      <c r="C827" s="68" t="s">
        <v>3607</v>
      </c>
      <c r="D827" s="68" t="s">
        <v>3608</v>
      </c>
      <c r="E827" s="68" t="s">
        <v>4218</v>
      </c>
      <c r="F827" s="68" t="s">
        <v>4218</v>
      </c>
      <c r="G827" s="68" t="s">
        <v>4219</v>
      </c>
      <c r="H827" s="69">
        <v>1617061</v>
      </c>
      <c r="I827" s="68" t="s">
        <v>5148</v>
      </c>
      <c r="J827" s="70"/>
      <c r="K827" s="178"/>
    </row>
    <row r="828" spans="1:11">
      <c r="A828" s="67" t="s">
        <v>3619</v>
      </c>
      <c r="B828" s="68" t="s">
        <v>3620</v>
      </c>
      <c r="C828" s="68" t="s">
        <v>3607</v>
      </c>
      <c r="D828" s="68" t="s">
        <v>3608</v>
      </c>
      <c r="E828" s="68" t="s">
        <v>4218</v>
      </c>
      <c r="F828" s="68" t="s">
        <v>4218</v>
      </c>
      <c r="G828" s="68" t="s">
        <v>4219</v>
      </c>
      <c r="H828" s="69">
        <v>269510</v>
      </c>
      <c r="I828" s="68" t="s">
        <v>5148</v>
      </c>
      <c r="J828" s="70"/>
      <c r="K828" s="178"/>
    </row>
    <row r="829" spans="1:11">
      <c r="A829" s="67" t="s">
        <v>3621</v>
      </c>
      <c r="B829" s="68" t="s">
        <v>3622</v>
      </c>
      <c r="C829" s="68" t="s">
        <v>3607</v>
      </c>
      <c r="D829" s="68" t="s">
        <v>3608</v>
      </c>
      <c r="E829" s="68" t="s">
        <v>4218</v>
      </c>
      <c r="F829" s="68" t="s">
        <v>4218</v>
      </c>
      <c r="G829" s="68" t="s">
        <v>4219</v>
      </c>
      <c r="H829" s="69">
        <v>2761151</v>
      </c>
      <c r="I829" s="68" t="s">
        <v>5148</v>
      </c>
      <c r="J829" s="70"/>
      <c r="K829" s="178"/>
    </row>
    <row r="830" spans="1:11">
      <c r="A830" s="67" t="s">
        <v>3623</v>
      </c>
      <c r="B830" s="68" t="s">
        <v>3624</v>
      </c>
      <c r="C830" s="68" t="s">
        <v>3625</v>
      </c>
      <c r="D830" s="68" t="s">
        <v>3626</v>
      </c>
      <c r="E830" s="68" t="s">
        <v>4218</v>
      </c>
      <c r="F830" s="68" t="s">
        <v>4218</v>
      </c>
      <c r="G830" s="68" t="s">
        <v>4219</v>
      </c>
      <c r="H830" s="69">
        <v>449184</v>
      </c>
      <c r="I830" s="68" t="s">
        <v>5148</v>
      </c>
      <c r="J830" s="70"/>
      <c r="K830" s="178"/>
    </row>
    <row r="831" spans="1:11">
      <c r="A831" s="67" t="s">
        <v>3627</v>
      </c>
      <c r="B831" s="68" t="s">
        <v>3628</v>
      </c>
      <c r="C831" s="68" t="s">
        <v>3625</v>
      </c>
      <c r="D831" s="68" t="s">
        <v>3626</v>
      </c>
      <c r="E831" s="68" t="s">
        <v>4218</v>
      </c>
      <c r="F831" s="68" t="s">
        <v>4218</v>
      </c>
      <c r="G831" s="68" t="s">
        <v>4219</v>
      </c>
      <c r="H831" s="69">
        <v>628856</v>
      </c>
      <c r="I831" s="68" t="s">
        <v>5148</v>
      </c>
      <c r="J831" s="70"/>
      <c r="K831" s="178"/>
    </row>
    <row r="832" spans="1:11">
      <c r="A832" s="67" t="s">
        <v>3629</v>
      </c>
      <c r="B832" s="68" t="s">
        <v>3630</v>
      </c>
      <c r="C832" s="68" t="s">
        <v>3625</v>
      </c>
      <c r="D832" s="68" t="s">
        <v>3626</v>
      </c>
      <c r="E832" s="68" t="s">
        <v>4218</v>
      </c>
      <c r="F832" s="68" t="s">
        <v>4218</v>
      </c>
      <c r="G832" s="68" t="s">
        <v>4219</v>
      </c>
      <c r="H832" s="69">
        <v>898368</v>
      </c>
      <c r="I832" s="68" t="s">
        <v>5148</v>
      </c>
      <c r="J832" s="70"/>
      <c r="K832" s="178"/>
    </row>
    <row r="833" spans="1:11">
      <c r="A833" s="67" t="s">
        <v>3631</v>
      </c>
      <c r="B833" s="68" t="s">
        <v>3632</v>
      </c>
      <c r="C833" s="68" t="s">
        <v>3625</v>
      </c>
      <c r="D833" s="68" t="s">
        <v>3626</v>
      </c>
      <c r="E833" s="68" t="s">
        <v>4218</v>
      </c>
      <c r="F833" s="68" t="s">
        <v>4218</v>
      </c>
      <c r="G833" s="68" t="s">
        <v>4219</v>
      </c>
      <c r="H833" s="69">
        <v>449184</v>
      </c>
      <c r="I833" s="68" t="s">
        <v>5148</v>
      </c>
      <c r="J833" s="70"/>
      <c r="K833" s="178"/>
    </row>
    <row r="834" spans="1:11">
      <c r="A834" s="67" t="s">
        <v>3633</v>
      </c>
      <c r="B834" s="68" t="s">
        <v>3634</v>
      </c>
      <c r="C834" s="68" t="s">
        <v>3625</v>
      </c>
      <c r="D834" s="68" t="s">
        <v>3626</v>
      </c>
      <c r="E834" s="68" t="s">
        <v>4218</v>
      </c>
      <c r="F834" s="68" t="s">
        <v>4218</v>
      </c>
      <c r="G834" s="68" t="s">
        <v>4219</v>
      </c>
      <c r="H834" s="69">
        <v>89836</v>
      </c>
      <c r="I834" s="68" t="s">
        <v>5148</v>
      </c>
      <c r="J834" s="70"/>
      <c r="K834" s="178"/>
    </row>
    <row r="835" spans="1:11">
      <c r="A835" s="67" t="s">
        <v>3635</v>
      </c>
      <c r="B835" s="68" t="s">
        <v>3636</v>
      </c>
      <c r="C835" s="68" t="s">
        <v>3625</v>
      </c>
      <c r="D835" s="68" t="s">
        <v>3626</v>
      </c>
      <c r="E835" s="68" t="s">
        <v>4218</v>
      </c>
      <c r="F835" s="68" t="s">
        <v>4218</v>
      </c>
      <c r="G835" s="68" t="s">
        <v>4219</v>
      </c>
      <c r="H835" s="69">
        <v>27522450</v>
      </c>
      <c r="I835" s="68" t="s">
        <v>5148</v>
      </c>
      <c r="J835" s="70"/>
      <c r="K835" s="178"/>
    </row>
    <row r="836" spans="1:11">
      <c r="A836" s="67" t="s">
        <v>3637</v>
      </c>
      <c r="B836" s="68" t="s">
        <v>3638</v>
      </c>
      <c r="C836" s="68" t="s">
        <v>3625</v>
      </c>
      <c r="D836" s="68" t="s">
        <v>3626</v>
      </c>
      <c r="E836" s="68" t="s">
        <v>4218</v>
      </c>
      <c r="F836" s="68" t="s">
        <v>4218</v>
      </c>
      <c r="G836" s="68" t="s">
        <v>4219</v>
      </c>
      <c r="H836" s="69">
        <v>539019</v>
      </c>
      <c r="I836" s="68" t="s">
        <v>5148</v>
      </c>
      <c r="J836" s="70"/>
      <c r="K836" s="178"/>
    </row>
    <row r="837" spans="1:11">
      <c r="A837" s="67" t="s">
        <v>3639</v>
      </c>
      <c r="B837" s="68" t="s">
        <v>3640</v>
      </c>
      <c r="C837" s="68" t="s">
        <v>3625</v>
      </c>
      <c r="D837" s="68" t="s">
        <v>3626</v>
      </c>
      <c r="E837" s="68" t="s">
        <v>4218</v>
      </c>
      <c r="F837" s="68" t="s">
        <v>4218</v>
      </c>
      <c r="G837" s="68" t="s">
        <v>4219</v>
      </c>
      <c r="H837" s="69">
        <v>179673</v>
      </c>
      <c r="I837" s="68" t="s">
        <v>5148</v>
      </c>
      <c r="J837" s="70"/>
      <c r="K837" s="178"/>
    </row>
    <row r="838" spans="1:11">
      <c r="A838" s="67" t="s">
        <v>3641</v>
      </c>
      <c r="B838" s="68" t="s">
        <v>3642</v>
      </c>
      <c r="C838" s="68" t="s">
        <v>3625</v>
      </c>
      <c r="D838" s="68" t="s">
        <v>3626</v>
      </c>
      <c r="E838" s="68" t="s">
        <v>4218</v>
      </c>
      <c r="F838" s="68" t="s">
        <v>4218</v>
      </c>
      <c r="G838" s="68" t="s">
        <v>4219</v>
      </c>
      <c r="H838" s="69">
        <v>89836</v>
      </c>
      <c r="I838" s="68" t="s">
        <v>5148</v>
      </c>
      <c r="J838" s="70"/>
      <c r="K838" s="178"/>
    </row>
    <row r="839" spans="1:11">
      <c r="A839" s="67" t="s">
        <v>3643</v>
      </c>
      <c r="B839" s="68" t="s">
        <v>3644</v>
      </c>
      <c r="C839" s="68" t="s">
        <v>3625</v>
      </c>
      <c r="D839" s="68" t="s">
        <v>3626</v>
      </c>
      <c r="E839" s="68" t="s">
        <v>4218</v>
      </c>
      <c r="F839" s="68" t="s">
        <v>4218</v>
      </c>
      <c r="G839" s="68" t="s">
        <v>4219</v>
      </c>
      <c r="H839" s="69">
        <v>580102</v>
      </c>
      <c r="I839" s="68" t="s">
        <v>5148</v>
      </c>
      <c r="J839" s="70"/>
      <c r="K839" s="178"/>
    </row>
    <row r="840" spans="1:11">
      <c r="A840" s="67" t="s">
        <v>3645</v>
      </c>
      <c r="B840" s="68" t="s">
        <v>3646</v>
      </c>
      <c r="C840" s="68" t="s">
        <v>3625</v>
      </c>
      <c r="D840" s="68" t="s">
        <v>3626</v>
      </c>
      <c r="E840" s="68" t="s">
        <v>4218</v>
      </c>
      <c r="F840" s="68" t="s">
        <v>4218</v>
      </c>
      <c r="G840" s="68" t="s">
        <v>4219</v>
      </c>
      <c r="H840" s="69">
        <v>269510</v>
      </c>
      <c r="I840" s="68" t="s">
        <v>5148</v>
      </c>
      <c r="J840" s="70"/>
      <c r="K840" s="178"/>
    </row>
    <row r="841" spans="1:11">
      <c r="A841" s="67" t="s">
        <v>4226</v>
      </c>
      <c r="B841" s="68" t="s">
        <v>4227</v>
      </c>
      <c r="C841" s="68" t="s">
        <v>3625</v>
      </c>
      <c r="D841" s="68" t="s">
        <v>3626</v>
      </c>
      <c r="E841" s="68" t="s">
        <v>4218</v>
      </c>
      <c r="F841" s="68" t="s">
        <v>4218</v>
      </c>
      <c r="G841" s="68" t="s">
        <v>4219</v>
      </c>
      <c r="H841" s="69">
        <v>208960</v>
      </c>
      <c r="I841" s="68" t="s">
        <v>5148</v>
      </c>
      <c r="J841" s="70"/>
      <c r="K841" s="178"/>
    </row>
    <row r="842" spans="1:11">
      <c r="A842" s="67" t="s">
        <v>3647</v>
      </c>
      <c r="B842" s="68" t="s">
        <v>3648</v>
      </c>
      <c r="C842" s="68" t="s">
        <v>3625</v>
      </c>
      <c r="D842" s="68" t="s">
        <v>3626</v>
      </c>
      <c r="E842" s="68" t="s">
        <v>4218</v>
      </c>
      <c r="F842" s="68" t="s">
        <v>4218</v>
      </c>
      <c r="G842" s="68" t="s">
        <v>4219</v>
      </c>
      <c r="H842" s="69">
        <v>808532</v>
      </c>
      <c r="I842" s="68" t="s">
        <v>5148</v>
      </c>
      <c r="J842" s="70"/>
      <c r="K842" s="178"/>
    </row>
    <row r="843" spans="1:11">
      <c r="A843" s="67" t="s">
        <v>3649</v>
      </c>
      <c r="B843" s="68" t="s">
        <v>3650</v>
      </c>
      <c r="C843" s="68" t="s">
        <v>3651</v>
      </c>
      <c r="D843" s="68" t="s">
        <v>3652</v>
      </c>
      <c r="E843" s="68" t="s">
        <v>4218</v>
      </c>
      <c r="F843" s="68" t="s">
        <v>4218</v>
      </c>
      <c r="G843" s="68" t="s">
        <v>4219</v>
      </c>
      <c r="H843" s="69">
        <v>5100719</v>
      </c>
      <c r="I843" s="68" t="s">
        <v>5148</v>
      </c>
      <c r="J843" s="70"/>
      <c r="K843" s="178"/>
    </row>
    <row r="844" spans="1:11">
      <c r="A844" s="67" t="s">
        <v>3653</v>
      </c>
      <c r="B844" s="68" t="s">
        <v>3654</v>
      </c>
      <c r="C844" s="68" t="s">
        <v>3651</v>
      </c>
      <c r="D844" s="68" t="s">
        <v>3652</v>
      </c>
      <c r="E844" s="68" t="s">
        <v>4218</v>
      </c>
      <c r="F844" s="68" t="s">
        <v>4218</v>
      </c>
      <c r="G844" s="68" t="s">
        <v>4219</v>
      </c>
      <c r="H844" s="69">
        <v>10998103</v>
      </c>
      <c r="I844" s="68" t="s">
        <v>5148</v>
      </c>
      <c r="J844" s="70"/>
      <c r="K844" s="178"/>
    </row>
    <row r="845" spans="1:11">
      <c r="A845" s="67" t="s">
        <v>3655</v>
      </c>
      <c r="B845" s="68" t="s">
        <v>3656</v>
      </c>
      <c r="C845" s="68" t="s">
        <v>3651</v>
      </c>
      <c r="D845" s="68" t="s">
        <v>3652</v>
      </c>
      <c r="E845" s="68" t="s">
        <v>4218</v>
      </c>
      <c r="F845" s="68" t="s">
        <v>4218</v>
      </c>
      <c r="G845" s="68" t="s">
        <v>4219</v>
      </c>
      <c r="H845" s="69">
        <v>2245920</v>
      </c>
      <c r="I845" s="68" t="s">
        <v>5148</v>
      </c>
      <c r="J845" s="70"/>
      <c r="K845" s="178"/>
    </row>
    <row r="846" spans="1:11">
      <c r="A846" s="67" t="s">
        <v>3657</v>
      </c>
      <c r="B846" s="68" t="s">
        <v>3658</v>
      </c>
      <c r="C846" s="68" t="s">
        <v>3651</v>
      </c>
      <c r="D846" s="68" t="s">
        <v>3652</v>
      </c>
      <c r="E846" s="68" t="s">
        <v>4218</v>
      </c>
      <c r="F846" s="68" t="s">
        <v>4218</v>
      </c>
      <c r="G846" s="68" t="s">
        <v>4219</v>
      </c>
      <c r="H846" s="69">
        <v>48863867</v>
      </c>
      <c r="I846" s="68" t="s">
        <v>5148</v>
      </c>
      <c r="J846" s="70"/>
      <c r="K846" s="178"/>
    </row>
    <row r="847" spans="1:11">
      <c r="A847" s="67" t="s">
        <v>3659</v>
      </c>
      <c r="B847" s="68" t="s">
        <v>3660</v>
      </c>
      <c r="C847" s="68" t="s">
        <v>3651</v>
      </c>
      <c r="D847" s="68" t="s">
        <v>3652</v>
      </c>
      <c r="E847" s="68" t="s">
        <v>4218</v>
      </c>
      <c r="F847" s="68" t="s">
        <v>4218</v>
      </c>
      <c r="G847" s="68" t="s">
        <v>4219</v>
      </c>
      <c r="H847" s="69">
        <v>4596839</v>
      </c>
      <c r="I847" s="68" t="s">
        <v>5148</v>
      </c>
      <c r="J847" s="70"/>
      <c r="K847" s="178"/>
    </row>
    <row r="848" spans="1:11">
      <c r="A848" s="67" t="s">
        <v>3661</v>
      </c>
      <c r="B848" s="68" t="s">
        <v>3662</v>
      </c>
      <c r="C848" s="68" t="s">
        <v>3651</v>
      </c>
      <c r="D848" s="68" t="s">
        <v>3652</v>
      </c>
      <c r="E848" s="68" t="s">
        <v>4218</v>
      </c>
      <c r="F848" s="68" t="s">
        <v>4218</v>
      </c>
      <c r="G848" s="68" t="s">
        <v>4219</v>
      </c>
      <c r="H848" s="69">
        <v>17073541</v>
      </c>
      <c r="I848" s="68" t="s">
        <v>5148</v>
      </c>
      <c r="J848" s="70"/>
      <c r="K848" s="178"/>
    </row>
    <row r="849" spans="1:11">
      <c r="A849" s="67" t="s">
        <v>3663</v>
      </c>
      <c r="B849" s="68" t="s">
        <v>3664</v>
      </c>
      <c r="C849" s="68" t="s">
        <v>3651</v>
      </c>
      <c r="D849" s="68" t="s">
        <v>3652</v>
      </c>
      <c r="E849" s="68" t="s">
        <v>4218</v>
      </c>
      <c r="F849" s="68" t="s">
        <v>4218</v>
      </c>
      <c r="G849" s="68" t="s">
        <v>4219</v>
      </c>
      <c r="H849" s="69">
        <v>16440136</v>
      </c>
      <c r="I849" s="68" t="s">
        <v>5148</v>
      </c>
      <c r="J849" s="70"/>
      <c r="K849" s="178"/>
    </row>
    <row r="850" spans="1:11">
      <c r="A850" s="67" t="s">
        <v>3665</v>
      </c>
      <c r="B850" s="68" t="s">
        <v>3666</v>
      </c>
      <c r="C850" s="68" t="s">
        <v>3651</v>
      </c>
      <c r="D850" s="68" t="s">
        <v>3652</v>
      </c>
      <c r="E850" s="68" t="s">
        <v>4218</v>
      </c>
      <c r="F850" s="68" t="s">
        <v>4218</v>
      </c>
      <c r="G850" s="68" t="s">
        <v>4219</v>
      </c>
      <c r="H850" s="69">
        <v>6235181</v>
      </c>
      <c r="I850" s="68" t="s">
        <v>5148</v>
      </c>
      <c r="J850" s="70"/>
      <c r="K850" s="178"/>
    </row>
    <row r="851" spans="1:11">
      <c r="A851" s="67" t="s">
        <v>4191</v>
      </c>
      <c r="B851" s="68" t="s">
        <v>4192</v>
      </c>
      <c r="C851" s="68" t="s">
        <v>3651</v>
      </c>
      <c r="D851" s="68" t="s">
        <v>3652</v>
      </c>
      <c r="E851" s="68" t="s">
        <v>4218</v>
      </c>
      <c r="F851" s="68" t="s">
        <v>4218</v>
      </c>
      <c r="G851" s="68" t="s">
        <v>4219</v>
      </c>
      <c r="H851" s="69">
        <v>787454</v>
      </c>
      <c r="I851" s="68" t="s">
        <v>5148</v>
      </c>
      <c r="J851" s="70"/>
      <c r="K851" s="178"/>
    </row>
    <row r="852" spans="1:11">
      <c r="A852" s="67" t="s">
        <v>3667</v>
      </c>
      <c r="B852" s="68" t="s">
        <v>3668</v>
      </c>
      <c r="C852" s="68" t="s">
        <v>3651</v>
      </c>
      <c r="D852" s="68" t="s">
        <v>3652</v>
      </c>
      <c r="E852" s="68" t="s">
        <v>4218</v>
      </c>
      <c r="F852" s="68" t="s">
        <v>4218</v>
      </c>
      <c r="G852" s="68" t="s">
        <v>4219</v>
      </c>
      <c r="H852" s="69">
        <v>988205</v>
      </c>
      <c r="I852" s="68" t="s">
        <v>5148</v>
      </c>
      <c r="J852" s="70"/>
      <c r="K852" s="178"/>
    </row>
    <row r="853" spans="1:11">
      <c r="A853" s="67" t="s">
        <v>3669</v>
      </c>
      <c r="B853" s="68" t="s">
        <v>3670</v>
      </c>
      <c r="C853" s="68" t="s">
        <v>3651</v>
      </c>
      <c r="D853" s="68" t="s">
        <v>3652</v>
      </c>
      <c r="E853" s="68" t="s">
        <v>4218</v>
      </c>
      <c r="F853" s="68" t="s">
        <v>4218</v>
      </c>
      <c r="G853" s="68" t="s">
        <v>4219</v>
      </c>
      <c r="H853" s="69">
        <v>89836</v>
      </c>
      <c r="I853" s="68" t="s">
        <v>5148</v>
      </c>
      <c r="J853" s="70"/>
      <c r="K853" s="178"/>
    </row>
    <row r="854" spans="1:11">
      <c r="A854" s="67" t="s">
        <v>3671</v>
      </c>
      <c r="B854" s="68" t="s">
        <v>3672</v>
      </c>
      <c r="C854" s="68" t="s">
        <v>3651</v>
      </c>
      <c r="D854" s="68" t="s">
        <v>3652</v>
      </c>
      <c r="E854" s="68" t="s">
        <v>4218</v>
      </c>
      <c r="F854" s="68" t="s">
        <v>4218</v>
      </c>
      <c r="G854" s="68" t="s">
        <v>4219</v>
      </c>
      <c r="H854" s="69">
        <v>359348</v>
      </c>
      <c r="I854" s="68" t="s">
        <v>5148</v>
      </c>
      <c r="J854" s="70"/>
      <c r="K854" s="178"/>
    </row>
    <row r="855" spans="1:11">
      <c r="A855" s="67" t="s">
        <v>3673</v>
      </c>
      <c r="B855" s="68" t="s">
        <v>3674</v>
      </c>
      <c r="C855" s="68" t="s">
        <v>3651</v>
      </c>
      <c r="D855" s="68" t="s">
        <v>3652</v>
      </c>
      <c r="E855" s="68" t="s">
        <v>4218</v>
      </c>
      <c r="F855" s="68" t="s">
        <v>4218</v>
      </c>
      <c r="G855" s="68" t="s">
        <v>4219</v>
      </c>
      <c r="H855" s="69">
        <v>1078043</v>
      </c>
      <c r="I855" s="68" t="s">
        <v>5148</v>
      </c>
      <c r="J855" s="70"/>
      <c r="K855" s="178"/>
    </row>
    <row r="856" spans="1:11">
      <c r="A856" s="67" t="s">
        <v>3675</v>
      </c>
      <c r="B856" s="68" t="s">
        <v>3676</v>
      </c>
      <c r="C856" s="68" t="s">
        <v>3651</v>
      </c>
      <c r="D856" s="68" t="s">
        <v>3652</v>
      </c>
      <c r="E856" s="68" t="s">
        <v>4218</v>
      </c>
      <c r="F856" s="68" t="s">
        <v>4218</v>
      </c>
      <c r="G856" s="68" t="s">
        <v>4219</v>
      </c>
      <c r="H856" s="69">
        <v>539019</v>
      </c>
      <c r="I856" s="68" t="s">
        <v>5148</v>
      </c>
      <c r="J856" s="70"/>
      <c r="K856" s="178"/>
    </row>
    <row r="857" spans="1:11">
      <c r="A857" s="67" t="s">
        <v>3677</v>
      </c>
      <c r="B857" s="68" t="s">
        <v>3678</v>
      </c>
      <c r="C857" s="68" t="s">
        <v>3679</v>
      </c>
      <c r="D857" s="68" t="s">
        <v>3680</v>
      </c>
      <c r="E857" s="68" t="s">
        <v>4218</v>
      </c>
      <c r="F857" s="68" t="s">
        <v>4218</v>
      </c>
      <c r="G857" s="68" t="s">
        <v>4219</v>
      </c>
      <c r="H857" s="69">
        <v>269510</v>
      </c>
      <c r="I857" s="68" t="s">
        <v>5148</v>
      </c>
      <c r="J857" s="70"/>
      <c r="K857" s="178"/>
    </row>
    <row r="858" spans="1:11">
      <c r="A858" s="67" t="s">
        <v>3681</v>
      </c>
      <c r="B858" s="68" t="s">
        <v>3682</v>
      </c>
      <c r="C858" s="68" t="s">
        <v>3679</v>
      </c>
      <c r="D858" s="68" t="s">
        <v>3680</v>
      </c>
      <c r="E858" s="68" t="s">
        <v>4218</v>
      </c>
      <c r="F858" s="68" t="s">
        <v>4218</v>
      </c>
      <c r="G858" s="68" t="s">
        <v>4219</v>
      </c>
      <c r="H858" s="69">
        <v>628856</v>
      </c>
      <c r="I858" s="68" t="s">
        <v>5148</v>
      </c>
      <c r="J858" s="70"/>
      <c r="K858" s="178"/>
    </row>
    <row r="859" spans="1:11">
      <c r="A859" s="67" t="s">
        <v>3683</v>
      </c>
      <c r="B859" s="68" t="s">
        <v>3684</v>
      </c>
      <c r="C859" s="68" t="s">
        <v>3679</v>
      </c>
      <c r="D859" s="68" t="s">
        <v>3680</v>
      </c>
      <c r="E859" s="68" t="s">
        <v>4218</v>
      </c>
      <c r="F859" s="68" t="s">
        <v>4218</v>
      </c>
      <c r="G859" s="68" t="s">
        <v>4219</v>
      </c>
      <c r="H859" s="69">
        <v>674159</v>
      </c>
      <c r="I859" s="68" t="s">
        <v>5148</v>
      </c>
      <c r="J859" s="70"/>
      <c r="K859" s="178"/>
    </row>
    <row r="860" spans="1:11">
      <c r="A860" s="67" t="s">
        <v>3685</v>
      </c>
      <c r="B860" s="68" t="s">
        <v>3686</v>
      </c>
      <c r="C860" s="68" t="s">
        <v>3679</v>
      </c>
      <c r="D860" s="68" t="s">
        <v>3680</v>
      </c>
      <c r="E860" s="68" t="s">
        <v>4218</v>
      </c>
      <c r="F860" s="68" t="s">
        <v>4218</v>
      </c>
      <c r="G860" s="68" t="s">
        <v>4219</v>
      </c>
      <c r="H860" s="69">
        <v>898368</v>
      </c>
      <c r="I860" s="68" t="s">
        <v>5148</v>
      </c>
      <c r="J860" s="70"/>
      <c r="K860" s="178"/>
    </row>
    <row r="861" spans="1:11">
      <c r="A861" s="67" t="s">
        <v>3687</v>
      </c>
      <c r="B861" s="68" t="s">
        <v>3688</v>
      </c>
      <c r="C861" s="68" t="s">
        <v>3689</v>
      </c>
      <c r="D861" s="68" t="s">
        <v>3690</v>
      </c>
      <c r="E861" s="68" t="s">
        <v>4218</v>
      </c>
      <c r="F861" s="68" t="s">
        <v>4218</v>
      </c>
      <c r="G861" s="68" t="s">
        <v>4219</v>
      </c>
      <c r="H861" s="69">
        <v>628856</v>
      </c>
      <c r="I861" s="68" t="s">
        <v>5148</v>
      </c>
      <c r="J861" s="70"/>
      <c r="K861" s="178"/>
    </row>
    <row r="862" spans="1:11">
      <c r="A862" s="67" t="s">
        <v>3691</v>
      </c>
      <c r="B862" s="68" t="s">
        <v>3692</v>
      </c>
      <c r="C862" s="68" t="s">
        <v>3693</v>
      </c>
      <c r="D862" s="68" t="s">
        <v>3694</v>
      </c>
      <c r="E862" s="68" t="s">
        <v>4218</v>
      </c>
      <c r="F862" s="68" t="s">
        <v>4218</v>
      </c>
      <c r="G862" s="68" t="s">
        <v>4219</v>
      </c>
      <c r="H862" s="69">
        <v>1078043</v>
      </c>
      <c r="I862" s="68" t="s">
        <v>5148</v>
      </c>
      <c r="J862" s="70"/>
      <c r="K862" s="178"/>
    </row>
    <row r="863" spans="1:11">
      <c r="A863" s="67" t="s">
        <v>3695</v>
      </c>
      <c r="B863" s="68" t="s">
        <v>3696</v>
      </c>
      <c r="C863" s="68" t="s">
        <v>3693</v>
      </c>
      <c r="D863" s="68" t="s">
        <v>3694</v>
      </c>
      <c r="E863" s="68" t="s">
        <v>4218</v>
      </c>
      <c r="F863" s="68" t="s">
        <v>4218</v>
      </c>
      <c r="G863" s="68" t="s">
        <v>4219</v>
      </c>
      <c r="H863" s="69">
        <v>2245920</v>
      </c>
      <c r="I863" s="68" t="s">
        <v>5148</v>
      </c>
      <c r="J863" s="70"/>
      <c r="K863" s="178"/>
    </row>
    <row r="864" spans="1:11">
      <c r="A864" s="67" t="s">
        <v>3697</v>
      </c>
      <c r="B864" s="68" t="s">
        <v>3698</v>
      </c>
      <c r="C864" s="68" t="s">
        <v>3693</v>
      </c>
      <c r="D864" s="68" t="s">
        <v>3694</v>
      </c>
      <c r="E864" s="68" t="s">
        <v>4218</v>
      </c>
      <c r="F864" s="68" t="s">
        <v>4218</v>
      </c>
      <c r="G864" s="68" t="s">
        <v>4219</v>
      </c>
      <c r="H864" s="69">
        <v>359348</v>
      </c>
      <c r="I864" s="68" t="s">
        <v>5148</v>
      </c>
      <c r="J864" s="70"/>
      <c r="K864" s="178"/>
    </row>
    <row r="865" spans="1:11">
      <c r="A865" s="67" t="s">
        <v>3699</v>
      </c>
      <c r="B865" s="68" t="s">
        <v>3700</v>
      </c>
      <c r="C865" s="68" t="s">
        <v>3693</v>
      </c>
      <c r="D865" s="68" t="s">
        <v>3694</v>
      </c>
      <c r="E865" s="68" t="s">
        <v>4218</v>
      </c>
      <c r="F865" s="68" t="s">
        <v>4218</v>
      </c>
      <c r="G865" s="68" t="s">
        <v>4219</v>
      </c>
      <c r="H865" s="69">
        <v>718695</v>
      </c>
      <c r="I865" s="68" t="s">
        <v>5148</v>
      </c>
      <c r="J865" s="70"/>
      <c r="K865" s="178"/>
    </row>
    <row r="866" spans="1:11">
      <c r="A866" s="67" t="s">
        <v>3701</v>
      </c>
      <c r="B866" s="68" t="s">
        <v>3702</v>
      </c>
      <c r="C866" s="68" t="s">
        <v>3693</v>
      </c>
      <c r="D866" s="68" t="s">
        <v>3694</v>
      </c>
      <c r="E866" s="68" t="s">
        <v>4218</v>
      </c>
      <c r="F866" s="68" t="s">
        <v>4218</v>
      </c>
      <c r="G866" s="68" t="s">
        <v>4219</v>
      </c>
      <c r="H866" s="69">
        <v>1796735</v>
      </c>
      <c r="I866" s="68" t="s">
        <v>5148</v>
      </c>
      <c r="J866" s="70"/>
      <c r="K866" s="178"/>
    </row>
    <row r="867" spans="1:11">
      <c r="A867" s="67" t="s">
        <v>3703</v>
      </c>
      <c r="B867" s="68" t="s">
        <v>3704</v>
      </c>
      <c r="C867" s="68" t="s">
        <v>3693</v>
      </c>
      <c r="D867" s="68" t="s">
        <v>3694</v>
      </c>
      <c r="E867" s="68" t="s">
        <v>4218</v>
      </c>
      <c r="F867" s="68" t="s">
        <v>4218</v>
      </c>
      <c r="G867" s="68" t="s">
        <v>4219</v>
      </c>
      <c r="H867" s="69">
        <v>2695103</v>
      </c>
      <c r="I867" s="68" t="s">
        <v>5148</v>
      </c>
      <c r="J867" s="70"/>
      <c r="K867" s="178"/>
    </row>
    <row r="868" spans="1:11">
      <c r="A868" s="67" t="s">
        <v>3705</v>
      </c>
      <c r="B868" s="68" t="s">
        <v>3706</v>
      </c>
      <c r="C868" s="68" t="s">
        <v>3693</v>
      </c>
      <c r="D868" s="68" t="s">
        <v>3694</v>
      </c>
      <c r="E868" s="68" t="s">
        <v>4218</v>
      </c>
      <c r="F868" s="68" t="s">
        <v>4218</v>
      </c>
      <c r="G868" s="68" t="s">
        <v>4219</v>
      </c>
      <c r="H868" s="69">
        <v>8624333</v>
      </c>
      <c r="I868" s="68" t="s">
        <v>5148</v>
      </c>
      <c r="J868" s="70"/>
      <c r="K868" s="178"/>
    </row>
    <row r="869" spans="1:11">
      <c r="A869" s="67" t="s">
        <v>3707</v>
      </c>
      <c r="B869" s="68" t="s">
        <v>3708</v>
      </c>
      <c r="C869" s="68" t="s">
        <v>3693</v>
      </c>
      <c r="D869" s="68" t="s">
        <v>3694</v>
      </c>
      <c r="E869" s="68" t="s">
        <v>4218</v>
      </c>
      <c r="F869" s="68" t="s">
        <v>4218</v>
      </c>
      <c r="G869" s="68" t="s">
        <v>4219</v>
      </c>
      <c r="H869" s="69">
        <v>9432864</v>
      </c>
      <c r="I869" s="68" t="s">
        <v>5148</v>
      </c>
      <c r="J869" s="70"/>
      <c r="K869" s="178"/>
    </row>
    <row r="870" spans="1:11">
      <c r="A870" s="67" t="s">
        <v>3709</v>
      </c>
      <c r="B870" s="68" t="s">
        <v>3710</v>
      </c>
      <c r="C870" s="68" t="s">
        <v>3693</v>
      </c>
      <c r="D870" s="68" t="s">
        <v>3694</v>
      </c>
      <c r="E870" s="68" t="s">
        <v>4218</v>
      </c>
      <c r="F870" s="68" t="s">
        <v>4218</v>
      </c>
      <c r="G870" s="68" t="s">
        <v>4219</v>
      </c>
      <c r="H870" s="69">
        <v>3054451</v>
      </c>
      <c r="I870" s="68" t="s">
        <v>5148</v>
      </c>
      <c r="J870" s="70"/>
      <c r="K870" s="178"/>
    </row>
    <row r="871" spans="1:11">
      <c r="A871" s="67" t="s">
        <v>3711</v>
      </c>
      <c r="B871" s="68" t="s">
        <v>3712</v>
      </c>
      <c r="C871" s="68" t="s">
        <v>3693</v>
      </c>
      <c r="D871" s="68" t="s">
        <v>3694</v>
      </c>
      <c r="E871" s="68" t="s">
        <v>4218</v>
      </c>
      <c r="F871" s="68" t="s">
        <v>4218</v>
      </c>
      <c r="G871" s="68" t="s">
        <v>4219</v>
      </c>
      <c r="H871" s="69">
        <v>7905638</v>
      </c>
      <c r="I871" s="68" t="s">
        <v>5148</v>
      </c>
      <c r="J871" s="70"/>
      <c r="K871" s="178"/>
    </row>
    <row r="872" spans="1:11">
      <c r="A872" s="67" t="s">
        <v>3713</v>
      </c>
      <c r="B872" s="68" t="s">
        <v>3714</v>
      </c>
      <c r="C872" s="68" t="s">
        <v>3693</v>
      </c>
      <c r="D872" s="68" t="s">
        <v>3694</v>
      </c>
      <c r="E872" s="68" t="s">
        <v>4218</v>
      </c>
      <c r="F872" s="68" t="s">
        <v>4218</v>
      </c>
      <c r="G872" s="68" t="s">
        <v>4219</v>
      </c>
      <c r="H872" s="69">
        <v>1437389</v>
      </c>
      <c r="I872" s="68" t="s">
        <v>5148</v>
      </c>
      <c r="J872" s="70"/>
      <c r="K872" s="178"/>
    </row>
    <row r="873" spans="1:11">
      <c r="A873" s="67" t="s">
        <v>3715</v>
      </c>
      <c r="B873" s="68" t="s">
        <v>3716</v>
      </c>
      <c r="C873" s="68" t="s">
        <v>3693</v>
      </c>
      <c r="D873" s="68" t="s">
        <v>3694</v>
      </c>
      <c r="E873" s="68" t="s">
        <v>4218</v>
      </c>
      <c r="F873" s="68" t="s">
        <v>4218</v>
      </c>
      <c r="G873" s="68" t="s">
        <v>4219</v>
      </c>
      <c r="H873" s="69">
        <v>89836</v>
      </c>
      <c r="I873" s="68" t="s">
        <v>5148</v>
      </c>
      <c r="J873" s="70"/>
      <c r="K873" s="178"/>
    </row>
    <row r="874" spans="1:11">
      <c r="A874" s="67" t="s">
        <v>3717</v>
      </c>
      <c r="B874" s="68" t="s">
        <v>3718</v>
      </c>
      <c r="C874" s="68" t="s">
        <v>3693</v>
      </c>
      <c r="D874" s="68" t="s">
        <v>3694</v>
      </c>
      <c r="E874" s="68" t="s">
        <v>4218</v>
      </c>
      <c r="F874" s="68" t="s">
        <v>4218</v>
      </c>
      <c r="G874" s="68" t="s">
        <v>4219</v>
      </c>
      <c r="H874" s="69">
        <v>1706899</v>
      </c>
      <c r="I874" s="68" t="s">
        <v>5148</v>
      </c>
      <c r="J874" s="70"/>
      <c r="K874" s="178"/>
    </row>
    <row r="875" spans="1:11">
      <c r="A875" s="67" t="s">
        <v>3719</v>
      </c>
      <c r="B875" s="68" t="s">
        <v>3720</v>
      </c>
      <c r="C875" s="68" t="s">
        <v>3693</v>
      </c>
      <c r="D875" s="68" t="s">
        <v>3694</v>
      </c>
      <c r="E875" s="68" t="s">
        <v>4218</v>
      </c>
      <c r="F875" s="68" t="s">
        <v>4218</v>
      </c>
      <c r="G875" s="68" t="s">
        <v>4219</v>
      </c>
      <c r="H875" s="69">
        <v>6468250</v>
      </c>
      <c r="I875" s="68" t="s">
        <v>5148</v>
      </c>
      <c r="J875" s="70"/>
      <c r="K875" s="178"/>
    </row>
    <row r="876" spans="1:11">
      <c r="A876" s="67" t="s">
        <v>3721</v>
      </c>
      <c r="B876" s="68" t="s">
        <v>3722</v>
      </c>
      <c r="C876" s="68" t="s">
        <v>3693</v>
      </c>
      <c r="D876" s="68" t="s">
        <v>3694</v>
      </c>
      <c r="E876" s="68" t="s">
        <v>4218</v>
      </c>
      <c r="F876" s="68" t="s">
        <v>4218</v>
      </c>
      <c r="G876" s="68" t="s">
        <v>4219</v>
      </c>
      <c r="H876" s="69">
        <v>628856</v>
      </c>
      <c r="I876" s="68" t="s">
        <v>5148</v>
      </c>
      <c r="J876" s="70"/>
      <c r="K876" s="178"/>
    </row>
    <row r="877" spans="1:11">
      <c r="A877" s="67" t="s">
        <v>3723</v>
      </c>
      <c r="B877" s="68" t="s">
        <v>3724</v>
      </c>
      <c r="C877" s="68" t="s">
        <v>3693</v>
      </c>
      <c r="D877" s="68" t="s">
        <v>3694</v>
      </c>
      <c r="E877" s="68" t="s">
        <v>4218</v>
      </c>
      <c r="F877" s="68" t="s">
        <v>4218</v>
      </c>
      <c r="G877" s="68" t="s">
        <v>4219</v>
      </c>
      <c r="H877" s="69">
        <v>808532</v>
      </c>
      <c r="I877" s="68" t="s">
        <v>5148</v>
      </c>
      <c r="J877" s="70"/>
      <c r="K877" s="178"/>
    </row>
    <row r="878" spans="1:11">
      <c r="A878" s="67" t="s">
        <v>3725</v>
      </c>
      <c r="B878" s="68" t="s">
        <v>3726</v>
      </c>
      <c r="C878" s="68" t="s">
        <v>3693</v>
      </c>
      <c r="D878" s="68" t="s">
        <v>3694</v>
      </c>
      <c r="E878" s="68" t="s">
        <v>4218</v>
      </c>
      <c r="F878" s="68" t="s">
        <v>4218</v>
      </c>
      <c r="G878" s="68" t="s">
        <v>4219</v>
      </c>
      <c r="H878" s="69">
        <v>7186946</v>
      </c>
      <c r="I878" s="68" t="s">
        <v>5148</v>
      </c>
      <c r="J878" s="70"/>
      <c r="K878" s="178"/>
    </row>
    <row r="879" spans="1:11">
      <c r="A879" s="67" t="s">
        <v>3727</v>
      </c>
      <c r="B879" s="68" t="s">
        <v>3728</v>
      </c>
      <c r="C879" s="68" t="s">
        <v>3693</v>
      </c>
      <c r="D879" s="68" t="s">
        <v>3694</v>
      </c>
      <c r="E879" s="68" t="s">
        <v>4218</v>
      </c>
      <c r="F879" s="68" t="s">
        <v>4218</v>
      </c>
      <c r="G879" s="68" t="s">
        <v>4219</v>
      </c>
      <c r="H879" s="69">
        <v>539019</v>
      </c>
      <c r="I879" s="68" t="s">
        <v>5148</v>
      </c>
      <c r="J879" s="70"/>
      <c r="K879" s="178"/>
    </row>
    <row r="880" spans="1:11">
      <c r="A880" s="67" t="s">
        <v>3729</v>
      </c>
      <c r="B880" s="68" t="s">
        <v>3730</v>
      </c>
      <c r="C880" s="68" t="s">
        <v>3693</v>
      </c>
      <c r="D880" s="68" t="s">
        <v>3694</v>
      </c>
      <c r="E880" s="68" t="s">
        <v>4218</v>
      </c>
      <c r="F880" s="68" t="s">
        <v>4218</v>
      </c>
      <c r="G880" s="68" t="s">
        <v>4219</v>
      </c>
      <c r="H880" s="69">
        <v>2425595</v>
      </c>
      <c r="I880" s="68" t="s">
        <v>5148</v>
      </c>
      <c r="J880" s="70"/>
      <c r="K880" s="178"/>
    </row>
    <row r="881" spans="1:11">
      <c r="A881" s="67" t="s">
        <v>3731</v>
      </c>
      <c r="B881" s="68" t="s">
        <v>3732</v>
      </c>
      <c r="C881" s="68" t="s">
        <v>3693</v>
      </c>
      <c r="D881" s="68" t="s">
        <v>3694</v>
      </c>
      <c r="E881" s="68" t="s">
        <v>4218</v>
      </c>
      <c r="F881" s="68" t="s">
        <v>4218</v>
      </c>
      <c r="G881" s="68" t="s">
        <v>4219</v>
      </c>
      <c r="H881" s="69">
        <v>179673</v>
      </c>
      <c r="I881" s="68" t="s">
        <v>5148</v>
      </c>
      <c r="J881" s="70"/>
      <c r="K881" s="178"/>
    </row>
    <row r="882" spans="1:11">
      <c r="A882" s="67" t="s">
        <v>3733</v>
      </c>
      <c r="B882" s="68" t="s">
        <v>3734</v>
      </c>
      <c r="C882" s="68" t="s">
        <v>3693</v>
      </c>
      <c r="D882" s="68" t="s">
        <v>3694</v>
      </c>
      <c r="E882" s="68" t="s">
        <v>4218</v>
      </c>
      <c r="F882" s="68" t="s">
        <v>4218</v>
      </c>
      <c r="G882" s="68" t="s">
        <v>4219</v>
      </c>
      <c r="H882" s="69">
        <v>359348</v>
      </c>
      <c r="I882" s="68" t="s">
        <v>5148</v>
      </c>
      <c r="J882" s="70"/>
      <c r="K882" s="178"/>
    </row>
    <row r="883" spans="1:11">
      <c r="A883" s="67" t="s">
        <v>3735</v>
      </c>
      <c r="B883" s="68" t="s">
        <v>3736</v>
      </c>
      <c r="C883" s="68" t="s">
        <v>3693</v>
      </c>
      <c r="D883" s="68" t="s">
        <v>3694</v>
      </c>
      <c r="E883" s="68" t="s">
        <v>4218</v>
      </c>
      <c r="F883" s="68" t="s">
        <v>4218</v>
      </c>
      <c r="G883" s="68" t="s">
        <v>4219</v>
      </c>
      <c r="H883" s="69">
        <v>9343028</v>
      </c>
      <c r="I883" s="68" t="s">
        <v>5148</v>
      </c>
      <c r="J883" s="70"/>
      <c r="K883" s="178"/>
    </row>
    <row r="884" spans="1:11">
      <c r="A884" s="67" t="s">
        <v>3737</v>
      </c>
      <c r="B884" s="68" t="s">
        <v>3738</v>
      </c>
      <c r="C884" s="68" t="s">
        <v>3693</v>
      </c>
      <c r="D884" s="68" t="s">
        <v>3694</v>
      </c>
      <c r="E884" s="68" t="s">
        <v>4218</v>
      </c>
      <c r="F884" s="68" t="s">
        <v>4218</v>
      </c>
      <c r="G884" s="68" t="s">
        <v>4219</v>
      </c>
      <c r="H884" s="69">
        <v>1527225</v>
      </c>
      <c r="I884" s="68" t="s">
        <v>5148</v>
      </c>
      <c r="J884" s="70"/>
      <c r="K884" s="178"/>
    </row>
    <row r="885" spans="1:11">
      <c r="A885" s="67" t="s">
        <v>3739</v>
      </c>
      <c r="B885" s="68" t="s">
        <v>3740</v>
      </c>
      <c r="C885" s="68" t="s">
        <v>3693</v>
      </c>
      <c r="D885" s="68" t="s">
        <v>3694</v>
      </c>
      <c r="E885" s="68" t="s">
        <v>4218</v>
      </c>
      <c r="F885" s="68" t="s">
        <v>4218</v>
      </c>
      <c r="G885" s="68" t="s">
        <v>4219</v>
      </c>
      <c r="H885" s="69">
        <v>8804006</v>
      </c>
      <c r="I885" s="68" t="s">
        <v>5148</v>
      </c>
      <c r="J885" s="70"/>
      <c r="K885" s="178"/>
    </row>
    <row r="886" spans="1:11">
      <c r="A886" s="67" t="s">
        <v>3741</v>
      </c>
      <c r="B886" s="68" t="s">
        <v>3742</v>
      </c>
      <c r="C886" s="68" t="s">
        <v>3693</v>
      </c>
      <c r="D886" s="68" t="s">
        <v>3694</v>
      </c>
      <c r="E886" s="68" t="s">
        <v>4218</v>
      </c>
      <c r="F886" s="68" t="s">
        <v>4218</v>
      </c>
      <c r="G886" s="68" t="s">
        <v>4219</v>
      </c>
      <c r="H886" s="69">
        <v>628856</v>
      </c>
      <c r="I886" s="68" t="s">
        <v>5148</v>
      </c>
      <c r="J886" s="70"/>
      <c r="K886" s="178"/>
    </row>
    <row r="887" spans="1:11">
      <c r="A887" s="67" t="s">
        <v>3743</v>
      </c>
      <c r="B887" s="68" t="s">
        <v>3744</v>
      </c>
      <c r="C887" s="68" t="s">
        <v>3693</v>
      </c>
      <c r="D887" s="68" t="s">
        <v>3694</v>
      </c>
      <c r="E887" s="68" t="s">
        <v>4218</v>
      </c>
      <c r="F887" s="68" t="s">
        <v>4218</v>
      </c>
      <c r="G887" s="68" t="s">
        <v>4219</v>
      </c>
      <c r="H887" s="69">
        <v>8804006</v>
      </c>
      <c r="I887" s="68" t="s">
        <v>5148</v>
      </c>
      <c r="J887" s="70"/>
      <c r="K887" s="178"/>
    </row>
    <row r="888" spans="1:11">
      <c r="A888" s="67" t="s">
        <v>3745</v>
      </c>
      <c r="B888" s="68" t="s">
        <v>3746</v>
      </c>
      <c r="C888" s="68" t="s">
        <v>3693</v>
      </c>
      <c r="D888" s="68" t="s">
        <v>3694</v>
      </c>
      <c r="E888" s="68" t="s">
        <v>4218</v>
      </c>
      <c r="F888" s="68" t="s">
        <v>4218</v>
      </c>
      <c r="G888" s="68" t="s">
        <v>4219</v>
      </c>
      <c r="H888" s="69">
        <v>9549988</v>
      </c>
      <c r="I888" s="68" t="s">
        <v>5148</v>
      </c>
      <c r="J888" s="70"/>
      <c r="K888" s="178"/>
    </row>
    <row r="889" spans="1:11">
      <c r="A889" s="67" t="s">
        <v>3747</v>
      </c>
      <c r="B889" s="68" t="s">
        <v>3748</v>
      </c>
      <c r="C889" s="68" t="s">
        <v>3749</v>
      </c>
      <c r="D889" s="68" t="s">
        <v>3750</v>
      </c>
      <c r="E889" s="68" t="s">
        <v>4218</v>
      </c>
      <c r="F889" s="68" t="s">
        <v>4218</v>
      </c>
      <c r="G889" s="68" t="s">
        <v>4219</v>
      </c>
      <c r="H889" s="69">
        <v>4312167</v>
      </c>
      <c r="I889" s="68" t="s">
        <v>5148</v>
      </c>
      <c r="J889" s="70"/>
      <c r="K889" s="178"/>
    </row>
    <row r="890" spans="1:11">
      <c r="A890" s="67" t="s">
        <v>3751</v>
      </c>
      <c r="B890" s="68" t="s">
        <v>3752</v>
      </c>
      <c r="C890" s="68" t="s">
        <v>3749</v>
      </c>
      <c r="D890" s="68" t="s">
        <v>3750</v>
      </c>
      <c r="E890" s="68" t="s">
        <v>4218</v>
      </c>
      <c r="F890" s="68" t="s">
        <v>4218</v>
      </c>
      <c r="G890" s="68" t="s">
        <v>4219</v>
      </c>
      <c r="H890" s="69">
        <v>9073517</v>
      </c>
      <c r="I890" s="68" t="s">
        <v>5148</v>
      </c>
      <c r="J890" s="70"/>
      <c r="K890" s="178"/>
    </row>
    <row r="891" spans="1:11">
      <c r="A891" s="67" t="s">
        <v>3753</v>
      </c>
      <c r="B891" s="68" t="s">
        <v>3754</v>
      </c>
      <c r="C891" s="68" t="s">
        <v>3749</v>
      </c>
      <c r="D891" s="68" t="s">
        <v>3750</v>
      </c>
      <c r="E891" s="68" t="s">
        <v>4218</v>
      </c>
      <c r="F891" s="68" t="s">
        <v>4218</v>
      </c>
      <c r="G891" s="68" t="s">
        <v>4219</v>
      </c>
      <c r="H891" s="69">
        <v>6288578</v>
      </c>
      <c r="I891" s="68" t="s">
        <v>5148</v>
      </c>
      <c r="J891" s="70"/>
      <c r="K891" s="178"/>
    </row>
    <row r="892" spans="1:11">
      <c r="A892" s="67" t="s">
        <v>3755</v>
      </c>
      <c r="B892" s="68" t="s">
        <v>3756</v>
      </c>
      <c r="C892" s="68" t="s">
        <v>3749</v>
      </c>
      <c r="D892" s="68" t="s">
        <v>3750</v>
      </c>
      <c r="E892" s="68" t="s">
        <v>4218</v>
      </c>
      <c r="F892" s="68" t="s">
        <v>4218</v>
      </c>
      <c r="G892" s="68" t="s">
        <v>4219</v>
      </c>
      <c r="H892" s="69">
        <v>179673</v>
      </c>
      <c r="I892" s="68" t="s">
        <v>5148</v>
      </c>
      <c r="J892" s="70"/>
      <c r="K892" s="178"/>
    </row>
    <row r="893" spans="1:11">
      <c r="A893" s="67" t="s">
        <v>3757</v>
      </c>
      <c r="B893" s="68" t="s">
        <v>3758</v>
      </c>
      <c r="C893" s="68" t="s">
        <v>3749</v>
      </c>
      <c r="D893" s="68" t="s">
        <v>3750</v>
      </c>
      <c r="E893" s="68" t="s">
        <v>4218</v>
      </c>
      <c r="F893" s="68" t="s">
        <v>4218</v>
      </c>
      <c r="G893" s="68" t="s">
        <v>4219</v>
      </c>
      <c r="H893" s="69">
        <v>89836</v>
      </c>
      <c r="I893" s="68" t="s">
        <v>5148</v>
      </c>
      <c r="J893" s="70"/>
      <c r="K893" s="178"/>
    </row>
    <row r="894" spans="1:11">
      <c r="A894" s="67" t="s">
        <v>3759</v>
      </c>
      <c r="B894" s="68" t="s">
        <v>3760</v>
      </c>
      <c r="C894" s="68" t="s">
        <v>3749</v>
      </c>
      <c r="D894" s="68" t="s">
        <v>3750</v>
      </c>
      <c r="E894" s="68" t="s">
        <v>4218</v>
      </c>
      <c r="F894" s="68" t="s">
        <v>4218</v>
      </c>
      <c r="G894" s="68" t="s">
        <v>4219</v>
      </c>
      <c r="H894" s="69">
        <v>898368</v>
      </c>
      <c r="I894" s="68" t="s">
        <v>5148</v>
      </c>
      <c r="J894" s="70"/>
      <c r="K894" s="178"/>
    </row>
    <row r="895" spans="1:11">
      <c r="A895" s="67" t="s">
        <v>3761</v>
      </c>
      <c r="B895" s="68" t="s">
        <v>3762</v>
      </c>
      <c r="C895" s="68" t="s">
        <v>3749</v>
      </c>
      <c r="D895" s="68" t="s">
        <v>3750</v>
      </c>
      <c r="E895" s="68" t="s">
        <v>4218</v>
      </c>
      <c r="F895" s="68" t="s">
        <v>4218</v>
      </c>
      <c r="G895" s="68" t="s">
        <v>4219</v>
      </c>
      <c r="H895" s="69">
        <v>5030862</v>
      </c>
      <c r="I895" s="68" t="s">
        <v>5148</v>
      </c>
      <c r="J895" s="70"/>
      <c r="K895" s="178"/>
    </row>
    <row r="896" spans="1:11">
      <c r="A896" s="67" t="s">
        <v>3763</v>
      </c>
      <c r="B896" s="68" t="s">
        <v>3764</v>
      </c>
      <c r="C896" s="68" t="s">
        <v>3765</v>
      </c>
      <c r="D896" s="68" t="s">
        <v>3766</v>
      </c>
      <c r="E896" s="68" t="s">
        <v>4218</v>
      </c>
      <c r="F896" s="68" t="s">
        <v>4218</v>
      </c>
      <c r="G896" s="68" t="s">
        <v>4219</v>
      </c>
      <c r="H896" s="69">
        <v>5300371</v>
      </c>
      <c r="I896" s="68" t="s">
        <v>5148</v>
      </c>
      <c r="J896" s="70"/>
      <c r="K896" s="178"/>
    </row>
    <row r="897" spans="1:11">
      <c r="A897" s="67" t="s">
        <v>3767</v>
      </c>
      <c r="B897" s="68" t="s">
        <v>3768</v>
      </c>
      <c r="C897" s="68" t="s">
        <v>3765</v>
      </c>
      <c r="D897" s="68" t="s">
        <v>3766</v>
      </c>
      <c r="E897" s="68" t="s">
        <v>4218</v>
      </c>
      <c r="F897" s="68" t="s">
        <v>4218</v>
      </c>
      <c r="G897" s="68" t="s">
        <v>4219</v>
      </c>
      <c r="H897" s="69">
        <v>2964614</v>
      </c>
      <c r="I897" s="68" t="s">
        <v>5148</v>
      </c>
      <c r="J897" s="70"/>
      <c r="K897" s="178"/>
    </row>
    <row r="898" spans="1:11">
      <c r="A898" s="67" t="s">
        <v>3769</v>
      </c>
      <c r="B898" s="68" t="s">
        <v>3770</v>
      </c>
      <c r="C898" s="68" t="s">
        <v>3765</v>
      </c>
      <c r="D898" s="68" t="s">
        <v>3766</v>
      </c>
      <c r="E898" s="68" t="s">
        <v>4218</v>
      </c>
      <c r="F898" s="68" t="s">
        <v>4218</v>
      </c>
      <c r="G898" s="68" t="s">
        <v>4219</v>
      </c>
      <c r="H898" s="69">
        <v>988205</v>
      </c>
      <c r="I898" s="68" t="s">
        <v>5148</v>
      </c>
      <c r="J898" s="70"/>
      <c r="K898" s="178"/>
    </row>
    <row r="899" spans="1:11">
      <c r="A899" s="67" t="s">
        <v>3771</v>
      </c>
      <c r="B899" s="68" t="s">
        <v>3772</v>
      </c>
      <c r="C899" s="68" t="s">
        <v>3765</v>
      </c>
      <c r="D899" s="68" t="s">
        <v>3766</v>
      </c>
      <c r="E899" s="68" t="s">
        <v>4218</v>
      </c>
      <c r="F899" s="68" t="s">
        <v>4218</v>
      </c>
      <c r="G899" s="68" t="s">
        <v>4219</v>
      </c>
      <c r="H899" s="69">
        <v>179673</v>
      </c>
      <c r="I899" s="68" t="s">
        <v>5148</v>
      </c>
      <c r="J899" s="70"/>
      <c r="K899" s="178"/>
    </row>
    <row r="900" spans="1:11">
      <c r="A900" s="67" t="s">
        <v>3773</v>
      </c>
      <c r="B900" s="68" t="s">
        <v>3774</v>
      </c>
      <c r="C900" s="68" t="s">
        <v>3765</v>
      </c>
      <c r="D900" s="68" t="s">
        <v>3766</v>
      </c>
      <c r="E900" s="68" t="s">
        <v>4218</v>
      </c>
      <c r="F900" s="68" t="s">
        <v>4218</v>
      </c>
      <c r="G900" s="68" t="s">
        <v>4219</v>
      </c>
      <c r="H900" s="69">
        <v>89836</v>
      </c>
      <c r="I900" s="68" t="s">
        <v>5148</v>
      </c>
      <c r="J900" s="70"/>
      <c r="K900" s="178"/>
    </row>
    <row r="901" spans="1:11">
      <c r="A901" s="67" t="s">
        <v>3775</v>
      </c>
      <c r="B901" s="68" t="s">
        <v>3776</v>
      </c>
      <c r="C901" s="68" t="s">
        <v>3765</v>
      </c>
      <c r="D901" s="68" t="s">
        <v>3766</v>
      </c>
      <c r="E901" s="68" t="s">
        <v>4218</v>
      </c>
      <c r="F901" s="68" t="s">
        <v>4218</v>
      </c>
      <c r="G901" s="68" t="s">
        <v>4219</v>
      </c>
      <c r="H901" s="69">
        <v>449184</v>
      </c>
      <c r="I901" s="68" t="s">
        <v>5148</v>
      </c>
      <c r="J901" s="70"/>
      <c r="K901" s="178"/>
    </row>
    <row r="902" spans="1:11">
      <c r="A902" s="67" t="s">
        <v>3777</v>
      </c>
      <c r="B902" s="68" t="s">
        <v>3778</v>
      </c>
      <c r="C902" s="68" t="s">
        <v>3765</v>
      </c>
      <c r="D902" s="68" t="s">
        <v>3766</v>
      </c>
      <c r="E902" s="68" t="s">
        <v>4218</v>
      </c>
      <c r="F902" s="68" t="s">
        <v>4218</v>
      </c>
      <c r="G902" s="68" t="s">
        <v>4219</v>
      </c>
      <c r="H902" s="69">
        <v>1527225</v>
      </c>
      <c r="I902" s="68" t="s">
        <v>5148</v>
      </c>
      <c r="J902" s="70"/>
      <c r="K902" s="178"/>
    </row>
    <row r="903" spans="1:11">
      <c r="A903" s="67" t="s">
        <v>3779</v>
      </c>
      <c r="B903" s="68" t="s">
        <v>3780</v>
      </c>
      <c r="C903" s="68" t="s">
        <v>3765</v>
      </c>
      <c r="D903" s="68" t="s">
        <v>3766</v>
      </c>
      <c r="E903" s="68" t="s">
        <v>4218</v>
      </c>
      <c r="F903" s="68" t="s">
        <v>4218</v>
      </c>
      <c r="G903" s="68" t="s">
        <v>4219</v>
      </c>
      <c r="H903" s="69">
        <v>808532</v>
      </c>
      <c r="I903" s="68" t="s">
        <v>5148</v>
      </c>
      <c r="J903" s="70"/>
      <c r="K903" s="178"/>
    </row>
    <row r="904" spans="1:11">
      <c r="A904" s="67" t="s">
        <v>3781</v>
      </c>
      <c r="B904" s="68" t="s">
        <v>3782</v>
      </c>
      <c r="C904" s="68" t="s">
        <v>3783</v>
      </c>
      <c r="D904" s="68" t="s">
        <v>3784</v>
      </c>
      <c r="E904" s="68" t="s">
        <v>4218</v>
      </c>
      <c r="F904" s="68" t="s">
        <v>4218</v>
      </c>
      <c r="G904" s="68" t="s">
        <v>4219</v>
      </c>
      <c r="H904" s="69">
        <v>359348</v>
      </c>
      <c r="I904" s="68" t="s">
        <v>5148</v>
      </c>
      <c r="J904" s="70"/>
      <c r="K904" s="178"/>
    </row>
    <row r="905" spans="1:11">
      <c r="A905" s="67" t="s">
        <v>3785</v>
      </c>
      <c r="B905" s="68" t="s">
        <v>3786</v>
      </c>
      <c r="C905" s="68" t="s">
        <v>3783</v>
      </c>
      <c r="D905" s="68" t="s">
        <v>3784</v>
      </c>
      <c r="E905" s="68" t="s">
        <v>4218</v>
      </c>
      <c r="F905" s="68" t="s">
        <v>4218</v>
      </c>
      <c r="G905" s="68" t="s">
        <v>4219</v>
      </c>
      <c r="H905" s="69">
        <v>5480045</v>
      </c>
      <c r="I905" s="68" t="s">
        <v>5148</v>
      </c>
      <c r="J905" s="70"/>
      <c r="K905" s="178"/>
    </row>
    <row r="906" spans="1:11">
      <c r="A906" s="67" t="s">
        <v>3787</v>
      </c>
      <c r="B906" s="68" t="s">
        <v>3788</v>
      </c>
      <c r="C906" s="68" t="s">
        <v>3783</v>
      </c>
      <c r="D906" s="68" t="s">
        <v>3784</v>
      </c>
      <c r="E906" s="68" t="s">
        <v>4218</v>
      </c>
      <c r="F906" s="68" t="s">
        <v>4218</v>
      </c>
      <c r="G906" s="68" t="s">
        <v>4219</v>
      </c>
      <c r="H906" s="69">
        <v>7366619</v>
      </c>
      <c r="I906" s="68" t="s">
        <v>5148</v>
      </c>
      <c r="J906" s="70"/>
      <c r="K906" s="178"/>
    </row>
    <row r="907" spans="1:11">
      <c r="A907" s="67" t="s">
        <v>3789</v>
      </c>
      <c r="B907" s="68" t="s">
        <v>3790</v>
      </c>
      <c r="C907" s="68" t="s">
        <v>3783</v>
      </c>
      <c r="D907" s="68" t="s">
        <v>3784</v>
      </c>
      <c r="E907" s="68" t="s">
        <v>4218</v>
      </c>
      <c r="F907" s="68" t="s">
        <v>4218</v>
      </c>
      <c r="G907" s="68" t="s">
        <v>4219</v>
      </c>
      <c r="H907" s="69">
        <v>179673</v>
      </c>
      <c r="I907" s="68" t="s">
        <v>5148</v>
      </c>
      <c r="J907" s="70"/>
      <c r="K907" s="178"/>
    </row>
    <row r="908" spans="1:11">
      <c r="A908" s="67" t="s">
        <v>3791</v>
      </c>
      <c r="B908" s="68" t="s">
        <v>3792</v>
      </c>
      <c r="C908" s="68" t="s">
        <v>3783</v>
      </c>
      <c r="D908" s="68" t="s">
        <v>3784</v>
      </c>
      <c r="E908" s="68" t="s">
        <v>4218</v>
      </c>
      <c r="F908" s="68" t="s">
        <v>4218</v>
      </c>
      <c r="G908" s="68" t="s">
        <v>4219</v>
      </c>
      <c r="H908" s="69">
        <v>179673</v>
      </c>
      <c r="I908" s="68" t="s">
        <v>5148</v>
      </c>
      <c r="J908" s="70"/>
      <c r="K908" s="178"/>
    </row>
    <row r="909" spans="1:11">
      <c r="A909" s="67" t="s">
        <v>3793</v>
      </c>
      <c r="B909" s="68" t="s">
        <v>3794</v>
      </c>
      <c r="C909" s="68" t="s">
        <v>3783</v>
      </c>
      <c r="D909" s="68" t="s">
        <v>3784</v>
      </c>
      <c r="E909" s="68" t="s">
        <v>4218</v>
      </c>
      <c r="F909" s="68" t="s">
        <v>4218</v>
      </c>
      <c r="G909" s="68" t="s">
        <v>4219</v>
      </c>
      <c r="H909" s="69">
        <v>4581678</v>
      </c>
      <c r="I909" s="68" t="s">
        <v>5148</v>
      </c>
      <c r="J909" s="70"/>
      <c r="K909" s="178"/>
    </row>
    <row r="910" spans="1:11">
      <c r="A910" s="67" t="s">
        <v>3795</v>
      </c>
      <c r="B910" s="68" t="s">
        <v>3796</v>
      </c>
      <c r="C910" s="68" t="s">
        <v>3783</v>
      </c>
      <c r="D910" s="68" t="s">
        <v>3784</v>
      </c>
      <c r="E910" s="68" t="s">
        <v>4218</v>
      </c>
      <c r="F910" s="68" t="s">
        <v>4218</v>
      </c>
      <c r="G910" s="68" t="s">
        <v>4219</v>
      </c>
      <c r="H910" s="69">
        <v>539019</v>
      </c>
      <c r="I910" s="68" t="s">
        <v>5148</v>
      </c>
      <c r="J910" s="70"/>
      <c r="K910" s="178"/>
    </row>
    <row r="911" spans="1:11">
      <c r="A911" s="67" t="s">
        <v>3797</v>
      </c>
      <c r="B911" s="68" t="s">
        <v>3798</v>
      </c>
      <c r="C911" s="68" t="s">
        <v>3783</v>
      </c>
      <c r="D911" s="68" t="s">
        <v>3784</v>
      </c>
      <c r="E911" s="68" t="s">
        <v>4218</v>
      </c>
      <c r="F911" s="68" t="s">
        <v>4218</v>
      </c>
      <c r="G911" s="68" t="s">
        <v>4219</v>
      </c>
      <c r="H911" s="69">
        <v>1347552</v>
      </c>
      <c r="I911" s="68" t="s">
        <v>5148</v>
      </c>
      <c r="J911" s="70"/>
      <c r="K911" s="178"/>
    </row>
    <row r="912" spans="1:11">
      <c r="A912" s="67" t="s">
        <v>3799</v>
      </c>
      <c r="B912" s="68" t="s">
        <v>3800</v>
      </c>
      <c r="C912" s="68" t="s">
        <v>3783</v>
      </c>
      <c r="D912" s="68" t="s">
        <v>3784</v>
      </c>
      <c r="E912" s="68" t="s">
        <v>4218</v>
      </c>
      <c r="F912" s="68" t="s">
        <v>4218</v>
      </c>
      <c r="G912" s="68" t="s">
        <v>4219</v>
      </c>
      <c r="H912" s="69">
        <v>35036353</v>
      </c>
      <c r="I912" s="68" t="s">
        <v>5148</v>
      </c>
      <c r="J912" s="70"/>
      <c r="K912" s="178"/>
    </row>
    <row r="913" spans="1:11">
      <c r="A913" s="67" t="s">
        <v>3801</v>
      </c>
      <c r="B913" s="68" t="s">
        <v>3802</v>
      </c>
      <c r="C913" s="68" t="s">
        <v>3783</v>
      </c>
      <c r="D913" s="68" t="s">
        <v>3784</v>
      </c>
      <c r="E913" s="68" t="s">
        <v>4218</v>
      </c>
      <c r="F913" s="68" t="s">
        <v>4218</v>
      </c>
      <c r="G913" s="68" t="s">
        <v>4219</v>
      </c>
      <c r="H913" s="69">
        <v>89836</v>
      </c>
      <c r="I913" s="68" t="s">
        <v>5148</v>
      </c>
      <c r="J913" s="70"/>
      <c r="K913" s="178"/>
    </row>
    <row r="914" spans="1:11">
      <c r="A914" s="67" t="s">
        <v>3803</v>
      </c>
      <c r="B914" s="68" t="s">
        <v>3804</v>
      </c>
      <c r="C914" s="68" t="s">
        <v>3805</v>
      </c>
      <c r="D914" s="68" t="s">
        <v>3806</v>
      </c>
      <c r="E914" s="68" t="s">
        <v>4218</v>
      </c>
      <c r="F914" s="68" t="s">
        <v>4218</v>
      </c>
      <c r="G914" s="68" t="s">
        <v>4219</v>
      </c>
      <c r="H914" s="69">
        <v>12038131</v>
      </c>
      <c r="I914" s="68" t="s">
        <v>5148</v>
      </c>
      <c r="J914" s="70"/>
      <c r="K914" s="178"/>
    </row>
    <row r="915" spans="1:11">
      <c r="A915" s="67" t="s">
        <v>3807</v>
      </c>
      <c r="B915" s="68" t="s">
        <v>3808</v>
      </c>
      <c r="C915" s="68" t="s">
        <v>3805</v>
      </c>
      <c r="D915" s="68" t="s">
        <v>3806</v>
      </c>
      <c r="E915" s="68" t="s">
        <v>4218</v>
      </c>
      <c r="F915" s="68" t="s">
        <v>4218</v>
      </c>
      <c r="G915" s="68" t="s">
        <v>4219</v>
      </c>
      <c r="H915" s="69">
        <v>5480045</v>
      </c>
      <c r="I915" s="68" t="s">
        <v>5148</v>
      </c>
      <c r="J915" s="70"/>
      <c r="K915" s="178"/>
    </row>
    <row r="916" spans="1:11">
      <c r="A916" s="67" t="s">
        <v>3809</v>
      </c>
      <c r="B916" s="68" t="s">
        <v>3810</v>
      </c>
      <c r="C916" s="68" t="s">
        <v>3805</v>
      </c>
      <c r="D916" s="68" t="s">
        <v>3806</v>
      </c>
      <c r="E916" s="68" t="s">
        <v>4218</v>
      </c>
      <c r="F916" s="68" t="s">
        <v>4218</v>
      </c>
      <c r="G916" s="68" t="s">
        <v>4219</v>
      </c>
      <c r="H916" s="69">
        <v>89836</v>
      </c>
      <c r="I916" s="68" t="s">
        <v>5148</v>
      </c>
      <c r="J916" s="70"/>
      <c r="K916" s="178"/>
    </row>
    <row r="917" spans="1:11">
      <c r="A917" s="67" t="s">
        <v>3811</v>
      </c>
      <c r="B917" s="68" t="s">
        <v>3812</v>
      </c>
      <c r="C917" s="68" t="s">
        <v>3805</v>
      </c>
      <c r="D917" s="68" t="s">
        <v>3806</v>
      </c>
      <c r="E917" s="68" t="s">
        <v>4218</v>
      </c>
      <c r="F917" s="68" t="s">
        <v>4218</v>
      </c>
      <c r="G917" s="68" t="s">
        <v>4219</v>
      </c>
      <c r="H917" s="69">
        <v>797074</v>
      </c>
      <c r="I917" s="68" t="s">
        <v>5148</v>
      </c>
      <c r="J917" s="70"/>
      <c r="K917" s="178"/>
    </row>
    <row r="918" spans="1:11">
      <c r="A918" s="67" t="s">
        <v>3813</v>
      </c>
      <c r="B918" s="68" t="s">
        <v>3814</v>
      </c>
      <c r="C918" s="68" t="s">
        <v>3805</v>
      </c>
      <c r="D918" s="68" t="s">
        <v>3806</v>
      </c>
      <c r="E918" s="68" t="s">
        <v>4218</v>
      </c>
      <c r="F918" s="68" t="s">
        <v>4218</v>
      </c>
      <c r="G918" s="68" t="s">
        <v>4219</v>
      </c>
      <c r="H918" s="69">
        <v>539019</v>
      </c>
      <c r="I918" s="68" t="s">
        <v>5148</v>
      </c>
      <c r="J918" s="70"/>
      <c r="K918" s="178"/>
    </row>
    <row r="919" spans="1:11">
      <c r="A919" s="67" t="s">
        <v>3815</v>
      </c>
      <c r="B919" s="68" t="s">
        <v>3816</v>
      </c>
      <c r="C919" s="68" t="s">
        <v>3805</v>
      </c>
      <c r="D919" s="68" t="s">
        <v>3806</v>
      </c>
      <c r="E919" s="68" t="s">
        <v>4218</v>
      </c>
      <c r="F919" s="68" t="s">
        <v>4218</v>
      </c>
      <c r="G919" s="68" t="s">
        <v>4219</v>
      </c>
      <c r="H919" s="69">
        <v>89836</v>
      </c>
      <c r="I919" s="68" t="s">
        <v>5148</v>
      </c>
      <c r="J919" s="70"/>
      <c r="K919" s="178"/>
    </row>
    <row r="920" spans="1:11">
      <c r="A920" s="67" t="s">
        <v>3817</v>
      </c>
      <c r="B920" s="68" t="s">
        <v>3818</v>
      </c>
      <c r="C920" s="68" t="s">
        <v>3805</v>
      </c>
      <c r="D920" s="68" t="s">
        <v>3806</v>
      </c>
      <c r="E920" s="68" t="s">
        <v>4218</v>
      </c>
      <c r="F920" s="68" t="s">
        <v>4218</v>
      </c>
      <c r="G920" s="68" t="s">
        <v>4219</v>
      </c>
      <c r="H920" s="69">
        <v>1257716</v>
      </c>
      <c r="I920" s="68" t="s">
        <v>5148</v>
      </c>
      <c r="J920" s="70"/>
      <c r="K920" s="178"/>
    </row>
    <row r="921" spans="1:11">
      <c r="A921" s="67" t="s">
        <v>3819</v>
      </c>
      <c r="B921" s="68" t="s">
        <v>3820</v>
      </c>
      <c r="C921" s="68" t="s">
        <v>3805</v>
      </c>
      <c r="D921" s="68" t="s">
        <v>3806</v>
      </c>
      <c r="E921" s="68" t="s">
        <v>4218</v>
      </c>
      <c r="F921" s="68" t="s">
        <v>4218</v>
      </c>
      <c r="G921" s="68" t="s">
        <v>4219</v>
      </c>
      <c r="H921" s="69">
        <v>1257716</v>
      </c>
      <c r="I921" s="68" t="s">
        <v>5148</v>
      </c>
      <c r="J921" s="70"/>
      <c r="K921" s="178"/>
    </row>
    <row r="922" spans="1:11">
      <c r="A922" s="67" t="s">
        <v>3821</v>
      </c>
      <c r="B922" s="68" t="s">
        <v>3820</v>
      </c>
      <c r="C922" s="68" t="s">
        <v>3805</v>
      </c>
      <c r="D922" s="68" t="s">
        <v>3806</v>
      </c>
      <c r="E922" s="68" t="s">
        <v>4218</v>
      </c>
      <c r="F922" s="68" t="s">
        <v>4218</v>
      </c>
      <c r="G922" s="68" t="s">
        <v>4219</v>
      </c>
      <c r="H922" s="69">
        <v>89836</v>
      </c>
      <c r="I922" s="68" t="s">
        <v>5148</v>
      </c>
      <c r="J922" s="70"/>
      <c r="K922" s="178"/>
    </row>
    <row r="923" spans="1:11">
      <c r="A923" s="67" t="s">
        <v>3822</v>
      </c>
      <c r="B923" s="68" t="s">
        <v>3823</v>
      </c>
      <c r="C923" s="68" t="s">
        <v>3824</v>
      </c>
      <c r="D923" s="68" t="s">
        <v>3825</v>
      </c>
      <c r="E923" s="68" t="s">
        <v>4218</v>
      </c>
      <c r="F923" s="68" t="s">
        <v>4218</v>
      </c>
      <c r="G923" s="68" t="s">
        <v>4219</v>
      </c>
      <c r="H923" s="69">
        <v>10241397</v>
      </c>
      <c r="I923" s="68" t="s">
        <v>5148</v>
      </c>
      <c r="J923" s="70"/>
      <c r="K923" s="178"/>
    </row>
    <row r="924" spans="1:11">
      <c r="A924" s="67" t="s">
        <v>3826</v>
      </c>
      <c r="B924" s="68" t="s">
        <v>3827</v>
      </c>
      <c r="C924" s="68" t="s">
        <v>3824</v>
      </c>
      <c r="D924" s="68" t="s">
        <v>3825</v>
      </c>
      <c r="E924" s="68" t="s">
        <v>4218</v>
      </c>
      <c r="F924" s="68" t="s">
        <v>4218</v>
      </c>
      <c r="G924" s="68" t="s">
        <v>4219</v>
      </c>
      <c r="H924" s="69">
        <v>5749554</v>
      </c>
      <c r="I924" s="68" t="s">
        <v>5148</v>
      </c>
      <c r="J924" s="70"/>
      <c r="K924" s="178"/>
    </row>
    <row r="925" spans="1:11">
      <c r="A925" s="67" t="s">
        <v>3828</v>
      </c>
      <c r="B925" s="68" t="s">
        <v>3829</v>
      </c>
      <c r="C925" s="68" t="s">
        <v>3824</v>
      </c>
      <c r="D925" s="68" t="s">
        <v>3825</v>
      </c>
      <c r="E925" s="68" t="s">
        <v>4218</v>
      </c>
      <c r="F925" s="68" t="s">
        <v>4218</v>
      </c>
      <c r="G925" s="68" t="s">
        <v>4219</v>
      </c>
      <c r="H925" s="69">
        <v>539019</v>
      </c>
      <c r="I925" s="68" t="s">
        <v>5148</v>
      </c>
      <c r="J925" s="70"/>
      <c r="K925" s="178"/>
    </row>
    <row r="926" spans="1:11">
      <c r="A926" s="67" t="s">
        <v>3830</v>
      </c>
      <c r="B926" s="68" t="s">
        <v>3831</v>
      </c>
      <c r="C926" s="68" t="s">
        <v>3824</v>
      </c>
      <c r="D926" s="68" t="s">
        <v>3825</v>
      </c>
      <c r="E926" s="68" t="s">
        <v>4218</v>
      </c>
      <c r="F926" s="68" t="s">
        <v>4218</v>
      </c>
      <c r="G926" s="68" t="s">
        <v>4219</v>
      </c>
      <c r="H926" s="69">
        <v>179673</v>
      </c>
      <c r="I926" s="68" t="s">
        <v>5148</v>
      </c>
      <c r="J926" s="70"/>
      <c r="K926" s="178"/>
    </row>
    <row r="927" spans="1:11">
      <c r="A927" s="67" t="s">
        <v>3832</v>
      </c>
      <c r="B927" s="68" t="s">
        <v>3833</v>
      </c>
      <c r="C927" s="68" t="s">
        <v>3824</v>
      </c>
      <c r="D927" s="68" t="s">
        <v>3825</v>
      </c>
      <c r="E927" s="68" t="s">
        <v>4218</v>
      </c>
      <c r="F927" s="68" t="s">
        <v>4218</v>
      </c>
      <c r="G927" s="68" t="s">
        <v>4219</v>
      </c>
      <c r="H927" s="69">
        <v>179673</v>
      </c>
      <c r="I927" s="68" t="s">
        <v>5148</v>
      </c>
      <c r="J927" s="70"/>
      <c r="K927" s="178"/>
    </row>
    <row r="928" spans="1:11">
      <c r="A928" s="67" t="s">
        <v>3834</v>
      </c>
      <c r="B928" s="68" t="s">
        <v>3835</v>
      </c>
      <c r="C928" s="68" t="s">
        <v>3824</v>
      </c>
      <c r="D928" s="68" t="s">
        <v>3825</v>
      </c>
      <c r="E928" s="68" t="s">
        <v>4218</v>
      </c>
      <c r="F928" s="68" t="s">
        <v>4218</v>
      </c>
      <c r="G928" s="68" t="s">
        <v>4219</v>
      </c>
      <c r="H928" s="69">
        <v>539019</v>
      </c>
      <c r="I928" s="68" t="s">
        <v>5148</v>
      </c>
      <c r="J928" s="70"/>
      <c r="K928" s="178"/>
    </row>
    <row r="929" spans="1:11">
      <c r="A929" s="67" t="s">
        <v>3836</v>
      </c>
      <c r="B929" s="68" t="s">
        <v>3837</v>
      </c>
      <c r="C929" s="68" t="s">
        <v>3824</v>
      </c>
      <c r="D929" s="68" t="s">
        <v>3825</v>
      </c>
      <c r="E929" s="68" t="s">
        <v>4218</v>
      </c>
      <c r="F929" s="68" t="s">
        <v>4218</v>
      </c>
      <c r="G929" s="68" t="s">
        <v>4219</v>
      </c>
      <c r="H929" s="69">
        <v>359348</v>
      </c>
      <c r="I929" s="68" t="s">
        <v>5148</v>
      </c>
      <c r="J929" s="70"/>
      <c r="K929" s="178"/>
    </row>
    <row r="930" spans="1:11">
      <c r="A930" s="67" t="s">
        <v>3838</v>
      </c>
      <c r="B930" s="68" t="s">
        <v>3839</v>
      </c>
      <c r="C930" s="68" t="s">
        <v>3824</v>
      </c>
      <c r="D930" s="68" t="s">
        <v>3825</v>
      </c>
      <c r="E930" s="68" t="s">
        <v>4218</v>
      </c>
      <c r="F930" s="68" t="s">
        <v>4218</v>
      </c>
      <c r="G930" s="68" t="s">
        <v>4219</v>
      </c>
      <c r="H930" s="69">
        <v>874977</v>
      </c>
      <c r="I930" s="68" t="s">
        <v>5148</v>
      </c>
      <c r="J930" s="70"/>
      <c r="K930" s="178"/>
    </row>
    <row r="931" spans="1:11">
      <c r="A931" s="67" t="s">
        <v>3840</v>
      </c>
      <c r="B931" s="68" t="s">
        <v>3841</v>
      </c>
      <c r="C931" s="68" t="s">
        <v>3824</v>
      </c>
      <c r="D931" s="68" t="s">
        <v>3825</v>
      </c>
      <c r="E931" s="68" t="s">
        <v>4218</v>
      </c>
      <c r="F931" s="68" t="s">
        <v>4218</v>
      </c>
      <c r="G931" s="68" t="s">
        <v>4219</v>
      </c>
      <c r="H931" s="69">
        <v>1706899</v>
      </c>
      <c r="I931" s="68" t="s">
        <v>5148</v>
      </c>
      <c r="J931" s="70"/>
      <c r="K931" s="178"/>
    </row>
    <row r="932" spans="1:11">
      <c r="A932" s="67" t="s">
        <v>3842</v>
      </c>
      <c r="B932" s="68" t="s">
        <v>3843</v>
      </c>
      <c r="C932" s="68" t="s">
        <v>3824</v>
      </c>
      <c r="D932" s="68" t="s">
        <v>3825</v>
      </c>
      <c r="E932" s="68" t="s">
        <v>4218</v>
      </c>
      <c r="F932" s="68" t="s">
        <v>4218</v>
      </c>
      <c r="G932" s="68" t="s">
        <v>4219</v>
      </c>
      <c r="H932" s="69">
        <v>89836</v>
      </c>
      <c r="I932" s="68" t="s">
        <v>5148</v>
      </c>
      <c r="J932" s="70"/>
      <c r="K932" s="178"/>
    </row>
    <row r="933" spans="1:11">
      <c r="A933" s="67" t="s">
        <v>4200</v>
      </c>
      <c r="B933" s="68" t="s">
        <v>4201</v>
      </c>
      <c r="C933" s="68" t="s">
        <v>3824</v>
      </c>
      <c r="D933" s="68" t="s">
        <v>3825</v>
      </c>
      <c r="E933" s="68" t="s">
        <v>4218</v>
      </c>
      <c r="F933" s="68" t="s">
        <v>4218</v>
      </c>
      <c r="G933" s="68" t="s">
        <v>4219</v>
      </c>
      <c r="H933" s="69">
        <v>431503</v>
      </c>
      <c r="I933" s="68" t="s">
        <v>5148</v>
      </c>
      <c r="J933" s="70"/>
      <c r="K933" s="178"/>
    </row>
    <row r="934" spans="1:11">
      <c r="A934" s="67" t="s">
        <v>3844</v>
      </c>
      <c r="B934" s="68" t="s">
        <v>3845</v>
      </c>
      <c r="C934" s="68" t="s">
        <v>3846</v>
      </c>
      <c r="D934" s="68" t="s">
        <v>3847</v>
      </c>
      <c r="E934" s="68" t="s">
        <v>4218</v>
      </c>
      <c r="F934" s="68" t="s">
        <v>4218</v>
      </c>
      <c r="G934" s="68" t="s">
        <v>4219</v>
      </c>
      <c r="H934" s="69">
        <v>359348</v>
      </c>
      <c r="I934" s="68" t="s">
        <v>5148</v>
      </c>
      <c r="J934" s="70"/>
      <c r="K934" s="178"/>
    </row>
    <row r="935" spans="1:11">
      <c r="A935" s="67" t="s">
        <v>3848</v>
      </c>
      <c r="B935" s="68" t="s">
        <v>3849</v>
      </c>
      <c r="C935" s="68" t="s">
        <v>3846</v>
      </c>
      <c r="D935" s="68" t="s">
        <v>3847</v>
      </c>
      <c r="E935" s="68" t="s">
        <v>4218</v>
      </c>
      <c r="F935" s="68" t="s">
        <v>4218</v>
      </c>
      <c r="G935" s="68" t="s">
        <v>4219</v>
      </c>
      <c r="H935" s="69">
        <v>3054451</v>
      </c>
      <c r="I935" s="68" t="s">
        <v>5148</v>
      </c>
      <c r="J935" s="70"/>
      <c r="K935" s="178"/>
    </row>
    <row r="936" spans="1:11">
      <c r="A936" s="67" t="s">
        <v>3850</v>
      </c>
      <c r="B936" s="68" t="s">
        <v>3851</v>
      </c>
      <c r="C936" s="68" t="s">
        <v>3846</v>
      </c>
      <c r="D936" s="68" t="s">
        <v>3847</v>
      </c>
      <c r="E936" s="68" t="s">
        <v>4218</v>
      </c>
      <c r="F936" s="68" t="s">
        <v>4218</v>
      </c>
      <c r="G936" s="68" t="s">
        <v>4219</v>
      </c>
      <c r="H936" s="69">
        <v>1796735</v>
      </c>
      <c r="I936" s="68" t="s">
        <v>5148</v>
      </c>
      <c r="J936" s="70"/>
      <c r="K936" s="178"/>
    </row>
    <row r="937" spans="1:11">
      <c r="A937" s="67" t="s">
        <v>3852</v>
      </c>
      <c r="B937" s="68" t="s">
        <v>3853</v>
      </c>
      <c r="C937" s="68" t="s">
        <v>3846</v>
      </c>
      <c r="D937" s="68" t="s">
        <v>3847</v>
      </c>
      <c r="E937" s="68" t="s">
        <v>4218</v>
      </c>
      <c r="F937" s="68" t="s">
        <v>4218</v>
      </c>
      <c r="G937" s="68" t="s">
        <v>4219</v>
      </c>
      <c r="H937" s="69">
        <v>5210535</v>
      </c>
      <c r="I937" s="68" t="s">
        <v>5148</v>
      </c>
      <c r="J937" s="70"/>
      <c r="K937" s="178"/>
    </row>
    <row r="938" spans="1:11">
      <c r="A938" s="67" t="s">
        <v>3854</v>
      </c>
      <c r="B938" s="68" t="s">
        <v>3855</v>
      </c>
      <c r="C938" s="68" t="s">
        <v>3846</v>
      </c>
      <c r="D938" s="68" t="s">
        <v>3847</v>
      </c>
      <c r="E938" s="68" t="s">
        <v>4218</v>
      </c>
      <c r="F938" s="68" t="s">
        <v>4218</v>
      </c>
      <c r="G938" s="68" t="s">
        <v>4219</v>
      </c>
      <c r="H938" s="69">
        <v>3054451</v>
      </c>
      <c r="I938" s="68" t="s">
        <v>5148</v>
      </c>
      <c r="J938" s="70"/>
      <c r="K938" s="178"/>
    </row>
    <row r="939" spans="1:11">
      <c r="A939" s="67" t="s">
        <v>3856</v>
      </c>
      <c r="B939" s="68" t="s">
        <v>3857</v>
      </c>
      <c r="C939" s="68" t="s">
        <v>3846</v>
      </c>
      <c r="D939" s="68" t="s">
        <v>3847</v>
      </c>
      <c r="E939" s="68" t="s">
        <v>4218</v>
      </c>
      <c r="F939" s="68" t="s">
        <v>4218</v>
      </c>
      <c r="G939" s="68" t="s">
        <v>4219</v>
      </c>
      <c r="H939" s="69">
        <v>3862983</v>
      </c>
      <c r="I939" s="68" t="s">
        <v>5148</v>
      </c>
      <c r="J939" s="70"/>
      <c r="K939" s="178"/>
    </row>
    <row r="940" spans="1:11">
      <c r="A940" s="67" t="s">
        <v>3858</v>
      </c>
      <c r="B940" s="68" t="s">
        <v>3859</v>
      </c>
      <c r="C940" s="68" t="s">
        <v>3846</v>
      </c>
      <c r="D940" s="68" t="s">
        <v>3847</v>
      </c>
      <c r="E940" s="68" t="s">
        <v>4218</v>
      </c>
      <c r="F940" s="68" t="s">
        <v>4218</v>
      </c>
      <c r="G940" s="68" t="s">
        <v>4219</v>
      </c>
      <c r="H940" s="69">
        <v>4132493</v>
      </c>
      <c r="I940" s="68" t="s">
        <v>5148</v>
      </c>
      <c r="J940" s="70"/>
      <c r="K940" s="178"/>
    </row>
    <row r="941" spans="1:11">
      <c r="A941" s="67" t="s">
        <v>3860</v>
      </c>
      <c r="B941" s="68" t="s">
        <v>3861</v>
      </c>
      <c r="C941" s="68" t="s">
        <v>3846</v>
      </c>
      <c r="D941" s="68" t="s">
        <v>3847</v>
      </c>
      <c r="E941" s="68" t="s">
        <v>4218</v>
      </c>
      <c r="F941" s="68" t="s">
        <v>4218</v>
      </c>
      <c r="G941" s="68" t="s">
        <v>4219</v>
      </c>
      <c r="H941" s="69">
        <v>4491841</v>
      </c>
      <c r="I941" s="68" t="s">
        <v>5148</v>
      </c>
      <c r="J941" s="70"/>
      <c r="K941" s="178"/>
    </row>
    <row r="942" spans="1:11">
      <c r="A942" s="67" t="s">
        <v>3862</v>
      </c>
      <c r="B942" s="68" t="s">
        <v>3863</v>
      </c>
      <c r="C942" s="68" t="s">
        <v>3846</v>
      </c>
      <c r="D942" s="68" t="s">
        <v>3847</v>
      </c>
      <c r="E942" s="68" t="s">
        <v>4218</v>
      </c>
      <c r="F942" s="68" t="s">
        <v>4218</v>
      </c>
      <c r="G942" s="68" t="s">
        <v>4219</v>
      </c>
      <c r="H942" s="69">
        <v>2964614</v>
      </c>
      <c r="I942" s="68" t="s">
        <v>5148</v>
      </c>
      <c r="J942" s="70"/>
      <c r="K942" s="178"/>
    </row>
    <row r="943" spans="1:11">
      <c r="A943" s="67" t="s">
        <v>3864</v>
      </c>
      <c r="B943" s="68" t="s">
        <v>3865</v>
      </c>
      <c r="C943" s="68" t="s">
        <v>3846</v>
      </c>
      <c r="D943" s="68" t="s">
        <v>3847</v>
      </c>
      <c r="E943" s="68" t="s">
        <v>4218</v>
      </c>
      <c r="F943" s="68" t="s">
        <v>4218</v>
      </c>
      <c r="G943" s="68" t="s">
        <v>4219</v>
      </c>
      <c r="H943" s="69">
        <v>4042655</v>
      </c>
      <c r="I943" s="68" t="s">
        <v>5148</v>
      </c>
      <c r="J943" s="70"/>
      <c r="K943" s="178"/>
    </row>
    <row r="944" spans="1:11">
      <c r="A944" s="67" t="s">
        <v>3866</v>
      </c>
      <c r="B944" s="68" t="s">
        <v>3867</v>
      </c>
      <c r="C944" s="68" t="s">
        <v>3846</v>
      </c>
      <c r="D944" s="68" t="s">
        <v>3847</v>
      </c>
      <c r="E944" s="68" t="s">
        <v>4218</v>
      </c>
      <c r="F944" s="68" t="s">
        <v>4218</v>
      </c>
      <c r="G944" s="68" t="s">
        <v>4219</v>
      </c>
      <c r="H944" s="69">
        <v>3862983</v>
      </c>
      <c r="I944" s="68" t="s">
        <v>5148</v>
      </c>
      <c r="J944" s="70"/>
      <c r="K944" s="178"/>
    </row>
    <row r="945" spans="1:11">
      <c r="A945" s="67" t="s">
        <v>3868</v>
      </c>
      <c r="B945" s="68" t="s">
        <v>3869</v>
      </c>
      <c r="C945" s="68" t="s">
        <v>3846</v>
      </c>
      <c r="D945" s="68" t="s">
        <v>3847</v>
      </c>
      <c r="E945" s="68" t="s">
        <v>4218</v>
      </c>
      <c r="F945" s="68" t="s">
        <v>4218</v>
      </c>
      <c r="G945" s="68" t="s">
        <v>4219</v>
      </c>
      <c r="H945" s="69">
        <v>3144287</v>
      </c>
      <c r="I945" s="68" t="s">
        <v>5148</v>
      </c>
      <c r="J945" s="70"/>
      <c r="K945" s="178"/>
    </row>
    <row r="946" spans="1:11">
      <c r="A946" s="67" t="s">
        <v>3870</v>
      </c>
      <c r="B946" s="68" t="s">
        <v>3871</v>
      </c>
      <c r="C946" s="68" t="s">
        <v>3846</v>
      </c>
      <c r="D946" s="68" t="s">
        <v>3847</v>
      </c>
      <c r="E946" s="68" t="s">
        <v>4218</v>
      </c>
      <c r="F946" s="68" t="s">
        <v>4218</v>
      </c>
      <c r="G946" s="68" t="s">
        <v>4219</v>
      </c>
      <c r="H946" s="69">
        <v>89836</v>
      </c>
      <c r="I946" s="68" t="s">
        <v>5148</v>
      </c>
      <c r="J946" s="70"/>
      <c r="K946" s="178"/>
    </row>
    <row r="947" spans="1:11">
      <c r="A947" s="67" t="s">
        <v>3872</v>
      </c>
      <c r="B947" s="68" t="s">
        <v>3873</v>
      </c>
      <c r="C947" s="68" t="s">
        <v>3846</v>
      </c>
      <c r="D947" s="68" t="s">
        <v>3847</v>
      </c>
      <c r="E947" s="68" t="s">
        <v>4218</v>
      </c>
      <c r="F947" s="68" t="s">
        <v>4218</v>
      </c>
      <c r="G947" s="68" t="s">
        <v>4219</v>
      </c>
      <c r="H947" s="69">
        <v>2874777</v>
      </c>
      <c r="I947" s="68" t="s">
        <v>5148</v>
      </c>
      <c r="J947" s="70"/>
      <c r="K947" s="178"/>
    </row>
    <row r="948" spans="1:11">
      <c r="A948" s="67" t="s">
        <v>3874</v>
      </c>
      <c r="B948" s="68" t="s">
        <v>3875</v>
      </c>
      <c r="C948" s="68" t="s">
        <v>3846</v>
      </c>
      <c r="D948" s="68" t="s">
        <v>3847</v>
      </c>
      <c r="E948" s="68" t="s">
        <v>4218</v>
      </c>
      <c r="F948" s="68" t="s">
        <v>4218</v>
      </c>
      <c r="G948" s="68" t="s">
        <v>4219</v>
      </c>
      <c r="H948" s="69">
        <v>2066247</v>
      </c>
      <c r="I948" s="68" t="s">
        <v>5148</v>
      </c>
      <c r="J948" s="70"/>
      <c r="K948" s="178"/>
    </row>
    <row r="949" spans="1:11">
      <c r="A949" s="67" t="s">
        <v>3876</v>
      </c>
      <c r="B949" s="68" t="s">
        <v>3877</v>
      </c>
      <c r="C949" s="68" t="s">
        <v>3846</v>
      </c>
      <c r="D949" s="68" t="s">
        <v>3847</v>
      </c>
      <c r="E949" s="68" t="s">
        <v>4218</v>
      </c>
      <c r="F949" s="68" t="s">
        <v>4218</v>
      </c>
      <c r="G949" s="68" t="s">
        <v>4219</v>
      </c>
      <c r="H949" s="69">
        <v>2515431</v>
      </c>
      <c r="I949" s="68" t="s">
        <v>5148</v>
      </c>
      <c r="J949" s="70"/>
      <c r="K949" s="178"/>
    </row>
    <row r="950" spans="1:11">
      <c r="A950" s="67" t="s">
        <v>3878</v>
      </c>
      <c r="B950" s="68" t="s">
        <v>3879</v>
      </c>
      <c r="C950" s="68" t="s">
        <v>3846</v>
      </c>
      <c r="D950" s="68" t="s">
        <v>3847</v>
      </c>
      <c r="E950" s="68" t="s">
        <v>4218</v>
      </c>
      <c r="F950" s="68" t="s">
        <v>4218</v>
      </c>
      <c r="G950" s="68" t="s">
        <v>4219</v>
      </c>
      <c r="H950" s="69">
        <v>2245920</v>
      </c>
      <c r="I950" s="68" t="s">
        <v>5148</v>
      </c>
      <c r="J950" s="70"/>
      <c r="K950" s="178"/>
    </row>
    <row r="951" spans="1:11">
      <c r="A951" s="67" t="s">
        <v>3880</v>
      </c>
      <c r="B951" s="68" t="s">
        <v>3881</v>
      </c>
      <c r="C951" s="68" t="s">
        <v>3846</v>
      </c>
      <c r="D951" s="68" t="s">
        <v>3847</v>
      </c>
      <c r="E951" s="68" t="s">
        <v>4218</v>
      </c>
      <c r="F951" s="68" t="s">
        <v>4218</v>
      </c>
      <c r="G951" s="68" t="s">
        <v>4219</v>
      </c>
      <c r="H951" s="69">
        <v>1886572</v>
      </c>
      <c r="I951" s="68" t="s">
        <v>5148</v>
      </c>
      <c r="J951" s="70"/>
      <c r="K951" s="178"/>
    </row>
    <row r="952" spans="1:11">
      <c r="A952" s="67" t="s">
        <v>3882</v>
      </c>
      <c r="B952" s="68" t="s">
        <v>3883</v>
      </c>
      <c r="C952" s="68" t="s">
        <v>3846</v>
      </c>
      <c r="D952" s="68" t="s">
        <v>3847</v>
      </c>
      <c r="E952" s="68" t="s">
        <v>4218</v>
      </c>
      <c r="F952" s="68" t="s">
        <v>4218</v>
      </c>
      <c r="G952" s="68" t="s">
        <v>4219</v>
      </c>
      <c r="H952" s="69">
        <v>89836</v>
      </c>
      <c r="I952" s="68" t="s">
        <v>5148</v>
      </c>
      <c r="J952" s="70"/>
      <c r="K952" s="178"/>
    </row>
    <row r="953" spans="1:11">
      <c r="A953" s="67" t="s">
        <v>3884</v>
      </c>
      <c r="B953" s="68" t="s">
        <v>3885</v>
      </c>
      <c r="C953" s="68" t="s">
        <v>3846</v>
      </c>
      <c r="D953" s="68" t="s">
        <v>3847</v>
      </c>
      <c r="E953" s="68" t="s">
        <v>4218</v>
      </c>
      <c r="F953" s="68" t="s">
        <v>4218</v>
      </c>
      <c r="G953" s="68" t="s">
        <v>4219</v>
      </c>
      <c r="H953" s="69">
        <v>2335758</v>
      </c>
      <c r="I953" s="68" t="s">
        <v>5148</v>
      </c>
      <c r="J953" s="70"/>
      <c r="K953" s="178"/>
    </row>
    <row r="954" spans="1:11">
      <c r="A954" s="67" t="s">
        <v>3886</v>
      </c>
      <c r="B954" s="68" t="s">
        <v>3887</v>
      </c>
      <c r="C954" s="68" t="s">
        <v>3846</v>
      </c>
      <c r="D954" s="68" t="s">
        <v>3847</v>
      </c>
      <c r="E954" s="68" t="s">
        <v>4218</v>
      </c>
      <c r="F954" s="68" t="s">
        <v>4218</v>
      </c>
      <c r="G954" s="68" t="s">
        <v>4219</v>
      </c>
      <c r="H954" s="69">
        <v>6737760</v>
      </c>
      <c r="I954" s="68" t="s">
        <v>5148</v>
      </c>
      <c r="J954" s="70"/>
      <c r="K954" s="178"/>
    </row>
    <row r="955" spans="1:11">
      <c r="A955" s="67" t="s">
        <v>3888</v>
      </c>
      <c r="B955" s="68" t="s">
        <v>3889</v>
      </c>
      <c r="C955" s="68" t="s">
        <v>3846</v>
      </c>
      <c r="D955" s="68" t="s">
        <v>3847</v>
      </c>
      <c r="E955" s="68" t="s">
        <v>4218</v>
      </c>
      <c r="F955" s="68" t="s">
        <v>4218</v>
      </c>
      <c r="G955" s="68" t="s">
        <v>4219</v>
      </c>
      <c r="H955" s="69">
        <v>2784940</v>
      </c>
      <c r="I955" s="68" t="s">
        <v>5148</v>
      </c>
      <c r="J955" s="70"/>
      <c r="K955" s="178"/>
    </row>
    <row r="956" spans="1:11">
      <c r="A956" s="67" t="s">
        <v>3890</v>
      </c>
      <c r="B956" s="68" t="s">
        <v>3891</v>
      </c>
      <c r="C956" s="68" t="s">
        <v>3846</v>
      </c>
      <c r="D956" s="68" t="s">
        <v>3847</v>
      </c>
      <c r="E956" s="68" t="s">
        <v>4218</v>
      </c>
      <c r="F956" s="68" t="s">
        <v>4218</v>
      </c>
      <c r="G956" s="68" t="s">
        <v>4219</v>
      </c>
      <c r="H956" s="69">
        <v>1347552</v>
      </c>
      <c r="I956" s="68" t="s">
        <v>5148</v>
      </c>
      <c r="J956" s="70"/>
      <c r="K956" s="178"/>
    </row>
    <row r="957" spans="1:11">
      <c r="A957" s="67" t="s">
        <v>3892</v>
      </c>
      <c r="B957" s="68" t="s">
        <v>3893</v>
      </c>
      <c r="C957" s="68" t="s">
        <v>3846</v>
      </c>
      <c r="D957" s="68" t="s">
        <v>3847</v>
      </c>
      <c r="E957" s="68" t="s">
        <v>4218</v>
      </c>
      <c r="F957" s="68" t="s">
        <v>4218</v>
      </c>
      <c r="G957" s="68" t="s">
        <v>4219</v>
      </c>
      <c r="H957" s="69">
        <v>2874777</v>
      </c>
      <c r="I957" s="68" t="s">
        <v>5148</v>
      </c>
      <c r="J957" s="70"/>
      <c r="K957" s="178"/>
    </row>
    <row r="958" spans="1:11">
      <c r="A958" s="67" t="s">
        <v>3894</v>
      </c>
      <c r="B958" s="68" t="s">
        <v>3895</v>
      </c>
      <c r="C958" s="68" t="s">
        <v>3846</v>
      </c>
      <c r="D958" s="68" t="s">
        <v>3847</v>
      </c>
      <c r="E958" s="68" t="s">
        <v>4218</v>
      </c>
      <c r="F958" s="68" t="s">
        <v>4218</v>
      </c>
      <c r="G958" s="68" t="s">
        <v>4219</v>
      </c>
      <c r="H958" s="69">
        <v>9189821</v>
      </c>
      <c r="I958" s="68" t="s">
        <v>5148</v>
      </c>
      <c r="J958" s="70"/>
      <c r="K958" s="178"/>
    </row>
    <row r="959" spans="1:11">
      <c r="A959" s="67" t="s">
        <v>3896</v>
      </c>
      <c r="B959" s="68" t="s">
        <v>3897</v>
      </c>
      <c r="C959" s="68" t="s">
        <v>3846</v>
      </c>
      <c r="D959" s="68" t="s">
        <v>3847</v>
      </c>
      <c r="E959" s="68" t="s">
        <v>4218</v>
      </c>
      <c r="F959" s="68" t="s">
        <v>4218</v>
      </c>
      <c r="G959" s="68" t="s">
        <v>4219</v>
      </c>
      <c r="H959" s="69">
        <v>12756826</v>
      </c>
      <c r="I959" s="68" t="s">
        <v>5148</v>
      </c>
      <c r="J959" s="70"/>
      <c r="K959" s="178"/>
    </row>
    <row r="960" spans="1:11">
      <c r="A960" s="67" t="s">
        <v>3898</v>
      </c>
      <c r="B960" s="68" t="s">
        <v>3899</v>
      </c>
      <c r="C960" s="68" t="s">
        <v>3900</v>
      </c>
      <c r="D960" s="68" t="s">
        <v>3901</v>
      </c>
      <c r="E960" s="68" t="s">
        <v>4218</v>
      </c>
      <c r="F960" s="68" t="s">
        <v>4218</v>
      </c>
      <c r="G960" s="68" t="s">
        <v>4219</v>
      </c>
      <c r="H960" s="69">
        <v>14373888</v>
      </c>
      <c r="I960" s="68" t="s">
        <v>5148</v>
      </c>
      <c r="J960" s="70"/>
      <c r="K960" s="178"/>
    </row>
    <row r="961" spans="1:11">
      <c r="A961" s="67" t="s">
        <v>3902</v>
      </c>
      <c r="B961" s="68" t="s">
        <v>3903</v>
      </c>
      <c r="C961" s="68" t="s">
        <v>3900</v>
      </c>
      <c r="D961" s="68" t="s">
        <v>3901</v>
      </c>
      <c r="E961" s="68" t="s">
        <v>4218</v>
      </c>
      <c r="F961" s="68" t="s">
        <v>4218</v>
      </c>
      <c r="G961" s="68" t="s">
        <v>4219</v>
      </c>
      <c r="H961" s="69">
        <v>12846663</v>
      </c>
      <c r="I961" s="68" t="s">
        <v>5148</v>
      </c>
      <c r="J961" s="70"/>
      <c r="K961" s="178"/>
    </row>
    <row r="962" spans="1:11">
      <c r="A962" s="67" t="s">
        <v>3904</v>
      </c>
      <c r="B962" s="68" t="s">
        <v>3905</v>
      </c>
      <c r="C962" s="68" t="s">
        <v>3900</v>
      </c>
      <c r="D962" s="68" t="s">
        <v>3901</v>
      </c>
      <c r="E962" s="68" t="s">
        <v>4218</v>
      </c>
      <c r="F962" s="68" t="s">
        <v>4218</v>
      </c>
      <c r="G962" s="68" t="s">
        <v>4219</v>
      </c>
      <c r="H962" s="69">
        <v>6917433</v>
      </c>
      <c r="I962" s="68" t="s">
        <v>5148</v>
      </c>
      <c r="J962" s="70"/>
      <c r="K962" s="178"/>
    </row>
    <row r="963" spans="1:11">
      <c r="A963" s="67" t="s">
        <v>3906</v>
      </c>
      <c r="B963" s="68" t="s">
        <v>3907</v>
      </c>
      <c r="C963" s="68" t="s">
        <v>3900</v>
      </c>
      <c r="D963" s="68" t="s">
        <v>3901</v>
      </c>
      <c r="E963" s="68" t="s">
        <v>4218</v>
      </c>
      <c r="F963" s="68" t="s">
        <v>4218</v>
      </c>
      <c r="G963" s="68" t="s">
        <v>4219</v>
      </c>
      <c r="H963" s="69">
        <v>10241397</v>
      </c>
      <c r="I963" s="68" t="s">
        <v>5148</v>
      </c>
      <c r="J963" s="70"/>
      <c r="K963" s="178"/>
    </row>
    <row r="964" spans="1:11">
      <c r="A964" s="67" t="s">
        <v>3908</v>
      </c>
      <c r="B964" s="68" t="s">
        <v>3909</v>
      </c>
      <c r="C964" s="68" t="s">
        <v>3900</v>
      </c>
      <c r="D964" s="68" t="s">
        <v>3901</v>
      </c>
      <c r="E964" s="68" t="s">
        <v>4218</v>
      </c>
      <c r="F964" s="68" t="s">
        <v>4218</v>
      </c>
      <c r="G964" s="68" t="s">
        <v>4219</v>
      </c>
      <c r="H964" s="69">
        <v>359348</v>
      </c>
      <c r="I964" s="68" t="s">
        <v>5148</v>
      </c>
      <c r="J964" s="70"/>
      <c r="K964" s="178"/>
    </row>
    <row r="965" spans="1:11">
      <c r="A965" s="67" t="s">
        <v>3910</v>
      </c>
      <c r="B965" s="68" t="s">
        <v>3911</v>
      </c>
      <c r="C965" s="68" t="s">
        <v>3900</v>
      </c>
      <c r="D965" s="68" t="s">
        <v>3901</v>
      </c>
      <c r="E965" s="68" t="s">
        <v>4218</v>
      </c>
      <c r="F965" s="68" t="s">
        <v>4218</v>
      </c>
      <c r="G965" s="68" t="s">
        <v>4219</v>
      </c>
      <c r="H965" s="69">
        <v>269510</v>
      </c>
      <c r="I965" s="68" t="s">
        <v>5148</v>
      </c>
      <c r="J965" s="70"/>
      <c r="K965" s="178"/>
    </row>
    <row r="966" spans="1:11">
      <c r="A966" s="67" t="s">
        <v>3912</v>
      </c>
      <c r="B966" s="68" t="s">
        <v>3913</v>
      </c>
      <c r="C966" s="68" t="s">
        <v>3900</v>
      </c>
      <c r="D966" s="68" t="s">
        <v>3901</v>
      </c>
      <c r="E966" s="68" t="s">
        <v>4218</v>
      </c>
      <c r="F966" s="68" t="s">
        <v>4218</v>
      </c>
      <c r="G966" s="68" t="s">
        <v>4219</v>
      </c>
      <c r="H966" s="69">
        <v>3413800</v>
      </c>
      <c r="I966" s="68" t="s">
        <v>5148</v>
      </c>
      <c r="J966" s="70"/>
      <c r="K966" s="178"/>
    </row>
    <row r="967" spans="1:11">
      <c r="A967" s="67" t="s">
        <v>3914</v>
      </c>
      <c r="B967" s="68" t="s">
        <v>3915</v>
      </c>
      <c r="C967" s="68" t="s">
        <v>3900</v>
      </c>
      <c r="D967" s="68" t="s">
        <v>3901</v>
      </c>
      <c r="E967" s="68" t="s">
        <v>4218</v>
      </c>
      <c r="F967" s="68" t="s">
        <v>4218</v>
      </c>
      <c r="G967" s="68" t="s">
        <v>4219</v>
      </c>
      <c r="H967" s="69">
        <v>628856</v>
      </c>
      <c r="I967" s="68" t="s">
        <v>5148</v>
      </c>
      <c r="J967" s="70"/>
      <c r="K967" s="178"/>
    </row>
    <row r="968" spans="1:11">
      <c r="A968" s="67" t="s">
        <v>3916</v>
      </c>
      <c r="B968" s="68" t="s">
        <v>3917</v>
      </c>
      <c r="C968" s="68" t="s">
        <v>3900</v>
      </c>
      <c r="D968" s="68" t="s">
        <v>3901</v>
      </c>
      <c r="E968" s="68" t="s">
        <v>4218</v>
      </c>
      <c r="F968" s="68" t="s">
        <v>4218</v>
      </c>
      <c r="G968" s="68" t="s">
        <v>4219</v>
      </c>
      <c r="H968" s="69">
        <v>89836</v>
      </c>
      <c r="I968" s="68" t="s">
        <v>5148</v>
      </c>
      <c r="J968" s="70"/>
      <c r="K968" s="178"/>
    </row>
    <row r="969" spans="1:11">
      <c r="A969" s="67" t="s">
        <v>3918</v>
      </c>
      <c r="B969" s="68" t="s">
        <v>3919</v>
      </c>
      <c r="C969" s="68" t="s">
        <v>3900</v>
      </c>
      <c r="D969" s="68" t="s">
        <v>3901</v>
      </c>
      <c r="E969" s="68" t="s">
        <v>4218</v>
      </c>
      <c r="F969" s="68" t="s">
        <v>4218</v>
      </c>
      <c r="G969" s="68" t="s">
        <v>4219</v>
      </c>
      <c r="H969" s="69">
        <v>359348</v>
      </c>
      <c r="I969" s="68" t="s">
        <v>5148</v>
      </c>
      <c r="J969" s="70"/>
      <c r="K969" s="178"/>
    </row>
    <row r="970" spans="1:11">
      <c r="A970" s="67" t="s">
        <v>3920</v>
      </c>
      <c r="B970" s="68" t="s">
        <v>3921</v>
      </c>
      <c r="C970" s="68" t="s">
        <v>3900</v>
      </c>
      <c r="D970" s="68" t="s">
        <v>3901</v>
      </c>
      <c r="E970" s="68" t="s">
        <v>4218</v>
      </c>
      <c r="F970" s="68" t="s">
        <v>4218</v>
      </c>
      <c r="G970" s="68" t="s">
        <v>4219</v>
      </c>
      <c r="H970" s="69">
        <v>8444661</v>
      </c>
      <c r="I970" s="68" t="s">
        <v>5148</v>
      </c>
      <c r="J970" s="70"/>
      <c r="K970" s="178"/>
    </row>
    <row r="971" spans="1:11">
      <c r="A971" s="67" t="s">
        <v>3922</v>
      </c>
      <c r="B971" s="68" t="s">
        <v>3923</v>
      </c>
      <c r="C971" s="68" t="s">
        <v>3924</v>
      </c>
      <c r="D971" s="68" t="s">
        <v>3925</v>
      </c>
      <c r="E971" s="68" t="s">
        <v>4218</v>
      </c>
      <c r="F971" s="68" t="s">
        <v>4218</v>
      </c>
      <c r="G971" s="68" t="s">
        <v>4219</v>
      </c>
      <c r="H971" s="69">
        <v>4312167</v>
      </c>
      <c r="I971" s="68" t="s">
        <v>5148</v>
      </c>
      <c r="J971" s="70"/>
      <c r="K971" s="178"/>
    </row>
    <row r="972" spans="1:11">
      <c r="A972" s="67" t="s">
        <v>3926</v>
      </c>
      <c r="B972" s="68" t="s">
        <v>3927</v>
      </c>
      <c r="C972" s="68" t="s">
        <v>3924</v>
      </c>
      <c r="D972" s="68" t="s">
        <v>3925</v>
      </c>
      <c r="E972" s="68" t="s">
        <v>4218</v>
      </c>
      <c r="F972" s="68" t="s">
        <v>4218</v>
      </c>
      <c r="G972" s="68" t="s">
        <v>4219</v>
      </c>
      <c r="H972" s="69">
        <v>7456455</v>
      </c>
      <c r="I972" s="68" t="s">
        <v>5148</v>
      </c>
      <c r="J972" s="70"/>
      <c r="K972" s="178"/>
    </row>
    <row r="973" spans="1:11">
      <c r="A973" s="67" t="s">
        <v>3928</v>
      </c>
      <c r="B973" s="68" t="s">
        <v>3929</v>
      </c>
      <c r="C973" s="68" t="s">
        <v>3924</v>
      </c>
      <c r="D973" s="68" t="s">
        <v>3925</v>
      </c>
      <c r="E973" s="68" t="s">
        <v>4218</v>
      </c>
      <c r="F973" s="68" t="s">
        <v>4218</v>
      </c>
      <c r="G973" s="68" t="s">
        <v>4219</v>
      </c>
      <c r="H973" s="69">
        <v>3054451</v>
      </c>
      <c r="I973" s="68" t="s">
        <v>5148</v>
      </c>
      <c r="J973" s="70"/>
      <c r="K973" s="178"/>
    </row>
    <row r="974" spans="1:11">
      <c r="A974" s="67" t="s">
        <v>3930</v>
      </c>
      <c r="B974" s="68" t="s">
        <v>3931</v>
      </c>
      <c r="C974" s="68" t="s">
        <v>3924</v>
      </c>
      <c r="D974" s="68" t="s">
        <v>3925</v>
      </c>
      <c r="E974" s="68" t="s">
        <v>4218</v>
      </c>
      <c r="F974" s="68" t="s">
        <v>4218</v>
      </c>
      <c r="G974" s="68" t="s">
        <v>4219</v>
      </c>
      <c r="H974" s="69">
        <v>4761351</v>
      </c>
      <c r="I974" s="68" t="s">
        <v>5148</v>
      </c>
      <c r="J974" s="70"/>
      <c r="K974" s="178"/>
    </row>
    <row r="975" spans="1:11">
      <c r="A975" s="67" t="s">
        <v>3932</v>
      </c>
      <c r="B975" s="68" t="s">
        <v>3933</v>
      </c>
      <c r="C975" s="68" t="s">
        <v>3924</v>
      </c>
      <c r="D975" s="68" t="s">
        <v>3925</v>
      </c>
      <c r="E975" s="68" t="s">
        <v>4218</v>
      </c>
      <c r="F975" s="68" t="s">
        <v>4218</v>
      </c>
      <c r="G975" s="68" t="s">
        <v>4219</v>
      </c>
      <c r="H975" s="69">
        <v>269510</v>
      </c>
      <c r="I975" s="68" t="s">
        <v>5148</v>
      </c>
      <c r="J975" s="70"/>
      <c r="K975" s="178"/>
    </row>
    <row r="976" spans="1:11">
      <c r="A976" s="67" t="s">
        <v>3934</v>
      </c>
      <c r="B976" s="68" t="s">
        <v>3935</v>
      </c>
      <c r="C976" s="68" t="s">
        <v>3924</v>
      </c>
      <c r="D976" s="68" t="s">
        <v>3925</v>
      </c>
      <c r="E976" s="68" t="s">
        <v>4218</v>
      </c>
      <c r="F976" s="68" t="s">
        <v>4218</v>
      </c>
      <c r="G976" s="68" t="s">
        <v>4219</v>
      </c>
      <c r="H976" s="69">
        <v>449184</v>
      </c>
      <c r="I976" s="68" t="s">
        <v>5148</v>
      </c>
      <c r="J976" s="70"/>
      <c r="K976" s="178"/>
    </row>
    <row r="977" spans="1:11">
      <c r="A977" s="67" t="s">
        <v>3936</v>
      </c>
      <c r="B977" s="68" t="s">
        <v>3937</v>
      </c>
      <c r="C977" s="68" t="s">
        <v>3924</v>
      </c>
      <c r="D977" s="68" t="s">
        <v>3925</v>
      </c>
      <c r="E977" s="68" t="s">
        <v>4218</v>
      </c>
      <c r="F977" s="68" t="s">
        <v>4218</v>
      </c>
      <c r="G977" s="68" t="s">
        <v>4219</v>
      </c>
      <c r="H977" s="69">
        <v>4402003</v>
      </c>
      <c r="I977" s="68" t="s">
        <v>5148</v>
      </c>
      <c r="J977" s="70"/>
      <c r="K977" s="178"/>
    </row>
    <row r="978" spans="1:11">
      <c r="A978" s="67" t="s">
        <v>3938</v>
      </c>
      <c r="B978" s="68" t="s">
        <v>3939</v>
      </c>
      <c r="C978" s="68" t="s">
        <v>3924</v>
      </c>
      <c r="D978" s="68" t="s">
        <v>3925</v>
      </c>
      <c r="E978" s="68" t="s">
        <v>4218</v>
      </c>
      <c r="F978" s="68" t="s">
        <v>4218</v>
      </c>
      <c r="G978" s="68" t="s">
        <v>4219</v>
      </c>
      <c r="H978" s="69">
        <v>89836</v>
      </c>
      <c r="I978" s="68" t="s">
        <v>5148</v>
      </c>
      <c r="J978" s="70"/>
      <c r="K978" s="178"/>
    </row>
    <row r="979" spans="1:11">
      <c r="A979" s="67" t="s">
        <v>3940</v>
      </c>
      <c r="B979" s="68" t="s">
        <v>3941</v>
      </c>
      <c r="C979" s="68" t="s">
        <v>3924</v>
      </c>
      <c r="D979" s="68" t="s">
        <v>3925</v>
      </c>
      <c r="E979" s="68" t="s">
        <v>4218</v>
      </c>
      <c r="F979" s="68" t="s">
        <v>4218</v>
      </c>
      <c r="G979" s="68" t="s">
        <v>4219</v>
      </c>
      <c r="H979" s="69">
        <v>3144287</v>
      </c>
      <c r="I979" s="68" t="s">
        <v>5148</v>
      </c>
      <c r="J979" s="70"/>
      <c r="K979" s="178"/>
    </row>
    <row r="980" spans="1:11">
      <c r="A980" s="67" t="s">
        <v>3942</v>
      </c>
      <c r="B980" s="68" t="s">
        <v>3943</v>
      </c>
      <c r="C980" s="68" t="s">
        <v>3924</v>
      </c>
      <c r="D980" s="68" t="s">
        <v>3925</v>
      </c>
      <c r="E980" s="68" t="s">
        <v>4218</v>
      </c>
      <c r="F980" s="68" t="s">
        <v>4218</v>
      </c>
      <c r="G980" s="68" t="s">
        <v>4219</v>
      </c>
      <c r="H980" s="69">
        <v>1706899</v>
      </c>
      <c r="I980" s="68" t="s">
        <v>5148</v>
      </c>
      <c r="J980" s="70"/>
      <c r="K980" s="178"/>
    </row>
    <row r="981" spans="1:11">
      <c r="A981" s="67" t="s">
        <v>3944</v>
      </c>
      <c r="B981" s="68" t="s">
        <v>3945</v>
      </c>
      <c r="C981" s="68" t="s">
        <v>3924</v>
      </c>
      <c r="D981" s="68" t="s">
        <v>3925</v>
      </c>
      <c r="E981" s="68" t="s">
        <v>4218</v>
      </c>
      <c r="F981" s="68" t="s">
        <v>4218</v>
      </c>
      <c r="G981" s="68" t="s">
        <v>4219</v>
      </c>
      <c r="H981" s="69">
        <v>359348</v>
      </c>
      <c r="I981" s="68" t="s">
        <v>5148</v>
      </c>
      <c r="J981" s="70"/>
      <c r="K981" s="178"/>
    </row>
    <row r="982" spans="1:11">
      <c r="A982" s="67" t="s">
        <v>3946</v>
      </c>
      <c r="B982" s="68" t="s">
        <v>3947</v>
      </c>
      <c r="C982" s="68" t="s">
        <v>3924</v>
      </c>
      <c r="D982" s="68" t="s">
        <v>3925</v>
      </c>
      <c r="E982" s="68" t="s">
        <v>4218</v>
      </c>
      <c r="F982" s="68" t="s">
        <v>4218</v>
      </c>
      <c r="G982" s="68" t="s">
        <v>4219</v>
      </c>
      <c r="H982" s="69">
        <v>988205</v>
      </c>
      <c r="I982" s="68" t="s">
        <v>5148</v>
      </c>
      <c r="J982" s="70"/>
      <c r="K982" s="178"/>
    </row>
    <row r="983" spans="1:11">
      <c r="A983" s="67" t="s">
        <v>3948</v>
      </c>
      <c r="B983" s="68" t="s">
        <v>3949</v>
      </c>
      <c r="C983" s="68" t="s">
        <v>3924</v>
      </c>
      <c r="D983" s="68" t="s">
        <v>3925</v>
      </c>
      <c r="E983" s="68" t="s">
        <v>4218</v>
      </c>
      <c r="F983" s="68" t="s">
        <v>4218</v>
      </c>
      <c r="G983" s="68" t="s">
        <v>4219</v>
      </c>
      <c r="H983" s="69">
        <v>89836</v>
      </c>
      <c r="I983" s="68" t="s">
        <v>5148</v>
      </c>
      <c r="J983" s="70"/>
      <c r="K983" s="178"/>
    </row>
    <row r="984" spans="1:11">
      <c r="A984" s="67" t="s">
        <v>3950</v>
      </c>
      <c r="B984" s="68" t="s">
        <v>3951</v>
      </c>
      <c r="C984" s="68" t="s">
        <v>3952</v>
      </c>
      <c r="D984" s="68" t="s">
        <v>3953</v>
      </c>
      <c r="E984" s="68" t="s">
        <v>4218</v>
      </c>
      <c r="F984" s="68" t="s">
        <v>4218</v>
      </c>
      <c r="G984" s="68" t="s">
        <v>4219</v>
      </c>
      <c r="H984" s="69">
        <v>8624333</v>
      </c>
      <c r="I984" s="68" t="s">
        <v>5148</v>
      </c>
      <c r="J984" s="70"/>
      <c r="K984" s="178"/>
    </row>
    <row r="985" spans="1:11">
      <c r="A985" s="67" t="s">
        <v>3954</v>
      </c>
      <c r="B985" s="68" t="s">
        <v>3955</v>
      </c>
      <c r="C985" s="68" t="s">
        <v>3952</v>
      </c>
      <c r="D985" s="68" t="s">
        <v>3953</v>
      </c>
      <c r="E985" s="68" t="s">
        <v>4218</v>
      </c>
      <c r="F985" s="68" t="s">
        <v>4218</v>
      </c>
      <c r="G985" s="68" t="s">
        <v>4219</v>
      </c>
      <c r="H985" s="69">
        <v>10241397</v>
      </c>
      <c r="I985" s="68" t="s">
        <v>5148</v>
      </c>
      <c r="J985" s="70"/>
      <c r="K985" s="178"/>
    </row>
    <row r="986" spans="1:11">
      <c r="A986" s="67" t="s">
        <v>3956</v>
      </c>
      <c r="B986" s="68" t="s">
        <v>3957</v>
      </c>
      <c r="C986" s="68" t="s">
        <v>3952</v>
      </c>
      <c r="D986" s="68" t="s">
        <v>3953</v>
      </c>
      <c r="E986" s="68" t="s">
        <v>4218</v>
      </c>
      <c r="F986" s="68" t="s">
        <v>4218</v>
      </c>
      <c r="G986" s="68" t="s">
        <v>4219</v>
      </c>
      <c r="H986" s="69">
        <v>7366619</v>
      </c>
      <c r="I986" s="68" t="s">
        <v>5148</v>
      </c>
      <c r="J986" s="70"/>
      <c r="K986" s="178"/>
    </row>
    <row r="987" spans="1:11">
      <c r="A987" s="67" t="s">
        <v>3958</v>
      </c>
      <c r="B987" s="68" t="s">
        <v>3959</v>
      </c>
      <c r="C987" s="68" t="s">
        <v>3952</v>
      </c>
      <c r="D987" s="68" t="s">
        <v>3953</v>
      </c>
      <c r="E987" s="68" t="s">
        <v>4218</v>
      </c>
      <c r="F987" s="68" t="s">
        <v>4218</v>
      </c>
      <c r="G987" s="68" t="s">
        <v>4219</v>
      </c>
      <c r="H987" s="69">
        <v>1527225</v>
      </c>
      <c r="I987" s="68" t="s">
        <v>5148</v>
      </c>
      <c r="J987" s="70"/>
      <c r="K987" s="178"/>
    </row>
    <row r="988" spans="1:11">
      <c r="A988" s="67" t="s">
        <v>3960</v>
      </c>
      <c r="B988" s="68" t="s">
        <v>3961</v>
      </c>
      <c r="C988" s="68" t="s">
        <v>3952</v>
      </c>
      <c r="D988" s="68" t="s">
        <v>3953</v>
      </c>
      <c r="E988" s="68" t="s">
        <v>4218</v>
      </c>
      <c r="F988" s="68" t="s">
        <v>4218</v>
      </c>
      <c r="G988" s="68" t="s">
        <v>4219</v>
      </c>
      <c r="H988" s="69">
        <v>1617061</v>
      </c>
      <c r="I988" s="68" t="s">
        <v>5148</v>
      </c>
      <c r="J988" s="70"/>
      <c r="K988" s="178"/>
    </row>
    <row r="989" spans="1:11">
      <c r="A989" s="67" t="s">
        <v>3962</v>
      </c>
      <c r="B989" s="68" t="s">
        <v>3963</v>
      </c>
      <c r="C989" s="68" t="s">
        <v>3952</v>
      </c>
      <c r="D989" s="68" t="s">
        <v>3953</v>
      </c>
      <c r="E989" s="68" t="s">
        <v>4218</v>
      </c>
      <c r="F989" s="68" t="s">
        <v>4218</v>
      </c>
      <c r="G989" s="68" t="s">
        <v>4219</v>
      </c>
      <c r="H989" s="69">
        <v>89836</v>
      </c>
      <c r="I989" s="68" t="s">
        <v>5148</v>
      </c>
      <c r="J989" s="70"/>
      <c r="K989" s="178"/>
    </row>
    <row r="990" spans="1:11">
      <c r="A990" s="67" t="s">
        <v>3964</v>
      </c>
      <c r="B990" s="68" t="s">
        <v>3965</v>
      </c>
      <c r="C990" s="68" t="s">
        <v>3952</v>
      </c>
      <c r="D990" s="68" t="s">
        <v>3953</v>
      </c>
      <c r="E990" s="68" t="s">
        <v>4218</v>
      </c>
      <c r="F990" s="68" t="s">
        <v>4218</v>
      </c>
      <c r="G990" s="68" t="s">
        <v>4219</v>
      </c>
      <c r="H990" s="69">
        <v>449184</v>
      </c>
      <c r="I990" s="68" t="s">
        <v>5148</v>
      </c>
      <c r="J990" s="70"/>
      <c r="K990" s="178"/>
    </row>
    <row r="991" spans="1:11">
      <c r="A991" s="67" t="s">
        <v>3966</v>
      </c>
      <c r="B991" s="68" t="s">
        <v>3967</v>
      </c>
      <c r="C991" s="68" t="s">
        <v>3952</v>
      </c>
      <c r="D991" s="68" t="s">
        <v>3953</v>
      </c>
      <c r="E991" s="68" t="s">
        <v>4218</v>
      </c>
      <c r="F991" s="68" t="s">
        <v>4218</v>
      </c>
      <c r="G991" s="68" t="s">
        <v>4219</v>
      </c>
      <c r="H991" s="69">
        <v>15702209</v>
      </c>
      <c r="I991" s="68" t="s">
        <v>5148</v>
      </c>
      <c r="J991" s="70"/>
      <c r="K991" s="178"/>
    </row>
    <row r="992" spans="1:11">
      <c r="A992" s="67" t="s">
        <v>3968</v>
      </c>
      <c r="B992" s="68" t="s">
        <v>3969</v>
      </c>
      <c r="C992" s="68" t="s">
        <v>3970</v>
      </c>
      <c r="D992" s="68" t="s">
        <v>3971</v>
      </c>
      <c r="E992" s="68" t="s">
        <v>4218</v>
      </c>
      <c r="F992" s="68" t="s">
        <v>4218</v>
      </c>
      <c r="G992" s="68" t="s">
        <v>4219</v>
      </c>
      <c r="H992" s="69">
        <v>3144287</v>
      </c>
      <c r="I992" s="68" t="s">
        <v>5148</v>
      </c>
      <c r="J992" s="70"/>
      <c r="K992" s="178"/>
    </row>
    <row r="993" spans="1:11">
      <c r="A993" s="67" t="s">
        <v>3972</v>
      </c>
      <c r="B993" s="68" t="s">
        <v>3973</v>
      </c>
      <c r="C993" s="68" t="s">
        <v>3970</v>
      </c>
      <c r="D993" s="68" t="s">
        <v>3971</v>
      </c>
      <c r="E993" s="68" t="s">
        <v>4218</v>
      </c>
      <c r="F993" s="68" t="s">
        <v>4218</v>
      </c>
      <c r="G993" s="68" t="s">
        <v>4219</v>
      </c>
      <c r="H993" s="69">
        <v>3144287</v>
      </c>
      <c r="I993" s="68" t="s">
        <v>5148</v>
      </c>
      <c r="J993" s="70"/>
      <c r="K993" s="178"/>
    </row>
    <row r="994" spans="1:11">
      <c r="A994" s="67" t="s">
        <v>3974</v>
      </c>
      <c r="B994" s="68" t="s">
        <v>3975</v>
      </c>
      <c r="C994" s="68" t="s">
        <v>3970</v>
      </c>
      <c r="D994" s="68" t="s">
        <v>3971</v>
      </c>
      <c r="E994" s="68" t="s">
        <v>4218</v>
      </c>
      <c r="F994" s="68" t="s">
        <v>4218</v>
      </c>
      <c r="G994" s="68" t="s">
        <v>4219</v>
      </c>
      <c r="H994" s="69">
        <v>5569881</v>
      </c>
      <c r="I994" s="68" t="s">
        <v>5148</v>
      </c>
      <c r="J994" s="70"/>
      <c r="K994" s="178"/>
    </row>
    <row r="995" spans="1:11">
      <c r="A995" s="67" t="s">
        <v>3976</v>
      </c>
      <c r="B995" s="68" t="s">
        <v>3977</v>
      </c>
      <c r="C995" s="68" t="s">
        <v>3970</v>
      </c>
      <c r="D995" s="68" t="s">
        <v>3971</v>
      </c>
      <c r="E995" s="68" t="s">
        <v>4218</v>
      </c>
      <c r="F995" s="68" t="s">
        <v>4218</v>
      </c>
      <c r="G995" s="68" t="s">
        <v>4219</v>
      </c>
      <c r="H995" s="69">
        <v>3773146</v>
      </c>
      <c r="I995" s="68" t="s">
        <v>5148</v>
      </c>
      <c r="J995" s="70"/>
      <c r="K995" s="178"/>
    </row>
    <row r="996" spans="1:11">
      <c r="A996" s="67" t="s">
        <v>3978</v>
      </c>
      <c r="B996" s="68" t="s">
        <v>3979</v>
      </c>
      <c r="C996" s="68" t="s">
        <v>3970</v>
      </c>
      <c r="D996" s="68" t="s">
        <v>3971</v>
      </c>
      <c r="E996" s="68" t="s">
        <v>4218</v>
      </c>
      <c r="F996" s="68" t="s">
        <v>4218</v>
      </c>
      <c r="G996" s="68" t="s">
        <v>4219</v>
      </c>
      <c r="H996" s="69">
        <v>4851187</v>
      </c>
      <c r="I996" s="68" t="s">
        <v>5148</v>
      </c>
      <c r="J996" s="70"/>
      <c r="K996" s="178"/>
    </row>
    <row r="997" spans="1:11">
      <c r="A997" s="67" t="s">
        <v>3980</v>
      </c>
      <c r="B997" s="68" t="s">
        <v>3981</v>
      </c>
      <c r="C997" s="68" t="s">
        <v>3970</v>
      </c>
      <c r="D997" s="68" t="s">
        <v>3971</v>
      </c>
      <c r="E997" s="68" t="s">
        <v>4218</v>
      </c>
      <c r="F997" s="68" t="s">
        <v>4218</v>
      </c>
      <c r="G997" s="68" t="s">
        <v>4219</v>
      </c>
      <c r="H997" s="69">
        <v>1167879</v>
      </c>
      <c r="I997" s="68" t="s">
        <v>5148</v>
      </c>
      <c r="J997" s="70"/>
      <c r="K997" s="178"/>
    </row>
    <row r="998" spans="1:11">
      <c r="A998" s="67" t="s">
        <v>3982</v>
      </c>
      <c r="B998" s="68" t="s">
        <v>3983</v>
      </c>
      <c r="C998" s="68" t="s">
        <v>3970</v>
      </c>
      <c r="D998" s="68" t="s">
        <v>3971</v>
      </c>
      <c r="E998" s="68" t="s">
        <v>4218</v>
      </c>
      <c r="F998" s="68" t="s">
        <v>4218</v>
      </c>
      <c r="G998" s="68" t="s">
        <v>4219</v>
      </c>
      <c r="H998" s="69">
        <v>269510</v>
      </c>
      <c r="I998" s="68" t="s">
        <v>5148</v>
      </c>
      <c r="J998" s="70"/>
      <c r="K998" s="178"/>
    </row>
    <row r="999" spans="1:11">
      <c r="A999" s="67" t="s">
        <v>3984</v>
      </c>
      <c r="B999" s="68" t="s">
        <v>3985</v>
      </c>
      <c r="C999" s="68" t="s">
        <v>3970</v>
      </c>
      <c r="D999" s="68" t="s">
        <v>3971</v>
      </c>
      <c r="E999" s="68" t="s">
        <v>4218</v>
      </c>
      <c r="F999" s="68" t="s">
        <v>4218</v>
      </c>
      <c r="G999" s="68" t="s">
        <v>4219</v>
      </c>
      <c r="H999" s="69">
        <v>1859439</v>
      </c>
      <c r="I999" s="68" t="s">
        <v>5148</v>
      </c>
      <c r="J999" s="70"/>
      <c r="K999" s="178"/>
    </row>
    <row r="1000" spans="1:11">
      <c r="A1000" s="67" t="s">
        <v>3986</v>
      </c>
      <c r="B1000" s="68" t="s">
        <v>3987</v>
      </c>
      <c r="C1000" s="68" t="s">
        <v>3970</v>
      </c>
      <c r="D1000" s="68" t="s">
        <v>3971</v>
      </c>
      <c r="E1000" s="68" t="s">
        <v>4218</v>
      </c>
      <c r="F1000" s="68" t="s">
        <v>4218</v>
      </c>
      <c r="G1000" s="68" t="s">
        <v>4219</v>
      </c>
      <c r="H1000" s="69">
        <v>279600</v>
      </c>
      <c r="I1000" s="68" t="s">
        <v>5148</v>
      </c>
      <c r="J1000" s="70"/>
      <c r="K1000" s="178"/>
    </row>
    <row r="1001" spans="1:11">
      <c r="A1001" s="67" t="s">
        <v>3988</v>
      </c>
      <c r="B1001" s="68" t="s">
        <v>3989</v>
      </c>
      <c r="C1001" s="68" t="s">
        <v>3970</v>
      </c>
      <c r="D1001" s="68" t="s">
        <v>3971</v>
      </c>
      <c r="E1001" s="68" t="s">
        <v>4218</v>
      </c>
      <c r="F1001" s="68" t="s">
        <v>4218</v>
      </c>
      <c r="G1001" s="68" t="s">
        <v>4219</v>
      </c>
      <c r="H1001" s="69">
        <v>179673</v>
      </c>
      <c r="I1001" s="68" t="s">
        <v>5148</v>
      </c>
      <c r="J1001" s="70"/>
      <c r="K1001" s="178"/>
    </row>
    <row r="1002" spans="1:11">
      <c r="A1002" s="67" t="s">
        <v>3990</v>
      </c>
      <c r="B1002" s="68" t="s">
        <v>3991</v>
      </c>
      <c r="C1002" s="68" t="s">
        <v>3970</v>
      </c>
      <c r="D1002" s="68" t="s">
        <v>3971</v>
      </c>
      <c r="E1002" s="68" t="s">
        <v>4218</v>
      </c>
      <c r="F1002" s="68" t="s">
        <v>4218</v>
      </c>
      <c r="G1002" s="68" t="s">
        <v>4219</v>
      </c>
      <c r="H1002" s="69">
        <v>2695103</v>
      </c>
      <c r="I1002" s="68" t="s">
        <v>5148</v>
      </c>
      <c r="J1002" s="70"/>
      <c r="K1002" s="178"/>
    </row>
    <row r="1003" spans="1:11">
      <c r="A1003" s="67" t="s">
        <v>3992</v>
      </c>
      <c r="B1003" s="68" t="s">
        <v>3993</v>
      </c>
      <c r="C1003" s="68" t="s">
        <v>3970</v>
      </c>
      <c r="D1003" s="68" t="s">
        <v>3971</v>
      </c>
      <c r="E1003" s="68" t="s">
        <v>4218</v>
      </c>
      <c r="F1003" s="68" t="s">
        <v>4218</v>
      </c>
      <c r="G1003" s="68" t="s">
        <v>4219</v>
      </c>
      <c r="H1003" s="69">
        <v>179673</v>
      </c>
      <c r="I1003" s="68" t="s">
        <v>5148</v>
      </c>
      <c r="J1003" s="70"/>
      <c r="K1003" s="178"/>
    </row>
    <row r="1004" spans="1:11">
      <c r="A1004" s="67" t="s">
        <v>3994</v>
      </c>
      <c r="B1004" s="68" t="s">
        <v>3995</v>
      </c>
      <c r="C1004" s="68" t="s">
        <v>3970</v>
      </c>
      <c r="D1004" s="68" t="s">
        <v>3971</v>
      </c>
      <c r="E1004" s="68" t="s">
        <v>4218</v>
      </c>
      <c r="F1004" s="68" t="s">
        <v>4218</v>
      </c>
      <c r="G1004" s="68" t="s">
        <v>4219</v>
      </c>
      <c r="H1004" s="69">
        <v>449184</v>
      </c>
      <c r="I1004" s="68" t="s">
        <v>5148</v>
      </c>
      <c r="J1004" s="70"/>
      <c r="K1004" s="178"/>
    </row>
    <row r="1005" spans="1:11">
      <c r="A1005" s="67" t="s">
        <v>3996</v>
      </c>
      <c r="B1005" s="68" t="s">
        <v>3997</v>
      </c>
      <c r="C1005" s="68" t="s">
        <v>3970</v>
      </c>
      <c r="D1005" s="68" t="s">
        <v>3971</v>
      </c>
      <c r="E1005" s="68" t="s">
        <v>4218</v>
      </c>
      <c r="F1005" s="68" t="s">
        <v>4218</v>
      </c>
      <c r="G1005" s="68" t="s">
        <v>4219</v>
      </c>
      <c r="H1005" s="69">
        <v>269510</v>
      </c>
      <c r="I1005" s="68" t="s">
        <v>5148</v>
      </c>
      <c r="J1005" s="70"/>
      <c r="K1005" s="178"/>
    </row>
    <row r="1006" spans="1:11">
      <c r="A1006" s="67" t="s">
        <v>3998</v>
      </c>
      <c r="B1006" s="68" t="s">
        <v>3999</v>
      </c>
      <c r="C1006" s="68" t="s">
        <v>3970</v>
      </c>
      <c r="D1006" s="68" t="s">
        <v>3971</v>
      </c>
      <c r="E1006" s="68" t="s">
        <v>4218</v>
      </c>
      <c r="F1006" s="68" t="s">
        <v>4218</v>
      </c>
      <c r="G1006" s="68" t="s">
        <v>4219</v>
      </c>
      <c r="H1006" s="69">
        <v>898368</v>
      </c>
      <c r="I1006" s="68" t="s">
        <v>5148</v>
      </c>
      <c r="J1006" s="70"/>
      <c r="K1006" s="178"/>
    </row>
    <row r="1007" spans="1:11">
      <c r="A1007" s="67" t="s">
        <v>4000</v>
      </c>
      <c r="B1007" s="68" t="s">
        <v>4001</v>
      </c>
      <c r="C1007" s="68" t="s">
        <v>3970</v>
      </c>
      <c r="D1007" s="68" t="s">
        <v>3971</v>
      </c>
      <c r="E1007" s="68" t="s">
        <v>4218</v>
      </c>
      <c r="F1007" s="68" t="s">
        <v>4218</v>
      </c>
      <c r="G1007" s="68" t="s">
        <v>4219</v>
      </c>
      <c r="H1007" s="69">
        <v>539019</v>
      </c>
      <c r="I1007" s="68" t="s">
        <v>5148</v>
      </c>
      <c r="J1007" s="70"/>
      <c r="K1007" s="178"/>
    </row>
    <row r="1008" spans="1:11">
      <c r="A1008" s="67" t="s">
        <v>4002</v>
      </c>
      <c r="B1008" s="68" t="s">
        <v>4003</v>
      </c>
      <c r="C1008" s="68" t="s">
        <v>4004</v>
      </c>
      <c r="D1008" s="68" t="s">
        <v>4005</v>
      </c>
      <c r="E1008" s="68" t="s">
        <v>4218</v>
      </c>
      <c r="F1008" s="68" t="s">
        <v>4218</v>
      </c>
      <c r="G1008" s="68" t="s">
        <v>4219</v>
      </c>
      <c r="H1008" s="69">
        <v>11049928</v>
      </c>
      <c r="I1008" s="68" t="s">
        <v>5148</v>
      </c>
      <c r="J1008" s="70"/>
      <c r="K1008" s="178"/>
    </row>
    <row r="1009" spans="1:11">
      <c r="A1009" s="67" t="s">
        <v>4006</v>
      </c>
      <c r="B1009" s="68" t="s">
        <v>4007</v>
      </c>
      <c r="C1009" s="68" t="s">
        <v>4004</v>
      </c>
      <c r="D1009" s="68" t="s">
        <v>4005</v>
      </c>
      <c r="E1009" s="68" t="s">
        <v>4218</v>
      </c>
      <c r="F1009" s="68" t="s">
        <v>4218</v>
      </c>
      <c r="G1009" s="68" t="s">
        <v>4219</v>
      </c>
      <c r="H1009" s="69">
        <v>17338504</v>
      </c>
      <c r="I1009" s="68" t="s">
        <v>5148</v>
      </c>
      <c r="J1009" s="70"/>
      <c r="K1009" s="178"/>
    </row>
    <row r="1010" spans="1:11">
      <c r="A1010" s="67" t="s">
        <v>4008</v>
      </c>
      <c r="B1010" s="68" t="s">
        <v>4009</v>
      </c>
      <c r="C1010" s="68" t="s">
        <v>4004</v>
      </c>
      <c r="D1010" s="68" t="s">
        <v>4005</v>
      </c>
      <c r="E1010" s="68" t="s">
        <v>4218</v>
      </c>
      <c r="F1010" s="68" t="s">
        <v>4218</v>
      </c>
      <c r="G1010" s="68" t="s">
        <v>4219</v>
      </c>
      <c r="H1010" s="69">
        <v>718695</v>
      </c>
      <c r="I1010" s="68" t="s">
        <v>5148</v>
      </c>
      <c r="J1010" s="70"/>
      <c r="K1010" s="178"/>
    </row>
    <row r="1011" spans="1:11">
      <c r="A1011" s="67" t="s">
        <v>4010</v>
      </c>
      <c r="B1011" s="68" t="s">
        <v>4011</v>
      </c>
      <c r="C1011" s="68" t="s">
        <v>4004</v>
      </c>
      <c r="D1011" s="68" t="s">
        <v>4005</v>
      </c>
      <c r="E1011" s="68" t="s">
        <v>4218</v>
      </c>
      <c r="F1011" s="68" t="s">
        <v>4218</v>
      </c>
      <c r="G1011" s="68" t="s">
        <v>4219</v>
      </c>
      <c r="H1011" s="69">
        <v>359348</v>
      </c>
      <c r="I1011" s="68" t="s">
        <v>5148</v>
      </c>
      <c r="J1011" s="70"/>
      <c r="K1011" s="178"/>
    </row>
    <row r="1012" spans="1:11">
      <c r="A1012" s="67" t="s">
        <v>4012</v>
      </c>
      <c r="B1012" s="68" t="s">
        <v>4013</v>
      </c>
      <c r="C1012" s="68" t="s">
        <v>4004</v>
      </c>
      <c r="D1012" s="68" t="s">
        <v>4005</v>
      </c>
      <c r="E1012" s="68" t="s">
        <v>4218</v>
      </c>
      <c r="F1012" s="68" t="s">
        <v>4218</v>
      </c>
      <c r="G1012" s="68" t="s">
        <v>4219</v>
      </c>
      <c r="H1012" s="69">
        <v>89836</v>
      </c>
      <c r="I1012" s="68" t="s">
        <v>5148</v>
      </c>
      <c r="J1012" s="70"/>
      <c r="K1012" s="178"/>
    </row>
    <row r="1013" spans="1:11">
      <c r="A1013" s="67" t="s">
        <v>4014</v>
      </c>
      <c r="B1013" s="68" t="s">
        <v>4015</v>
      </c>
      <c r="C1013" s="68" t="s">
        <v>4004</v>
      </c>
      <c r="D1013" s="68" t="s">
        <v>4005</v>
      </c>
      <c r="E1013" s="68" t="s">
        <v>4218</v>
      </c>
      <c r="F1013" s="68" t="s">
        <v>4218</v>
      </c>
      <c r="G1013" s="68" t="s">
        <v>4219</v>
      </c>
      <c r="H1013" s="69">
        <v>2245920</v>
      </c>
      <c r="I1013" s="68" t="s">
        <v>5148</v>
      </c>
      <c r="J1013" s="70"/>
      <c r="K1013" s="178"/>
    </row>
    <row r="1014" spans="1:11">
      <c r="A1014" s="67" t="s">
        <v>4016</v>
      </c>
      <c r="B1014" s="68" t="s">
        <v>4017</v>
      </c>
      <c r="C1014" s="68" t="s">
        <v>4004</v>
      </c>
      <c r="D1014" s="68" t="s">
        <v>4005</v>
      </c>
      <c r="E1014" s="68" t="s">
        <v>4218</v>
      </c>
      <c r="F1014" s="68" t="s">
        <v>4218</v>
      </c>
      <c r="G1014" s="68" t="s">
        <v>4219</v>
      </c>
      <c r="H1014" s="69">
        <v>449184</v>
      </c>
      <c r="I1014" s="68" t="s">
        <v>5148</v>
      </c>
      <c r="J1014" s="70"/>
      <c r="K1014" s="178"/>
    </row>
    <row r="1015" spans="1:11">
      <c r="A1015" s="67" t="s">
        <v>4018</v>
      </c>
      <c r="B1015" s="68" t="s">
        <v>4019</v>
      </c>
      <c r="C1015" s="68" t="s">
        <v>4004</v>
      </c>
      <c r="D1015" s="68" t="s">
        <v>4005</v>
      </c>
      <c r="E1015" s="68" t="s">
        <v>4218</v>
      </c>
      <c r="F1015" s="68" t="s">
        <v>4218</v>
      </c>
      <c r="G1015" s="68" t="s">
        <v>4219</v>
      </c>
      <c r="H1015" s="69">
        <v>1617061</v>
      </c>
      <c r="I1015" s="68" t="s">
        <v>5148</v>
      </c>
      <c r="J1015" s="70"/>
      <c r="K1015" s="178"/>
    </row>
    <row r="1016" spans="1:11">
      <c r="A1016" s="67" t="s">
        <v>4020</v>
      </c>
      <c r="B1016" s="68" t="s">
        <v>4021</v>
      </c>
      <c r="C1016" s="68" t="s">
        <v>4022</v>
      </c>
      <c r="D1016" s="68" t="s">
        <v>4023</v>
      </c>
      <c r="E1016" s="68" t="s">
        <v>4218</v>
      </c>
      <c r="F1016" s="68" t="s">
        <v>4218</v>
      </c>
      <c r="G1016" s="68" t="s">
        <v>4219</v>
      </c>
      <c r="H1016" s="69">
        <v>22189691</v>
      </c>
      <c r="I1016" s="68" t="s">
        <v>5148</v>
      </c>
      <c r="J1016" s="70"/>
      <c r="K1016" s="178"/>
    </row>
    <row r="1017" spans="1:11">
      <c r="A1017" s="67" t="s">
        <v>4024</v>
      </c>
      <c r="B1017" s="68" t="s">
        <v>4025</v>
      </c>
      <c r="C1017" s="68" t="s">
        <v>4022</v>
      </c>
      <c r="D1017" s="68" t="s">
        <v>4023</v>
      </c>
      <c r="E1017" s="68" t="s">
        <v>4218</v>
      </c>
      <c r="F1017" s="68" t="s">
        <v>4218</v>
      </c>
      <c r="G1017" s="68" t="s">
        <v>4219</v>
      </c>
      <c r="H1017" s="69">
        <v>898368</v>
      </c>
      <c r="I1017" s="68" t="s">
        <v>5148</v>
      </c>
      <c r="J1017" s="70"/>
      <c r="K1017" s="178"/>
    </row>
    <row r="1018" spans="1:11">
      <c r="A1018" s="67" t="s">
        <v>4026</v>
      </c>
      <c r="B1018" s="68" t="s">
        <v>4027</v>
      </c>
      <c r="C1018" s="68" t="s">
        <v>4022</v>
      </c>
      <c r="D1018" s="68" t="s">
        <v>4023</v>
      </c>
      <c r="E1018" s="68" t="s">
        <v>4218</v>
      </c>
      <c r="F1018" s="68" t="s">
        <v>4218</v>
      </c>
      <c r="G1018" s="68" t="s">
        <v>4219</v>
      </c>
      <c r="H1018" s="69">
        <v>449184</v>
      </c>
      <c r="I1018" s="68" t="s">
        <v>5148</v>
      </c>
      <c r="J1018" s="70"/>
      <c r="K1018" s="178"/>
    </row>
    <row r="1019" spans="1:11">
      <c r="A1019" s="67" t="s">
        <v>4028</v>
      </c>
      <c r="B1019" s="68" t="s">
        <v>4029</v>
      </c>
      <c r="C1019" s="68" t="s">
        <v>4022</v>
      </c>
      <c r="D1019" s="68" t="s">
        <v>4023</v>
      </c>
      <c r="E1019" s="68" t="s">
        <v>4218</v>
      </c>
      <c r="F1019" s="68" t="s">
        <v>4218</v>
      </c>
      <c r="G1019" s="68" t="s">
        <v>4219</v>
      </c>
      <c r="H1019" s="69">
        <v>7546293</v>
      </c>
      <c r="I1019" s="68" t="s">
        <v>5148</v>
      </c>
      <c r="J1019" s="70"/>
      <c r="K1019" s="178"/>
    </row>
    <row r="1020" spans="1:11">
      <c r="A1020" s="67" t="s">
        <v>4030</v>
      </c>
      <c r="B1020" s="68" t="s">
        <v>4031</v>
      </c>
      <c r="C1020" s="68" t="s">
        <v>4022</v>
      </c>
      <c r="D1020" s="68" t="s">
        <v>4023</v>
      </c>
      <c r="E1020" s="68" t="s">
        <v>4218</v>
      </c>
      <c r="F1020" s="68" t="s">
        <v>4218</v>
      </c>
      <c r="G1020" s="68" t="s">
        <v>4219</v>
      </c>
      <c r="H1020" s="69">
        <v>449184</v>
      </c>
      <c r="I1020" s="68" t="s">
        <v>5148</v>
      </c>
      <c r="J1020" s="70"/>
      <c r="K1020" s="178"/>
    </row>
    <row r="1021" spans="1:11">
      <c r="A1021" s="67" t="s">
        <v>4032</v>
      </c>
      <c r="B1021" s="68" t="s">
        <v>4033</v>
      </c>
      <c r="C1021" s="68" t="s">
        <v>4022</v>
      </c>
      <c r="D1021" s="68" t="s">
        <v>4023</v>
      </c>
      <c r="E1021" s="68" t="s">
        <v>4218</v>
      </c>
      <c r="F1021" s="68" t="s">
        <v>4218</v>
      </c>
      <c r="G1021" s="68" t="s">
        <v>4219</v>
      </c>
      <c r="H1021" s="69">
        <v>269510</v>
      </c>
      <c r="I1021" s="68" t="s">
        <v>5148</v>
      </c>
      <c r="J1021" s="70"/>
      <c r="K1021" s="178"/>
    </row>
    <row r="1022" spans="1:11">
      <c r="A1022" s="67" t="s">
        <v>4034</v>
      </c>
      <c r="B1022" s="68" t="s">
        <v>4035</v>
      </c>
      <c r="C1022" s="68" t="s">
        <v>4022</v>
      </c>
      <c r="D1022" s="68" t="s">
        <v>4023</v>
      </c>
      <c r="E1022" s="68" t="s">
        <v>4218</v>
      </c>
      <c r="F1022" s="68" t="s">
        <v>4218</v>
      </c>
      <c r="G1022" s="68" t="s">
        <v>4219</v>
      </c>
      <c r="H1022" s="69">
        <v>1617061</v>
      </c>
      <c r="I1022" s="68" t="s">
        <v>5148</v>
      </c>
      <c r="J1022" s="70"/>
      <c r="K1022" s="178"/>
    </row>
    <row r="1023" spans="1:11">
      <c r="A1023" s="67" t="s">
        <v>4036</v>
      </c>
      <c r="B1023" s="68" t="s">
        <v>4037</v>
      </c>
      <c r="C1023" s="68" t="s">
        <v>4022</v>
      </c>
      <c r="D1023" s="68" t="s">
        <v>4023</v>
      </c>
      <c r="E1023" s="68" t="s">
        <v>4218</v>
      </c>
      <c r="F1023" s="68" t="s">
        <v>4218</v>
      </c>
      <c r="G1023" s="68" t="s">
        <v>4219</v>
      </c>
      <c r="H1023" s="69">
        <v>898368</v>
      </c>
      <c r="I1023" s="68" t="s">
        <v>5148</v>
      </c>
      <c r="J1023" s="70"/>
      <c r="K1023" s="178"/>
    </row>
    <row r="1024" spans="1:11">
      <c r="A1024" s="67" t="s">
        <v>4038</v>
      </c>
      <c r="B1024" s="68" t="s">
        <v>4039</v>
      </c>
      <c r="C1024" s="68" t="s">
        <v>4022</v>
      </c>
      <c r="D1024" s="68" t="s">
        <v>4023</v>
      </c>
      <c r="E1024" s="68" t="s">
        <v>4218</v>
      </c>
      <c r="F1024" s="68" t="s">
        <v>4218</v>
      </c>
      <c r="G1024" s="68" t="s">
        <v>4219</v>
      </c>
      <c r="H1024" s="69">
        <v>988205</v>
      </c>
      <c r="I1024" s="68" t="s">
        <v>5148</v>
      </c>
      <c r="J1024" s="70"/>
      <c r="K1024" s="178"/>
    </row>
    <row r="1025" spans="1:11">
      <c r="A1025" s="67" t="s">
        <v>4040</v>
      </c>
      <c r="B1025" s="68" t="s">
        <v>4041</v>
      </c>
      <c r="C1025" s="68" t="s">
        <v>4042</v>
      </c>
      <c r="D1025" s="68" t="s">
        <v>4043</v>
      </c>
      <c r="E1025" s="68" t="s">
        <v>4218</v>
      </c>
      <c r="F1025" s="68" t="s">
        <v>4218</v>
      </c>
      <c r="G1025" s="68" t="s">
        <v>4219</v>
      </c>
      <c r="H1025" s="69">
        <v>89836</v>
      </c>
      <c r="I1025" s="68" t="s">
        <v>5148</v>
      </c>
      <c r="J1025" s="70"/>
      <c r="K1025" s="178"/>
    </row>
    <row r="1026" spans="1:11">
      <c r="A1026" s="67" t="s">
        <v>4044</v>
      </c>
      <c r="B1026" s="68" t="s">
        <v>4045</v>
      </c>
      <c r="C1026" s="68" t="s">
        <v>4042</v>
      </c>
      <c r="D1026" s="68" t="s">
        <v>4043</v>
      </c>
      <c r="E1026" s="68" t="s">
        <v>4218</v>
      </c>
      <c r="F1026" s="68" t="s">
        <v>4218</v>
      </c>
      <c r="G1026" s="68" t="s">
        <v>4219</v>
      </c>
      <c r="H1026" s="69">
        <v>179673</v>
      </c>
      <c r="I1026" s="68" t="s">
        <v>5148</v>
      </c>
      <c r="J1026" s="70"/>
      <c r="K1026" s="178"/>
    </row>
    <row r="1027" spans="1:11">
      <c r="A1027" s="67" t="s">
        <v>4046</v>
      </c>
      <c r="B1027" s="68" t="s">
        <v>4047</v>
      </c>
      <c r="C1027" s="68" t="s">
        <v>4042</v>
      </c>
      <c r="D1027" s="68" t="s">
        <v>4043</v>
      </c>
      <c r="E1027" s="68" t="s">
        <v>4218</v>
      </c>
      <c r="F1027" s="68" t="s">
        <v>4218</v>
      </c>
      <c r="G1027" s="68" t="s">
        <v>4219</v>
      </c>
      <c r="H1027" s="69">
        <v>10151560</v>
      </c>
      <c r="I1027" s="68" t="s">
        <v>5148</v>
      </c>
      <c r="J1027" s="70"/>
      <c r="K1027" s="178"/>
    </row>
    <row r="1028" spans="1:11">
      <c r="A1028" s="67" t="s">
        <v>4048</v>
      </c>
      <c r="B1028" s="68" t="s">
        <v>4049</v>
      </c>
      <c r="C1028" s="68" t="s">
        <v>4042</v>
      </c>
      <c r="D1028" s="68" t="s">
        <v>4043</v>
      </c>
      <c r="E1028" s="68" t="s">
        <v>4218</v>
      </c>
      <c r="F1028" s="68" t="s">
        <v>4218</v>
      </c>
      <c r="G1028" s="68" t="s">
        <v>4219</v>
      </c>
      <c r="H1028" s="69">
        <v>9702376</v>
      </c>
      <c r="I1028" s="68" t="s">
        <v>5148</v>
      </c>
      <c r="J1028" s="70"/>
      <c r="K1028" s="178"/>
    </row>
    <row r="1029" spans="1:11">
      <c r="A1029" s="67" t="s">
        <v>4050</v>
      </c>
      <c r="B1029" s="68" t="s">
        <v>4051</v>
      </c>
      <c r="C1029" s="68" t="s">
        <v>4042</v>
      </c>
      <c r="D1029" s="68" t="s">
        <v>4043</v>
      </c>
      <c r="E1029" s="68" t="s">
        <v>4218</v>
      </c>
      <c r="F1029" s="68" t="s">
        <v>4218</v>
      </c>
      <c r="G1029" s="68" t="s">
        <v>4219</v>
      </c>
      <c r="H1029" s="69">
        <v>15002747</v>
      </c>
      <c r="I1029" s="68" t="s">
        <v>5148</v>
      </c>
      <c r="J1029" s="70"/>
      <c r="K1029" s="178"/>
    </row>
    <row r="1030" spans="1:11">
      <c r="A1030" s="67" t="s">
        <v>4052</v>
      </c>
      <c r="B1030" s="68" t="s">
        <v>4053</v>
      </c>
      <c r="C1030" s="68" t="s">
        <v>4042</v>
      </c>
      <c r="D1030" s="68" t="s">
        <v>4043</v>
      </c>
      <c r="E1030" s="68" t="s">
        <v>4218</v>
      </c>
      <c r="F1030" s="68" t="s">
        <v>4218</v>
      </c>
      <c r="G1030" s="68" t="s">
        <v>4219</v>
      </c>
      <c r="H1030" s="69">
        <v>449184</v>
      </c>
      <c r="I1030" s="68" t="s">
        <v>5148</v>
      </c>
      <c r="J1030" s="70"/>
      <c r="K1030" s="178"/>
    </row>
    <row r="1031" spans="1:11">
      <c r="A1031" s="67" t="s">
        <v>4054</v>
      </c>
      <c r="B1031" s="68" t="s">
        <v>4055</v>
      </c>
      <c r="C1031" s="68" t="s">
        <v>4042</v>
      </c>
      <c r="D1031" s="68" t="s">
        <v>4043</v>
      </c>
      <c r="E1031" s="68" t="s">
        <v>4218</v>
      </c>
      <c r="F1031" s="68" t="s">
        <v>4218</v>
      </c>
      <c r="G1031" s="68" t="s">
        <v>4219</v>
      </c>
      <c r="H1031" s="69">
        <v>269510</v>
      </c>
      <c r="I1031" s="68" t="s">
        <v>5148</v>
      </c>
      <c r="J1031" s="70"/>
      <c r="K1031" s="178"/>
    </row>
    <row r="1032" spans="1:11">
      <c r="A1032" s="67" t="s">
        <v>4056</v>
      </c>
      <c r="B1032" s="68" t="s">
        <v>4057</v>
      </c>
      <c r="C1032" s="68" t="s">
        <v>4042</v>
      </c>
      <c r="D1032" s="68" t="s">
        <v>4043</v>
      </c>
      <c r="E1032" s="68" t="s">
        <v>4218</v>
      </c>
      <c r="F1032" s="68" t="s">
        <v>4218</v>
      </c>
      <c r="G1032" s="68" t="s">
        <v>4219</v>
      </c>
      <c r="H1032" s="69">
        <v>179673</v>
      </c>
      <c r="I1032" s="68" t="s">
        <v>5148</v>
      </c>
      <c r="J1032" s="70"/>
      <c r="K1032" s="178"/>
    </row>
    <row r="1033" spans="1:11">
      <c r="A1033" s="67" t="s">
        <v>4058</v>
      </c>
      <c r="B1033" s="68" t="s">
        <v>4059</v>
      </c>
      <c r="C1033" s="68" t="s">
        <v>4042</v>
      </c>
      <c r="D1033" s="68" t="s">
        <v>4043</v>
      </c>
      <c r="E1033" s="68" t="s">
        <v>4218</v>
      </c>
      <c r="F1033" s="68" t="s">
        <v>4218</v>
      </c>
      <c r="G1033" s="68" t="s">
        <v>4219</v>
      </c>
      <c r="H1033" s="69">
        <v>5390209</v>
      </c>
      <c r="I1033" s="68" t="s">
        <v>5148</v>
      </c>
      <c r="J1033" s="70"/>
      <c r="K1033" s="178"/>
    </row>
    <row r="1034" spans="1:11">
      <c r="A1034" s="67" t="s">
        <v>4060</v>
      </c>
      <c r="B1034" s="68" t="s">
        <v>4061</v>
      </c>
      <c r="C1034" s="68" t="s">
        <v>4042</v>
      </c>
      <c r="D1034" s="68" t="s">
        <v>4043</v>
      </c>
      <c r="E1034" s="68" t="s">
        <v>4218</v>
      </c>
      <c r="F1034" s="68" t="s">
        <v>4218</v>
      </c>
      <c r="G1034" s="68" t="s">
        <v>4219</v>
      </c>
      <c r="H1034" s="69">
        <v>718695</v>
      </c>
      <c r="I1034" s="68" t="s">
        <v>5148</v>
      </c>
      <c r="J1034" s="70"/>
      <c r="K1034" s="178"/>
    </row>
    <row r="1035" spans="1:11">
      <c r="A1035" s="67" t="s">
        <v>4228</v>
      </c>
      <c r="B1035" s="68" t="s">
        <v>4229</v>
      </c>
      <c r="C1035" s="68" t="s">
        <v>4042</v>
      </c>
      <c r="D1035" s="68" t="s">
        <v>4043</v>
      </c>
      <c r="E1035" s="68" t="s">
        <v>4218</v>
      </c>
      <c r="F1035" s="68" t="s">
        <v>4218</v>
      </c>
      <c r="G1035" s="68" t="s">
        <v>4219</v>
      </c>
      <c r="H1035" s="69">
        <v>1048083</v>
      </c>
      <c r="I1035" s="68" t="s">
        <v>5148</v>
      </c>
      <c r="J1035" s="70"/>
      <c r="K1035" s="178"/>
    </row>
    <row r="1036" spans="1:11">
      <c r="A1036" s="67" t="s">
        <v>4062</v>
      </c>
      <c r="B1036" s="68" t="s">
        <v>4063</v>
      </c>
      <c r="C1036" s="68" t="s">
        <v>4042</v>
      </c>
      <c r="D1036" s="68" t="s">
        <v>4043</v>
      </c>
      <c r="E1036" s="68" t="s">
        <v>4218</v>
      </c>
      <c r="F1036" s="68" t="s">
        <v>4218</v>
      </c>
      <c r="G1036" s="68" t="s">
        <v>4219</v>
      </c>
      <c r="H1036" s="69">
        <v>179673</v>
      </c>
      <c r="I1036" s="68" t="s">
        <v>5148</v>
      </c>
      <c r="J1036" s="70"/>
      <c r="K1036" s="178"/>
    </row>
    <row r="1037" spans="1:11">
      <c r="A1037" s="67" t="s">
        <v>4064</v>
      </c>
      <c r="B1037" s="68" t="s">
        <v>4065</v>
      </c>
      <c r="C1037" s="68" t="s">
        <v>4042</v>
      </c>
      <c r="D1037" s="68" t="s">
        <v>4043</v>
      </c>
      <c r="E1037" s="68" t="s">
        <v>4218</v>
      </c>
      <c r="F1037" s="68" t="s">
        <v>4218</v>
      </c>
      <c r="G1037" s="68" t="s">
        <v>4219</v>
      </c>
      <c r="H1037" s="69">
        <v>2335758</v>
      </c>
      <c r="I1037" s="68" t="s">
        <v>5148</v>
      </c>
      <c r="J1037" s="70"/>
      <c r="K1037" s="178"/>
    </row>
    <row r="1038" spans="1:11">
      <c r="A1038" s="67" t="s">
        <v>4066</v>
      </c>
      <c r="B1038" s="68" t="s">
        <v>4067</v>
      </c>
      <c r="C1038" s="68" t="s">
        <v>4042</v>
      </c>
      <c r="D1038" s="68" t="s">
        <v>4043</v>
      </c>
      <c r="E1038" s="68" t="s">
        <v>4218</v>
      </c>
      <c r="F1038" s="68" t="s">
        <v>4218</v>
      </c>
      <c r="G1038" s="68" t="s">
        <v>4219</v>
      </c>
      <c r="H1038" s="69">
        <v>988205</v>
      </c>
      <c r="I1038" s="68" t="s">
        <v>5148</v>
      </c>
      <c r="J1038" s="70"/>
      <c r="K1038" s="178"/>
    </row>
    <row r="1039" spans="1:11">
      <c r="A1039" s="67" t="s">
        <v>4068</v>
      </c>
      <c r="B1039" s="68" t="s">
        <v>4069</v>
      </c>
      <c r="C1039" s="68" t="s">
        <v>4042</v>
      </c>
      <c r="D1039" s="68" t="s">
        <v>4043</v>
      </c>
      <c r="E1039" s="68" t="s">
        <v>4218</v>
      </c>
      <c r="F1039" s="68" t="s">
        <v>4218</v>
      </c>
      <c r="G1039" s="68" t="s">
        <v>4219</v>
      </c>
      <c r="H1039" s="69">
        <v>539019</v>
      </c>
      <c r="I1039" s="68" t="s">
        <v>5148</v>
      </c>
      <c r="J1039" s="70"/>
      <c r="K1039" s="178"/>
    </row>
    <row r="1040" spans="1:11">
      <c r="A1040" s="67" t="s">
        <v>4070</v>
      </c>
      <c r="B1040" s="68" t="s">
        <v>4071</v>
      </c>
      <c r="C1040" s="68" t="s">
        <v>4072</v>
      </c>
      <c r="D1040" s="68" t="s">
        <v>4073</v>
      </c>
      <c r="E1040" s="68" t="s">
        <v>4218</v>
      </c>
      <c r="F1040" s="68" t="s">
        <v>4218</v>
      </c>
      <c r="G1040" s="68" t="s">
        <v>4219</v>
      </c>
      <c r="H1040" s="69">
        <v>12127968</v>
      </c>
      <c r="I1040" s="68" t="s">
        <v>5148</v>
      </c>
      <c r="J1040" s="70"/>
      <c r="K1040" s="178"/>
    </row>
    <row r="1041" spans="1:11">
      <c r="A1041" s="67" t="s">
        <v>4074</v>
      </c>
      <c r="B1041" s="68" t="s">
        <v>4075</v>
      </c>
      <c r="C1041" s="68" t="s">
        <v>4072</v>
      </c>
      <c r="D1041" s="68" t="s">
        <v>4073</v>
      </c>
      <c r="E1041" s="68" t="s">
        <v>4218</v>
      </c>
      <c r="F1041" s="68" t="s">
        <v>4218</v>
      </c>
      <c r="G1041" s="68" t="s">
        <v>4219</v>
      </c>
      <c r="H1041" s="69">
        <v>539019</v>
      </c>
      <c r="I1041" s="68" t="s">
        <v>5148</v>
      </c>
      <c r="J1041" s="70"/>
      <c r="K1041" s="178"/>
    </row>
    <row r="1042" spans="1:11">
      <c r="A1042" s="67" t="s">
        <v>4076</v>
      </c>
      <c r="B1042" s="68" t="s">
        <v>4077</v>
      </c>
      <c r="C1042" s="68" t="s">
        <v>4072</v>
      </c>
      <c r="D1042" s="68" t="s">
        <v>4073</v>
      </c>
      <c r="E1042" s="68" t="s">
        <v>4218</v>
      </c>
      <c r="F1042" s="68" t="s">
        <v>4218</v>
      </c>
      <c r="G1042" s="68" t="s">
        <v>4219</v>
      </c>
      <c r="H1042" s="69">
        <v>269510</v>
      </c>
      <c r="I1042" s="68" t="s">
        <v>5148</v>
      </c>
      <c r="J1042" s="70"/>
      <c r="K1042" s="178"/>
    </row>
    <row r="1043" spans="1:11">
      <c r="A1043" s="67" t="s">
        <v>4078</v>
      </c>
      <c r="B1043" s="68" t="s">
        <v>4079</v>
      </c>
      <c r="C1043" s="68" t="s">
        <v>4072</v>
      </c>
      <c r="D1043" s="68" t="s">
        <v>4073</v>
      </c>
      <c r="E1043" s="68" t="s">
        <v>4218</v>
      </c>
      <c r="F1043" s="68" t="s">
        <v>4218</v>
      </c>
      <c r="G1043" s="68" t="s">
        <v>4219</v>
      </c>
      <c r="H1043" s="69">
        <v>898368</v>
      </c>
      <c r="I1043" s="68" t="s">
        <v>5148</v>
      </c>
      <c r="J1043" s="70"/>
      <c r="K1043" s="178"/>
    </row>
    <row r="1044" spans="1:11">
      <c r="A1044" s="67" t="s">
        <v>4080</v>
      </c>
      <c r="B1044" s="68" t="s">
        <v>4081</v>
      </c>
      <c r="C1044" s="68" t="s">
        <v>4072</v>
      </c>
      <c r="D1044" s="68" t="s">
        <v>4073</v>
      </c>
      <c r="E1044" s="68" t="s">
        <v>4218</v>
      </c>
      <c r="F1044" s="68" t="s">
        <v>4218</v>
      </c>
      <c r="G1044" s="68" t="s">
        <v>4219</v>
      </c>
      <c r="H1044" s="69">
        <v>269510</v>
      </c>
      <c r="I1044" s="68" t="s">
        <v>5148</v>
      </c>
      <c r="J1044" s="70"/>
      <c r="K1044" s="178"/>
    </row>
    <row r="1045" spans="1:11">
      <c r="A1045" s="67" t="s">
        <v>4082</v>
      </c>
      <c r="B1045" s="68" t="s">
        <v>4083</v>
      </c>
      <c r="C1045" s="68" t="s">
        <v>4072</v>
      </c>
      <c r="D1045" s="68" t="s">
        <v>4073</v>
      </c>
      <c r="E1045" s="68" t="s">
        <v>4218</v>
      </c>
      <c r="F1045" s="68" t="s">
        <v>4218</v>
      </c>
      <c r="G1045" s="68" t="s">
        <v>4219</v>
      </c>
      <c r="H1045" s="69">
        <v>359348</v>
      </c>
      <c r="I1045" s="68" t="s">
        <v>5148</v>
      </c>
      <c r="J1045" s="70"/>
      <c r="K1045" s="178"/>
    </row>
    <row r="1046" spans="1:11">
      <c r="A1046" s="67" t="s">
        <v>4084</v>
      </c>
      <c r="B1046" s="68" t="s">
        <v>4085</v>
      </c>
      <c r="C1046" s="68" t="s">
        <v>4072</v>
      </c>
      <c r="D1046" s="68" t="s">
        <v>4073</v>
      </c>
      <c r="E1046" s="68" t="s">
        <v>4218</v>
      </c>
      <c r="F1046" s="68" t="s">
        <v>4218</v>
      </c>
      <c r="G1046" s="68" t="s">
        <v>4219</v>
      </c>
      <c r="H1046" s="69">
        <v>3144287</v>
      </c>
      <c r="I1046" s="68" t="s">
        <v>5148</v>
      </c>
      <c r="J1046" s="70"/>
      <c r="K1046" s="178"/>
    </row>
    <row r="1047" spans="1:11">
      <c r="A1047" s="67" t="s">
        <v>4086</v>
      </c>
      <c r="B1047" s="68" t="s">
        <v>4087</v>
      </c>
      <c r="C1047" s="68" t="s">
        <v>4088</v>
      </c>
      <c r="D1047" s="68" t="s">
        <v>4089</v>
      </c>
      <c r="E1047" s="68" t="s">
        <v>4218</v>
      </c>
      <c r="F1047" s="68" t="s">
        <v>4218</v>
      </c>
      <c r="G1047" s="68" t="s">
        <v>4219</v>
      </c>
      <c r="H1047" s="69">
        <v>12217807</v>
      </c>
      <c r="I1047" s="68" t="s">
        <v>5148</v>
      </c>
      <c r="J1047" s="70"/>
      <c r="K1047" s="178"/>
    </row>
    <row r="1048" spans="1:11">
      <c r="A1048" s="67" t="s">
        <v>4090</v>
      </c>
      <c r="B1048" s="68" t="s">
        <v>4091</v>
      </c>
      <c r="C1048" s="68" t="s">
        <v>4088</v>
      </c>
      <c r="D1048" s="68" t="s">
        <v>4089</v>
      </c>
      <c r="E1048" s="68" t="s">
        <v>4218</v>
      </c>
      <c r="F1048" s="68" t="s">
        <v>4218</v>
      </c>
      <c r="G1048" s="68" t="s">
        <v>4219</v>
      </c>
      <c r="H1048" s="69">
        <v>179673</v>
      </c>
      <c r="I1048" s="68" t="s">
        <v>5148</v>
      </c>
      <c r="J1048" s="70"/>
      <c r="K1048" s="178"/>
    </row>
    <row r="1049" spans="1:11">
      <c r="A1049" s="67" t="s">
        <v>4092</v>
      </c>
      <c r="B1049" s="68" t="s">
        <v>4093</v>
      </c>
      <c r="C1049" s="68" t="s">
        <v>4088</v>
      </c>
      <c r="D1049" s="68" t="s">
        <v>4089</v>
      </c>
      <c r="E1049" s="68" t="s">
        <v>4218</v>
      </c>
      <c r="F1049" s="68" t="s">
        <v>4218</v>
      </c>
      <c r="G1049" s="68" t="s">
        <v>4219</v>
      </c>
      <c r="H1049" s="69">
        <v>269510</v>
      </c>
      <c r="I1049" s="68" t="s">
        <v>5148</v>
      </c>
      <c r="J1049" s="70"/>
      <c r="K1049" s="178"/>
    </row>
    <row r="1050" spans="1:11">
      <c r="A1050" s="67" t="s">
        <v>4094</v>
      </c>
      <c r="B1050" s="68" t="s">
        <v>4095</v>
      </c>
      <c r="C1050" s="68" t="s">
        <v>4088</v>
      </c>
      <c r="D1050" s="68" t="s">
        <v>4089</v>
      </c>
      <c r="E1050" s="68" t="s">
        <v>4218</v>
      </c>
      <c r="F1050" s="68" t="s">
        <v>4218</v>
      </c>
      <c r="G1050" s="68" t="s">
        <v>4219</v>
      </c>
      <c r="H1050" s="69">
        <v>359348</v>
      </c>
      <c r="I1050" s="68" t="s">
        <v>5148</v>
      </c>
      <c r="J1050" s="70"/>
      <c r="K1050" s="178"/>
    </row>
    <row r="1051" spans="1:11">
      <c r="A1051" s="67" t="s">
        <v>4096</v>
      </c>
      <c r="B1051" s="68" t="s">
        <v>4097</v>
      </c>
      <c r="C1051" s="68" t="s">
        <v>4088</v>
      </c>
      <c r="D1051" s="68" t="s">
        <v>4089</v>
      </c>
      <c r="E1051" s="68" t="s">
        <v>4218</v>
      </c>
      <c r="F1051" s="68" t="s">
        <v>4218</v>
      </c>
      <c r="G1051" s="68" t="s">
        <v>4219</v>
      </c>
      <c r="H1051" s="69">
        <v>4312167</v>
      </c>
      <c r="I1051" s="68" t="s">
        <v>5148</v>
      </c>
      <c r="J1051" s="70"/>
      <c r="K1051" s="178"/>
    </row>
    <row r="1052" spans="1:11">
      <c r="A1052" s="67" t="s">
        <v>4098</v>
      </c>
      <c r="B1052" s="68" t="s">
        <v>4099</v>
      </c>
      <c r="C1052" s="68" t="s">
        <v>4100</v>
      </c>
      <c r="D1052" s="68" t="s">
        <v>4101</v>
      </c>
      <c r="E1052" s="68" t="s">
        <v>4218</v>
      </c>
      <c r="F1052" s="68" t="s">
        <v>4218</v>
      </c>
      <c r="G1052" s="68" t="s">
        <v>4219</v>
      </c>
      <c r="H1052" s="69">
        <v>5839394</v>
      </c>
      <c r="I1052" s="68" t="s">
        <v>5148</v>
      </c>
      <c r="J1052" s="70"/>
      <c r="K1052" s="178"/>
    </row>
    <row r="1053" spans="1:11">
      <c r="A1053" s="67" t="s">
        <v>4102</v>
      </c>
      <c r="B1053" s="68" t="s">
        <v>4103</v>
      </c>
      <c r="C1053" s="68" t="s">
        <v>4100</v>
      </c>
      <c r="D1053" s="68" t="s">
        <v>4101</v>
      </c>
      <c r="E1053" s="68" t="s">
        <v>4218</v>
      </c>
      <c r="F1053" s="68" t="s">
        <v>4218</v>
      </c>
      <c r="G1053" s="68" t="s">
        <v>4219</v>
      </c>
      <c r="H1053" s="69">
        <v>8085312</v>
      </c>
      <c r="I1053" s="68" t="s">
        <v>5148</v>
      </c>
      <c r="J1053" s="70"/>
      <c r="K1053" s="178"/>
    </row>
    <row r="1054" spans="1:11">
      <c r="A1054" s="67" t="s">
        <v>4104</v>
      </c>
      <c r="B1054" s="68" t="s">
        <v>4105</v>
      </c>
      <c r="C1054" s="68" t="s">
        <v>4100</v>
      </c>
      <c r="D1054" s="68" t="s">
        <v>4101</v>
      </c>
      <c r="E1054" s="68" t="s">
        <v>4218</v>
      </c>
      <c r="F1054" s="68" t="s">
        <v>4218</v>
      </c>
      <c r="G1054" s="68" t="s">
        <v>4219</v>
      </c>
      <c r="H1054" s="69">
        <v>1976411</v>
      </c>
      <c r="I1054" s="68" t="s">
        <v>5148</v>
      </c>
      <c r="J1054" s="70"/>
      <c r="K1054" s="178"/>
    </row>
    <row r="1055" spans="1:11">
      <c r="A1055" s="67" t="s">
        <v>4106</v>
      </c>
      <c r="B1055" s="68" t="s">
        <v>4107</v>
      </c>
      <c r="C1055" s="68" t="s">
        <v>4100</v>
      </c>
      <c r="D1055" s="68" t="s">
        <v>4101</v>
      </c>
      <c r="E1055" s="68" t="s">
        <v>4218</v>
      </c>
      <c r="F1055" s="68" t="s">
        <v>4218</v>
      </c>
      <c r="G1055" s="68" t="s">
        <v>4219</v>
      </c>
      <c r="H1055" s="69">
        <v>539019</v>
      </c>
      <c r="I1055" s="68" t="s">
        <v>5148</v>
      </c>
      <c r="J1055" s="70"/>
      <c r="K1055" s="178"/>
    </row>
    <row r="1056" spans="1:11">
      <c r="A1056" s="67" t="s">
        <v>4108</v>
      </c>
      <c r="B1056" s="68" t="s">
        <v>4109</v>
      </c>
      <c r="C1056" s="68" t="s">
        <v>4100</v>
      </c>
      <c r="D1056" s="68" t="s">
        <v>4101</v>
      </c>
      <c r="E1056" s="68" t="s">
        <v>4218</v>
      </c>
      <c r="F1056" s="68" t="s">
        <v>4218</v>
      </c>
      <c r="G1056" s="68" t="s">
        <v>4219</v>
      </c>
      <c r="H1056" s="69">
        <v>2066247</v>
      </c>
      <c r="I1056" s="68" t="s">
        <v>5148</v>
      </c>
      <c r="J1056" s="70"/>
      <c r="K1056" s="178"/>
    </row>
    <row r="1057" spans="1:11">
      <c r="A1057" s="67" t="s">
        <v>4110</v>
      </c>
      <c r="B1057" s="68" t="s">
        <v>4111</v>
      </c>
      <c r="C1057" s="68" t="s">
        <v>4100</v>
      </c>
      <c r="D1057" s="68" t="s">
        <v>4101</v>
      </c>
      <c r="E1057" s="68" t="s">
        <v>4218</v>
      </c>
      <c r="F1057" s="68" t="s">
        <v>4218</v>
      </c>
      <c r="G1057" s="68" t="s">
        <v>4219</v>
      </c>
      <c r="H1057" s="69">
        <v>3862983</v>
      </c>
      <c r="I1057" s="68" t="s">
        <v>5148</v>
      </c>
      <c r="J1057" s="70"/>
      <c r="K1057" s="178"/>
    </row>
    <row r="1058" spans="1:11">
      <c r="A1058" s="67" t="s">
        <v>4112</v>
      </c>
      <c r="B1058" s="68" t="s">
        <v>4113</v>
      </c>
      <c r="C1058" s="68" t="s">
        <v>4100</v>
      </c>
      <c r="D1058" s="68" t="s">
        <v>4101</v>
      </c>
      <c r="E1058" s="68" t="s">
        <v>4218</v>
      </c>
      <c r="F1058" s="68" t="s">
        <v>4218</v>
      </c>
      <c r="G1058" s="68" t="s">
        <v>4219</v>
      </c>
      <c r="H1058" s="69">
        <v>269510</v>
      </c>
      <c r="I1058" s="68" t="s">
        <v>5148</v>
      </c>
      <c r="J1058" s="70"/>
      <c r="K1058" s="178"/>
    </row>
    <row r="1059" spans="1:11">
      <c r="A1059" s="67" t="s">
        <v>4114</v>
      </c>
      <c r="B1059" s="68" t="s">
        <v>4115</v>
      </c>
      <c r="C1059" s="68" t="s">
        <v>4100</v>
      </c>
      <c r="D1059" s="68" t="s">
        <v>4101</v>
      </c>
      <c r="E1059" s="68" t="s">
        <v>4218</v>
      </c>
      <c r="F1059" s="68" t="s">
        <v>4218</v>
      </c>
      <c r="G1059" s="68" t="s">
        <v>4219</v>
      </c>
      <c r="H1059" s="69">
        <v>4042655</v>
      </c>
      <c r="I1059" s="68" t="s">
        <v>5148</v>
      </c>
      <c r="J1059" s="70"/>
      <c r="K1059" s="178"/>
    </row>
    <row r="1060" spans="1:11">
      <c r="A1060" s="67" t="s">
        <v>4116</v>
      </c>
      <c r="B1060" s="68" t="s">
        <v>4117</v>
      </c>
      <c r="C1060" s="68" t="s">
        <v>4118</v>
      </c>
      <c r="D1060" s="68" t="s">
        <v>4119</v>
      </c>
      <c r="E1060" s="68" t="s">
        <v>4218</v>
      </c>
      <c r="F1060" s="68" t="s">
        <v>4218</v>
      </c>
      <c r="G1060" s="68" t="s">
        <v>4219</v>
      </c>
      <c r="H1060" s="69">
        <v>89836</v>
      </c>
      <c r="I1060" s="68" t="s">
        <v>5148</v>
      </c>
      <c r="J1060" s="70"/>
      <c r="K1060" s="178"/>
    </row>
    <row r="1061" spans="1:11">
      <c r="A1061" s="67" t="s">
        <v>4120</v>
      </c>
      <c r="B1061" s="68" t="s">
        <v>4121</v>
      </c>
      <c r="C1061" s="68" t="s">
        <v>4118</v>
      </c>
      <c r="D1061" s="68" t="s">
        <v>4119</v>
      </c>
      <c r="E1061" s="68" t="s">
        <v>4218</v>
      </c>
      <c r="F1061" s="68" t="s">
        <v>4218</v>
      </c>
      <c r="G1061" s="68" t="s">
        <v>4219</v>
      </c>
      <c r="H1061" s="69">
        <v>1347552</v>
      </c>
      <c r="I1061" s="68" t="s">
        <v>5148</v>
      </c>
      <c r="J1061" s="70"/>
      <c r="K1061" s="178"/>
    </row>
    <row r="1062" spans="1:11">
      <c r="A1062" s="67" t="s">
        <v>4122</v>
      </c>
      <c r="B1062" s="68" t="s">
        <v>4123</v>
      </c>
      <c r="C1062" s="68" t="s">
        <v>4118</v>
      </c>
      <c r="D1062" s="68" t="s">
        <v>4119</v>
      </c>
      <c r="E1062" s="68" t="s">
        <v>4218</v>
      </c>
      <c r="F1062" s="68" t="s">
        <v>4218</v>
      </c>
      <c r="G1062" s="68" t="s">
        <v>4219</v>
      </c>
      <c r="H1062" s="69">
        <v>6019066</v>
      </c>
      <c r="I1062" s="68" t="s">
        <v>5148</v>
      </c>
      <c r="J1062" s="70"/>
      <c r="K1062" s="178"/>
    </row>
    <row r="1063" spans="1:11">
      <c r="A1063" s="67" t="s">
        <v>4124</v>
      </c>
      <c r="B1063" s="68" t="s">
        <v>4125</v>
      </c>
      <c r="C1063" s="68" t="s">
        <v>4126</v>
      </c>
      <c r="D1063" s="68" t="s">
        <v>4127</v>
      </c>
      <c r="E1063" s="68" t="s">
        <v>4218</v>
      </c>
      <c r="F1063" s="68" t="s">
        <v>4218</v>
      </c>
      <c r="G1063" s="68" t="s">
        <v>4219</v>
      </c>
      <c r="H1063" s="69">
        <v>10241397</v>
      </c>
      <c r="I1063" s="68" t="s">
        <v>5148</v>
      </c>
      <c r="J1063" s="70"/>
      <c r="K1063" s="178"/>
    </row>
    <row r="1064" spans="1:11">
      <c r="A1064" s="67" t="s">
        <v>4128</v>
      </c>
      <c r="B1064" s="68" t="s">
        <v>4129</v>
      </c>
      <c r="C1064" s="68" t="s">
        <v>4126</v>
      </c>
      <c r="D1064" s="68" t="s">
        <v>4127</v>
      </c>
      <c r="E1064" s="68" t="s">
        <v>4218</v>
      </c>
      <c r="F1064" s="68" t="s">
        <v>4218</v>
      </c>
      <c r="G1064" s="68" t="s">
        <v>4219</v>
      </c>
      <c r="H1064" s="69">
        <v>89836</v>
      </c>
      <c r="I1064" s="68" t="s">
        <v>5148</v>
      </c>
      <c r="J1064" s="70"/>
      <c r="K1064" s="178"/>
    </row>
    <row r="1065" spans="1:11">
      <c r="A1065" s="67" t="s">
        <v>4130</v>
      </c>
      <c r="B1065" s="68" t="s">
        <v>4131</v>
      </c>
      <c r="C1065" s="68" t="s">
        <v>4126</v>
      </c>
      <c r="D1065" s="68" t="s">
        <v>4127</v>
      </c>
      <c r="E1065" s="68" t="s">
        <v>4218</v>
      </c>
      <c r="F1065" s="68" t="s">
        <v>4218</v>
      </c>
      <c r="G1065" s="68" t="s">
        <v>4219</v>
      </c>
      <c r="H1065" s="69">
        <v>89836</v>
      </c>
      <c r="I1065" s="68" t="s">
        <v>5148</v>
      </c>
      <c r="J1065" s="70"/>
      <c r="K1065" s="178"/>
    </row>
    <row r="1066" spans="1:11">
      <c r="A1066" s="67" t="s">
        <v>4132</v>
      </c>
      <c r="B1066" s="68" t="s">
        <v>4133</v>
      </c>
      <c r="C1066" s="68" t="s">
        <v>4126</v>
      </c>
      <c r="D1066" s="68" t="s">
        <v>4127</v>
      </c>
      <c r="E1066" s="68" t="s">
        <v>4218</v>
      </c>
      <c r="F1066" s="68" t="s">
        <v>4218</v>
      </c>
      <c r="G1066" s="68" t="s">
        <v>4219</v>
      </c>
      <c r="H1066" s="69">
        <v>4312167</v>
      </c>
      <c r="I1066" s="68" t="s">
        <v>5148</v>
      </c>
      <c r="J1066" s="70"/>
      <c r="K1066" s="178"/>
    </row>
    <row r="1067" spans="1:11">
      <c r="A1067" s="67" t="s">
        <v>4134</v>
      </c>
      <c r="B1067" s="68" t="s">
        <v>4135</v>
      </c>
      <c r="C1067" s="68" t="s">
        <v>4126</v>
      </c>
      <c r="D1067" s="68" t="s">
        <v>4127</v>
      </c>
      <c r="E1067" s="68" t="s">
        <v>4218</v>
      </c>
      <c r="F1067" s="68" t="s">
        <v>4218</v>
      </c>
      <c r="G1067" s="68" t="s">
        <v>4219</v>
      </c>
      <c r="H1067" s="69">
        <v>89836</v>
      </c>
      <c r="I1067" s="68" t="s">
        <v>5148</v>
      </c>
      <c r="J1067" s="70"/>
      <c r="K1067" s="178"/>
    </row>
    <row r="1068" spans="1:11">
      <c r="A1068" s="67" t="s">
        <v>4136</v>
      </c>
      <c r="B1068" s="68" t="s">
        <v>4137</v>
      </c>
      <c r="C1068" s="68" t="s">
        <v>4126</v>
      </c>
      <c r="D1068" s="68" t="s">
        <v>4127</v>
      </c>
      <c r="E1068" s="68" t="s">
        <v>4218</v>
      </c>
      <c r="F1068" s="68" t="s">
        <v>4218</v>
      </c>
      <c r="G1068" s="68" t="s">
        <v>4219</v>
      </c>
      <c r="H1068" s="69">
        <v>269510</v>
      </c>
      <c r="I1068" s="68" t="s">
        <v>5148</v>
      </c>
      <c r="J1068" s="70"/>
      <c r="K1068" s="178"/>
    </row>
    <row r="1069" spans="1:11">
      <c r="A1069" s="67" t="s">
        <v>4138</v>
      </c>
      <c r="B1069" s="68" t="s">
        <v>4139</v>
      </c>
      <c r="C1069" s="68" t="s">
        <v>4126</v>
      </c>
      <c r="D1069" s="68" t="s">
        <v>4127</v>
      </c>
      <c r="E1069" s="68" t="s">
        <v>4218</v>
      </c>
      <c r="F1069" s="68" t="s">
        <v>4218</v>
      </c>
      <c r="G1069" s="68" t="s">
        <v>4219</v>
      </c>
      <c r="H1069" s="69">
        <v>1257716</v>
      </c>
      <c r="I1069" s="68" t="s">
        <v>5148</v>
      </c>
      <c r="J1069" s="70"/>
      <c r="K1069" s="178"/>
    </row>
    <row r="1070" spans="1:11">
      <c r="A1070" s="67" t="s">
        <v>4140</v>
      </c>
      <c r="B1070" s="68" t="s">
        <v>4141</v>
      </c>
      <c r="C1070" s="68" t="s">
        <v>4126</v>
      </c>
      <c r="D1070" s="68" t="s">
        <v>4127</v>
      </c>
      <c r="E1070" s="68" t="s">
        <v>4218</v>
      </c>
      <c r="F1070" s="68" t="s">
        <v>4218</v>
      </c>
      <c r="G1070" s="68" t="s">
        <v>4219</v>
      </c>
      <c r="H1070" s="69">
        <v>359348</v>
      </c>
      <c r="I1070" s="68" t="s">
        <v>5148</v>
      </c>
      <c r="J1070" s="70"/>
      <c r="K1070" s="178"/>
    </row>
    <row r="1071" spans="1:11">
      <c r="A1071" s="67" t="s">
        <v>4142</v>
      </c>
      <c r="B1071" s="68" t="s">
        <v>4143</v>
      </c>
      <c r="C1071" s="68" t="s">
        <v>4144</v>
      </c>
      <c r="D1071" s="68" t="s">
        <v>4145</v>
      </c>
      <c r="E1071" s="68" t="s">
        <v>4218</v>
      </c>
      <c r="F1071" s="68" t="s">
        <v>4218</v>
      </c>
      <c r="G1071" s="68" t="s">
        <v>4219</v>
      </c>
      <c r="H1071" s="69">
        <v>2245920</v>
      </c>
      <c r="I1071" s="68" t="s">
        <v>5148</v>
      </c>
      <c r="J1071" s="70"/>
      <c r="K1071" s="178"/>
    </row>
    <row r="1072" spans="1:11">
      <c r="A1072" s="67" t="s">
        <v>4146</v>
      </c>
      <c r="B1072" s="68" t="s">
        <v>4147</v>
      </c>
      <c r="C1072" s="68" t="s">
        <v>4144</v>
      </c>
      <c r="D1072" s="68" t="s">
        <v>4145</v>
      </c>
      <c r="E1072" s="68" t="s">
        <v>4218</v>
      </c>
      <c r="F1072" s="68" t="s">
        <v>4218</v>
      </c>
      <c r="G1072" s="68" t="s">
        <v>4219</v>
      </c>
      <c r="H1072" s="69">
        <v>1886572</v>
      </c>
      <c r="I1072" s="68" t="s">
        <v>5148</v>
      </c>
      <c r="J1072" s="70"/>
      <c r="K1072" s="178"/>
    </row>
    <row r="1073" spans="1:11">
      <c r="A1073" s="67" t="s">
        <v>4148</v>
      </c>
      <c r="B1073" s="68" t="s">
        <v>4149</v>
      </c>
      <c r="C1073" s="68" t="s">
        <v>4144</v>
      </c>
      <c r="D1073" s="68" t="s">
        <v>4145</v>
      </c>
      <c r="E1073" s="68" t="s">
        <v>4218</v>
      </c>
      <c r="F1073" s="68" t="s">
        <v>4218</v>
      </c>
      <c r="G1073" s="68" t="s">
        <v>4219</v>
      </c>
      <c r="H1073" s="69">
        <v>179673</v>
      </c>
      <c r="I1073" s="68" t="s">
        <v>5148</v>
      </c>
      <c r="J1073" s="70"/>
      <c r="K1073" s="178"/>
    </row>
    <row r="1074" spans="1:11">
      <c r="A1074" s="67" t="s">
        <v>4150</v>
      </c>
      <c r="B1074" s="68" t="s">
        <v>4151</v>
      </c>
      <c r="C1074" s="68" t="s">
        <v>4152</v>
      </c>
      <c r="D1074" s="68" t="s">
        <v>4153</v>
      </c>
      <c r="E1074" s="68" t="s">
        <v>4218</v>
      </c>
      <c r="F1074" s="68" t="s">
        <v>4218</v>
      </c>
      <c r="G1074" s="68" t="s">
        <v>4219</v>
      </c>
      <c r="H1074" s="69">
        <v>1706899</v>
      </c>
      <c r="I1074" s="68" t="s">
        <v>5148</v>
      </c>
      <c r="J1074" s="70"/>
      <c r="K1074" s="178"/>
    </row>
    <row r="1075" spans="1:11">
      <c r="A1075" s="67" t="s">
        <v>4154</v>
      </c>
      <c r="B1075" s="68" t="s">
        <v>4155</v>
      </c>
      <c r="C1075" s="68" t="s">
        <v>4152</v>
      </c>
      <c r="D1075" s="68" t="s">
        <v>4153</v>
      </c>
      <c r="E1075" s="68" t="s">
        <v>4218</v>
      </c>
      <c r="F1075" s="68" t="s">
        <v>4218</v>
      </c>
      <c r="G1075" s="68" t="s">
        <v>4219</v>
      </c>
      <c r="H1075" s="69">
        <v>628856</v>
      </c>
      <c r="I1075" s="68" t="s">
        <v>5148</v>
      </c>
      <c r="J1075" s="70"/>
      <c r="K1075" s="178"/>
    </row>
    <row r="1076" spans="1:11">
      <c r="A1076" s="67" t="s">
        <v>4156</v>
      </c>
      <c r="B1076" s="68" t="s">
        <v>4157</v>
      </c>
      <c r="C1076" s="68" t="s">
        <v>4158</v>
      </c>
      <c r="D1076" s="68" t="s">
        <v>4159</v>
      </c>
      <c r="E1076" s="68" t="s">
        <v>4218</v>
      </c>
      <c r="F1076" s="68" t="s">
        <v>4218</v>
      </c>
      <c r="G1076" s="68" t="s">
        <v>4219</v>
      </c>
      <c r="H1076" s="69">
        <v>359348</v>
      </c>
      <c r="I1076" s="68" t="s">
        <v>5148</v>
      </c>
      <c r="J1076" s="70"/>
      <c r="K1076" s="178"/>
    </row>
    <row r="1077" spans="1:11">
      <c r="A1077" s="67" t="s">
        <v>4160</v>
      </c>
      <c r="B1077" s="68" t="s">
        <v>4161</v>
      </c>
      <c r="C1077" s="68" t="s">
        <v>4158</v>
      </c>
      <c r="D1077" s="68" t="s">
        <v>4159</v>
      </c>
      <c r="E1077" s="68" t="s">
        <v>4218</v>
      </c>
      <c r="F1077" s="68" t="s">
        <v>4218</v>
      </c>
      <c r="G1077" s="68" t="s">
        <v>4219</v>
      </c>
      <c r="H1077" s="69">
        <v>628856</v>
      </c>
      <c r="I1077" s="68" t="s">
        <v>5148</v>
      </c>
      <c r="J1077" s="70"/>
      <c r="K1077" s="178"/>
    </row>
    <row r="1078" spans="1:11">
      <c r="A1078" s="67" t="s">
        <v>4162</v>
      </c>
      <c r="B1078" s="68" t="s">
        <v>4163</v>
      </c>
      <c r="C1078" s="68" t="s">
        <v>4158</v>
      </c>
      <c r="D1078" s="68" t="s">
        <v>4159</v>
      </c>
      <c r="E1078" s="68" t="s">
        <v>4218</v>
      </c>
      <c r="F1078" s="68" t="s">
        <v>4218</v>
      </c>
      <c r="G1078" s="68" t="s">
        <v>4219</v>
      </c>
      <c r="H1078" s="69">
        <v>1437389</v>
      </c>
      <c r="I1078" s="68" t="s">
        <v>5148</v>
      </c>
      <c r="J1078" s="70"/>
      <c r="K1078" s="178"/>
    </row>
    <row r="1079" spans="1:11">
      <c r="A1079" s="67" t="s">
        <v>4164</v>
      </c>
      <c r="B1079" s="68" t="s">
        <v>4165</v>
      </c>
      <c r="C1079" s="68" t="s">
        <v>4166</v>
      </c>
      <c r="D1079" s="68" t="s">
        <v>4167</v>
      </c>
      <c r="E1079" s="68" t="s">
        <v>4218</v>
      </c>
      <c r="F1079" s="68" t="s">
        <v>4218</v>
      </c>
      <c r="G1079" s="68" t="s">
        <v>4219</v>
      </c>
      <c r="H1079" s="69">
        <v>808532</v>
      </c>
      <c r="I1079" s="68" t="s">
        <v>5148</v>
      </c>
      <c r="J1079" s="70"/>
      <c r="K1079" s="178"/>
    </row>
    <row r="1080" spans="1:11">
      <c r="A1080" s="67" t="s">
        <v>4168</v>
      </c>
      <c r="B1080" s="68" t="s">
        <v>4169</v>
      </c>
      <c r="C1080" s="68" t="s">
        <v>4166</v>
      </c>
      <c r="D1080" s="68" t="s">
        <v>4167</v>
      </c>
      <c r="E1080" s="68" t="s">
        <v>4218</v>
      </c>
      <c r="F1080" s="68" t="s">
        <v>4218</v>
      </c>
      <c r="G1080" s="68" t="s">
        <v>4219</v>
      </c>
      <c r="H1080" s="69">
        <v>808532</v>
      </c>
      <c r="I1080" s="68" t="s">
        <v>5148</v>
      </c>
      <c r="J1080" s="70"/>
      <c r="K1080" s="178"/>
    </row>
    <row r="1081" spans="1:11">
      <c r="A1081" s="67" t="s">
        <v>4170</v>
      </c>
      <c r="B1081" s="68" t="s">
        <v>4171</v>
      </c>
      <c r="C1081" s="68" t="s">
        <v>4166</v>
      </c>
      <c r="D1081" s="68" t="s">
        <v>4167</v>
      </c>
      <c r="E1081" s="68" t="s">
        <v>4218</v>
      </c>
      <c r="F1081" s="68" t="s">
        <v>4218</v>
      </c>
      <c r="G1081" s="68" t="s">
        <v>4219</v>
      </c>
      <c r="H1081" s="69">
        <v>449184</v>
      </c>
      <c r="I1081" s="68" t="s">
        <v>5148</v>
      </c>
      <c r="J1081" s="70"/>
      <c r="K1081" s="178"/>
    </row>
    <row r="1082" spans="1:11">
      <c r="A1082" s="67" t="s">
        <v>4172</v>
      </c>
      <c r="B1082" s="68" t="s">
        <v>4173</v>
      </c>
      <c r="C1082" s="68" t="s">
        <v>4174</v>
      </c>
      <c r="D1082" s="68" t="s">
        <v>4175</v>
      </c>
      <c r="E1082" s="68" t="s">
        <v>4218</v>
      </c>
      <c r="F1082" s="68" t="s">
        <v>4218</v>
      </c>
      <c r="G1082" s="68" t="s">
        <v>4219</v>
      </c>
      <c r="H1082" s="69">
        <v>4941024</v>
      </c>
      <c r="I1082" s="68" t="s">
        <v>5148</v>
      </c>
      <c r="J1082" s="70"/>
      <c r="K1082" s="178"/>
    </row>
    <row r="1083" spans="1:11">
      <c r="A1083" s="67" t="s">
        <v>4176</v>
      </c>
      <c r="B1083" s="68" t="s">
        <v>4177</v>
      </c>
      <c r="C1083" s="68" t="s">
        <v>4174</v>
      </c>
      <c r="D1083" s="68" t="s">
        <v>4175</v>
      </c>
      <c r="E1083" s="68" t="s">
        <v>4218</v>
      </c>
      <c r="F1083" s="68" t="s">
        <v>4218</v>
      </c>
      <c r="G1083" s="68" t="s">
        <v>4219</v>
      </c>
      <c r="H1083" s="69">
        <v>2697166</v>
      </c>
      <c r="I1083" s="68" t="s">
        <v>5148</v>
      </c>
      <c r="J1083" s="70"/>
      <c r="K1083" s="178"/>
    </row>
    <row r="1084" spans="1:11">
      <c r="A1084" s="67" t="s">
        <v>4178</v>
      </c>
      <c r="B1084" s="68" t="s">
        <v>4179</v>
      </c>
      <c r="C1084" s="68" t="s">
        <v>4174</v>
      </c>
      <c r="D1084" s="68" t="s">
        <v>4175</v>
      </c>
      <c r="E1084" s="68" t="s">
        <v>4218</v>
      </c>
      <c r="F1084" s="68" t="s">
        <v>4218</v>
      </c>
      <c r="G1084" s="68" t="s">
        <v>4219</v>
      </c>
      <c r="H1084" s="69">
        <v>89836</v>
      </c>
      <c r="I1084" s="68" t="s">
        <v>5148</v>
      </c>
      <c r="J1084" s="70"/>
      <c r="K1084" s="178"/>
    </row>
    <row r="1085" spans="1:11">
      <c r="A1085" s="67" t="s">
        <v>4180</v>
      </c>
      <c r="B1085" s="68" t="s">
        <v>4181</v>
      </c>
      <c r="C1085" s="68" t="s">
        <v>4174</v>
      </c>
      <c r="D1085" s="68" t="s">
        <v>4175</v>
      </c>
      <c r="E1085" s="68" t="s">
        <v>4218</v>
      </c>
      <c r="F1085" s="68" t="s">
        <v>4218</v>
      </c>
      <c r="G1085" s="68" t="s">
        <v>4219</v>
      </c>
      <c r="H1085" s="69">
        <v>0</v>
      </c>
      <c r="I1085" s="68" t="s">
        <v>5148</v>
      </c>
      <c r="J1085" s="70"/>
      <c r="K1085" s="178"/>
    </row>
    <row r="1086" spans="1:11">
      <c r="A1086" s="67" t="s">
        <v>4182</v>
      </c>
      <c r="B1086" s="68" t="s">
        <v>4183</v>
      </c>
      <c r="C1086" s="68" t="s">
        <v>4184</v>
      </c>
      <c r="D1086" s="68" t="s">
        <v>4185</v>
      </c>
      <c r="E1086" s="68" t="s">
        <v>4218</v>
      </c>
      <c r="F1086" s="68" t="s">
        <v>4218</v>
      </c>
      <c r="G1086" s="68" t="s">
        <v>4219</v>
      </c>
      <c r="H1086" s="69">
        <v>449184</v>
      </c>
      <c r="I1086" s="68" t="s">
        <v>5148</v>
      </c>
      <c r="J1086" s="70"/>
      <c r="K1086" s="178"/>
    </row>
    <row r="1087" spans="1:11">
      <c r="A1087" s="67" t="s">
        <v>4186</v>
      </c>
      <c r="B1087" s="68" t="s">
        <v>4187</v>
      </c>
      <c r="C1087" s="68" t="s">
        <v>4184</v>
      </c>
      <c r="D1087" s="68" t="s">
        <v>4185</v>
      </c>
      <c r="E1087" s="68" t="s">
        <v>4218</v>
      </c>
      <c r="F1087" s="68" t="s">
        <v>4218</v>
      </c>
      <c r="G1087" s="68" t="s">
        <v>4219</v>
      </c>
      <c r="H1087" s="69">
        <v>269592</v>
      </c>
      <c r="I1087" s="68" t="s">
        <v>5148</v>
      </c>
      <c r="J1087" s="70"/>
      <c r="K1087" s="178"/>
    </row>
    <row r="1088" spans="1:11">
      <c r="A1088" s="67" t="s">
        <v>3448</v>
      </c>
      <c r="B1088" s="68" t="s">
        <v>3449</v>
      </c>
      <c r="C1088" s="68" t="s">
        <v>3450</v>
      </c>
      <c r="D1088" s="68" t="s">
        <v>3451</v>
      </c>
      <c r="E1088" s="68" t="s">
        <v>4218</v>
      </c>
      <c r="F1088" s="68" t="s">
        <v>4218</v>
      </c>
      <c r="G1088" s="68" t="s">
        <v>4219</v>
      </c>
      <c r="H1088" s="69">
        <v>425250</v>
      </c>
      <c r="I1088" s="68" t="s">
        <v>5148</v>
      </c>
      <c r="J1088" s="70"/>
      <c r="K1088" s="178"/>
    </row>
    <row r="1089" spans="1:11">
      <c r="A1089" s="67" t="s">
        <v>3456</v>
      </c>
      <c r="B1089" s="68" t="s">
        <v>3457</v>
      </c>
      <c r="C1089" s="68" t="s">
        <v>3450</v>
      </c>
      <c r="D1089" s="68" t="s">
        <v>3451</v>
      </c>
      <c r="E1089" s="68" t="s">
        <v>4218</v>
      </c>
      <c r="F1089" s="68" t="s">
        <v>4218</v>
      </c>
      <c r="G1089" s="68" t="s">
        <v>4219</v>
      </c>
      <c r="H1089" s="69">
        <v>2976742</v>
      </c>
      <c r="I1089" s="68" t="s">
        <v>5148</v>
      </c>
      <c r="J1089" s="70"/>
      <c r="K1089" s="178"/>
    </row>
    <row r="1090" spans="1:11">
      <c r="A1090" s="67" t="s">
        <v>3459</v>
      </c>
      <c r="B1090" s="68" t="s">
        <v>3460</v>
      </c>
      <c r="C1090" s="68" t="s">
        <v>3450</v>
      </c>
      <c r="D1090" s="68" t="s">
        <v>3451</v>
      </c>
      <c r="E1090" s="68" t="s">
        <v>4218</v>
      </c>
      <c r="F1090" s="68" t="s">
        <v>4218</v>
      </c>
      <c r="G1090" s="68" t="s">
        <v>4219</v>
      </c>
      <c r="H1090" s="69">
        <v>531561</v>
      </c>
      <c r="I1090" s="68" t="s">
        <v>5148</v>
      </c>
      <c r="J1090" s="70"/>
      <c r="K1090" s="178"/>
    </row>
    <row r="1091" spans="1:11">
      <c r="A1091" s="67" t="s">
        <v>3462</v>
      </c>
      <c r="B1091" s="68" t="s">
        <v>3463</v>
      </c>
      <c r="C1091" s="68" t="s">
        <v>3450</v>
      </c>
      <c r="D1091" s="68" t="s">
        <v>3451</v>
      </c>
      <c r="E1091" s="68" t="s">
        <v>4218</v>
      </c>
      <c r="F1091" s="68" t="s">
        <v>4218</v>
      </c>
      <c r="G1091" s="68" t="s">
        <v>4219</v>
      </c>
      <c r="H1091" s="69">
        <v>106313</v>
      </c>
      <c r="I1091" s="68" t="s">
        <v>5148</v>
      </c>
      <c r="J1091" s="70"/>
      <c r="K1091" s="178"/>
    </row>
    <row r="1092" spans="1:11">
      <c r="A1092" s="67" t="s">
        <v>3465</v>
      </c>
      <c r="B1092" s="68" t="s">
        <v>3466</v>
      </c>
      <c r="C1092" s="68" t="s">
        <v>3467</v>
      </c>
      <c r="D1092" s="68" t="s">
        <v>3468</v>
      </c>
      <c r="E1092" s="68" t="s">
        <v>4218</v>
      </c>
      <c r="F1092" s="68" t="s">
        <v>4218</v>
      </c>
      <c r="G1092" s="68" t="s">
        <v>4219</v>
      </c>
      <c r="H1092" s="69">
        <v>1275747</v>
      </c>
      <c r="I1092" s="68" t="s">
        <v>5148</v>
      </c>
      <c r="J1092" s="70"/>
      <c r="K1092" s="178"/>
    </row>
    <row r="1093" spans="1:11">
      <c r="A1093" s="67" t="s">
        <v>3470</v>
      </c>
      <c r="B1093" s="68" t="s">
        <v>3471</v>
      </c>
      <c r="C1093" s="68" t="s">
        <v>3467</v>
      </c>
      <c r="D1093" s="68" t="s">
        <v>3468</v>
      </c>
      <c r="E1093" s="68" t="s">
        <v>4218</v>
      </c>
      <c r="F1093" s="68" t="s">
        <v>4218</v>
      </c>
      <c r="G1093" s="68" t="s">
        <v>4219</v>
      </c>
      <c r="H1093" s="69">
        <v>744186</v>
      </c>
      <c r="I1093" s="68" t="s">
        <v>5148</v>
      </c>
      <c r="J1093" s="70"/>
      <c r="K1093" s="178"/>
    </row>
    <row r="1094" spans="1:11">
      <c r="A1094" s="67" t="s">
        <v>3473</v>
      </c>
      <c r="B1094" s="68" t="s">
        <v>3474</v>
      </c>
      <c r="C1094" s="68" t="s">
        <v>3467</v>
      </c>
      <c r="D1094" s="68" t="s">
        <v>3468</v>
      </c>
      <c r="E1094" s="68" t="s">
        <v>4218</v>
      </c>
      <c r="F1094" s="68" t="s">
        <v>4218</v>
      </c>
      <c r="G1094" s="68" t="s">
        <v>4219</v>
      </c>
      <c r="H1094" s="69">
        <v>2445182</v>
      </c>
      <c r="I1094" s="68" t="s">
        <v>5148</v>
      </c>
      <c r="J1094" s="70"/>
      <c r="K1094" s="178"/>
    </row>
    <row r="1095" spans="1:11">
      <c r="A1095" s="67" t="s">
        <v>3476</v>
      </c>
      <c r="B1095" s="68" t="s">
        <v>3477</v>
      </c>
      <c r="C1095" s="68" t="s">
        <v>3467</v>
      </c>
      <c r="D1095" s="68" t="s">
        <v>3468</v>
      </c>
      <c r="E1095" s="68" t="s">
        <v>4218</v>
      </c>
      <c r="F1095" s="68" t="s">
        <v>4218</v>
      </c>
      <c r="G1095" s="68" t="s">
        <v>4219</v>
      </c>
      <c r="H1095" s="69">
        <v>637874</v>
      </c>
      <c r="I1095" s="68" t="s">
        <v>5148</v>
      </c>
      <c r="J1095" s="70"/>
      <c r="K1095" s="178"/>
    </row>
    <row r="1096" spans="1:11">
      <c r="A1096" s="67" t="s">
        <v>3479</v>
      </c>
      <c r="B1096" s="68" t="s">
        <v>3480</v>
      </c>
      <c r="C1096" s="68" t="s">
        <v>3467</v>
      </c>
      <c r="D1096" s="68" t="s">
        <v>3468</v>
      </c>
      <c r="E1096" s="68" t="s">
        <v>4218</v>
      </c>
      <c r="F1096" s="68" t="s">
        <v>4218</v>
      </c>
      <c r="G1096" s="68" t="s">
        <v>4219</v>
      </c>
      <c r="H1096" s="69">
        <v>1488372</v>
      </c>
      <c r="I1096" s="68" t="s">
        <v>5148</v>
      </c>
      <c r="J1096" s="70"/>
      <c r="K1096" s="178"/>
    </row>
    <row r="1097" spans="1:11">
      <c r="A1097" s="67" t="s">
        <v>3482</v>
      </c>
      <c r="B1097" s="68" t="s">
        <v>3483</v>
      </c>
      <c r="C1097" s="68" t="s">
        <v>3484</v>
      </c>
      <c r="D1097" s="68" t="s">
        <v>3485</v>
      </c>
      <c r="E1097" s="68" t="s">
        <v>4218</v>
      </c>
      <c r="F1097" s="68" t="s">
        <v>4218</v>
      </c>
      <c r="G1097" s="68" t="s">
        <v>4219</v>
      </c>
      <c r="H1097" s="69">
        <v>425250</v>
      </c>
      <c r="I1097" s="68" t="s">
        <v>5148</v>
      </c>
      <c r="J1097" s="70"/>
      <c r="K1097" s="178"/>
    </row>
    <row r="1098" spans="1:11">
      <c r="A1098" s="67" t="s">
        <v>3487</v>
      </c>
      <c r="B1098" s="68" t="s">
        <v>3488</v>
      </c>
      <c r="C1098" s="68" t="s">
        <v>3489</v>
      </c>
      <c r="D1098" s="68" t="s">
        <v>3490</v>
      </c>
      <c r="E1098" s="68" t="s">
        <v>4218</v>
      </c>
      <c r="F1098" s="68" t="s">
        <v>4218</v>
      </c>
      <c r="G1098" s="68" t="s">
        <v>4219</v>
      </c>
      <c r="H1098" s="69">
        <v>2506170</v>
      </c>
      <c r="I1098" s="68" t="s">
        <v>5148</v>
      </c>
      <c r="J1098" s="70"/>
      <c r="K1098" s="178"/>
    </row>
    <row r="1099" spans="1:11">
      <c r="A1099" s="67" t="s">
        <v>3492</v>
      </c>
      <c r="B1099" s="68" t="s">
        <v>3493</v>
      </c>
      <c r="C1099" s="68" t="s">
        <v>3489</v>
      </c>
      <c r="D1099" s="68" t="s">
        <v>3490</v>
      </c>
      <c r="E1099" s="68" t="s">
        <v>4218</v>
      </c>
      <c r="F1099" s="68" t="s">
        <v>4218</v>
      </c>
      <c r="G1099" s="68" t="s">
        <v>4219</v>
      </c>
      <c r="H1099" s="69">
        <v>1169434</v>
      </c>
      <c r="I1099" s="68" t="s">
        <v>5148</v>
      </c>
      <c r="J1099" s="70"/>
      <c r="K1099" s="178"/>
    </row>
    <row r="1100" spans="1:11">
      <c r="A1100" s="67" t="s">
        <v>3495</v>
      </c>
      <c r="B1100" s="68" t="s">
        <v>3496</v>
      </c>
      <c r="C1100" s="68" t="s">
        <v>3489</v>
      </c>
      <c r="D1100" s="68" t="s">
        <v>3490</v>
      </c>
      <c r="E1100" s="68" t="s">
        <v>4218</v>
      </c>
      <c r="F1100" s="68" t="s">
        <v>4218</v>
      </c>
      <c r="G1100" s="68" t="s">
        <v>4219</v>
      </c>
      <c r="H1100" s="69">
        <v>1488372</v>
      </c>
      <c r="I1100" s="68" t="s">
        <v>5148</v>
      </c>
      <c r="J1100" s="70"/>
      <c r="K1100" s="178"/>
    </row>
    <row r="1101" spans="1:11">
      <c r="A1101" s="67" t="s">
        <v>3498</v>
      </c>
      <c r="B1101" s="68" t="s">
        <v>3499</v>
      </c>
      <c r="C1101" s="68" t="s">
        <v>3489</v>
      </c>
      <c r="D1101" s="68" t="s">
        <v>3490</v>
      </c>
      <c r="E1101" s="68" t="s">
        <v>4218</v>
      </c>
      <c r="F1101" s="68" t="s">
        <v>4218</v>
      </c>
      <c r="G1101" s="68" t="s">
        <v>4219</v>
      </c>
      <c r="H1101" s="69">
        <v>1275747</v>
      </c>
      <c r="I1101" s="68" t="s">
        <v>5148</v>
      </c>
      <c r="J1101" s="70"/>
      <c r="K1101" s="178"/>
    </row>
    <row r="1102" spans="1:11">
      <c r="A1102" s="67" t="s">
        <v>3501</v>
      </c>
      <c r="B1102" s="68" t="s">
        <v>3502</v>
      </c>
      <c r="C1102" s="68" t="s">
        <v>3489</v>
      </c>
      <c r="D1102" s="68" t="s">
        <v>3490</v>
      </c>
      <c r="E1102" s="68" t="s">
        <v>4218</v>
      </c>
      <c r="F1102" s="68" t="s">
        <v>4218</v>
      </c>
      <c r="G1102" s="68" t="s">
        <v>4219</v>
      </c>
      <c r="H1102" s="69">
        <v>3614618</v>
      </c>
      <c r="I1102" s="68" t="s">
        <v>5148</v>
      </c>
      <c r="J1102" s="70"/>
      <c r="K1102" s="178"/>
    </row>
    <row r="1103" spans="1:11">
      <c r="A1103" s="67" t="s">
        <v>3504</v>
      </c>
      <c r="B1103" s="68" t="s">
        <v>3505</v>
      </c>
      <c r="C1103" s="68" t="s">
        <v>3489</v>
      </c>
      <c r="D1103" s="68" t="s">
        <v>3490</v>
      </c>
      <c r="E1103" s="68" t="s">
        <v>4218</v>
      </c>
      <c r="F1103" s="68" t="s">
        <v>4218</v>
      </c>
      <c r="G1103" s="68" t="s">
        <v>4219</v>
      </c>
      <c r="H1103" s="69">
        <v>5634549</v>
      </c>
      <c r="I1103" s="68" t="s">
        <v>5148</v>
      </c>
      <c r="J1103" s="70"/>
      <c r="K1103" s="178"/>
    </row>
    <row r="1104" spans="1:11">
      <c r="A1104" s="67" t="s">
        <v>3507</v>
      </c>
      <c r="B1104" s="68" t="s">
        <v>3508</v>
      </c>
      <c r="C1104" s="68" t="s">
        <v>3489</v>
      </c>
      <c r="D1104" s="68" t="s">
        <v>3490</v>
      </c>
      <c r="E1104" s="68" t="s">
        <v>4218</v>
      </c>
      <c r="F1104" s="68" t="s">
        <v>4218</v>
      </c>
      <c r="G1104" s="68" t="s">
        <v>4219</v>
      </c>
      <c r="H1104" s="69">
        <v>1382060</v>
      </c>
      <c r="I1104" s="68" t="s">
        <v>5148</v>
      </c>
      <c r="J1104" s="70"/>
      <c r="K1104" s="178"/>
    </row>
    <row r="1105" spans="1:11">
      <c r="A1105" s="67" t="s">
        <v>3510</v>
      </c>
      <c r="B1105" s="68" t="s">
        <v>3511</v>
      </c>
      <c r="C1105" s="68" t="s">
        <v>3489</v>
      </c>
      <c r="D1105" s="68" t="s">
        <v>3490</v>
      </c>
      <c r="E1105" s="68" t="s">
        <v>4218</v>
      </c>
      <c r="F1105" s="68" t="s">
        <v>4218</v>
      </c>
      <c r="G1105" s="68" t="s">
        <v>4219</v>
      </c>
      <c r="H1105" s="69">
        <v>1169434</v>
      </c>
      <c r="I1105" s="68" t="s">
        <v>5148</v>
      </c>
      <c r="J1105" s="70"/>
      <c r="K1105" s="178"/>
    </row>
    <row r="1106" spans="1:11">
      <c r="A1106" s="67" t="s">
        <v>3513</v>
      </c>
      <c r="B1106" s="68" t="s">
        <v>3514</v>
      </c>
      <c r="C1106" s="68" t="s">
        <v>3489</v>
      </c>
      <c r="D1106" s="68" t="s">
        <v>3490</v>
      </c>
      <c r="E1106" s="68" t="s">
        <v>4218</v>
      </c>
      <c r="F1106" s="68" t="s">
        <v>4218</v>
      </c>
      <c r="G1106" s="68" t="s">
        <v>4219</v>
      </c>
      <c r="H1106" s="69">
        <v>4571427</v>
      </c>
      <c r="I1106" s="68" t="s">
        <v>5148</v>
      </c>
      <c r="J1106" s="70"/>
      <c r="K1106" s="178"/>
    </row>
    <row r="1107" spans="1:11">
      <c r="A1107" s="67" t="s">
        <v>3516</v>
      </c>
      <c r="B1107" s="68" t="s">
        <v>3517</v>
      </c>
      <c r="C1107" s="68" t="s">
        <v>3489</v>
      </c>
      <c r="D1107" s="68" t="s">
        <v>3490</v>
      </c>
      <c r="E1107" s="68" t="s">
        <v>4218</v>
      </c>
      <c r="F1107" s="68" t="s">
        <v>4218</v>
      </c>
      <c r="G1107" s="68" t="s">
        <v>4219</v>
      </c>
      <c r="H1107" s="69">
        <v>106313</v>
      </c>
      <c r="I1107" s="68" t="s">
        <v>5148</v>
      </c>
      <c r="J1107" s="70"/>
      <c r="K1107" s="178"/>
    </row>
    <row r="1108" spans="1:11">
      <c r="A1108" s="67" t="s">
        <v>3519</v>
      </c>
      <c r="B1108" s="68" t="s">
        <v>3520</v>
      </c>
      <c r="C1108" s="68" t="s">
        <v>3489</v>
      </c>
      <c r="D1108" s="68" t="s">
        <v>3490</v>
      </c>
      <c r="E1108" s="68" t="s">
        <v>4218</v>
      </c>
      <c r="F1108" s="68" t="s">
        <v>4218</v>
      </c>
      <c r="G1108" s="68" t="s">
        <v>4219</v>
      </c>
      <c r="H1108" s="69">
        <v>106313</v>
      </c>
      <c r="I1108" s="68" t="s">
        <v>5148</v>
      </c>
      <c r="J1108" s="70"/>
      <c r="K1108" s="178"/>
    </row>
    <row r="1109" spans="1:11">
      <c r="A1109" s="67" t="s">
        <v>3522</v>
      </c>
      <c r="B1109" s="68" t="s">
        <v>3523</v>
      </c>
      <c r="C1109" s="68" t="s">
        <v>3489</v>
      </c>
      <c r="D1109" s="68" t="s">
        <v>3490</v>
      </c>
      <c r="E1109" s="68" t="s">
        <v>4218</v>
      </c>
      <c r="F1109" s="68" t="s">
        <v>4218</v>
      </c>
      <c r="G1109" s="68" t="s">
        <v>4219</v>
      </c>
      <c r="H1109" s="69">
        <v>425250</v>
      </c>
      <c r="I1109" s="68" t="s">
        <v>5148</v>
      </c>
      <c r="J1109" s="70"/>
      <c r="K1109" s="178"/>
    </row>
    <row r="1110" spans="1:11">
      <c r="A1110" s="67" t="s">
        <v>4220</v>
      </c>
      <c r="B1110" s="68" t="s">
        <v>4221</v>
      </c>
      <c r="C1110" s="68" t="s">
        <v>3489</v>
      </c>
      <c r="D1110" s="68" t="s">
        <v>3490</v>
      </c>
      <c r="E1110" s="68" t="s">
        <v>4218</v>
      </c>
      <c r="F1110" s="68" t="s">
        <v>4218</v>
      </c>
      <c r="G1110" s="68" t="s">
        <v>4219</v>
      </c>
      <c r="H1110" s="69">
        <v>626624</v>
      </c>
      <c r="I1110" s="68" t="s">
        <v>5148</v>
      </c>
      <c r="J1110" s="70"/>
      <c r="K1110" s="178"/>
    </row>
    <row r="1111" spans="1:11">
      <c r="A1111" s="67" t="s">
        <v>4222</v>
      </c>
      <c r="B1111" s="68" t="s">
        <v>4223</v>
      </c>
      <c r="C1111" s="68" t="s">
        <v>3489</v>
      </c>
      <c r="D1111" s="68" t="s">
        <v>3490</v>
      </c>
      <c r="E1111" s="68" t="s">
        <v>4218</v>
      </c>
      <c r="F1111" s="68" t="s">
        <v>4218</v>
      </c>
      <c r="G1111" s="68" t="s">
        <v>4219</v>
      </c>
      <c r="H1111" s="69">
        <v>6708659</v>
      </c>
      <c r="I1111" s="68" t="s">
        <v>5148</v>
      </c>
      <c r="J1111" s="70"/>
      <c r="K1111" s="178"/>
    </row>
    <row r="1112" spans="1:11">
      <c r="A1112" s="67" t="s">
        <v>3525</v>
      </c>
      <c r="B1112" s="68" t="s">
        <v>3526</v>
      </c>
      <c r="C1112" s="68" t="s">
        <v>3489</v>
      </c>
      <c r="D1112" s="68" t="s">
        <v>3490</v>
      </c>
      <c r="E1112" s="68" t="s">
        <v>4218</v>
      </c>
      <c r="F1112" s="68" t="s">
        <v>4218</v>
      </c>
      <c r="G1112" s="68" t="s">
        <v>4219</v>
      </c>
      <c r="H1112" s="69">
        <v>106313</v>
      </c>
      <c r="I1112" s="68" t="s">
        <v>5148</v>
      </c>
      <c r="J1112" s="70"/>
      <c r="K1112" s="178"/>
    </row>
    <row r="1113" spans="1:11">
      <c r="A1113" s="67" t="s">
        <v>3528</v>
      </c>
      <c r="B1113" s="68" t="s">
        <v>3529</v>
      </c>
      <c r="C1113" s="68" t="s">
        <v>3489</v>
      </c>
      <c r="D1113" s="68" t="s">
        <v>3490</v>
      </c>
      <c r="E1113" s="68" t="s">
        <v>4218</v>
      </c>
      <c r="F1113" s="68" t="s">
        <v>4218</v>
      </c>
      <c r="G1113" s="68" t="s">
        <v>4219</v>
      </c>
      <c r="H1113" s="69">
        <v>106313</v>
      </c>
      <c r="I1113" s="68" t="s">
        <v>5148</v>
      </c>
      <c r="J1113" s="70"/>
      <c r="K1113" s="178"/>
    </row>
    <row r="1114" spans="1:11">
      <c r="A1114" s="67" t="s">
        <v>3531</v>
      </c>
      <c r="B1114" s="68" t="s">
        <v>3520</v>
      </c>
      <c r="C1114" s="68" t="s">
        <v>3489</v>
      </c>
      <c r="D1114" s="68" t="s">
        <v>3490</v>
      </c>
      <c r="E1114" s="68" t="s">
        <v>4218</v>
      </c>
      <c r="F1114" s="68" t="s">
        <v>4218</v>
      </c>
      <c r="G1114" s="68" t="s">
        <v>4219</v>
      </c>
      <c r="H1114" s="69">
        <v>425250</v>
      </c>
      <c r="I1114" s="68" t="s">
        <v>5148</v>
      </c>
      <c r="J1114" s="70"/>
      <c r="K1114" s="178"/>
    </row>
    <row r="1115" spans="1:11">
      <c r="A1115" s="67" t="s">
        <v>3533</v>
      </c>
      <c r="B1115" s="68" t="s">
        <v>3520</v>
      </c>
      <c r="C1115" s="68" t="s">
        <v>3489</v>
      </c>
      <c r="D1115" s="68" t="s">
        <v>3490</v>
      </c>
      <c r="E1115" s="68" t="s">
        <v>4218</v>
      </c>
      <c r="F1115" s="68" t="s">
        <v>4218</v>
      </c>
      <c r="G1115" s="68" t="s">
        <v>4219</v>
      </c>
      <c r="H1115" s="69">
        <v>18073084</v>
      </c>
      <c r="I1115" s="68" t="s">
        <v>5148</v>
      </c>
      <c r="J1115" s="70"/>
      <c r="K1115" s="178"/>
    </row>
    <row r="1116" spans="1:11">
      <c r="A1116" s="67" t="s">
        <v>3535</v>
      </c>
      <c r="B1116" s="68" t="s">
        <v>3520</v>
      </c>
      <c r="C1116" s="68" t="s">
        <v>3489</v>
      </c>
      <c r="D1116" s="68" t="s">
        <v>3490</v>
      </c>
      <c r="E1116" s="68" t="s">
        <v>4218</v>
      </c>
      <c r="F1116" s="68" t="s">
        <v>4218</v>
      </c>
      <c r="G1116" s="68" t="s">
        <v>4219</v>
      </c>
      <c r="H1116" s="69">
        <v>850498</v>
      </c>
      <c r="I1116" s="68" t="s">
        <v>5148</v>
      </c>
      <c r="J1116" s="70"/>
      <c r="K1116" s="178"/>
    </row>
    <row r="1117" spans="1:11">
      <c r="A1117" s="67" t="s">
        <v>3536</v>
      </c>
      <c r="B1117" s="68" t="s">
        <v>3520</v>
      </c>
      <c r="C1117" s="68" t="s">
        <v>3489</v>
      </c>
      <c r="D1117" s="68" t="s">
        <v>3490</v>
      </c>
      <c r="E1117" s="68" t="s">
        <v>4218</v>
      </c>
      <c r="F1117" s="68" t="s">
        <v>4218</v>
      </c>
      <c r="G1117" s="68" t="s">
        <v>4219</v>
      </c>
      <c r="H1117" s="69">
        <v>1063122</v>
      </c>
      <c r="I1117" s="68" t="s">
        <v>5148</v>
      </c>
      <c r="J1117" s="70"/>
      <c r="K1117" s="178"/>
    </row>
    <row r="1118" spans="1:11">
      <c r="A1118" s="67" t="s">
        <v>3537</v>
      </c>
      <c r="B1118" s="68" t="s">
        <v>3538</v>
      </c>
      <c r="C1118" s="68" t="s">
        <v>3539</v>
      </c>
      <c r="D1118" s="68" t="s">
        <v>3540</v>
      </c>
      <c r="E1118" s="68" t="s">
        <v>4218</v>
      </c>
      <c r="F1118" s="68" t="s">
        <v>4218</v>
      </c>
      <c r="G1118" s="68" t="s">
        <v>4219</v>
      </c>
      <c r="H1118" s="69">
        <v>531561</v>
      </c>
      <c r="I1118" s="68" t="s">
        <v>5148</v>
      </c>
      <c r="J1118" s="70"/>
      <c r="K1118" s="178"/>
    </row>
    <row r="1119" spans="1:11">
      <c r="A1119" s="67" t="s">
        <v>3541</v>
      </c>
      <c r="B1119" s="68" t="s">
        <v>3542</v>
      </c>
      <c r="C1119" s="68" t="s">
        <v>3539</v>
      </c>
      <c r="D1119" s="68" t="s">
        <v>3540</v>
      </c>
      <c r="E1119" s="68" t="s">
        <v>4218</v>
      </c>
      <c r="F1119" s="68" t="s">
        <v>4218</v>
      </c>
      <c r="G1119" s="68" t="s">
        <v>4219</v>
      </c>
      <c r="H1119" s="69">
        <v>1700995</v>
      </c>
      <c r="I1119" s="68" t="s">
        <v>5148</v>
      </c>
      <c r="J1119" s="70"/>
      <c r="K1119" s="178"/>
    </row>
    <row r="1120" spans="1:11">
      <c r="A1120" s="67" t="s">
        <v>3543</v>
      </c>
      <c r="B1120" s="68" t="s">
        <v>3544</v>
      </c>
      <c r="C1120" s="68" t="s">
        <v>3539</v>
      </c>
      <c r="D1120" s="68" t="s">
        <v>3540</v>
      </c>
      <c r="E1120" s="68" t="s">
        <v>4218</v>
      </c>
      <c r="F1120" s="68" t="s">
        <v>4218</v>
      </c>
      <c r="G1120" s="68" t="s">
        <v>4219</v>
      </c>
      <c r="H1120" s="69">
        <v>1382060</v>
      </c>
      <c r="I1120" s="68" t="s">
        <v>5148</v>
      </c>
      <c r="J1120" s="70"/>
      <c r="K1120" s="178"/>
    </row>
    <row r="1121" spans="1:11">
      <c r="A1121" s="67" t="s">
        <v>3545</v>
      </c>
      <c r="B1121" s="68" t="s">
        <v>3546</v>
      </c>
      <c r="C1121" s="68" t="s">
        <v>3539</v>
      </c>
      <c r="D1121" s="68" t="s">
        <v>3540</v>
      </c>
      <c r="E1121" s="68" t="s">
        <v>4218</v>
      </c>
      <c r="F1121" s="68" t="s">
        <v>4218</v>
      </c>
      <c r="G1121" s="68" t="s">
        <v>4219</v>
      </c>
      <c r="H1121" s="69">
        <v>3083056</v>
      </c>
      <c r="I1121" s="68" t="s">
        <v>5148</v>
      </c>
      <c r="J1121" s="70"/>
      <c r="K1121" s="178"/>
    </row>
    <row r="1122" spans="1:11">
      <c r="A1122" s="67" t="s">
        <v>3547</v>
      </c>
      <c r="B1122" s="68" t="s">
        <v>3548</v>
      </c>
      <c r="C1122" s="68" t="s">
        <v>3539</v>
      </c>
      <c r="D1122" s="68" t="s">
        <v>3540</v>
      </c>
      <c r="E1122" s="68" t="s">
        <v>4218</v>
      </c>
      <c r="F1122" s="68" t="s">
        <v>4218</v>
      </c>
      <c r="G1122" s="68" t="s">
        <v>4219</v>
      </c>
      <c r="H1122" s="69">
        <v>425250</v>
      </c>
      <c r="I1122" s="68" t="s">
        <v>5148</v>
      </c>
      <c r="J1122" s="70"/>
      <c r="K1122" s="178"/>
    </row>
    <row r="1123" spans="1:11">
      <c r="A1123" s="67" t="s">
        <v>3549</v>
      </c>
      <c r="B1123" s="68" t="s">
        <v>3550</v>
      </c>
      <c r="C1123" s="68" t="s">
        <v>3539</v>
      </c>
      <c r="D1123" s="68" t="s">
        <v>3540</v>
      </c>
      <c r="E1123" s="68" t="s">
        <v>4218</v>
      </c>
      <c r="F1123" s="68" t="s">
        <v>4218</v>
      </c>
      <c r="G1123" s="68" t="s">
        <v>4219</v>
      </c>
      <c r="H1123" s="69">
        <v>637874</v>
      </c>
      <c r="I1123" s="68" t="s">
        <v>5148</v>
      </c>
      <c r="J1123" s="70"/>
      <c r="K1123" s="178"/>
    </row>
    <row r="1124" spans="1:11">
      <c r="A1124" s="67" t="s">
        <v>3551</v>
      </c>
      <c r="B1124" s="68" t="s">
        <v>3552</v>
      </c>
      <c r="C1124" s="68" t="s">
        <v>3539</v>
      </c>
      <c r="D1124" s="68" t="s">
        <v>3540</v>
      </c>
      <c r="E1124" s="68" t="s">
        <v>4218</v>
      </c>
      <c r="F1124" s="68" t="s">
        <v>4218</v>
      </c>
      <c r="G1124" s="68" t="s">
        <v>4219</v>
      </c>
      <c r="H1124" s="69">
        <v>318938</v>
      </c>
      <c r="I1124" s="68" t="s">
        <v>5148</v>
      </c>
      <c r="J1124" s="70"/>
      <c r="K1124" s="178"/>
    </row>
    <row r="1125" spans="1:11">
      <c r="A1125" s="67" t="s">
        <v>3553</v>
      </c>
      <c r="B1125" s="68" t="s">
        <v>3554</v>
      </c>
      <c r="C1125" s="68" t="s">
        <v>3555</v>
      </c>
      <c r="D1125" s="68" t="s">
        <v>3554</v>
      </c>
      <c r="E1125" s="68" t="s">
        <v>4218</v>
      </c>
      <c r="F1125" s="68" t="s">
        <v>4218</v>
      </c>
      <c r="G1125" s="68" t="s">
        <v>4219</v>
      </c>
      <c r="H1125" s="69">
        <v>425250</v>
      </c>
      <c r="I1125" s="68" t="s">
        <v>5148</v>
      </c>
      <c r="J1125" s="70"/>
      <c r="K1125" s="178"/>
    </row>
    <row r="1126" spans="1:11">
      <c r="A1126" s="67" t="s">
        <v>3556</v>
      </c>
      <c r="B1126" s="68" t="s">
        <v>3557</v>
      </c>
      <c r="C1126" s="68" t="s">
        <v>3555</v>
      </c>
      <c r="D1126" s="68" t="s">
        <v>3554</v>
      </c>
      <c r="E1126" s="68" t="s">
        <v>4218</v>
      </c>
      <c r="F1126" s="68" t="s">
        <v>4218</v>
      </c>
      <c r="G1126" s="68" t="s">
        <v>4219</v>
      </c>
      <c r="H1126" s="69">
        <v>2764118</v>
      </c>
      <c r="I1126" s="68" t="s">
        <v>5148</v>
      </c>
      <c r="J1126" s="70"/>
      <c r="K1126" s="178"/>
    </row>
    <row r="1127" spans="1:11">
      <c r="A1127" s="67" t="s">
        <v>3558</v>
      </c>
      <c r="B1127" s="68" t="s">
        <v>3559</v>
      </c>
      <c r="C1127" s="68" t="s">
        <v>3555</v>
      </c>
      <c r="D1127" s="68" t="s">
        <v>3554</v>
      </c>
      <c r="E1127" s="68" t="s">
        <v>4218</v>
      </c>
      <c r="F1127" s="68" t="s">
        <v>4218</v>
      </c>
      <c r="G1127" s="68" t="s">
        <v>4219</v>
      </c>
      <c r="H1127" s="69">
        <v>2657806</v>
      </c>
      <c r="I1127" s="68" t="s">
        <v>5148</v>
      </c>
      <c r="J1127" s="70"/>
      <c r="K1127" s="178"/>
    </row>
    <row r="1128" spans="1:11">
      <c r="A1128" s="67" t="s">
        <v>3560</v>
      </c>
      <c r="B1128" s="68" t="s">
        <v>3561</v>
      </c>
      <c r="C1128" s="68" t="s">
        <v>3555</v>
      </c>
      <c r="D1128" s="68" t="s">
        <v>3554</v>
      </c>
      <c r="E1128" s="68" t="s">
        <v>4218</v>
      </c>
      <c r="F1128" s="68" t="s">
        <v>4218</v>
      </c>
      <c r="G1128" s="68" t="s">
        <v>4219</v>
      </c>
      <c r="H1128" s="69">
        <v>106313</v>
      </c>
      <c r="I1128" s="68" t="s">
        <v>5148</v>
      </c>
      <c r="J1128" s="70"/>
      <c r="K1128" s="178"/>
    </row>
    <row r="1129" spans="1:11">
      <c r="A1129" s="67" t="s">
        <v>3562</v>
      </c>
      <c r="B1129" s="68" t="s">
        <v>3563</v>
      </c>
      <c r="C1129" s="68" t="s">
        <v>3564</v>
      </c>
      <c r="D1129" s="68" t="s">
        <v>3563</v>
      </c>
      <c r="E1129" s="68" t="s">
        <v>4218</v>
      </c>
      <c r="F1129" s="68" t="s">
        <v>4218</v>
      </c>
      <c r="G1129" s="68" t="s">
        <v>4219</v>
      </c>
      <c r="H1129" s="69">
        <v>637874</v>
      </c>
      <c r="I1129" s="68" t="s">
        <v>5148</v>
      </c>
      <c r="J1129" s="70"/>
      <c r="K1129" s="178"/>
    </row>
    <row r="1130" spans="1:11">
      <c r="A1130" s="67" t="s">
        <v>3565</v>
      </c>
      <c r="B1130" s="68" t="s">
        <v>3566</v>
      </c>
      <c r="C1130" s="68" t="s">
        <v>3564</v>
      </c>
      <c r="D1130" s="68" t="s">
        <v>3563</v>
      </c>
      <c r="E1130" s="68" t="s">
        <v>4218</v>
      </c>
      <c r="F1130" s="68" t="s">
        <v>4218</v>
      </c>
      <c r="G1130" s="68" t="s">
        <v>4219</v>
      </c>
      <c r="H1130" s="69">
        <v>744186</v>
      </c>
      <c r="I1130" s="68" t="s">
        <v>5148</v>
      </c>
      <c r="J1130" s="70"/>
      <c r="K1130" s="178"/>
    </row>
    <row r="1131" spans="1:11">
      <c r="A1131" s="67" t="s">
        <v>3567</v>
      </c>
      <c r="B1131" s="68" t="s">
        <v>3568</v>
      </c>
      <c r="C1131" s="68" t="s">
        <v>3564</v>
      </c>
      <c r="D1131" s="68" t="s">
        <v>3563</v>
      </c>
      <c r="E1131" s="68" t="s">
        <v>4218</v>
      </c>
      <c r="F1131" s="68" t="s">
        <v>4218</v>
      </c>
      <c r="G1131" s="68" t="s">
        <v>4219</v>
      </c>
      <c r="H1131" s="69">
        <v>3827241</v>
      </c>
      <c r="I1131" s="68" t="s">
        <v>5148</v>
      </c>
      <c r="J1131" s="70"/>
      <c r="K1131" s="178"/>
    </row>
    <row r="1132" spans="1:11">
      <c r="A1132" s="67" t="s">
        <v>3569</v>
      </c>
      <c r="B1132" s="68" t="s">
        <v>3570</v>
      </c>
      <c r="C1132" s="68" t="s">
        <v>3564</v>
      </c>
      <c r="D1132" s="68" t="s">
        <v>3563</v>
      </c>
      <c r="E1132" s="68" t="s">
        <v>4218</v>
      </c>
      <c r="F1132" s="68" t="s">
        <v>4218</v>
      </c>
      <c r="G1132" s="68" t="s">
        <v>4219</v>
      </c>
      <c r="H1132" s="69">
        <v>744186</v>
      </c>
      <c r="I1132" s="68" t="s">
        <v>5148</v>
      </c>
      <c r="J1132" s="70"/>
      <c r="K1132" s="178"/>
    </row>
    <row r="1133" spans="1:11">
      <c r="A1133" s="67" t="s">
        <v>3571</v>
      </c>
      <c r="B1133" s="68" t="s">
        <v>3572</v>
      </c>
      <c r="C1133" s="68" t="s">
        <v>3564</v>
      </c>
      <c r="D1133" s="68" t="s">
        <v>3563</v>
      </c>
      <c r="E1133" s="68" t="s">
        <v>4218</v>
      </c>
      <c r="F1133" s="68" t="s">
        <v>4218</v>
      </c>
      <c r="G1133" s="68" t="s">
        <v>4219</v>
      </c>
      <c r="H1133" s="69">
        <v>106313</v>
      </c>
      <c r="I1133" s="68" t="s">
        <v>5148</v>
      </c>
      <c r="J1133" s="70"/>
      <c r="K1133" s="178"/>
    </row>
    <row r="1134" spans="1:11">
      <c r="A1134" s="67" t="s">
        <v>3573</v>
      </c>
      <c r="B1134" s="68" t="s">
        <v>3574</v>
      </c>
      <c r="C1134" s="68" t="s">
        <v>3575</v>
      </c>
      <c r="D1134" s="68" t="s">
        <v>3574</v>
      </c>
      <c r="E1134" s="68" t="s">
        <v>4218</v>
      </c>
      <c r="F1134" s="68" t="s">
        <v>4218</v>
      </c>
      <c r="G1134" s="68" t="s">
        <v>4219</v>
      </c>
      <c r="H1134" s="69">
        <v>637874</v>
      </c>
      <c r="I1134" s="68" t="s">
        <v>5148</v>
      </c>
      <c r="J1134" s="70"/>
      <c r="K1134" s="178"/>
    </row>
    <row r="1135" spans="1:11">
      <c r="A1135" s="67" t="s">
        <v>3576</v>
      </c>
      <c r="B1135" s="68" t="s">
        <v>3577</v>
      </c>
      <c r="C1135" s="68" t="s">
        <v>3578</v>
      </c>
      <c r="D1135" s="68" t="s">
        <v>3577</v>
      </c>
      <c r="E1135" s="68" t="s">
        <v>4218</v>
      </c>
      <c r="F1135" s="68" t="s">
        <v>4218</v>
      </c>
      <c r="G1135" s="68" t="s">
        <v>4219</v>
      </c>
      <c r="H1135" s="69">
        <v>637874</v>
      </c>
      <c r="I1135" s="68" t="s">
        <v>5148</v>
      </c>
      <c r="J1135" s="70"/>
      <c r="K1135" s="178"/>
    </row>
    <row r="1136" spans="1:11">
      <c r="A1136" s="67" t="s">
        <v>3579</v>
      </c>
      <c r="B1136" s="68" t="s">
        <v>3580</v>
      </c>
      <c r="C1136" s="68" t="s">
        <v>3578</v>
      </c>
      <c r="D1136" s="68" t="s">
        <v>3577</v>
      </c>
      <c r="E1136" s="68" t="s">
        <v>4218</v>
      </c>
      <c r="F1136" s="68" t="s">
        <v>4218</v>
      </c>
      <c r="G1136" s="68" t="s">
        <v>4219</v>
      </c>
      <c r="H1136" s="69">
        <v>212624</v>
      </c>
      <c r="I1136" s="68" t="s">
        <v>5148</v>
      </c>
      <c r="J1136" s="70"/>
      <c r="K1136" s="178"/>
    </row>
    <row r="1137" spans="1:11">
      <c r="A1137" s="67" t="s">
        <v>3581</v>
      </c>
      <c r="B1137" s="68" t="s">
        <v>3582</v>
      </c>
      <c r="C1137" s="68" t="s">
        <v>3583</v>
      </c>
      <c r="D1137" s="68" t="s">
        <v>3584</v>
      </c>
      <c r="E1137" s="68" t="s">
        <v>4218</v>
      </c>
      <c r="F1137" s="68" t="s">
        <v>4218</v>
      </c>
      <c r="G1137" s="68" t="s">
        <v>4219</v>
      </c>
      <c r="H1137" s="69">
        <v>2232558</v>
      </c>
      <c r="I1137" s="68" t="s">
        <v>5148</v>
      </c>
      <c r="J1137" s="70"/>
      <c r="K1137" s="178"/>
    </row>
    <row r="1138" spans="1:11">
      <c r="A1138" s="67" t="s">
        <v>3585</v>
      </c>
      <c r="B1138" s="68" t="s">
        <v>3586</v>
      </c>
      <c r="C1138" s="68" t="s">
        <v>3583</v>
      </c>
      <c r="D1138" s="68" t="s">
        <v>3584</v>
      </c>
      <c r="E1138" s="68" t="s">
        <v>4218</v>
      </c>
      <c r="F1138" s="68" t="s">
        <v>4218</v>
      </c>
      <c r="G1138" s="68" t="s">
        <v>4219</v>
      </c>
      <c r="H1138" s="69">
        <v>1063122</v>
      </c>
      <c r="I1138" s="68" t="s">
        <v>5148</v>
      </c>
      <c r="J1138" s="70"/>
      <c r="K1138" s="178"/>
    </row>
    <row r="1139" spans="1:11">
      <c r="A1139" s="67" t="s">
        <v>3587</v>
      </c>
      <c r="B1139" s="68" t="s">
        <v>3588</v>
      </c>
      <c r="C1139" s="68" t="s">
        <v>3583</v>
      </c>
      <c r="D1139" s="68" t="s">
        <v>3584</v>
      </c>
      <c r="E1139" s="68" t="s">
        <v>4218</v>
      </c>
      <c r="F1139" s="68" t="s">
        <v>4218</v>
      </c>
      <c r="G1139" s="68" t="s">
        <v>4219</v>
      </c>
      <c r="H1139" s="69">
        <v>106313</v>
      </c>
      <c r="I1139" s="68" t="s">
        <v>5148</v>
      </c>
      <c r="J1139" s="70"/>
      <c r="K1139" s="178"/>
    </row>
    <row r="1140" spans="1:11">
      <c r="A1140" s="67" t="s">
        <v>3589</v>
      </c>
      <c r="B1140" s="68" t="s">
        <v>3590</v>
      </c>
      <c r="C1140" s="68" t="s">
        <v>3583</v>
      </c>
      <c r="D1140" s="68" t="s">
        <v>3584</v>
      </c>
      <c r="E1140" s="68" t="s">
        <v>4218</v>
      </c>
      <c r="F1140" s="68" t="s">
        <v>4218</v>
      </c>
      <c r="G1140" s="68" t="s">
        <v>4219</v>
      </c>
      <c r="H1140" s="69">
        <v>212624</v>
      </c>
      <c r="I1140" s="68" t="s">
        <v>5148</v>
      </c>
      <c r="J1140" s="70"/>
      <c r="K1140" s="178"/>
    </row>
    <row r="1141" spans="1:11">
      <c r="A1141" s="67" t="s">
        <v>3591</v>
      </c>
      <c r="B1141" s="68" t="s">
        <v>3592</v>
      </c>
      <c r="C1141" s="68" t="s">
        <v>3583</v>
      </c>
      <c r="D1141" s="68" t="s">
        <v>3584</v>
      </c>
      <c r="E1141" s="68" t="s">
        <v>4218</v>
      </c>
      <c r="F1141" s="68" t="s">
        <v>4218</v>
      </c>
      <c r="G1141" s="68" t="s">
        <v>4219</v>
      </c>
      <c r="H1141" s="69">
        <v>212624</v>
      </c>
      <c r="I1141" s="68" t="s">
        <v>5148</v>
      </c>
      <c r="J1141" s="70"/>
      <c r="K1141" s="178"/>
    </row>
    <row r="1142" spans="1:11">
      <c r="A1142" s="67" t="s">
        <v>3593</v>
      </c>
      <c r="B1142" s="68" t="s">
        <v>3594</v>
      </c>
      <c r="C1142" s="68" t="s">
        <v>3583</v>
      </c>
      <c r="D1142" s="68" t="s">
        <v>3584</v>
      </c>
      <c r="E1142" s="68" t="s">
        <v>4218</v>
      </c>
      <c r="F1142" s="68" t="s">
        <v>4218</v>
      </c>
      <c r="G1142" s="68" t="s">
        <v>4219</v>
      </c>
      <c r="H1142" s="69">
        <v>3189368</v>
      </c>
      <c r="I1142" s="68" t="s">
        <v>5148</v>
      </c>
      <c r="J1142" s="70"/>
      <c r="K1142" s="178"/>
    </row>
    <row r="1143" spans="1:11">
      <c r="A1143" s="67" t="s">
        <v>3595</v>
      </c>
      <c r="B1143" s="68" t="s">
        <v>3596</v>
      </c>
      <c r="C1143" s="68" t="s">
        <v>3583</v>
      </c>
      <c r="D1143" s="68" t="s">
        <v>3584</v>
      </c>
      <c r="E1143" s="68" t="s">
        <v>4218</v>
      </c>
      <c r="F1143" s="68" t="s">
        <v>4218</v>
      </c>
      <c r="G1143" s="68" t="s">
        <v>4219</v>
      </c>
      <c r="H1143" s="69">
        <v>4251578</v>
      </c>
      <c r="I1143" s="68" t="s">
        <v>5148</v>
      </c>
      <c r="J1143" s="70"/>
      <c r="K1143" s="178"/>
    </row>
    <row r="1144" spans="1:11">
      <c r="A1144" s="67" t="s">
        <v>3597</v>
      </c>
      <c r="B1144" s="68" t="s">
        <v>3598</v>
      </c>
      <c r="C1144" s="68" t="s">
        <v>3583</v>
      </c>
      <c r="D1144" s="68" t="s">
        <v>3584</v>
      </c>
      <c r="E1144" s="68" t="s">
        <v>4218</v>
      </c>
      <c r="F1144" s="68" t="s">
        <v>4218</v>
      </c>
      <c r="G1144" s="68" t="s">
        <v>4219</v>
      </c>
      <c r="H1144" s="69">
        <v>212624</v>
      </c>
      <c r="I1144" s="68" t="s">
        <v>5148</v>
      </c>
      <c r="J1144" s="70"/>
      <c r="K1144" s="178"/>
    </row>
    <row r="1145" spans="1:11">
      <c r="A1145" s="67" t="s">
        <v>3599</v>
      </c>
      <c r="B1145" s="68" t="s">
        <v>3600</v>
      </c>
      <c r="C1145" s="68" t="s">
        <v>3583</v>
      </c>
      <c r="D1145" s="68" t="s">
        <v>3584</v>
      </c>
      <c r="E1145" s="68" t="s">
        <v>4218</v>
      </c>
      <c r="F1145" s="68" t="s">
        <v>4218</v>
      </c>
      <c r="G1145" s="68" t="s">
        <v>4219</v>
      </c>
      <c r="H1145" s="69">
        <v>2976742</v>
      </c>
      <c r="I1145" s="68" t="s">
        <v>5148</v>
      </c>
      <c r="J1145" s="70"/>
      <c r="K1145" s="178"/>
    </row>
    <row r="1146" spans="1:11">
      <c r="A1146" s="67" t="s">
        <v>3601</v>
      </c>
      <c r="B1146" s="68" t="s">
        <v>3602</v>
      </c>
      <c r="C1146" s="68" t="s">
        <v>3583</v>
      </c>
      <c r="D1146" s="68" t="s">
        <v>3584</v>
      </c>
      <c r="E1146" s="68" t="s">
        <v>4218</v>
      </c>
      <c r="F1146" s="68" t="s">
        <v>4218</v>
      </c>
      <c r="G1146" s="68" t="s">
        <v>4219</v>
      </c>
      <c r="H1146" s="69">
        <v>6803985</v>
      </c>
      <c r="I1146" s="68" t="s">
        <v>5148</v>
      </c>
      <c r="J1146" s="70"/>
      <c r="K1146" s="178"/>
    </row>
    <row r="1147" spans="1:11">
      <c r="A1147" s="67" t="s">
        <v>3603</v>
      </c>
      <c r="B1147" s="68" t="s">
        <v>3604</v>
      </c>
      <c r="C1147" s="68" t="s">
        <v>3583</v>
      </c>
      <c r="D1147" s="68" t="s">
        <v>3584</v>
      </c>
      <c r="E1147" s="68" t="s">
        <v>4218</v>
      </c>
      <c r="F1147" s="68" t="s">
        <v>4218</v>
      </c>
      <c r="G1147" s="68" t="s">
        <v>4219</v>
      </c>
      <c r="H1147" s="69">
        <v>1488372</v>
      </c>
      <c r="I1147" s="68" t="s">
        <v>5148</v>
      </c>
      <c r="J1147" s="70"/>
      <c r="K1147" s="178"/>
    </row>
    <row r="1148" spans="1:11">
      <c r="A1148" s="67" t="s">
        <v>3605</v>
      </c>
      <c r="B1148" s="68" t="s">
        <v>3606</v>
      </c>
      <c r="C1148" s="68" t="s">
        <v>3607</v>
      </c>
      <c r="D1148" s="68" t="s">
        <v>3608</v>
      </c>
      <c r="E1148" s="68" t="s">
        <v>4218</v>
      </c>
      <c r="F1148" s="68" t="s">
        <v>4218</v>
      </c>
      <c r="G1148" s="68" t="s">
        <v>4219</v>
      </c>
      <c r="H1148" s="69">
        <v>850498</v>
      </c>
      <c r="I1148" s="68" t="s">
        <v>5148</v>
      </c>
      <c r="J1148" s="70"/>
      <c r="K1148" s="178"/>
    </row>
    <row r="1149" spans="1:11">
      <c r="A1149" s="67" t="s">
        <v>3609</v>
      </c>
      <c r="B1149" s="68" t="s">
        <v>3610</v>
      </c>
      <c r="C1149" s="68" t="s">
        <v>3607</v>
      </c>
      <c r="D1149" s="68" t="s">
        <v>3608</v>
      </c>
      <c r="E1149" s="68" t="s">
        <v>4218</v>
      </c>
      <c r="F1149" s="68" t="s">
        <v>4218</v>
      </c>
      <c r="G1149" s="68" t="s">
        <v>4219</v>
      </c>
      <c r="H1149" s="69">
        <v>106313</v>
      </c>
      <c r="I1149" s="68" t="s">
        <v>5148</v>
      </c>
      <c r="J1149" s="70"/>
      <c r="K1149" s="178"/>
    </row>
    <row r="1150" spans="1:11">
      <c r="A1150" s="67" t="s">
        <v>3611</v>
      </c>
      <c r="B1150" s="68" t="s">
        <v>3612</v>
      </c>
      <c r="C1150" s="68" t="s">
        <v>3607</v>
      </c>
      <c r="D1150" s="68" t="s">
        <v>3608</v>
      </c>
      <c r="E1150" s="68" t="s">
        <v>4218</v>
      </c>
      <c r="F1150" s="68" t="s">
        <v>4218</v>
      </c>
      <c r="G1150" s="68" t="s">
        <v>4219</v>
      </c>
      <c r="H1150" s="69">
        <v>1275747</v>
      </c>
      <c r="I1150" s="68" t="s">
        <v>5148</v>
      </c>
      <c r="J1150" s="70"/>
      <c r="K1150" s="178"/>
    </row>
    <row r="1151" spans="1:11">
      <c r="A1151" s="67" t="s">
        <v>3613</v>
      </c>
      <c r="B1151" s="68" t="s">
        <v>3614</v>
      </c>
      <c r="C1151" s="68" t="s">
        <v>3607</v>
      </c>
      <c r="D1151" s="68" t="s">
        <v>3608</v>
      </c>
      <c r="E1151" s="68" t="s">
        <v>4218</v>
      </c>
      <c r="F1151" s="68" t="s">
        <v>4218</v>
      </c>
      <c r="G1151" s="68" t="s">
        <v>4219</v>
      </c>
      <c r="H1151" s="69">
        <v>5312121</v>
      </c>
      <c r="I1151" s="68" t="s">
        <v>5148</v>
      </c>
      <c r="J1151" s="70"/>
      <c r="K1151" s="178"/>
    </row>
    <row r="1152" spans="1:11">
      <c r="A1152" s="67" t="s">
        <v>3615</v>
      </c>
      <c r="B1152" s="68" t="s">
        <v>3616</v>
      </c>
      <c r="C1152" s="68" t="s">
        <v>3607</v>
      </c>
      <c r="D1152" s="68" t="s">
        <v>3608</v>
      </c>
      <c r="E1152" s="68" t="s">
        <v>4218</v>
      </c>
      <c r="F1152" s="68" t="s">
        <v>4218</v>
      </c>
      <c r="G1152" s="68" t="s">
        <v>4219</v>
      </c>
      <c r="H1152" s="69">
        <v>6370772</v>
      </c>
      <c r="I1152" s="68" t="s">
        <v>5148</v>
      </c>
      <c r="J1152" s="70"/>
      <c r="K1152" s="178"/>
    </row>
    <row r="1153" spans="1:11">
      <c r="A1153" s="67" t="s">
        <v>3617</v>
      </c>
      <c r="B1153" s="68" t="s">
        <v>3618</v>
      </c>
      <c r="C1153" s="68" t="s">
        <v>3607</v>
      </c>
      <c r="D1153" s="68" t="s">
        <v>3608</v>
      </c>
      <c r="E1153" s="68" t="s">
        <v>4218</v>
      </c>
      <c r="F1153" s="68" t="s">
        <v>4218</v>
      </c>
      <c r="G1153" s="68" t="s">
        <v>4219</v>
      </c>
      <c r="H1153" s="69">
        <v>1913621</v>
      </c>
      <c r="I1153" s="68" t="s">
        <v>5148</v>
      </c>
      <c r="J1153" s="70"/>
      <c r="K1153" s="178"/>
    </row>
    <row r="1154" spans="1:11">
      <c r="A1154" s="67" t="s">
        <v>3619</v>
      </c>
      <c r="B1154" s="68" t="s">
        <v>3620</v>
      </c>
      <c r="C1154" s="68" t="s">
        <v>3607</v>
      </c>
      <c r="D1154" s="68" t="s">
        <v>3608</v>
      </c>
      <c r="E1154" s="68" t="s">
        <v>4218</v>
      </c>
      <c r="F1154" s="68" t="s">
        <v>4218</v>
      </c>
      <c r="G1154" s="68" t="s">
        <v>4219</v>
      </c>
      <c r="H1154" s="69">
        <v>318938</v>
      </c>
      <c r="I1154" s="68" t="s">
        <v>5148</v>
      </c>
      <c r="J1154" s="70"/>
      <c r="K1154" s="178"/>
    </row>
    <row r="1155" spans="1:11">
      <c r="A1155" s="67" t="s">
        <v>3621</v>
      </c>
      <c r="B1155" s="68" t="s">
        <v>3622</v>
      </c>
      <c r="C1155" s="68" t="s">
        <v>3607</v>
      </c>
      <c r="D1155" s="68" t="s">
        <v>3608</v>
      </c>
      <c r="E1155" s="68" t="s">
        <v>4218</v>
      </c>
      <c r="F1155" s="68" t="s">
        <v>4218</v>
      </c>
      <c r="G1155" s="68" t="s">
        <v>4219</v>
      </c>
      <c r="H1155" s="69">
        <v>2958855</v>
      </c>
      <c r="I1155" s="68" t="s">
        <v>5148</v>
      </c>
      <c r="J1155" s="70"/>
      <c r="K1155" s="178"/>
    </row>
    <row r="1156" spans="1:11">
      <c r="A1156" s="67" t="s">
        <v>3623</v>
      </c>
      <c r="B1156" s="68" t="s">
        <v>3624</v>
      </c>
      <c r="C1156" s="68" t="s">
        <v>3625</v>
      </c>
      <c r="D1156" s="68" t="s">
        <v>3626</v>
      </c>
      <c r="E1156" s="68" t="s">
        <v>4218</v>
      </c>
      <c r="F1156" s="68" t="s">
        <v>4218</v>
      </c>
      <c r="G1156" s="68" t="s">
        <v>4219</v>
      </c>
      <c r="H1156" s="69">
        <v>531561</v>
      </c>
      <c r="I1156" s="68" t="s">
        <v>5148</v>
      </c>
      <c r="J1156" s="70"/>
      <c r="K1156" s="178"/>
    </row>
    <row r="1157" spans="1:11">
      <c r="A1157" s="67" t="s">
        <v>3627</v>
      </c>
      <c r="B1157" s="68" t="s">
        <v>3628</v>
      </c>
      <c r="C1157" s="68" t="s">
        <v>3625</v>
      </c>
      <c r="D1157" s="68" t="s">
        <v>3626</v>
      </c>
      <c r="E1157" s="68" t="s">
        <v>4218</v>
      </c>
      <c r="F1157" s="68" t="s">
        <v>4218</v>
      </c>
      <c r="G1157" s="68" t="s">
        <v>4219</v>
      </c>
      <c r="H1157" s="69">
        <v>744186</v>
      </c>
      <c r="I1157" s="68" t="s">
        <v>5148</v>
      </c>
      <c r="J1157" s="70"/>
      <c r="K1157" s="178"/>
    </row>
    <row r="1158" spans="1:11">
      <c r="A1158" s="67" t="s">
        <v>3629</v>
      </c>
      <c r="B1158" s="68" t="s">
        <v>3630</v>
      </c>
      <c r="C1158" s="68" t="s">
        <v>3625</v>
      </c>
      <c r="D1158" s="68" t="s">
        <v>3626</v>
      </c>
      <c r="E1158" s="68" t="s">
        <v>4218</v>
      </c>
      <c r="F1158" s="68" t="s">
        <v>4218</v>
      </c>
      <c r="G1158" s="68" t="s">
        <v>4219</v>
      </c>
      <c r="H1158" s="69">
        <v>1063122</v>
      </c>
      <c r="I1158" s="68" t="s">
        <v>5148</v>
      </c>
      <c r="J1158" s="70"/>
      <c r="K1158" s="178"/>
    </row>
    <row r="1159" spans="1:11">
      <c r="A1159" s="67" t="s">
        <v>3631</v>
      </c>
      <c r="B1159" s="68" t="s">
        <v>3632</v>
      </c>
      <c r="C1159" s="68" t="s">
        <v>3625</v>
      </c>
      <c r="D1159" s="68" t="s">
        <v>3626</v>
      </c>
      <c r="E1159" s="68" t="s">
        <v>4218</v>
      </c>
      <c r="F1159" s="68" t="s">
        <v>4218</v>
      </c>
      <c r="G1159" s="68" t="s">
        <v>4219</v>
      </c>
      <c r="H1159" s="69">
        <v>531561</v>
      </c>
      <c r="I1159" s="68" t="s">
        <v>5148</v>
      </c>
      <c r="J1159" s="70"/>
      <c r="K1159" s="178"/>
    </row>
    <row r="1160" spans="1:11">
      <c r="A1160" s="67" t="s">
        <v>3633</v>
      </c>
      <c r="B1160" s="68" t="s">
        <v>3634</v>
      </c>
      <c r="C1160" s="68" t="s">
        <v>3625</v>
      </c>
      <c r="D1160" s="68" t="s">
        <v>3626</v>
      </c>
      <c r="E1160" s="68" t="s">
        <v>4218</v>
      </c>
      <c r="F1160" s="68" t="s">
        <v>4218</v>
      </c>
      <c r="G1160" s="68" t="s">
        <v>4219</v>
      </c>
      <c r="H1160" s="69">
        <v>106313</v>
      </c>
      <c r="I1160" s="68" t="s">
        <v>5148</v>
      </c>
      <c r="J1160" s="70"/>
      <c r="K1160" s="178"/>
    </row>
    <row r="1161" spans="1:11">
      <c r="A1161" s="67" t="s">
        <v>3635</v>
      </c>
      <c r="B1161" s="68" t="s">
        <v>3636</v>
      </c>
      <c r="C1161" s="68" t="s">
        <v>3625</v>
      </c>
      <c r="D1161" s="68" t="s">
        <v>3626</v>
      </c>
      <c r="E1161" s="68" t="s">
        <v>4218</v>
      </c>
      <c r="F1161" s="68" t="s">
        <v>4218</v>
      </c>
      <c r="G1161" s="68" t="s">
        <v>4219</v>
      </c>
      <c r="H1161" s="69">
        <v>24432784</v>
      </c>
      <c r="I1161" s="68" t="s">
        <v>5148</v>
      </c>
      <c r="J1161" s="70"/>
      <c r="K1161" s="178"/>
    </row>
    <row r="1162" spans="1:11">
      <c r="A1162" s="67" t="s">
        <v>3637</v>
      </c>
      <c r="B1162" s="68" t="s">
        <v>3638</v>
      </c>
      <c r="C1162" s="68" t="s">
        <v>3625</v>
      </c>
      <c r="D1162" s="68" t="s">
        <v>3626</v>
      </c>
      <c r="E1162" s="68" t="s">
        <v>4218</v>
      </c>
      <c r="F1162" s="68" t="s">
        <v>4218</v>
      </c>
      <c r="G1162" s="68" t="s">
        <v>4219</v>
      </c>
      <c r="H1162" s="69">
        <v>637874</v>
      </c>
      <c r="I1162" s="68" t="s">
        <v>5148</v>
      </c>
      <c r="J1162" s="70"/>
      <c r="K1162" s="178"/>
    </row>
    <row r="1163" spans="1:11">
      <c r="A1163" s="67" t="s">
        <v>3639</v>
      </c>
      <c r="B1163" s="68" t="s">
        <v>3640</v>
      </c>
      <c r="C1163" s="68" t="s">
        <v>3625</v>
      </c>
      <c r="D1163" s="68" t="s">
        <v>3626</v>
      </c>
      <c r="E1163" s="68" t="s">
        <v>4218</v>
      </c>
      <c r="F1163" s="68" t="s">
        <v>4218</v>
      </c>
      <c r="G1163" s="68" t="s">
        <v>4219</v>
      </c>
      <c r="H1163" s="69">
        <v>212624</v>
      </c>
      <c r="I1163" s="68" t="s">
        <v>5148</v>
      </c>
      <c r="J1163" s="70"/>
      <c r="K1163" s="178"/>
    </row>
    <row r="1164" spans="1:11">
      <c r="A1164" s="67" t="s">
        <v>3641</v>
      </c>
      <c r="B1164" s="68" t="s">
        <v>3642</v>
      </c>
      <c r="C1164" s="68" t="s">
        <v>3625</v>
      </c>
      <c r="D1164" s="68" t="s">
        <v>3626</v>
      </c>
      <c r="E1164" s="68" t="s">
        <v>4218</v>
      </c>
      <c r="F1164" s="68" t="s">
        <v>4218</v>
      </c>
      <c r="G1164" s="68" t="s">
        <v>4219</v>
      </c>
      <c r="H1164" s="69">
        <v>106313</v>
      </c>
      <c r="I1164" s="68" t="s">
        <v>5148</v>
      </c>
      <c r="J1164" s="70"/>
      <c r="K1164" s="178"/>
    </row>
    <row r="1165" spans="1:11">
      <c r="A1165" s="67" t="s">
        <v>3643</v>
      </c>
      <c r="B1165" s="68" t="s">
        <v>3644</v>
      </c>
      <c r="C1165" s="68" t="s">
        <v>3625</v>
      </c>
      <c r="D1165" s="68" t="s">
        <v>3626</v>
      </c>
      <c r="E1165" s="68" t="s">
        <v>4218</v>
      </c>
      <c r="F1165" s="68" t="s">
        <v>4218</v>
      </c>
      <c r="G1165" s="68" t="s">
        <v>4219</v>
      </c>
      <c r="H1165" s="69">
        <v>896010</v>
      </c>
      <c r="I1165" s="68" t="s">
        <v>5148</v>
      </c>
      <c r="J1165" s="70"/>
      <c r="K1165" s="178"/>
    </row>
    <row r="1166" spans="1:11">
      <c r="A1166" s="67" t="s">
        <v>3645</v>
      </c>
      <c r="B1166" s="68" t="s">
        <v>3646</v>
      </c>
      <c r="C1166" s="68" t="s">
        <v>3625</v>
      </c>
      <c r="D1166" s="68" t="s">
        <v>3626</v>
      </c>
      <c r="E1166" s="68" t="s">
        <v>4218</v>
      </c>
      <c r="F1166" s="68" t="s">
        <v>4218</v>
      </c>
      <c r="G1166" s="68" t="s">
        <v>4219</v>
      </c>
      <c r="H1166" s="69">
        <v>318938</v>
      </c>
      <c r="I1166" s="68" t="s">
        <v>5148</v>
      </c>
      <c r="J1166" s="70"/>
      <c r="K1166" s="178"/>
    </row>
    <row r="1167" spans="1:11">
      <c r="A1167" s="67" t="s">
        <v>4226</v>
      </c>
      <c r="B1167" s="68" t="s">
        <v>4227</v>
      </c>
      <c r="C1167" s="68" t="s">
        <v>3625</v>
      </c>
      <c r="D1167" s="68" t="s">
        <v>3626</v>
      </c>
      <c r="E1167" s="68" t="s">
        <v>4218</v>
      </c>
      <c r="F1167" s="68" t="s">
        <v>4218</v>
      </c>
      <c r="G1167" s="68" t="s">
        <v>4219</v>
      </c>
      <c r="H1167" s="69">
        <v>868990</v>
      </c>
      <c r="I1167" s="68" t="s">
        <v>5148</v>
      </c>
      <c r="J1167" s="70"/>
      <c r="K1167" s="178"/>
    </row>
    <row r="1168" spans="1:11">
      <c r="A1168" s="67" t="s">
        <v>3647</v>
      </c>
      <c r="B1168" s="68" t="s">
        <v>3648</v>
      </c>
      <c r="C1168" s="68" t="s">
        <v>3625</v>
      </c>
      <c r="D1168" s="68" t="s">
        <v>3626</v>
      </c>
      <c r="E1168" s="68" t="s">
        <v>4218</v>
      </c>
      <c r="F1168" s="68" t="s">
        <v>4218</v>
      </c>
      <c r="G1168" s="68" t="s">
        <v>4219</v>
      </c>
      <c r="H1168" s="69">
        <v>956810</v>
      </c>
      <c r="I1168" s="68" t="s">
        <v>5148</v>
      </c>
      <c r="J1168" s="70"/>
      <c r="K1168" s="178"/>
    </row>
    <row r="1169" spans="1:11">
      <c r="A1169" s="67" t="s">
        <v>3649</v>
      </c>
      <c r="B1169" s="68" t="s">
        <v>3650</v>
      </c>
      <c r="C1169" s="68" t="s">
        <v>3651</v>
      </c>
      <c r="D1169" s="68" t="s">
        <v>3652</v>
      </c>
      <c r="E1169" s="68" t="s">
        <v>4218</v>
      </c>
      <c r="F1169" s="68" t="s">
        <v>4218</v>
      </c>
      <c r="G1169" s="68" t="s">
        <v>4219</v>
      </c>
      <c r="H1169" s="69">
        <v>4488184</v>
      </c>
      <c r="I1169" s="68" t="s">
        <v>5148</v>
      </c>
      <c r="J1169" s="70"/>
      <c r="K1169" s="178"/>
    </row>
    <row r="1170" spans="1:11">
      <c r="A1170" s="67" t="s">
        <v>3653</v>
      </c>
      <c r="B1170" s="68" t="s">
        <v>3654</v>
      </c>
      <c r="C1170" s="68" t="s">
        <v>3651</v>
      </c>
      <c r="D1170" s="68" t="s">
        <v>3652</v>
      </c>
      <c r="E1170" s="68" t="s">
        <v>4218</v>
      </c>
      <c r="F1170" s="68" t="s">
        <v>4218</v>
      </c>
      <c r="G1170" s="68" t="s">
        <v>4219</v>
      </c>
      <c r="H1170" s="69">
        <v>14323702</v>
      </c>
      <c r="I1170" s="68" t="s">
        <v>5148</v>
      </c>
      <c r="J1170" s="70"/>
      <c r="K1170" s="178"/>
    </row>
    <row r="1171" spans="1:11">
      <c r="A1171" s="67" t="s">
        <v>3655</v>
      </c>
      <c r="B1171" s="68" t="s">
        <v>3656</v>
      </c>
      <c r="C1171" s="68" t="s">
        <v>3651</v>
      </c>
      <c r="D1171" s="68" t="s">
        <v>3652</v>
      </c>
      <c r="E1171" s="68" t="s">
        <v>4218</v>
      </c>
      <c r="F1171" s="68" t="s">
        <v>4218</v>
      </c>
      <c r="G1171" s="68" t="s">
        <v>4219</v>
      </c>
      <c r="H1171" s="69">
        <v>2657806</v>
      </c>
      <c r="I1171" s="68" t="s">
        <v>5148</v>
      </c>
      <c r="J1171" s="70"/>
      <c r="K1171" s="178"/>
    </row>
    <row r="1172" spans="1:11">
      <c r="A1172" s="67" t="s">
        <v>3657</v>
      </c>
      <c r="B1172" s="68" t="s">
        <v>3658</v>
      </c>
      <c r="C1172" s="68" t="s">
        <v>3651</v>
      </c>
      <c r="D1172" s="68" t="s">
        <v>3652</v>
      </c>
      <c r="E1172" s="68" t="s">
        <v>4218</v>
      </c>
      <c r="F1172" s="68" t="s">
        <v>4218</v>
      </c>
      <c r="G1172" s="68" t="s">
        <v>4219</v>
      </c>
      <c r="H1172" s="69">
        <v>56942894</v>
      </c>
      <c r="I1172" s="68" t="s">
        <v>5148</v>
      </c>
      <c r="J1172" s="70"/>
      <c r="K1172" s="178"/>
    </row>
    <row r="1173" spans="1:11">
      <c r="A1173" s="67" t="s">
        <v>3659</v>
      </c>
      <c r="B1173" s="68" t="s">
        <v>3660</v>
      </c>
      <c r="C1173" s="68" t="s">
        <v>3651</v>
      </c>
      <c r="D1173" s="68" t="s">
        <v>3652</v>
      </c>
      <c r="E1173" s="68" t="s">
        <v>4218</v>
      </c>
      <c r="F1173" s="68" t="s">
        <v>4218</v>
      </c>
      <c r="G1173" s="68" t="s">
        <v>4219</v>
      </c>
      <c r="H1173" s="69">
        <v>5627274</v>
      </c>
      <c r="I1173" s="68" t="s">
        <v>5148</v>
      </c>
      <c r="J1173" s="70"/>
      <c r="K1173" s="178"/>
    </row>
    <row r="1174" spans="1:11">
      <c r="A1174" s="67" t="s">
        <v>3661</v>
      </c>
      <c r="B1174" s="68" t="s">
        <v>3662</v>
      </c>
      <c r="C1174" s="68" t="s">
        <v>3651</v>
      </c>
      <c r="D1174" s="68" t="s">
        <v>3652</v>
      </c>
      <c r="E1174" s="68" t="s">
        <v>4218</v>
      </c>
      <c r="F1174" s="68" t="s">
        <v>4218</v>
      </c>
      <c r="G1174" s="68" t="s">
        <v>4219</v>
      </c>
      <c r="H1174" s="69">
        <v>23424617</v>
      </c>
      <c r="I1174" s="68" t="s">
        <v>5148</v>
      </c>
      <c r="J1174" s="70"/>
      <c r="K1174" s="178"/>
    </row>
    <row r="1175" spans="1:11">
      <c r="A1175" s="67" t="s">
        <v>3663</v>
      </c>
      <c r="B1175" s="68" t="s">
        <v>3664</v>
      </c>
      <c r="C1175" s="68" t="s">
        <v>3651</v>
      </c>
      <c r="D1175" s="68" t="s">
        <v>3652</v>
      </c>
      <c r="E1175" s="68" t="s">
        <v>4218</v>
      </c>
      <c r="F1175" s="68" t="s">
        <v>4218</v>
      </c>
      <c r="G1175" s="68" t="s">
        <v>4219</v>
      </c>
      <c r="H1175" s="69">
        <v>19455144</v>
      </c>
      <c r="I1175" s="68" t="s">
        <v>5148</v>
      </c>
      <c r="J1175" s="70"/>
      <c r="K1175" s="178"/>
    </row>
    <row r="1176" spans="1:11">
      <c r="A1176" s="67" t="s">
        <v>3665</v>
      </c>
      <c r="B1176" s="68" t="s">
        <v>3666</v>
      </c>
      <c r="C1176" s="68" t="s">
        <v>3651</v>
      </c>
      <c r="D1176" s="68" t="s">
        <v>3652</v>
      </c>
      <c r="E1176" s="68" t="s">
        <v>4218</v>
      </c>
      <c r="F1176" s="68" t="s">
        <v>4218</v>
      </c>
      <c r="G1176" s="68" t="s">
        <v>4219</v>
      </c>
      <c r="H1176" s="69">
        <v>7339120</v>
      </c>
      <c r="I1176" s="68" t="s">
        <v>5148</v>
      </c>
      <c r="J1176" s="70"/>
      <c r="K1176" s="178"/>
    </row>
    <row r="1177" spans="1:11">
      <c r="A1177" s="67" t="s">
        <v>4191</v>
      </c>
      <c r="B1177" s="68" t="s">
        <v>4192</v>
      </c>
      <c r="C1177" s="68" t="s">
        <v>3651</v>
      </c>
      <c r="D1177" s="68" t="s">
        <v>3652</v>
      </c>
      <c r="E1177" s="68" t="s">
        <v>4218</v>
      </c>
      <c r="F1177" s="68" t="s">
        <v>4218</v>
      </c>
      <c r="G1177" s="68" t="s">
        <v>4219</v>
      </c>
      <c r="H1177" s="69">
        <v>1037913</v>
      </c>
      <c r="I1177" s="68" t="s">
        <v>5148</v>
      </c>
      <c r="J1177" s="70"/>
      <c r="K1177" s="178"/>
    </row>
    <row r="1178" spans="1:11">
      <c r="A1178" s="67" t="s">
        <v>3667</v>
      </c>
      <c r="B1178" s="68" t="s">
        <v>3668</v>
      </c>
      <c r="C1178" s="68" t="s">
        <v>3651</v>
      </c>
      <c r="D1178" s="68" t="s">
        <v>3652</v>
      </c>
      <c r="E1178" s="68" t="s">
        <v>4218</v>
      </c>
      <c r="F1178" s="68" t="s">
        <v>4218</v>
      </c>
      <c r="G1178" s="68" t="s">
        <v>4219</v>
      </c>
      <c r="H1178" s="69">
        <v>1169434</v>
      </c>
      <c r="I1178" s="68" t="s">
        <v>5148</v>
      </c>
      <c r="J1178" s="70"/>
      <c r="K1178" s="178"/>
    </row>
    <row r="1179" spans="1:11">
      <c r="A1179" s="67" t="s">
        <v>3669</v>
      </c>
      <c r="B1179" s="68" t="s">
        <v>3670</v>
      </c>
      <c r="C1179" s="68" t="s">
        <v>3651</v>
      </c>
      <c r="D1179" s="68" t="s">
        <v>3652</v>
      </c>
      <c r="E1179" s="68" t="s">
        <v>4218</v>
      </c>
      <c r="F1179" s="68" t="s">
        <v>4218</v>
      </c>
      <c r="G1179" s="68" t="s">
        <v>4219</v>
      </c>
      <c r="H1179" s="69">
        <v>106313</v>
      </c>
      <c r="I1179" s="68" t="s">
        <v>5148</v>
      </c>
      <c r="J1179" s="70"/>
      <c r="K1179" s="178"/>
    </row>
    <row r="1180" spans="1:11">
      <c r="A1180" s="67" t="s">
        <v>3671</v>
      </c>
      <c r="B1180" s="68" t="s">
        <v>3672</v>
      </c>
      <c r="C1180" s="68" t="s">
        <v>3651</v>
      </c>
      <c r="D1180" s="68" t="s">
        <v>3652</v>
      </c>
      <c r="E1180" s="68" t="s">
        <v>4218</v>
      </c>
      <c r="F1180" s="68" t="s">
        <v>4218</v>
      </c>
      <c r="G1180" s="68" t="s">
        <v>4219</v>
      </c>
      <c r="H1180" s="69">
        <v>425250</v>
      </c>
      <c r="I1180" s="68" t="s">
        <v>5148</v>
      </c>
      <c r="J1180" s="70"/>
      <c r="K1180" s="178"/>
    </row>
    <row r="1181" spans="1:11">
      <c r="A1181" s="67" t="s">
        <v>3673</v>
      </c>
      <c r="B1181" s="68" t="s">
        <v>3674</v>
      </c>
      <c r="C1181" s="68" t="s">
        <v>3651</v>
      </c>
      <c r="D1181" s="68" t="s">
        <v>3652</v>
      </c>
      <c r="E1181" s="68" t="s">
        <v>4218</v>
      </c>
      <c r="F1181" s="68" t="s">
        <v>4218</v>
      </c>
      <c r="G1181" s="68" t="s">
        <v>4219</v>
      </c>
      <c r="H1181" s="69">
        <v>1275747</v>
      </c>
      <c r="I1181" s="68" t="s">
        <v>5148</v>
      </c>
      <c r="J1181" s="70"/>
      <c r="K1181" s="178"/>
    </row>
    <row r="1182" spans="1:11">
      <c r="A1182" s="67" t="s">
        <v>3675</v>
      </c>
      <c r="B1182" s="68" t="s">
        <v>3676</v>
      </c>
      <c r="C1182" s="68" t="s">
        <v>3651</v>
      </c>
      <c r="D1182" s="68" t="s">
        <v>3652</v>
      </c>
      <c r="E1182" s="68" t="s">
        <v>4218</v>
      </c>
      <c r="F1182" s="68" t="s">
        <v>4218</v>
      </c>
      <c r="G1182" s="68" t="s">
        <v>4219</v>
      </c>
      <c r="H1182" s="69">
        <v>637874</v>
      </c>
      <c r="I1182" s="68" t="s">
        <v>5148</v>
      </c>
      <c r="J1182" s="70"/>
      <c r="K1182" s="178"/>
    </row>
    <row r="1183" spans="1:11">
      <c r="A1183" s="67" t="s">
        <v>3677</v>
      </c>
      <c r="B1183" s="68" t="s">
        <v>3678</v>
      </c>
      <c r="C1183" s="68" t="s">
        <v>3679</v>
      </c>
      <c r="D1183" s="68" t="s">
        <v>3680</v>
      </c>
      <c r="E1183" s="68" t="s">
        <v>4218</v>
      </c>
      <c r="F1183" s="68" t="s">
        <v>4218</v>
      </c>
      <c r="G1183" s="68" t="s">
        <v>4219</v>
      </c>
      <c r="H1183" s="69">
        <v>318938</v>
      </c>
      <c r="I1183" s="68" t="s">
        <v>5148</v>
      </c>
      <c r="J1183" s="70"/>
      <c r="K1183" s="178"/>
    </row>
    <row r="1184" spans="1:11">
      <c r="A1184" s="67" t="s">
        <v>3681</v>
      </c>
      <c r="B1184" s="68" t="s">
        <v>3682</v>
      </c>
      <c r="C1184" s="68" t="s">
        <v>3679</v>
      </c>
      <c r="D1184" s="68" t="s">
        <v>3680</v>
      </c>
      <c r="E1184" s="68" t="s">
        <v>4218</v>
      </c>
      <c r="F1184" s="68" t="s">
        <v>4218</v>
      </c>
      <c r="G1184" s="68" t="s">
        <v>4219</v>
      </c>
      <c r="H1184" s="69">
        <v>744186</v>
      </c>
      <c r="I1184" s="68" t="s">
        <v>5148</v>
      </c>
      <c r="J1184" s="70"/>
      <c r="K1184" s="178"/>
    </row>
    <row r="1185" spans="1:11">
      <c r="A1185" s="67" t="s">
        <v>3683</v>
      </c>
      <c r="B1185" s="68" t="s">
        <v>3684</v>
      </c>
      <c r="C1185" s="68" t="s">
        <v>3679</v>
      </c>
      <c r="D1185" s="68" t="s">
        <v>3680</v>
      </c>
      <c r="E1185" s="68" t="s">
        <v>4218</v>
      </c>
      <c r="F1185" s="68" t="s">
        <v>4218</v>
      </c>
      <c r="G1185" s="68" t="s">
        <v>4219</v>
      </c>
      <c r="H1185" s="69">
        <v>716753</v>
      </c>
      <c r="I1185" s="68" t="s">
        <v>5148</v>
      </c>
      <c r="J1185" s="70"/>
      <c r="K1185" s="178"/>
    </row>
    <row r="1186" spans="1:11">
      <c r="A1186" s="67" t="s">
        <v>3685</v>
      </c>
      <c r="B1186" s="68" t="s">
        <v>3686</v>
      </c>
      <c r="C1186" s="68" t="s">
        <v>3679</v>
      </c>
      <c r="D1186" s="68" t="s">
        <v>3680</v>
      </c>
      <c r="E1186" s="68" t="s">
        <v>4218</v>
      </c>
      <c r="F1186" s="68" t="s">
        <v>4218</v>
      </c>
      <c r="G1186" s="68" t="s">
        <v>4219</v>
      </c>
      <c r="H1186" s="69">
        <v>1063122</v>
      </c>
      <c r="I1186" s="68" t="s">
        <v>5148</v>
      </c>
      <c r="J1186" s="70"/>
      <c r="K1186" s="178"/>
    </row>
    <row r="1187" spans="1:11">
      <c r="A1187" s="67" t="s">
        <v>3687</v>
      </c>
      <c r="B1187" s="68" t="s">
        <v>3688</v>
      </c>
      <c r="C1187" s="68" t="s">
        <v>3689</v>
      </c>
      <c r="D1187" s="68" t="s">
        <v>3690</v>
      </c>
      <c r="E1187" s="68" t="s">
        <v>4218</v>
      </c>
      <c r="F1187" s="68" t="s">
        <v>4218</v>
      </c>
      <c r="G1187" s="68" t="s">
        <v>4219</v>
      </c>
      <c r="H1187" s="69">
        <v>744186</v>
      </c>
      <c r="I1187" s="68" t="s">
        <v>5148</v>
      </c>
      <c r="J1187" s="70"/>
      <c r="K1187" s="178"/>
    </row>
    <row r="1188" spans="1:11">
      <c r="A1188" s="67" t="s">
        <v>3691</v>
      </c>
      <c r="B1188" s="68" t="s">
        <v>3692</v>
      </c>
      <c r="C1188" s="68" t="s">
        <v>3693</v>
      </c>
      <c r="D1188" s="68" t="s">
        <v>3694</v>
      </c>
      <c r="E1188" s="68" t="s">
        <v>4218</v>
      </c>
      <c r="F1188" s="68" t="s">
        <v>4218</v>
      </c>
      <c r="G1188" s="68" t="s">
        <v>4219</v>
      </c>
      <c r="H1188" s="69">
        <v>1275747</v>
      </c>
      <c r="I1188" s="68" t="s">
        <v>5148</v>
      </c>
      <c r="J1188" s="70"/>
      <c r="K1188" s="178"/>
    </row>
    <row r="1189" spans="1:11">
      <c r="A1189" s="67" t="s">
        <v>3695</v>
      </c>
      <c r="B1189" s="68" t="s">
        <v>3696</v>
      </c>
      <c r="C1189" s="68" t="s">
        <v>3693</v>
      </c>
      <c r="D1189" s="68" t="s">
        <v>3694</v>
      </c>
      <c r="E1189" s="68" t="s">
        <v>4218</v>
      </c>
      <c r="F1189" s="68" t="s">
        <v>4218</v>
      </c>
      <c r="G1189" s="68" t="s">
        <v>4219</v>
      </c>
      <c r="H1189" s="69">
        <v>2657806</v>
      </c>
      <c r="I1189" s="68" t="s">
        <v>5148</v>
      </c>
      <c r="J1189" s="70"/>
      <c r="K1189" s="178"/>
    </row>
    <row r="1190" spans="1:11">
      <c r="A1190" s="67" t="s">
        <v>3697</v>
      </c>
      <c r="B1190" s="68" t="s">
        <v>3698</v>
      </c>
      <c r="C1190" s="68" t="s">
        <v>3693</v>
      </c>
      <c r="D1190" s="68" t="s">
        <v>3694</v>
      </c>
      <c r="E1190" s="68" t="s">
        <v>4218</v>
      </c>
      <c r="F1190" s="68" t="s">
        <v>4218</v>
      </c>
      <c r="G1190" s="68" t="s">
        <v>4219</v>
      </c>
      <c r="H1190" s="69">
        <v>425250</v>
      </c>
      <c r="I1190" s="68" t="s">
        <v>5148</v>
      </c>
      <c r="J1190" s="70"/>
      <c r="K1190" s="178"/>
    </row>
    <row r="1191" spans="1:11">
      <c r="A1191" s="67" t="s">
        <v>3699</v>
      </c>
      <c r="B1191" s="68" t="s">
        <v>3700</v>
      </c>
      <c r="C1191" s="68" t="s">
        <v>3693</v>
      </c>
      <c r="D1191" s="68" t="s">
        <v>3694</v>
      </c>
      <c r="E1191" s="68" t="s">
        <v>4218</v>
      </c>
      <c r="F1191" s="68" t="s">
        <v>4218</v>
      </c>
      <c r="G1191" s="68" t="s">
        <v>4219</v>
      </c>
      <c r="H1191" s="69">
        <v>850498</v>
      </c>
      <c r="I1191" s="68" t="s">
        <v>5148</v>
      </c>
      <c r="J1191" s="70"/>
      <c r="K1191" s="178"/>
    </row>
    <row r="1192" spans="1:11">
      <c r="A1192" s="67" t="s">
        <v>3701</v>
      </c>
      <c r="B1192" s="68" t="s">
        <v>3702</v>
      </c>
      <c r="C1192" s="68" t="s">
        <v>3693</v>
      </c>
      <c r="D1192" s="68" t="s">
        <v>3694</v>
      </c>
      <c r="E1192" s="68" t="s">
        <v>4218</v>
      </c>
      <c r="F1192" s="68" t="s">
        <v>4218</v>
      </c>
      <c r="G1192" s="68" t="s">
        <v>4219</v>
      </c>
      <c r="H1192" s="69">
        <v>2126246</v>
      </c>
      <c r="I1192" s="68" t="s">
        <v>5148</v>
      </c>
      <c r="J1192" s="70"/>
      <c r="K1192" s="178"/>
    </row>
    <row r="1193" spans="1:11">
      <c r="A1193" s="67" t="s">
        <v>3703</v>
      </c>
      <c r="B1193" s="68" t="s">
        <v>3704</v>
      </c>
      <c r="C1193" s="68" t="s">
        <v>3693</v>
      </c>
      <c r="D1193" s="68" t="s">
        <v>3694</v>
      </c>
      <c r="E1193" s="68" t="s">
        <v>4218</v>
      </c>
      <c r="F1193" s="68" t="s">
        <v>4218</v>
      </c>
      <c r="G1193" s="68" t="s">
        <v>4219</v>
      </c>
      <c r="H1193" s="69">
        <v>3189368</v>
      </c>
      <c r="I1193" s="68" t="s">
        <v>5148</v>
      </c>
      <c r="J1193" s="70"/>
      <c r="K1193" s="178"/>
    </row>
    <row r="1194" spans="1:11">
      <c r="A1194" s="67" t="s">
        <v>3705</v>
      </c>
      <c r="B1194" s="68" t="s">
        <v>3706</v>
      </c>
      <c r="C1194" s="68" t="s">
        <v>3693</v>
      </c>
      <c r="D1194" s="68" t="s">
        <v>3694</v>
      </c>
      <c r="E1194" s="68" t="s">
        <v>4218</v>
      </c>
      <c r="F1194" s="68" t="s">
        <v>4218</v>
      </c>
      <c r="G1194" s="68" t="s">
        <v>4219</v>
      </c>
      <c r="H1194" s="69">
        <v>10205977</v>
      </c>
      <c r="I1194" s="68" t="s">
        <v>5148</v>
      </c>
      <c r="J1194" s="70"/>
      <c r="K1194" s="178"/>
    </row>
    <row r="1195" spans="1:11">
      <c r="A1195" s="67" t="s">
        <v>3707</v>
      </c>
      <c r="B1195" s="68" t="s">
        <v>3708</v>
      </c>
      <c r="C1195" s="68" t="s">
        <v>3693</v>
      </c>
      <c r="D1195" s="68" t="s">
        <v>3694</v>
      </c>
      <c r="E1195" s="68" t="s">
        <v>4218</v>
      </c>
      <c r="F1195" s="68" t="s">
        <v>4218</v>
      </c>
      <c r="G1195" s="68" t="s">
        <v>4219</v>
      </c>
      <c r="H1195" s="69">
        <v>11162787</v>
      </c>
      <c r="I1195" s="68" t="s">
        <v>5148</v>
      </c>
      <c r="J1195" s="70"/>
      <c r="K1195" s="178"/>
    </row>
    <row r="1196" spans="1:11">
      <c r="A1196" s="67" t="s">
        <v>3709</v>
      </c>
      <c r="B1196" s="68" t="s">
        <v>3710</v>
      </c>
      <c r="C1196" s="68" t="s">
        <v>3693</v>
      </c>
      <c r="D1196" s="68" t="s">
        <v>3694</v>
      </c>
      <c r="E1196" s="68" t="s">
        <v>4218</v>
      </c>
      <c r="F1196" s="68" t="s">
        <v>4218</v>
      </c>
      <c r="G1196" s="68" t="s">
        <v>4219</v>
      </c>
      <c r="H1196" s="69">
        <v>3614618</v>
      </c>
      <c r="I1196" s="68" t="s">
        <v>5148</v>
      </c>
      <c r="J1196" s="70"/>
      <c r="K1196" s="178"/>
    </row>
    <row r="1197" spans="1:11">
      <c r="A1197" s="67" t="s">
        <v>3711</v>
      </c>
      <c r="B1197" s="68" t="s">
        <v>3712</v>
      </c>
      <c r="C1197" s="68" t="s">
        <v>3693</v>
      </c>
      <c r="D1197" s="68" t="s">
        <v>3694</v>
      </c>
      <c r="E1197" s="68" t="s">
        <v>4218</v>
      </c>
      <c r="F1197" s="68" t="s">
        <v>4218</v>
      </c>
      <c r="G1197" s="68" t="s">
        <v>4219</v>
      </c>
      <c r="H1197" s="69">
        <v>9355479</v>
      </c>
      <c r="I1197" s="68" t="s">
        <v>5148</v>
      </c>
      <c r="J1197" s="70"/>
      <c r="K1197" s="178"/>
    </row>
    <row r="1198" spans="1:11">
      <c r="A1198" s="67" t="s">
        <v>3713</v>
      </c>
      <c r="B1198" s="68" t="s">
        <v>3714</v>
      </c>
      <c r="C1198" s="68" t="s">
        <v>3693</v>
      </c>
      <c r="D1198" s="68" t="s">
        <v>3694</v>
      </c>
      <c r="E1198" s="68" t="s">
        <v>4218</v>
      </c>
      <c r="F1198" s="68" t="s">
        <v>4218</v>
      </c>
      <c r="G1198" s="68" t="s">
        <v>4219</v>
      </c>
      <c r="H1198" s="69">
        <v>1700995</v>
      </c>
      <c r="I1198" s="68" t="s">
        <v>5148</v>
      </c>
      <c r="J1198" s="70"/>
      <c r="K1198" s="178"/>
    </row>
    <row r="1199" spans="1:11">
      <c r="A1199" s="67" t="s">
        <v>3715</v>
      </c>
      <c r="B1199" s="68" t="s">
        <v>3716</v>
      </c>
      <c r="C1199" s="68" t="s">
        <v>3693</v>
      </c>
      <c r="D1199" s="68" t="s">
        <v>3694</v>
      </c>
      <c r="E1199" s="68" t="s">
        <v>4218</v>
      </c>
      <c r="F1199" s="68" t="s">
        <v>4218</v>
      </c>
      <c r="G1199" s="68" t="s">
        <v>4219</v>
      </c>
      <c r="H1199" s="69">
        <v>106313</v>
      </c>
      <c r="I1199" s="68" t="s">
        <v>5148</v>
      </c>
      <c r="J1199" s="70"/>
      <c r="K1199" s="178"/>
    </row>
    <row r="1200" spans="1:11">
      <c r="A1200" s="67" t="s">
        <v>3717</v>
      </c>
      <c r="B1200" s="68" t="s">
        <v>3718</v>
      </c>
      <c r="C1200" s="68" t="s">
        <v>3693</v>
      </c>
      <c r="D1200" s="68" t="s">
        <v>3694</v>
      </c>
      <c r="E1200" s="68" t="s">
        <v>4218</v>
      </c>
      <c r="F1200" s="68" t="s">
        <v>4218</v>
      </c>
      <c r="G1200" s="68" t="s">
        <v>4219</v>
      </c>
      <c r="H1200" s="69">
        <v>2019933</v>
      </c>
      <c r="I1200" s="68" t="s">
        <v>5148</v>
      </c>
      <c r="J1200" s="70"/>
      <c r="K1200" s="178"/>
    </row>
    <row r="1201" spans="1:11">
      <c r="A1201" s="67" t="s">
        <v>3719</v>
      </c>
      <c r="B1201" s="68" t="s">
        <v>3720</v>
      </c>
      <c r="C1201" s="68" t="s">
        <v>3693</v>
      </c>
      <c r="D1201" s="68" t="s">
        <v>3694</v>
      </c>
      <c r="E1201" s="68" t="s">
        <v>4218</v>
      </c>
      <c r="F1201" s="68" t="s">
        <v>4218</v>
      </c>
      <c r="G1201" s="68" t="s">
        <v>4219</v>
      </c>
      <c r="H1201" s="69">
        <v>7654483</v>
      </c>
      <c r="I1201" s="68" t="s">
        <v>5148</v>
      </c>
      <c r="J1201" s="70"/>
      <c r="K1201" s="178"/>
    </row>
    <row r="1202" spans="1:11">
      <c r="A1202" s="67" t="s">
        <v>3721</v>
      </c>
      <c r="B1202" s="68" t="s">
        <v>3722</v>
      </c>
      <c r="C1202" s="68" t="s">
        <v>3693</v>
      </c>
      <c r="D1202" s="68" t="s">
        <v>3694</v>
      </c>
      <c r="E1202" s="68" t="s">
        <v>4218</v>
      </c>
      <c r="F1202" s="68" t="s">
        <v>4218</v>
      </c>
      <c r="G1202" s="68" t="s">
        <v>4219</v>
      </c>
      <c r="H1202" s="69">
        <v>744186</v>
      </c>
      <c r="I1202" s="68" t="s">
        <v>5148</v>
      </c>
      <c r="J1202" s="70"/>
      <c r="K1202" s="178"/>
    </row>
    <row r="1203" spans="1:11">
      <c r="A1203" s="67" t="s">
        <v>3723</v>
      </c>
      <c r="B1203" s="68" t="s">
        <v>3724</v>
      </c>
      <c r="C1203" s="68" t="s">
        <v>3693</v>
      </c>
      <c r="D1203" s="68" t="s">
        <v>3694</v>
      </c>
      <c r="E1203" s="68" t="s">
        <v>4218</v>
      </c>
      <c r="F1203" s="68" t="s">
        <v>4218</v>
      </c>
      <c r="G1203" s="68" t="s">
        <v>4219</v>
      </c>
      <c r="H1203" s="69">
        <v>956810</v>
      </c>
      <c r="I1203" s="68" t="s">
        <v>5148</v>
      </c>
      <c r="J1203" s="70"/>
      <c r="K1203" s="178"/>
    </row>
    <row r="1204" spans="1:11">
      <c r="A1204" s="67" t="s">
        <v>3725</v>
      </c>
      <c r="B1204" s="68" t="s">
        <v>3726</v>
      </c>
      <c r="C1204" s="68" t="s">
        <v>3693</v>
      </c>
      <c r="D1204" s="68" t="s">
        <v>3694</v>
      </c>
      <c r="E1204" s="68" t="s">
        <v>4218</v>
      </c>
      <c r="F1204" s="68" t="s">
        <v>4218</v>
      </c>
      <c r="G1204" s="68" t="s">
        <v>4219</v>
      </c>
      <c r="H1204" s="69">
        <v>8504981</v>
      </c>
      <c r="I1204" s="68" t="s">
        <v>5148</v>
      </c>
      <c r="J1204" s="70"/>
      <c r="K1204" s="178"/>
    </row>
    <row r="1205" spans="1:11">
      <c r="A1205" s="67" t="s">
        <v>3727</v>
      </c>
      <c r="B1205" s="68" t="s">
        <v>3728</v>
      </c>
      <c r="C1205" s="68" t="s">
        <v>3693</v>
      </c>
      <c r="D1205" s="68" t="s">
        <v>3694</v>
      </c>
      <c r="E1205" s="68" t="s">
        <v>4218</v>
      </c>
      <c r="F1205" s="68" t="s">
        <v>4218</v>
      </c>
      <c r="G1205" s="68" t="s">
        <v>4219</v>
      </c>
      <c r="H1205" s="69">
        <v>637874</v>
      </c>
      <c r="I1205" s="68" t="s">
        <v>5148</v>
      </c>
      <c r="J1205" s="70"/>
      <c r="K1205" s="178"/>
    </row>
    <row r="1206" spans="1:11">
      <c r="A1206" s="67" t="s">
        <v>3729</v>
      </c>
      <c r="B1206" s="68" t="s">
        <v>3730</v>
      </c>
      <c r="C1206" s="68" t="s">
        <v>3693</v>
      </c>
      <c r="D1206" s="68" t="s">
        <v>3694</v>
      </c>
      <c r="E1206" s="68" t="s">
        <v>4218</v>
      </c>
      <c r="F1206" s="68" t="s">
        <v>4218</v>
      </c>
      <c r="G1206" s="68" t="s">
        <v>4219</v>
      </c>
      <c r="H1206" s="69">
        <v>2870431</v>
      </c>
      <c r="I1206" s="68" t="s">
        <v>5148</v>
      </c>
      <c r="J1206" s="70"/>
      <c r="K1206" s="178"/>
    </row>
    <row r="1207" spans="1:11">
      <c r="A1207" s="67" t="s">
        <v>3731</v>
      </c>
      <c r="B1207" s="68" t="s">
        <v>3732</v>
      </c>
      <c r="C1207" s="68" t="s">
        <v>3693</v>
      </c>
      <c r="D1207" s="68" t="s">
        <v>3694</v>
      </c>
      <c r="E1207" s="68" t="s">
        <v>4218</v>
      </c>
      <c r="F1207" s="68" t="s">
        <v>4218</v>
      </c>
      <c r="G1207" s="68" t="s">
        <v>4219</v>
      </c>
      <c r="H1207" s="69">
        <v>212624</v>
      </c>
      <c r="I1207" s="68" t="s">
        <v>5148</v>
      </c>
      <c r="J1207" s="70"/>
      <c r="K1207" s="178"/>
    </row>
    <row r="1208" spans="1:11">
      <c r="A1208" s="67" t="s">
        <v>3733</v>
      </c>
      <c r="B1208" s="68" t="s">
        <v>3734</v>
      </c>
      <c r="C1208" s="68" t="s">
        <v>3693</v>
      </c>
      <c r="D1208" s="68" t="s">
        <v>3694</v>
      </c>
      <c r="E1208" s="68" t="s">
        <v>4218</v>
      </c>
      <c r="F1208" s="68" t="s">
        <v>4218</v>
      </c>
      <c r="G1208" s="68" t="s">
        <v>4219</v>
      </c>
      <c r="H1208" s="69">
        <v>425250</v>
      </c>
      <c r="I1208" s="68" t="s">
        <v>5148</v>
      </c>
      <c r="J1208" s="70"/>
      <c r="K1208" s="178"/>
    </row>
    <row r="1209" spans="1:11">
      <c r="A1209" s="67" t="s">
        <v>3735</v>
      </c>
      <c r="B1209" s="68" t="s">
        <v>3736</v>
      </c>
      <c r="C1209" s="68" t="s">
        <v>3693</v>
      </c>
      <c r="D1209" s="68" t="s">
        <v>3694</v>
      </c>
      <c r="E1209" s="68" t="s">
        <v>4218</v>
      </c>
      <c r="F1209" s="68" t="s">
        <v>4218</v>
      </c>
      <c r="G1209" s="68" t="s">
        <v>4219</v>
      </c>
      <c r="H1209" s="69">
        <v>11056475</v>
      </c>
      <c r="I1209" s="68" t="s">
        <v>5148</v>
      </c>
      <c r="J1209" s="70"/>
      <c r="K1209" s="178"/>
    </row>
    <row r="1210" spans="1:11">
      <c r="A1210" s="67" t="s">
        <v>3737</v>
      </c>
      <c r="B1210" s="68" t="s">
        <v>3738</v>
      </c>
      <c r="C1210" s="68" t="s">
        <v>3693</v>
      </c>
      <c r="D1210" s="68" t="s">
        <v>3694</v>
      </c>
      <c r="E1210" s="68" t="s">
        <v>4218</v>
      </c>
      <c r="F1210" s="68" t="s">
        <v>4218</v>
      </c>
      <c r="G1210" s="68" t="s">
        <v>4219</v>
      </c>
      <c r="H1210" s="69">
        <v>1807308</v>
      </c>
      <c r="I1210" s="68" t="s">
        <v>5148</v>
      </c>
      <c r="J1210" s="70"/>
      <c r="K1210" s="178"/>
    </row>
    <row r="1211" spans="1:11">
      <c r="A1211" s="67" t="s">
        <v>3739</v>
      </c>
      <c r="B1211" s="68" t="s">
        <v>3740</v>
      </c>
      <c r="C1211" s="68" t="s">
        <v>3693</v>
      </c>
      <c r="D1211" s="68" t="s">
        <v>3694</v>
      </c>
      <c r="E1211" s="68" t="s">
        <v>4218</v>
      </c>
      <c r="F1211" s="68" t="s">
        <v>4218</v>
      </c>
      <c r="G1211" s="68" t="s">
        <v>4219</v>
      </c>
      <c r="H1211" s="69">
        <v>10418602</v>
      </c>
      <c r="I1211" s="68" t="s">
        <v>5148</v>
      </c>
      <c r="J1211" s="70"/>
      <c r="K1211" s="178"/>
    </row>
    <row r="1212" spans="1:11">
      <c r="A1212" s="67" t="s">
        <v>3741</v>
      </c>
      <c r="B1212" s="68" t="s">
        <v>3742</v>
      </c>
      <c r="C1212" s="68" t="s">
        <v>3693</v>
      </c>
      <c r="D1212" s="68" t="s">
        <v>3694</v>
      </c>
      <c r="E1212" s="68" t="s">
        <v>4218</v>
      </c>
      <c r="F1212" s="68" t="s">
        <v>4218</v>
      </c>
      <c r="G1212" s="68" t="s">
        <v>4219</v>
      </c>
      <c r="H1212" s="69">
        <v>744186</v>
      </c>
      <c r="I1212" s="68" t="s">
        <v>5148</v>
      </c>
      <c r="J1212" s="70"/>
      <c r="K1212" s="178"/>
    </row>
    <row r="1213" spans="1:11">
      <c r="A1213" s="67" t="s">
        <v>3743</v>
      </c>
      <c r="B1213" s="68" t="s">
        <v>3744</v>
      </c>
      <c r="C1213" s="68" t="s">
        <v>3693</v>
      </c>
      <c r="D1213" s="68" t="s">
        <v>3694</v>
      </c>
      <c r="E1213" s="68" t="s">
        <v>4218</v>
      </c>
      <c r="F1213" s="68" t="s">
        <v>4218</v>
      </c>
      <c r="G1213" s="68" t="s">
        <v>4219</v>
      </c>
      <c r="H1213" s="69">
        <v>10418602</v>
      </c>
      <c r="I1213" s="68" t="s">
        <v>5148</v>
      </c>
      <c r="J1213" s="70"/>
      <c r="K1213" s="178"/>
    </row>
    <row r="1214" spans="1:11">
      <c r="A1214" s="67" t="s">
        <v>3745</v>
      </c>
      <c r="B1214" s="68" t="s">
        <v>3746</v>
      </c>
      <c r="C1214" s="68" t="s">
        <v>3693</v>
      </c>
      <c r="D1214" s="68" t="s">
        <v>3694</v>
      </c>
      <c r="E1214" s="68" t="s">
        <v>4218</v>
      </c>
      <c r="F1214" s="68" t="s">
        <v>4218</v>
      </c>
      <c r="G1214" s="68" t="s">
        <v>4219</v>
      </c>
      <c r="H1214" s="69">
        <v>12699184</v>
      </c>
      <c r="I1214" s="68" t="s">
        <v>5148</v>
      </c>
      <c r="J1214" s="70"/>
      <c r="K1214" s="178"/>
    </row>
    <row r="1215" spans="1:11">
      <c r="A1215" s="67" t="s">
        <v>3747</v>
      </c>
      <c r="B1215" s="68" t="s">
        <v>3748</v>
      </c>
      <c r="C1215" s="68" t="s">
        <v>3749</v>
      </c>
      <c r="D1215" s="68" t="s">
        <v>3750</v>
      </c>
      <c r="E1215" s="68" t="s">
        <v>4218</v>
      </c>
      <c r="F1215" s="68" t="s">
        <v>4218</v>
      </c>
      <c r="G1215" s="68" t="s">
        <v>4219</v>
      </c>
      <c r="H1215" s="69">
        <v>5102988</v>
      </c>
      <c r="I1215" s="68" t="s">
        <v>5148</v>
      </c>
      <c r="J1215" s="70"/>
      <c r="K1215" s="178"/>
    </row>
    <row r="1216" spans="1:11">
      <c r="A1216" s="67" t="s">
        <v>3751</v>
      </c>
      <c r="B1216" s="68" t="s">
        <v>3752</v>
      </c>
      <c r="C1216" s="68" t="s">
        <v>3749</v>
      </c>
      <c r="D1216" s="68" t="s">
        <v>3750</v>
      </c>
      <c r="E1216" s="68" t="s">
        <v>4218</v>
      </c>
      <c r="F1216" s="68" t="s">
        <v>4218</v>
      </c>
      <c r="G1216" s="68" t="s">
        <v>4219</v>
      </c>
      <c r="H1216" s="69">
        <v>10737539</v>
      </c>
      <c r="I1216" s="68" t="s">
        <v>5148</v>
      </c>
      <c r="J1216" s="70"/>
      <c r="K1216" s="178"/>
    </row>
    <row r="1217" spans="1:11">
      <c r="A1217" s="67" t="s">
        <v>3753</v>
      </c>
      <c r="B1217" s="68" t="s">
        <v>3754</v>
      </c>
      <c r="C1217" s="68" t="s">
        <v>3749</v>
      </c>
      <c r="D1217" s="68" t="s">
        <v>3750</v>
      </c>
      <c r="E1217" s="68" t="s">
        <v>4218</v>
      </c>
      <c r="F1217" s="68" t="s">
        <v>4218</v>
      </c>
      <c r="G1217" s="68" t="s">
        <v>4219</v>
      </c>
      <c r="H1217" s="69">
        <v>7441858</v>
      </c>
      <c r="I1217" s="68" t="s">
        <v>5148</v>
      </c>
      <c r="J1217" s="70"/>
      <c r="K1217" s="178"/>
    </row>
    <row r="1218" spans="1:11">
      <c r="A1218" s="67" t="s">
        <v>3755</v>
      </c>
      <c r="B1218" s="68" t="s">
        <v>3756</v>
      </c>
      <c r="C1218" s="68" t="s">
        <v>3749</v>
      </c>
      <c r="D1218" s="68" t="s">
        <v>3750</v>
      </c>
      <c r="E1218" s="68" t="s">
        <v>4218</v>
      </c>
      <c r="F1218" s="68" t="s">
        <v>4218</v>
      </c>
      <c r="G1218" s="68" t="s">
        <v>4219</v>
      </c>
      <c r="H1218" s="69">
        <v>212624</v>
      </c>
      <c r="I1218" s="68" t="s">
        <v>5148</v>
      </c>
      <c r="J1218" s="70"/>
      <c r="K1218" s="178"/>
    </row>
    <row r="1219" spans="1:11">
      <c r="A1219" s="67" t="s">
        <v>3757</v>
      </c>
      <c r="B1219" s="68" t="s">
        <v>3758</v>
      </c>
      <c r="C1219" s="68" t="s">
        <v>3749</v>
      </c>
      <c r="D1219" s="68" t="s">
        <v>3750</v>
      </c>
      <c r="E1219" s="68" t="s">
        <v>4218</v>
      </c>
      <c r="F1219" s="68" t="s">
        <v>4218</v>
      </c>
      <c r="G1219" s="68" t="s">
        <v>4219</v>
      </c>
      <c r="H1219" s="69">
        <v>106313</v>
      </c>
      <c r="I1219" s="68" t="s">
        <v>5148</v>
      </c>
      <c r="J1219" s="70"/>
      <c r="K1219" s="178"/>
    </row>
    <row r="1220" spans="1:11">
      <c r="A1220" s="67" t="s">
        <v>3759</v>
      </c>
      <c r="B1220" s="68" t="s">
        <v>3760</v>
      </c>
      <c r="C1220" s="68" t="s">
        <v>3749</v>
      </c>
      <c r="D1220" s="68" t="s">
        <v>3750</v>
      </c>
      <c r="E1220" s="68" t="s">
        <v>4218</v>
      </c>
      <c r="F1220" s="68" t="s">
        <v>4218</v>
      </c>
      <c r="G1220" s="68" t="s">
        <v>4219</v>
      </c>
      <c r="H1220" s="69">
        <v>1063122</v>
      </c>
      <c r="I1220" s="68" t="s">
        <v>5148</v>
      </c>
      <c r="J1220" s="70"/>
      <c r="K1220" s="178"/>
    </row>
    <row r="1221" spans="1:11">
      <c r="A1221" s="67" t="s">
        <v>3761</v>
      </c>
      <c r="B1221" s="68" t="s">
        <v>3762</v>
      </c>
      <c r="C1221" s="68" t="s">
        <v>3749</v>
      </c>
      <c r="D1221" s="68" t="s">
        <v>3750</v>
      </c>
      <c r="E1221" s="68" t="s">
        <v>4218</v>
      </c>
      <c r="F1221" s="68" t="s">
        <v>4218</v>
      </c>
      <c r="G1221" s="68" t="s">
        <v>4219</v>
      </c>
      <c r="H1221" s="69">
        <v>5953486</v>
      </c>
      <c r="I1221" s="68" t="s">
        <v>5148</v>
      </c>
      <c r="J1221" s="70"/>
      <c r="K1221" s="178"/>
    </row>
    <row r="1222" spans="1:11">
      <c r="A1222" s="67" t="s">
        <v>3763</v>
      </c>
      <c r="B1222" s="68" t="s">
        <v>3764</v>
      </c>
      <c r="C1222" s="68" t="s">
        <v>3765</v>
      </c>
      <c r="D1222" s="68" t="s">
        <v>3766</v>
      </c>
      <c r="E1222" s="68" t="s">
        <v>4218</v>
      </c>
      <c r="F1222" s="68" t="s">
        <v>4218</v>
      </c>
      <c r="G1222" s="68" t="s">
        <v>4219</v>
      </c>
      <c r="H1222" s="69">
        <v>6272423</v>
      </c>
      <c r="I1222" s="68" t="s">
        <v>5148</v>
      </c>
      <c r="J1222" s="70"/>
      <c r="K1222" s="178"/>
    </row>
    <row r="1223" spans="1:11">
      <c r="A1223" s="67" t="s">
        <v>3767</v>
      </c>
      <c r="B1223" s="68" t="s">
        <v>3768</v>
      </c>
      <c r="C1223" s="68" t="s">
        <v>3765</v>
      </c>
      <c r="D1223" s="68" t="s">
        <v>3766</v>
      </c>
      <c r="E1223" s="68" t="s">
        <v>4218</v>
      </c>
      <c r="F1223" s="68" t="s">
        <v>4218</v>
      </c>
      <c r="G1223" s="68" t="s">
        <v>4219</v>
      </c>
      <c r="H1223" s="69">
        <v>3508304</v>
      </c>
      <c r="I1223" s="68" t="s">
        <v>5148</v>
      </c>
      <c r="J1223" s="70"/>
      <c r="K1223" s="178"/>
    </row>
    <row r="1224" spans="1:11">
      <c r="A1224" s="67" t="s">
        <v>3769</v>
      </c>
      <c r="B1224" s="68" t="s">
        <v>3770</v>
      </c>
      <c r="C1224" s="68" t="s">
        <v>3765</v>
      </c>
      <c r="D1224" s="68" t="s">
        <v>3766</v>
      </c>
      <c r="E1224" s="68" t="s">
        <v>4218</v>
      </c>
      <c r="F1224" s="68" t="s">
        <v>4218</v>
      </c>
      <c r="G1224" s="68" t="s">
        <v>4219</v>
      </c>
      <c r="H1224" s="69">
        <v>1169434</v>
      </c>
      <c r="I1224" s="68" t="s">
        <v>5148</v>
      </c>
      <c r="J1224" s="70"/>
      <c r="K1224" s="178"/>
    </row>
    <row r="1225" spans="1:11">
      <c r="A1225" s="67" t="s">
        <v>3771</v>
      </c>
      <c r="B1225" s="68" t="s">
        <v>3772</v>
      </c>
      <c r="C1225" s="68" t="s">
        <v>3765</v>
      </c>
      <c r="D1225" s="68" t="s">
        <v>3766</v>
      </c>
      <c r="E1225" s="68" t="s">
        <v>4218</v>
      </c>
      <c r="F1225" s="68" t="s">
        <v>4218</v>
      </c>
      <c r="G1225" s="68" t="s">
        <v>4219</v>
      </c>
      <c r="H1225" s="69">
        <v>212624</v>
      </c>
      <c r="I1225" s="68" t="s">
        <v>5148</v>
      </c>
      <c r="J1225" s="70"/>
      <c r="K1225" s="178"/>
    </row>
    <row r="1226" spans="1:11">
      <c r="A1226" s="67" t="s">
        <v>3773</v>
      </c>
      <c r="B1226" s="68" t="s">
        <v>3774</v>
      </c>
      <c r="C1226" s="68" t="s">
        <v>3765</v>
      </c>
      <c r="D1226" s="68" t="s">
        <v>3766</v>
      </c>
      <c r="E1226" s="68" t="s">
        <v>4218</v>
      </c>
      <c r="F1226" s="68" t="s">
        <v>4218</v>
      </c>
      <c r="G1226" s="68" t="s">
        <v>4219</v>
      </c>
      <c r="H1226" s="69">
        <v>106313</v>
      </c>
      <c r="I1226" s="68" t="s">
        <v>5148</v>
      </c>
      <c r="J1226" s="70"/>
      <c r="K1226" s="178"/>
    </row>
    <row r="1227" spans="1:11">
      <c r="A1227" s="67" t="s">
        <v>3775</v>
      </c>
      <c r="B1227" s="68" t="s">
        <v>3776</v>
      </c>
      <c r="C1227" s="68" t="s">
        <v>3765</v>
      </c>
      <c r="D1227" s="68" t="s">
        <v>3766</v>
      </c>
      <c r="E1227" s="68" t="s">
        <v>4218</v>
      </c>
      <c r="F1227" s="68" t="s">
        <v>4218</v>
      </c>
      <c r="G1227" s="68" t="s">
        <v>4219</v>
      </c>
      <c r="H1227" s="69">
        <v>531561</v>
      </c>
      <c r="I1227" s="68" t="s">
        <v>5148</v>
      </c>
      <c r="J1227" s="70"/>
      <c r="K1227" s="178"/>
    </row>
    <row r="1228" spans="1:11">
      <c r="A1228" s="67" t="s">
        <v>3777</v>
      </c>
      <c r="B1228" s="68" t="s">
        <v>3778</v>
      </c>
      <c r="C1228" s="68" t="s">
        <v>3765</v>
      </c>
      <c r="D1228" s="68" t="s">
        <v>3766</v>
      </c>
      <c r="E1228" s="68" t="s">
        <v>4218</v>
      </c>
      <c r="F1228" s="68" t="s">
        <v>4218</v>
      </c>
      <c r="G1228" s="68" t="s">
        <v>4219</v>
      </c>
      <c r="H1228" s="69">
        <v>1807308</v>
      </c>
      <c r="I1228" s="68" t="s">
        <v>5148</v>
      </c>
      <c r="J1228" s="70"/>
      <c r="K1228" s="178"/>
    </row>
    <row r="1229" spans="1:11">
      <c r="A1229" s="67" t="s">
        <v>3779</v>
      </c>
      <c r="B1229" s="68" t="s">
        <v>3780</v>
      </c>
      <c r="C1229" s="68" t="s">
        <v>3765</v>
      </c>
      <c r="D1229" s="68" t="s">
        <v>3766</v>
      </c>
      <c r="E1229" s="68" t="s">
        <v>4218</v>
      </c>
      <c r="F1229" s="68" t="s">
        <v>4218</v>
      </c>
      <c r="G1229" s="68" t="s">
        <v>4219</v>
      </c>
      <c r="H1229" s="69">
        <v>956810</v>
      </c>
      <c r="I1229" s="68" t="s">
        <v>5148</v>
      </c>
      <c r="J1229" s="70"/>
      <c r="K1229" s="178"/>
    </row>
    <row r="1230" spans="1:11">
      <c r="A1230" s="67" t="s">
        <v>3781</v>
      </c>
      <c r="B1230" s="68" t="s">
        <v>3782</v>
      </c>
      <c r="C1230" s="68" t="s">
        <v>3783</v>
      </c>
      <c r="D1230" s="68" t="s">
        <v>3784</v>
      </c>
      <c r="E1230" s="68" t="s">
        <v>4218</v>
      </c>
      <c r="F1230" s="68" t="s">
        <v>4218</v>
      </c>
      <c r="G1230" s="68" t="s">
        <v>4219</v>
      </c>
      <c r="H1230" s="69">
        <v>425250</v>
      </c>
      <c r="I1230" s="68" t="s">
        <v>5148</v>
      </c>
      <c r="J1230" s="70"/>
      <c r="K1230" s="178"/>
    </row>
    <row r="1231" spans="1:11">
      <c r="A1231" s="67" t="s">
        <v>3785</v>
      </c>
      <c r="B1231" s="68" t="s">
        <v>3786</v>
      </c>
      <c r="C1231" s="68" t="s">
        <v>3783</v>
      </c>
      <c r="D1231" s="68" t="s">
        <v>3784</v>
      </c>
      <c r="E1231" s="68" t="s">
        <v>4218</v>
      </c>
      <c r="F1231" s="68" t="s">
        <v>4218</v>
      </c>
      <c r="G1231" s="68" t="s">
        <v>4219</v>
      </c>
      <c r="H1231" s="69">
        <v>6485049</v>
      </c>
      <c r="I1231" s="68" t="s">
        <v>5148</v>
      </c>
      <c r="J1231" s="70"/>
      <c r="K1231" s="178"/>
    </row>
    <row r="1232" spans="1:11">
      <c r="A1232" s="67" t="s">
        <v>3787</v>
      </c>
      <c r="B1232" s="68" t="s">
        <v>3788</v>
      </c>
      <c r="C1232" s="68" t="s">
        <v>3783</v>
      </c>
      <c r="D1232" s="68" t="s">
        <v>3784</v>
      </c>
      <c r="E1232" s="68" t="s">
        <v>4218</v>
      </c>
      <c r="F1232" s="68" t="s">
        <v>4218</v>
      </c>
      <c r="G1232" s="68" t="s">
        <v>4219</v>
      </c>
      <c r="H1232" s="69">
        <v>8717605</v>
      </c>
      <c r="I1232" s="68" t="s">
        <v>5148</v>
      </c>
      <c r="J1232" s="70"/>
      <c r="K1232" s="178"/>
    </row>
    <row r="1233" spans="1:11">
      <c r="A1233" s="67" t="s">
        <v>3789</v>
      </c>
      <c r="B1233" s="68" t="s">
        <v>3790</v>
      </c>
      <c r="C1233" s="68" t="s">
        <v>3783</v>
      </c>
      <c r="D1233" s="68" t="s">
        <v>3784</v>
      </c>
      <c r="E1233" s="68" t="s">
        <v>4218</v>
      </c>
      <c r="F1233" s="68" t="s">
        <v>4218</v>
      </c>
      <c r="G1233" s="68" t="s">
        <v>4219</v>
      </c>
      <c r="H1233" s="69">
        <v>212624</v>
      </c>
      <c r="I1233" s="68" t="s">
        <v>5148</v>
      </c>
      <c r="J1233" s="70"/>
      <c r="K1233" s="178"/>
    </row>
    <row r="1234" spans="1:11">
      <c r="A1234" s="67" t="s">
        <v>3791</v>
      </c>
      <c r="B1234" s="68" t="s">
        <v>3792</v>
      </c>
      <c r="C1234" s="68" t="s">
        <v>3783</v>
      </c>
      <c r="D1234" s="68" t="s">
        <v>3784</v>
      </c>
      <c r="E1234" s="68" t="s">
        <v>4218</v>
      </c>
      <c r="F1234" s="68" t="s">
        <v>4218</v>
      </c>
      <c r="G1234" s="68" t="s">
        <v>4219</v>
      </c>
      <c r="H1234" s="69">
        <v>212624</v>
      </c>
      <c r="I1234" s="68" t="s">
        <v>5148</v>
      </c>
      <c r="J1234" s="70"/>
      <c r="K1234" s="178"/>
    </row>
    <row r="1235" spans="1:11">
      <c r="A1235" s="67" t="s">
        <v>3793</v>
      </c>
      <c r="B1235" s="68" t="s">
        <v>3794</v>
      </c>
      <c r="C1235" s="68" t="s">
        <v>3783</v>
      </c>
      <c r="D1235" s="68" t="s">
        <v>3784</v>
      </c>
      <c r="E1235" s="68" t="s">
        <v>4218</v>
      </c>
      <c r="F1235" s="68" t="s">
        <v>4218</v>
      </c>
      <c r="G1235" s="68" t="s">
        <v>4219</v>
      </c>
      <c r="H1235" s="69">
        <v>5421926</v>
      </c>
      <c r="I1235" s="68" t="s">
        <v>5148</v>
      </c>
      <c r="J1235" s="70"/>
      <c r="K1235" s="178"/>
    </row>
    <row r="1236" spans="1:11">
      <c r="A1236" s="67" t="s">
        <v>3795</v>
      </c>
      <c r="B1236" s="68" t="s">
        <v>3796</v>
      </c>
      <c r="C1236" s="68" t="s">
        <v>3783</v>
      </c>
      <c r="D1236" s="68" t="s">
        <v>3784</v>
      </c>
      <c r="E1236" s="68" t="s">
        <v>4218</v>
      </c>
      <c r="F1236" s="68" t="s">
        <v>4218</v>
      </c>
      <c r="G1236" s="68" t="s">
        <v>4219</v>
      </c>
      <c r="H1236" s="69">
        <v>637874</v>
      </c>
      <c r="I1236" s="68" t="s">
        <v>5148</v>
      </c>
      <c r="J1236" s="70"/>
      <c r="K1236" s="178"/>
    </row>
    <row r="1237" spans="1:11">
      <c r="A1237" s="67" t="s">
        <v>3797</v>
      </c>
      <c r="B1237" s="68" t="s">
        <v>3798</v>
      </c>
      <c r="C1237" s="68" t="s">
        <v>3783</v>
      </c>
      <c r="D1237" s="68" t="s">
        <v>3784</v>
      </c>
      <c r="E1237" s="68" t="s">
        <v>4218</v>
      </c>
      <c r="F1237" s="68" t="s">
        <v>4218</v>
      </c>
      <c r="G1237" s="68" t="s">
        <v>4219</v>
      </c>
      <c r="H1237" s="69">
        <v>1594684</v>
      </c>
      <c r="I1237" s="68" t="s">
        <v>5148</v>
      </c>
      <c r="J1237" s="70"/>
      <c r="K1237" s="178"/>
    </row>
    <row r="1238" spans="1:11">
      <c r="A1238" s="67" t="s">
        <v>3799</v>
      </c>
      <c r="B1238" s="68" t="s">
        <v>3800</v>
      </c>
      <c r="C1238" s="68" t="s">
        <v>3783</v>
      </c>
      <c r="D1238" s="68" t="s">
        <v>3784</v>
      </c>
      <c r="E1238" s="68" t="s">
        <v>4218</v>
      </c>
      <c r="F1238" s="68" t="s">
        <v>4218</v>
      </c>
      <c r="G1238" s="68" t="s">
        <v>4219</v>
      </c>
      <c r="H1238" s="69">
        <v>41461781</v>
      </c>
      <c r="I1238" s="68" t="s">
        <v>5148</v>
      </c>
      <c r="J1238" s="70"/>
      <c r="K1238" s="178"/>
    </row>
    <row r="1239" spans="1:11">
      <c r="A1239" s="67" t="s">
        <v>3801</v>
      </c>
      <c r="B1239" s="68" t="s">
        <v>3802</v>
      </c>
      <c r="C1239" s="68" t="s">
        <v>3783</v>
      </c>
      <c r="D1239" s="68" t="s">
        <v>3784</v>
      </c>
      <c r="E1239" s="68" t="s">
        <v>4218</v>
      </c>
      <c r="F1239" s="68" t="s">
        <v>4218</v>
      </c>
      <c r="G1239" s="68" t="s">
        <v>4219</v>
      </c>
      <c r="H1239" s="69">
        <v>106313</v>
      </c>
      <c r="I1239" s="68" t="s">
        <v>5148</v>
      </c>
      <c r="J1239" s="70"/>
      <c r="K1239" s="178"/>
    </row>
    <row r="1240" spans="1:11">
      <c r="A1240" s="67" t="s">
        <v>3803</v>
      </c>
      <c r="B1240" s="68" t="s">
        <v>3804</v>
      </c>
      <c r="C1240" s="68" t="s">
        <v>3805</v>
      </c>
      <c r="D1240" s="68" t="s">
        <v>3806</v>
      </c>
      <c r="E1240" s="68" t="s">
        <v>4218</v>
      </c>
      <c r="F1240" s="68" t="s">
        <v>4218</v>
      </c>
      <c r="G1240" s="68" t="s">
        <v>4219</v>
      </c>
      <c r="H1240" s="69">
        <v>14245843</v>
      </c>
      <c r="I1240" s="68" t="s">
        <v>5148</v>
      </c>
      <c r="J1240" s="70"/>
      <c r="K1240" s="178"/>
    </row>
    <row r="1241" spans="1:11">
      <c r="A1241" s="67" t="s">
        <v>3807</v>
      </c>
      <c r="B1241" s="68" t="s">
        <v>3808</v>
      </c>
      <c r="C1241" s="68" t="s">
        <v>3805</v>
      </c>
      <c r="D1241" s="68" t="s">
        <v>3806</v>
      </c>
      <c r="E1241" s="68" t="s">
        <v>4218</v>
      </c>
      <c r="F1241" s="68" t="s">
        <v>4218</v>
      </c>
      <c r="G1241" s="68" t="s">
        <v>4219</v>
      </c>
      <c r="H1241" s="69">
        <v>6485049</v>
      </c>
      <c r="I1241" s="68" t="s">
        <v>5148</v>
      </c>
      <c r="J1241" s="70"/>
      <c r="K1241" s="178"/>
    </row>
    <row r="1242" spans="1:11">
      <c r="A1242" s="67" t="s">
        <v>3809</v>
      </c>
      <c r="B1242" s="68" t="s">
        <v>3810</v>
      </c>
      <c r="C1242" s="68" t="s">
        <v>3805</v>
      </c>
      <c r="D1242" s="68" t="s">
        <v>3806</v>
      </c>
      <c r="E1242" s="68" t="s">
        <v>4218</v>
      </c>
      <c r="F1242" s="68" t="s">
        <v>4218</v>
      </c>
      <c r="G1242" s="68" t="s">
        <v>4219</v>
      </c>
      <c r="H1242" s="69">
        <v>106313</v>
      </c>
      <c r="I1242" s="68" t="s">
        <v>5148</v>
      </c>
      <c r="J1242" s="70"/>
      <c r="K1242" s="178"/>
    </row>
    <row r="1243" spans="1:11">
      <c r="A1243" s="67" t="s">
        <v>3811</v>
      </c>
      <c r="B1243" s="68" t="s">
        <v>3812</v>
      </c>
      <c r="C1243" s="68" t="s">
        <v>3805</v>
      </c>
      <c r="D1243" s="68" t="s">
        <v>3806</v>
      </c>
      <c r="E1243" s="68" t="s">
        <v>4218</v>
      </c>
      <c r="F1243" s="68" t="s">
        <v>4218</v>
      </c>
      <c r="G1243" s="68" t="s">
        <v>4219</v>
      </c>
      <c r="H1243" s="69">
        <v>953320</v>
      </c>
      <c r="I1243" s="68" t="s">
        <v>5148</v>
      </c>
      <c r="J1243" s="70"/>
      <c r="K1243" s="178"/>
    </row>
    <row r="1244" spans="1:11">
      <c r="A1244" s="67" t="s">
        <v>3813</v>
      </c>
      <c r="B1244" s="68" t="s">
        <v>3814</v>
      </c>
      <c r="C1244" s="68" t="s">
        <v>3805</v>
      </c>
      <c r="D1244" s="68" t="s">
        <v>3806</v>
      </c>
      <c r="E1244" s="68" t="s">
        <v>4218</v>
      </c>
      <c r="F1244" s="68" t="s">
        <v>4218</v>
      </c>
      <c r="G1244" s="68" t="s">
        <v>4219</v>
      </c>
      <c r="H1244" s="69">
        <v>637874</v>
      </c>
      <c r="I1244" s="68" t="s">
        <v>5148</v>
      </c>
      <c r="J1244" s="70"/>
      <c r="K1244" s="178"/>
    </row>
    <row r="1245" spans="1:11">
      <c r="A1245" s="67" t="s">
        <v>3815</v>
      </c>
      <c r="B1245" s="68" t="s">
        <v>3816</v>
      </c>
      <c r="C1245" s="68" t="s">
        <v>3805</v>
      </c>
      <c r="D1245" s="68" t="s">
        <v>3806</v>
      </c>
      <c r="E1245" s="68" t="s">
        <v>4218</v>
      </c>
      <c r="F1245" s="68" t="s">
        <v>4218</v>
      </c>
      <c r="G1245" s="68" t="s">
        <v>4219</v>
      </c>
      <c r="H1245" s="69">
        <v>106313</v>
      </c>
      <c r="I1245" s="68" t="s">
        <v>5148</v>
      </c>
      <c r="J1245" s="70"/>
      <c r="K1245" s="178"/>
    </row>
    <row r="1246" spans="1:11">
      <c r="A1246" s="67" t="s">
        <v>3817</v>
      </c>
      <c r="B1246" s="68" t="s">
        <v>3818</v>
      </c>
      <c r="C1246" s="68" t="s">
        <v>3805</v>
      </c>
      <c r="D1246" s="68" t="s">
        <v>3806</v>
      </c>
      <c r="E1246" s="68" t="s">
        <v>4218</v>
      </c>
      <c r="F1246" s="68" t="s">
        <v>4218</v>
      </c>
      <c r="G1246" s="68" t="s">
        <v>4219</v>
      </c>
      <c r="H1246" s="69">
        <v>1488372</v>
      </c>
      <c r="I1246" s="68" t="s">
        <v>5148</v>
      </c>
      <c r="J1246" s="70"/>
      <c r="K1246" s="178"/>
    </row>
    <row r="1247" spans="1:11">
      <c r="A1247" s="67" t="s">
        <v>3819</v>
      </c>
      <c r="B1247" s="68" t="s">
        <v>3820</v>
      </c>
      <c r="C1247" s="68" t="s">
        <v>3805</v>
      </c>
      <c r="D1247" s="68" t="s">
        <v>3806</v>
      </c>
      <c r="E1247" s="68" t="s">
        <v>4218</v>
      </c>
      <c r="F1247" s="68" t="s">
        <v>4218</v>
      </c>
      <c r="G1247" s="68" t="s">
        <v>4219</v>
      </c>
      <c r="H1247" s="69">
        <v>1488372</v>
      </c>
      <c r="I1247" s="68" t="s">
        <v>5148</v>
      </c>
      <c r="J1247" s="70"/>
      <c r="K1247" s="178"/>
    </row>
    <row r="1248" spans="1:11">
      <c r="A1248" s="67" t="s">
        <v>3821</v>
      </c>
      <c r="B1248" s="68" t="s">
        <v>3820</v>
      </c>
      <c r="C1248" s="68" t="s">
        <v>3805</v>
      </c>
      <c r="D1248" s="68" t="s">
        <v>3806</v>
      </c>
      <c r="E1248" s="68" t="s">
        <v>4218</v>
      </c>
      <c r="F1248" s="68" t="s">
        <v>4218</v>
      </c>
      <c r="G1248" s="68" t="s">
        <v>4219</v>
      </c>
      <c r="H1248" s="69">
        <v>106313</v>
      </c>
      <c r="I1248" s="68" t="s">
        <v>5148</v>
      </c>
      <c r="J1248" s="70"/>
      <c r="K1248" s="178"/>
    </row>
    <row r="1249" spans="1:11">
      <c r="A1249" s="67" t="s">
        <v>3822</v>
      </c>
      <c r="B1249" s="68" t="s">
        <v>3823</v>
      </c>
      <c r="C1249" s="68" t="s">
        <v>3824</v>
      </c>
      <c r="D1249" s="68" t="s">
        <v>3825</v>
      </c>
      <c r="E1249" s="68" t="s">
        <v>4218</v>
      </c>
      <c r="F1249" s="68" t="s">
        <v>4218</v>
      </c>
      <c r="G1249" s="68" t="s">
        <v>4219</v>
      </c>
      <c r="H1249" s="69">
        <v>12119597</v>
      </c>
      <c r="I1249" s="68" t="s">
        <v>5148</v>
      </c>
      <c r="J1249" s="70"/>
      <c r="K1249" s="178"/>
    </row>
    <row r="1250" spans="1:11">
      <c r="A1250" s="67" t="s">
        <v>3826</v>
      </c>
      <c r="B1250" s="68" t="s">
        <v>3827</v>
      </c>
      <c r="C1250" s="68" t="s">
        <v>3824</v>
      </c>
      <c r="D1250" s="68" t="s">
        <v>3825</v>
      </c>
      <c r="E1250" s="68" t="s">
        <v>4218</v>
      </c>
      <c r="F1250" s="68" t="s">
        <v>4218</v>
      </c>
      <c r="G1250" s="68" t="s">
        <v>4219</v>
      </c>
      <c r="H1250" s="69">
        <v>6803985</v>
      </c>
      <c r="I1250" s="68" t="s">
        <v>5148</v>
      </c>
      <c r="J1250" s="70"/>
      <c r="K1250" s="178"/>
    </row>
    <row r="1251" spans="1:11">
      <c r="A1251" s="67" t="s">
        <v>3828</v>
      </c>
      <c r="B1251" s="68" t="s">
        <v>3829</v>
      </c>
      <c r="C1251" s="68" t="s">
        <v>3824</v>
      </c>
      <c r="D1251" s="68" t="s">
        <v>3825</v>
      </c>
      <c r="E1251" s="68" t="s">
        <v>4218</v>
      </c>
      <c r="F1251" s="68" t="s">
        <v>4218</v>
      </c>
      <c r="G1251" s="68" t="s">
        <v>4219</v>
      </c>
      <c r="H1251" s="69">
        <v>637874</v>
      </c>
      <c r="I1251" s="68" t="s">
        <v>5148</v>
      </c>
      <c r="J1251" s="70"/>
      <c r="K1251" s="178"/>
    </row>
    <row r="1252" spans="1:11">
      <c r="A1252" s="67" t="s">
        <v>3830</v>
      </c>
      <c r="B1252" s="68" t="s">
        <v>3831</v>
      </c>
      <c r="C1252" s="68" t="s">
        <v>3824</v>
      </c>
      <c r="D1252" s="68" t="s">
        <v>3825</v>
      </c>
      <c r="E1252" s="68" t="s">
        <v>4218</v>
      </c>
      <c r="F1252" s="68" t="s">
        <v>4218</v>
      </c>
      <c r="G1252" s="68" t="s">
        <v>4219</v>
      </c>
      <c r="H1252" s="69">
        <v>212624</v>
      </c>
      <c r="I1252" s="68" t="s">
        <v>5148</v>
      </c>
      <c r="J1252" s="70"/>
      <c r="K1252" s="178"/>
    </row>
    <row r="1253" spans="1:11">
      <c r="A1253" s="67" t="s">
        <v>3832</v>
      </c>
      <c r="B1253" s="68" t="s">
        <v>3833</v>
      </c>
      <c r="C1253" s="68" t="s">
        <v>3824</v>
      </c>
      <c r="D1253" s="68" t="s">
        <v>3825</v>
      </c>
      <c r="E1253" s="68" t="s">
        <v>4218</v>
      </c>
      <c r="F1253" s="68" t="s">
        <v>4218</v>
      </c>
      <c r="G1253" s="68" t="s">
        <v>4219</v>
      </c>
      <c r="H1253" s="69">
        <v>212624</v>
      </c>
      <c r="I1253" s="68" t="s">
        <v>5148</v>
      </c>
      <c r="J1253" s="70"/>
      <c r="K1253" s="178"/>
    </row>
    <row r="1254" spans="1:11">
      <c r="A1254" s="67" t="s">
        <v>3834</v>
      </c>
      <c r="B1254" s="68" t="s">
        <v>3835</v>
      </c>
      <c r="C1254" s="68" t="s">
        <v>3824</v>
      </c>
      <c r="D1254" s="68" t="s">
        <v>3825</v>
      </c>
      <c r="E1254" s="68" t="s">
        <v>4218</v>
      </c>
      <c r="F1254" s="68" t="s">
        <v>4218</v>
      </c>
      <c r="G1254" s="68" t="s">
        <v>4219</v>
      </c>
      <c r="H1254" s="69">
        <v>637874</v>
      </c>
      <c r="I1254" s="68" t="s">
        <v>5148</v>
      </c>
      <c r="J1254" s="70"/>
      <c r="K1254" s="178"/>
    </row>
    <row r="1255" spans="1:11">
      <c r="A1255" s="67" t="s">
        <v>3836</v>
      </c>
      <c r="B1255" s="68" t="s">
        <v>3837</v>
      </c>
      <c r="C1255" s="68" t="s">
        <v>3824</v>
      </c>
      <c r="D1255" s="68" t="s">
        <v>3825</v>
      </c>
      <c r="E1255" s="68" t="s">
        <v>4218</v>
      </c>
      <c r="F1255" s="68" t="s">
        <v>4218</v>
      </c>
      <c r="G1255" s="68" t="s">
        <v>4219</v>
      </c>
      <c r="H1255" s="69">
        <v>425250</v>
      </c>
      <c r="I1255" s="68" t="s">
        <v>5148</v>
      </c>
      <c r="J1255" s="70"/>
      <c r="K1255" s="178"/>
    </row>
    <row r="1256" spans="1:11">
      <c r="A1256" s="67" t="s">
        <v>3838</v>
      </c>
      <c r="B1256" s="68" t="s">
        <v>3839</v>
      </c>
      <c r="C1256" s="68" t="s">
        <v>3824</v>
      </c>
      <c r="D1256" s="68" t="s">
        <v>3825</v>
      </c>
      <c r="E1256" s="68" t="s">
        <v>4218</v>
      </c>
      <c r="F1256" s="68" t="s">
        <v>4218</v>
      </c>
      <c r="G1256" s="68" t="s">
        <v>4219</v>
      </c>
      <c r="H1256" s="69">
        <v>907711</v>
      </c>
      <c r="I1256" s="68" t="s">
        <v>5148</v>
      </c>
      <c r="J1256" s="70"/>
      <c r="K1256" s="178"/>
    </row>
    <row r="1257" spans="1:11">
      <c r="A1257" s="67" t="s">
        <v>3840</v>
      </c>
      <c r="B1257" s="68" t="s">
        <v>3841</v>
      </c>
      <c r="C1257" s="68" t="s">
        <v>3824</v>
      </c>
      <c r="D1257" s="68" t="s">
        <v>3825</v>
      </c>
      <c r="E1257" s="68" t="s">
        <v>4218</v>
      </c>
      <c r="F1257" s="68" t="s">
        <v>4218</v>
      </c>
      <c r="G1257" s="68" t="s">
        <v>4219</v>
      </c>
      <c r="H1257" s="69">
        <v>2019933</v>
      </c>
      <c r="I1257" s="68" t="s">
        <v>5148</v>
      </c>
      <c r="J1257" s="70"/>
      <c r="K1257" s="178"/>
    </row>
    <row r="1258" spans="1:11">
      <c r="A1258" s="67" t="s">
        <v>3842</v>
      </c>
      <c r="B1258" s="68" t="s">
        <v>3843</v>
      </c>
      <c r="C1258" s="68" t="s">
        <v>3824</v>
      </c>
      <c r="D1258" s="68" t="s">
        <v>3825</v>
      </c>
      <c r="E1258" s="68" t="s">
        <v>4218</v>
      </c>
      <c r="F1258" s="68" t="s">
        <v>4218</v>
      </c>
      <c r="G1258" s="68" t="s">
        <v>4219</v>
      </c>
      <c r="H1258" s="69">
        <v>106313</v>
      </c>
      <c r="I1258" s="68" t="s">
        <v>5148</v>
      </c>
      <c r="J1258" s="70"/>
      <c r="K1258" s="178"/>
    </row>
    <row r="1259" spans="1:11">
      <c r="A1259" s="67" t="s">
        <v>4200</v>
      </c>
      <c r="B1259" s="68" t="s">
        <v>4201</v>
      </c>
      <c r="C1259" s="68" t="s">
        <v>3824</v>
      </c>
      <c r="D1259" s="68" t="s">
        <v>3825</v>
      </c>
      <c r="E1259" s="68" t="s">
        <v>4218</v>
      </c>
      <c r="F1259" s="68" t="s">
        <v>4218</v>
      </c>
      <c r="G1259" s="68" t="s">
        <v>4219</v>
      </c>
      <c r="H1259" s="69">
        <v>168025</v>
      </c>
      <c r="I1259" s="68" t="s">
        <v>5148</v>
      </c>
      <c r="J1259" s="70"/>
      <c r="K1259" s="178"/>
    </row>
    <row r="1260" spans="1:11">
      <c r="A1260" s="67" t="s">
        <v>3844</v>
      </c>
      <c r="B1260" s="68" t="s">
        <v>3845</v>
      </c>
      <c r="C1260" s="68" t="s">
        <v>3846</v>
      </c>
      <c r="D1260" s="68" t="s">
        <v>3847</v>
      </c>
      <c r="E1260" s="68" t="s">
        <v>4218</v>
      </c>
      <c r="F1260" s="68" t="s">
        <v>4218</v>
      </c>
      <c r="G1260" s="68" t="s">
        <v>4219</v>
      </c>
      <c r="H1260" s="69">
        <v>425250</v>
      </c>
      <c r="I1260" s="68" t="s">
        <v>5148</v>
      </c>
      <c r="J1260" s="70"/>
      <c r="K1260" s="178"/>
    </row>
    <row r="1261" spans="1:11">
      <c r="A1261" s="67" t="s">
        <v>3848</v>
      </c>
      <c r="B1261" s="68" t="s">
        <v>3849</v>
      </c>
      <c r="C1261" s="68" t="s">
        <v>3846</v>
      </c>
      <c r="D1261" s="68" t="s">
        <v>3847</v>
      </c>
      <c r="E1261" s="68" t="s">
        <v>4218</v>
      </c>
      <c r="F1261" s="68" t="s">
        <v>4218</v>
      </c>
      <c r="G1261" s="68" t="s">
        <v>4219</v>
      </c>
      <c r="H1261" s="69">
        <v>3614618</v>
      </c>
      <c r="I1261" s="68" t="s">
        <v>5148</v>
      </c>
      <c r="J1261" s="70"/>
      <c r="K1261" s="178"/>
    </row>
    <row r="1262" spans="1:11">
      <c r="A1262" s="67" t="s">
        <v>3850</v>
      </c>
      <c r="B1262" s="68" t="s">
        <v>3851</v>
      </c>
      <c r="C1262" s="68" t="s">
        <v>3846</v>
      </c>
      <c r="D1262" s="68" t="s">
        <v>3847</v>
      </c>
      <c r="E1262" s="68" t="s">
        <v>4218</v>
      </c>
      <c r="F1262" s="68" t="s">
        <v>4218</v>
      </c>
      <c r="G1262" s="68" t="s">
        <v>4219</v>
      </c>
      <c r="H1262" s="69">
        <v>2126246</v>
      </c>
      <c r="I1262" s="68" t="s">
        <v>5148</v>
      </c>
      <c r="J1262" s="70"/>
      <c r="K1262" s="178"/>
    </row>
    <row r="1263" spans="1:11">
      <c r="A1263" s="67" t="s">
        <v>3852</v>
      </c>
      <c r="B1263" s="68" t="s">
        <v>3853</v>
      </c>
      <c r="C1263" s="68" t="s">
        <v>3846</v>
      </c>
      <c r="D1263" s="68" t="s">
        <v>3847</v>
      </c>
      <c r="E1263" s="68" t="s">
        <v>4218</v>
      </c>
      <c r="F1263" s="68" t="s">
        <v>4218</v>
      </c>
      <c r="G1263" s="68" t="s">
        <v>4219</v>
      </c>
      <c r="H1263" s="69">
        <v>6166111</v>
      </c>
      <c r="I1263" s="68" t="s">
        <v>5148</v>
      </c>
      <c r="J1263" s="70"/>
      <c r="K1263" s="178"/>
    </row>
    <row r="1264" spans="1:11">
      <c r="A1264" s="67" t="s">
        <v>3854</v>
      </c>
      <c r="B1264" s="68" t="s">
        <v>3855</v>
      </c>
      <c r="C1264" s="68" t="s">
        <v>3846</v>
      </c>
      <c r="D1264" s="68" t="s">
        <v>3847</v>
      </c>
      <c r="E1264" s="68" t="s">
        <v>4218</v>
      </c>
      <c r="F1264" s="68" t="s">
        <v>4218</v>
      </c>
      <c r="G1264" s="68" t="s">
        <v>4219</v>
      </c>
      <c r="H1264" s="69">
        <v>3614618</v>
      </c>
      <c r="I1264" s="68" t="s">
        <v>5148</v>
      </c>
      <c r="J1264" s="70"/>
      <c r="K1264" s="178"/>
    </row>
    <row r="1265" spans="1:11">
      <c r="A1265" s="67" t="s">
        <v>3856</v>
      </c>
      <c r="B1265" s="68" t="s">
        <v>3857</v>
      </c>
      <c r="C1265" s="68" t="s">
        <v>3846</v>
      </c>
      <c r="D1265" s="68" t="s">
        <v>3847</v>
      </c>
      <c r="E1265" s="68" t="s">
        <v>4218</v>
      </c>
      <c r="F1265" s="68" t="s">
        <v>4218</v>
      </c>
      <c r="G1265" s="68" t="s">
        <v>4219</v>
      </c>
      <c r="H1265" s="69">
        <v>4571427</v>
      </c>
      <c r="I1265" s="68" t="s">
        <v>5148</v>
      </c>
      <c r="J1265" s="70"/>
      <c r="K1265" s="178"/>
    </row>
    <row r="1266" spans="1:11">
      <c r="A1266" s="67" t="s">
        <v>3858</v>
      </c>
      <c r="B1266" s="68" t="s">
        <v>3859</v>
      </c>
      <c r="C1266" s="68" t="s">
        <v>3846</v>
      </c>
      <c r="D1266" s="68" t="s">
        <v>3847</v>
      </c>
      <c r="E1266" s="68" t="s">
        <v>4218</v>
      </c>
      <c r="F1266" s="68" t="s">
        <v>4218</v>
      </c>
      <c r="G1266" s="68" t="s">
        <v>4219</v>
      </c>
      <c r="H1266" s="69">
        <v>4890364</v>
      </c>
      <c r="I1266" s="68" t="s">
        <v>5148</v>
      </c>
      <c r="J1266" s="70"/>
      <c r="K1266" s="178"/>
    </row>
    <row r="1267" spans="1:11">
      <c r="A1267" s="67" t="s">
        <v>3860</v>
      </c>
      <c r="B1267" s="68" t="s">
        <v>3861</v>
      </c>
      <c r="C1267" s="68" t="s">
        <v>3846</v>
      </c>
      <c r="D1267" s="68" t="s">
        <v>3847</v>
      </c>
      <c r="E1267" s="68" t="s">
        <v>4218</v>
      </c>
      <c r="F1267" s="68" t="s">
        <v>4218</v>
      </c>
      <c r="G1267" s="68" t="s">
        <v>4219</v>
      </c>
      <c r="H1267" s="69">
        <v>5315613</v>
      </c>
      <c r="I1267" s="68" t="s">
        <v>5148</v>
      </c>
      <c r="J1267" s="70"/>
      <c r="K1267" s="178"/>
    </row>
    <row r="1268" spans="1:11">
      <c r="A1268" s="67" t="s">
        <v>3862</v>
      </c>
      <c r="B1268" s="68" t="s">
        <v>3863</v>
      </c>
      <c r="C1268" s="68" t="s">
        <v>3846</v>
      </c>
      <c r="D1268" s="68" t="s">
        <v>3847</v>
      </c>
      <c r="E1268" s="68" t="s">
        <v>4218</v>
      </c>
      <c r="F1268" s="68" t="s">
        <v>4218</v>
      </c>
      <c r="G1268" s="68" t="s">
        <v>4219</v>
      </c>
      <c r="H1268" s="69">
        <v>3508304</v>
      </c>
      <c r="I1268" s="68" t="s">
        <v>5148</v>
      </c>
      <c r="J1268" s="70"/>
      <c r="K1268" s="178"/>
    </row>
    <row r="1269" spans="1:11">
      <c r="A1269" s="67" t="s">
        <v>3864</v>
      </c>
      <c r="B1269" s="68" t="s">
        <v>3865</v>
      </c>
      <c r="C1269" s="68" t="s">
        <v>3846</v>
      </c>
      <c r="D1269" s="68" t="s">
        <v>3847</v>
      </c>
      <c r="E1269" s="68" t="s">
        <v>4218</v>
      </c>
      <c r="F1269" s="68" t="s">
        <v>4218</v>
      </c>
      <c r="G1269" s="68" t="s">
        <v>4219</v>
      </c>
      <c r="H1269" s="69">
        <v>4784051</v>
      </c>
      <c r="I1269" s="68" t="s">
        <v>5148</v>
      </c>
      <c r="J1269" s="70"/>
      <c r="K1269" s="178"/>
    </row>
    <row r="1270" spans="1:11">
      <c r="A1270" s="67" t="s">
        <v>3866</v>
      </c>
      <c r="B1270" s="68" t="s">
        <v>3867</v>
      </c>
      <c r="C1270" s="68" t="s">
        <v>3846</v>
      </c>
      <c r="D1270" s="68" t="s">
        <v>3847</v>
      </c>
      <c r="E1270" s="68" t="s">
        <v>4218</v>
      </c>
      <c r="F1270" s="68" t="s">
        <v>4218</v>
      </c>
      <c r="G1270" s="68" t="s">
        <v>4219</v>
      </c>
      <c r="H1270" s="69">
        <v>4571427</v>
      </c>
      <c r="I1270" s="68" t="s">
        <v>5148</v>
      </c>
      <c r="J1270" s="70"/>
      <c r="K1270" s="178"/>
    </row>
    <row r="1271" spans="1:11">
      <c r="A1271" s="67" t="s">
        <v>3868</v>
      </c>
      <c r="B1271" s="68" t="s">
        <v>3869</v>
      </c>
      <c r="C1271" s="68" t="s">
        <v>3846</v>
      </c>
      <c r="D1271" s="68" t="s">
        <v>3847</v>
      </c>
      <c r="E1271" s="68" t="s">
        <v>4218</v>
      </c>
      <c r="F1271" s="68" t="s">
        <v>4218</v>
      </c>
      <c r="G1271" s="68" t="s">
        <v>4219</v>
      </c>
      <c r="H1271" s="69">
        <v>3720930</v>
      </c>
      <c r="I1271" s="68" t="s">
        <v>5148</v>
      </c>
      <c r="J1271" s="70"/>
      <c r="K1271" s="178"/>
    </row>
    <row r="1272" spans="1:11">
      <c r="A1272" s="67" t="s">
        <v>3870</v>
      </c>
      <c r="B1272" s="68" t="s">
        <v>3871</v>
      </c>
      <c r="C1272" s="68" t="s">
        <v>3846</v>
      </c>
      <c r="D1272" s="68" t="s">
        <v>3847</v>
      </c>
      <c r="E1272" s="68" t="s">
        <v>4218</v>
      </c>
      <c r="F1272" s="68" t="s">
        <v>4218</v>
      </c>
      <c r="G1272" s="68" t="s">
        <v>4219</v>
      </c>
      <c r="H1272" s="69">
        <v>106313</v>
      </c>
      <c r="I1272" s="68" t="s">
        <v>5148</v>
      </c>
      <c r="J1272" s="70"/>
      <c r="K1272" s="178"/>
    </row>
    <row r="1273" spans="1:11">
      <c r="A1273" s="67" t="s">
        <v>3872</v>
      </c>
      <c r="B1273" s="68" t="s">
        <v>3873</v>
      </c>
      <c r="C1273" s="68" t="s">
        <v>3846</v>
      </c>
      <c r="D1273" s="68" t="s">
        <v>3847</v>
      </c>
      <c r="E1273" s="68" t="s">
        <v>4218</v>
      </c>
      <c r="F1273" s="68" t="s">
        <v>4218</v>
      </c>
      <c r="G1273" s="68" t="s">
        <v>4219</v>
      </c>
      <c r="H1273" s="69">
        <v>3401993</v>
      </c>
      <c r="I1273" s="68" t="s">
        <v>5148</v>
      </c>
      <c r="J1273" s="70"/>
      <c r="K1273" s="178"/>
    </row>
    <row r="1274" spans="1:11">
      <c r="A1274" s="67" t="s">
        <v>3874</v>
      </c>
      <c r="B1274" s="68" t="s">
        <v>3875</v>
      </c>
      <c r="C1274" s="68" t="s">
        <v>3846</v>
      </c>
      <c r="D1274" s="68" t="s">
        <v>3847</v>
      </c>
      <c r="E1274" s="68" t="s">
        <v>4218</v>
      </c>
      <c r="F1274" s="68" t="s">
        <v>4218</v>
      </c>
      <c r="G1274" s="68" t="s">
        <v>4219</v>
      </c>
      <c r="H1274" s="69">
        <v>2445182</v>
      </c>
      <c r="I1274" s="68" t="s">
        <v>5148</v>
      </c>
      <c r="J1274" s="70"/>
      <c r="K1274" s="178"/>
    </row>
    <row r="1275" spans="1:11">
      <c r="A1275" s="67" t="s">
        <v>3876</v>
      </c>
      <c r="B1275" s="68" t="s">
        <v>3877</v>
      </c>
      <c r="C1275" s="68" t="s">
        <v>3846</v>
      </c>
      <c r="D1275" s="68" t="s">
        <v>3847</v>
      </c>
      <c r="E1275" s="68" t="s">
        <v>4218</v>
      </c>
      <c r="F1275" s="68" t="s">
        <v>4218</v>
      </c>
      <c r="G1275" s="68" t="s">
        <v>4219</v>
      </c>
      <c r="H1275" s="69">
        <v>2976742</v>
      </c>
      <c r="I1275" s="68" t="s">
        <v>5148</v>
      </c>
      <c r="J1275" s="70"/>
      <c r="K1275" s="178"/>
    </row>
    <row r="1276" spans="1:11">
      <c r="A1276" s="67" t="s">
        <v>3878</v>
      </c>
      <c r="B1276" s="68" t="s">
        <v>3879</v>
      </c>
      <c r="C1276" s="68" t="s">
        <v>3846</v>
      </c>
      <c r="D1276" s="68" t="s">
        <v>3847</v>
      </c>
      <c r="E1276" s="68" t="s">
        <v>4218</v>
      </c>
      <c r="F1276" s="68" t="s">
        <v>4218</v>
      </c>
      <c r="G1276" s="68" t="s">
        <v>4219</v>
      </c>
      <c r="H1276" s="69">
        <v>2657806</v>
      </c>
      <c r="I1276" s="68" t="s">
        <v>5148</v>
      </c>
      <c r="J1276" s="70"/>
      <c r="K1276" s="178"/>
    </row>
    <row r="1277" spans="1:11">
      <c r="A1277" s="67" t="s">
        <v>3880</v>
      </c>
      <c r="B1277" s="68" t="s">
        <v>3881</v>
      </c>
      <c r="C1277" s="68" t="s">
        <v>3846</v>
      </c>
      <c r="D1277" s="68" t="s">
        <v>3847</v>
      </c>
      <c r="E1277" s="68" t="s">
        <v>4218</v>
      </c>
      <c r="F1277" s="68" t="s">
        <v>4218</v>
      </c>
      <c r="G1277" s="68" t="s">
        <v>4219</v>
      </c>
      <c r="H1277" s="69">
        <v>2232558</v>
      </c>
      <c r="I1277" s="68" t="s">
        <v>5148</v>
      </c>
      <c r="J1277" s="70"/>
      <c r="K1277" s="178"/>
    </row>
    <row r="1278" spans="1:11">
      <c r="A1278" s="67" t="s">
        <v>3882</v>
      </c>
      <c r="B1278" s="68" t="s">
        <v>3883</v>
      </c>
      <c r="C1278" s="68" t="s">
        <v>3846</v>
      </c>
      <c r="D1278" s="68" t="s">
        <v>3847</v>
      </c>
      <c r="E1278" s="68" t="s">
        <v>4218</v>
      </c>
      <c r="F1278" s="68" t="s">
        <v>4218</v>
      </c>
      <c r="G1278" s="68" t="s">
        <v>4219</v>
      </c>
      <c r="H1278" s="69">
        <v>106313</v>
      </c>
      <c r="I1278" s="68" t="s">
        <v>5148</v>
      </c>
      <c r="J1278" s="70"/>
      <c r="K1278" s="178"/>
    </row>
    <row r="1279" spans="1:11">
      <c r="A1279" s="67" t="s">
        <v>3884</v>
      </c>
      <c r="B1279" s="68" t="s">
        <v>3885</v>
      </c>
      <c r="C1279" s="68" t="s">
        <v>3846</v>
      </c>
      <c r="D1279" s="68" t="s">
        <v>3847</v>
      </c>
      <c r="E1279" s="68" t="s">
        <v>4218</v>
      </c>
      <c r="F1279" s="68" t="s">
        <v>4218</v>
      </c>
      <c r="G1279" s="68" t="s">
        <v>4219</v>
      </c>
      <c r="H1279" s="69">
        <v>2764118</v>
      </c>
      <c r="I1279" s="68" t="s">
        <v>5148</v>
      </c>
      <c r="J1279" s="70"/>
      <c r="K1279" s="178"/>
    </row>
    <row r="1280" spans="1:11">
      <c r="A1280" s="67" t="s">
        <v>3886</v>
      </c>
      <c r="B1280" s="68" t="s">
        <v>3887</v>
      </c>
      <c r="C1280" s="68" t="s">
        <v>3846</v>
      </c>
      <c r="D1280" s="68" t="s">
        <v>3847</v>
      </c>
      <c r="E1280" s="68" t="s">
        <v>4218</v>
      </c>
      <c r="F1280" s="68" t="s">
        <v>4218</v>
      </c>
      <c r="G1280" s="68" t="s">
        <v>4219</v>
      </c>
      <c r="H1280" s="69">
        <v>7973420</v>
      </c>
      <c r="I1280" s="68" t="s">
        <v>5148</v>
      </c>
      <c r="J1280" s="70"/>
      <c r="K1280" s="178"/>
    </row>
    <row r="1281" spans="1:11">
      <c r="A1281" s="67" t="s">
        <v>3888</v>
      </c>
      <c r="B1281" s="68" t="s">
        <v>3889</v>
      </c>
      <c r="C1281" s="68" t="s">
        <v>3846</v>
      </c>
      <c r="D1281" s="68" t="s">
        <v>3847</v>
      </c>
      <c r="E1281" s="68" t="s">
        <v>4218</v>
      </c>
      <c r="F1281" s="68" t="s">
        <v>4218</v>
      </c>
      <c r="G1281" s="68" t="s">
        <v>4219</v>
      </c>
      <c r="H1281" s="69">
        <v>3295680</v>
      </c>
      <c r="I1281" s="68" t="s">
        <v>5148</v>
      </c>
      <c r="J1281" s="70"/>
      <c r="K1281" s="178"/>
    </row>
    <row r="1282" spans="1:11">
      <c r="A1282" s="67" t="s">
        <v>3890</v>
      </c>
      <c r="B1282" s="68" t="s">
        <v>3891</v>
      </c>
      <c r="C1282" s="68" t="s">
        <v>3846</v>
      </c>
      <c r="D1282" s="68" t="s">
        <v>3847</v>
      </c>
      <c r="E1282" s="68" t="s">
        <v>4218</v>
      </c>
      <c r="F1282" s="68" t="s">
        <v>4218</v>
      </c>
      <c r="G1282" s="68" t="s">
        <v>4219</v>
      </c>
      <c r="H1282" s="69">
        <v>1594684</v>
      </c>
      <c r="I1282" s="68" t="s">
        <v>5148</v>
      </c>
      <c r="J1282" s="70"/>
      <c r="K1282" s="178"/>
    </row>
    <row r="1283" spans="1:11">
      <c r="A1283" s="67" t="s">
        <v>3892</v>
      </c>
      <c r="B1283" s="68" t="s">
        <v>3893</v>
      </c>
      <c r="C1283" s="68" t="s">
        <v>3846</v>
      </c>
      <c r="D1283" s="68" t="s">
        <v>3847</v>
      </c>
      <c r="E1283" s="68" t="s">
        <v>4218</v>
      </c>
      <c r="F1283" s="68" t="s">
        <v>4218</v>
      </c>
      <c r="G1283" s="68" t="s">
        <v>4219</v>
      </c>
      <c r="H1283" s="69">
        <v>3401993</v>
      </c>
      <c r="I1283" s="68" t="s">
        <v>5148</v>
      </c>
      <c r="J1283" s="70"/>
      <c r="K1283" s="178"/>
    </row>
    <row r="1284" spans="1:11">
      <c r="A1284" s="67" t="s">
        <v>3894</v>
      </c>
      <c r="B1284" s="68" t="s">
        <v>3895</v>
      </c>
      <c r="C1284" s="68" t="s">
        <v>3846</v>
      </c>
      <c r="D1284" s="68" t="s">
        <v>3847</v>
      </c>
      <c r="E1284" s="68" t="s">
        <v>4218</v>
      </c>
      <c r="F1284" s="68" t="s">
        <v>4218</v>
      </c>
      <c r="G1284" s="68" t="s">
        <v>4219</v>
      </c>
      <c r="H1284" s="69">
        <v>10940567</v>
      </c>
      <c r="I1284" s="68" t="s">
        <v>5148</v>
      </c>
      <c r="J1284" s="70"/>
      <c r="K1284" s="178"/>
    </row>
    <row r="1285" spans="1:11">
      <c r="A1285" s="67" t="s">
        <v>3896</v>
      </c>
      <c r="B1285" s="68" t="s">
        <v>3897</v>
      </c>
      <c r="C1285" s="68" t="s">
        <v>3846</v>
      </c>
      <c r="D1285" s="68" t="s">
        <v>3847</v>
      </c>
      <c r="E1285" s="68" t="s">
        <v>4218</v>
      </c>
      <c r="F1285" s="68" t="s">
        <v>4218</v>
      </c>
      <c r="G1285" s="68" t="s">
        <v>4219</v>
      </c>
      <c r="H1285" s="69">
        <v>15096341</v>
      </c>
      <c r="I1285" s="68" t="s">
        <v>5148</v>
      </c>
      <c r="J1285" s="70"/>
      <c r="K1285" s="178"/>
    </row>
    <row r="1286" spans="1:11">
      <c r="A1286" s="67" t="s">
        <v>3898</v>
      </c>
      <c r="B1286" s="68" t="s">
        <v>3899</v>
      </c>
      <c r="C1286" s="68" t="s">
        <v>3900</v>
      </c>
      <c r="D1286" s="68" t="s">
        <v>3901</v>
      </c>
      <c r="E1286" s="68" t="s">
        <v>4218</v>
      </c>
      <c r="F1286" s="68" t="s">
        <v>4218</v>
      </c>
      <c r="G1286" s="68" t="s">
        <v>4219</v>
      </c>
      <c r="H1286" s="69">
        <v>17009962</v>
      </c>
      <c r="I1286" s="68" t="s">
        <v>5148</v>
      </c>
      <c r="J1286" s="70"/>
      <c r="K1286" s="178"/>
    </row>
    <row r="1287" spans="1:11">
      <c r="A1287" s="67" t="s">
        <v>3902</v>
      </c>
      <c r="B1287" s="68" t="s">
        <v>3903</v>
      </c>
      <c r="C1287" s="68" t="s">
        <v>3900</v>
      </c>
      <c r="D1287" s="68" t="s">
        <v>3901</v>
      </c>
      <c r="E1287" s="68" t="s">
        <v>4218</v>
      </c>
      <c r="F1287" s="68" t="s">
        <v>4218</v>
      </c>
      <c r="G1287" s="68" t="s">
        <v>4219</v>
      </c>
      <c r="H1287" s="69">
        <v>15202653</v>
      </c>
      <c r="I1287" s="68" t="s">
        <v>5148</v>
      </c>
      <c r="J1287" s="70"/>
      <c r="K1287" s="178"/>
    </row>
    <row r="1288" spans="1:11">
      <c r="A1288" s="67" t="s">
        <v>3904</v>
      </c>
      <c r="B1288" s="68" t="s">
        <v>3905</v>
      </c>
      <c r="C1288" s="68" t="s">
        <v>3900</v>
      </c>
      <c r="D1288" s="68" t="s">
        <v>3901</v>
      </c>
      <c r="E1288" s="68" t="s">
        <v>4218</v>
      </c>
      <c r="F1288" s="68" t="s">
        <v>4218</v>
      </c>
      <c r="G1288" s="68" t="s">
        <v>4219</v>
      </c>
      <c r="H1288" s="69">
        <v>8186044</v>
      </c>
      <c r="I1288" s="68" t="s">
        <v>5148</v>
      </c>
      <c r="J1288" s="70"/>
      <c r="K1288" s="178"/>
    </row>
    <row r="1289" spans="1:11">
      <c r="A1289" s="67" t="s">
        <v>3906</v>
      </c>
      <c r="B1289" s="68" t="s">
        <v>3907</v>
      </c>
      <c r="C1289" s="68" t="s">
        <v>3900</v>
      </c>
      <c r="D1289" s="68" t="s">
        <v>3901</v>
      </c>
      <c r="E1289" s="68" t="s">
        <v>4218</v>
      </c>
      <c r="F1289" s="68" t="s">
        <v>4218</v>
      </c>
      <c r="G1289" s="68" t="s">
        <v>4219</v>
      </c>
      <c r="H1289" s="69">
        <v>12119597</v>
      </c>
      <c r="I1289" s="68" t="s">
        <v>5148</v>
      </c>
      <c r="J1289" s="70"/>
      <c r="K1289" s="178"/>
    </row>
    <row r="1290" spans="1:11">
      <c r="A1290" s="67" t="s">
        <v>3908</v>
      </c>
      <c r="B1290" s="68" t="s">
        <v>3909</v>
      </c>
      <c r="C1290" s="68" t="s">
        <v>3900</v>
      </c>
      <c r="D1290" s="68" t="s">
        <v>3901</v>
      </c>
      <c r="E1290" s="68" t="s">
        <v>4218</v>
      </c>
      <c r="F1290" s="68" t="s">
        <v>4218</v>
      </c>
      <c r="G1290" s="68" t="s">
        <v>4219</v>
      </c>
      <c r="H1290" s="69">
        <v>425250</v>
      </c>
      <c r="I1290" s="68" t="s">
        <v>5148</v>
      </c>
      <c r="J1290" s="70"/>
      <c r="K1290" s="178"/>
    </row>
    <row r="1291" spans="1:11">
      <c r="A1291" s="67" t="s">
        <v>3910</v>
      </c>
      <c r="B1291" s="68" t="s">
        <v>3911</v>
      </c>
      <c r="C1291" s="68" t="s">
        <v>3900</v>
      </c>
      <c r="D1291" s="68" t="s">
        <v>3901</v>
      </c>
      <c r="E1291" s="68" t="s">
        <v>4218</v>
      </c>
      <c r="F1291" s="68" t="s">
        <v>4218</v>
      </c>
      <c r="G1291" s="68" t="s">
        <v>4219</v>
      </c>
      <c r="H1291" s="69">
        <v>318938</v>
      </c>
      <c r="I1291" s="68" t="s">
        <v>5148</v>
      </c>
      <c r="J1291" s="70"/>
      <c r="K1291" s="178"/>
    </row>
    <row r="1292" spans="1:11">
      <c r="A1292" s="67" t="s">
        <v>3912</v>
      </c>
      <c r="B1292" s="68" t="s">
        <v>3913</v>
      </c>
      <c r="C1292" s="68" t="s">
        <v>3900</v>
      </c>
      <c r="D1292" s="68" t="s">
        <v>3901</v>
      </c>
      <c r="E1292" s="68" t="s">
        <v>4218</v>
      </c>
      <c r="F1292" s="68" t="s">
        <v>4218</v>
      </c>
      <c r="G1292" s="68" t="s">
        <v>4219</v>
      </c>
      <c r="H1292" s="69">
        <v>4039865</v>
      </c>
      <c r="I1292" s="68" t="s">
        <v>5148</v>
      </c>
      <c r="J1292" s="70"/>
      <c r="K1292" s="178"/>
    </row>
    <row r="1293" spans="1:11">
      <c r="A1293" s="67" t="s">
        <v>3914</v>
      </c>
      <c r="B1293" s="68" t="s">
        <v>3915</v>
      </c>
      <c r="C1293" s="68" t="s">
        <v>3900</v>
      </c>
      <c r="D1293" s="68" t="s">
        <v>3901</v>
      </c>
      <c r="E1293" s="68" t="s">
        <v>4218</v>
      </c>
      <c r="F1293" s="68" t="s">
        <v>4218</v>
      </c>
      <c r="G1293" s="68" t="s">
        <v>4219</v>
      </c>
      <c r="H1293" s="69">
        <v>744186</v>
      </c>
      <c r="I1293" s="68" t="s">
        <v>5148</v>
      </c>
      <c r="J1293" s="70"/>
      <c r="K1293" s="178"/>
    </row>
    <row r="1294" spans="1:11">
      <c r="A1294" s="67" t="s">
        <v>3916</v>
      </c>
      <c r="B1294" s="68" t="s">
        <v>3917</v>
      </c>
      <c r="C1294" s="68" t="s">
        <v>3900</v>
      </c>
      <c r="D1294" s="68" t="s">
        <v>3901</v>
      </c>
      <c r="E1294" s="68" t="s">
        <v>4218</v>
      </c>
      <c r="F1294" s="68" t="s">
        <v>4218</v>
      </c>
      <c r="G1294" s="68" t="s">
        <v>4219</v>
      </c>
      <c r="H1294" s="69">
        <v>106313</v>
      </c>
      <c r="I1294" s="68" t="s">
        <v>5148</v>
      </c>
      <c r="J1294" s="70"/>
      <c r="K1294" s="178"/>
    </row>
    <row r="1295" spans="1:11">
      <c r="A1295" s="67" t="s">
        <v>3918</v>
      </c>
      <c r="B1295" s="68" t="s">
        <v>3919</v>
      </c>
      <c r="C1295" s="68" t="s">
        <v>3900</v>
      </c>
      <c r="D1295" s="68" t="s">
        <v>3901</v>
      </c>
      <c r="E1295" s="68" t="s">
        <v>4218</v>
      </c>
      <c r="F1295" s="68" t="s">
        <v>4218</v>
      </c>
      <c r="G1295" s="68" t="s">
        <v>4219</v>
      </c>
      <c r="H1295" s="69">
        <v>425250</v>
      </c>
      <c r="I1295" s="68" t="s">
        <v>5148</v>
      </c>
      <c r="J1295" s="70"/>
      <c r="K1295" s="178"/>
    </row>
    <row r="1296" spans="1:11">
      <c r="A1296" s="67" t="s">
        <v>3920</v>
      </c>
      <c r="B1296" s="68" t="s">
        <v>3921</v>
      </c>
      <c r="C1296" s="68" t="s">
        <v>3900</v>
      </c>
      <c r="D1296" s="68" t="s">
        <v>3901</v>
      </c>
      <c r="E1296" s="68" t="s">
        <v>4218</v>
      </c>
      <c r="F1296" s="68" t="s">
        <v>4218</v>
      </c>
      <c r="G1296" s="68" t="s">
        <v>4219</v>
      </c>
      <c r="H1296" s="69">
        <v>9993352</v>
      </c>
      <c r="I1296" s="68" t="s">
        <v>5148</v>
      </c>
      <c r="J1296" s="70"/>
      <c r="K1296" s="178"/>
    </row>
    <row r="1297" spans="1:11">
      <c r="A1297" s="67" t="s">
        <v>4443</v>
      </c>
      <c r="B1297" s="68" t="s">
        <v>4444</v>
      </c>
      <c r="C1297" s="68" t="s">
        <v>3924</v>
      </c>
      <c r="D1297" s="68" t="s">
        <v>3925</v>
      </c>
      <c r="E1297" s="68" t="s">
        <v>4218</v>
      </c>
      <c r="F1297" s="68" t="s">
        <v>4218</v>
      </c>
      <c r="G1297" s="68" t="s">
        <v>4219</v>
      </c>
      <c r="H1297" s="69">
        <v>6865217</v>
      </c>
      <c r="I1297" s="68" t="s">
        <v>5148</v>
      </c>
      <c r="J1297" s="70"/>
      <c r="K1297" s="178"/>
    </row>
    <row r="1298" spans="1:11">
      <c r="A1298" s="67" t="s">
        <v>3922</v>
      </c>
      <c r="B1298" s="68" t="s">
        <v>3923</v>
      </c>
      <c r="C1298" s="68" t="s">
        <v>3924</v>
      </c>
      <c r="D1298" s="68" t="s">
        <v>3925</v>
      </c>
      <c r="E1298" s="68" t="s">
        <v>4218</v>
      </c>
      <c r="F1298" s="68" t="s">
        <v>4218</v>
      </c>
      <c r="G1298" s="68" t="s">
        <v>4219</v>
      </c>
      <c r="H1298" s="69">
        <v>5102988</v>
      </c>
      <c r="I1298" s="68" t="s">
        <v>5148</v>
      </c>
      <c r="J1298" s="70"/>
      <c r="K1298" s="178"/>
    </row>
    <row r="1299" spans="1:11">
      <c r="A1299" s="67" t="s">
        <v>3926</v>
      </c>
      <c r="B1299" s="68" t="s">
        <v>3927</v>
      </c>
      <c r="C1299" s="68" t="s">
        <v>3924</v>
      </c>
      <c r="D1299" s="68" t="s">
        <v>3925</v>
      </c>
      <c r="E1299" s="68" t="s">
        <v>4218</v>
      </c>
      <c r="F1299" s="68" t="s">
        <v>4218</v>
      </c>
      <c r="G1299" s="68" t="s">
        <v>4219</v>
      </c>
      <c r="H1299" s="69">
        <v>8823918</v>
      </c>
      <c r="I1299" s="68" t="s">
        <v>5148</v>
      </c>
      <c r="J1299" s="70"/>
      <c r="K1299" s="178"/>
    </row>
    <row r="1300" spans="1:11">
      <c r="A1300" s="67" t="s">
        <v>3928</v>
      </c>
      <c r="B1300" s="68" t="s">
        <v>3929</v>
      </c>
      <c r="C1300" s="68" t="s">
        <v>3924</v>
      </c>
      <c r="D1300" s="68" t="s">
        <v>3925</v>
      </c>
      <c r="E1300" s="68" t="s">
        <v>4218</v>
      </c>
      <c r="F1300" s="68" t="s">
        <v>4218</v>
      </c>
      <c r="G1300" s="68" t="s">
        <v>4219</v>
      </c>
      <c r="H1300" s="69">
        <v>3614618</v>
      </c>
      <c r="I1300" s="68" t="s">
        <v>5148</v>
      </c>
      <c r="J1300" s="70"/>
      <c r="K1300" s="178"/>
    </row>
    <row r="1301" spans="1:11">
      <c r="A1301" s="67" t="s">
        <v>3930</v>
      </c>
      <c r="B1301" s="68" t="s">
        <v>3931</v>
      </c>
      <c r="C1301" s="68" t="s">
        <v>3924</v>
      </c>
      <c r="D1301" s="68" t="s">
        <v>3925</v>
      </c>
      <c r="E1301" s="68" t="s">
        <v>4218</v>
      </c>
      <c r="F1301" s="68" t="s">
        <v>4218</v>
      </c>
      <c r="G1301" s="68" t="s">
        <v>4219</v>
      </c>
      <c r="H1301" s="69">
        <v>5634549</v>
      </c>
      <c r="I1301" s="68" t="s">
        <v>5148</v>
      </c>
      <c r="J1301" s="70"/>
      <c r="K1301" s="178"/>
    </row>
    <row r="1302" spans="1:11">
      <c r="A1302" s="67" t="s">
        <v>3932</v>
      </c>
      <c r="B1302" s="68" t="s">
        <v>3933</v>
      </c>
      <c r="C1302" s="68" t="s">
        <v>3924</v>
      </c>
      <c r="D1302" s="68" t="s">
        <v>3925</v>
      </c>
      <c r="E1302" s="68" t="s">
        <v>4218</v>
      </c>
      <c r="F1302" s="68" t="s">
        <v>4218</v>
      </c>
      <c r="G1302" s="68" t="s">
        <v>4219</v>
      </c>
      <c r="H1302" s="69">
        <v>318938</v>
      </c>
      <c r="I1302" s="68" t="s">
        <v>5148</v>
      </c>
      <c r="J1302" s="70"/>
      <c r="K1302" s="178"/>
    </row>
    <row r="1303" spans="1:11">
      <c r="A1303" s="67" t="s">
        <v>3934</v>
      </c>
      <c r="B1303" s="68" t="s">
        <v>3935</v>
      </c>
      <c r="C1303" s="68" t="s">
        <v>3924</v>
      </c>
      <c r="D1303" s="68" t="s">
        <v>3925</v>
      </c>
      <c r="E1303" s="68" t="s">
        <v>4218</v>
      </c>
      <c r="F1303" s="68" t="s">
        <v>4218</v>
      </c>
      <c r="G1303" s="68" t="s">
        <v>4219</v>
      </c>
      <c r="H1303" s="69">
        <v>531561</v>
      </c>
      <c r="I1303" s="68" t="s">
        <v>5148</v>
      </c>
      <c r="J1303" s="70"/>
      <c r="K1303" s="178"/>
    </row>
    <row r="1304" spans="1:11">
      <c r="A1304" s="67" t="s">
        <v>3936</v>
      </c>
      <c r="B1304" s="68" t="s">
        <v>3937</v>
      </c>
      <c r="C1304" s="68" t="s">
        <v>3924</v>
      </c>
      <c r="D1304" s="68" t="s">
        <v>3925</v>
      </c>
      <c r="E1304" s="68" t="s">
        <v>4218</v>
      </c>
      <c r="F1304" s="68" t="s">
        <v>4218</v>
      </c>
      <c r="G1304" s="68" t="s">
        <v>4219</v>
      </c>
      <c r="H1304" s="69">
        <v>5209301</v>
      </c>
      <c r="I1304" s="68" t="s">
        <v>5148</v>
      </c>
      <c r="J1304" s="70"/>
      <c r="K1304" s="178"/>
    </row>
    <row r="1305" spans="1:11">
      <c r="A1305" s="67" t="s">
        <v>3938</v>
      </c>
      <c r="B1305" s="68" t="s">
        <v>3939</v>
      </c>
      <c r="C1305" s="68" t="s">
        <v>3924</v>
      </c>
      <c r="D1305" s="68" t="s">
        <v>3925</v>
      </c>
      <c r="E1305" s="68" t="s">
        <v>4218</v>
      </c>
      <c r="F1305" s="68" t="s">
        <v>4218</v>
      </c>
      <c r="G1305" s="68" t="s">
        <v>4219</v>
      </c>
      <c r="H1305" s="69">
        <v>106313</v>
      </c>
      <c r="I1305" s="68" t="s">
        <v>5148</v>
      </c>
      <c r="J1305" s="70"/>
      <c r="K1305" s="178"/>
    </row>
    <row r="1306" spans="1:11">
      <c r="A1306" s="67" t="s">
        <v>4447</v>
      </c>
      <c r="B1306" s="68" t="s">
        <v>4448</v>
      </c>
      <c r="C1306" s="68" t="s">
        <v>3924</v>
      </c>
      <c r="D1306" s="68" t="s">
        <v>3925</v>
      </c>
      <c r="E1306" s="68" t="s">
        <v>4218</v>
      </c>
      <c r="F1306" s="68" t="s">
        <v>4218</v>
      </c>
      <c r="G1306" s="68" t="s">
        <v>4219</v>
      </c>
      <c r="H1306" s="69">
        <v>0</v>
      </c>
      <c r="I1306" s="68" t="s">
        <v>5148</v>
      </c>
      <c r="J1306" s="70"/>
      <c r="K1306" s="178"/>
    </row>
    <row r="1307" spans="1:11">
      <c r="A1307" s="67" t="s">
        <v>3940</v>
      </c>
      <c r="B1307" s="68" t="s">
        <v>3941</v>
      </c>
      <c r="C1307" s="68" t="s">
        <v>3924</v>
      </c>
      <c r="D1307" s="68" t="s">
        <v>3925</v>
      </c>
      <c r="E1307" s="68" t="s">
        <v>4218</v>
      </c>
      <c r="F1307" s="68" t="s">
        <v>4218</v>
      </c>
      <c r="G1307" s="68" t="s">
        <v>4219</v>
      </c>
      <c r="H1307" s="69">
        <v>-3144287</v>
      </c>
      <c r="I1307" s="68" t="s">
        <v>5148</v>
      </c>
      <c r="J1307" s="70"/>
      <c r="K1307" s="178"/>
    </row>
    <row r="1308" spans="1:11">
      <c r="A1308" s="67" t="s">
        <v>3942</v>
      </c>
      <c r="B1308" s="68" t="s">
        <v>3943</v>
      </c>
      <c r="C1308" s="68" t="s">
        <v>3924</v>
      </c>
      <c r="D1308" s="68" t="s">
        <v>3925</v>
      </c>
      <c r="E1308" s="68" t="s">
        <v>4218</v>
      </c>
      <c r="F1308" s="68" t="s">
        <v>4218</v>
      </c>
      <c r="G1308" s="68" t="s">
        <v>4219</v>
      </c>
      <c r="H1308" s="69">
        <v>2019933</v>
      </c>
      <c r="I1308" s="68" t="s">
        <v>5148</v>
      </c>
      <c r="J1308" s="70"/>
      <c r="K1308" s="178"/>
    </row>
    <row r="1309" spans="1:11">
      <c r="A1309" s="67" t="s">
        <v>3944</v>
      </c>
      <c r="B1309" s="68" t="s">
        <v>3945</v>
      </c>
      <c r="C1309" s="68" t="s">
        <v>3924</v>
      </c>
      <c r="D1309" s="68" t="s">
        <v>3925</v>
      </c>
      <c r="E1309" s="68" t="s">
        <v>4218</v>
      </c>
      <c r="F1309" s="68" t="s">
        <v>4218</v>
      </c>
      <c r="G1309" s="68" t="s">
        <v>4219</v>
      </c>
      <c r="H1309" s="69">
        <v>425250</v>
      </c>
      <c r="I1309" s="68" t="s">
        <v>5148</v>
      </c>
      <c r="J1309" s="70"/>
      <c r="K1309" s="178"/>
    </row>
    <row r="1310" spans="1:11">
      <c r="A1310" s="67" t="s">
        <v>3946</v>
      </c>
      <c r="B1310" s="68" t="s">
        <v>3947</v>
      </c>
      <c r="C1310" s="68" t="s">
        <v>3924</v>
      </c>
      <c r="D1310" s="68" t="s">
        <v>3925</v>
      </c>
      <c r="E1310" s="68" t="s">
        <v>4218</v>
      </c>
      <c r="F1310" s="68" t="s">
        <v>4218</v>
      </c>
      <c r="G1310" s="68" t="s">
        <v>4219</v>
      </c>
      <c r="H1310" s="69">
        <v>1169434</v>
      </c>
      <c r="I1310" s="68" t="s">
        <v>5148</v>
      </c>
      <c r="J1310" s="70"/>
      <c r="K1310" s="178"/>
    </row>
    <row r="1311" spans="1:11">
      <c r="A1311" s="67" t="s">
        <v>3948</v>
      </c>
      <c r="B1311" s="68" t="s">
        <v>3949</v>
      </c>
      <c r="C1311" s="68" t="s">
        <v>3924</v>
      </c>
      <c r="D1311" s="68" t="s">
        <v>3925</v>
      </c>
      <c r="E1311" s="68" t="s">
        <v>4218</v>
      </c>
      <c r="F1311" s="68" t="s">
        <v>4218</v>
      </c>
      <c r="G1311" s="68" t="s">
        <v>4219</v>
      </c>
      <c r="H1311" s="69">
        <v>106313</v>
      </c>
      <c r="I1311" s="68" t="s">
        <v>5148</v>
      </c>
      <c r="J1311" s="70"/>
      <c r="K1311" s="178"/>
    </row>
    <row r="1312" spans="1:11">
      <c r="A1312" s="67" t="s">
        <v>3950</v>
      </c>
      <c r="B1312" s="68" t="s">
        <v>3951</v>
      </c>
      <c r="C1312" s="68" t="s">
        <v>3952</v>
      </c>
      <c r="D1312" s="68" t="s">
        <v>3953</v>
      </c>
      <c r="E1312" s="68" t="s">
        <v>4218</v>
      </c>
      <c r="F1312" s="68" t="s">
        <v>4218</v>
      </c>
      <c r="G1312" s="68" t="s">
        <v>4219</v>
      </c>
      <c r="H1312" s="69">
        <v>10205977</v>
      </c>
      <c r="I1312" s="68" t="s">
        <v>5148</v>
      </c>
      <c r="J1312" s="70"/>
      <c r="K1312" s="178"/>
    </row>
    <row r="1313" spans="1:11">
      <c r="A1313" s="67" t="s">
        <v>3954</v>
      </c>
      <c r="B1313" s="68" t="s">
        <v>3955</v>
      </c>
      <c r="C1313" s="68" t="s">
        <v>3952</v>
      </c>
      <c r="D1313" s="68" t="s">
        <v>3953</v>
      </c>
      <c r="E1313" s="68" t="s">
        <v>4218</v>
      </c>
      <c r="F1313" s="68" t="s">
        <v>4218</v>
      </c>
      <c r="G1313" s="68" t="s">
        <v>4219</v>
      </c>
      <c r="H1313" s="69">
        <v>12119597</v>
      </c>
      <c r="I1313" s="68" t="s">
        <v>5148</v>
      </c>
      <c r="J1313" s="70"/>
      <c r="K1313" s="178"/>
    </row>
    <row r="1314" spans="1:11">
      <c r="A1314" s="67" t="s">
        <v>3956</v>
      </c>
      <c r="B1314" s="68" t="s">
        <v>3957</v>
      </c>
      <c r="C1314" s="68" t="s">
        <v>3952</v>
      </c>
      <c r="D1314" s="68" t="s">
        <v>3953</v>
      </c>
      <c r="E1314" s="68" t="s">
        <v>4218</v>
      </c>
      <c r="F1314" s="68" t="s">
        <v>4218</v>
      </c>
      <c r="G1314" s="68" t="s">
        <v>4219</v>
      </c>
      <c r="H1314" s="69">
        <v>8717605</v>
      </c>
      <c r="I1314" s="68" t="s">
        <v>5148</v>
      </c>
      <c r="J1314" s="70"/>
      <c r="K1314" s="178"/>
    </row>
    <row r="1315" spans="1:11">
      <c r="A1315" s="67" t="s">
        <v>3958</v>
      </c>
      <c r="B1315" s="68" t="s">
        <v>3959</v>
      </c>
      <c r="C1315" s="68" t="s">
        <v>3952</v>
      </c>
      <c r="D1315" s="68" t="s">
        <v>3953</v>
      </c>
      <c r="E1315" s="68" t="s">
        <v>4218</v>
      </c>
      <c r="F1315" s="68" t="s">
        <v>4218</v>
      </c>
      <c r="G1315" s="68" t="s">
        <v>4219</v>
      </c>
      <c r="H1315" s="69">
        <v>1807308</v>
      </c>
      <c r="I1315" s="68" t="s">
        <v>5148</v>
      </c>
      <c r="J1315" s="70"/>
      <c r="K1315" s="178"/>
    </row>
    <row r="1316" spans="1:11">
      <c r="A1316" s="67" t="s">
        <v>3960</v>
      </c>
      <c r="B1316" s="68" t="s">
        <v>3961</v>
      </c>
      <c r="C1316" s="68" t="s">
        <v>3952</v>
      </c>
      <c r="D1316" s="68" t="s">
        <v>3953</v>
      </c>
      <c r="E1316" s="68" t="s">
        <v>4218</v>
      </c>
      <c r="F1316" s="68" t="s">
        <v>4218</v>
      </c>
      <c r="G1316" s="68" t="s">
        <v>4219</v>
      </c>
      <c r="H1316" s="69">
        <v>1214759</v>
      </c>
      <c r="I1316" s="68" t="s">
        <v>5148</v>
      </c>
      <c r="J1316" s="70"/>
      <c r="K1316" s="178"/>
    </row>
    <row r="1317" spans="1:11">
      <c r="A1317" s="67" t="s">
        <v>3962</v>
      </c>
      <c r="B1317" s="68" t="s">
        <v>3963</v>
      </c>
      <c r="C1317" s="68" t="s">
        <v>3952</v>
      </c>
      <c r="D1317" s="68" t="s">
        <v>3953</v>
      </c>
      <c r="E1317" s="68" t="s">
        <v>4218</v>
      </c>
      <c r="F1317" s="68" t="s">
        <v>4218</v>
      </c>
      <c r="G1317" s="68" t="s">
        <v>4219</v>
      </c>
      <c r="H1317" s="69">
        <v>106313</v>
      </c>
      <c r="I1317" s="68" t="s">
        <v>5148</v>
      </c>
      <c r="J1317" s="70"/>
      <c r="K1317" s="178"/>
    </row>
    <row r="1318" spans="1:11">
      <c r="A1318" s="67" t="s">
        <v>3964</v>
      </c>
      <c r="B1318" s="68" t="s">
        <v>3965</v>
      </c>
      <c r="C1318" s="68" t="s">
        <v>3952</v>
      </c>
      <c r="D1318" s="68" t="s">
        <v>3953</v>
      </c>
      <c r="E1318" s="68" t="s">
        <v>4218</v>
      </c>
      <c r="F1318" s="68" t="s">
        <v>4218</v>
      </c>
      <c r="G1318" s="68" t="s">
        <v>4219</v>
      </c>
      <c r="H1318" s="69">
        <v>531561</v>
      </c>
      <c r="I1318" s="68" t="s">
        <v>5148</v>
      </c>
      <c r="J1318" s="70"/>
      <c r="K1318" s="178"/>
    </row>
    <row r="1319" spans="1:11">
      <c r="A1319" s="67" t="s">
        <v>3966</v>
      </c>
      <c r="B1319" s="68" t="s">
        <v>3967</v>
      </c>
      <c r="C1319" s="68" t="s">
        <v>3952</v>
      </c>
      <c r="D1319" s="68" t="s">
        <v>3953</v>
      </c>
      <c r="E1319" s="68" t="s">
        <v>4218</v>
      </c>
      <c r="F1319" s="68" t="s">
        <v>4218</v>
      </c>
      <c r="G1319" s="68" t="s">
        <v>4219</v>
      </c>
      <c r="H1319" s="69">
        <v>12855163</v>
      </c>
      <c r="I1319" s="68" t="s">
        <v>5148</v>
      </c>
      <c r="J1319" s="70"/>
      <c r="K1319" s="178"/>
    </row>
    <row r="1320" spans="1:11">
      <c r="A1320" s="67" t="s">
        <v>3968</v>
      </c>
      <c r="B1320" s="68" t="s">
        <v>3969</v>
      </c>
      <c r="C1320" s="68" t="s">
        <v>3970</v>
      </c>
      <c r="D1320" s="68" t="s">
        <v>3971</v>
      </c>
      <c r="E1320" s="68" t="s">
        <v>4218</v>
      </c>
      <c r="F1320" s="68" t="s">
        <v>4218</v>
      </c>
      <c r="G1320" s="68" t="s">
        <v>4219</v>
      </c>
      <c r="H1320" s="69">
        <v>3720930</v>
      </c>
      <c r="I1320" s="68" t="s">
        <v>5148</v>
      </c>
      <c r="J1320" s="70"/>
      <c r="K1320" s="178"/>
    </row>
    <row r="1321" spans="1:11">
      <c r="A1321" s="67" t="s">
        <v>3972</v>
      </c>
      <c r="B1321" s="68" t="s">
        <v>3973</v>
      </c>
      <c r="C1321" s="68" t="s">
        <v>3970</v>
      </c>
      <c r="D1321" s="68" t="s">
        <v>3971</v>
      </c>
      <c r="E1321" s="68" t="s">
        <v>4218</v>
      </c>
      <c r="F1321" s="68" t="s">
        <v>4218</v>
      </c>
      <c r="G1321" s="68" t="s">
        <v>4219</v>
      </c>
      <c r="H1321" s="69">
        <v>3720930</v>
      </c>
      <c r="I1321" s="68" t="s">
        <v>5148</v>
      </c>
      <c r="J1321" s="70"/>
      <c r="K1321" s="178"/>
    </row>
    <row r="1322" spans="1:11">
      <c r="A1322" s="67" t="s">
        <v>3974</v>
      </c>
      <c r="B1322" s="68" t="s">
        <v>3975</v>
      </c>
      <c r="C1322" s="68" t="s">
        <v>3970</v>
      </c>
      <c r="D1322" s="68" t="s">
        <v>3971</v>
      </c>
      <c r="E1322" s="68" t="s">
        <v>4218</v>
      </c>
      <c r="F1322" s="68" t="s">
        <v>4218</v>
      </c>
      <c r="G1322" s="68" t="s">
        <v>4219</v>
      </c>
      <c r="H1322" s="69">
        <v>6591360</v>
      </c>
      <c r="I1322" s="68" t="s">
        <v>5148</v>
      </c>
      <c r="J1322" s="70"/>
      <c r="K1322" s="178"/>
    </row>
    <row r="1323" spans="1:11">
      <c r="A1323" s="67" t="s">
        <v>3976</v>
      </c>
      <c r="B1323" s="68" t="s">
        <v>3977</v>
      </c>
      <c r="C1323" s="68" t="s">
        <v>3970</v>
      </c>
      <c r="D1323" s="68" t="s">
        <v>3971</v>
      </c>
      <c r="E1323" s="68" t="s">
        <v>4218</v>
      </c>
      <c r="F1323" s="68" t="s">
        <v>4218</v>
      </c>
      <c r="G1323" s="68" t="s">
        <v>4219</v>
      </c>
      <c r="H1323" s="69">
        <v>4465115</v>
      </c>
      <c r="I1323" s="68" t="s">
        <v>5148</v>
      </c>
      <c r="J1323" s="70"/>
      <c r="K1323" s="178"/>
    </row>
    <row r="1324" spans="1:11">
      <c r="A1324" s="67" t="s">
        <v>3978</v>
      </c>
      <c r="B1324" s="68" t="s">
        <v>3979</v>
      </c>
      <c r="C1324" s="68" t="s">
        <v>3970</v>
      </c>
      <c r="D1324" s="68" t="s">
        <v>3971</v>
      </c>
      <c r="E1324" s="68" t="s">
        <v>4218</v>
      </c>
      <c r="F1324" s="68" t="s">
        <v>4218</v>
      </c>
      <c r="G1324" s="68" t="s">
        <v>4219</v>
      </c>
      <c r="H1324" s="69">
        <v>5740862</v>
      </c>
      <c r="I1324" s="68" t="s">
        <v>5148</v>
      </c>
      <c r="J1324" s="70"/>
      <c r="K1324" s="178"/>
    </row>
    <row r="1325" spans="1:11">
      <c r="A1325" s="67" t="s">
        <v>3980</v>
      </c>
      <c r="B1325" s="68" t="s">
        <v>3981</v>
      </c>
      <c r="C1325" s="68" t="s">
        <v>3970</v>
      </c>
      <c r="D1325" s="68" t="s">
        <v>3971</v>
      </c>
      <c r="E1325" s="68" t="s">
        <v>4218</v>
      </c>
      <c r="F1325" s="68" t="s">
        <v>4218</v>
      </c>
      <c r="G1325" s="68" t="s">
        <v>4219</v>
      </c>
      <c r="H1325" s="69">
        <v>1382060</v>
      </c>
      <c r="I1325" s="68" t="s">
        <v>5148</v>
      </c>
      <c r="J1325" s="70"/>
      <c r="K1325" s="178"/>
    </row>
    <row r="1326" spans="1:11">
      <c r="A1326" s="67" t="s">
        <v>3982</v>
      </c>
      <c r="B1326" s="68" t="s">
        <v>3983</v>
      </c>
      <c r="C1326" s="68" t="s">
        <v>3970</v>
      </c>
      <c r="D1326" s="68" t="s">
        <v>3971</v>
      </c>
      <c r="E1326" s="68" t="s">
        <v>4218</v>
      </c>
      <c r="F1326" s="68" t="s">
        <v>4218</v>
      </c>
      <c r="G1326" s="68" t="s">
        <v>4219</v>
      </c>
      <c r="H1326" s="69">
        <v>318938</v>
      </c>
      <c r="I1326" s="68" t="s">
        <v>5148</v>
      </c>
      <c r="J1326" s="70"/>
      <c r="K1326" s="178"/>
    </row>
    <row r="1327" spans="1:11">
      <c r="A1327" s="67" t="s">
        <v>3984</v>
      </c>
      <c r="B1327" s="68" t="s">
        <v>3985</v>
      </c>
      <c r="C1327" s="68" t="s">
        <v>3970</v>
      </c>
      <c r="D1327" s="68" t="s">
        <v>3971</v>
      </c>
      <c r="E1327" s="68" t="s">
        <v>4218</v>
      </c>
      <c r="F1327" s="68" t="s">
        <v>4218</v>
      </c>
      <c r="G1327" s="68" t="s">
        <v>4219</v>
      </c>
      <c r="H1327" s="69">
        <v>2543749</v>
      </c>
      <c r="I1327" s="68" t="s">
        <v>5148</v>
      </c>
      <c r="J1327" s="70"/>
      <c r="K1327" s="178"/>
    </row>
    <row r="1328" spans="1:11">
      <c r="A1328" s="67" t="s">
        <v>3986</v>
      </c>
      <c r="B1328" s="68" t="s">
        <v>3987</v>
      </c>
      <c r="C1328" s="68" t="s">
        <v>3970</v>
      </c>
      <c r="D1328" s="68" t="s">
        <v>3971</v>
      </c>
      <c r="E1328" s="68" t="s">
        <v>4218</v>
      </c>
      <c r="F1328" s="68" t="s">
        <v>4218</v>
      </c>
      <c r="G1328" s="68" t="s">
        <v>4219</v>
      </c>
      <c r="H1328" s="69">
        <v>-279600</v>
      </c>
      <c r="I1328" s="68" t="s">
        <v>5148</v>
      </c>
      <c r="J1328" s="70"/>
      <c r="K1328" s="178"/>
    </row>
    <row r="1329" spans="1:11">
      <c r="A1329" s="67" t="s">
        <v>3988</v>
      </c>
      <c r="B1329" s="68" t="s">
        <v>3989</v>
      </c>
      <c r="C1329" s="68" t="s">
        <v>3970</v>
      </c>
      <c r="D1329" s="68" t="s">
        <v>3971</v>
      </c>
      <c r="E1329" s="68" t="s">
        <v>4218</v>
      </c>
      <c r="F1329" s="68" t="s">
        <v>4218</v>
      </c>
      <c r="G1329" s="68" t="s">
        <v>4219</v>
      </c>
      <c r="H1329" s="69">
        <v>212624</v>
      </c>
      <c r="I1329" s="68" t="s">
        <v>5148</v>
      </c>
      <c r="J1329" s="70"/>
      <c r="K1329" s="178"/>
    </row>
    <row r="1330" spans="1:11">
      <c r="A1330" s="67" t="s">
        <v>3990</v>
      </c>
      <c r="B1330" s="68" t="s">
        <v>3991</v>
      </c>
      <c r="C1330" s="68" t="s">
        <v>3970</v>
      </c>
      <c r="D1330" s="68" t="s">
        <v>3971</v>
      </c>
      <c r="E1330" s="68" t="s">
        <v>4218</v>
      </c>
      <c r="F1330" s="68" t="s">
        <v>4218</v>
      </c>
      <c r="G1330" s="68" t="s">
        <v>4219</v>
      </c>
      <c r="H1330" s="69">
        <v>3189368</v>
      </c>
      <c r="I1330" s="68" t="s">
        <v>5148</v>
      </c>
      <c r="J1330" s="70"/>
      <c r="K1330" s="178"/>
    </row>
    <row r="1331" spans="1:11">
      <c r="A1331" s="67" t="s">
        <v>3992</v>
      </c>
      <c r="B1331" s="68" t="s">
        <v>3993</v>
      </c>
      <c r="C1331" s="68" t="s">
        <v>3970</v>
      </c>
      <c r="D1331" s="68" t="s">
        <v>3971</v>
      </c>
      <c r="E1331" s="68" t="s">
        <v>4218</v>
      </c>
      <c r="F1331" s="68" t="s">
        <v>4218</v>
      </c>
      <c r="G1331" s="68" t="s">
        <v>4219</v>
      </c>
      <c r="H1331" s="69">
        <v>212624</v>
      </c>
      <c r="I1331" s="68" t="s">
        <v>5148</v>
      </c>
      <c r="J1331" s="70"/>
      <c r="K1331" s="178"/>
    </row>
    <row r="1332" spans="1:11">
      <c r="A1332" s="67" t="s">
        <v>3994</v>
      </c>
      <c r="B1332" s="68" t="s">
        <v>3995</v>
      </c>
      <c r="C1332" s="68" t="s">
        <v>3970</v>
      </c>
      <c r="D1332" s="68" t="s">
        <v>3971</v>
      </c>
      <c r="E1332" s="68" t="s">
        <v>4218</v>
      </c>
      <c r="F1332" s="68" t="s">
        <v>4218</v>
      </c>
      <c r="G1332" s="68" t="s">
        <v>4219</v>
      </c>
      <c r="H1332" s="69">
        <v>531561</v>
      </c>
      <c r="I1332" s="68" t="s">
        <v>5148</v>
      </c>
      <c r="J1332" s="70"/>
      <c r="K1332" s="178"/>
    </row>
    <row r="1333" spans="1:11">
      <c r="A1333" s="67" t="s">
        <v>3996</v>
      </c>
      <c r="B1333" s="68" t="s">
        <v>3997</v>
      </c>
      <c r="C1333" s="68" t="s">
        <v>3970</v>
      </c>
      <c r="D1333" s="68" t="s">
        <v>3971</v>
      </c>
      <c r="E1333" s="68" t="s">
        <v>4218</v>
      </c>
      <c r="F1333" s="68" t="s">
        <v>4218</v>
      </c>
      <c r="G1333" s="68" t="s">
        <v>4219</v>
      </c>
      <c r="H1333" s="69">
        <v>318938</v>
      </c>
      <c r="I1333" s="68" t="s">
        <v>5148</v>
      </c>
      <c r="J1333" s="70"/>
      <c r="K1333" s="178"/>
    </row>
    <row r="1334" spans="1:11">
      <c r="A1334" s="67" t="s">
        <v>4451</v>
      </c>
      <c r="B1334" s="68" t="s">
        <v>4452</v>
      </c>
      <c r="C1334" s="68" t="s">
        <v>3970</v>
      </c>
      <c r="D1334" s="68" t="s">
        <v>3971</v>
      </c>
      <c r="E1334" s="68" t="s">
        <v>4218</v>
      </c>
      <c r="F1334" s="68" t="s">
        <v>4218</v>
      </c>
      <c r="G1334" s="68" t="s">
        <v>4219</v>
      </c>
      <c r="H1334" s="69">
        <v>279600</v>
      </c>
      <c r="I1334" s="68" t="s">
        <v>5148</v>
      </c>
      <c r="J1334" s="70"/>
      <c r="K1334" s="178"/>
    </row>
    <row r="1335" spans="1:11">
      <c r="A1335" s="67" t="s">
        <v>3998</v>
      </c>
      <c r="B1335" s="68" t="s">
        <v>3999</v>
      </c>
      <c r="C1335" s="68" t="s">
        <v>3970</v>
      </c>
      <c r="D1335" s="68" t="s">
        <v>3971</v>
      </c>
      <c r="E1335" s="68" t="s">
        <v>4218</v>
      </c>
      <c r="F1335" s="68" t="s">
        <v>4218</v>
      </c>
      <c r="G1335" s="68" t="s">
        <v>4219</v>
      </c>
      <c r="H1335" s="69">
        <v>1063122</v>
      </c>
      <c r="I1335" s="68" t="s">
        <v>5148</v>
      </c>
      <c r="J1335" s="70"/>
      <c r="K1335" s="178"/>
    </row>
    <row r="1336" spans="1:11">
      <c r="A1336" s="67" t="s">
        <v>4000</v>
      </c>
      <c r="B1336" s="68" t="s">
        <v>4001</v>
      </c>
      <c r="C1336" s="68" t="s">
        <v>3970</v>
      </c>
      <c r="D1336" s="68" t="s">
        <v>3971</v>
      </c>
      <c r="E1336" s="68" t="s">
        <v>4218</v>
      </c>
      <c r="F1336" s="68" t="s">
        <v>4218</v>
      </c>
      <c r="G1336" s="68" t="s">
        <v>4219</v>
      </c>
      <c r="H1336" s="69">
        <v>637874</v>
      </c>
      <c r="I1336" s="68" t="s">
        <v>5148</v>
      </c>
      <c r="J1336" s="70"/>
      <c r="K1336" s="178"/>
    </row>
    <row r="1337" spans="1:11">
      <c r="A1337" s="67" t="s">
        <v>4002</v>
      </c>
      <c r="B1337" s="68" t="s">
        <v>4003</v>
      </c>
      <c r="C1337" s="68" t="s">
        <v>4004</v>
      </c>
      <c r="D1337" s="68" t="s">
        <v>4005</v>
      </c>
      <c r="E1337" s="68" t="s">
        <v>4218</v>
      </c>
      <c r="F1337" s="68" t="s">
        <v>4218</v>
      </c>
      <c r="G1337" s="68" t="s">
        <v>4219</v>
      </c>
      <c r="H1337" s="69">
        <v>13076408</v>
      </c>
      <c r="I1337" s="68" t="s">
        <v>5148</v>
      </c>
      <c r="J1337" s="70"/>
      <c r="K1337" s="178"/>
    </row>
    <row r="1338" spans="1:11">
      <c r="A1338" s="67" t="s">
        <v>4006</v>
      </c>
      <c r="B1338" s="68" t="s">
        <v>4007</v>
      </c>
      <c r="C1338" s="68" t="s">
        <v>4004</v>
      </c>
      <c r="D1338" s="68" t="s">
        <v>4005</v>
      </c>
      <c r="E1338" s="68" t="s">
        <v>4218</v>
      </c>
      <c r="F1338" s="68" t="s">
        <v>4218</v>
      </c>
      <c r="G1338" s="68" t="s">
        <v>4219</v>
      </c>
      <c r="H1338" s="69">
        <v>20518266</v>
      </c>
      <c r="I1338" s="68" t="s">
        <v>5148</v>
      </c>
      <c r="J1338" s="70"/>
      <c r="K1338" s="178"/>
    </row>
    <row r="1339" spans="1:11">
      <c r="A1339" s="67" t="s">
        <v>4008</v>
      </c>
      <c r="B1339" s="68" t="s">
        <v>4009</v>
      </c>
      <c r="C1339" s="68" t="s">
        <v>4004</v>
      </c>
      <c r="D1339" s="68" t="s">
        <v>4005</v>
      </c>
      <c r="E1339" s="68" t="s">
        <v>4218</v>
      </c>
      <c r="F1339" s="68" t="s">
        <v>4218</v>
      </c>
      <c r="G1339" s="68" t="s">
        <v>4219</v>
      </c>
      <c r="H1339" s="69">
        <v>850498</v>
      </c>
      <c r="I1339" s="68" t="s">
        <v>5148</v>
      </c>
      <c r="J1339" s="70"/>
      <c r="K1339" s="178"/>
    </row>
    <row r="1340" spans="1:11">
      <c r="A1340" s="67" t="s">
        <v>4010</v>
      </c>
      <c r="B1340" s="68" t="s">
        <v>4011</v>
      </c>
      <c r="C1340" s="68" t="s">
        <v>4004</v>
      </c>
      <c r="D1340" s="68" t="s">
        <v>4005</v>
      </c>
      <c r="E1340" s="68" t="s">
        <v>4218</v>
      </c>
      <c r="F1340" s="68" t="s">
        <v>4218</v>
      </c>
      <c r="G1340" s="68" t="s">
        <v>4219</v>
      </c>
      <c r="H1340" s="69">
        <v>425250</v>
      </c>
      <c r="I1340" s="68" t="s">
        <v>5148</v>
      </c>
      <c r="J1340" s="70"/>
      <c r="K1340" s="178"/>
    </row>
    <row r="1341" spans="1:11">
      <c r="A1341" s="67" t="s">
        <v>4012</v>
      </c>
      <c r="B1341" s="68" t="s">
        <v>4013</v>
      </c>
      <c r="C1341" s="68" t="s">
        <v>4004</v>
      </c>
      <c r="D1341" s="68" t="s">
        <v>4005</v>
      </c>
      <c r="E1341" s="68" t="s">
        <v>4218</v>
      </c>
      <c r="F1341" s="68" t="s">
        <v>4218</v>
      </c>
      <c r="G1341" s="68" t="s">
        <v>4219</v>
      </c>
      <c r="H1341" s="69">
        <v>106313</v>
      </c>
      <c r="I1341" s="68" t="s">
        <v>5148</v>
      </c>
      <c r="J1341" s="70"/>
      <c r="K1341" s="178"/>
    </row>
    <row r="1342" spans="1:11">
      <c r="A1342" s="67" t="s">
        <v>4014</v>
      </c>
      <c r="B1342" s="68" t="s">
        <v>4015</v>
      </c>
      <c r="C1342" s="68" t="s">
        <v>4004</v>
      </c>
      <c r="D1342" s="68" t="s">
        <v>4005</v>
      </c>
      <c r="E1342" s="68" t="s">
        <v>4218</v>
      </c>
      <c r="F1342" s="68" t="s">
        <v>4218</v>
      </c>
      <c r="G1342" s="68" t="s">
        <v>4219</v>
      </c>
      <c r="H1342" s="69">
        <v>2657806</v>
      </c>
      <c r="I1342" s="68" t="s">
        <v>5148</v>
      </c>
      <c r="J1342" s="70"/>
      <c r="K1342" s="178"/>
    </row>
    <row r="1343" spans="1:11">
      <c r="A1343" s="67" t="s">
        <v>4016</v>
      </c>
      <c r="B1343" s="68" t="s">
        <v>4017</v>
      </c>
      <c r="C1343" s="68" t="s">
        <v>4004</v>
      </c>
      <c r="D1343" s="68" t="s">
        <v>4005</v>
      </c>
      <c r="E1343" s="68" t="s">
        <v>4218</v>
      </c>
      <c r="F1343" s="68" t="s">
        <v>4218</v>
      </c>
      <c r="G1343" s="68" t="s">
        <v>4219</v>
      </c>
      <c r="H1343" s="69">
        <v>531561</v>
      </c>
      <c r="I1343" s="68" t="s">
        <v>5148</v>
      </c>
      <c r="J1343" s="70"/>
      <c r="K1343" s="178"/>
    </row>
    <row r="1344" spans="1:11">
      <c r="A1344" s="67" t="s">
        <v>4018</v>
      </c>
      <c r="B1344" s="68" t="s">
        <v>4019</v>
      </c>
      <c r="C1344" s="68" t="s">
        <v>4004</v>
      </c>
      <c r="D1344" s="68" t="s">
        <v>4005</v>
      </c>
      <c r="E1344" s="68" t="s">
        <v>4218</v>
      </c>
      <c r="F1344" s="68" t="s">
        <v>4218</v>
      </c>
      <c r="G1344" s="68" t="s">
        <v>4219</v>
      </c>
      <c r="H1344" s="69">
        <v>1913621</v>
      </c>
      <c r="I1344" s="68" t="s">
        <v>5148</v>
      </c>
      <c r="J1344" s="70"/>
      <c r="K1344" s="178"/>
    </row>
    <row r="1345" spans="1:11">
      <c r="A1345" s="67" t="s">
        <v>4020</v>
      </c>
      <c r="B1345" s="68" t="s">
        <v>4021</v>
      </c>
      <c r="C1345" s="68" t="s">
        <v>4022</v>
      </c>
      <c r="D1345" s="68" t="s">
        <v>4023</v>
      </c>
      <c r="E1345" s="68" t="s">
        <v>4218</v>
      </c>
      <c r="F1345" s="68" t="s">
        <v>4218</v>
      </c>
      <c r="G1345" s="68" t="s">
        <v>4219</v>
      </c>
      <c r="H1345" s="69">
        <v>26259129</v>
      </c>
      <c r="I1345" s="68" t="s">
        <v>5148</v>
      </c>
      <c r="J1345" s="70"/>
      <c r="K1345" s="178"/>
    </row>
    <row r="1346" spans="1:11">
      <c r="A1346" s="67" t="s">
        <v>4024</v>
      </c>
      <c r="B1346" s="68" t="s">
        <v>4025</v>
      </c>
      <c r="C1346" s="68" t="s">
        <v>4022</v>
      </c>
      <c r="D1346" s="68" t="s">
        <v>4023</v>
      </c>
      <c r="E1346" s="68" t="s">
        <v>4218</v>
      </c>
      <c r="F1346" s="68" t="s">
        <v>4218</v>
      </c>
      <c r="G1346" s="68" t="s">
        <v>4219</v>
      </c>
      <c r="H1346" s="69">
        <v>1063122</v>
      </c>
      <c r="I1346" s="68" t="s">
        <v>5148</v>
      </c>
      <c r="J1346" s="70"/>
      <c r="K1346" s="178"/>
    </row>
    <row r="1347" spans="1:11">
      <c r="A1347" s="67" t="s">
        <v>4026</v>
      </c>
      <c r="B1347" s="68" t="s">
        <v>4027</v>
      </c>
      <c r="C1347" s="68" t="s">
        <v>4022</v>
      </c>
      <c r="D1347" s="68" t="s">
        <v>4023</v>
      </c>
      <c r="E1347" s="68" t="s">
        <v>4218</v>
      </c>
      <c r="F1347" s="68" t="s">
        <v>4218</v>
      </c>
      <c r="G1347" s="68" t="s">
        <v>4219</v>
      </c>
      <c r="H1347" s="69">
        <v>531561</v>
      </c>
      <c r="I1347" s="68" t="s">
        <v>5148</v>
      </c>
      <c r="J1347" s="70"/>
      <c r="K1347" s="178"/>
    </row>
    <row r="1348" spans="1:11">
      <c r="A1348" s="67" t="s">
        <v>4028</v>
      </c>
      <c r="B1348" s="68" t="s">
        <v>4029</v>
      </c>
      <c r="C1348" s="68" t="s">
        <v>4022</v>
      </c>
      <c r="D1348" s="68" t="s">
        <v>4023</v>
      </c>
      <c r="E1348" s="68" t="s">
        <v>4218</v>
      </c>
      <c r="F1348" s="68" t="s">
        <v>4218</v>
      </c>
      <c r="G1348" s="68" t="s">
        <v>4219</v>
      </c>
      <c r="H1348" s="69">
        <v>8930229</v>
      </c>
      <c r="I1348" s="68" t="s">
        <v>5148</v>
      </c>
      <c r="J1348" s="70"/>
      <c r="K1348" s="178"/>
    </row>
    <row r="1349" spans="1:11">
      <c r="A1349" s="67" t="s">
        <v>4030</v>
      </c>
      <c r="B1349" s="68" t="s">
        <v>4031</v>
      </c>
      <c r="C1349" s="68" t="s">
        <v>4022</v>
      </c>
      <c r="D1349" s="68" t="s">
        <v>4023</v>
      </c>
      <c r="E1349" s="68" t="s">
        <v>4218</v>
      </c>
      <c r="F1349" s="68" t="s">
        <v>4218</v>
      </c>
      <c r="G1349" s="68" t="s">
        <v>4219</v>
      </c>
      <c r="H1349" s="69">
        <v>531561</v>
      </c>
      <c r="I1349" s="68" t="s">
        <v>5148</v>
      </c>
      <c r="J1349" s="70"/>
      <c r="K1349" s="178"/>
    </row>
    <row r="1350" spans="1:11">
      <c r="A1350" s="67" t="s">
        <v>4032</v>
      </c>
      <c r="B1350" s="68" t="s">
        <v>4033</v>
      </c>
      <c r="C1350" s="68" t="s">
        <v>4022</v>
      </c>
      <c r="D1350" s="68" t="s">
        <v>4023</v>
      </c>
      <c r="E1350" s="68" t="s">
        <v>4218</v>
      </c>
      <c r="F1350" s="68" t="s">
        <v>4218</v>
      </c>
      <c r="G1350" s="68" t="s">
        <v>4219</v>
      </c>
      <c r="H1350" s="69">
        <v>318938</v>
      </c>
      <c r="I1350" s="68" t="s">
        <v>5148</v>
      </c>
      <c r="J1350" s="70"/>
      <c r="K1350" s="178"/>
    </row>
    <row r="1351" spans="1:11">
      <c r="A1351" s="67" t="s">
        <v>4034</v>
      </c>
      <c r="B1351" s="68" t="s">
        <v>4035</v>
      </c>
      <c r="C1351" s="68" t="s">
        <v>4022</v>
      </c>
      <c r="D1351" s="68" t="s">
        <v>4023</v>
      </c>
      <c r="E1351" s="68" t="s">
        <v>4218</v>
      </c>
      <c r="F1351" s="68" t="s">
        <v>4218</v>
      </c>
      <c r="G1351" s="68" t="s">
        <v>4219</v>
      </c>
      <c r="H1351" s="69">
        <v>1913621</v>
      </c>
      <c r="I1351" s="68" t="s">
        <v>5148</v>
      </c>
      <c r="J1351" s="70"/>
      <c r="K1351" s="178"/>
    </row>
    <row r="1352" spans="1:11">
      <c r="A1352" s="67" t="s">
        <v>4036</v>
      </c>
      <c r="B1352" s="68" t="s">
        <v>4037</v>
      </c>
      <c r="C1352" s="68" t="s">
        <v>4022</v>
      </c>
      <c r="D1352" s="68" t="s">
        <v>4023</v>
      </c>
      <c r="E1352" s="68" t="s">
        <v>4218</v>
      </c>
      <c r="F1352" s="68" t="s">
        <v>4218</v>
      </c>
      <c r="G1352" s="68" t="s">
        <v>4219</v>
      </c>
      <c r="H1352" s="69">
        <v>1063122</v>
      </c>
      <c r="I1352" s="68" t="s">
        <v>5148</v>
      </c>
      <c r="J1352" s="70"/>
      <c r="K1352" s="178"/>
    </row>
    <row r="1353" spans="1:11">
      <c r="A1353" s="67" t="s">
        <v>4038</v>
      </c>
      <c r="B1353" s="68" t="s">
        <v>4039</v>
      </c>
      <c r="C1353" s="68" t="s">
        <v>4022</v>
      </c>
      <c r="D1353" s="68" t="s">
        <v>4023</v>
      </c>
      <c r="E1353" s="68" t="s">
        <v>4218</v>
      </c>
      <c r="F1353" s="68" t="s">
        <v>4218</v>
      </c>
      <c r="G1353" s="68" t="s">
        <v>4219</v>
      </c>
      <c r="H1353" s="69">
        <v>1169434</v>
      </c>
      <c r="I1353" s="68" t="s">
        <v>5148</v>
      </c>
      <c r="J1353" s="70"/>
      <c r="K1353" s="178"/>
    </row>
    <row r="1354" spans="1:11">
      <c r="A1354" s="67" t="s">
        <v>4040</v>
      </c>
      <c r="B1354" s="68" t="s">
        <v>4041</v>
      </c>
      <c r="C1354" s="68" t="s">
        <v>4042</v>
      </c>
      <c r="D1354" s="68" t="s">
        <v>4043</v>
      </c>
      <c r="E1354" s="68" t="s">
        <v>4218</v>
      </c>
      <c r="F1354" s="68" t="s">
        <v>4218</v>
      </c>
      <c r="G1354" s="68" t="s">
        <v>4219</v>
      </c>
      <c r="H1354" s="69">
        <v>106313</v>
      </c>
      <c r="I1354" s="68" t="s">
        <v>5148</v>
      </c>
      <c r="J1354" s="70"/>
      <c r="K1354" s="178"/>
    </row>
    <row r="1355" spans="1:11">
      <c r="A1355" s="67" t="s">
        <v>4044</v>
      </c>
      <c r="B1355" s="68" t="s">
        <v>4045</v>
      </c>
      <c r="C1355" s="68" t="s">
        <v>4042</v>
      </c>
      <c r="D1355" s="68" t="s">
        <v>4043</v>
      </c>
      <c r="E1355" s="68" t="s">
        <v>4218</v>
      </c>
      <c r="F1355" s="68" t="s">
        <v>4218</v>
      </c>
      <c r="G1355" s="68" t="s">
        <v>4219</v>
      </c>
      <c r="H1355" s="69">
        <v>212624</v>
      </c>
      <c r="I1355" s="68" t="s">
        <v>5148</v>
      </c>
      <c r="J1355" s="70"/>
      <c r="K1355" s="178"/>
    </row>
    <row r="1356" spans="1:11">
      <c r="A1356" s="67" t="s">
        <v>4046</v>
      </c>
      <c r="B1356" s="68" t="s">
        <v>4047</v>
      </c>
      <c r="C1356" s="68" t="s">
        <v>4042</v>
      </c>
      <c r="D1356" s="68" t="s">
        <v>4043</v>
      </c>
      <c r="E1356" s="68" t="s">
        <v>4218</v>
      </c>
      <c r="F1356" s="68" t="s">
        <v>4218</v>
      </c>
      <c r="G1356" s="68" t="s">
        <v>4219</v>
      </c>
      <c r="H1356" s="69">
        <v>12013286</v>
      </c>
      <c r="I1356" s="68" t="s">
        <v>5148</v>
      </c>
      <c r="J1356" s="70"/>
      <c r="K1356" s="178"/>
    </row>
    <row r="1357" spans="1:11">
      <c r="A1357" s="67" t="s">
        <v>4048</v>
      </c>
      <c r="B1357" s="68" t="s">
        <v>4049</v>
      </c>
      <c r="C1357" s="68" t="s">
        <v>4042</v>
      </c>
      <c r="D1357" s="68" t="s">
        <v>4043</v>
      </c>
      <c r="E1357" s="68" t="s">
        <v>4218</v>
      </c>
      <c r="F1357" s="68" t="s">
        <v>4218</v>
      </c>
      <c r="G1357" s="68" t="s">
        <v>4219</v>
      </c>
      <c r="H1357" s="69">
        <v>11481725</v>
      </c>
      <c r="I1357" s="68" t="s">
        <v>5148</v>
      </c>
      <c r="J1357" s="70"/>
      <c r="K1357" s="178"/>
    </row>
    <row r="1358" spans="1:11">
      <c r="A1358" s="67" t="s">
        <v>4050</v>
      </c>
      <c r="B1358" s="68" t="s">
        <v>4051</v>
      </c>
      <c r="C1358" s="68" t="s">
        <v>4042</v>
      </c>
      <c r="D1358" s="68" t="s">
        <v>4043</v>
      </c>
      <c r="E1358" s="68" t="s">
        <v>4218</v>
      </c>
      <c r="F1358" s="68" t="s">
        <v>4218</v>
      </c>
      <c r="G1358" s="68" t="s">
        <v>4219</v>
      </c>
      <c r="H1358" s="69">
        <v>17754148</v>
      </c>
      <c r="I1358" s="68" t="s">
        <v>5148</v>
      </c>
      <c r="J1358" s="70"/>
      <c r="K1358" s="178"/>
    </row>
    <row r="1359" spans="1:11">
      <c r="A1359" s="67" t="s">
        <v>4052</v>
      </c>
      <c r="B1359" s="68" t="s">
        <v>4053</v>
      </c>
      <c r="C1359" s="68" t="s">
        <v>4042</v>
      </c>
      <c r="D1359" s="68" t="s">
        <v>4043</v>
      </c>
      <c r="E1359" s="68" t="s">
        <v>4218</v>
      </c>
      <c r="F1359" s="68" t="s">
        <v>4218</v>
      </c>
      <c r="G1359" s="68" t="s">
        <v>4219</v>
      </c>
      <c r="H1359" s="69">
        <v>531561</v>
      </c>
      <c r="I1359" s="68" t="s">
        <v>5148</v>
      </c>
      <c r="J1359" s="70"/>
      <c r="K1359" s="178"/>
    </row>
    <row r="1360" spans="1:11">
      <c r="A1360" s="67" t="s">
        <v>4054</v>
      </c>
      <c r="B1360" s="68" t="s">
        <v>4055</v>
      </c>
      <c r="C1360" s="68" t="s">
        <v>4042</v>
      </c>
      <c r="D1360" s="68" t="s">
        <v>4043</v>
      </c>
      <c r="E1360" s="68" t="s">
        <v>4218</v>
      </c>
      <c r="F1360" s="68" t="s">
        <v>4218</v>
      </c>
      <c r="G1360" s="68" t="s">
        <v>4219</v>
      </c>
      <c r="H1360" s="69">
        <v>318938</v>
      </c>
      <c r="I1360" s="68" t="s">
        <v>5148</v>
      </c>
      <c r="J1360" s="70"/>
      <c r="K1360" s="178"/>
    </row>
    <row r="1361" spans="1:11">
      <c r="A1361" s="67" t="s">
        <v>4056</v>
      </c>
      <c r="B1361" s="68" t="s">
        <v>4057</v>
      </c>
      <c r="C1361" s="68" t="s">
        <v>4042</v>
      </c>
      <c r="D1361" s="68" t="s">
        <v>4043</v>
      </c>
      <c r="E1361" s="68" t="s">
        <v>4218</v>
      </c>
      <c r="F1361" s="68" t="s">
        <v>4218</v>
      </c>
      <c r="G1361" s="68" t="s">
        <v>4219</v>
      </c>
      <c r="H1361" s="69">
        <v>212624</v>
      </c>
      <c r="I1361" s="68" t="s">
        <v>5148</v>
      </c>
      <c r="J1361" s="70"/>
      <c r="K1361" s="178"/>
    </row>
    <row r="1362" spans="1:11">
      <c r="A1362" s="67" t="s">
        <v>4058</v>
      </c>
      <c r="B1362" s="68" t="s">
        <v>4059</v>
      </c>
      <c r="C1362" s="68" t="s">
        <v>4042</v>
      </c>
      <c r="D1362" s="68" t="s">
        <v>4043</v>
      </c>
      <c r="E1362" s="68" t="s">
        <v>4218</v>
      </c>
      <c r="F1362" s="68" t="s">
        <v>4218</v>
      </c>
      <c r="G1362" s="68" t="s">
        <v>4219</v>
      </c>
      <c r="H1362" s="69">
        <v>6378736</v>
      </c>
      <c r="I1362" s="68" t="s">
        <v>5148</v>
      </c>
      <c r="J1362" s="70"/>
      <c r="K1362" s="178"/>
    </row>
    <row r="1363" spans="1:11">
      <c r="A1363" s="67" t="s">
        <v>4060</v>
      </c>
      <c r="B1363" s="68" t="s">
        <v>4061</v>
      </c>
      <c r="C1363" s="68" t="s">
        <v>4042</v>
      </c>
      <c r="D1363" s="68" t="s">
        <v>4043</v>
      </c>
      <c r="E1363" s="68" t="s">
        <v>4218</v>
      </c>
      <c r="F1363" s="68" t="s">
        <v>4218</v>
      </c>
      <c r="G1363" s="68" t="s">
        <v>4219</v>
      </c>
      <c r="H1363" s="69">
        <v>850498</v>
      </c>
      <c r="I1363" s="68" t="s">
        <v>5148</v>
      </c>
      <c r="J1363" s="70"/>
      <c r="K1363" s="178"/>
    </row>
    <row r="1364" spans="1:11">
      <c r="A1364" s="67" t="s">
        <v>4228</v>
      </c>
      <c r="B1364" s="68" t="s">
        <v>4229</v>
      </c>
      <c r="C1364" s="68" t="s">
        <v>4042</v>
      </c>
      <c r="D1364" s="68" t="s">
        <v>4043</v>
      </c>
      <c r="E1364" s="68" t="s">
        <v>4218</v>
      </c>
      <c r="F1364" s="68" t="s">
        <v>4218</v>
      </c>
      <c r="G1364" s="68" t="s">
        <v>4219</v>
      </c>
      <c r="H1364" s="69">
        <v>917362</v>
      </c>
      <c r="I1364" s="68" t="s">
        <v>5148</v>
      </c>
      <c r="J1364" s="70"/>
      <c r="K1364" s="178"/>
    </row>
    <row r="1365" spans="1:11">
      <c r="A1365" s="67" t="s">
        <v>4062</v>
      </c>
      <c r="B1365" s="68" t="s">
        <v>4063</v>
      </c>
      <c r="C1365" s="68" t="s">
        <v>4042</v>
      </c>
      <c r="D1365" s="68" t="s">
        <v>4043</v>
      </c>
      <c r="E1365" s="68" t="s">
        <v>4218</v>
      </c>
      <c r="F1365" s="68" t="s">
        <v>4218</v>
      </c>
      <c r="G1365" s="68" t="s">
        <v>4219</v>
      </c>
      <c r="H1365" s="69">
        <v>212624</v>
      </c>
      <c r="I1365" s="68" t="s">
        <v>5148</v>
      </c>
      <c r="J1365" s="70"/>
      <c r="K1365" s="178"/>
    </row>
    <row r="1366" spans="1:11">
      <c r="A1366" s="67" t="s">
        <v>4064</v>
      </c>
      <c r="B1366" s="68" t="s">
        <v>4065</v>
      </c>
      <c r="C1366" s="68" t="s">
        <v>4042</v>
      </c>
      <c r="D1366" s="68" t="s">
        <v>4043</v>
      </c>
      <c r="E1366" s="68" t="s">
        <v>4218</v>
      </c>
      <c r="F1366" s="68" t="s">
        <v>4218</v>
      </c>
      <c r="G1366" s="68" t="s">
        <v>4219</v>
      </c>
      <c r="H1366" s="69">
        <v>2764118</v>
      </c>
      <c r="I1366" s="68" t="s">
        <v>5148</v>
      </c>
      <c r="J1366" s="70"/>
      <c r="K1366" s="178"/>
    </row>
    <row r="1367" spans="1:11">
      <c r="A1367" s="67" t="s">
        <v>4066</v>
      </c>
      <c r="B1367" s="68" t="s">
        <v>4067</v>
      </c>
      <c r="C1367" s="68" t="s">
        <v>4042</v>
      </c>
      <c r="D1367" s="68" t="s">
        <v>4043</v>
      </c>
      <c r="E1367" s="68" t="s">
        <v>4218</v>
      </c>
      <c r="F1367" s="68" t="s">
        <v>4218</v>
      </c>
      <c r="G1367" s="68" t="s">
        <v>4219</v>
      </c>
      <c r="H1367" s="69">
        <v>1169434</v>
      </c>
      <c r="I1367" s="68" t="s">
        <v>5148</v>
      </c>
      <c r="J1367" s="70"/>
      <c r="K1367" s="178"/>
    </row>
    <row r="1368" spans="1:11">
      <c r="A1368" s="67" t="s">
        <v>4068</v>
      </c>
      <c r="B1368" s="68" t="s">
        <v>4069</v>
      </c>
      <c r="C1368" s="68" t="s">
        <v>4042</v>
      </c>
      <c r="D1368" s="68" t="s">
        <v>4043</v>
      </c>
      <c r="E1368" s="68" t="s">
        <v>4218</v>
      </c>
      <c r="F1368" s="68" t="s">
        <v>4218</v>
      </c>
      <c r="G1368" s="68" t="s">
        <v>4219</v>
      </c>
      <c r="H1368" s="69">
        <v>637874</v>
      </c>
      <c r="I1368" s="68" t="s">
        <v>5148</v>
      </c>
      <c r="J1368" s="70"/>
      <c r="K1368" s="178"/>
    </row>
    <row r="1369" spans="1:11">
      <c r="A1369" s="67" t="s">
        <v>4070</v>
      </c>
      <c r="B1369" s="68" t="s">
        <v>4071</v>
      </c>
      <c r="C1369" s="68" t="s">
        <v>4072</v>
      </c>
      <c r="D1369" s="68" t="s">
        <v>4073</v>
      </c>
      <c r="E1369" s="68" t="s">
        <v>4218</v>
      </c>
      <c r="F1369" s="68" t="s">
        <v>4218</v>
      </c>
      <c r="G1369" s="68" t="s">
        <v>4219</v>
      </c>
      <c r="H1369" s="69">
        <v>14352155</v>
      </c>
      <c r="I1369" s="68" t="s">
        <v>5148</v>
      </c>
      <c r="J1369" s="70"/>
      <c r="K1369" s="178"/>
    </row>
    <row r="1370" spans="1:11">
      <c r="A1370" s="67" t="s">
        <v>4074</v>
      </c>
      <c r="B1370" s="68" t="s">
        <v>4075</v>
      </c>
      <c r="C1370" s="68" t="s">
        <v>4072</v>
      </c>
      <c r="D1370" s="68" t="s">
        <v>4073</v>
      </c>
      <c r="E1370" s="68" t="s">
        <v>4218</v>
      </c>
      <c r="F1370" s="68" t="s">
        <v>4218</v>
      </c>
      <c r="G1370" s="68" t="s">
        <v>4219</v>
      </c>
      <c r="H1370" s="69">
        <v>637874</v>
      </c>
      <c r="I1370" s="68" t="s">
        <v>5148</v>
      </c>
      <c r="J1370" s="70"/>
      <c r="K1370" s="178"/>
    </row>
    <row r="1371" spans="1:11">
      <c r="A1371" s="67" t="s">
        <v>4076</v>
      </c>
      <c r="B1371" s="68" t="s">
        <v>4077</v>
      </c>
      <c r="C1371" s="68" t="s">
        <v>4072</v>
      </c>
      <c r="D1371" s="68" t="s">
        <v>4073</v>
      </c>
      <c r="E1371" s="68" t="s">
        <v>4218</v>
      </c>
      <c r="F1371" s="68" t="s">
        <v>4218</v>
      </c>
      <c r="G1371" s="68" t="s">
        <v>4219</v>
      </c>
      <c r="H1371" s="69">
        <v>318938</v>
      </c>
      <c r="I1371" s="68" t="s">
        <v>5148</v>
      </c>
      <c r="J1371" s="70"/>
      <c r="K1371" s="178"/>
    </row>
    <row r="1372" spans="1:11">
      <c r="A1372" s="67" t="s">
        <v>4078</v>
      </c>
      <c r="B1372" s="68" t="s">
        <v>4079</v>
      </c>
      <c r="C1372" s="68" t="s">
        <v>4072</v>
      </c>
      <c r="D1372" s="68" t="s">
        <v>4073</v>
      </c>
      <c r="E1372" s="68" t="s">
        <v>4218</v>
      </c>
      <c r="F1372" s="68" t="s">
        <v>4218</v>
      </c>
      <c r="G1372" s="68" t="s">
        <v>4219</v>
      </c>
      <c r="H1372" s="69">
        <v>1063122</v>
      </c>
      <c r="I1372" s="68" t="s">
        <v>5148</v>
      </c>
      <c r="J1372" s="70"/>
      <c r="K1372" s="178"/>
    </row>
    <row r="1373" spans="1:11">
      <c r="A1373" s="67" t="s">
        <v>4080</v>
      </c>
      <c r="B1373" s="68" t="s">
        <v>4081</v>
      </c>
      <c r="C1373" s="68" t="s">
        <v>4072</v>
      </c>
      <c r="D1373" s="68" t="s">
        <v>4073</v>
      </c>
      <c r="E1373" s="68" t="s">
        <v>4218</v>
      </c>
      <c r="F1373" s="68" t="s">
        <v>4218</v>
      </c>
      <c r="G1373" s="68" t="s">
        <v>4219</v>
      </c>
      <c r="H1373" s="69">
        <v>318938</v>
      </c>
      <c r="I1373" s="68" t="s">
        <v>5148</v>
      </c>
      <c r="J1373" s="70"/>
      <c r="K1373" s="178"/>
    </row>
    <row r="1374" spans="1:11">
      <c r="A1374" s="67" t="s">
        <v>4082</v>
      </c>
      <c r="B1374" s="68" t="s">
        <v>4083</v>
      </c>
      <c r="C1374" s="68" t="s">
        <v>4072</v>
      </c>
      <c r="D1374" s="68" t="s">
        <v>4073</v>
      </c>
      <c r="E1374" s="68" t="s">
        <v>4218</v>
      </c>
      <c r="F1374" s="68" t="s">
        <v>4218</v>
      </c>
      <c r="G1374" s="68" t="s">
        <v>4219</v>
      </c>
      <c r="H1374" s="69">
        <v>425250</v>
      </c>
      <c r="I1374" s="68" t="s">
        <v>5148</v>
      </c>
      <c r="J1374" s="70"/>
      <c r="K1374" s="178"/>
    </row>
    <row r="1375" spans="1:11">
      <c r="A1375" s="67" t="s">
        <v>4084</v>
      </c>
      <c r="B1375" s="68" t="s">
        <v>4085</v>
      </c>
      <c r="C1375" s="68" t="s">
        <v>4072</v>
      </c>
      <c r="D1375" s="68" t="s">
        <v>4073</v>
      </c>
      <c r="E1375" s="68" t="s">
        <v>4218</v>
      </c>
      <c r="F1375" s="68" t="s">
        <v>4218</v>
      </c>
      <c r="G1375" s="68" t="s">
        <v>4219</v>
      </c>
      <c r="H1375" s="69">
        <v>3720930</v>
      </c>
      <c r="I1375" s="68" t="s">
        <v>5148</v>
      </c>
      <c r="J1375" s="70"/>
      <c r="K1375" s="178"/>
    </row>
    <row r="1376" spans="1:11">
      <c r="A1376" s="67" t="s">
        <v>4086</v>
      </c>
      <c r="B1376" s="68" t="s">
        <v>4087</v>
      </c>
      <c r="C1376" s="68" t="s">
        <v>4088</v>
      </c>
      <c r="D1376" s="68" t="s">
        <v>4089</v>
      </c>
      <c r="E1376" s="68" t="s">
        <v>4218</v>
      </c>
      <c r="F1376" s="68" t="s">
        <v>4218</v>
      </c>
      <c r="G1376" s="68" t="s">
        <v>4219</v>
      </c>
      <c r="H1376" s="69">
        <v>14458467</v>
      </c>
      <c r="I1376" s="68" t="s">
        <v>5148</v>
      </c>
      <c r="J1376" s="70"/>
      <c r="K1376" s="178"/>
    </row>
    <row r="1377" spans="1:11">
      <c r="A1377" s="67" t="s">
        <v>4090</v>
      </c>
      <c r="B1377" s="68" t="s">
        <v>4091</v>
      </c>
      <c r="C1377" s="68" t="s">
        <v>4088</v>
      </c>
      <c r="D1377" s="68" t="s">
        <v>4089</v>
      </c>
      <c r="E1377" s="68" t="s">
        <v>4218</v>
      </c>
      <c r="F1377" s="68" t="s">
        <v>4218</v>
      </c>
      <c r="G1377" s="68" t="s">
        <v>4219</v>
      </c>
      <c r="H1377" s="69">
        <v>212624</v>
      </c>
      <c r="I1377" s="68" t="s">
        <v>5148</v>
      </c>
      <c r="J1377" s="70"/>
      <c r="K1377" s="178"/>
    </row>
    <row r="1378" spans="1:11">
      <c r="A1378" s="67" t="s">
        <v>4092</v>
      </c>
      <c r="B1378" s="68" t="s">
        <v>4093</v>
      </c>
      <c r="C1378" s="68" t="s">
        <v>4088</v>
      </c>
      <c r="D1378" s="68" t="s">
        <v>4089</v>
      </c>
      <c r="E1378" s="68" t="s">
        <v>4218</v>
      </c>
      <c r="F1378" s="68" t="s">
        <v>4218</v>
      </c>
      <c r="G1378" s="68" t="s">
        <v>4219</v>
      </c>
      <c r="H1378" s="69">
        <v>318938</v>
      </c>
      <c r="I1378" s="68" t="s">
        <v>5148</v>
      </c>
      <c r="J1378" s="70"/>
      <c r="K1378" s="178"/>
    </row>
    <row r="1379" spans="1:11">
      <c r="A1379" s="67" t="s">
        <v>4094</v>
      </c>
      <c r="B1379" s="68" t="s">
        <v>4095</v>
      </c>
      <c r="C1379" s="68" t="s">
        <v>4088</v>
      </c>
      <c r="D1379" s="68" t="s">
        <v>4089</v>
      </c>
      <c r="E1379" s="68" t="s">
        <v>4218</v>
      </c>
      <c r="F1379" s="68" t="s">
        <v>4218</v>
      </c>
      <c r="G1379" s="68" t="s">
        <v>4219</v>
      </c>
      <c r="H1379" s="69">
        <v>425250</v>
      </c>
      <c r="I1379" s="68" t="s">
        <v>5148</v>
      </c>
      <c r="J1379" s="70"/>
      <c r="K1379" s="178"/>
    </row>
    <row r="1380" spans="1:11">
      <c r="A1380" s="67" t="s">
        <v>4096</v>
      </c>
      <c r="B1380" s="68" t="s">
        <v>4097</v>
      </c>
      <c r="C1380" s="68" t="s">
        <v>4088</v>
      </c>
      <c r="D1380" s="68" t="s">
        <v>4089</v>
      </c>
      <c r="E1380" s="68" t="s">
        <v>4218</v>
      </c>
      <c r="F1380" s="68" t="s">
        <v>4218</v>
      </c>
      <c r="G1380" s="68" t="s">
        <v>4219</v>
      </c>
      <c r="H1380" s="69">
        <v>5102988</v>
      </c>
      <c r="I1380" s="68" t="s">
        <v>5148</v>
      </c>
      <c r="J1380" s="70"/>
      <c r="K1380" s="178"/>
    </row>
    <row r="1381" spans="1:11">
      <c r="A1381" s="67" t="s">
        <v>4098</v>
      </c>
      <c r="B1381" s="68" t="s">
        <v>4099</v>
      </c>
      <c r="C1381" s="68" t="s">
        <v>4100</v>
      </c>
      <c r="D1381" s="68" t="s">
        <v>4101</v>
      </c>
      <c r="E1381" s="68" t="s">
        <v>4218</v>
      </c>
      <c r="F1381" s="68" t="s">
        <v>4218</v>
      </c>
      <c r="G1381" s="68" t="s">
        <v>4219</v>
      </c>
      <c r="H1381" s="69">
        <v>6910297</v>
      </c>
      <c r="I1381" s="68" t="s">
        <v>5148</v>
      </c>
      <c r="J1381" s="70"/>
      <c r="K1381" s="178"/>
    </row>
    <row r="1382" spans="1:11">
      <c r="A1382" s="67" t="s">
        <v>4102</v>
      </c>
      <c r="B1382" s="68" t="s">
        <v>4103</v>
      </c>
      <c r="C1382" s="68" t="s">
        <v>4100</v>
      </c>
      <c r="D1382" s="68" t="s">
        <v>4101</v>
      </c>
      <c r="E1382" s="68" t="s">
        <v>4218</v>
      </c>
      <c r="F1382" s="68" t="s">
        <v>4218</v>
      </c>
      <c r="G1382" s="68" t="s">
        <v>4219</v>
      </c>
      <c r="H1382" s="69">
        <v>9568103</v>
      </c>
      <c r="I1382" s="68" t="s">
        <v>5148</v>
      </c>
      <c r="J1382" s="70"/>
      <c r="K1382" s="178"/>
    </row>
    <row r="1383" spans="1:11">
      <c r="A1383" s="67" t="s">
        <v>4104</v>
      </c>
      <c r="B1383" s="68" t="s">
        <v>4105</v>
      </c>
      <c r="C1383" s="68" t="s">
        <v>4100</v>
      </c>
      <c r="D1383" s="68" t="s">
        <v>4101</v>
      </c>
      <c r="E1383" s="68" t="s">
        <v>4218</v>
      </c>
      <c r="F1383" s="68" t="s">
        <v>4218</v>
      </c>
      <c r="G1383" s="68" t="s">
        <v>4219</v>
      </c>
      <c r="H1383" s="69">
        <v>2338869</v>
      </c>
      <c r="I1383" s="68" t="s">
        <v>5148</v>
      </c>
      <c r="J1383" s="70"/>
      <c r="K1383" s="178"/>
    </row>
    <row r="1384" spans="1:11">
      <c r="A1384" s="67" t="s">
        <v>4106</v>
      </c>
      <c r="B1384" s="68" t="s">
        <v>4107</v>
      </c>
      <c r="C1384" s="68" t="s">
        <v>4100</v>
      </c>
      <c r="D1384" s="68" t="s">
        <v>4101</v>
      </c>
      <c r="E1384" s="68" t="s">
        <v>4218</v>
      </c>
      <c r="F1384" s="68" t="s">
        <v>4218</v>
      </c>
      <c r="G1384" s="68" t="s">
        <v>4219</v>
      </c>
      <c r="H1384" s="69">
        <v>637874</v>
      </c>
      <c r="I1384" s="68" t="s">
        <v>5148</v>
      </c>
      <c r="J1384" s="70"/>
      <c r="K1384" s="178"/>
    </row>
    <row r="1385" spans="1:11">
      <c r="A1385" s="67" t="s">
        <v>4108</v>
      </c>
      <c r="B1385" s="68" t="s">
        <v>4109</v>
      </c>
      <c r="C1385" s="68" t="s">
        <v>4100</v>
      </c>
      <c r="D1385" s="68" t="s">
        <v>4101</v>
      </c>
      <c r="E1385" s="68" t="s">
        <v>4218</v>
      </c>
      <c r="F1385" s="68" t="s">
        <v>4218</v>
      </c>
      <c r="G1385" s="68" t="s">
        <v>4219</v>
      </c>
      <c r="H1385" s="69">
        <v>2445182</v>
      </c>
      <c r="I1385" s="68" t="s">
        <v>5148</v>
      </c>
      <c r="J1385" s="70"/>
      <c r="K1385" s="178"/>
    </row>
    <row r="1386" spans="1:11">
      <c r="A1386" s="67" t="s">
        <v>4110</v>
      </c>
      <c r="B1386" s="68" t="s">
        <v>4111</v>
      </c>
      <c r="C1386" s="68" t="s">
        <v>4100</v>
      </c>
      <c r="D1386" s="68" t="s">
        <v>4101</v>
      </c>
      <c r="E1386" s="68" t="s">
        <v>4218</v>
      </c>
      <c r="F1386" s="68" t="s">
        <v>4218</v>
      </c>
      <c r="G1386" s="68" t="s">
        <v>4219</v>
      </c>
      <c r="H1386" s="69">
        <v>4571427</v>
      </c>
      <c r="I1386" s="68" t="s">
        <v>5148</v>
      </c>
      <c r="J1386" s="70"/>
      <c r="K1386" s="178"/>
    </row>
    <row r="1387" spans="1:11">
      <c r="A1387" s="67" t="s">
        <v>4112</v>
      </c>
      <c r="B1387" s="68" t="s">
        <v>4113</v>
      </c>
      <c r="C1387" s="68" t="s">
        <v>4100</v>
      </c>
      <c r="D1387" s="68" t="s">
        <v>4101</v>
      </c>
      <c r="E1387" s="68" t="s">
        <v>4218</v>
      </c>
      <c r="F1387" s="68" t="s">
        <v>4218</v>
      </c>
      <c r="G1387" s="68" t="s">
        <v>4219</v>
      </c>
      <c r="H1387" s="69">
        <v>318938</v>
      </c>
      <c r="I1387" s="68" t="s">
        <v>5148</v>
      </c>
      <c r="J1387" s="70"/>
      <c r="K1387" s="178"/>
    </row>
    <row r="1388" spans="1:11">
      <c r="A1388" s="67" t="s">
        <v>4114</v>
      </c>
      <c r="B1388" s="68" t="s">
        <v>4115</v>
      </c>
      <c r="C1388" s="68" t="s">
        <v>4100</v>
      </c>
      <c r="D1388" s="68" t="s">
        <v>4101</v>
      </c>
      <c r="E1388" s="68" t="s">
        <v>4218</v>
      </c>
      <c r="F1388" s="68" t="s">
        <v>4218</v>
      </c>
      <c r="G1388" s="68" t="s">
        <v>4219</v>
      </c>
      <c r="H1388" s="69">
        <v>4784051</v>
      </c>
      <c r="I1388" s="68" t="s">
        <v>5148</v>
      </c>
      <c r="J1388" s="70"/>
      <c r="K1388" s="178"/>
    </row>
    <row r="1389" spans="1:11">
      <c r="A1389" s="67" t="s">
        <v>4116</v>
      </c>
      <c r="B1389" s="68" t="s">
        <v>4117</v>
      </c>
      <c r="C1389" s="68" t="s">
        <v>4118</v>
      </c>
      <c r="D1389" s="68" t="s">
        <v>4119</v>
      </c>
      <c r="E1389" s="68" t="s">
        <v>4218</v>
      </c>
      <c r="F1389" s="68" t="s">
        <v>4218</v>
      </c>
      <c r="G1389" s="68" t="s">
        <v>4219</v>
      </c>
      <c r="H1389" s="69">
        <v>106313</v>
      </c>
      <c r="I1389" s="68" t="s">
        <v>5148</v>
      </c>
      <c r="J1389" s="70"/>
      <c r="K1389" s="178"/>
    </row>
    <row r="1390" spans="1:11">
      <c r="A1390" s="67" t="s">
        <v>4120</v>
      </c>
      <c r="B1390" s="68" t="s">
        <v>4121</v>
      </c>
      <c r="C1390" s="68" t="s">
        <v>4118</v>
      </c>
      <c r="D1390" s="68" t="s">
        <v>4119</v>
      </c>
      <c r="E1390" s="68" t="s">
        <v>4218</v>
      </c>
      <c r="F1390" s="68" t="s">
        <v>4218</v>
      </c>
      <c r="G1390" s="68" t="s">
        <v>4219</v>
      </c>
      <c r="H1390" s="69">
        <v>1594684</v>
      </c>
      <c r="I1390" s="68" t="s">
        <v>5148</v>
      </c>
      <c r="J1390" s="70"/>
      <c r="K1390" s="178"/>
    </row>
    <row r="1391" spans="1:11">
      <c r="A1391" s="67" t="s">
        <v>4122</v>
      </c>
      <c r="B1391" s="68" t="s">
        <v>4123</v>
      </c>
      <c r="C1391" s="68" t="s">
        <v>4118</v>
      </c>
      <c r="D1391" s="68" t="s">
        <v>4119</v>
      </c>
      <c r="E1391" s="68" t="s">
        <v>4218</v>
      </c>
      <c r="F1391" s="68" t="s">
        <v>4218</v>
      </c>
      <c r="G1391" s="68" t="s">
        <v>4219</v>
      </c>
      <c r="H1391" s="69">
        <v>7122921</v>
      </c>
      <c r="I1391" s="68" t="s">
        <v>5148</v>
      </c>
      <c r="J1391" s="70"/>
      <c r="K1391" s="178"/>
    </row>
    <row r="1392" spans="1:11">
      <c r="A1392" s="67" t="s">
        <v>4124</v>
      </c>
      <c r="B1392" s="68" t="s">
        <v>4125</v>
      </c>
      <c r="C1392" s="68" t="s">
        <v>4126</v>
      </c>
      <c r="D1392" s="68" t="s">
        <v>4127</v>
      </c>
      <c r="E1392" s="68" t="s">
        <v>4218</v>
      </c>
      <c r="F1392" s="68" t="s">
        <v>4218</v>
      </c>
      <c r="G1392" s="68" t="s">
        <v>4219</v>
      </c>
      <c r="H1392" s="69">
        <v>12119597</v>
      </c>
      <c r="I1392" s="68" t="s">
        <v>5148</v>
      </c>
      <c r="J1392" s="70"/>
      <c r="K1392" s="178"/>
    </row>
    <row r="1393" spans="1:11">
      <c r="A1393" s="67" t="s">
        <v>4128</v>
      </c>
      <c r="B1393" s="68" t="s">
        <v>4129</v>
      </c>
      <c r="C1393" s="68" t="s">
        <v>4126</v>
      </c>
      <c r="D1393" s="68" t="s">
        <v>4127</v>
      </c>
      <c r="E1393" s="68" t="s">
        <v>4218</v>
      </c>
      <c r="F1393" s="68" t="s">
        <v>4218</v>
      </c>
      <c r="G1393" s="68" t="s">
        <v>4219</v>
      </c>
      <c r="H1393" s="69">
        <v>106313</v>
      </c>
      <c r="I1393" s="68" t="s">
        <v>5148</v>
      </c>
      <c r="J1393" s="70"/>
      <c r="K1393" s="178"/>
    </row>
    <row r="1394" spans="1:11">
      <c r="A1394" s="67" t="s">
        <v>4130</v>
      </c>
      <c r="B1394" s="68" t="s">
        <v>4131</v>
      </c>
      <c r="C1394" s="68" t="s">
        <v>4126</v>
      </c>
      <c r="D1394" s="68" t="s">
        <v>4127</v>
      </c>
      <c r="E1394" s="68" t="s">
        <v>4218</v>
      </c>
      <c r="F1394" s="68" t="s">
        <v>4218</v>
      </c>
      <c r="G1394" s="68" t="s">
        <v>4219</v>
      </c>
      <c r="H1394" s="69">
        <v>106313</v>
      </c>
      <c r="I1394" s="68" t="s">
        <v>5148</v>
      </c>
      <c r="J1394" s="70"/>
      <c r="K1394" s="178"/>
    </row>
    <row r="1395" spans="1:11">
      <c r="A1395" s="67" t="s">
        <v>4132</v>
      </c>
      <c r="B1395" s="68" t="s">
        <v>4133</v>
      </c>
      <c r="C1395" s="68" t="s">
        <v>4126</v>
      </c>
      <c r="D1395" s="68" t="s">
        <v>4127</v>
      </c>
      <c r="E1395" s="68" t="s">
        <v>4218</v>
      </c>
      <c r="F1395" s="68" t="s">
        <v>4218</v>
      </c>
      <c r="G1395" s="68" t="s">
        <v>4219</v>
      </c>
      <c r="H1395" s="69">
        <v>5102988</v>
      </c>
      <c r="I1395" s="68" t="s">
        <v>5148</v>
      </c>
      <c r="J1395" s="70"/>
      <c r="K1395" s="178"/>
    </row>
    <row r="1396" spans="1:11">
      <c r="A1396" s="67" t="s">
        <v>4134</v>
      </c>
      <c r="B1396" s="68" t="s">
        <v>4135</v>
      </c>
      <c r="C1396" s="68" t="s">
        <v>4126</v>
      </c>
      <c r="D1396" s="68" t="s">
        <v>4127</v>
      </c>
      <c r="E1396" s="68" t="s">
        <v>4218</v>
      </c>
      <c r="F1396" s="68" t="s">
        <v>4218</v>
      </c>
      <c r="G1396" s="68" t="s">
        <v>4219</v>
      </c>
      <c r="H1396" s="69">
        <v>106313</v>
      </c>
      <c r="I1396" s="68" t="s">
        <v>5148</v>
      </c>
      <c r="J1396" s="70"/>
      <c r="K1396" s="178"/>
    </row>
    <row r="1397" spans="1:11">
      <c r="A1397" s="67" t="s">
        <v>4136</v>
      </c>
      <c r="B1397" s="68" t="s">
        <v>4137</v>
      </c>
      <c r="C1397" s="68" t="s">
        <v>4126</v>
      </c>
      <c r="D1397" s="68" t="s">
        <v>4127</v>
      </c>
      <c r="E1397" s="68" t="s">
        <v>4218</v>
      </c>
      <c r="F1397" s="68" t="s">
        <v>4218</v>
      </c>
      <c r="G1397" s="68" t="s">
        <v>4219</v>
      </c>
      <c r="H1397" s="69">
        <v>318938</v>
      </c>
      <c r="I1397" s="68" t="s">
        <v>5148</v>
      </c>
      <c r="J1397" s="70"/>
      <c r="K1397" s="178"/>
    </row>
    <row r="1398" spans="1:11">
      <c r="A1398" s="67" t="s">
        <v>4138</v>
      </c>
      <c r="B1398" s="68" t="s">
        <v>4139</v>
      </c>
      <c r="C1398" s="68" t="s">
        <v>4126</v>
      </c>
      <c r="D1398" s="68" t="s">
        <v>4127</v>
      </c>
      <c r="E1398" s="68" t="s">
        <v>4218</v>
      </c>
      <c r="F1398" s="68" t="s">
        <v>4218</v>
      </c>
      <c r="G1398" s="68" t="s">
        <v>4219</v>
      </c>
      <c r="H1398" s="69">
        <v>1488372</v>
      </c>
      <c r="I1398" s="68" t="s">
        <v>5148</v>
      </c>
      <c r="J1398" s="70"/>
      <c r="K1398" s="178"/>
    </row>
    <row r="1399" spans="1:11">
      <c r="A1399" s="67" t="s">
        <v>4140</v>
      </c>
      <c r="B1399" s="68" t="s">
        <v>4141</v>
      </c>
      <c r="C1399" s="68" t="s">
        <v>4126</v>
      </c>
      <c r="D1399" s="68" t="s">
        <v>4127</v>
      </c>
      <c r="E1399" s="68" t="s">
        <v>4218</v>
      </c>
      <c r="F1399" s="68" t="s">
        <v>4218</v>
      </c>
      <c r="G1399" s="68" t="s">
        <v>4219</v>
      </c>
      <c r="H1399" s="69">
        <v>425250</v>
      </c>
      <c r="I1399" s="68" t="s">
        <v>5148</v>
      </c>
      <c r="J1399" s="70"/>
      <c r="K1399" s="178"/>
    </row>
    <row r="1400" spans="1:11">
      <c r="A1400" s="67" t="s">
        <v>4142</v>
      </c>
      <c r="B1400" s="68" t="s">
        <v>4143</v>
      </c>
      <c r="C1400" s="68" t="s">
        <v>4144</v>
      </c>
      <c r="D1400" s="68" t="s">
        <v>4145</v>
      </c>
      <c r="E1400" s="68" t="s">
        <v>4218</v>
      </c>
      <c r="F1400" s="68" t="s">
        <v>4218</v>
      </c>
      <c r="G1400" s="68" t="s">
        <v>4219</v>
      </c>
      <c r="H1400" s="69">
        <v>2657806</v>
      </c>
      <c r="I1400" s="68" t="s">
        <v>5148</v>
      </c>
      <c r="J1400" s="70"/>
      <c r="K1400" s="178"/>
    </row>
    <row r="1401" spans="1:11">
      <c r="A1401" s="67" t="s">
        <v>4146</v>
      </c>
      <c r="B1401" s="68" t="s">
        <v>4147</v>
      </c>
      <c r="C1401" s="68" t="s">
        <v>4144</v>
      </c>
      <c r="D1401" s="68" t="s">
        <v>4145</v>
      </c>
      <c r="E1401" s="68" t="s">
        <v>4218</v>
      </c>
      <c r="F1401" s="68" t="s">
        <v>4218</v>
      </c>
      <c r="G1401" s="68" t="s">
        <v>4219</v>
      </c>
      <c r="H1401" s="69">
        <v>2232558</v>
      </c>
      <c r="I1401" s="68" t="s">
        <v>5148</v>
      </c>
      <c r="J1401" s="70"/>
      <c r="K1401" s="178"/>
    </row>
    <row r="1402" spans="1:11">
      <c r="A1402" s="67" t="s">
        <v>4148</v>
      </c>
      <c r="B1402" s="68" t="s">
        <v>4149</v>
      </c>
      <c r="C1402" s="68" t="s">
        <v>4144</v>
      </c>
      <c r="D1402" s="68" t="s">
        <v>4145</v>
      </c>
      <c r="E1402" s="68" t="s">
        <v>4218</v>
      </c>
      <c r="F1402" s="68" t="s">
        <v>4218</v>
      </c>
      <c r="G1402" s="68" t="s">
        <v>4219</v>
      </c>
      <c r="H1402" s="69">
        <v>212624</v>
      </c>
      <c r="I1402" s="68" t="s">
        <v>5148</v>
      </c>
      <c r="J1402" s="70"/>
      <c r="K1402" s="178"/>
    </row>
    <row r="1403" spans="1:11">
      <c r="A1403" s="67" t="s">
        <v>4150</v>
      </c>
      <c r="B1403" s="68" t="s">
        <v>4151</v>
      </c>
      <c r="C1403" s="68" t="s">
        <v>4152</v>
      </c>
      <c r="D1403" s="68" t="s">
        <v>4153</v>
      </c>
      <c r="E1403" s="68" t="s">
        <v>4218</v>
      </c>
      <c r="F1403" s="68" t="s">
        <v>4218</v>
      </c>
      <c r="G1403" s="68" t="s">
        <v>4219</v>
      </c>
      <c r="H1403" s="69">
        <v>2019933</v>
      </c>
      <c r="I1403" s="68" t="s">
        <v>5148</v>
      </c>
      <c r="J1403" s="70"/>
      <c r="K1403" s="178"/>
    </row>
    <row r="1404" spans="1:11">
      <c r="A1404" s="67" t="s">
        <v>4154</v>
      </c>
      <c r="B1404" s="68" t="s">
        <v>4155</v>
      </c>
      <c r="C1404" s="68" t="s">
        <v>4152</v>
      </c>
      <c r="D1404" s="68" t="s">
        <v>4153</v>
      </c>
      <c r="E1404" s="68" t="s">
        <v>4218</v>
      </c>
      <c r="F1404" s="68" t="s">
        <v>4218</v>
      </c>
      <c r="G1404" s="68" t="s">
        <v>4219</v>
      </c>
      <c r="H1404" s="69">
        <v>744186</v>
      </c>
      <c r="I1404" s="68" t="s">
        <v>5148</v>
      </c>
      <c r="J1404" s="70"/>
      <c r="K1404" s="178"/>
    </row>
    <row r="1405" spans="1:11">
      <c r="A1405" s="67" t="s">
        <v>4156</v>
      </c>
      <c r="B1405" s="68" t="s">
        <v>4157</v>
      </c>
      <c r="C1405" s="68" t="s">
        <v>4158</v>
      </c>
      <c r="D1405" s="68" t="s">
        <v>4159</v>
      </c>
      <c r="E1405" s="68" t="s">
        <v>4218</v>
      </c>
      <c r="F1405" s="68" t="s">
        <v>4218</v>
      </c>
      <c r="G1405" s="68" t="s">
        <v>4219</v>
      </c>
      <c r="H1405" s="69">
        <v>425250</v>
      </c>
      <c r="I1405" s="68" t="s">
        <v>5148</v>
      </c>
      <c r="J1405" s="70"/>
      <c r="K1405" s="178"/>
    </row>
    <row r="1406" spans="1:11">
      <c r="A1406" s="67" t="s">
        <v>4160</v>
      </c>
      <c r="B1406" s="68" t="s">
        <v>4161</v>
      </c>
      <c r="C1406" s="68" t="s">
        <v>4158</v>
      </c>
      <c r="D1406" s="68" t="s">
        <v>4159</v>
      </c>
      <c r="E1406" s="68" t="s">
        <v>4218</v>
      </c>
      <c r="F1406" s="68" t="s">
        <v>4218</v>
      </c>
      <c r="G1406" s="68" t="s">
        <v>4219</v>
      </c>
      <c r="H1406" s="69">
        <v>744186</v>
      </c>
      <c r="I1406" s="68" t="s">
        <v>5148</v>
      </c>
      <c r="J1406" s="70"/>
      <c r="K1406" s="178"/>
    </row>
    <row r="1407" spans="1:11">
      <c r="A1407" s="67" t="s">
        <v>4162</v>
      </c>
      <c r="B1407" s="68" t="s">
        <v>4163</v>
      </c>
      <c r="C1407" s="68" t="s">
        <v>4158</v>
      </c>
      <c r="D1407" s="68" t="s">
        <v>4159</v>
      </c>
      <c r="E1407" s="68" t="s">
        <v>4218</v>
      </c>
      <c r="F1407" s="68" t="s">
        <v>4218</v>
      </c>
      <c r="G1407" s="68" t="s">
        <v>4219</v>
      </c>
      <c r="H1407" s="69">
        <v>1700995</v>
      </c>
      <c r="I1407" s="68" t="s">
        <v>5148</v>
      </c>
      <c r="J1407" s="70"/>
      <c r="K1407" s="178"/>
    </row>
    <row r="1408" spans="1:11">
      <c r="A1408" s="67" t="s">
        <v>4164</v>
      </c>
      <c r="B1408" s="68" t="s">
        <v>4165</v>
      </c>
      <c r="C1408" s="68" t="s">
        <v>4166</v>
      </c>
      <c r="D1408" s="68" t="s">
        <v>4167</v>
      </c>
      <c r="E1408" s="68" t="s">
        <v>4218</v>
      </c>
      <c r="F1408" s="68" t="s">
        <v>4218</v>
      </c>
      <c r="G1408" s="68" t="s">
        <v>4219</v>
      </c>
      <c r="H1408" s="69">
        <v>956810</v>
      </c>
      <c r="I1408" s="68" t="s">
        <v>5148</v>
      </c>
      <c r="J1408" s="70"/>
      <c r="K1408" s="178"/>
    </row>
    <row r="1409" spans="1:11">
      <c r="A1409" s="67" t="s">
        <v>4168</v>
      </c>
      <c r="B1409" s="68" t="s">
        <v>4169</v>
      </c>
      <c r="C1409" s="68" t="s">
        <v>4166</v>
      </c>
      <c r="D1409" s="68" t="s">
        <v>4167</v>
      </c>
      <c r="E1409" s="68" t="s">
        <v>4218</v>
      </c>
      <c r="F1409" s="68" t="s">
        <v>4218</v>
      </c>
      <c r="G1409" s="68" t="s">
        <v>4219</v>
      </c>
      <c r="H1409" s="69">
        <v>956810</v>
      </c>
      <c r="I1409" s="68" t="s">
        <v>5148</v>
      </c>
      <c r="J1409" s="70"/>
      <c r="K1409" s="178"/>
    </row>
    <row r="1410" spans="1:11">
      <c r="A1410" s="67" t="s">
        <v>4170</v>
      </c>
      <c r="B1410" s="68" t="s">
        <v>4171</v>
      </c>
      <c r="C1410" s="68" t="s">
        <v>4166</v>
      </c>
      <c r="D1410" s="68" t="s">
        <v>4167</v>
      </c>
      <c r="E1410" s="68" t="s">
        <v>4218</v>
      </c>
      <c r="F1410" s="68" t="s">
        <v>4218</v>
      </c>
      <c r="G1410" s="68" t="s">
        <v>4219</v>
      </c>
      <c r="H1410" s="69">
        <v>531561</v>
      </c>
      <c r="I1410" s="68" t="s">
        <v>5148</v>
      </c>
      <c r="J1410" s="70"/>
      <c r="K1410" s="178"/>
    </row>
    <row r="1411" spans="1:11">
      <c r="A1411" s="67" t="s">
        <v>4172</v>
      </c>
      <c r="B1411" s="68" t="s">
        <v>4173</v>
      </c>
      <c r="C1411" s="68" t="s">
        <v>4174</v>
      </c>
      <c r="D1411" s="68" t="s">
        <v>4175</v>
      </c>
      <c r="E1411" s="68" t="s">
        <v>4218</v>
      </c>
      <c r="F1411" s="68" t="s">
        <v>4218</v>
      </c>
      <c r="G1411" s="68" t="s">
        <v>4219</v>
      </c>
      <c r="H1411" s="69">
        <v>5847174</v>
      </c>
      <c r="I1411" s="68" t="s">
        <v>5148</v>
      </c>
      <c r="J1411" s="70"/>
      <c r="K1411" s="178"/>
    </row>
    <row r="1412" spans="1:11">
      <c r="A1412" s="67" t="s">
        <v>4176</v>
      </c>
      <c r="B1412" s="68" t="s">
        <v>4177</v>
      </c>
      <c r="C1412" s="68" t="s">
        <v>4174</v>
      </c>
      <c r="D1412" s="68" t="s">
        <v>4175</v>
      </c>
      <c r="E1412" s="68" t="s">
        <v>4218</v>
      </c>
      <c r="F1412" s="68" t="s">
        <v>4218</v>
      </c>
      <c r="G1412" s="68" t="s">
        <v>4219</v>
      </c>
      <c r="H1412" s="69">
        <v>3139547</v>
      </c>
      <c r="I1412" s="68" t="s">
        <v>5148</v>
      </c>
      <c r="J1412" s="70"/>
      <c r="K1412" s="178"/>
    </row>
    <row r="1413" spans="1:11">
      <c r="A1413" s="67" t="s">
        <v>4178</v>
      </c>
      <c r="B1413" s="68" t="s">
        <v>4179</v>
      </c>
      <c r="C1413" s="68" t="s">
        <v>4174</v>
      </c>
      <c r="D1413" s="68" t="s">
        <v>4175</v>
      </c>
      <c r="E1413" s="68" t="s">
        <v>4218</v>
      </c>
      <c r="F1413" s="68" t="s">
        <v>4218</v>
      </c>
      <c r="G1413" s="68" t="s">
        <v>4219</v>
      </c>
      <c r="H1413" s="69">
        <v>106313</v>
      </c>
      <c r="I1413" s="68" t="s">
        <v>5148</v>
      </c>
      <c r="J1413" s="70"/>
      <c r="K1413" s="178"/>
    </row>
    <row r="1414" spans="1:11">
      <c r="A1414" s="67" t="s">
        <v>4182</v>
      </c>
      <c r="B1414" s="68" t="s">
        <v>4183</v>
      </c>
      <c r="C1414" s="68" t="s">
        <v>4184</v>
      </c>
      <c r="D1414" s="68" t="s">
        <v>4185</v>
      </c>
      <c r="E1414" s="68" t="s">
        <v>4218</v>
      </c>
      <c r="F1414" s="68" t="s">
        <v>4218</v>
      </c>
      <c r="G1414" s="68" t="s">
        <v>4219</v>
      </c>
      <c r="H1414" s="69">
        <v>531561</v>
      </c>
      <c r="I1414" s="68" t="s">
        <v>5148</v>
      </c>
      <c r="J1414" s="70"/>
      <c r="K1414" s="178"/>
    </row>
    <row r="1415" spans="1:11">
      <c r="A1415" s="67" t="s">
        <v>4186</v>
      </c>
      <c r="B1415" s="68" t="s">
        <v>4187</v>
      </c>
      <c r="C1415" s="68" t="s">
        <v>4184</v>
      </c>
      <c r="D1415" s="68" t="s">
        <v>4185</v>
      </c>
      <c r="E1415" s="68" t="s">
        <v>4218</v>
      </c>
      <c r="F1415" s="68" t="s">
        <v>4218</v>
      </c>
      <c r="G1415" s="68" t="s">
        <v>4219</v>
      </c>
      <c r="H1415" s="69">
        <v>318901</v>
      </c>
      <c r="I1415" s="68" t="s">
        <v>5148</v>
      </c>
      <c r="J1415" s="70"/>
      <c r="K1415" s="178"/>
    </row>
    <row r="1416" spans="1:11">
      <c r="A1416" s="67" t="s">
        <v>3448</v>
      </c>
      <c r="B1416" s="68" t="s">
        <v>3449</v>
      </c>
      <c r="C1416" s="68" t="s">
        <v>3450</v>
      </c>
      <c r="D1416" s="68" t="s">
        <v>3451</v>
      </c>
      <c r="E1416" s="68" t="s">
        <v>4230</v>
      </c>
      <c r="F1416" s="68" t="s">
        <v>4231</v>
      </c>
      <c r="G1416" s="68" t="s">
        <v>3469</v>
      </c>
      <c r="H1416" s="69">
        <v>1893258</v>
      </c>
      <c r="I1416" s="68" t="s">
        <v>5148</v>
      </c>
      <c r="J1416" s="70" t="s">
        <v>3455</v>
      </c>
      <c r="K1416" s="178" t="s">
        <v>3455</v>
      </c>
    </row>
    <row r="1417" spans="1:11">
      <c r="A1417" s="67" t="s">
        <v>3456</v>
      </c>
      <c r="B1417" s="68" t="s">
        <v>3457</v>
      </c>
      <c r="C1417" s="68" t="s">
        <v>3450</v>
      </c>
      <c r="D1417" s="68" t="s">
        <v>3451</v>
      </c>
      <c r="E1417" s="68" t="s">
        <v>4230</v>
      </c>
      <c r="F1417" s="68" t="s">
        <v>4231</v>
      </c>
      <c r="G1417" s="68" t="s">
        <v>3469</v>
      </c>
      <c r="H1417" s="69">
        <v>13252814</v>
      </c>
      <c r="I1417" s="68" t="s">
        <v>5148</v>
      </c>
      <c r="J1417" s="70" t="s">
        <v>3455</v>
      </c>
      <c r="K1417" s="178" t="s">
        <v>3455</v>
      </c>
    </row>
    <row r="1418" spans="1:11">
      <c r="A1418" s="67" t="s">
        <v>3459</v>
      </c>
      <c r="B1418" s="68" t="s">
        <v>3460</v>
      </c>
      <c r="C1418" s="68" t="s">
        <v>3450</v>
      </c>
      <c r="D1418" s="68" t="s">
        <v>3451</v>
      </c>
      <c r="E1418" s="68" t="s">
        <v>4230</v>
      </c>
      <c r="F1418" s="68" t="s">
        <v>4231</v>
      </c>
      <c r="G1418" s="68" t="s">
        <v>3469</v>
      </c>
      <c r="H1418" s="69">
        <v>2366574</v>
      </c>
      <c r="I1418" s="68" t="s">
        <v>5148</v>
      </c>
      <c r="J1418" s="70" t="s">
        <v>3455</v>
      </c>
      <c r="K1418" s="178" t="s">
        <v>3455</v>
      </c>
    </row>
    <row r="1419" spans="1:11">
      <c r="A1419" s="67" t="s">
        <v>3462</v>
      </c>
      <c r="B1419" s="68" t="s">
        <v>3463</v>
      </c>
      <c r="C1419" s="68" t="s">
        <v>3450</v>
      </c>
      <c r="D1419" s="68" t="s">
        <v>3451</v>
      </c>
      <c r="E1419" s="68" t="s">
        <v>4230</v>
      </c>
      <c r="F1419" s="68" t="s">
        <v>4231</v>
      </c>
      <c r="G1419" s="68" t="s">
        <v>3469</v>
      </c>
      <c r="H1419" s="69">
        <v>473316</v>
      </c>
      <c r="I1419" s="68" t="s">
        <v>5148</v>
      </c>
      <c r="J1419" s="70" t="s">
        <v>3455</v>
      </c>
      <c r="K1419" s="178" t="s">
        <v>3455</v>
      </c>
    </row>
    <row r="1420" spans="1:11">
      <c r="A1420" s="67" t="s">
        <v>3465</v>
      </c>
      <c r="B1420" s="68" t="s">
        <v>3466</v>
      </c>
      <c r="C1420" s="68" t="s">
        <v>3467</v>
      </c>
      <c r="D1420" s="68" t="s">
        <v>3468</v>
      </c>
      <c r="E1420" s="68" t="s">
        <v>4230</v>
      </c>
      <c r="F1420" s="68" t="s">
        <v>4231</v>
      </c>
      <c r="G1420" s="68" t="s">
        <v>3469</v>
      </c>
      <c r="H1420" s="69">
        <v>5679778</v>
      </c>
      <c r="I1420" s="68" t="s">
        <v>5148</v>
      </c>
      <c r="J1420" s="70" t="s">
        <v>3455</v>
      </c>
      <c r="K1420" s="178" t="s">
        <v>3455</v>
      </c>
    </row>
    <row r="1421" spans="1:11">
      <c r="A1421" s="67" t="s">
        <v>3470</v>
      </c>
      <c r="B1421" s="68" t="s">
        <v>3471</v>
      </c>
      <c r="C1421" s="68" t="s">
        <v>3467</v>
      </c>
      <c r="D1421" s="68" t="s">
        <v>3468</v>
      </c>
      <c r="E1421" s="68" t="s">
        <v>4230</v>
      </c>
      <c r="F1421" s="68" t="s">
        <v>4231</v>
      </c>
      <c r="G1421" s="68" t="s">
        <v>3469</v>
      </c>
      <c r="H1421" s="69">
        <v>3313204</v>
      </c>
      <c r="I1421" s="68" t="s">
        <v>5148</v>
      </c>
      <c r="J1421" s="70" t="s">
        <v>3455</v>
      </c>
      <c r="K1421" s="178" t="s">
        <v>3455</v>
      </c>
    </row>
    <row r="1422" spans="1:11">
      <c r="A1422" s="67" t="s">
        <v>3473</v>
      </c>
      <c r="B1422" s="68" t="s">
        <v>3474</v>
      </c>
      <c r="C1422" s="68" t="s">
        <v>3467</v>
      </c>
      <c r="D1422" s="68" t="s">
        <v>3468</v>
      </c>
      <c r="E1422" s="68" t="s">
        <v>4230</v>
      </c>
      <c r="F1422" s="68" t="s">
        <v>4231</v>
      </c>
      <c r="G1422" s="68" t="s">
        <v>3469</v>
      </c>
      <c r="H1422" s="69">
        <v>10886240</v>
      </c>
      <c r="I1422" s="68" t="s">
        <v>5148</v>
      </c>
      <c r="J1422" s="70" t="s">
        <v>3455</v>
      </c>
      <c r="K1422" s="178" t="s">
        <v>3455</v>
      </c>
    </row>
    <row r="1423" spans="1:11">
      <c r="A1423" s="67" t="s">
        <v>3476</v>
      </c>
      <c r="B1423" s="68" t="s">
        <v>3477</v>
      </c>
      <c r="C1423" s="68" t="s">
        <v>3467</v>
      </c>
      <c r="D1423" s="68" t="s">
        <v>3468</v>
      </c>
      <c r="E1423" s="68" t="s">
        <v>4230</v>
      </c>
      <c r="F1423" s="68" t="s">
        <v>4231</v>
      </c>
      <c r="G1423" s="68" t="s">
        <v>3469</v>
      </c>
      <c r="H1423" s="69">
        <v>2839889</v>
      </c>
      <c r="I1423" s="68" t="s">
        <v>5148</v>
      </c>
      <c r="J1423" s="70" t="s">
        <v>3455</v>
      </c>
      <c r="K1423" s="178" t="s">
        <v>3455</v>
      </c>
    </row>
    <row r="1424" spans="1:11">
      <c r="A1424" s="67" t="s">
        <v>3479</v>
      </c>
      <c r="B1424" s="68" t="s">
        <v>3480</v>
      </c>
      <c r="C1424" s="68" t="s">
        <v>3467</v>
      </c>
      <c r="D1424" s="68" t="s">
        <v>3468</v>
      </c>
      <c r="E1424" s="68" t="s">
        <v>4230</v>
      </c>
      <c r="F1424" s="68" t="s">
        <v>4231</v>
      </c>
      <c r="G1424" s="68" t="s">
        <v>3469</v>
      </c>
      <c r="H1424" s="69">
        <v>6626406</v>
      </c>
      <c r="I1424" s="68" t="s">
        <v>5148</v>
      </c>
      <c r="J1424" s="70" t="s">
        <v>3455</v>
      </c>
      <c r="K1424" s="178" t="s">
        <v>3455</v>
      </c>
    </row>
    <row r="1425" spans="1:11">
      <c r="A1425" s="67" t="s">
        <v>3482</v>
      </c>
      <c r="B1425" s="68" t="s">
        <v>3483</v>
      </c>
      <c r="C1425" s="68" t="s">
        <v>3484</v>
      </c>
      <c r="D1425" s="68" t="s">
        <v>3485</v>
      </c>
      <c r="E1425" s="68" t="s">
        <v>4230</v>
      </c>
      <c r="F1425" s="68" t="s">
        <v>4231</v>
      </c>
      <c r="G1425" s="68" t="s">
        <v>3469</v>
      </c>
      <c r="H1425" s="69">
        <v>1893258</v>
      </c>
      <c r="I1425" s="68" t="s">
        <v>5148</v>
      </c>
      <c r="J1425" s="70" t="s">
        <v>3455</v>
      </c>
      <c r="K1425" s="178" t="s">
        <v>3455</v>
      </c>
    </row>
    <row r="1426" spans="1:11">
      <c r="A1426" s="67" t="s">
        <v>3487</v>
      </c>
      <c r="B1426" s="68" t="s">
        <v>3488</v>
      </c>
      <c r="C1426" s="68" t="s">
        <v>3489</v>
      </c>
      <c r="D1426" s="68" t="s">
        <v>3490</v>
      </c>
      <c r="E1426" s="68" t="s">
        <v>4230</v>
      </c>
      <c r="F1426" s="68" t="s">
        <v>4231</v>
      </c>
      <c r="G1426" s="68" t="s">
        <v>3469</v>
      </c>
      <c r="H1426" s="69">
        <v>6540908</v>
      </c>
      <c r="I1426" s="68" t="s">
        <v>5148</v>
      </c>
      <c r="J1426" s="70" t="s">
        <v>3455</v>
      </c>
      <c r="K1426" s="178" t="s">
        <v>3455</v>
      </c>
    </row>
    <row r="1427" spans="1:11">
      <c r="A1427" s="67" t="s">
        <v>3492</v>
      </c>
      <c r="B1427" s="68" t="s">
        <v>3493</v>
      </c>
      <c r="C1427" s="68" t="s">
        <v>3489</v>
      </c>
      <c r="D1427" s="68" t="s">
        <v>3490</v>
      </c>
      <c r="E1427" s="68" t="s">
        <v>4230</v>
      </c>
      <c r="F1427" s="68" t="s">
        <v>4231</v>
      </c>
      <c r="G1427" s="68" t="s">
        <v>3469</v>
      </c>
      <c r="H1427" s="69">
        <v>5206464</v>
      </c>
      <c r="I1427" s="68" t="s">
        <v>5148</v>
      </c>
      <c r="J1427" s="70" t="s">
        <v>3455</v>
      </c>
      <c r="K1427" s="178" t="s">
        <v>3455</v>
      </c>
    </row>
    <row r="1428" spans="1:11">
      <c r="A1428" s="67" t="s">
        <v>3495</v>
      </c>
      <c r="B1428" s="68" t="s">
        <v>3496</v>
      </c>
      <c r="C1428" s="68" t="s">
        <v>3489</v>
      </c>
      <c r="D1428" s="68" t="s">
        <v>3490</v>
      </c>
      <c r="E1428" s="68" t="s">
        <v>4230</v>
      </c>
      <c r="F1428" s="68" t="s">
        <v>4231</v>
      </c>
      <c r="G1428" s="68" t="s">
        <v>3469</v>
      </c>
      <c r="H1428" s="69">
        <v>6626406</v>
      </c>
      <c r="I1428" s="68" t="s">
        <v>5148</v>
      </c>
      <c r="J1428" s="70" t="s">
        <v>3455</v>
      </c>
      <c r="K1428" s="178" t="s">
        <v>3455</v>
      </c>
    </row>
    <row r="1429" spans="1:11">
      <c r="A1429" s="67" t="s">
        <v>3498</v>
      </c>
      <c r="B1429" s="68" t="s">
        <v>3499</v>
      </c>
      <c r="C1429" s="68" t="s">
        <v>3489</v>
      </c>
      <c r="D1429" s="68" t="s">
        <v>3490</v>
      </c>
      <c r="E1429" s="68" t="s">
        <v>4230</v>
      </c>
      <c r="F1429" s="68" t="s">
        <v>4231</v>
      </c>
      <c r="G1429" s="68" t="s">
        <v>3469</v>
      </c>
      <c r="H1429" s="69">
        <v>5679778</v>
      </c>
      <c r="I1429" s="68" t="s">
        <v>5148</v>
      </c>
      <c r="J1429" s="70" t="s">
        <v>3455</v>
      </c>
      <c r="K1429" s="178" t="s">
        <v>3455</v>
      </c>
    </row>
    <row r="1430" spans="1:11">
      <c r="A1430" s="67" t="s">
        <v>3501</v>
      </c>
      <c r="B1430" s="68" t="s">
        <v>3502</v>
      </c>
      <c r="C1430" s="68" t="s">
        <v>3489</v>
      </c>
      <c r="D1430" s="68" t="s">
        <v>3490</v>
      </c>
      <c r="E1430" s="68" t="s">
        <v>4230</v>
      </c>
      <c r="F1430" s="68" t="s">
        <v>4231</v>
      </c>
      <c r="G1430" s="68" t="s">
        <v>3469</v>
      </c>
      <c r="H1430" s="69">
        <v>16092702</v>
      </c>
      <c r="I1430" s="68" t="s">
        <v>5148</v>
      </c>
      <c r="J1430" s="70" t="s">
        <v>3455</v>
      </c>
      <c r="K1430" s="178" t="s">
        <v>3455</v>
      </c>
    </row>
    <row r="1431" spans="1:11">
      <c r="A1431" s="67" t="s">
        <v>3504</v>
      </c>
      <c r="B1431" s="68" t="s">
        <v>3505</v>
      </c>
      <c r="C1431" s="68" t="s">
        <v>3489</v>
      </c>
      <c r="D1431" s="68" t="s">
        <v>3490</v>
      </c>
      <c r="E1431" s="68" t="s">
        <v>4230</v>
      </c>
      <c r="F1431" s="68" t="s">
        <v>4231</v>
      </c>
      <c r="G1431" s="68" t="s">
        <v>3469</v>
      </c>
      <c r="H1431" s="69">
        <v>25085683</v>
      </c>
      <c r="I1431" s="68" t="s">
        <v>5148</v>
      </c>
      <c r="J1431" s="70" t="s">
        <v>3455</v>
      </c>
      <c r="K1431" s="178" t="s">
        <v>3455</v>
      </c>
    </row>
    <row r="1432" spans="1:11">
      <c r="A1432" s="67" t="s">
        <v>3507</v>
      </c>
      <c r="B1432" s="68" t="s">
        <v>3508</v>
      </c>
      <c r="C1432" s="68" t="s">
        <v>3489</v>
      </c>
      <c r="D1432" s="68" t="s">
        <v>3490</v>
      </c>
      <c r="E1432" s="68" t="s">
        <v>4230</v>
      </c>
      <c r="F1432" s="68" t="s">
        <v>4231</v>
      </c>
      <c r="G1432" s="68" t="s">
        <v>3469</v>
      </c>
      <c r="H1432" s="69">
        <v>6153093</v>
      </c>
      <c r="I1432" s="68" t="s">
        <v>5148</v>
      </c>
      <c r="J1432" s="70" t="s">
        <v>3455</v>
      </c>
      <c r="K1432" s="178" t="s">
        <v>3455</v>
      </c>
    </row>
    <row r="1433" spans="1:11">
      <c r="A1433" s="67" t="s">
        <v>3510</v>
      </c>
      <c r="B1433" s="68" t="s">
        <v>3511</v>
      </c>
      <c r="C1433" s="68" t="s">
        <v>3489</v>
      </c>
      <c r="D1433" s="68" t="s">
        <v>3490</v>
      </c>
      <c r="E1433" s="68" t="s">
        <v>4230</v>
      </c>
      <c r="F1433" s="68" t="s">
        <v>4231</v>
      </c>
      <c r="G1433" s="68" t="s">
        <v>3469</v>
      </c>
      <c r="H1433" s="69">
        <v>5206464</v>
      </c>
      <c r="I1433" s="68" t="s">
        <v>5148</v>
      </c>
      <c r="J1433" s="70" t="s">
        <v>3455</v>
      </c>
      <c r="K1433" s="178" t="s">
        <v>3455</v>
      </c>
    </row>
    <row r="1434" spans="1:11">
      <c r="A1434" s="67" t="s">
        <v>4232</v>
      </c>
      <c r="B1434" s="68" t="s">
        <v>4233</v>
      </c>
      <c r="C1434" s="68" t="s">
        <v>3489</v>
      </c>
      <c r="D1434" s="68" t="s">
        <v>3490</v>
      </c>
      <c r="E1434" s="68" t="s">
        <v>4230</v>
      </c>
      <c r="F1434" s="68" t="s">
        <v>4231</v>
      </c>
      <c r="G1434" s="68" t="s">
        <v>3469</v>
      </c>
      <c r="H1434" s="69">
        <v>67545094</v>
      </c>
      <c r="I1434" s="68" t="s">
        <v>5148</v>
      </c>
      <c r="J1434" s="70" t="s">
        <v>3455</v>
      </c>
      <c r="K1434" s="178" t="s">
        <v>3455</v>
      </c>
    </row>
    <row r="1435" spans="1:11">
      <c r="A1435" s="67" t="s">
        <v>3513</v>
      </c>
      <c r="B1435" s="68" t="s">
        <v>3514</v>
      </c>
      <c r="C1435" s="68" t="s">
        <v>3489</v>
      </c>
      <c r="D1435" s="68" t="s">
        <v>3490</v>
      </c>
      <c r="E1435" s="68" t="s">
        <v>4230</v>
      </c>
      <c r="F1435" s="68" t="s">
        <v>4231</v>
      </c>
      <c r="G1435" s="68" t="s">
        <v>3469</v>
      </c>
      <c r="H1435" s="69">
        <v>20352536</v>
      </c>
      <c r="I1435" s="68" t="s">
        <v>5148</v>
      </c>
      <c r="J1435" s="70" t="s">
        <v>3455</v>
      </c>
      <c r="K1435" s="178" t="s">
        <v>3455</v>
      </c>
    </row>
    <row r="1436" spans="1:11">
      <c r="A1436" s="67" t="s">
        <v>3516</v>
      </c>
      <c r="B1436" s="68" t="s">
        <v>3517</v>
      </c>
      <c r="C1436" s="68" t="s">
        <v>3489</v>
      </c>
      <c r="D1436" s="68" t="s">
        <v>3490</v>
      </c>
      <c r="E1436" s="68" t="s">
        <v>4230</v>
      </c>
      <c r="F1436" s="68" t="s">
        <v>4231</v>
      </c>
      <c r="G1436" s="68" t="s">
        <v>3469</v>
      </c>
      <c r="H1436" s="69">
        <v>473316</v>
      </c>
      <c r="I1436" s="68" t="s">
        <v>5148</v>
      </c>
      <c r="J1436" s="70" t="s">
        <v>3455</v>
      </c>
      <c r="K1436" s="178" t="s">
        <v>3455</v>
      </c>
    </row>
    <row r="1437" spans="1:11">
      <c r="A1437" s="67" t="s">
        <v>3519</v>
      </c>
      <c r="B1437" s="68" t="s">
        <v>3520</v>
      </c>
      <c r="C1437" s="68" t="s">
        <v>3489</v>
      </c>
      <c r="D1437" s="68" t="s">
        <v>3490</v>
      </c>
      <c r="E1437" s="68" t="s">
        <v>4230</v>
      </c>
      <c r="F1437" s="68" t="s">
        <v>4231</v>
      </c>
      <c r="G1437" s="68" t="s">
        <v>3469</v>
      </c>
      <c r="H1437" s="69">
        <v>473316</v>
      </c>
      <c r="I1437" s="68" t="s">
        <v>5148</v>
      </c>
      <c r="J1437" s="70" t="s">
        <v>3455</v>
      </c>
      <c r="K1437" s="178" t="s">
        <v>3455</v>
      </c>
    </row>
    <row r="1438" spans="1:11">
      <c r="A1438" s="67" t="s">
        <v>3522</v>
      </c>
      <c r="B1438" s="68" t="s">
        <v>3523</v>
      </c>
      <c r="C1438" s="68" t="s">
        <v>3489</v>
      </c>
      <c r="D1438" s="68" t="s">
        <v>3490</v>
      </c>
      <c r="E1438" s="68" t="s">
        <v>4230</v>
      </c>
      <c r="F1438" s="68" t="s">
        <v>4231</v>
      </c>
      <c r="G1438" s="68" t="s">
        <v>3469</v>
      </c>
      <c r="H1438" s="69">
        <v>1893258</v>
      </c>
      <c r="I1438" s="68" t="s">
        <v>5148</v>
      </c>
      <c r="J1438" s="70" t="s">
        <v>3455</v>
      </c>
      <c r="K1438" s="178" t="s">
        <v>3455</v>
      </c>
    </row>
    <row r="1439" spans="1:11">
      <c r="A1439" s="67" t="s">
        <v>4222</v>
      </c>
      <c r="B1439" s="68" t="s">
        <v>4223</v>
      </c>
      <c r="C1439" s="68" t="s">
        <v>3489</v>
      </c>
      <c r="D1439" s="68" t="s">
        <v>3490</v>
      </c>
      <c r="E1439" s="68" t="s">
        <v>4230</v>
      </c>
      <c r="F1439" s="68" t="s">
        <v>4231</v>
      </c>
      <c r="G1439" s="68" t="s">
        <v>3469</v>
      </c>
      <c r="H1439" s="69">
        <v>32277978</v>
      </c>
      <c r="I1439" s="68" t="s">
        <v>5148</v>
      </c>
      <c r="J1439" s="70" t="s">
        <v>3455</v>
      </c>
      <c r="K1439" s="178" t="s">
        <v>3455</v>
      </c>
    </row>
    <row r="1440" spans="1:11">
      <c r="A1440" s="67" t="s">
        <v>4207</v>
      </c>
      <c r="B1440" s="68" t="s">
        <v>4208</v>
      </c>
      <c r="C1440" s="68" t="s">
        <v>3489</v>
      </c>
      <c r="D1440" s="68" t="s">
        <v>3490</v>
      </c>
      <c r="E1440" s="68" t="s">
        <v>4230</v>
      </c>
      <c r="F1440" s="68" t="s">
        <v>4231</v>
      </c>
      <c r="G1440" s="68" t="s">
        <v>3469</v>
      </c>
      <c r="H1440" s="69">
        <v>514760</v>
      </c>
      <c r="I1440" s="68" t="s">
        <v>5148</v>
      </c>
      <c r="J1440" s="70" t="s">
        <v>3455</v>
      </c>
      <c r="K1440" s="178" t="s">
        <v>3455</v>
      </c>
    </row>
    <row r="1441" spans="1:11">
      <c r="A1441" s="67" t="s">
        <v>3525</v>
      </c>
      <c r="B1441" s="68" t="s">
        <v>3526</v>
      </c>
      <c r="C1441" s="68" t="s">
        <v>3489</v>
      </c>
      <c r="D1441" s="68" t="s">
        <v>3490</v>
      </c>
      <c r="E1441" s="68" t="s">
        <v>4230</v>
      </c>
      <c r="F1441" s="68" t="s">
        <v>4231</v>
      </c>
      <c r="G1441" s="68" t="s">
        <v>3469</v>
      </c>
      <c r="H1441" s="69">
        <v>473316</v>
      </c>
      <c r="I1441" s="68" t="s">
        <v>5148</v>
      </c>
      <c r="J1441" s="70" t="s">
        <v>3455</v>
      </c>
      <c r="K1441" s="178" t="s">
        <v>3455</v>
      </c>
    </row>
    <row r="1442" spans="1:11">
      <c r="A1442" s="67" t="s">
        <v>3528</v>
      </c>
      <c r="B1442" s="68" t="s">
        <v>3529</v>
      </c>
      <c r="C1442" s="68" t="s">
        <v>3489</v>
      </c>
      <c r="D1442" s="68" t="s">
        <v>3490</v>
      </c>
      <c r="E1442" s="68" t="s">
        <v>4230</v>
      </c>
      <c r="F1442" s="68" t="s">
        <v>4231</v>
      </c>
      <c r="G1442" s="68" t="s">
        <v>3469</v>
      </c>
      <c r="H1442" s="69">
        <v>473316</v>
      </c>
      <c r="I1442" s="68" t="s">
        <v>5148</v>
      </c>
      <c r="J1442" s="70" t="s">
        <v>3455</v>
      </c>
      <c r="K1442" s="178" t="s">
        <v>3455</v>
      </c>
    </row>
    <row r="1443" spans="1:11">
      <c r="A1443" s="67" t="s">
        <v>3531</v>
      </c>
      <c r="B1443" s="68" t="s">
        <v>3520</v>
      </c>
      <c r="C1443" s="68" t="s">
        <v>3489</v>
      </c>
      <c r="D1443" s="68" t="s">
        <v>3490</v>
      </c>
      <c r="E1443" s="68" t="s">
        <v>4230</v>
      </c>
      <c r="F1443" s="68" t="s">
        <v>4231</v>
      </c>
      <c r="G1443" s="68" t="s">
        <v>3469</v>
      </c>
      <c r="H1443" s="69">
        <v>1893258</v>
      </c>
      <c r="I1443" s="68" t="s">
        <v>5148</v>
      </c>
      <c r="J1443" s="70" t="s">
        <v>3455</v>
      </c>
      <c r="K1443" s="178" t="s">
        <v>3455</v>
      </c>
    </row>
    <row r="1444" spans="1:11">
      <c r="A1444" s="67" t="s">
        <v>3533</v>
      </c>
      <c r="B1444" s="68" t="s">
        <v>3520</v>
      </c>
      <c r="C1444" s="68" t="s">
        <v>3489</v>
      </c>
      <c r="D1444" s="68" t="s">
        <v>3490</v>
      </c>
      <c r="E1444" s="68" t="s">
        <v>4230</v>
      </c>
      <c r="F1444" s="68" t="s">
        <v>4231</v>
      </c>
      <c r="G1444" s="68" t="s">
        <v>3469</v>
      </c>
      <c r="H1444" s="69">
        <v>80463515</v>
      </c>
      <c r="I1444" s="68" t="s">
        <v>5148</v>
      </c>
      <c r="J1444" s="70" t="s">
        <v>3455</v>
      </c>
      <c r="K1444" s="178" t="s">
        <v>3455</v>
      </c>
    </row>
    <row r="1445" spans="1:11">
      <c r="A1445" s="67" t="s">
        <v>3535</v>
      </c>
      <c r="B1445" s="68" t="s">
        <v>3520</v>
      </c>
      <c r="C1445" s="68" t="s">
        <v>3489</v>
      </c>
      <c r="D1445" s="68" t="s">
        <v>3490</v>
      </c>
      <c r="E1445" s="68" t="s">
        <v>4230</v>
      </c>
      <c r="F1445" s="68" t="s">
        <v>4231</v>
      </c>
      <c r="G1445" s="68" t="s">
        <v>3469</v>
      </c>
      <c r="H1445" s="69">
        <v>3786518</v>
      </c>
      <c r="I1445" s="68" t="s">
        <v>5148</v>
      </c>
      <c r="J1445" s="70" t="s">
        <v>3455</v>
      </c>
      <c r="K1445" s="178" t="s">
        <v>3455</v>
      </c>
    </row>
    <row r="1446" spans="1:11">
      <c r="A1446" s="67" t="s">
        <v>3536</v>
      </c>
      <c r="B1446" s="68" t="s">
        <v>3520</v>
      </c>
      <c r="C1446" s="68" t="s">
        <v>3489</v>
      </c>
      <c r="D1446" s="68" t="s">
        <v>3490</v>
      </c>
      <c r="E1446" s="68" t="s">
        <v>4230</v>
      </c>
      <c r="F1446" s="68" t="s">
        <v>4231</v>
      </c>
      <c r="G1446" s="68" t="s">
        <v>3469</v>
      </c>
      <c r="H1446" s="69">
        <v>4733148</v>
      </c>
      <c r="I1446" s="68" t="s">
        <v>5148</v>
      </c>
      <c r="J1446" s="70" t="s">
        <v>3455</v>
      </c>
      <c r="K1446" s="178" t="s">
        <v>3455</v>
      </c>
    </row>
    <row r="1447" spans="1:11">
      <c r="A1447" s="67" t="s">
        <v>3537</v>
      </c>
      <c r="B1447" s="68" t="s">
        <v>3538</v>
      </c>
      <c r="C1447" s="68" t="s">
        <v>3539</v>
      </c>
      <c r="D1447" s="68" t="s">
        <v>3540</v>
      </c>
      <c r="E1447" s="68" t="s">
        <v>4230</v>
      </c>
      <c r="F1447" s="68" t="s">
        <v>4231</v>
      </c>
      <c r="G1447" s="68" t="s">
        <v>3469</v>
      </c>
      <c r="H1447" s="69">
        <v>2366574</v>
      </c>
      <c r="I1447" s="68" t="s">
        <v>5148</v>
      </c>
      <c r="J1447" s="70" t="s">
        <v>3455</v>
      </c>
      <c r="K1447" s="178" t="s">
        <v>3455</v>
      </c>
    </row>
    <row r="1448" spans="1:11">
      <c r="A1448" s="67" t="s">
        <v>3541</v>
      </c>
      <c r="B1448" s="68" t="s">
        <v>3542</v>
      </c>
      <c r="C1448" s="68" t="s">
        <v>3539</v>
      </c>
      <c r="D1448" s="68" t="s">
        <v>3540</v>
      </c>
      <c r="E1448" s="68" t="s">
        <v>4230</v>
      </c>
      <c r="F1448" s="68" t="s">
        <v>4231</v>
      </c>
      <c r="G1448" s="68" t="s">
        <v>3469</v>
      </c>
      <c r="H1448" s="69">
        <v>7573036</v>
      </c>
      <c r="I1448" s="68" t="s">
        <v>5148</v>
      </c>
      <c r="J1448" s="70" t="s">
        <v>3455</v>
      </c>
      <c r="K1448" s="178" t="s">
        <v>3455</v>
      </c>
    </row>
    <row r="1449" spans="1:11">
      <c r="A1449" s="67" t="s">
        <v>3543</v>
      </c>
      <c r="B1449" s="68" t="s">
        <v>3544</v>
      </c>
      <c r="C1449" s="68" t="s">
        <v>3539</v>
      </c>
      <c r="D1449" s="68" t="s">
        <v>3540</v>
      </c>
      <c r="E1449" s="68" t="s">
        <v>4230</v>
      </c>
      <c r="F1449" s="68" t="s">
        <v>4231</v>
      </c>
      <c r="G1449" s="68" t="s">
        <v>3469</v>
      </c>
      <c r="H1449" s="69">
        <v>6153093</v>
      </c>
      <c r="I1449" s="68" t="s">
        <v>5148</v>
      </c>
      <c r="J1449" s="70" t="s">
        <v>3455</v>
      </c>
      <c r="K1449" s="178" t="s">
        <v>3455</v>
      </c>
    </row>
    <row r="1450" spans="1:11">
      <c r="A1450" s="67" t="s">
        <v>3545</v>
      </c>
      <c r="B1450" s="68" t="s">
        <v>3546</v>
      </c>
      <c r="C1450" s="68" t="s">
        <v>3539</v>
      </c>
      <c r="D1450" s="68" t="s">
        <v>3540</v>
      </c>
      <c r="E1450" s="68" t="s">
        <v>4230</v>
      </c>
      <c r="F1450" s="68" t="s">
        <v>4231</v>
      </c>
      <c r="G1450" s="68" t="s">
        <v>3469</v>
      </c>
      <c r="H1450" s="69">
        <v>13726129</v>
      </c>
      <c r="I1450" s="68" t="s">
        <v>5148</v>
      </c>
      <c r="J1450" s="70" t="s">
        <v>3455</v>
      </c>
      <c r="K1450" s="178" t="s">
        <v>3455</v>
      </c>
    </row>
    <row r="1451" spans="1:11">
      <c r="A1451" s="67" t="s">
        <v>3547</v>
      </c>
      <c r="B1451" s="68" t="s">
        <v>3548</v>
      </c>
      <c r="C1451" s="68" t="s">
        <v>3539</v>
      </c>
      <c r="D1451" s="68" t="s">
        <v>3540</v>
      </c>
      <c r="E1451" s="68" t="s">
        <v>4230</v>
      </c>
      <c r="F1451" s="68" t="s">
        <v>4231</v>
      </c>
      <c r="G1451" s="68" t="s">
        <v>3469</v>
      </c>
      <c r="H1451" s="69">
        <v>1893258</v>
      </c>
      <c r="I1451" s="68" t="s">
        <v>5148</v>
      </c>
      <c r="J1451" s="70" t="s">
        <v>3455</v>
      </c>
      <c r="K1451" s="178" t="s">
        <v>3455</v>
      </c>
    </row>
    <row r="1452" spans="1:11">
      <c r="A1452" s="67" t="s">
        <v>3549</v>
      </c>
      <c r="B1452" s="68" t="s">
        <v>3550</v>
      </c>
      <c r="C1452" s="68" t="s">
        <v>3539</v>
      </c>
      <c r="D1452" s="68" t="s">
        <v>3540</v>
      </c>
      <c r="E1452" s="68" t="s">
        <v>4230</v>
      </c>
      <c r="F1452" s="68" t="s">
        <v>4231</v>
      </c>
      <c r="G1452" s="68" t="s">
        <v>3469</v>
      </c>
      <c r="H1452" s="69">
        <v>2839889</v>
      </c>
      <c r="I1452" s="68" t="s">
        <v>5148</v>
      </c>
      <c r="J1452" s="70" t="s">
        <v>3455</v>
      </c>
      <c r="K1452" s="178" t="s">
        <v>3455</v>
      </c>
    </row>
    <row r="1453" spans="1:11">
      <c r="A1453" s="67" t="s">
        <v>3551</v>
      </c>
      <c r="B1453" s="68" t="s">
        <v>3552</v>
      </c>
      <c r="C1453" s="68" t="s">
        <v>3539</v>
      </c>
      <c r="D1453" s="68" t="s">
        <v>3540</v>
      </c>
      <c r="E1453" s="68" t="s">
        <v>4230</v>
      </c>
      <c r="F1453" s="68" t="s">
        <v>4231</v>
      </c>
      <c r="G1453" s="68" t="s">
        <v>3469</v>
      </c>
      <c r="H1453" s="69">
        <v>1419945</v>
      </c>
      <c r="I1453" s="68" t="s">
        <v>5148</v>
      </c>
      <c r="J1453" s="70" t="s">
        <v>3455</v>
      </c>
      <c r="K1453" s="178" t="s">
        <v>3455</v>
      </c>
    </row>
    <row r="1454" spans="1:11">
      <c r="A1454" s="67" t="s">
        <v>3553</v>
      </c>
      <c r="B1454" s="68" t="s">
        <v>3554</v>
      </c>
      <c r="C1454" s="68" t="s">
        <v>3555</v>
      </c>
      <c r="D1454" s="68" t="s">
        <v>3554</v>
      </c>
      <c r="E1454" s="68" t="s">
        <v>4230</v>
      </c>
      <c r="F1454" s="68" t="s">
        <v>4231</v>
      </c>
      <c r="G1454" s="68" t="s">
        <v>3469</v>
      </c>
      <c r="H1454" s="69">
        <v>1893258</v>
      </c>
      <c r="I1454" s="68" t="s">
        <v>5148</v>
      </c>
      <c r="J1454" s="70" t="s">
        <v>3455</v>
      </c>
      <c r="K1454" s="178" t="s">
        <v>3455</v>
      </c>
    </row>
    <row r="1455" spans="1:11">
      <c r="A1455" s="67" t="s">
        <v>3556</v>
      </c>
      <c r="B1455" s="68" t="s">
        <v>3557</v>
      </c>
      <c r="C1455" s="68" t="s">
        <v>3555</v>
      </c>
      <c r="D1455" s="68" t="s">
        <v>3554</v>
      </c>
      <c r="E1455" s="68" t="s">
        <v>4230</v>
      </c>
      <c r="F1455" s="68" t="s">
        <v>4231</v>
      </c>
      <c r="G1455" s="68" t="s">
        <v>3469</v>
      </c>
      <c r="H1455" s="69">
        <v>12306184</v>
      </c>
      <c r="I1455" s="68" t="s">
        <v>5148</v>
      </c>
      <c r="J1455" s="70" t="s">
        <v>3455</v>
      </c>
      <c r="K1455" s="178" t="s">
        <v>3455</v>
      </c>
    </row>
    <row r="1456" spans="1:11">
      <c r="A1456" s="67" t="s">
        <v>3558</v>
      </c>
      <c r="B1456" s="68" t="s">
        <v>3559</v>
      </c>
      <c r="C1456" s="68" t="s">
        <v>3555</v>
      </c>
      <c r="D1456" s="68" t="s">
        <v>3554</v>
      </c>
      <c r="E1456" s="68" t="s">
        <v>4230</v>
      </c>
      <c r="F1456" s="68" t="s">
        <v>4231</v>
      </c>
      <c r="G1456" s="68" t="s">
        <v>3469</v>
      </c>
      <c r="H1456" s="69">
        <v>11832871</v>
      </c>
      <c r="I1456" s="68" t="s">
        <v>5148</v>
      </c>
      <c r="J1456" s="70" t="s">
        <v>3455</v>
      </c>
      <c r="K1456" s="178" t="s">
        <v>3455</v>
      </c>
    </row>
    <row r="1457" spans="1:11">
      <c r="A1457" s="67" t="s">
        <v>3560</v>
      </c>
      <c r="B1457" s="68" t="s">
        <v>3561</v>
      </c>
      <c r="C1457" s="68" t="s">
        <v>3555</v>
      </c>
      <c r="D1457" s="68" t="s">
        <v>3554</v>
      </c>
      <c r="E1457" s="68" t="s">
        <v>4230</v>
      </c>
      <c r="F1457" s="68" t="s">
        <v>4231</v>
      </c>
      <c r="G1457" s="68" t="s">
        <v>3469</v>
      </c>
      <c r="H1457" s="69">
        <v>473316</v>
      </c>
      <c r="I1457" s="68" t="s">
        <v>5148</v>
      </c>
      <c r="J1457" s="70" t="s">
        <v>3455</v>
      </c>
      <c r="K1457" s="178" t="s">
        <v>3455</v>
      </c>
    </row>
    <row r="1458" spans="1:11">
      <c r="A1458" s="67" t="s">
        <v>3562</v>
      </c>
      <c r="B1458" s="68" t="s">
        <v>3563</v>
      </c>
      <c r="C1458" s="68" t="s">
        <v>3564</v>
      </c>
      <c r="D1458" s="68" t="s">
        <v>3563</v>
      </c>
      <c r="E1458" s="68" t="s">
        <v>4230</v>
      </c>
      <c r="F1458" s="68" t="s">
        <v>4231</v>
      </c>
      <c r="G1458" s="68" t="s">
        <v>3469</v>
      </c>
      <c r="H1458" s="69">
        <v>2839889</v>
      </c>
      <c r="I1458" s="68" t="s">
        <v>5148</v>
      </c>
      <c r="J1458" s="70" t="s">
        <v>3455</v>
      </c>
      <c r="K1458" s="178" t="s">
        <v>3455</v>
      </c>
    </row>
    <row r="1459" spans="1:11">
      <c r="A1459" s="67" t="s">
        <v>3565</v>
      </c>
      <c r="B1459" s="68" t="s">
        <v>3566</v>
      </c>
      <c r="C1459" s="68" t="s">
        <v>3564</v>
      </c>
      <c r="D1459" s="68" t="s">
        <v>3563</v>
      </c>
      <c r="E1459" s="68" t="s">
        <v>4230</v>
      </c>
      <c r="F1459" s="68" t="s">
        <v>4231</v>
      </c>
      <c r="G1459" s="68" t="s">
        <v>3469</v>
      </c>
      <c r="H1459" s="69">
        <v>3313204</v>
      </c>
      <c r="I1459" s="68" t="s">
        <v>5148</v>
      </c>
      <c r="J1459" s="70" t="s">
        <v>3455</v>
      </c>
      <c r="K1459" s="178" t="s">
        <v>3455</v>
      </c>
    </row>
    <row r="1460" spans="1:11">
      <c r="A1460" s="67" t="s">
        <v>3567</v>
      </c>
      <c r="B1460" s="68" t="s">
        <v>3568</v>
      </c>
      <c r="C1460" s="68" t="s">
        <v>3564</v>
      </c>
      <c r="D1460" s="68" t="s">
        <v>3563</v>
      </c>
      <c r="E1460" s="68" t="s">
        <v>4230</v>
      </c>
      <c r="F1460" s="68" t="s">
        <v>4231</v>
      </c>
      <c r="G1460" s="68" t="s">
        <v>3469</v>
      </c>
      <c r="H1460" s="69">
        <v>17039331</v>
      </c>
      <c r="I1460" s="68" t="s">
        <v>5148</v>
      </c>
      <c r="J1460" s="70" t="s">
        <v>3455</v>
      </c>
      <c r="K1460" s="178" t="s">
        <v>3455</v>
      </c>
    </row>
    <row r="1461" spans="1:11">
      <c r="A1461" s="67" t="s">
        <v>3569</v>
      </c>
      <c r="B1461" s="68" t="s">
        <v>3570</v>
      </c>
      <c r="C1461" s="68" t="s">
        <v>3564</v>
      </c>
      <c r="D1461" s="68" t="s">
        <v>3563</v>
      </c>
      <c r="E1461" s="68" t="s">
        <v>4230</v>
      </c>
      <c r="F1461" s="68" t="s">
        <v>4231</v>
      </c>
      <c r="G1461" s="68" t="s">
        <v>3469</v>
      </c>
      <c r="H1461" s="69">
        <v>3313204</v>
      </c>
      <c r="I1461" s="68" t="s">
        <v>5148</v>
      </c>
      <c r="J1461" s="70" t="s">
        <v>3455</v>
      </c>
      <c r="K1461" s="178" t="s">
        <v>3455</v>
      </c>
    </row>
    <row r="1462" spans="1:11">
      <c r="A1462" s="67" t="s">
        <v>3571</v>
      </c>
      <c r="B1462" s="68" t="s">
        <v>3572</v>
      </c>
      <c r="C1462" s="68" t="s">
        <v>3564</v>
      </c>
      <c r="D1462" s="68" t="s">
        <v>3563</v>
      </c>
      <c r="E1462" s="68" t="s">
        <v>4230</v>
      </c>
      <c r="F1462" s="68" t="s">
        <v>4231</v>
      </c>
      <c r="G1462" s="68" t="s">
        <v>3469</v>
      </c>
      <c r="H1462" s="69">
        <v>473316</v>
      </c>
      <c r="I1462" s="68" t="s">
        <v>5148</v>
      </c>
      <c r="J1462" s="70" t="s">
        <v>3455</v>
      </c>
      <c r="K1462" s="178" t="s">
        <v>3455</v>
      </c>
    </row>
    <row r="1463" spans="1:11">
      <c r="A1463" s="67" t="s">
        <v>3573</v>
      </c>
      <c r="B1463" s="68" t="s">
        <v>3574</v>
      </c>
      <c r="C1463" s="68" t="s">
        <v>3575</v>
      </c>
      <c r="D1463" s="68" t="s">
        <v>3574</v>
      </c>
      <c r="E1463" s="68" t="s">
        <v>4230</v>
      </c>
      <c r="F1463" s="68" t="s">
        <v>4231</v>
      </c>
      <c r="G1463" s="68" t="s">
        <v>3469</v>
      </c>
      <c r="H1463" s="69">
        <v>2839889</v>
      </c>
      <c r="I1463" s="68" t="s">
        <v>5148</v>
      </c>
      <c r="J1463" s="70" t="s">
        <v>3455</v>
      </c>
      <c r="K1463" s="178" t="s">
        <v>3455</v>
      </c>
    </row>
    <row r="1464" spans="1:11">
      <c r="A1464" s="67" t="s">
        <v>3576</v>
      </c>
      <c r="B1464" s="68" t="s">
        <v>3577</v>
      </c>
      <c r="C1464" s="68" t="s">
        <v>3578</v>
      </c>
      <c r="D1464" s="68" t="s">
        <v>3577</v>
      </c>
      <c r="E1464" s="68" t="s">
        <v>4230</v>
      </c>
      <c r="F1464" s="68" t="s">
        <v>4231</v>
      </c>
      <c r="G1464" s="68" t="s">
        <v>3469</v>
      </c>
      <c r="H1464" s="69">
        <v>2839889</v>
      </c>
      <c r="I1464" s="68" t="s">
        <v>5148</v>
      </c>
      <c r="J1464" s="70" t="s">
        <v>3455</v>
      </c>
      <c r="K1464" s="178" t="s">
        <v>3455</v>
      </c>
    </row>
    <row r="1465" spans="1:11">
      <c r="A1465" s="67" t="s">
        <v>3579</v>
      </c>
      <c r="B1465" s="68" t="s">
        <v>3580</v>
      </c>
      <c r="C1465" s="68" t="s">
        <v>3578</v>
      </c>
      <c r="D1465" s="68" t="s">
        <v>3577</v>
      </c>
      <c r="E1465" s="68" t="s">
        <v>4230</v>
      </c>
      <c r="F1465" s="68" t="s">
        <v>4231</v>
      </c>
      <c r="G1465" s="68" t="s">
        <v>3469</v>
      </c>
      <c r="H1465" s="69">
        <v>946629</v>
      </c>
      <c r="I1465" s="68" t="s">
        <v>5148</v>
      </c>
      <c r="J1465" s="70" t="s">
        <v>3455</v>
      </c>
      <c r="K1465" s="178" t="s">
        <v>3455</v>
      </c>
    </row>
    <row r="1466" spans="1:11">
      <c r="A1466" s="67" t="s">
        <v>3581</v>
      </c>
      <c r="B1466" s="68" t="s">
        <v>3582</v>
      </c>
      <c r="C1466" s="68" t="s">
        <v>3583</v>
      </c>
      <c r="D1466" s="68" t="s">
        <v>3584</v>
      </c>
      <c r="E1466" s="68" t="s">
        <v>4230</v>
      </c>
      <c r="F1466" s="68" t="s">
        <v>4231</v>
      </c>
      <c r="G1466" s="68" t="s">
        <v>3469</v>
      </c>
      <c r="H1466" s="69">
        <v>9939610</v>
      </c>
      <c r="I1466" s="68" t="s">
        <v>5148</v>
      </c>
      <c r="J1466" s="70" t="s">
        <v>3455</v>
      </c>
      <c r="K1466" s="178" t="s">
        <v>3455</v>
      </c>
    </row>
    <row r="1467" spans="1:11">
      <c r="A1467" s="67" t="s">
        <v>3585</v>
      </c>
      <c r="B1467" s="68" t="s">
        <v>3586</v>
      </c>
      <c r="C1467" s="68" t="s">
        <v>3583</v>
      </c>
      <c r="D1467" s="68" t="s">
        <v>3584</v>
      </c>
      <c r="E1467" s="68" t="s">
        <v>4230</v>
      </c>
      <c r="F1467" s="68" t="s">
        <v>4231</v>
      </c>
      <c r="G1467" s="68" t="s">
        <v>3469</v>
      </c>
      <c r="H1467" s="69">
        <v>4733148</v>
      </c>
      <c r="I1467" s="68" t="s">
        <v>5148</v>
      </c>
      <c r="J1467" s="70" t="s">
        <v>3455</v>
      </c>
      <c r="K1467" s="178" t="s">
        <v>3455</v>
      </c>
    </row>
    <row r="1468" spans="1:11">
      <c r="A1468" s="67" t="s">
        <v>3587</v>
      </c>
      <c r="B1468" s="68" t="s">
        <v>3588</v>
      </c>
      <c r="C1468" s="68" t="s">
        <v>3583</v>
      </c>
      <c r="D1468" s="68" t="s">
        <v>3584</v>
      </c>
      <c r="E1468" s="68" t="s">
        <v>4230</v>
      </c>
      <c r="F1468" s="68" t="s">
        <v>4231</v>
      </c>
      <c r="G1468" s="68" t="s">
        <v>3469</v>
      </c>
      <c r="H1468" s="69">
        <v>473316</v>
      </c>
      <c r="I1468" s="68" t="s">
        <v>5148</v>
      </c>
      <c r="J1468" s="70" t="s">
        <v>3455</v>
      </c>
      <c r="K1468" s="178" t="s">
        <v>3455</v>
      </c>
    </row>
    <row r="1469" spans="1:11">
      <c r="A1469" s="67" t="s">
        <v>3589</v>
      </c>
      <c r="B1469" s="68" t="s">
        <v>3590</v>
      </c>
      <c r="C1469" s="68" t="s">
        <v>3583</v>
      </c>
      <c r="D1469" s="68" t="s">
        <v>3584</v>
      </c>
      <c r="E1469" s="68" t="s">
        <v>4230</v>
      </c>
      <c r="F1469" s="68" t="s">
        <v>4231</v>
      </c>
      <c r="G1469" s="68" t="s">
        <v>3469</v>
      </c>
      <c r="H1469" s="69">
        <v>946629</v>
      </c>
      <c r="I1469" s="68" t="s">
        <v>5148</v>
      </c>
      <c r="J1469" s="70" t="s">
        <v>3455</v>
      </c>
      <c r="K1469" s="178" t="s">
        <v>3455</v>
      </c>
    </row>
    <row r="1470" spans="1:11">
      <c r="A1470" s="67" t="s">
        <v>3591</v>
      </c>
      <c r="B1470" s="68" t="s">
        <v>3592</v>
      </c>
      <c r="C1470" s="68" t="s">
        <v>3583</v>
      </c>
      <c r="D1470" s="68" t="s">
        <v>3584</v>
      </c>
      <c r="E1470" s="68" t="s">
        <v>4230</v>
      </c>
      <c r="F1470" s="68" t="s">
        <v>4231</v>
      </c>
      <c r="G1470" s="68" t="s">
        <v>3469</v>
      </c>
      <c r="H1470" s="69">
        <v>946629</v>
      </c>
      <c r="I1470" s="68" t="s">
        <v>5148</v>
      </c>
      <c r="J1470" s="70" t="s">
        <v>3455</v>
      </c>
      <c r="K1470" s="178" t="s">
        <v>3455</v>
      </c>
    </row>
    <row r="1471" spans="1:11">
      <c r="A1471" s="67" t="s">
        <v>3593</v>
      </c>
      <c r="B1471" s="68" t="s">
        <v>3594</v>
      </c>
      <c r="C1471" s="68" t="s">
        <v>3583</v>
      </c>
      <c r="D1471" s="68" t="s">
        <v>3584</v>
      </c>
      <c r="E1471" s="68" t="s">
        <v>4230</v>
      </c>
      <c r="F1471" s="68" t="s">
        <v>4231</v>
      </c>
      <c r="G1471" s="68" t="s">
        <v>3469</v>
      </c>
      <c r="H1471" s="69">
        <v>14199444</v>
      </c>
      <c r="I1471" s="68" t="s">
        <v>5148</v>
      </c>
      <c r="J1471" s="70" t="s">
        <v>3455</v>
      </c>
      <c r="K1471" s="178" t="s">
        <v>3455</v>
      </c>
    </row>
    <row r="1472" spans="1:11">
      <c r="A1472" s="67" t="s">
        <v>3595</v>
      </c>
      <c r="B1472" s="68" t="s">
        <v>3596</v>
      </c>
      <c r="C1472" s="68" t="s">
        <v>3583</v>
      </c>
      <c r="D1472" s="68" t="s">
        <v>3584</v>
      </c>
      <c r="E1472" s="68" t="s">
        <v>4230</v>
      </c>
      <c r="F1472" s="68" t="s">
        <v>4231</v>
      </c>
      <c r="G1472" s="68" t="s">
        <v>3469</v>
      </c>
      <c r="H1472" s="69">
        <v>21273554</v>
      </c>
      <c r="I1472" s="68" t="s">
        <v>5148</v>
      </c>
      <c r="J1472" s="70" t="s">
        <v>3455</v>
      </c>
      <c r="K1472" s="178" t="s">
        <v>3455</v>
      </c>
    </row>
    <row r="1473" spans="1:11">
      <c r="A1473" s="67" t="s">
        <v>3597</v>
      </c>
      <c r="B1473" s="68" t="s">
        <v>3598</v>
      </c>
      <c r="C1473" s="68" t="s">
        <v>3583</v>
      </c>
      <c r="D1473" s="68" t="s">
        <v>3584</v>
      </c>
      <c r="E1473" s="68" t="s">
        <v>4230</v>
      </c>
      <c r="F1473" s="68" t="s">
        <v>4231</v>
      </c>
      <c r="G1473" s="68" t="s">
        <v>3469</v>
      </c>
      <c r="H1473" s="69">
        <v>946629</v>
      </c>
      <c r="I1473" s="68" t="s">
        <v>5148</v>
      </c>
      <c r="J1473" s="70" t="s">
        <v>3455</v>
      </c>
      <c r="K1473" s="178" t="s">
        <v>3455</v>
      </c>
    </row>
    <row r="1474" spans="1:11">
      <c r="A1474" s="67" t="s">
        <v>3599</v>
      </c>
      <c r="B1474" s="68" t="s">
        <v>3600</v>
      </c>
      <c r="C1474" s="68" t="s">
        <v>3583</v>
      </c>
      <c r="D1474" s="68" t="s">
        <v>3584</v>
      </c>
      <c r="E1474" s="68" t="s">
        <v>4230</v>
      </c>
      <c r="F1474" s="68" t="s">
        <v>4231</v>
      </c>
      <c r="G1474" s="68" t="s">
        <v>3469</v>
      </c>
      <c r="H1474" s="69">
        <v>13252814</v>
      </c>
      <c r="I1474" s="68" t="s">
        <v>5148</v>
      </c>
      <c r="J1474" s="70" t="s">
        <v>3455</v>
      </c>
      <c r="K1474" s="178" t="s">
        <v>3455</v>
      </c>
    </row>
    <row r="1475" spans="1:11">
      <c r="A1475" s="67" t="s">
        <v>3601</v>
      </c>
      <c r="B1475" s="68" t="s">
        <v>3602</v>
      </c>
      <c r="C1475" s="68" t="s">
        <v>3583</v>
      </c>
      <c r="D1475" s="68" t="s">
        <v>3584</v>
      </c>
      <c r="E1475" s="68" t="s">
        <v>4230</v>
      </c>
      <c r="F1475" s="68" t="s">
        <v>4231</v>
      </c>
      <c r="G1475" s="68" t="s">
        <v>3469</v>
      </c>
      <c r="H1475" s="69">
        <v>30292147</v>
      </c>
      <c r="I1475" s="68" t="s">
        <v>5148</v>
      </c>
      <c r="J1475" s="70" t="s">
        <v>3455</v>
      </c>
      <c r="K1475" s="178" t="s">
        <v>3455</v>
      </c>
    </row>
    <row r="1476" spans="1:11">
      <c r="A1476" s="67" t="s">
        <v>3603</v>
      </c>
      <c r="B1476" s="68" t="s">
        <v>3604</v>
      </c>
      <c r="C1476" s="68" t="s">
        <v>3583</v>
      </c>
      <c r="D1476" s="68" t="s">
        <v>3584</v>
      </c>
      <c r="E1476" s="68" t="s">
        <v>4230</v>
      </c>
      <c r="F1476" s="68" t="s">
        <v>4231</v>
      </c>
      <c r="G1476" s="68" t="s">
        <v>3469</v>
      </c>
      <c r="H1476" s="69">
        <v>6626406</v>
      </c>
      <c r="I1476" s="68" t="s">
        <v>5148</v>
      </c>
      <c r="J1476" s="70" t="s">
        <v>3455</v>
      </c>
      <c r="K1476" s="178" t="s">
        <v>3455</v>
      </c>
    </row>
    <row r="1477" spans="1:11">
      <c r="A1477" s="67" t="s">
        <v>3605</v>
      </c>
      <c r="B1477" s="68" t="s">
        <v>3606</v>
      </c>
      <c r="C1477" s="68" t="s">
        <v>3607</v>
      </c>
      <c r="D1477" s="68" t="s">
        <v>3608</v>
      </c>
      <c r="E1477" s="68" t="s">
        <v>4230</v>
      </c>
      <c r="F1477" s="68" t="s">
        <v>4231</v>
      </c>
      <c r="G1477" s="68" t="s">
        <v>3469</v>
      </c>
      <c r="H1477" s="69">
        <v>3786518</v>
      </c>
      <c r="I1477" s="68" t="s">
        <v>5148</v>
      </c>
      <c r="J1477" s="70" t="s">
        <v>3455</v>
      </c>
      <c r="K1477" s="178" t="s">
        <v>3455</v>
      </c>
    </row>
    <row r="1478" spans="1:11">
      <c r="A1478" s="67" t="s">
        <v>3609</v>
      </c>
      <c r="B1478" s="68" t="s">
        <v>3610</v>
      </c>
      <c r="C1478" s="68" t="s">
        <v>3607</v>
      </c>
      <c r="D1478" s="68" t="s">
        <v>3608</v>
      </c>
      <c r="E1478" s="68" t="s">
        <v>4230</v>
      </c>
      <c r="F1478" s="68" t="s">
        <v>4231</v>
      </c>
      <c r="G1478" s="68" t="s">
        <v>3469</v>
      </c>
      <c r="H1478" s="69">
        <v>473316</v>
      </c>
      <c r="I1478" s="68" t="s">
        <v>5148</v>
      </c>
      <c r="J1478" s="70" t="s">
        <v>3455</v>
      </c>
      <c r="K1478" s="178" t="s">
        <v>3455</v>
      </c>
    </row>
    <row r="1479" spans="1:11">
      <c r="A1479" s="67" t="s">
        <v>3611</v>
      </c>
      <c r="B1479" s="68" t="s">
        <v>3612</v>
      </c>
      <c r="C1479" s="68" t="s">
        <v>3607</v>
      </c>
      <c r="D1479" s="68" t="s">
        <v>3608</v>
      </c>
      <c r="E1479" s="68" t="s">
        <v>4230</v>
      </c>
      <c r="F1479" s="68" t="s">
        <v>4231</v>
      </c>
      <c r="G1479" s="68" t="s">
        <v>3469</v>
      </c>
      <c r="H1479" s="69">
        <v>5679778</v>
      </c>
      <c r="I1479" s="68" t="s">
        <v>5148</v>
      </c>
      <c r="J1479" s="70" t="s">
        <v>3455</v>
      </c>
      <c r="K1479" s="178" t="s">
        <v>3455</v>
      </c>
    </row>
    <row r="1480" spans="1:11">
      <c r="A1480" s="67" t="s">
        <v>3613</v>
      </c>
      <c r="B1480" s="68" t="s">
        <v>3614</v>
      </c>
      <c r="C1480" s="68" t="s">
        <v>3607</v>
      </c>
      <c r="D1480" s="68" t="s">
        <v>3608</v>
      </c>
      <c r="E1480" s="68" t="s">
        <v>4230</v>
      </c>
      <c r="F1480" s="68" t="s">
        <v>4231</v>
      </c>
      <c r="G1480" s="68" t="s">
        <v>3469</v>
      </c>
      <c r="H1480" s="69">
        <v>32395240</v>
      </c>
      <c r="I1480" s="68" t="s">
        <v>5148</v>
      </c>
      <c r="J1480" s="70" t="s">
        <v>3455</v>
      </c>
      <c r="K1480" s="178" t="s">
        <v>3455</v>
      </c>
    </row>
    <row r="1481" spans="1:11">
      <c r="A1481" s="67" t="s">
        <v>3615</v>
      </c>
      <c r="B1481" s="68" t="s">
        <v>3616</v>
      </c>
      <c r="C1481" s="68" t="s">
        <v>3607</v>
      </c>
      <c r="D1481" s="68" t="s">
        <v>3608</v>
      </c>
      <c r="E1481" s="68" t="s">
        <v>4230</v>
      </c>
      <c r="F1481" s="68" t="s">
        <v>4231</v>
      </c>
      <c r="G1481" s="68" t="s">
        <v>3469</v>
      </c>
      <c r="H1481" s="69">
        <v>29199026</v>
      </c>
      <c r="I1481" s="68" t="s">
        <v>5148</v>
      </c>
      <c r="J1481" s="70" t="s">
        <v>3455</v>
      </c>
      <c r="K1481" s="178" t="s">
        <v>3455</v>
      </c>
    </row>
    <row r="1482" spans="1:11">
      <c r="A1482" s="67" t="s">
        <v>3617</v>
      </c>
      <c r="B1482" s="68" t="s">
        <v>3618</v>
      </c>
      <c r="C1482" s="68" t="s">
        <v>3607</v>
      </c>
      <c r="D1482" s="68" t="s">
        <v>3608</v>
      </c>
      <c r="E1482" s="68" t="s">
        <v>4230</v>
      </c>
      <c r="F1482" s="68" t="s">
        <v>4231</v>
      </c>
      <c r="G1482" s="68" t="s">
        <v>3469</v>
      </c>
      <c r="H1482" s="69">
        <v>8519666</v>
      </c>
      <c r="I1482" s="68" t="s">
        <v>5148</v>
      </c>
      <c r="J1482" s="70" t="s">
        <v>3455</v>
      </c>
      <c r="K1482" s="178" t="s">
        <v>3455</v>
      </c>
    </row>
    <row r="1483" spans="1:11">
      <c r="A1483" s="67" t="s">
        <v>3619</v>
      </c>
      <c r="B1483" s="68" t="s">
        <v>3620</v>
      </c>
      <c r="C1483" s="68" t="s">
        <v>3607</v>
      </c>
      <c r="D1483" s="68" t="s">
        <v>3608</v>
      </c>
      <c r="E1483" s="68" t="s">
        <v>4230</v>
      </c>
      <c r="F1483" s="68" t="s">
        <v>4231</v>
      </c>
      <c r="G1483" s="68" t="s">
        <v>3469</v>
      </c>
      <c r="H1483" s="69">
        <v>1419945</v>
      </c>
      <c r="I1483" s="68" t="s">
        <v>5148</v>
      </c>
      <c r="J1483" s="70" t="s">
        <v>3455</v>
      </c>
      <c r="K1483" s="178" t="s">
        <v>3455</v>
      </c>
    </row>
    <row r="1484" spans="1:11">
      <c r="A1484" s="67" t="s">
        <v>3621</v>
      </c>
      <c r="B1484" s="68" t="s">
        <v>3622</v>
      </c>
      <c r="C1484" s="68" t="s">
        <v>3607</v>
      </c>
      <c r="D1484" s="68" t="s">
        <v>3608</v>
      </c>
      <c r="E1484" s="68" t="s">
        <v>4230</v>
      </c>
      <c r="F1484" s="68" t="s">
        <v>4231</v>
      </c>
      <c r="G1484" s="68" t="s">
        <v>3469</v>
      </c>
      <c r="H1484" s="69">
        <v>31767946</v>
      </c>
      <c r="I1484" s="68" t="s">
        <v>5148</v>
      </c>
      <c r="J1484" s="70" t="s">
        <v>3455</v>
      </c>
      <c r="K1484" s="178" t="s">
        <v>3455</v>
      </c>
    </row>
    <row r="1485" spans="1:11">
      <c r="A1485" s="67" t="s">
        <v>3623</v>
      </c>
      <c r="B1485" s="68" t="s">
        <v>3624</v>
      </c>
      <c r="C1485" s="68" t="s">
        <v>3625</v>
      </c>
      <c r="D1485" s="68" t="s">
        <v>3626</v>
      </c>
      <c r="E1485" s="68" t="s">
        <v>4230</v>
      </c>
      <c r="F1485" s="68" t="s">
        <v>4231</v>
      </c>
      <c r="G1485" s="68" t="s">
        <v>3469</v>
      </c>
      <c r="H1485" s="69">
        <v>2366574</v>
      </c>
      <c r="I1485" s="68" t="s">
        <v>5148</v>
      </c>
      <c r="J1485" s="70" t="s">
        <v>3455</v>
      </c>
      <c r="K1485" s="178" t="s">
        <v>3455</v>
      </c>
    </row>
    <row r="1486" spans="1:11">
      <c r="A1486" s="67" t="s">
        <v>3627</v>
      </c>
      <c r="B1486" s="68" t="s">
        <v>3628</v>
      </c>
      <c r="C1486" s="68" t="s">
        <v>3625</v>
      </c>
      <c r="D1486" s="68" t="s">
        <v>3626</v>
      </c>
      <c r="E1486" s="68" t="s">
        <v>4230</v>
      </c>
      <c r="F1486" s="68" t="s">
        <v>4231</v>
      </c>
      <c r="G1486" s="68" t="s">
        <v>3469</v>
      </c>
      <c r="H1486" s="69">
        <v>3313204</v>
      </c>
      <c r="I1486" s="68" t="s">
        <v>5148</v>
      </c>
      <c r="J1486" s="70" t="s">
        <v>3455</v>
      </c>
      <c r="K1486" s="178" t="s">
        <v>3455</v>
      </c>
    </row>
    <row r="1487" spans="1:11">
      <c r="A1487" s="67" t="s">
        <v>3629</v>
      </c>
      <c r="B1487" s="68" t="s">
        <v>3630</v>
      </c>
      <c r="C1487" s="68" t="s">
        <v>3625</v>
      </c>
      <c r="D1487" s="68" t="s">
        <v>3626</v>
      </c>
      <c r="E1487" s="68" t="s">
        <v>4230</v>
      </c>
      <c r="F1487" s="68" t="s">
        <v>4231</v>
      </c>
      <c r="G1487" s="68" t="s">
        <v>3469</v>
      </c>
      <c r="H1487" s="69">
        <v>4733148</v>
      </c>
      <c r="I1487" s="68" t="s">
        <v>5148</v>
      </c>
      <c r="J1487" s="70" t="s">
        <v>3455</v>
      </c>
      <c r="K1487" s="178" t="s">
        <v>3455</v>
      </c>
    </row>
    <row r="1488" spans="1:11">
      <c r="A1488" s="67" t="s">
        <v>3631</v>
      </c>
      <c r="B1488" s="68" t="s">
        <v>3632</v>
      </c>
      <c r="C1488" s="68" t="s">
        <v>3625</v>
      </c>
      <c r="D1488" s="68" t="s">
        <v>3626</v>
      </c>
      <c r="E1488" s="68" t="s">
        <v>4230</v>
      </c>
      <c r="F1488" s="68" t="s">
        <v>4231</v>
      </c>
      <c r="G1488" s="68" t="s">
        <v>3469</v>
      </c>
      <c r="H1488" s="69">
        <v>2366574</v>
      </c>
      <c r="I1488" s="68" t="s">
        <v>5148</v>
      </c>
      <c r="J1488" s="70" t="s">
        <v>3455</v>
      </c>
      <c r="K1488" s="178" t="s">
        <v>3455</v>
      </c>
    </row>
    <row r="1489" spans="1:11">
      <c r="A1489" s="67" t="s">
        <v>3633</v>
      </c>
      <c r="B1489" s="68" t="s">
        <v>3634</v>
      </c>
      <c r="C1489" s="68" t="s">
        <v>3625</v>
      </c>
      <c r="D1489" s="68" t="s">
        <v>3626</v>
      </c>
      <c r="E1489" s="68" t="s">
        <v>4230</v>
      </c>
      <c r="F1489" s="68" t="s">
        <v>4231</v>
      </c>
      <c r="G1489" s="68" t="s">
        <v>3469</v>
      </c>
      <c r="H1489" s="69">
        <v>473316</v>
      </c>
      <c r="I1489" s="68" t="s">
        <v>5148</v>
      </c>
      <c r="J1489" s="70" t="s">
        <v>3455</v>
      </c>
      <c r="K1489" s="178" t="s">
        <v>3455</v>
      </c>
    </row>
    <row r="1490" spans="1:11">
      <c r="A1490" s="67" t="s">
        <v>3635</v>
      </c>
      <c r="B1490" s="68" t="s">
        <v>3636</v>
      </c>
      <c r="C1490" s="68" t="s">
        <v>3625</v>
      </c>
      <c r="D1490" s="68" t="s">
        <v>3626</v>
      </c>
      <c r="E1490" s="68" t="s">
        <v>4230</v>
      </c>
      <c r="F1490" s="68" t="s">
        <v>4231</v>
      </c>
      <c r="G1490" s="68" t="s">
        <v>3469</v>
      </c>
      <c r="H1490" s="69">
        <v>111820085</v>
      </c>
      <c r="I1490" s="68" t="s">
        <v>5148</v>
      </c>
      <c r="J1490" s="70" t="s">
        <v>3455</v>
      </c>
      <c r="K1490" s="178" t="s">
        <v>3455</v>
      </c>
    </row>
    <row r="1491" spans="1:11">
      <c r="A1491" s="67" t="s">
        <v>3637</v>
      </c>
      <c r="B1491" s="68" t="s">
        <v>3638</v>
      </c>
      <c r="C1491" s="68" t="s">
        <v>3625</v>
      </c>
      <c r="D1491" s="68" t="s">
        <v>3626</v>
      </c>
      <c r="E1491" s="68" t="s">
        <v>4230</v>
      </c>
      <c r="F1491" s="68" t="s">
        <v>4231</v>
      </c>
      <c r="G1491" s="68" t="s">
        <v>3469</v>
      </c>
      <c r="H1491" s="69">
        <v>2839889</v>
      </c>
      <c r="I1491" s="68" t="s">
        <v>5148</v>
      </c>
      <c r="J1491" s="70" t="s">
        <v>3455</v>
      </c>
      <c r="K1491" s="178" t="s">
        <v>3455</v>
      </c>
    </row>
    <row r="1492" spans="1:11">
      <c r="A1492" s="67" t="s">
        <v>3639</v>
      </c>
      <c r="B1492" s="68" t="s">
        <v>3640</v>
      </c>
      <c r="C1492" s="68" t="s">
        <v>3625</v>
      </c>
      <c r="D1492" s="68" t="s">
        <v>3626</v>
      </c>
      <c r="E1492" s="68" t="s">
        <v>4230</v>
      </c>
      <c r="F1492" s="68" t="s">
        <v>4231</v>
      </c>
      <c r="G1492" s="68" t="s">
        <v>3469</v>
      </c>
      <c r="H1492" s="69">
        <v>946629</v>
      </c>
      <c r="I1492" s="68" t="s">
        <v>5148</v>
      </c>
      <c r="J1492" s="70" t="s">
        <v>3455</v>
      </c>
      <c r="K1492" s="178" t="s">
        <v>3455</v>
      </c>
    </row>
    <row r="1493" spans="1:11">
      <c r="A1493" s="67" t="s">
        <v>3641</v>
      </c>
      <c r="B1493" s="68" t="s">
        <v>3642</v>
      </c>
      <c r="C1493" s="68" t="s">
        <v>3625</v>
      </c>
      <c r="D1493" s="68" t="s">
        <v>3626</v>
      </c>
      <c r="E1493" s="68" t="s">
        <v>4230</v>
      </c>
      <c r="F1493" s="68" t="s">
        <v>4231</v>
      </c>
      <c r="G1493" s="68" t="s">
        <v>3469</v>
      </c>
      <c r="H1493" s="69">
        <v>473316</v>
      </c>
      <c r="I1493" s="68" t="s">
        <v>5148</v>
      </c>
      <c r="J1493" s="70" t="s">
        <v>3455</v>
      </c>
      <c r="K1493" s="178" t="s">
        <v>3455</v>
      </c>
    </row>
    <row r="1494" spans="1:11">
      <c r="A1494" s="67" t="s">
        <v>3643</v>
      </c>
      <c r="B1494" s="68" t="s">
        <v>3644</v>
      </c>
      <c r="C1494" s="68" t="s">
        <v>3625</v>
      </c>
      <c r="D1494" s="68" t="s">
        <v>3626</v>
      </c>
      <c r="E1494" s="68" t="s">
        <v>4230</v>
      </c>
      <c r="F1494" s="68" t="s">
        <v>4231</v>
      </c>
      <c r="G1494" s="68" t="s">
        <v>3469</v>
      </c>
      <c r="H1494" s="69">
        <v>6978154</v>
      </c>
      <c r="I1494" s="68" t="s">
        <v>5148</v>
      </c>
      <c r="J1494" s="70" t="s">
        <v>3455</v>
      </c>
      <c r="K1494" s="178" t="s">
        <v>3455</v>
      </c>
    </row>
    <row r="1495" spans="1:11">
      <c r="A1495" s="67" t="s">
        <v>3645</v>
      </c>
      <c r="B1495" s="68" t="s">
        <v>3646</v>
      </c>
      <c r="C1495" s="68" t="s">
        <v>3625</v>
      </c>
      <c r="D1495" s="68" t="s">
        <v>3626</v>
      </c>
      <c r="E1495" s="68" t="s">
        <v>4230</v>
      </c>
      <c r="F1495" s="68" t="s">
        <v>4231</v>
      </c>
      <c r="G1495" s="68" t="s">
        <v>3469</v>
      </c>
      <c r="H1495" s="69">
        <v>1419945</v>
      </c>
      <c r="I1495" s="68" t="s">
        <v>5148</v>
      </c>
      <c r="J1495" s="70" t="s">
        <v>3455</v>
      </c>
      <c r="K1495" s="178" t="s">
        <v>3455</v>
      </c>
    </row>
    <row r="1496" spans="1:11">
      <c r="A1496" s="67" t="s">
        <v>4226</v>
      </c>
      <c r="B1496" s="68" t="s">
        <v>4227</v>
      </c>
      <c r="C1496" s="68" t="s">
        <v>3625</v>
      </c>
      <c r="D1496" s="68" t="s">
        <v>3626</v>
      </c>
      <c r="E1496" s="68" t="s">
        <v>4230</v>
      </c>
      <c r="F1496" s="68" t="s">
        <v>4231</v>
      </c>
      <c r="G1496" s="68" t="s">
        <v>3469</v>
      </c>
      <c r="H1496" s="69">
        <v>3220260</v>
      </c>
      <c r="I1496" s="68" t="s">
        <v>5148</v>
      </c>
      <c r="J1496" s="70" t="s">
        <v>3455</v>
      </c>
      <c r="K1496" s="178" t="s">
        <v>3455</v>
      </c>
    </row>
    <row r="1497" spans="1:11">
      <c r="A1497" s="67" t="s">
        <v>3647</v>
      </c>
      <c r="B1497" s="68" t="s">
        <v>3648</v>
      </c>
      <c r="C1497" s="68" t="s">
        <v>3625</v>
      </c>
      <c r="D1497" s="68" t="s">
        <v>3626</v>
      </c>
      <c r="E1497" s="68" t="s">
        <v>4230</v>
      </c>
      <c r="F1497" s="68" t="s">
        <v>4231</v>
      </c>
      <c r="G1497" s="68" t="s">
        <v>3469</v>
      </c>
      <c r="H1497" s="69">
        <v>4259833</v>
      </c>
      <c r="I1497" s="68" t="s">
        <v>5148</v>
      </c>
      <c r="J1497" s="70" t="s">
        <v>3455</v>
      </c>
      <c r="K1497" s="178" t="s">
        <v>3455</v>
      </c>
    </row>
    <row r="1498" spans="1:11">
      <c r="A1498" s="67" t="s">
        <v>3649</v>
      </c>
      <c r="B1498" s="68" t="s">
        <v>3650</v>
      </c>
      <c r="C1498" s="68" t="s">
        <v>3651</v>
      </c>
      <c r="D1498" s="68" t="s">
        <v>3652</v>
      </c>
      <c r="E1498" s="68" t="s">
        <v>4230</v>
      </c>
      <c r="F1498" s="68" t="s">
        <v>4231</v>
      </c>
      <c r="G1498" s="68" t="s">
        <v>3469</v>
      </c>
      <c r="H1498" s="69">
        <v>17512648</v>
      </c>
      <c r="I1498" s="68" t="s">
        <v>5148</v>
      </c>
      <c r="J1498" s="70" t="s">
        <v>3455</v>
      </c>
      <c r="K1498" s="178" t="s">
        <v>3455</v>
      </c>
    </row>
    <row r="1499" spans="1:11">
      <c r="A1499" s="67" t="s">
        <v>3653</v>
      </c>
      <c r="B1499" s="68" t="s">
        <v>3654</v>
      </c>
      <c r="C1499" s="68" t="s">
        <v>3651</v>
      </c>
      <c r="D1499" s="68" t="s">
        <v>3652</v>
      </c>
      <c r="E1499" s="68" t="s">
        <v>4230</v>
      </c>
      <c r="F1499" s="68" t="s">
        <v>4231</v>
      </c>
      <c r="G1499" s="68" t="s">
        <v>3469</v>
      </c>
      <c r="H1499" s="69">
        <v>56797774</v>
      </c>
      <c r="I1499" s="68" t="s">
        <v>5148</v>
      </c>
      <c r="J1499" s="70" t="s">
        <v>3455</v>
      </c>
      <c r="K1499" s="178" t="s">
        <v>3455</v>
      </c>
    </row>
    <row r="1500" spans="1:11">
      <c r="A1500" s="67" t="s">
        <v>3655</v>
      </c>
      <c r="B1500" s="68" t="s">
        <v>3656</v>
      </c>
      <c r="C1500" s="68" t="s">
        <v>3651</v>
      </c>
      <c r="D1500" s="68" t="s">
        <v>3652</v>
      </c>
      <c r="E1500" s="68" t="s">
        <v>4230</v>
      </c>
      <c r="F1500" s="68" t="s">
        <v>4231</v>
      </c>
      <c r="G1500" s="68" t="s">
        <v>3469</v>
      </c>
      <c r="H1500" s="69">
        <v>11832871</v>
      </c>
      <c r="I1500" s="68" t="s">
        <v>5148</v>
      </c>
      <c r="J1500" s="70" t="s">
        <v>3455</v>
      </c>
      <c r="K1500" s="178" t="s">
        <v>3455</v>
      </c>
    </row>
    <row r="1501" spans="1:11">
      <c r="A1501" s="67" t="s">
        <v>3657</v>
      </c>
      <c r="B1501" s="68" t="s">
        <v>3658</v>
      </c>
      <c r="C1501" s="68" t="s">
        <v>3651</v>
      </c>
      <c r="D1501" s="68" t="s">
        <v>3652</v>
      </c>
      <c r="E1501" s="68" t="s">
        <v>4230</v>
      </c>
      <c r="F1501" s="68" t="s">
        <v>4231</v>
      </c>
      <c r="G1501" s="68" t="s">
        <v>3469</v>
      </c>
      <c r="H1501" s="69">
        <v>250856837</v>
      </c>
      <c r="I1501" s="68" t="s">
        <v>5148</v>
      </c>
      <c r="J1501" s="70" t="s">
        <v>3455</v>
      </c>
      <c r="K1501" s="178" t="s">
        <v>3455</v>
      </c>
    </row>
    <row r="1502" spans="1:11">
      <c r="A1502" s="67" t="s">
        <v>3659</v>
      </c>
      <c r="B1502" s="68" t="s">
        <v>3660</v>
      </c>
      <c r="C1502" s="68" t="s">
        <v>3651</v>
      </c>
      <c r="D1502" s="68" t="s">
        <v>3652</v>
      </c>
      <c r="E1502" s="68" t="s">
        <v>4230</v>
      </c>
      <c r="F1502" s="68" t="s">
        <v>4231</v>
      </c>
      <c r="G1502" s="68" t="s">
        <v>3469</v>
      </c>
      <c r="H1502" s="69">
        <v>22245796</v>
      </c>
      <c r="I1502" s="68" t="s">
        <v>5148</v>
      </c>
      <c r="J1502" s="70" t="s">
        <v>3455</v>
      </c>
      <c r="K1502" s="178" t="s">
        <v>3455</v>
      </c>
    </row>
    <row r="1503" spans="1:11">
      <c r="A1503" s="67" t="s">
        <v>3661</v>
      </c>
      <c r="B1503" s="68" t="s">
        <v>3662</v>
      </c>
      <c r="C1503" s="68" t="s">
        <v>3651</v>
      </c>
      <c r="D1503" s="68" t="s">
        <v>3652</v>
      </c>
      <c r="E1503" s="68" t="s">
        <v>4230</v>
      </c>
      <c r="F1503" s="68" t="s">
        <v>4231</v>
      </c>
      <c r="G1503" s="68" t="s">
        <v>3469</v>
      </c>
      <c r="H1503" s="69">
        <v>56324459</v>
      </c>
      <c r="I1503" s="68" t="s">
        <v>5148</v>
      </c>
      <c r="J1503" s="70" t="s">
        <v>3455</v>
      </c>
      <c r="K1503" s="178" t="s">
        <v>3455</v>
      </c>
    </row>
    <row r="1504" spans="1:11">
      <c r="A1504" s="67" t="s">
        <v>3663</v>
      </c>
      <c r="B1504" s="68" t="s">
        <v>3664</v>
      </c>
      <c r="C1504" s="68" t="s">
        <v>3651</v>
      </c>
      <c r="D1504" s="68" t="s">
        <v>3652</v>
      </c>
      <c r="E1504" s="68" t="s">
        <v>4230</v>
      </c>
      <c r="F1504" s="68" t="s">
        <v>4231</v>
      </c>
      <c r="G1504" s="68" t="s">
        <v>3469</v>
      </c>
      <c r="H1504" s="69">
        <v>116133128</v>
      </c>
      <c r="I1504" s="68" t="s">
        <v>5148</v>
      </c>
      <c r="J1504" s="70" t="s">
        <v>3455</v>
      </c>
      <c r="K1504" s="178" t="s">
        <v>3455</v>
      </c>
    </row>
    <row r="1505" spans="1:11">
      <c r="A1505" s="67" t="s">
        <v>3665</v>
      </c>
      <c r="B1505" s="68" t="s">
        <v>3666</v>
      </c>
      <c r="C1505" s="68" t="s">
        <v>3651</v>
      </c>
      <c r="D1505" s="68" t="s">
        <v>3652</v>
      </c>
      <c r="E1505" s="68" t="s">
        <v>4230</v>
      </c>
      <c r="F1505" s="68" t="s">
        <v>4231</v>
      </c>
      <c r="G1505" s="68" t="s">
        <v>3469</v>
      </c>
      <c r="H1505" s="69">
        <v>27925573</v>
      </c>
      <c r="I1505" s="68" t="s">
        <v>5148</v>
      </c>
      <c r="J1505" s="70" t="s">
        <v>3455</v>
      </c>
      <c r="K1505" s="178" t="s">
        <v>3455</v>
      </c>
    </row>
    <row r="1506" spans="1:11">
      <c r="A1506" s="67" t="s">
        <v>3667</v>
      </c>
      <c r="B1506" s="68" t="s">
        <v>3668</v>
      </c>
      <c r="C1506" s="68" t="s">
        <v>3651</v>
      </c>
      <c r="D1506" s="68" t="s">
        <v>3652</v>
      </c>
      <c r="E1506" s="68" t="s">
        <v>4230</v>
      </c>
      <c r="F1506" s="68" t="s">
        <v>4231</v>
      </c>
      <c r="G1506" s="68" t="s">
        <v>3469</v>
      </c>
      <c r="H1506" s="69">
        <v>5206464</v>
      </c>
      <c r="I1506" s="68" t="s">
        <v>5148</v>
      </c>
      <c r="J1506" s="70" t="s">
        <v>3455</v>
      </c>
      <c r="K1506" s="178" t="s">
        <v>3455</v>
      </c>
    </row>
    <row r="1507" spans="1:11">
      <c r="A1507" s="67" t="s">
        <v>3669</v>
      </c>
      <c r="B1507" s="68" t="s">
        <v>3670</v>
      </c>
      <c r="C1507" s="68" t="s">
        <v>3651</v>
      </c>
      <c r="D1507" s="68" t="s">
        <v>3652</v>
      </c>
      <c r="E1507" s="68" t="s">
        <v>4230</v>
      </c>
      <c r="F1507" s="68" t="s">
        <v>4231</v>
      </c>
      <c r="G1507" s="68" t="s">
        <v>3469</v>
      </c>
      <c r="H1507" s="69">
        <v>36731632</v>
      </c>
      <c r="I1507" s="68" t="s">
        <v>5148</v>
      </c>
      <c r="J1507" s="70" t="s">
        <v>3455</v>
      </c>
      <c r="K1507" s="178" t="s">
        <v>3455</v>
      </c>
    </row>
    <row r="1508" spans="1:11">
      <c r="A1508" s="67" t="s">
        <v>3671</v>
      </c>
      <c r="B1508" s="68" t="s">
        <v>3672</v>
      </c>
      <c r="C1508" s="68" t="s">
        <v>3651</v>
      </c>
      <c r="D1508" s="68" t="s">
        <v>3652</v>
      </c>
      <c r="E1508" s="68" t="s">
        <v>4230</v>
      </c>
      <c r="F1508" s="68" t="s">
        <v>4231</v>
      </c>
      <c r="G1508" s="68" t="s">
        <v>3469</v>
      </c>
      <c r="H1508" s="69">
        <v>1893258</v>
      </c>
      <c r="I1508" s="68" t="s">
        <v>5148</v>
      </c>
      <c r="J1508" s="70" t="s">
        <v>3455</v>
      </c>
      <c r="K1508" s="178" t="s">
        <v>3455</v>
      </c>
    </row>
    <row r="1509" spans="1:11">
      <c r="A1509" s="67" t="s">
        <v>3673</v>
      </c>
      <c r="B1509" s="68" t="s">
        <v>3674</v>
      </c>
      <c r="C1509" s="68" t="s">
        <v>3651</v>
      </c>
      <c r="D1509" s="68" t="s">
        <v>3652</v>
      </c>
      <c r="E1509" s="68" t="s">
        <v>4230</v>
      </c>
      <c r="F1509" s="68" t="s">
        <v>4231</v>
      </c>
      <c r="G1509" s="68" t="s">
        <v>3469</v>
      </c>
      <c r="H1509" s="69">
        <v>5679778</v>
      </c>
      <c r="I1509" s="68" t="s">
        <v>5148</v>
      </c>
      <c r="J1509" s="70" t="s">
        <v>3455</v>
      </c>
      <c r="K1509" s="178" t="s">
        <v>3455</v>
      </c>
    </row>
    <row r="1510" spans="1:11">
      <c r="A1510" s="67" t="s">
        <v>3675</v>
      </c>
      <c r="B1510" s="68" t="s">
        <v>3676</v>
      </c>
      <c r="C1510" s="68" t="s">
        <v>3651</v>
      </c>
      <c r="D1510" s="68" t="s">
        <v>3652</v>
      </c>
      <c r="E1510" s="68" t="s">
        <v>4230</v>
      </c>
      <c r="F1510" s="68" t="s">
        <v>4231</v>
      </c>
      <c r="G1510" s="68" t="s">
        <v>3469</v>
      </c>
      <c r="H1510" s="69">
        <v>2839889</v>
      </c>
      <c r="I1510" s="68" t="s">
        <v>5148</v>
      </c>
      <c r="J1510" s="70" t="s">
        <v>3455</v>
      </c>
      <c r="K1510" s="178" t="s">
        <v>3455</v>
      </c>
    </row>
    <row r="1511" spans="1:11">
      <c r="A1511" s="67" t="s">
        <v>3677</v>
      </c>
      <c r="B1511" s="68" t="s">
        <v>3678</v>
      </c>
      <c r="C1511" s="68" t="s">
        <v>3679</v>
      </c>
      <c r="D1511" s="68" t="s">
        <v>3680</v>
      </c>
      <c r="E1511" s="68" t="s">
        <v>4230</v>
      </c>
      <c r="F1511" s="68" t="s">
        <v>4231</v>
      </c>
      <c r="G1511" s="68" t="s">
        <v>3469</v>
      </c>
      <c r="H1511" s="69">
        <v>1419945</v>
      </c>
      <c r="I1511" s="68" t="s">
        <v>5148</v>
      </c>
      <c r="J1511" s="70" t="s">
        <v>3455</v>
      </c>
      <c r="K1511" s="178" t="s">
        <v>3455</v>
      </c>
    </row>
    <row r="1512" spans="1:11">
      <c r="A1512" s="67" t="s">
        <v>3681</v>
      </c>
      <c r="B1512" s="68" t="s">
        <v>3682</v>
      </c>
      <c r="C1512" s="68" t="s">
        <v>3679</v>
      </c>
      <c r="D1512" s="68" t="s">
        <v>3680</v>
      </c>
      <c r="E1512" s="68" t="s">
        <v>4230</v>
      </c>
      <c r="F1512" s="68" t="s">
        <v>4231</v>
      </c>
      <c r="G1512" s="68" t="s">
        <v>3469</v>
      </c>
      <c r="H1512" s="69">
        <v>3313204</v>
      </c>
      <c r="I1512" s="68" t="s">
        <v>5148</v>
      </c>
      <c r="J1512" s="70" t="s">
        <v>3455</v>
      </c>
      <c r="K1512" s="178" t="s">
        <v>3455</v>
      </c>
    </row>
    <row r="1513" spans="1:11">
      <c r="A1513" s="67" t="s">
        <v>3683</v>
      </c>
      <c r="B1513" s="68" t="s">
        <v>3684</v>
      </c>
      <c r="C1513" s="68" t="s">
        <v>3679</v>
      </c>
      <c r="D1513" s="68" t="s">
        <v>3680</v>
      </c>
      <c r="E1513" s="68" t="s">
        <v>4230</v>
      </c>
      <c r="F1513" s="68" t="s">
        <v>4231</v>
      </c>
      <c r="G1513" s="68" t="s">
        <v>3469</v>
      </c>
      <c r="H1513" s="69">
        <v>37153210</v>
      </c>
      <c r="I1513" s="68" t="s">
        <v>5148</v>
      </c>
      <c r="J1513" s="70" t="s">
        <v>3455</v>
      </c>
      <c r="K1513" s="178" t="s">
        <v>3455</v>
      </c>
    </row>
    <row r="1514" spans="1:11">
      <c r="A1514" s="67" t="s">
        <v>3685</v>
      </c>
      <c r="B1514" s="68" t="s">
        <v>3686</v>
      </c>
      <c r="C1514" s="68" t="s">
        <v>3679</v>
      </c>
      <c r="D1514" s="68" t="s">
        <v>3680</v>
      </c>
      <c r="E1514" s="68" t="s">
        <v>4230</v>
      </c>
      <c r="F1514" s="68" t="s">
        <v>4231</v>
      </c>
      <c r="G1514" s="68" t="s">
        <v>3469</v>
      </c>
      <c r="H1514" s="69">
        <v>4733148</v>
      </c>
      <c r="I1514" s="68" t="s">
        <v>5148</v>
      </c>
      <c r="J1514" s="70" t="s">
        <v>3455</v>
      </c>
      <c r="K1514" s="178" t="s">
        <v>3455</v>
      </c>
    </row>
    <row r="1515" spans="1:11">
      <c r="A1515" s="67" t="s">
        <v>3687</v>
      </c>
      <c r="B1515" s="68" t="s">
        <v>3688</v>
      </c>
      <c r="C1515" s="68" t="s">
        <v>3689</v>
      </c>
      <c r="D1515" s="68" t="s">
        <v>3690</v>
      </c>
      <c r="E1515" s="68" t="s">
        <v>4230</v>
      </c>
      <c r="F1515" s="68" t="s">
        <v>4231</v>
      </c>
      <c r="G1515" s="68" t="s">
        <v>3469</v>
      </c>
      <c r="H1515" s="69">
        <v>3313204</v>
      </c>
      <c r="I1515" s="68" t="s">
        <v>5148</v>
      </c>
      <c r="J1515" s="70" t="s">
        <v>3455</v>
      </c>
      <c r="K1515" s="178" t="s">
        <v>3455</v>
      </c>
    </row>
    <row r="1516" spans="1:11">
      <c r="A1516" s="67" t="s">
        <v>3691</v>
      </c>
      <c r="B1516" s="68" t="s">
        <v>3692</v>
      </c>
      <c r="C1516" s="68" t="s">
        <v>3693</v>
      </c>
      <c r="D1516" s="68" t="s">
        <v>3694</v>
      </c>
      <c r="E1516" s="68" t="s">
        <v>4230</v>
      </c>
      <c r="F1516" s="68" t="s">
        <v>4231</v>
      </c>
      <c r="G1516" s="68" t="s">
        <v>3469</v>
      </c>
      <c r="H1516" s="69">
        <v>5679778</v>
      </c>
      <c r="I1516" s="68" t="s">
        <v>5148</v>
      </c>
      <c r="J1516" s="70" t="s">
        <v>3455</v>
      </c>
      <c r="K1516" s="178" t="s">
        <v>3455</v>
      </c>
    </row>
    <row r="1517" spans="1:11">
      <c r="A1517" s="67" t="s">
        <v>3695</v>
      </c>
      <c r="B1517" s="68" t="s">
        <v>3696</v>
      </c>
      <c r="C1517" s="68" t="s">
        <v>3693</v>
      </c>
      <c r="D1517" s="68" t="s">
        <v>3694</v>
      </c>
      <c r="E1517" s="68" t="s">
        <v>4230</v>
      </c>
      <c r="F1517" s="68" t="s">
        <v>4231</v>
      </c>
      <c r="G1517" s="68" t="s">
        <v>3469</v>
      </c>
      <c r="H1517" s="69">
        <v>11832871</v>
      </c>
      <c r="I1517" s="68" t="s">
        <v>5148</v>
      </c>
      <c r="J1517" s="70" t="s">
        <v>3455</v>
      </c>
      <c r="K1517" s="178" t="s">
        <v>3455</v>
      </c>
    </row>
    <row r="1518" spans="1:11">
      <c r="A1518" s="67" t="s">
        <v>3697</v>
      </c>
      <c r="B1518" s="68" t="s">
        <v>3698</v>
      </c>
      <c r="C1518" s="68" t="s">
        <v>3693</v>
      </c>
      <c r="D1518" s="68" t="s">
        <v>3694</v>
      </c>
      <c r="E1518" s="68" t="s">
        <v>4230</v>
      </c>
      <c r="F1518" s="68" t="s">
        <v>4231</v>
      </c>
      <c r="G1518" s="68" t="s">
        <v>3469</v>
      </c>
      <c r="H1518" s="69">
        <v>1893258</v>
      </c>
      <c r="I1518" s="68" t="s">
        <v>5148</v>
      </c>
      <c r="J1518" s="70" t="s">
        <v>3455</v>
      </c>
      <c r="K1518" s="178" t="s">
        <v>3455</v>
      </c>
    </row>
    <row r="1519" spans="1:11">
      <c r="A1519" s="67" t="s">
        <v>3699</v>
      </c>
      <c r="B1519" s="68" t="s">
        <v>3700</v>
      </c>
      <c r="C1519" s="68" t="s">
        <v>3693</v>
      </c>
      <c r="D1519" s="68" t="s">
        <v>3694</v>
      </c>
      <c r="E1519" s="68" t="s">
        <v>4230</v>
      </c>
      <c r="F1519" s="68" t="s">
        <v>4231</v>
      </c>
      <c r="G1519" s="68" t="s">
        <v>3469</v>
      </c>
      <c r="H1519" s="69">
        <v>3786518</v>
      </c>
      <c r="I1519" s="68" t="s">
        <v>5148</v>
      </c>
      <c r="J1519" s="70" t="s">
        <v>3455</v>
      </c>
      <c r="K1519" s="178" t="s">
        <v>3455</v>
      </c>
    </row>
    <row r="1520" spans="1:11">
      <c r="A1520" s="67" t="s">
        <v>3701</v>
      </c>
      <c r="B1520" s="68" t="s">
        <v>3702</v>
      </c>
      <c r="C1520" s="68" t="s">
        <v>3693</v>
      </c>
      <c r="D1520" s="68" t="s">
        <v>3694</v>
      </c>
      <c r="E1520" s="68" t="s">
        <v>4230</v>
      </c>
      <c r="F1520" s="68" t="s">
        <v>4231</v>
      </c>
      <c r="G1520" s="68" t="s">
        <v>3469</v>
      </c>
      <c r="H1520" s="69">
        <v>9466296</v>
      </c>
      <c r="I1520" s="68" t="s">
        <v>5148</v>
      </c>
      <c r="J1520" s="70" t="s">
        <v>3455</v>
      </c>
      <c r="K1520" s="178" t="s">
        <v>3455</v>
      </c>
    </row>
    <row r="1521" spans="1:11">
      <c r="A1521" s="67" t="s">
        <v>3703</v>
      </c>
      <c r="B1521" s="68" t="s">
        <v>3704</v>
      </c>
      <c r="C1521" s="68" t="s">
        <v>3693</v>
      </c>
      <c r="D1521" s="68" t="s">
        <v>3694</v>
      </c>
      <c r="E1521" s="68" t="s">
        <v>4230</v>
      </c>
      <c r="F1521" s="68" t="s">
        <v>4231</v>
      </c>
      <c r="G1521" s="68" t="s">
        <v>3469</v>
      </c>
      <c r="H1521" s="69">
        <v>14199444</v>
      </c>
      <c r="I1521" s="68" t="s">
        <v>5148</v>
      </c>
      <c r="J1521" s="70" t="s">
        <v>3455</v>
      </c>
      <c r="K1521" s="178" t="s">
        <v>3455</v>
      </c>
    </row>
    <row r="1522" spans="1:11">
      <c r="A1522" s="67" t="s">
        <v>3705</v>
      </c>
      <c r="B1522" s="68" t="s">
        <v>3706</v>
      </c>
      <c r="C1522" s="68" t="s">
        <v>3693</v>
      </c>
      <c r="D1522" s="68" t="s">
        <v>3694</v>
      </c>
      <c r="E1522" s="68" t="s">
        <v>4230</v>
      </c>
      <c r="F1522" s="68" t="s">
        <v>4231</v>
      </c>
      <c r="G1522" s="68" t="s">
        <v>3469</v>
      </c>
      <c r="H1522" s="69">
        <v>45438219</v>
      </c>
      <c r="I1522" s="68" t="s">
        <v>5148</v>
      </c>
      <c r="J1522" s="70" t="s">
        <v>3455</v>
      </c>
      <c r="K1522" s="178" t="s">
        <v>3455</v>
      </c>
    </row>
    <row r="1523" spans="1:11">
      <c r="A1523" s="67" t="s">
        <v>3707</v>
      </c>
      <c r="B1523" s="68" t="s">
        <v>3708</v>
      </c>
      <c r="C1523" s="68" t="s">
        <v>3693</v>
      </c>
      <c r="D1523" s="68" t="s">
        <v>3694</v>
      </c>
      <c r="E1523" s="68" t="s">
        <v>4230</v>
      </c>
      <c r="F1523" s="68" t="s">
        <v>4231</v>
      </c>
      <c r="G1523" s="68" t="s">
        <v>3469</v>
      </c>
      <c r="H1523" s="69">
        <v>49698052</v>
      </c>
      <c r="I1523" s="68" t="s">
        <v>5148</v>
      </c>
      <c r="J1523" s="70" t="s">
        <v>3455</v>
      </c>
      <c r="K1523" s="178" t="s">
        <v>3455</v>
      </c>
    </row>
    <row r="1524" spans="1:11">
      <c r="A1524" s="67" t="s">
        <v>3709</v>
      </c>
      <c r="B1524" s="68" t="s">
        <v>3710</v>
      </c>
      <c r="C1524" s="68" t="s">
        <v>3693</v>
      </c>
      <c r="D1524" s="68" t="s">
        <v>3694</v>
      </c>
      <c r="E1524" s="68" t="s">
        <v>4230</v>
      </c>
      <c r="F1524" s="68" t="s">
        <v>4231</v>
      </c>
      <c r="G1524" s="68" t="s">
        <v>3469</v>
      </c>
      <c r="H1524" s="69">
        <v>16092702</v>
      </c>
      <c r="I1524" s="68" t="s">
        <v>5148</v>
      </c>
      <c r="J1524" s="70" t="s">
        <v>3455</v>
      </c>
      <c r="K1524" s="178" t="s">
        <v>3455</v>
      </c>
    </row>
    <row r="1525" spans="1:11">
      <c r="A1525" s="67" t="s">
        <v>3711</v>
      </c>
      <c r="B1525" s="68" t="s">
        <v>3712</v>
      </c>
      <c r="C1525" s="68" t="s">
        <v>3693</v>
      </c>
      <c r="D1525" s="68" t="s">
        <v>3694</v>
      </c>
      <c r="E1525" s="68" t="s">
        <v>4230</v>
      </c>
      <c r="F1525" s="68" t="s">
        <v>4231</v>
      </c>
      <c r="G1525" s="68" t="s">
        <v>3469</v>
      </c>
      <c r="H1525" s="69">
        <v>41651701</v>
      </c>
      <c r="I1525" s="68" t="s">
        <v>5148</v>
      </c>
      <c r="J1525" s="70" t="s">
        <v>3455</v>
      </c>
      <c r="K1525" s="178" t="s">
        <v>3455</v>
      </c>
    </row>
    <row r="1526" spans="1:11">
      <c r="A1526" s="67" t="s">
        <v>3713</v>
      </c>
      <c r="B1526" s="68" t="s">
        <v>3714</v>
      </c>
      <c r="C1526" s="68" t="s">
        <v>3693</v>
      </c>
      <c r="D1526" s="68" t="s">
        <v>3694</v>
      </c>
      <c r="E1526" s="68" t="s">
        <v>4230</v>
      </c>
      <c r="F1526" s="68" t="s">
        <v>4231</v>
      </c>
      <c r="G1526" s="68" t="s">
        <v>3469</v>
      </c>
      <c r="H1526" s="69">
        <v>7573036</v>
      </c>
      <c r="I1526" s="68" t="s">
        <v>5148</v>
      </c>
      <c r="J1526" s="70" t="s">
        <v>3455</v>
      </c>
      <c r="K1526" s="178" t="s">
        <v>3455</v>
      </c>
    </row>
    <row r="1527" spans="1:11">
      <c r="A1527" s="67" t="s">
        <v>3715</v>
      </c>
      <c r="B1527" s="68" t="s">
        <v>3716</v>
      </c>
      <c r="C1527" s="68" t="s">
        <v>3693</v>
      </c>
      <c r="D1527" s="68" t="s">
        <v>3694</v>
      </c>
      <c r="E1527" s="68" t="s">
        <v>4230</v>
      </c>
      <c r="F1527" s="68" t="s">
        <v>4231</v>
      </c>
      <c r="G1527" s="68" t="s">
        <v>3469</v>
      </c>
      <c r="H1527" s="69">
        <v>473316</v>
      </c>
      <c r="I1527" s="68" t="s">
        <v>5148</v>
      </c>
      <c r="J1527" s="70" t="s">
        <v>3455</v>
      </c>
      <c r="K1527" s="178" t="s">
        <v>3455</v>
      </c>
    </row>
    <row r="1528" spans="1:11">
      <c r="A1528" s="67" t="s">
        <v>3717</v>
      </c>
      <c r="B1528" s="68" t="s">
        <v>3718</v>
      </c>
      <c r="C1528" s="68" t="s">
        <v>3693</v>
      </c>
      <c r="D1528" s="68" t="s">
        <v>3694</v>
      </c>
      <c r="E1528" s="68" t="s">
        <v>4230</v>
      </c>
      <c r="F1528" s="68" t="s">
        <v>4231</v>
      </c>
      <c r="G1528" s="68" t="s">
        <v>3469</v>
      </c>
      <c r="H1528" s="69">
        <v>8992980</v>
      </c>
      <c r="I1528" s="68" t="s">
        <v>5148</v>
      </c>
      <c r="J1528" s="70" t="s">
        <v>3455</v>
      </c>
      <c r="K1528" s="178" t="s">
        <v>3455</v>
      </c>
    </row>
    <row r="1529" spans="1:11">
      <c r="A1529" s="67" t="s">
        <v>3719</v>
      </c>
      <c r="B1529" s="68" t="s">
        <v>3720</v>
      </c>
      <c r="C1529" s="68" t="s">
        <v>3693</v>
      </c>
      <c r="D1529" s="68" t="s">
        <v>3694</v>
      </c>
      <c r="E1529" s="68" t="s">
        <v>4230</v>
      </c>
      <c r="F1529" s="68" t="s">
        <v>4231</v>
      </c>
      <c r="G1529" s="68" t="s">
        <v>3469</v>
      </c>
      <c r="H1529" s="69">
        <v>34078665</v>
      </c>
      <c r="I1529" s="68" t="s">
        <v>5148</v>
      </c>
      <c r="J1529" s="70" t="s">
        <v>3455</v>
      </c>
      <c r="K1529" s="178" t="s">
        <v>3455</v>
      </c>
    </row>
    <row r="1530" spans="1:11">
      <c r="A1530" s="67" t="s">
        <v>3721</v>
      </c>
      <c r="B1530" s="68" t="s">
        <v>3722</v>
      </c>
      <c r="C1530" s="68" t="s">
        <v>3693</v>
      </c>
      <c r="D1530" s="68" t="s">
        <v>3694</v>
      </c>
      <c r="E1530" s="68" t="s">
        <v>4230</v>
      </c>
      <c r="F1530" s="68" t="s">
        <v>4231</v>
      </c>
      <c r="G1530" s="68" t="s">
        <v>3469</v>
      </c>
      <c r="H1530" s="69">
        <v>3313204</v>
      </c>
      <c r="I1530" s="68" t="s">
        <v>5148</v>
      </c>
      <c r="J1530" s="70" t="s">
        <v>3455</v>
      </c>
      <c r="K1530" s="178" t="s">
        <v>3455</v>
      </c>
    </row>
    <row r="1531" spans="1:11">
      <c r="A1531" s="67" t="s">
        <v>3723</v>
      </c>
      <c r="B1531" s="68" t="s">
        <v>3724</v>
      </c>
      <c r="C1531" s="68" t="s">
        <v>3693</v>
      </c>
      <c r="D1531" s="68" t="s">
        <v>3694</v>
      </c>
      <c r="E1531" s="68" t="s">
        <v>4230</v>
      </c>
      <c r="F1531" s="68" t="s">
        <v>4231</v>
      </c>
      <c r="G1531" s="68" t="s">
        <v>3469</v>
      </c>
      <c r="H1531" s="69">
        <v>4259833</v>
      </c>
      <c r="I1531" s="68" t="s">
        <v>5148</v>
      </c>
      <c r="J1531" s="70" t="s">
        <v>3455</v>
      </c>
      <c r="K1531" s="178" t="s">
        <v>3455</v>
      </c>
    </row>
    <row r="1532" spans="1:11">
      <c r="A1532" s="67" t="s">
        <v>3725</v>
      </c>
      <c r="B1532" s="68" t="s">
        <v>3726</v>
      </c>
      <c r="C1532" s="68" t="s">
        <v>3693</v>
      </c>
      <c r="D1532" s="68" t="s">
        <v>3694</v>
      </c>
      <c r="E1532" s="68" t="s">
        <v>4230</v>
      </c>
      <c r="F1532" s="68" t="s">
        <v>4231</v>
      </c>
      <c r="G1532" s="68" t="s">
        <v>3469</v>
      </c>
      <c r="H1532" s="69">
        <v>37865182</v>
      </c>
      <c r="I1532" s="68" t="s">
        <v>5148</v>
      </c>
      <c r="J1532" s="70" t="s">
        <v>3455</v>
      </c>
      <c r="K1532" s="178" t="s">
        <v>3455</v>
      </c>
    </row>
    <row r="1533" spans="1:11">
      <c r="A1533" s="67" t="s">
        <v>3727</v>
      </c>
      <c r="B1533" s="68" t="s">
        <v>3728</v>
      </c>
      <c r="C1533" s="68" t="s">
        <v>3693</v>
      </c>
      <c r="D1533" s="68" t="s">
        <v>3694</v>
      </c>
      <c r="E1533" s="68" t="s">
        <v>4230</v>
      </c>
      <c r="F1533" s="68" t="s">
        <v>4231</v>
      </c>
      <c r="G1533" s="68" t="s">
        <v>3469</v>
      </c>
      <c r="H1533" s="69">
        <v>2839889</v>
      </c>
      <c r="I1533" s="68" t="s">
        <v>5148</v>
      </c>
      <c r="J1533" s="70" t="s">
        <v>3455</v>
      </c>
      <c r="K1533" s="178" t="s">
        <v>3455</v>
      </c>
    </row>
    <row r="1534" spans="1:11">
      <c r="A1534" s="67" t="s">
        <v>3729</v>
      </c>
      <c r="B1534" s="68" t="s">
        <v>3730</v>
      </c>
      <c r="C1534" s="68" t="s">
        <v>3693</v>
      </c>
      <c r="D1534" s="68" t="s">
        <v>3694</v>
      </c>
      <c r="E1534" s="68" t="s">
        <v>4230</v>
      </c>
      <c r="F1534" s="68" t="s">
        <v>4231</v>
      </c>
      <c r="G1534" s="68" t="s">
        <v>3469</v>
      </c>
      <c r="H1534" s="69">
        <v>12779500</v>
      </c>
      <c r="I1534" s="68" t="s">
        <v>5148</v>
      </c>
      <c r="J1534" s="70" t="s">
        <v>3455</v>
      </c>
      <c r="K1534" s="178" t="s">
        <v>3455</v>
      </c>
    </row>
    <row r="1535" spans="1:11">
      <c r="A1535" s="67" t="s">
        <v>3731</v>
      </c>
      <c r="B1535" s="68" t="s">
        <v>3732</v>
      </c>
      <c r="C1535" s="68" t="s">
        <v>3693</v>
      </c>
      <c r="D1535" s="68" t="s">
        <v>3694</v>
      </c>
      <c r="E1535" s="68" t="s">
        <v>4230</v>
      </c>
      <c r="F1535" s="68" t="s">
        <v>4231</v>
      </c>
      <c r="G1535" s="68" t="s">
        <v>3469</v>
      </c>
      <c r="H1535" s="69">
        <v>946629</v>
      </c>
      <c r="I1535" s="68" t="s">
        <v>5148</v>
      </c>
      <c r="J1535" s="70" t="s">
        <v>3455</v>
      </c>
      <c r="K1535" s="178" t="s">
        <v>3455</v>
      </c>
    </row>
    <row r="1536" spans="1:11">
      <c r="A1536" s="67" t="s">
        <v>3733</v>
      </c>
      <c r="B1536" s="68" t="s">
        <v>3734</v>
      </c>
      <c r="C1536" s="68" t="s">
        <v>3693</v>
      </c>
      <c r="D1536" s="68" t="s">
        <v>3694</v>
      </c>
      <c r="E1536" s="68" t="s">
        <v>4230</v>
      </c>
      <c r="F1536" s="68" t="s">
        <v>4231</v>
      </c>
      <c r="G1536" s="68" t="s">
        <v>3469</v>
      </c>
      <c r="H1536" s="69">
        <v>1893258</v>
      </c>
      <c r="I1536" s="68" t="s">
        <v>5148</v>
      </c>
      <c r="J1536" s="70" t="s">
        <v>3455</v>
      </c>
      <c r="K1536" s="178" t="s">
        <v>3455</v>
      </c>
    </row>
    <row r="1537" spans="1:11">
      <c r="A1537" s="67" t="s">
        <v>3735</v>
      </c>
      <c r="B1537" s="68" t="s">
        <v>3736</v>
      </c>
      <c r="C1537" s="68" t="s">
        <v>3693</v>
      </c>
      <c r="D1537" s="68" t="s">
        <v>3694</v>
      </c>
      <c r="E1537" s="68" t="s">
        <v>4230</v>
      </c>
      <c r="F1537" s="68" t="s">
        <v>4231</v>
      </c>
      <c r="G1537" s="68" t="s">
        <v>3469</v>
      </c>
      <c r="H1537" s="69">
        <v>49224738</v>
      </c>
      <c r="I1537" s="68" t="s">
        <v>5148</v>
      </c>
      <c r="J1537" s="70" t="s">
        <v>3455</v>
      </c>
      <c r="K1537" s="178" t="s">
        <v>3455</v>
      </c>
    </row>
    <row r="1538" spans="1:11">
      <c r="A1538" s="67" t="s">
        <v>3737</v>
      </c>
      <c r="B1538" s="68" t="s">
        <v>3738</v>
      </c>
      <c r="C1538" s="68" t="s">
        <v>3693</v>
      </c>
      <c r="D1538" s="68" t="s">
        <v>3694</v>
      </c>
      <c r="E1538" s="68" t="s">
        <v>4230</v>
      </c>
      <c r="F1538" s="68" t="s">
        <v>4231</v>
      </c>
      <c r="G1538" s="68" t="s">
        <v>3469</v>
      </c>
      <c r="H1538" s="69">
        <v>8046352</v>
      </c>
      <c r="I1538" s="68" t="s">
        <v>5148</v>
      </c>
      <c r="J1538" s="70" t="s">
        <v>3455</v>
      </c>
      <c r="K1538" s="178" t="s">
        <v>3455</v>
      </c>
    </row>
    <row r="1539" spans="1:11">
      <c r="A1539" s="67" t="s">
        <v>3739</v>
      </c>
      <c r="B1539" s="68" t="s">
        <v>3740</v>
      </c>
      <c r="C1539" s="68" t="s">
        <v>3693</v>
      </c>
      <c r="D1539" s="68" t="s">
        <v>3694</v>
      </c>
      <c r="E1539" s="68" t="s">
        <v>4230</v>
      </c>
      <c r="F1539" s="68" t="s">
        <v>4231</v>
      </c>
      <c r="G1539" s="68" t="s">
        <v>3469</v>
      </c>
      <c r="H1539" s="69">
        <v>46384850</v>
      </c>
      <c r="I1539" s="68" t="s">
        <v>5148</v>
      </c>
      <c r="J1539" s="70" t="s">
        <v>3455</v>
      </c>
      <c r="K1539" s="178" t="s">
        <v>3455</v>
      </c>
    </row>
    <row r="1540" spans="1:11">
      <c r="A1540" s="67" t="s">
        <v>3741</v>
      </c>
      <c r="B1540" s="68" t="s">
        <v>3742</v>
      </c>
      <c r="C1540" s="68" t="s">
        <v>3693</v>
      </c>
      <c r="D1540" s="68" t="s">
        <v>3694</v>
      </c>
      <c r="E1540" s="68" t="s">
        <v>4230</v>
      </c>
      <c r="F1540" s="68" t="s">
        <v>4231</v>
      </c>
      <c r="G1540" s="68" t="s">
        <v>3469</v>
      </c>
      <c r="H1540" s="69">
        <v>3313204</v>
      </c>
      <c r="I1540" s="68" t="s">
        <v>5148</v>
      </c>
      <c r="J1540" s="70" t="s">
        <v>3455</v>
      </c>
      <c r="K1540" s="178" t="s">
        <v>3455</v>
      </c>
    </row>
    <row r="1541" spans="1:11">
      <c r="A1541" s="67" t="s">
        <v>3743</v>
      </c>
      <c r="B1541" s="68" t="s">
        <v>3744</v>
      </c>
      <c r="C1541" s="68" t="s">
        <v>3693</v>
      </c>
      <c r="D1541" s="68" t="s">
        <v>3694</v>
      </c>
      <c r="E1541" s="68" t="s">
        <v>4230</v>
      </c>
      <c r="F1541" s="68" t="s">
        <v>4231</v>
      </c>
      <c r="G1541" s="68" t="s">
        <v>3469</v>
      </c>
      <c r="H1541" s="69">
        <v>46384850</v>
      </c>
      <c r="I1541" s="68" t="s">
        <v>5148</v>
      </c>
      <c r="J1541" s="70" t="s">
        <v>3455</v>
      </c>
      <c r="K1541" s="178" t="s">
        <v>3455</v>
      </c>
    </row>
    <row r="1542" spans="1:11">
      <c r="A1542" s="67" t="s">
        <v>3745</v>
      </c>
      <c r="B1542" s="68" t="s">
        <v>3746</v>
      </c>
      <c r="C1542" s="68" t="s">
        <v>3693</v>
      </c>
      <c r="D1542" s="68" t="s">
        <v>3694</v>
      </c>
      <c r="E1542" s="68" t="s">
        <v>4230</v>
      </c>
      <c r="F1542" s="68" t="s">
        <v>4231</v>
      </c>
      <c r="G1542" s="68" t="s">
        <v>3469</v>
      </c>
      <c r="H1542" s="69">
        <v>82663252</v>
      </c>
      <c r="I1542" s="68" t="s">
        <v>5148</v>
      </c>
      <c r="J1542" s="70" t="s">
        <v>3455</v>
      </c>
      <c r="K1542" s="178" t="s">
        <v>3455</v>
      </c>
    </row>
    <row r="1543" spans="1:11">
      <c r="A1543" s="67" t="s">
        <v>3747</v>
      </c>
      <c r="B1543" s="68" t="s">
        <v>3748</v>
      </c>
      <c r="C1543" s="68" t="s">
        <v>3749</v>
      </c>
      <c r="D1543" s="68" t="s">
        <v>3750</v>
      </c>
      <c r="E1543" s="68" t="s">
        <v>4230</v>
      </c>
      <c r="F1543" s="68" t="s">
        <v>4231</v>
      </c>
      <c r="G1543" s="68" t="s">
        <v>3469</v>
      </c>
      <c r="H1543" s="69">
        <v>22719109</v>
      </c>
      <c r="I1543" s="68" t="s">
        <v>5148</v>
      </c>
      <c r="J1543" s="70" t="s">
        <v>3455</v>
      </c>
      <c r="K1543" s="178" t="s">
        <v>3455</v>
      </c>
    </row>
    <row r="1544" spans="1:11">
      <c r="A1544" s="67" t="s">
        <v>3751</v>
      </c>
      <c r="B1544" s="68" t="s">
        <v>3752</v>
      </c>
      <c r="C1544" s="68" t="s">
        <v>3749</v>
      </c>
      <c r="D1544" s="68" t="s">
        <v>3750</v>
      </c>
      <c r="E1544" s="68" t="s">
        <v>4230</v>
      </c>
      <c r="F1544" s="68" t="s">
        <v>4231</v>
      </c>
      <c r="G1544" s="68" t="s">
        <v>3469</v>
      </c>
      <c r="H1544" s="69">
        <v>47804792</v>
      </c>
      <c r="I1544" s="68" t="s">
        <v>5148</v>
      </c>
      <c r="J1544" s="70" t="s">
        <v>3455</v>
      </c>
      <c r="K1544" s="178" t="s">
        <v>3455</v>
      </c>
    </row>
    <row r="1545" spans="1:11">
      <c r="A1545" s="67" t="s">
        <v>3753</v>
      </c>
      <c r="B1545" s="68" t="s">
        <v>3754</v>
      </c>
      <c r="C1545" s="68" t="s">
        <v>3749</v>
      </c>
      <c r="D1545" s="68" t="s">
        <v>3750</v>
      </c>
      <c r="E1545" s="68" t="s">
        <v>4230</v>
      </c>
      <c r="F1545" s="68" t="s">
        <v>4231</v>
      </c>
      <c r="G1545" s="68" t="s">
        <v>3469</v>
      </c>
      <c r="H1545" s="69">
        <v>33132034</v>
      </c>
      <c r="I1545" s="68" t="s">
        <v>5148</v>
      </c>
      <c r="J1545" s="70" t="s">
        <v>3455</v>
      </c>
      <c r="K1545" s="178" t="s">
        <v>3455</v>
      </c>
    </row>
    <row r="1546" spans="1:11">
      <c r="A1546" s="67" t="s">
        <v>3755</v>
      </c>
      <c r="B1546" s="68" t="s">
        <v>3756</v>
      </c>
      <c r="C1546" s="68" t="s">
        <v>3749</v>
      </c>
      <c r="D1546" s="68" t="s">
        <v>3750</v>
      </c>
      <c r="E1546" s="68" t="s">
        <v>4230</v>
      </c>
      <c r="F1546" s="68" t="s">
        <v>4231</v>
      </c>
      <c r="G1546" s="68" t="s">
        <v>3469</v>
      </c>
      <c r="H1546" s="69">
        <v>946629</v>
      </c>
      <c r="I1546" s="68" t="s">
        <v>5148</v>
      </c>
      <c r="J1546" s="70" t="s">
        <v>3455</v>
      </c>
      <c r="K1546" s="178" t="s">
        <v>3455</v>
      </c>
    </row>
    <row r="1547" spans="1:11">
      <c r="A1547" s="67" t="s">
        <v>3757</v>
      </c>
      <c r="B1547" s="68" t="s">
        <v>3758</v>
      </c>
      <c r="C1547" s="68" t="s">
        <v>3749</v>
      </c>
      <c r="D1547" s="68" t="s">
        <v>3750</v>
      </c>
      <c r="E1547" s="68" t="s">
        <v>4230</v>
      </c>
      <c r="F1547" s="68" t="s">
        <v>4231</v>
      </c>
      <c r="G1547" s="68" t="s">
        <v>3469</v>
      </c>
      <c r="H1547" s="69">
        <v>473316</v>
      </c>
      <c r="I1547" s="68" t="s">
        <v>5148</v>
      </c>
      <c r="J1547" s="70" t="s">
        <v>3455</v>
      </c>
      <c r="K1547" s="178" t="s">
        <v>3455</v>
      </c>
    </row>
    <row r="1548" spans="1:11">
      <c r="A1548" s="67" t="s">
        <v>3759</v>
      </c>
      <c r="B1548" s="68" t="s">
        <v>3760</v>
      </c>
      <c r="C1548" s="68" t="s">
        <v>3749</v>
      </c>
      <c r="D1548" s="68" t="s">
        <v>3750</v>
      </c>
      <c r="E1548" s="68" t="s">
        <v>4230</v>
      </c>
      <c r="F1548" s="68" t="s">
        <v>4231</v>
      </c>
      <c r="G1548" s="68" t="s">
        <v>3469</v>
      </c>
      <c r="H1548" s="69">
        <v>4733148</v>
      </c>
      <c r="I1548" s="68" t="s">
        <v>5148</v>
      </c>
      <c r="J1548" s="70" t="s">
        <v>3455</v>
      </c>
      <c r="K1548" s="178" t="s">
        <v>3455</v>
      </c>
    </row>
    <row r="1549" spans="1:11">
      <c r="A1549" s="67" t="s">
        <v>3761</v>
      </c>
      <c r="B1549" s="68" t="s">
        <v>3762</v>
      </c>
      <c r="C1549" s="68" t="s">
        <v>3749</v>
      </c>
      <c r="D1549" s="68" t="s">
        <v>3750</v>
      </c>
      <c r="E1549" s="68" t="s">
        <v>4230</v>
      </c>
      <c r="F1549" s="68" t="s">
        <v>4231</v>
      </c>
      <c r="G1549" s="68" t="s">
        <v>3469</v>
      </c>
      <c r="H1549" s="69">
        <v>26505628</v>
      </c>
      <c r="I1549" s="68" t="s">
        <v>5148</v>
      </c>
      <c r="J1549" s="70" t="s">
        <v>3455</v>
      </c>
      <c r="K1549" s="178" t="s">
        <v>3455</v>
      </c>
    </row>
    <row r="1550" spans="1:11">
      <c r="A1550" s="67" t="s">
        <v>3763</v>
      </c>
      <c r="B1550" s="68" t="s">
        <v>3764</v>
      </c>
      <c r="C1550" s="68" t="s">
        <v>3765</v>
      </c>
      <c r="D1550" s="68" t="s">
        <v>3766</v>
      </c>
      <c r="E1550" s="68" t="s">
        <v>4230</v>
      </c>
      <c r="F1550" s="68" t="s">
        <v>4231</v>
      </c>
      <c r="G1550" s="68" t="s">
        <v>3469</v>
      </c>
      <c r="H1550" s="69">
        <v>27925573</v>
      </c>
      <c r="I1550" s="68" t="s">
        <v>5148</v>
      </c>
      <c r="J1550" s="70" t="s">
        <v>3455</v>
      </c>
      <c r="K1550" s="178" t="s">
        <v>3455</v>
      </c>
    </row>
    <row r="1551" spans="1:11">
      <c r="A1551" s="67" t="s">
        <v>3767</v>
      </c>
      <c r="B1551" s="68" t="s">
        <v>3768</v>
      </c>
      <c r="C1551" s="68" t="s">
        <v>3765</v>
      </c>
      <c r="D1551" s="68" t="s">
        <v>3766</v>
      </c>
      <c r="E1551" s="68" t="s">
        <v>4230</v>
      </c>
      <c r="F1551" s="68" t="s">
        <v>4231</v>
      </c>
      <c r="G1551" s="68" t="s">
        <v>3469</v>
      </c>
      <c r="H1551" s="69">
        <v>15619389</v>
      </c>
      <c r="I1551" s="68" t="s">
        <v>5148</v>
      </c>
      <c r="J1551" s="70" t="s">
        <v>3455</v>
      </c>
      <c r="K1551" s="178" t="s">
        <v>3455</v>
      </c>
    </row>
    <row r="1552" spans="1:11">
      <c r="A1552" s="67" t="s">
        <v>3769</v>
      </c>
      <c r="B1552" s="68" t="s">
        <v>3770</v>
      </c>
      <c r="C1552" s="68" t="s">
        <v>3765</v>
      </c>
      <c r="D1552" s="68" t="s">
        <v>3766</v>
      </c>
      <c r="E1552" s="68" t="s">
        <v>4230</v>
      </c>
      <c r="F1552" s="68" t="s">
        <v>4231</v>
      </c>
      <c r="G1552" s="68" t="s">
        <v>3469</v>
      </c>
      <c r="H1552" s="69">
        <v>5206464</v>
      </c>
      <c r="I1552" s="68" t="s">
        <v>5148</v>
      </c>
      <c r="J1552" s="70" t="s">
        <v>3455</v>
      </c>
      <c r="K1552" s="178" t="s">
        <v>3455</v>
      </c>
    </row>
    <row r="1553" spans="1:11">
      <c r="A1553" s="67" t="s">
        <v>3771</v>
      </c>
      <c r="B1553" s="68" t="s">
        <v>3772</v>
      </c>
      <c r="C1553" s="68" t="s">
        <v>3765</v>
      </c>
      <c r="D1553" s="68" t="s">
        <v>3766</v>
      </c>
      <c r="E1553" s="68" t="s">
        <v>4230</v>
      </c>
      <c r="F1553" s="68" t="s">
        <v>4231</v>
      </c>
      <c r="G1553" s="68" t="s">
        <v>3469</v>
      </c>
      <c r="H1553" s="69">
        <v>946629</v>
      </c>
      <c r="I1553" s="68" t="s">
        <v>5148</v>
      </c>
      <c r="J1553" s="70" t="s">
        <v>3455</v>
      </c>
      <c r="K1553" s="178" t="s">
        <v>3455</v>
      </c>
    </row>
    <row r="1554" spans="1:11">
      <c r="A1554" s="67" t="s">
        <v>3773</v>
      </c>
      <c r="B1554" s="68" t="s">
        <v>3774</v>
      </c>
      <c r="C1554" s="68" t="s">
        <v>3765</v>
      </c>
      <c r="D1554" s="68" t="s">
        <v>3766</v>
      </c>
      <c r="E1554" s="68" t="s">
        <v>4230</v>
      </c>
      <c r="F1554" s="68" t="s">
        <v>4231</v>
      </c>
      <c r="G1554" s="68" t="s">
        <v>3469</v>
      </c>
      <c r="H1554" s="69">
        <v>473316</v>
      </c>
      <c r="I1554" s="68" t="s">
        <v>5148</v>
      </c>
      <c r="J1554" s="70" t="s">
        <v>3455</v>
      </c>
      <c r="K1554" s="178" t="s">
        <v>3455</v>
      </c>
    </row>
    <row r="1555" spans="1:11">
      <c r="A1555" s="67" t="s">
        <v>3775</v>
      </c>
      <c r="B1555" s="68" t="s">
        <v>3776</v>
      </c>
      <c r="C1555" s="68" t="s">
        <v>3765</v>
      </c>
      <c r="D1555" s="68" t="s">
        <v>3766</v>
      </c>
      <c r="E1555" s="68" t="s">
        <v>4230</v>
      </c>
      <c r="F1555" s="68" t="s">
        <v>4231</v>
      </c>
      <c r="G1555" s="68" t="s">
        <v>3469</v>
      </c>
      <c r="H1555" s="69">
        <v>2366574</v>
      </c>
      <c r="I1555" s="68" t="s">
        <v>5148</v>
      </c>
      <c r="J1555" s="70" t="s">
        <v>3455</v>
      </c>
      <c r="K1555" s="178" t="s">
        <v>3455</v>
      </c>
    </row>
    <row r="1556" spans="1:11">
      <c r="A1556" s="67" t="s">
        <v>3777</v>
      </c>
      <c r="B1556" s="68" t="s">
        <v>3778</v>
      </c>
      <c r="C1556" s="68" t="s">
        <v>3765</v>
      </c>
      <c r="D1556" s="68" t="s">
        <v>3766</v>
      </c>
      <c r="E1556" s="68" t="s">
        <v>4230</v>
      </c>
      <c r="F1556" s="68" t="s">
        <v>4231</v>
      </c>
      <c r="G1556" s="68" t="s">
        <v>3469</v>
      </c>
      <c r="H1556" s="69">
        <v>8046352</v>
      </c>
      <c r="I1556" s="68" t="s">
        <v>5148</v>
      </c>
      <c r="J1556" s="70" t="s">
        <v>3455</v>
      </c>
      <c r="K1556" s="178" t="s">
        <v>3455</v>
      </c>
    </row>
    <row r="1557" spans="1:11">
      <c r="A1557" s="67" t="s">
        <v>3779</v>
      </c>
      <c r="B1557" s="68" t="s">
        <v>3780</v>
      </c>
      <c r="C1557" s="68" t="s">
        <v>3765</v>
      </c>
      <c r="D1557" s="68" t="s">
        <v>3766</v>
      </c>
      <c r="E1557" s="68" t="s">
        <v>4230</v>
      </c>
      <c r="F1557" s="68" t="s">
        <v>4231</v>
      </c>
      <c r="G1557" s="68" t="s">
        <v>3469</v>
      </c>
      <c r="H1557" s="69">
        <v>4259833</v>
      </c>
      <c r="I1557" s="68" t="s">
        <v>5148</v>
      </c>
      <c r="J1557" s="70" t="s">
        <v>3455</v>
      </c>
      <c r="K1557" s="178" t="s">
        <v>3455</v>
      </c>
    </row>
    <row r="1558" spans="1:11">
      <c r="A1558" s="67" t="s">
        <v>3781</v>
      </c>
      <c r="B1558" s="68" t="s">
        <v>3782</v>
      </c>
      <c r="C1558" s="68" t="s">
        <v>3783</v>
      </c>
      <c r="D1558" s="68" t="s">
        <v>3784</v>
      </c>
      <c r="E1558" s="68" t="s">
        <v>4230</v>
      </c>
      <c r="F1558" s="68" t="s">
        <v>4231</v>
      </c>
      <c r="G1558" s="68" t="s">
        <v>3469</v>
      </c>
      <c r="H1558" s="69">
        <v>1893258</v>
      </c>
      <c r="I1558" s="68" t="s">
        <v>5148</v>
      </c>
      <c r="J1558" s="70" t="s">
        <v>3455</v>
      </c>
      <c r="K1558" s="178" t="s">
        <v>3455</v>
      </c>
    </row>
    <row r="1559" spans="1:11">
      <c r="A1559" s="67" t="s">
        <v>3785</v>
      </c>
      <c r="B1559" s="68" t="s">
        <v>3786</v>
      </c>
      <c r="C1559" s="68" t="s">
        <v>3783</v>
      </c>
      <c r="D1559" s="68" t="s">
        <v>3784</v>
      </c>
      <c r="E1559" s="68" t="s">
        <v>4230</v>
      </c>
      <c r="F1559" s="68" t="s">
        <v>4231</v>
      </c>
      <c r="G1559" s="68" t="s">
        <v>3469</v>
      </c>
      <c r="H1559" s="69">
        <v>28872202</v>
      </c>
      <c r="I1559" s="68" t="s">
        <v>5148</v>
      </c>
      <c r="J1559" s="70" t="s">
        <v>3455</v>
      </c>
      <c r="K1559" s="178" t="s">
        <v>3455</v>
      </c>
    </row>
    <row r="1560" spans="1:11">
      <c r="A1560" s="67" t="s">
        <v>3787</v>
      </c>
      <c r="B1560" s="68" t="s">
        <v>3788</v>
      </c>
      <c r="C1560" s="68" t="s">
        <v>3783</v>
      </c>
      <c r="D1560" s="68" t="s">
        <v>3784</v>
      </c>
      <c r="E1560" s="68" t="s">
        <v>4230</v>
      </c>
      <c r="F1560" s="68" t="s">
        <v>4231</v>
      </c>
      <c r="G1560" s="68" t="s">
        <v>3469</v>
      </c>
      <c r="H1560" s="69">
        <v>38811813</v>
      </c>
      <c r="I1560" s="68" t="s">
        <v>5148</v>
      </c>
      <c r="J1560" s="70" t="s">
        <v>3455</v>
      </c>
      <c r="K1560" s="178" t="s">
        <v>3455</v>
      </c>
    </row>
    <row r="1561" spans="1:11">
      <c r="A1561" s="67" t="s">
        <v>3789</v>
      </c>
      <c r="B1561" s="68" t="s">
        <v>3790</v>
      </c>
      <c r="C1561" s="68" t="s">
        <v>3783</v>
      </c>
      <c r="D1561" s="68" t="s">
        <v>3784</v>
      </c>
      <c r="E1561" s="68" t="s">
        <v>4230</v>
      </c>
      <c r="F1561" s="68" t="s">
        <v>4231</v>
      </c>
      <c r="G1561" s="68" t="s">
        <v>3469</v>
      </c>
      <c r="H1561" s="69">
        <v>946629</v>
      </c>
      <c r="I1561" s="68" t="s">
        <v>5148</v>
      </c>
      <c r="J1561" s="70" t="s">
        <v>3455</v>
      </c>
      <c r="K1561" s="178" t="s">
        <v>3455</v>
      </c>
    </row>
    <row r="1562" spans="1:11">
      <c r="A1562" s="67" t="s">
        <v>3791</v>
      </c>
      <c r="B1562" s="68" t="s">
        <v>3792</v>
      </c>
      <c r="C1562" s="68" t="s">
        <v>3783</v>
      </c>
      <c r="D1562" s="68" t="s">
        <v>3784</v>
      </c>
      <c r="E1562" s="68" t="s">
        <v>4230</v>
      </c>
      <c r="F1562" s="68" t="s">
        <v>4231</v>
      </c>
      <c r="G1562" s="68" t="s">
        <v>3469</v>
      </c>
      <c r="H1562" s="69">
        <v>946629</v>
      </c>
      <c r="I1562" s="68" t="s">
        <v>5148</v>
      </c>
      <c r="J1562" s="70" t="s">
        <v>3455</v>
      </c>
      <c r="K1562" s="178" t="s">
        <v>3455</v>
      </c>
    </row>
    <row r="1563" spans="1:11">
      <c r="A1563" s="67" t="s">
        <v>3793</v>
      </c>
      <c r="B1563" s="68" t="s">
        <v>3794</v>
      </c>
      <c r="C1563" s="68" t="s">
        <v>3783</v>
      </c>
      <c r="D1563" s="68" t="s">
        <v>3784</v>
      </c>
      <c r="E1563" s="68" t="s">
        <v>4230</v>
      </c>
      <c r="F1563" s="68" t="s">
        <v>4231</v>
      </c>
      <c r="G1563" s="68" t="s">
        <v>3469</v>
      </c>
      <c r="H1563" s="69">
        <v>24139054</v>
      </c>
      <c r="I1563" s="68" t="s">
        <v>5148</v>
      </c>
      <c r="J1563" s="70" t="s">
        <v>3455</v>
      </c>
      <c r="K1563" s="178" t="s">
        <v>3455</v>
      </c>
    </row>
    <row r="1564" spans="1:11">
      <c r="A1564" s="67" t="s">
        <v>3795</v>
      </c>
      <c r="B1564" s="68" t="s">
        <v>3796</v>
      </c>
      <c r="C1564" s="68" t="s">
        <v>3783</v>
      </c>
      <c r="D1564" s="68" t="s">
        <v>3784</v>
      </c>
      <c r="E1564" s="68" t="s">
        <v>4230</v>
      </c>
      <c r="F1564" s="68" t="s">
        <v>4231</v>
      </c>
      <c r="G1564" s="68" t="s">
        <v>3469</v>
      </c>
      <c r="H1564" s="69">
        <v>2839889</v>
      </c>
      <c r="I1564" s="68" t="s">
        <v>5148</v>
      </c>
      <c r="J1564" s="70" t="s">
        <v>3455</v>
      </c>
      <c r="K1564" s="178" t="s">
        <v>3455</v>
      </c>
    </row>
    <row r="1565" spans="1:11">
      <c r="A1565" s="67" t="s">
        <v>3797</v>
      </c>
      <c r="B1565" s="68" t="s">
        <v>3798</v>
      </c>
      <c r="C1565" s="68" t="s">
        <v>3783</v>
      </c>
      <c r="D1565" s="68" t="s">
        <v>3784</v>
      </c>
      <c r="E1565" s="68" t="s">
        <v>4230</v>
      </c>
      <c r="F1565" s="68" t="s">
        <v>4231</v>
      </c>
      <c r="G1565" s="68" t="s">
        <v>3469</v>
      </c>
      <c r="H1565" s="69">
        <v>7099722</v>
      </c>
      <c r="I1565" s="68" t="s">
        <v>5148</v>
      </c>
      <c r="J1565" s="70" t="s">
        <v>3455</v>
      </c>
      <c r="K1565" s="178" t="s">
        <v>3455</v>
      </c>
    </row>
    <row r="1566" spans="1:11">
      <c r="A1566" s="67" t="s">
        <v>3799</v>
      </c>
      <c r="B1566" s="68" t="s">
        <v>3800</v>
      </c>
      <c r="C1566" s="68" t="s">
        <v>3783</v>
      </c>
      <c r="D1566" s="68" t="s">
        <v>3784</v>
      </c>
      <c r="E1566" s="68" t="s">
        <v>4230</v>
      </c>
      <c r="F1566" s="68" t="s">
        <v>4231</v>
      </c>
      <c r="G1566" s="68" t="s">
        <v>3469</v>
      </c>
      <c r="H1566" s="69">
        <v>184592767</v>
      </c>
      <c r="I1566" s="68" t="s">
        <v>5148</v>
      </c>
      <c r="J1566" s="70" t="s">
        <v>3455</v>
      </c>
      <c r="K1566" s="178" t="s">
        <v>3455</v>
      </c>
    </row>
    <row r="1567" spans="1:11">
      <c r="A1567" s="67" t="s">
        <v>3801</v>
      </c>
      <c r="B1567" s="68" t="s">
        <v>3802</v>
      </c>
      <c r="C1567" s="68" t="s">
        <v>3783</v>
      </c>
      <c r="D1567" s="68" t="s">
        <v>3784</v>
      </c>
      <c r="E1567" s="68" t="s">
        <v>4230</v>
      </c>
      <c r="F1567" s="68" t="s">
        <v>4231</v>
      </c>
      <c r="G1567" s="68" t="s">
        <v>3469</v>
      </c>
      <c r="H1567" s="69">
        <v>473316</v>
      </c>
      <c r="I1567" s="68" t="s">
        <v>5148</v>
      </c>
      <c r="J1567" s="70" t="s">
        <v>3455</v>
      </c>
      <c r="K1567" s="178" t="s">
        <v>3455</v>
      </c>
    </row>
    <row r="1568" spans="1:11">
      <c r="A1568" s="67" t="s">
        <v>3803</v>
      </c>
      <c r="B1568" s="68" t="s">
        <v>3804</v>
      </c>
      <c r="C1568" s="68" t="s">
        <v>3805</v>
      </c>
      <c r="D1568" s="68" t="s">
        <v>3806</v>
      </c>
      <c r="E1568" s="68" t="s">
        <v>4230</v>
      </c>
      <c r="F1568" s="68" t="s">
        <v>4231</v>
      </c>
      <c r="G1568" s="68" t="s">
        <v>3469</v>
      </c>
      <c r="H1568" s="69">
        <v>63424181</v>
      </c>
      <c r="I1568" s="68" t="s">
        <v>5148</v>
      </c>
      <c r="J1568" s="70" t="s">
        <v>3455</v>
      </c>
      <c r="K1568" s="178" t="s">
        <v>3455</v>
      </c>
    </row>
    <row r="1569" spans="1:11">
      <c r="A1569" s="67" t="s">
        <v>3807</v>
      </c>
      <c r="B1569" s="68" t="s">
        <v>3808</v>
      </c>
      <c r="C1569" s="68" t="s">
        <v>3805</v>
      </c>
      <c r="D1569" s="68" t="s">
        <v>3806</v>
      </c>
      <c r="E1569" s="68" t="s">
        <v>4230</v>
      </c>
      <c r="F1569" s="68" t="s">
        <v>4231</v>
      </c>
      <c r="G1569" s="68" t="s">
        <v>3469</v>
      </c>
      <c r="H1569" s="69">
        <v>28872202</v>
      </c>
      <c r="I1569" s="68" t="s">
        <v>5148</v>
      </c>
      <c r="J1569" s="70" t="s">
        <v>3455</v>
      </c>
      <c r="K1569" s="178" t="s">
        <v>3455</v>
      </c>
    </row>
    <row r="1570" spans="1:11">
      <c r="A1570" s="67" t="s">
        <v>3809</v>
      </c>
      <c r="B1570" s="68" t="s">
        <v>3810</v>
      </c>
      <c r="C1570" s="68" t="s">
        <v>3805</v>
      </c>
      <c r="D1570" s="68" t="s">
        <v>3806</v>
      </c>
      <c r="E1570" s="68" t="s">
        <v>4230</v>
      </c>
      <c r="F1570" s="68" t="s">
        <v>4231</v>
      </c>
      <c r="G1570" s="68" t="s">
        <v>3469</v>
      </c>
      <c r="H1570" s="69">
        <v>473316</v>
      </c>
      <c r="I1570" s="68" t="s">
        <v>5148</v>
      </c>
      <c r="J1570" s="70" t="s">
        <v>3455</v>
      </c>
      <c r="K1570" s="178" t="s">
        <v>3455</v>
      </c>
    </row>
    <row r="1571" spans="1:11">
      <c r="A1571" s="67" t="s">
        <v>3811</v>
      </c>
      <c r="B1571" s="68" t="s">
        <v>3812</v>
      </c>
      <c r="C1571" s="68" t="s">
        <v>3805</v>
      </c>
      <c r="D1571" s="68" t="s">
        <v>3806</v>
      </c>
      <c r="E1571" s="68" t="s">
        <v>4230</v>
      </c>
      <c r="F1571" s="68" t="s">
        <v>4231</v>
      </c>
      <c r="G1571" s="68" t="s">
        <v>3469</v>
      </c>
      <c r="H1571" s="69">
        <v>12989333</v>
      </c>
      <c r="I1571" s="68" t="s">
        <v>5148</v>
      </c>
      <c r="J1571" s="70" t="s">
        <v>3455</v>
      </c>
      <c r="K1571" s="178" t="s">
        <v>3455</v>
      </c>
    </row>
    <row r="1572" spans="1:11">
      <c r="A1572" s="67" t="s">
        <v>3813</v>
      </c>
      <c r="B1572" s="68" t="s">
        <v>3814</v>
      </c>
      <c r="C1572" s="68" t="s">
        <v>3805</v>
      </c>
      <c r="D1572" s="68" t="s">
        <v>3806</v>
      </c>
      <c r="E1572" s="68" t="s">
        <v>4230</v>
      </c>
      <c r="F1572" s="68" t="s">
        <v>4231</v>
      </c>
      <c r="G1572" s="68" t="s">
        <v>3469</v>
      </c>
      <c r="H1572" s="69">
        <v>2839889</v>
      </c>
      <c r="I1572" s="68" t="s">
        <v>5148</v>
      </c>
      <c r="J1572" s="70" t="s">
        <v>3455</v>
      </c>
      <c r="K1572" s="178" t="s">
        <v>3455</v>
      </c>
    </row>
    <row r="1573" spans="1:11">
      <c r="A1573" s="67" t="s">
        <v>3815</v>
      </c>
      <c r="B1573" s="68" t="s">
        <v>3816</v>
      </c>
      <c r="C1573" s="68" t="s">
        <v>3805</v>
      </c>
      <c r="D1573" s="68" t="s">
        <v>3806</v>
      </c>
      <c r="E1573" s="68" t="s">
        <v>4230</v>
      </c>
      <c r="F1573" s="68" t="s">
        <v>4231</v>
      </c>
      <c r="G1573" s="68" t="s">
        <v>3469</v>
      </c>
      <c r="H1573" s="69">
        <v>473316</v>
      </c>
      <c r="I1573" s="68" t="s">
        <v>5148</v>
      </c>
      <c r="J1573" s="70" t="s">
        <v>3455</v>
      </c>
      <c r="K1573" s="178" t="s">
        <v>3455</v>
      </c>
    </row>
    <row r="1574" spans="1:11">
      <c r="A1574" s="67" t="s">
        <v>3817</v>
      </c>
      <c r="B1574" s="68" t="s">
        <v>3818</v>
      </c>
      <c r="C1574" s="68" t="s">
        <v>3805</v>
      </c>
      <c r="D1574" s="68" t="s">
        <v>3806</v>
      </c>
      <c r="E1574" s="68" t="s">
        <v>4230</v>
      </c>
      <c r="F1574" s="68" t="s">
        <v>4231</v>
      </c>
      <c r="G1574" s="68" t="s">
        <v>3469</v>
      </c>
      <c r="H1574" s="69">
        <v>6626406</v>
      </c>
      <c r="I1574" s="68" t="s">
        <v>5148</v>
      </c>
      <c r="J1574" s="70" t="s">
        <v>3455</v>
      </c>
      <c r="K1574" s="178" t="s">
        <v>3455</v>
      </c>
    </row>
    <row r="1575" spans="1:11">
      <c r="A1575" s="67" t="s">
        <v>3819</v>
      </c>
      <c r="B1575" s="68" t="s">
        <v>3820</v>
      </c>
      <c r="C1575" s="68" t="s">
        <v>3805</v>
      </c>
      <c r="D1575" s="68" t="s">
        <v>3806</v>
      </c>
      <c r="E1575" s="68" t="s">
        <v>4230</v>
      </c>
      <c r="F1575" s="68" t="s">
        <v>4231</v>
      </c>
      <c r="G1575" s="68" t="s">
        <v>3469</v>
      </c>
      <c r="H1575" s="69">
        <v>6626406</v>
      </c>
      <c r="I1575" s="68" t="s">
        <v>5148</v>
      </c>
      <c r="J1575" s="70" t="s">
        <v>3455</v>
      </c>
      <c r="K1575" s="178" t="s">
        <v>3455</v>
      </c>
    </row>
    <row r="1576" spans="1:11">
      <c r="A1576" s="67" t="s">
        <v>3821</v>
      </c>
      <c r="B1576" s="68" t="s">
        <v>3820</v>
      </c>
      <c r="C1576" s="68" t="s">
        <v>3805</v>
      </c>
      <c r="D1576" s="68" t="s">
        <v>3806</v>
      </c>
      <c r="E1576" s="68" t="s">
        <v>4230</v>
      </c>
      <c r="F1576" s="68" t="s">
        <v>4231</v>
      </c>
      <c r="G1576" s="68" t="s">
        <v>3469</v>
      </c>
      <c r="H1576" s="69">
        <v>473316</v>
      </c>
      <c r="I1576" s="68" t="s">
        <v>5148</v>
      </c>
      <c r="J1576" s="70" t="s">
        <v>3455</v>
      </c>
      <c r="K1576" s="178" t="s">
        <v>3455</v>
      </c>
    </row>
    <row r="1577" spans="1:11">
      <c r="A1577" s="67" t="s">
        <v>3822</v>
      </c>
      <c r="B1577" s="68" t="s">
        <v>3823</v>
      </c>
      <c r="C1577" s="68" t="s">
        <v>3824</v>
      </c>
      <c r="D1577" s="68" t="s">
        <v>3825</v>
      </c>
      <c r="E1577" s="68" t="s">
        <v>4230</v>
      </c>
      <c r="F1577" s="68" t="s">
        <v>4231</v>
      </c>
      <c r="G1577" s="68" t="s">
        <v>3469</v>
      </c>
      <c r="H1577" s="69">
        <v>53957886</v>
      </c>
      <c r="I1577" s="68" t="s">
        <v>5148</v>
      </c>
      <c r="J1577" s="70" t="s">
        <v>3455</v>
      </c>
      <c r="K1577" s="178" t="s">
        <v>3455</v>
      </c>
    </row>
    <row r="1578" spans="1:11">
      <c r="A1578" s="67" t="s">
        <v>3826</v>
      </c>
      <c r="B1578" s="68" t="s">
        <v>3827</v>
      </c>
      <c r="C1578" s="68" t="s">
        <v>3824</v>
      </c>
      <c r="D1578" s="68" t="s">
        <v>3825</v>
      </c>
      <c r="E1578" s="68" t="s">
        <v>4230</v>
      </c>
      <c r="F1578" s="68" t="s">
        <v>4231</v>
      </c>
      <c r="G1578" s="68" t="s">
        <v>3469</v>
      </c>
      <c r="H1578" s="69">
        <v>30292147</v>
      </c>
      <c r="I1578" s="68" t="s">
        <v>5148</v>
      </c>
      <c r="J1578" s="70" t="s">
        <v>3455</v>
      </c>
      <c r="K1578" s="178" t="s">
        <v>3455</v>
      </c>
    </row>
    <row r="1579" spans="1:11">
      <c r="A1579" s="67" t="s">
        <v>3828</v>
      </c>
      <c r="B1579" s="68" t="s">
        <v>3829</v>
      </c>
      <c r="C1579" s="68" t="s">
        <v>3824</v>
      </c>
      <c r="D1579" s="68" t="s">
        <v>3825</v>
      </c>
      <c r="E1579" s="68" t="s">
        <v>4230</v>
      </c>
      <c r="F1579" s="68" t="s">
        <v>4231</v>
      </c>
      <c r="G1579" s="68" t="s">
        <v>3469</v>
      </c>
      <c r="H1579" s="69">
        <v>2839889</v>
      </c>
      <c r="I1579" s="68" t="s">
        <v>5148</v>
      </c>
      <c r="J1579" s="70" t="s">
        <v>3455</v>
      </c>
      <c r="K1579" s="178" t="s">
        <v>3455</v>
      </c>
    </row>
    <row r="1580" spans="1:11">
      <c r="A1580" s="67" t="s">
        <v>3830</v>
      </c>
      <c r="B1580" s="68" t="s">
        <v>3831</v>
      </c>
      <c r="C1580" s="68" t="s">
        <v>3824</v>
      </c>
      <c r="D1580" s="68" t="s">
        <v>3825</v>
      </c>
      <c r="E1580" s="68" t="s">
        <v>4230</v>
      </c>
      <c r="F1580" s="68" t="s">
        <v>4231</v>
      </c>
      <c r="G1580" s="68" t="s">
        <v>3469</v>
      </c>
      <c r="H1580" s="69">
        <v>946629</v>
      </c>
      <c r="I1580" s="68" t="s">
        <v>5148</v>
      </c>
      <c r="J1580" s="70" t="s">
        <v>3455</v>
      </c>
      <c r="K1580" s="178" t="s">
        <v>3455</v>
      </c>
    </row>
    <row r="1581" spans="1:11">
      <c r="A1581" s="67" t="s">
        <v>3832</v>
      </c>
      <c r="B1581" s="68" t="s">
        <v>3833</v>
      </c>
      <c r="C1581" s="68" t="s">
        <v>3824</v>
      </c>
      <c r="D1581" s="68" t="s">
        <v>3825</v>
      </c>
      <c r="E1581" s="68" t="s">
        <v>4230</v>
      </c>
      <c r="F1581" s="68" t="s">
        <v>4231</v>
      </c>
      <c r="G1581" s="68" t="s">
        <v>3469</v>
      </c>
      <c r="H1581" s="69">
        <v>946629</v>
      </c>
      <c r="I1581" s="68" t="s">
        <v>5148</v>
      </c>
      <c r="J1581" s="70" t="s">
        <v>3455</v>
      </c>
      <c r="K1581" s="178" t="s">
        <v>3455</v>
      </c>
    </row>
    <row r="1582" spans="1:11">
      <c r="A1582" s="67" t="s">
        <v>3834</v>
      </c>
      <c r="B1582" s="68" t="s">
        <v>3835</v>
      </c>
      <c r="C1582" s="68" t="s">
        <v>3824</v>
      </c>
      <c r="D1582" s="68" t="s">
        <v>3825</v>
      </c>
      <c r="E1582" s="68" t="s">
        <v>4230</v>
      </c>
      <c r="F1582" s="68" t="s">
        <v>4231</v>
      </c>
      <c r="G1582" s="68" t="s">
        <v>3469</v>
      </c>
      <c r="H1582" s="69">
        <v>2839889</v>
      </c>
      <c r="I1582" s="68" t="s">
        <v>5148</v>
      </c>
      <c r="J1582" s="70" t="s">
        <v>3455</v>
      </c>
      <c r="K1582" s="178" t="s">
        <v>3455</v>
      </c>
    </row>
    <row r="1583" spans="1:11">
      <c r="A1583" s="67" t="s">
        <v>3836</v>
      </c>
      <c r="B1583" s="68" t="s">
        <v>3837</v>
      </c>
      <c r="C1583" s="68" t="s">
        <v>3824</v>
      </c>
      <c r="D1583" s="68" t="s">
        <v>3825</v>
      </c>
      <c r="E1583" s="68" t="s">
        <v>4230</v>
      </c>
      <c r="F1583" s="68" t="s">
        <v>4231</v>
      </c>
      <c r="G1583" s="68" t="s">
        <v>3469</v>
      </c>
      <c r="H1583" s="69">
        <v>1893258</v>
      </c>
      <c r="I1583" s="68" t="s">
        <v>5148</v>
      </c>
      <c r="J1583" s="70" t="s">
        <v>3455</v>
      </c>
      <c r="K1583" s="178" t="s">
        <v>3455</v>
      </c>
    </row>
    <row r="1584" spans="1:11">
      <c r="A1584" s="67" t="s">
        <v>3838</v>
      </c>
      <c r="B1584" s="68" t="s">
        <v>3839</v>
      </c>
      <c r="C1584" s="68" t="s">
        <v>3824</v>
      </c>
      <c r="D1584" s="68" t="s">
        <v>3825</v>
      </c>
      <c r="E1584" s="68" t="s">
        <v>4230</v>
      </c>
      <c r="F1584" s="68" t="s">
        <v>4231</v>
      </c>
      <c r="G1584" s="68" t="s">
        <v>3469</v>
      </c>
      <c r="H1584" s="69">
        <v>4087467</v>
      </c>
      <c r="I1584" s="68" t="s">
        <v>5148</v>
      </c>
      <c r="J1584" s="70" t="s">
        <v>3455</v>
      </c>
      <c r="K1584" s="178" t="s">
        <v>3455</v>
      </c>
    </row>
    <row r="1585" spans="1:11">
      <c r="A1585" s="67" t="s">
        <v>3840</v>
      </c>
      <c r="B1585" s="68" t="s">
        <v>3841</v>
      </c>
      <c r="C1585" s="68" t="s">
        <v>3824</v>
      </c>
      <c r="D1585" s="68" t="s">
        <v>3825</v>
      </c>
      <c r="E1585" s="68" t="s">
        <v>4230</v>
      </c>
      <c r="F1585" s="68" t="s">
        <v>4231</v>
      </c>
      <c r="G1585" s="68" t="s">
        <v>3469</v>
      </c>
      <c r="H1585" s="69">
        <v>8992980</v>
      </c>
      <c r="I1585" s="68" t="s">
        <v>5148</v>
      </c>
      <c r="J1585" s="70" t="s">
        <v>3455</v>
      </c>
      <c r="K1585" s="178" t="s">
        <v>3455</v>
      </c>
    </row>
    <row r="1586" spans="1:11">
      <c r="A1586" s="67" t="s">
        <v>3842</v>
      </c>
      <c r="B1586" s="68" t="s">
        <v>3843</v>
      </c>
      <c r="C1586" s="68" t="s">
        <v>3824</v>
      </c>
      <c r="D1586" s="68" t="s">
        <v>3825</v>
      </c>
      <c r="E1586" s="68" t="s">
        <v>4230</v>
      </c>
      <c r="F1586" s="68" t="s">
        <v>4231</v>
      </c>
      <c r="G1586" s="68" t="s">
        <v>3469</v>
      </c>
      <c r="H1586" s="69">
        <v>473316</v>
      </c>
      <c r="I1586" s="68" t="s">
        <v>5148</v>
      </c>
      <c r="J1586" s="70" t="s">
        <v>3455</v>
      </c>
      <c r="K1586" s="178" t="s">
        <v>3455</v>
      </c>
    </row>
    <row r="1587" spans="1:11">
      <c r="A1587" s="67" t="s">
        <v>4234</v>
      </c>
      <c r="B1587" s="68" t="s">
        <v>4235</v>
      </c>
      <c r="C1587" s="68" t="s">
        <v>3824</v>
      </c>
      <c r="D1587" s="68" t="s">
        <v>3825</v>
      </c>
      <c r="E1587" s="68" t="s">
        <v>4230</v>
      </c>
      <c r="F1587" s="68" t="s">
        <v>4231</v>
      </c>
      <c r="G1587" s="68" t="s">
        <v>3469</v>
      </c>
      <c r="H1587" s="69">
        <v>4697183</v>
      </c>
      <c r="I1587" s="68" t="s">
        <v>5148</v>
      </c>
      <c r="J1587" s="70" t="s">
        <v>3455</v>
      </c>
      <c r="K1587" s="178" t="s">
        <v>3455</v>
      </c>
    </row>
    <row r="1588" spans="1:11">
      <c r="A1588" s="67" t="s">
        <v>4200</v>
      </c>
      <c r="B1588" s="68" t="s">
        <v>4201</v>
      </c>
      <c r="C1588" s="68" t="s">
        <v>3824</v>
      </c>
      <c r="D1588" s="68" t="s">
        <v>3825</v>
      </c>
      <c r="E1588" s="68" t="s">
        <v>4230</v>
      </c>
      <c r="F1588" s="68" t="s">
        <v>4231</v>
      </c>
      <c r="G1588" s="68" t="s">
        <v>3469</v>
      </c>
      <c r="H1588" s="69">
        <v>29062287</v>
      </c>
      <c r="I1588" s="68" t="s">
        <v>5148</v>
      </c>
      <c r="J1588" s="70" t="s">
        <v>3455</v>
      </c>
      <c r="K1588" s="178" t="s">
        <v>3455</v>
      </c>
    </row>
    <row r="1589" spans="1:11">
      <c r="A1589" s="67" t="s">
        <v>4236</v>
      </c>
      <c r="B1589" s="68" t="s">
        <v>4237</v>
      </c>
      <c r="C1589" s="68" t="s">
        <v>3824</v>
      </c>
      <c r="D1589" s="68" t="s">
        <v>3825</v>
      </c>
      <c r="E1589" s="68" t="s">
        <v>4230</v>
      </c>
      <c r="F1589" s="68" t="s">
        <v>4231</v>
      </c>
      <c r="G1589" s="68" t="s">
        <v>3469</v>
      </c>
      <c r="H1589" s="69">
        <v>5281227</v>
      </c>
      <c r="I1589" s="68" t="s">
        <v>5148</v>
      </c>
      <c r="J1589" s="70" t="s">
        <v>3455</v>
      </c>
      <c r="K1589" s="178" t="s">
        <v>3455</v>
      </c>
    </row>
    <row r="1590" spans="1:11">
      <c r="A1590" s="67" t="s">
        <v>3844</v>
      </c>
      <c r="B1590" s="68" t="s">
        <v>3845</v>
      </c>
      <c r="C1590" s="68" t="s">
        <v>3846</v>
      </c>
      <c r="D1590" s="68" t="s">
        <v>3847</v>
      </c>
      <c r="E1590" s="68" t="s">
        <v>4230</v>
      </c>
      <c r="F1590" s="68" t="s">
        <v>4231</v>
      </c>
      <c r="G1590" s="68" t="s">
        <v>3469</v>
      </c>
      <c r="H1590" s="69">
        <v>1893258</v>
      </c>
      <c r="I1590" s="68" t="s">
        <v>5148</v>
      </c>
      <c r="J1590" s="70" t="s">
        <v>3455</v>
      </c>
      <c r="K1590" s="178" t="s">
        <v>3455</v>
      </c>
    </row>
    <row r="1591" spans="1:11">
      <c r="A1591" s="67" t="s">
        <v>3848</v>
      </c>
      <c r="B1591" s="68" t="s">
        <v>3849</v>
      </c>
      <c r="C1591" s="68" t="s">
        <v>3846</v>
      </c>
      <c r="D1591" s="68" t="s">
        <v>3847</v>
      </c>
      <c r="E1591" s="68" t="s">
        <v>4230</v>
      </c>
      <c r="F1591" s="68" t="s">
        <v>4231</v>
      </c>
      <c r="G1591" s="68" t="s">
        <v>3469</v>
      </c>
      <c r="H1591" s="69">
        <v>16092702</v>
      </c>
      <c r="I1591" s="68" t="s">
        <v>5148</v>
      </c>
      <c r="J1591" s="70" t="s">
        <v>3455</v>
      </c>
      <c r="K1591" s="178" t="s">
        <v>3455</v>
      </c>
    </row>
    <row r="1592" spans="1:11">
      <c r="A1592" s="67" t="s">
        <v>3850</v>
      </c>
      <c r="B1592" s="68" t="s">
        <v>3851</v>
      </c>
      <c r="C1592" s="68" t="s">
        <v>3846</v>
      </c>
      <c r="D1592" s="68" t="s">
        <v>3847</v>
      </c>
      <c r="E1592" s="68" t="s">
        <v>4230</v>
      </c>
      <c r="F1592" s="68" t="s">
        <v>4231</v>
      </c>
      <c r="G1592" s="68" t="s">
        <v>3469</v>
      </c>
      <c r="H1592" s="69">
        <v>9466296</v>
      </c>
      <c r="I1592" s="68" t="s">
        <v>5148</v>
      </c>
      <c r="J1592" s="70" t="s">
        <v>3455</v>
      </c>
      <c r="K1592" s="178" t="s">
        <v>3455</v>
      </c>
    </row>
    <row r="1593" spans="1:11">
      <c r="A1593" s="67" t="s">
        <v>3852</v>
      </c>
      <c r="B1593" s="68" t="s">
        <v>3853</v>
      </c>
      <c r="C1593" s="68" t="s">
        <v>3846</v>
      </c>
      <c r="D1593" s="68" t="s">
        <v>3847</v>
      </c>
      <c r="E1593" s="68" t="s">
        <v>4230</v>
      </c>
      <c r="F1593" s="68" t="s">
        <v>4231</v>
      </c>
      <c r="G1593" s="68" t="s">
        <v>3469</v>
      </c>
      <c r="H1593" s="69">
        <v>27452258</v>
      </c>
      <c r="I1593" s="68" t="s">
        <v>5148</v>
      </c>
      <c r="J1593" s="70" t="s">
        <v>3455</v>
      </c>
      <c r="K1593" s="178" t="s">
        <v>3455</v>
      </c>
    </row>
    <row r="1594" spans="1:11">
      <c r="A1594" s="67" t="s">
        <v>3854</v>
      </c>
      <c r="B1594" s="68" t="s">
        <v>3855</v>
      </c>
      <c r="C1594" s="68" t="s">
        <v>3846</v>
      </c>
      <c r="D1594" s="68" t="s">
        <v>3847</v>
      </c>
      <c r="E1594" s="68" t="s">
        <v>4230</v>
      </c>
      <c r="F1594" s="68" t="s">
        <v>4231</v>
      </c>
      <c r="G1594" s="68" t="s">
        <v>3469</v>
      </c>
      <c r="H1594" s="69">
        <v>16092702</v>
      </c>
      <c r="I1594" s="68" t="s">
        <v>5148</v>
      </c>
      <c r="J1594" s="70" t="s">
        <v>3455</v>
      </c>
      <c r="K1594" s="178" t="s">
        <v>3455</v>
      </c>
    </row>
    <row r="1595" spans="1:11">
      <c r="A1595" s="67" t="s">
        <v>3856</v>
      </c>
      <c r="B1595" s="68" t="s">
        <v>3857</v>
      </c>
      <c r="C1595" s="68" t="s">
        <v>3846</v>
      </c>
      <c r="D1595" s="68" t="s">
        <v>3847</v>
      </c>
      <c r="E1595" s="68" t="s">
        <v>4230</v>
      </c>
      <c r="F1595" s="68" t="s">
        <v>4231</v>
      </c>
      <c r="G1595" s="68" t="s">
        <v>3469</v>
      </c>
      <c r="H1595" s="69">
        <v>20352536</v>
      </c>
      <c r="I1595" s="68" t="s">
        <v>5148</v>
      </c>
      <c r="J1595" s="70" t="s">
        <v>3455</v>
      </c>
      <c r="K1595" s="178" t="s">
        <v>3455</v>
      </c>
    </row>
    <row r="1596" spans="1:11">
      <c r="A1596" s="67" t="s">
        <v>3858</v>
      </c>
      <c r="B1596" s="68" t="s">
        <v>3859</v>
      </c>
      <c r="C1596" s="68" t="s">
        <v>3846</v>
      </c>
      <c r="D1596" s="68" t="s">
        <v>3847</v>
      </c>
      <c r="E1596" s="68" t="s">
        <v>4230</v>
      </c>
      <c r="F1596" s="68" t="s">
        <v>4231</v>
      </c>
      <c r="G1596" s="68" t="s">
        <v>3469</v>
      </c>
      <c r="H1596" s="69">
        <v>21772480</v>
      </c>
      <c r="I1596" s="68" t="s">
        <v>5148</v>
      </c>
      <c r="J1596" s="70" t="s">
        <v>3455</v>
      </c>
      <c r="K1596" s="178" t="s">
        <v>3455</v>
      </c>
    </row>
    <row r="1597" spans="1:11">
      <c r="A1597" s="67" t="s">
        <v>3860</v>
      </c>
      <c r="B1597" s="68" t="s">
        <v>3861</v>
      </c>
      <c r="C1597" s="68" t="s">
        <v>3846</v>
      </c>
      <c r="D1597" s="68" t="s">
        <v>3847</v>
      </c>
      <c r="E1597" s="68" t="s">
        <v>4230</v>
      </c>
      <c r="F1597" s="68" t="s">
        <v>4231</v>
      </c>
      <c r="G1597" s="68" t="s">
        <v>3469</v>
      </c>
      <c r="H1597" s="69">
        <v>23665739</v>
      </c>
      <c r="I1597" s="68" t="s">
        <v>5148</v>
      </c>
      <c r="J1597" s="70" t="s">
        <v>3455</v>
      </c>
      <c r="K1597" s="178" t="s">
        <v>3455</v>
      </c>
    </row>
    <row r="1598" spans="1:11">
      <c r="A1598" s="67" t="s">
        <v>3862</v>
      </c>
      <c r="B1598" s="68" t="s">
        <v>3863</v>
      </c>
      <c r="C1598" s="68" t="s">
        <v>3846</v>
      </c>
      <c r="D1598" s="68" t="s">
        <v>3847</v>
      </c>
      <c r="E1598" s="68" t="s">
        <v>4230</v>
      </c>
      <c r="F1598" s="68" t="s">
        <v>4231</v>
      </c>
      <c r="G1598" s="68" t="s">
        <v>3469</v>
      </c>
      <c r="H1598" s="69">
        <v>15619389</v>
      </c>
      <c r="I1598" s="68" t="s">
        <v>5148</v>
      </c>
      <c r="J1598" s="70" t="s">
        <v>3455</v>
      </c>
      <c r="K1598" s="178" t="s">
        <v>3455</v>
      </c>
    </row>
    <row r="1599" spans="1:11">
      <c r="A1599" s="67" t="s">
        <v>3864</v>
      </c>
      <c r="B1599" s="68" t="s">
        <v>3865</v>
      </c>
      <c r="C1599" s="68" t="s">
        <v>3846</v>
      </c>
      <c r="D1599" s="68" t="s">
        <v>3847</v>
      </c>
      <c r="E1599" s="68" t="s">
        <v>4230</v>
      </c>
      <c r="F1599" s="68" t="s">
        <v>4231</v>
      </c>
      <c r="G1599" s="68" t="s">
        <v>3469</v>
      </c>
      <c r="H1599" s="69">
        <v>21299165</v>
      </c>
      <c r="I1599" s="68" t="s">
        <v>5148</v>
      </c>
      <c r="J1599" s="70" t="s">
        <v>3455</v>
      </c>
      <c r="K1599" s="178" t="s">
        <v>3455</v>
      </c>
    </row>
    <row r="1600" spans="1:11">
      <c r="A1600" s="67" t="s">
        <v>3866</v>
      </c>
      <c r="B1600" s="68" t="s">
        <v>3867</v>
      </c>
      <c r="C1600" s="68" t="s">
        <v>3846</v>
      </c>
      <c r="D1600" s="68" t="s">
        <v>3847</v>
      </c>
      <c r="E1600" s="68" t="s">
        <v>4230</v>
      </c>
      <c r="F1600" s="68" t="s">
        <v>4231</v>
      </c>
      <c r="G1600" s="68" t="s">
        <v>3469</v>
      </c>
      <c r="H1600" s="69">
        <v>20352536</v>
      </c>
      <c r="I1600" s="68" t="s">
        <v>5148</v>
      </c>
      <c r="J1600" s="70" t="s">
        <v>3455</v>
      </c>
      <c r="K1600" s="178" t="s">
        <v>3455</v>
      </c>
    </row>
    <row r="1601" spans="1:11">
      <c r="A1601" s="67" t="s">
        <v>3868</v>
      </c>
      <c r="B1601" s="68" t="s">
        <v>3869</v>
      </c>
      <c r="C1601" s="68" t="s">
        <v>3846</v>
      </c>
      <c r="D1601" s="68" t="s">
        <v>3847</v>
      </c>
      <c r="E1601" s="68" t="s">
        <v>4230</v>
      </c>
      <c r="F1601" s="68" t="s">
        <v>4231</v>
      </c>
      <c r="G1601" s="68" t="s">
        <v>3469</v>
      </c>
      <c r="H1601" s="69">
        <v>16566018</v>
      </c>
      <c r="I1601" s="68" t="s">
        <v>5148</v>
      </c>
      <c r="J1601" s="70" t="s">
        <v>3455</v>
      </c>
      <c r="K1601" s="178" t="s">
        <v>3455</v>
      </c>
    </row>
    <row r="1602" spans="1:11">
      <c r="A1602" s="67" t="s">
        <v>3870</v>
      </c>
      <c r="B1602" s="68" t="s">
        <v>3871</v>
      </c>
      <c r="C1602" s="68" t="s">
        <v>3846</v>
      </c>
      <c r="D1602" s="68" t="s">
        <v>3847</v>
      </c>
      <c r="E1602" s="68" t="s">
        <v>4230</v>
      </c>
      <c r="F1602" s="68" t="s">
        <v>4231</v>
      </c>
      <c r="G1602" s="68" t="s">
        <v>3469</v>
      </c>
      <c r="H1602" s="69">
        <v>473316</v>
      </c>
      <c r="I1602" s="68" t="s">
        <v>5148</v>
      </c>
      <c r="J1602" s="70" t="s">
        <v>3455</v>
      </c>
      <c r="K1602" s="178" t="s">
        <v>3455</v>
      </c>
    </row>
    <row r="1603" spans="1:11">
      <c r="A1603" s="67" t="s">
        <v>3872</v>
      </c>
      <c r="B1603" s="68" t="s">
        <v>3873</v>
      </c>
      <c r="C1603" s="68" t="s">
        <v>3846</v>
      </c>
      <c r="D1603" s="68" t="s">
        <v>3847</v>
      </c>
      <c r="E1603" s="68" t="s">
        <v>4230</v>
      </c>
      <c r="F1603" s="68" t="s">
        <v>4231</v>
      </c>
      <c r="G1603" s="68" t="s">
        <v>3469</v>
      </c>
      <c r="H1603" s="69">
        <v>15146073</v>
      </c>
      <c r="I1603" s="68" t="s">
        <v>5148</v>
      </c>
      <c r="J1603" s="70" t="s">
        <v>3455</v>
      </c>
      <c r="K1603" s="178" t="s">
        <v>3455</v>
      </c>
    </row>
    <row r="1604" spans="1:11">
      <c r="A1604" s="67" t="s">
        <v>3874</v>
      </c>
      <c r="B1604" s="68" t="s">
        <v>3875</v>
      </c>
      <c r="C1604" s="68" t="s">
        <v>3846</v>
      </c>
      <c r="D1604" s="68" t="s">
        <v>3847</v>
      </c>
      <c r="E1604" s="68" t="s">
        <v>4230</v>
      </c>
      <c r="F1604" s="68" t="s">
        <v>4231</v>
      </c>
      <c r="G1604" s="68" t="s">
        <v>3469</v>
      </c>
      <c r="H1604" s="69">
        <v>10886240</v>
      </c>
      <c r="I1604" s="68" t="s">
        <v>5148</v>
      </c>
      <c r="J1604" s="70" t="s">
        <v>3455</v>
      </c>
      <c r="K1604" s="178" t="s">
        <v>3455</v>
      </c>
    </row>
    <row r="1605" spans="1:11">
      <c r="A1605" s="67" t="s">
        <v>3876</v>
      </c>
      <c r="B1605" s="68" t="s">
        <v>3877</v>
      </c>
      <c r="C1605" s="68" t="s">
        <v>3846</v>
      </c>
      <c r="D1605" s="68" t="s">
        <v>3847</v>
      </c>
      <c r="E1605" s="68" t="s">
        <v>4230</v>
      </c>
      <c r="F1605" s="68" t="s">
        <v>4231</v>
      </c>
      <c r="G1605" s="68" t="s">
        <v>3469</v>
      </c>
      <c r="H1605" s="69">
        <v>13252814</v>
      </c>
      <c r="I1605" s="68" t="s">
        <v>5148</v>
      </c>
      <c r="J1605" s="70" t="s">
        <v>3455</v>
      </c>
      <c r="K1605" s="178" t="s">
        <v>3455</v>
      </c>
    </row>
    <row r="1606" spans="1:11">
      <c r="A1606" s="67" t="s">
        <v>3878</v>
      </c>
      <c r="B1606" s="68" t="s">
        <v>3879</v>
      </c>
      <c r="C1606" s="68" t="s">
        <v>3846</v>
      </c>
      <c r="D1606" s="68" t="s">
        <v>3847</v>
      </c>
      <c r="E1606" s="68" t="s">
        <v>4230</v>
      </c>
      <c r="F1606" s="68" t="s">
        <v>4231</v>
      </c>
      <c r="G1606" s="68" t="s">
        <v>3469</v>
      </c>
      <c r="H1606" s="69">
        <v>11832871</v>
      </c>
      <c r="I1606" s="68" t="s">
        <v>5148</v>
      </c>
      <c r="J1606" s="70" t="s">
        <v>3455</v>
      </c>
      <c r="K1606" s="178" t="s">
        <v>3455</v>
      </c>
    </row>
    <row r="1607" spans="1:11">
      <c r="A1607" s="67" t="s">
        <v>3880</v>
      </c>
      <c r="B1607" s="68" t="s">
        <v>3881</v>
      </c>
      <c r="C1607" s="68" t="s">
        <v>3846</v>
      </c>
      <c r="D1607" s="68" t="s">
        <v>3847</v>
      </c>
      <c r="E1607" s="68" t="s">
        <v>4230</v>
      </c>
      <c r="F1607" s="68" t="s">
        <v>4231</v>
      </c>
      <c r="G1607" s="68" t="s">
        <v>3469</v>
      </c>
      <c r="H1607" s="69">
        <v>9939610</v>
      </c>
      <c r="I1607" s="68" t="s">
        <v>5148</v>
      </c>
      <c r="J1607" s="70" t="s">
        <v>3455</v>
      </c>
      <c r="K1607" s="178" t="s">
        <v>3455</v>
      </c>
    </row>
    <row r="1608" spans="1:11">
      <c r="A1608" s="67" t="s">
        <v>3882</v>
      </c>
      <c r="B1608" s="68" t="s">
        <v>3883</v>
      </c>
      <c r="C1608" s="68" t="s">
        <v>3846</v>
      </c>
      <c r="D1608" s="68" t="s">
        <v>3847</v>
      </c>
      <c r="E1608" s="68" t="s">
        <v>4230</v>
      </c>
      <c r="F1608" s="68" t="s">
        <v>4231</v>
      </c>
      <c r="G1608" s="68" t="s">
        <v>3469</v>
      </c>
      <c r="H1608" s="69">
        <v>473316</v>
      </c>
      <c r="I1608" s="68" t="s">
        <v>5148</v>
      </c>
      <c r="J1608" s="70" t="s">
        <v>3455</v>
      </c>
      <c r="K1608" s="178" t="s">
        <v>3455</v>
      </c>
    </row>
    <row r="1609" spans="1:11">
      <c r="A1609" s="67" t="s">
        <v>3884</v>
      </c>
      <c r="B1609" s="68" t="s">
        <v>3885</v>
      </c>
      <c r="C1609" s="68" t="s">
        <v>3846</v>
      </c>
      <c r="D1609" s="68" t="s">
        <v>3847</v>
      </c>
      <c r="E1609" s="68" t="s">
        <v>4230</v>
      </c>
      <c r="F1609" s="68" t="s">
        <v>4231</v>
      </c>
      <c r="G1609" s="68" t="s">
        <v>3469</v>
      </c>
      <c r="H1609" s="69">
        <v>12306184</v>
      </c>
      <c r="I1609" s="68" t="s">
        <v>5148</v>
      </c>
      <c r="J1609" s="70" t="s">
        <v>3455</v>
      </c>
      <c r="K1609" s="178" t="s">
        <v>3455</v>
      </c>
    </row>
    <row r="1610" spans="1:11">
      <c r="A1610" s="67" t="s">
        <v>3886</v>
      </c>
      <c r="B1610" s="68" t="s">
        <v>3887</v>
      </c>
      <c r="C1610" s="68" t="s">
        <v>3846</v>
      </c>
      <c r="D1610" s="68" t="s">
        <v>3847</v>
      </c>
      <c r="E1610" s="68" t="s">
        <v>4230</v>
      </c>
      <c r="F1610" s="68" t="s">
        <v>4231</v>
      </c>
      <c r="G1610" s="68" t="s">
        <v>3469</v>
      </c>
      <c r="H1610" s="69">
        <v>35498608</v>
      </c>
      <c r="I1610" s="68" t="s">
        <v>5148</v>
      </c>
      <c r="J1610" s="70" t="s">
        <v>3455</v>
      </c>
      <c r="K1610" s="178" t="s">
        <v>3455</v>
      </c>
    </row>
    <row r="1611" spans="1:11">
      <c r="A1611" s="67" t="s">
        <v>3888</v>
      </c>
      <c r="B1611" s="68" t="s">
        <v>3889</v>
      </c>
      <c r="C1611" s="68" t="s">
        <v>3846</v>
      </c>
      <c r="D1611" s="68" t="s">
        <v>3847</v>
      </c>
      <c r="E1611" s="68" t="s">
        <v>4230</v>
      </c>
      <c r="F1611" s="68" t="s">
        <v>4231</v>
      </c>
      <c r="G1611" s="68" t="s">
        <v>3469</v>
      </c>
      <c r="H1611" s="69">
        <v>14672758</v>
      </c>
      <c r="I1611" s="68" t="s">
        <v>5148</v>
      </c>
      <c r="J1611" s="70" t="s">
        <v>3455</v>
      </c>
      <c r="K1611" s="178" t="s">
        <v>3455</v>
      </c>
    </row>
    <row r="1612" spans="1:11">
      <c r="A1612" s="67" t="s">
        <v>3890</v>
      </c>
      <c r="B1612" s="68" t="s">
        <v>3891</v>
      </c>
      <c r="C1612" s="68" t="s">
        <v>3846</v>
      </c>
      <c r="D1612" s="68" t="s">
        <v>3847</v>
      </c>
      <c r="E1612" s="68" t="s">
        <v>4230</v>
      </c>
      <c r="F1612" s="68" t="s">
        <v>4231</v>
      </c>
      <c r="G1612" s="68" t="s">
        <v>3469</v>
      </c>
      <c r="H1612" s="69">
        <v>7099722</v>
      </c>
      <c r="I1612" s="68" t="s">
        <v>5148</v>
      </c>
      <c r="J1612" s="70" t="s">
        <v>3455</v>
      </c>
      <c r="K1612" s="178" t="s">
        <v>3455</v>
      </c>
    </row>
    <row r="1613" spans="1:11">
      <c r="A1613" s="67" t="s">
        <v>3892</v>
      </c>
      <c r="B1613" s="68" t="s">
        <v>3893</v>
      </c>
      <c r="C1613" s="68" t="s">
        <v>3846</v>
      </c>
      <c r="D1613" s="68" t="s">
        <v>3847</v>
      </c>
      <c r="E1613" s="68" t="s">
        <v>4230</v>
      </c>
      <c r="F1613" s="68" t="s">
        <v>4231</v>
      </c>
      <c r="G1613" s="68" t="s">
        <v>3469</v>
      </c>
      <c r="H1613" s="69">
        <v>15906073</v>
      </c>
      <c r="I1613" s="68" t="s">
        <v>5148</v>
      </c>
      <c r="J1613" s="70" t="s">
        <v>3455</v>
      </c>
      <c r="K1613" s="178" t="s">
        <v>3455</v>
      </c>
    </row>
    <row r="1614" spans="1:11">
      <c r="A1614" s="67" t="s">
        <v>3894</v>
      </c>
      <c r="B1614" s="68" t="s">
        <v>3895</v>
      </c>
      <c r="C1614" s="68" t="s">
        <v>3846</v>
      </c>
      <c r="D1614" s="68" t="s">
        <v>3847</v>
      </c>
      <c r="E1614" s="68" t="s">
        <v>4230</v>
      </c>
      <c r="F1614" s="68" t="s">
        <v>4231</v>
      </c>
      <c r="G1614" s="68" t="s">
        <v>3469</v>
      </c>
      <c r="H1614" s="69">
        <v>49344232</v>
      </c>
      <c r="I1614" s="68" t="s">
        <v>5148</v>
      </c>
      <c r="J1614" s="70" t="s">
        <v>3455</v>
      </c>
      <c r="K1614" s="178" t="s">
        <v>3455</v>
      </c>
    </row>
    <row r="1615" spans="1:11">
      <c r="A1615" s="67" t="s">
        <v>3896</v>
      </c>
      <c r="B1615" s="68" t="s">
        <v>3897</v>
      </c>
      <c r="C1615" s="68" t="s">
        <v>3846</v>
      </c>
      <c r="D1615" s="68" t="s">
        <v>3847</v>
      </c>
      <c r="E1615" s="68" t="s">
        <v>4230</v>
      </c>
      <c r="F1615" s="68" t="s">
        <v>4231</v>
      </c>
      <c r="G1615" s="68" t="s">
        <v>3469</v>
      </c>
      <c r="H1615" s="69">
        <v>67210700</v>
      </c>
      <c r="I1615" s="68" t="s">
        <v>5148</v>
      </c>
      <c r="J1615" s="70" t="s">
        <v>3455</v>
      </c>
      <c r="K1615" s="178" t="s">
        <v>3455</v>
      </c>
    </row>
    <row r="1616" spans="1:11">
      <c r="A1616" s="67" t="s">
        <v>3898</v>
      </c>
      <c r="B1616" s="68" t="s">
        <v>3899</v>
      </c>
      <c r="C1616" s="68" t="s">
        <v>3900</v>
      </c>
      <c r="D1616" s="68" t="s">
        <v>3901</v>
      </c>
      <c r="E1616" s="68" t="s">
        <v>4230</v>
      </c>
      <c r="F1616" s="68" t="s">
        <v>4231</v>
      </c>
      <c r="G1616" s="68" t="s">
        <v>3469</v>
      </c>
      <c r="H1616" s="69">
        <v>75730367</v>
      </c>
      <c r="I1616" s="68" t="s">
        <v>5148</v>
      </c>
      <c r="J1616" s="70" t="s">
        <v>3455</v>
      </c>
      <c r="K1616" s="178" t="s">
        <v>3455</v>
      </c>
    </row>
    <row r="1617" spans="1:11">
      <c r="A1617" s="67" t="s">
        <v>3902</v>
      </c>
      <c r="B1617" s="68" t="s">
        <v>3903</v>
      </c>
      <c r="C1617" s="68" t="s">
        <v>3900</v>
      </c>
      <c r="D1617" s="68" t="s">
        <v>3901</v>
      </c>
      <c r="E1617" s="68" t="s">
        <v>4230</v>
      </c>
      <c r="F1617" s="68" t="s">
        <v>4231</v>
      </c>
      <c r="G1617" s="68" t="s">
        <v>3469</v>
      </c>
      <c r="H1617" s="69">
        <v>67684015</v>
      </c>
      <c r="I1617" s="68" t="s">
        <v>5148</v>
      </c>
      <c r="J1617" s="70" t="s">
        <v>3455</v>
      </c>
      <c r="K1617" s="178" t="s">
        <v>3455</v>
      </c>
    </row>
    <row r="1618" spans="1:11">
      <c r="A1618" s="67" t="s">
        <v>3904</v>
      </c>
      <c r="B1618" s="68" t="s">
        <v>3905</v>
      </c>
      <c r="C1618" s="68" t="s">
        <v>3900</v>
      </c>
      <c r="D1618" s="68" t="s">
        <v>3901</v>
      </c>
      <c r="E1618" s="68" t="s">
        <v>4230</v>
      </c>
      <c r="F1618" s="68" t="s">
        <v>4231</v>
      </c>
      <c r="G1618" s="68" t="s">
        <v>3469</v>
      </c>
      <c r="H1618" s="69">
        <v>36445239</v>
      </c>
      <c r="I1618" s="68" t="s">
        <v>5148</v>
      </c>
      <c r="J1618" s="70" t="s">
        <v>3455</v>
      </c>
      <c r="K1618" s="178" t="s">
        <v>3455</v>
      </c>
    </row>
    <row r="1619" spans="1:11">
      <c r="A1619" s="67" t="s">
        <v>3906</v>
      </c>
      <c r="B1619" s="68" t="s">
        <v>3907</v>
      </c>
      <c r="C1619" s="68" t="s">
        <v>3900</v>
      </c>
      <c r="D1619" s="68" t="s">
        <v>3901</v>
      </c>
      <c r="E1619" s="68" t="s">
        <v>4230</v>
      </c>
      <c r="F1619" s="68" t="s">
        <v>4231</v>
      </c>
      <c r="G1619" s="68" t="s">
        <v>3469</v>
      </c>
      <c r="H1619" s="69">
        <v>53957886</v>
      </c>
      <c r="I1619" s="68" t="s">
        <v>5148</v>
      </c>
      <c r="J1619" s="70" t="s">
        <v>3455</v>
      </c>
      <c r="K1619" s="178" t="s">
        <v>3455</v>
      </c>
    </row>
    <row r="1620" spans="1:11">
      <c r="A1620" s="67" t="s">
        <v>3908</v>
      </c>
      <c r="B1620" s="68" t="s">
        <v>3909</v>
      </c>
      <c r="C1620" s="68" t="s">
        <v>3900</v>
      </c>
      <c r="D1620" s="68" t="s">
        <v>3901</v>
      </c>
      <c r="E1620" s="68" t="s">
        <v>4230</v>
      </c>
      <c r="F1620" s="68" t="s">
        <v>4231</v>
      </c>
      <c r="G1620" s="68" t="s">
        <v>3469</v>
      </c>
      <c r="H1620" s="69">
        <v>1893258</v>
      </c>
      <c r="I1620" s="68" t="s">
        <v>5148</v>
      </c>
      <c r="J1620" s="70" t="s">
        <v>3455</v>
      </c>
      <c r="K1620" s="178" t="s">
        <v>3455</v>
      </c>
    </row>
    <row r="1621" spans="1:11">
      <c r="A1621" s="67" t="s">
        <v>3910</v>
      </c>
      <c r="B1621" s="68" t="s">
        <v>3911</v>
      </c>
      <c r="C1621" s="68" t="s">
        <v>3900</v>
      </c>
      <c r="D1621" s="68" t="s">
        <v>3901</v>
      </c>
      <c r="E1621" s="68" t="s">
        <v>4230</v>
      </c>
      <c r="F1621" s="68" t="s">
        <v>4231</v>
      </c>
      <c r="G1621" s="68" t="s">
        <v>3469</v>
      </c>
      <c r="H1621" s="69">
        <v>1419945</v>
      </c>
      <c r="I1621" s="68" t="s">
        <v>5148</v>
      </c>
      <c r="J1621" s="70" t="s">
        <v>3455</v>
      </c>
      <c r="K1621" s="178" t="s">
        <v>3455</v>
      </c>
    </row>
    <row r="1622" spans="1:11">
      <c r="A1622" s="67" t="s">
        <v>3912</v>
      </c>
      <c r="B1622" s="68" t="s">
        <v>3913</v>
      </c>
      <c r="C1622" s="68" t="s">
        <v>3900</v>
      </c>
      <c r="D1622" s="68" t="s">
        <v>3901</v>
      </c>
      <c r="E1622" s="68" t="s">
        <v>4230</v>
      </c>
      <c r="F1622" s="68" t="s">
        <v>4231</v>
      </c>
      <c r="G1622" s="68" t="s">
        <v>3469</v>
      </c>
      <c r="H1622" s="69">
        <v>17985962</v>
      </c>
      <c r="I1622" s="68" t="s">
        <v>5148</v>
      </c>
      <c r="J1622" s="70" t="s">
        <v>3455</v>
      </c>
      <c r="K1622" s="178" t="s">
        <v>3455</v>
      </c>
    </row>
    <row r="1623" spans="1:11">
      <c r="A1623" s="67" t="s">
        <v>3914</v>
      </c>
      <c r="B1623" s="68" t="s">
        <v>3915</v>
      </c>
      <c r="C1623" s="68" t="s">
        <v>3900</v>
      </c>
      <c r="D1623" s="68" t="s">
        <v>3901</v>
      </c>
      <c r="E1623" s="68" t="s">
        <v>4230</v>
      </c>
      <c r="F1623" s="68" t="s">
        <v>4231</v>
      </c>
      <c r="G1623" s="68" t="s">
        <v>3469</v>
      </c>
      <c r="H1623" s="69">
        <v>3313204</v>
      </c>
      <c r="I1623" s="68" t="s">
        <v>5148</v>
      </c>
      <c r="J1623" s="70" t="s">
        <v>3455</v>
      </c>
      <c r="K1623" s="178" t="s">
        <v>3455</v>
      </c>
    </row>
    <row r="1624" spans="1:11">
      <c r="A1624" s="67" t="s">
        <v>3916</v>
      </c>
      <c r="B1624" s="68" t="s">
        <v>3917</v>
      </c>
      <c r="C1624" s="68" t="s">
        <v>3900</v>
      </c>
      <c r="D1624" s="68" t="s">
        <v>3901</v>
      </c>
      <c r="E1624" s="68" t="s">
        <v>4230</v>
      </c>
      <c r="F1624" s="68" t="s">
        <v>4231</v>
      </c>
      <c r="G1624" s="68" t="s">
        <v>3469</v>
      </c>
      <c r="H1624" s="69">
        <v>473316</v>
      </c>
      <c r="I1624" s="68" t="s">
        <v>5148</v>
      </c>
      <c r="J1624" s="70" t="s">
        <v>3455</v>
      </c>
      <c r="K1624" s="178" t="s">
        <v>3455</v>
      </c>
    </row>
    <row r="1625" spans="1:11">
      <c r="A1625" s="67" t="s">
        <v>3918</v>
      </c>
      <c r="B1625" s="68" t="s">
        <v>3919</v>
      </c>
      <c r="C1625" s="68" t="s">
        <v>3900</v>
      </c>
      <c r="D1625" s="68" t="s">
        <v>3901</v>
      </c>
      <c r="E1625" s="68" t="s">
        <v>4230</v>
      </c>
      <c r="F1625" s="68" t="s">
        <v>4231</v>
      </c>
      <c r="G1625" s="68" t="s">
        <v>3469</v>
      </c>
      <c r="H1625" s="69">
        <v>1893258</v>
      </c>
      <c r="I1625" s="68" t="s">
        <v>5148</v>
      </c>
      <c r="J1625" s="70" t="s">
        <v>3455</v>
      </c>
      <c r="K1625" s="178" t="s">
        <v>3455</v>
      </c>
    </row>
    <row r="1626" spans="1:11">
      <c r="A1626" s="67" t="s">
        <v>3920</v>
      </c>
      <c r="B1626" s="68" t="s">
        <v>3921</v>
      </c>
      <c r="C1626" s="68" t="s">
        <v>3900</v>
      </c>
      <c r="D1626" s="68" t="s">
        <v>3901</v>
      </c>
      <c r="E1626" s="68" t="s">
        <v>4230</v>
      </c>
      <c r="F1626" s="68" t="s">
        <v>4231</v>
      </c>
      <c r="G1626" s="68" t="s">
        <v>3469</v>
      </c>
      <c r="H1626" s="69">
        <v>44491591</v>
      </c>
      <c r="I1626" s="68" t="s">
        <v>5148</v>
      </c>
      <c r="J1626" s="70" t="s">
        <v>3455</v>
      </c>
      <c r="K1626" s="178" t="s">
        <v>3455</v>
      </c>
    </row>
    <row r="1627" spans="1:11">
      <c r="A1627" s="67" t="s">
        <v>3922</v>
      </c>
      <c r="B1627" s="68" t="s">
        <v>3923</v>
      </c>
      <c r="C1627" s="68" t="s">
        <v>3924</v>
      </c>
      <c r="D1627" s="68" t="s">
        <v>3925</v>
      </c>
      <c r="E1627" s="68" t="s">
        <v>4230</v>
      </c>
      <c r="F1627" s="68" t="s">
        <v>4231</v>
      </c>
      <c r="G1627" s="68" t="s">
        <v>3469</v>
      </c>
      <c r="H1627" s="69">
        <v>22719109</v>
      </c>
      <c r="I1627" s="68" t="s">
        <v>5148</v>
      </c>
      <c r="J1627" s="70" t="s">
        <v>3455</v>
      </c>
      <c r="K1627" s="178" t="s">
        <v>3455</v>
      </c>
    </row>
    <row r="1628" spans="1:11">
      <c r="A1628" s="67" t="s">
        <v>3926</v>
      </c>
      <c r="B1628" s="68" t="s">
        <v>3927</v>
      </c>
      <c r="C1628" s="68" t="s">
        <v>3924</v>
      </c>
      <c r="D1628" s="68" t="s">
        <v>3925</v>
      </c>
      <c r="E1628" s="68" t="s">
        <v>4230</v>
      </c>
      <c r="F1628" s="68" t="s">
        <v>4231</v>
      </c>
      <c r="G1628" s="68" t="s">
        <v>3469</v>
      </c>
      <c r="H1628" s="69">
        <v>39285127</v>
      </c>
      <c r="I1628" s="68" t="s">
        <v>5148</v>
      </c>
      <c r="J1628" s="70" t="s">
        <v>3455</v>
      </c>
      <c r="K1628" s="178" t="s">
        <v>3455</v>
      </c>
    </row>
    <row r="1629" spans="1:11">
      <c r="A1629" s="67" t="s">
        <v>3928</v>
      </c>
      <c r="B1629" s="68" t="s">
        <v>3929</v>
      </c>
      <c r="C1629" s="68" t="s">
        <v>3924</v>
      </c>
      <c r="D1629" s="68" t="s">
        <v>3925</v>
      </c>
      <c r="E1629" s="68" t="s">
        <v>4230</v>
      </c>
      <c r="F1629" s="68" t="s">
        <v>4231</v>
      </c>
      <c r="G1629" s="68" t="s">
        <v>3469</v>
      </c>
      <c r="H1629" s="69">
        <v>16092702</v>
      </c>
      <c r="I1629" s="68" t="s">
        <v>5148</v>
      </c>
      <c r="J1629" s="70" t="s">
        <v>3455</v>
      </c>
      <c r="K1629" s="178" t="s">
        <v>3455</v>
      </c>
    </row>
    <row r="1630" spans="1:11">
      <c r="A1630" s="67" t="s">
        <v>3930</v>
      </c>
      <c r="B1630" s="68" t="s">
        <v>3931</v>
      </c>
      <c r="C1630" s="68" t="s">
        <v>3924</v>
      </c>
      <c r="D1630" s="68" t="s">
        <v>3925</v>
      </c>
      <c r="E1630" s="68" t="s">
        <v>4230</v>
      </c>
      <c r="F1630" s="68" t="s">
        <v>4231</v>
      </c>
      <c r="G1630" s="68" t="s">
        <v>3469</v>
      </c>
      <c r="H1630" s="69">
        <v>25085683</v>
      </c>
      <c r="I1630" s="68" t="s">
        <v>5148</v>
      </c>
      <c r="J1630" s="70" t="s">
        <v>3455</v>
      </c>
      <c r="K1630" s="178" t="s">
        <v>3455</v>
      </c>
    </row>
    <row r="1631" spans="1:11">
      <c r="A1631" s="67" t="s">
        <v>3932</v>
      </c>
      <c r="B1631" s="68" t="s">
        <v>3933</v>
      </c>
      <c r="C1631" s="68" t="s">
        <v>3924</v>
      </c>
      <c r="D1631" s="68" t="s">
        <v>3925</v>
      </c>
      <c r="E1631" s="68" t="s">
        <v>4230</v>
      </c>
      <c r="F1631" s="68" t="s">
        <v>4231</v>
      </c>
      <c r="G1631" s="68" t="s">
        <v>3469</v>
      </c>
      <c r="H1631" s="69">
        <v>1419945</v>
      </c>
      <c r="I1631" s="68" t="s">
        <v>5148</v>
      </c>
      <c r="J1631" s="70" t="s">
        <v>3455</v>
      </c>
      <c r="K1631" s="178" t="s">
        <v>3455</v>
      </c>
    </row>
    <row r="1632" spans="1:11">
      <c r="A1632" s="67" t="s">
        <v>3934</v>
      </c>
      <c r="B1632" s="68" t="s">
        <v>3935</v>
      </c>
      <c r="C1632" s="68" t="s">
        <v>3924</v>
      </c>
      <c r="D1632" s="68" t="s">
        <v>3925</v>
      </c>
      <c r="E1632" s="68" t="s">
        <v>4230</v>
      </c>
      <c r="F1632" s="68" t="s">
        <v>4231</v>
      </c>
      <c r="G1632" s="68" t="s">
        <v>3469</v>
      </c>
      <c r="H1632" s="69">
        <v>2366574</v>
      </c>
      <c r="I1632" s="68" t="s">
        <v>5148</v>
      </c>
      <c r="J1632" s="70" t="s">
        <v>3455</v>
      </c>
      <c r="K1632" s="178" t="s">
        <v>3455</v>
      </c>
    </row>
    <row r="1633" spans="1:11">
      <c r="A1633" s="67" t="s">
        <v>3936</v>
      </c>
      <c r="B1633" s="68" t="s">
        <v>3937</v>
      </c>
      <c r="C1633" s="68" t="s">
        <v>3924</v>
      </c>
      <c r="D1633" s="68" t="s">
        <v>3925</v>
      </c>
      <c r="E1633" s="68" t="s">
        <v>4230</v>
      </c>
      <c r="F1633" s="68" t="s">
        <v>4231</v>
      </c>
      <c r="G1633" s="68" t="s">
        <v>3469</v>
      </c>
      <c r="H1633" s="69">
        <v>23192424</v>
      </c>
      <c r="I1633" s="68" t="s">
        <v>5148</v>
      </c>
      <c r="J1633" s="70" t="s">
        <v>3455</v>
      </c>
      <c r="K1633" s="178" t="s">
        <v>3455</v>
      </c>
    </row>
    <row r="1634" spans="1:11">
      <c r="A1634" s="67" t="s">
        <v>3938</v>
      </c>
      <c r="B1634" s="68" t="s">
        <v>3939</v>
      </c>
      <c r="C1634" s="68" t="s">
        <v>3924</v>
      </c>
      <c r="D1634" s="68" t="s">
        <v>3925</v>
      </c>
      <c r="E1634" s="68" t="s">
        <v>4230</v>
      </c>
      <c r="F1634" s="68" t="s">
        <v>4231</v>
      </c>
      <c r="G1634" s="68" t="s">
        <v>3469</v>
      </c>
      <c r="H1634" s="69">
        <v>473316</v>
      </c>
      <c r="I1634" s="68" t="s">
        <v>5148</v>
      </c>
      <c r="J1634" s="70" t="s">
        <v>3455</v>
      </c>
      <c r="K1634" s="178" t="s">
        <v>3455</v>
      </c>
    </row>
    <row r="1635" spans="1:11">
      <c r="A1635" s="67" t="s">
        <v>3940</v>
      </c>
      <c r="B1635" s="68" t="s">
        <v>3941</v>
      </c>
      <c r="C1635" s="68" t="s">
        <v>3924</v>
      </c>
      <c r="D1635" s="68" t="s">
        <v>3925</v>
      </c>
      <c r="E1635" s="68" t="s">
        <v>4230</v>
      </c>
      <c r="F1635" s="68" t="s">
        <v>4231</v>
      </c>
      <c r="G1635" s="68" t="s">
        <v>3469</v>
      </c>
      <c r="H1635" s="69">
        <v>16566018</v>
      </c>
      <c r="I1635" s="68" t="s">
        <v>5148</v>
      </c>
      <c r="J1635" s="70" t="s">
        <v>3455</v>
      </c>
      <c r="K1635" s="178" t="s">
        <v>3455</v>
      </c>
    </row>
    <row r="1636" spans="1:11">
      <c r="A1636" s="67" t="s">
        <v>3942</v>
      </c>
      <c r="B1636" s="68" t="s">
        <v>3943</v>
      </c>
      <c r="C1636" s="68" t="s">
        <v>3924</v>
      </c>
      <c r="D1636" s="68" t="s">
        <v>3925</v>
      </c>
      <c r="E1636" s="68" t="s">
        <v>4230</v>
      </c>
      <c r="F1636" s="68" t="s">
        <v>4231</v>
      </c>
      <c r="G1636" s="68" t="s">
        <v>3469</v>
      </c>
      <c r="H1636" s="69">
        <v>8992980</v>
      </c>
      <c r="I1636" s="68" t="s">
        <v>5148</v>
      </c>
      <c r="J1636" s="70" t="s">
        <v>3455</v>
      </c>
      <c r="K1636" s="178" t="s">
        <v>3455</v>
      </c>
    </row>
    <row r="1637" spans="1:11">
      <c r="A1637" s="67" t="s">
        <v>3944</v>
      </c>
      <c r="B1637" s="68" t="s">
        <v>3945</v>
      </c>
      <c r="C1637" s="68" t="s">
        <v>3924</v>
      </c>
      <c r="D1637" s="68" t="s">
        <v>3925</v>
      </c>
      <c r="E1637" s="68" t="s">
        <v>4230</v>
      </c>
      <c r="F1637" s="68" t="s">
        <v>4231</v>
      </c>
      <c r="G1637" s="68" t="s">
        <v>3469</v>
      </c>
      <c r="H1637" s="69">
        <v>1893258</v>
      </c>
      <c r="I1637" s="68" t="s">
        <v>5148</v>
      </c>
      <c r="J1637" s="70" t="s">
        <v>3455</v>
      </c>
      <c r="K1637" s="178" t="s">
        <v>3455</v>
      </c>
    </row>
    <row r="1638" spans="1:11">
      <c r="A1638" s="67" t="s">
        <v>3946</v>
      </c>
      <c r="B1638" s="68" t="s">
        <v>3947</v>
      </c>
      <c r="C1638" s="68" t="s">
        <v>3924</v>
      </c>
      <c r="D1638" s="68" t="s">
        <v>3925</v>
      </c>
      <c r="E1638" s="68" t="s">
        <v>4230</v>
      </c>
      <c r="F1638" s="68" t="s">
        <v>4231</v>
      </c>
      <c r="G1638" s="68" t="s">
        <v>3469</v>
      </c>
      <c r="H1638" s="69">
        <v>5206464</v>
      </c>
      <c r="I1638" s="68" t="s">
        <v>5148</v>
      </c>
      <c r="J1638" s="70" t="s">
        <v>3455</v>
      </c>
      <c r="K1638" s="178" t="s">
        <v>3455</v>
      </c>
    </row>
    <row r="1639" spans="1:11">
      <c r="A1639" s="67" t="s">
        <v>3948</v>
      </c>
      <c r="B1639" s="68" t="s">
        <v>3949</v>
      </c>
      <c r="C1639" s="68" t="s">
        <v>3924</v>
      </c>
      <c r="D1639" s="68" t="s">
        <v>3925</v>
      </c>
      <c r="E1639" s="68" t="s">
        <v>4230</v>
      </c>
      <c r="F1639" s="68" t="s">
        <v>4231</v>
      </c>
      <c r="G1639" s="68" t="s">
        <v>3469</v>
      </c>
      <c r="H1639" s="69">
        <v>473316</v>
      </c>
      <c r="I1639" s="68" t="s">
        <v>5148</v>
      </c>
      <c r="J1639" s="70" t="s">
        <v>3455</v>
      </c>
      <c r="K1639" s="178" t="s">
        <v>3455</v>
      </c>
    </row>
    <row r="1640" spans="1:11">
      <c r="A1640" s="67" t="s">
        <v>3950</v>
      </c>
      <c r="B1640" s="68" t="s">
        <v>3951</v>
      </c>
      <c r="C1640" s="68" t="s">
        <v>3952</v>
      </c>
      <c r="D1640" s="68" t="s">
        <v>3953</v>
      </c>
      <c r="E1640" s="68" t="s">
        <v>4230</v>
      </c>
      <c r="F1640" s="68" t="s">
        <v>4231</v>
      </c>
      <c r="G1640" s="68" t="s">
        <v>3469</v>
      </c>
      <c r="H1640" s="69">
        <v>45438219</v>
      </c>
      <c r="I1640" s="68" t="s">
        <v>5148</v>
      </c>
      <c r="J1640" s="70" t="s">
        <v>3455</v>
      </c>
      <c r="K1640" s="178" t="s">
        <v>3455</v>
      </c>
    </row>
    <row r="1641" spans="1:11">
      <c r="A1641" s="67" t="s">
        <v>3954</v>
      </c>
      <c r="B1641" s="68" t="s">
        <v>3955</v>
      </c>
      <c r="C1641" s="68" t="s">
        <v>3952</v>
      </c>
      <c r="D1641" s="68" t="s">
        <v>3953</v>
      </c>
      <c r="E1641" s="68" t="s">
        <v>4230</v>
      </c>
      <c r="F1641" s="68" t="s">
        <v>4231</v>
      </c>
      <c r="G1641" s="68" t="s">
        <v>3469</v>
      </c>
      <c r="H1641" s="69">
        <v>53957886</v>
      </c>
      <c r="I1641" s="68" t="s">
        <v>5148</v>
      </c>
      <c r="J1641" s="70" t="s">
        <v>3455</v>
      </c>
      <c r="K1641" s="178" t="s">
        <v>3455</v>
      </c>
    </row>
    <row r="1642" spans="1:11">
      <c r="A1642" s="67" t="s">
        <v>3956</v>
      </c>
      <c r="B1642" s="68" t="s">
        <v>3957</v>
      </c>
      <c r="C1642" s="68" t="s">
        <v>3952</v>
      </c>
      <c r="D1642" s="68" t="s">
        <v>3953</v>
      </c>
      <c r="E1642" s="68" t="s">
        <v>4230</v>
      </c>
      <c r="F1642" s="68" t="s">
        <v>4231</v>
      </c>
      <c r="G1642" s="68" t="s">
        <v>3469</v>
      </c>
      <c r="H1642" s="69">
        <v>38811813</v>
      </c>
      <c r="I1642" s="68" t="s">
        <v>5148</v>
      </c>
      <c r="J1642" s="70" t="s">
        <v>3455</v>
      </c>
      <c r="K1642" s="178" t="s">
        <v>3455</v>
      </c>
    </row>
    <row r="1643" spans="1:11">
      <c r="A1643" s="67" t="s">
        <v>3958</v>
      </c>
      <c r="B1643" s="68" t="s">
        <v>3959</v>
      </c>
      <c r="C1643" s="68" t="s">
        <v>3952</v>
      </c>
      <c r="D1643" s="68" t="s">
        <v>3953</v>
      </c>
      <c r="E1643" s="68" t="s">
        <v>4230</v>
      </c>
      <c r="F1643" s="68" t="s">
        <v>4231</v>
      </c>
      <c r="G1643" s="68" t="s">
        <v>3469</v>
      </c>
      <c r="H1643" s="69">
        <v>8046352</v>
      </c>
      <c r="I1643" s="68" t="s">
        <v>5148</v>
      </c>
      <c r="J1643" s="70" t="s">
        <v>3455</v>
      </c>
      <c r="K1643" s="178" t="s">
        <v>3455</v>
      </c>
    </row>
    <row r="1644" spans="1:11">
      <c r="A1644" s="67" t="s">
        <v>3960</v>
      </c>
      <c r="B1644" s="68" t="s">
        <v>3961</v>
      </c>
      <c r="C1644" s="68" t="s">
        <v>3952</v>
      </c>
      <c r="D1644" s="68" t="s">
        <v>3953</v>
      </c>
      <c r="E1644" s="68" t="s">
        <v>4230</v>
      </c>
      <c r="F1644" s="68" t="s">
        <v>4231</v>
      </c>
      <c r="G1644" s="68" t="s">
        <v>3469</v>
      </c>
      <c r="H1644" s="69">
        <v>8519666</v>
      </c>
      <c r="I1644" s="68" t="s">
        <v>5148</v>
      </c>
      <c r="J1644" s="70" t="s">
        <v>3455</v>
      </c>
      <c r="K1644" s="178" t="s">
        <v>3455</v>
      </c>
    </row>
    <row r="1645" spans="1:11">
      <c r="A1645" s="67" t="s">
        <v>3962</v>
      </c>
      <c r="B1645" s="68" t="s">
        <v>3963</v>
      </c>
      <c r="C1645" s="68" t="s">
        <v>3952</v>
      </c>
      <c r="D1645" s="68" t="s">
        <v>3953</v>
      </c>
      <c r="E1645" s="68" t="s">
        <v>4230</v>
      </c>
      <c r="F1645" s="68" t="s">
        <v>4231</v>
      </c>
      <c r="G1645" s="68" t="s">
        <v>3469</v>
      </c>
      <c r="H1645" s="69">
        <v>473316</v>
      </c>
      <c r="I1645" s="68" t="s">
        <v>5148</v>
      </c>
      <c r="J1645" s="70" t="s">
        <v>3455</v>
      </c>
      <c r="K1645" s="178" t="s">
        <v>3455</v>
      </c>
    </row>
    <row r="1646" spans="1:11">
      <c r="A1646" s="67" t="s">
        <v>3964</v>
      </c>
      <c r="B1646" s="68" t="s">
        <v>3965</v>
      </c>
      <c r="C1646" s="68" t="s">
        <v>3952</v>
      </c>
      <c r="D1646" s="68" t="s">
        <v>3953</v>
      </c>
      <c r="E1646" s="68" t="s">
        <v>4230</v>
      </c>
      <c r="F1646" s="68" t="s">
        <v>4231</v>
      </c>
      <c r="G1646" s="68" t="s">
        <v>3469</v>
      </c>
      <c r="H1646" s="69">
        <v>2366574</v>
      </c>
      <c r="I1646" s="68" t="s">
        <v>5148</v>
      </c>
      <c r="J1646" s="70" t="s">
        <v>3455</v>
      </c>
      <c r="K1646" s="178" t="s">
        <v>3455</v>
      </c>
    </row>
    <row r="1647" spans="1:11">
      <c r="A1647" s="67" t="s">
        <v>3966</v>
      </c>
      <c r="B1647" s="68" t="s">
        <v>3967</v>
      </c>
      <c r="C1647" s="68" t="s">
        <v>3952</v>
      </c>
      <c r="D1647" s="68" t="s">
        <v>3953</v>
      </c>
      <c r="E1647" s="68" t="s">
        <v>4230</v>
      </c>
      <c r="F1647" s="68" t="s">
        <v>4231</v>
      </c>
      <c r="G1647" s="68" t="s">
        <v>3469</v>
      </c>
      <c r="H1647" s="69">
        <v>65812615</v>
      </c>
      <c r="I1647" s="68" t="s">
        <v>5148</v>
      </c>
      <c r="J1647" s="70" t="s">
        <v>3455</v>
      </c>
      <c r="K1647" s="178" t="s">
        <v>3455</v>
      </c>
    </row>
    <row r="1648" spans="1:11">
      <c r="A1648" s="67" t="s">
        <v>3968</v>
      </c>
      <c r="B1648" s="68" t="s">
        <v>3969</v>
      </c>
      <c r="C1648" s="68" t="s">
        <v>3970</v>
      </c>
      <c r="D1648" s="68" t="s">
        <v>3971</v>
      </c>
      <c r="E1648" s="68" t="s">
        <v>4230</v>
      </c>
      <c r="F1648" s="68" t="s">
        <v>4231</v>
      </c>
      <c r="G1648" s="68" t="s">
        <v>3469</v>
      </c>
      <c r="H1648" s="69">
        <v>16566018</v>
      </c>
      <c r="I1648" s="68" t="s">
        <v>5148</v>
      </c>
      <c r="J1648" s="70" t="s">
        <v>3455</v>
      </c>
      <c r="K1648" s="178" t="s">
        <v>3455</v>
      </c>
    </row>
    <row r="1649" spans="1:11">
      <c r="A1649" s="67" t="s">
        <v>3972</v>
      </c>
      <c r="B1649" s="68" t="s">
        <v>3973</v>
      </c>
      <c r="C1649" s="68" t="s">
        <v>3970</v>
      </c>
      <c r="D1649" s="68" t="s">
        <v>3971</v>
      </c>
      <c r="E1649" s="68" t="s">
        <v>4230</v>
      </c>
      <c r="F1649" s="68" t="s">
        <v>4231</v>
      </c>
      <c r="G1649" s="68" t="s">
        <v>3469</v>
      </c>
      <c r="H1649" s="69">
        <v>16566018</v>
      </c>
      <c r="I1649" s="68" t="s">
        <v>5148</v>
      </c>
      <c r="J1649" s="70" t="s">
        <v>3455</v>
      </c>
      <c r="K1649" s="178" t="s">
        <v>3455</v>
      </c>
    </row>
    <row r="1650" spans="1:11">
      <c r="A1650" s="67" t="s">
        <v>3974</v>
      </c>
      <c r="B1650" s="68" t="s">
        <v>3975</v>
      </c>
      <c r="C1650" s="68" t="s">
        <v>3970</v>
      </c>
      <c r="D1650" s="68" t="s">
        <v>3971</v>
      </c>
      <c r="E1650" s="68" t="s">
        <v>4230</v>
      </c>
      <c r="F1650" s="68" t="s">
        <v>4231</v>
      </c>
      <c r="G1650" s="68" t="s">
        <v>3469</v>
      </c>
      <c r="H1650" s="69">
        <v>29345517</v>
      </c>
      <c r="I1650" s="68" t="s">
        <v>5148</v>
      </c>
      <c r="J1650" s="70" t="s">
        <v>3455</v>
      </c>
      <c r="K1650" s="178" t="s">
        <v>3455</v>
      </c>
    </row>
    <row r="1651" spans="1:11">
      <c r="A1651" s="67" t="s">
        <v>3976</v>
      </c>
      <c r="B1651" s="68" t="s">
        <v>3977</v>
      </c>
      <c r="C1651" s="68" t="s">
        <v>3970</v>
      </c>
      <c r="D1651" s="68" t="s">
        <v>3971</v>
      </c>
      <c r="E1651" s="68" t="s">
        <v>4230</v>
      </c>
      <c r="F1651" s="68" t="s">
        <v>4231</v>
      </c>
      <c r="G1651" s="68" t="s">
        <v>3469</v>
      </c>
      <c r="H1651" s="69">
        <v>19879222</v>
      </c>
      <c r="I1651" s="68" t="s">
        <v>5148</v>
      </c>
      <c r="J1651" s="70" t="s">
        <v>3455</v>
      </c>
      <c r="K1651" s="178" t="s">
        <v>3455</v>
      </c>
    </row>
    <row r="1652" spans="1:11">
      <c r="A1652" s="67" t="s">
        <v>3978</v>
      </c>
      <c r="B1652" s="68" t="s">
        <v>3979</v>
      </c>
      <c r="C1652" s="68" t="s">
        <v>3970</v>
      </c>
      <c r="D1652" s="68" t="s">
        <v>3971</v>
      </c>
      <c r="E1652" s="68" t="s">
        <v>4230</v>
      </c>
      <c r="F1652" s="68" t="s">
        <v>4231</v>
      </c>
      <c r="G1652" s="68" t="s">
        <v>3469</v>
      </c>
      <c r="H1652" s="69">
        <v>25558998</v>
      </c>
      <c r="I1652" s="68" t="s">
        <v>5148</v>
      </c>
      <c r="J1652" s="70" t="s">
        <v>3455</v>
      </c>
      <c r="K1652" s="178" t="s">
        <v>3455</v>
      </c>
    </row>
    <row r="1653" spans="1:11">
      <c r="A1653" s="67" t="s">
        <v>3980</v>
      </c>
      <c r="B1653" s="68" t="s">
        <v>3981</v>
      </c>
      <c r="C1653" s="68" t="s">
        <v>3970</v>
      </c>
      <c r="D1653" s="68" t="s">
        <v>3971</v>
      </c>
      <c r="E1653" s="68" t="s">
        <v>4230</v>
      </c>
      <c r="F1653" s="68" t="s">
        <v>4231</v>
      </c>
      <c r="G1653" s="68" t="s">
        <v>3469</v>
      </c>
      <c r="H1653" s="69">
        <v>6153093</v>
      </c>
      <c r="I1653" s="68" t="s">
        <v>5148</v>
      </c>
      <c r="J1653" s="70" t="s">
        <v>3455</v>
      </c>
      <c r="K1653" s="178" t="s">
        <v>3455</v>
      </c>
    </row>
    <row r="1654" spans="1:11">
      <c r="A1654" s="67" t="s">
        <v>3982</v>
      </c>
      <c r="B1654" s="68" t="s">
        <v>3983</v>
      </c>
      <c r="C1654" s="68" t="s">
        <v>3970</v>
      </c>
      <c r="D1654" s="68" t="s">
        <v>3971</v>
      </c>
      <c r="E1654" s="68" t="s">
        <v>4230</v>
      </c>
      <c r="F1654" s="68" t="s">
        <v>4231</v>
      </c>
      <c r="G1654" s="68" t="s">
        <v>3469</v>
      </c>
      <c r="H1654" s="69">
        <v>1419945</v>
      </c>
      <c r="I1654" s="68" t="s">
        <v>5148</v>
      </c>
      <c r="J1654" s="70" t="s">
        <v>3455</v>
      </c>
      <c r="K1654" s="178" t="s">
        <v>3455</v>
      </c>
    </row>
    <row r="1655" spans="1:11">
      <c r="A1655" s="67" t="s">
        <v>3984</v>
      </c>
      <c r="B1655" s="68" t="s">
        <v>3985</v>
      </c>
      <c r="C1655" s="68" t="s">
        <v>3970</v>
      </c>
      <c r="D1655" s="68" t="s">
        <v>3971</v>
      </c>
      <c r="E1655" s="68" t="s">
        <v>4230</v>
      </c>
      <c r="F1655" s="68" t="s">
        <v>4231</v>
      </c>
      <c r="G1655" s="68" t="s">
        <v>3469</v>
      </c>
      <c r="H1655" s="69">
        <v>11954352</v>
      </c>
      <c r="I1655" s="68" t="s">
        <v>5148</v>
      </c>
      <c r="J1655" s="70" t="s">
        <v>3455</v>
      </c>
      <c r="K1655" s="178" t="s">
        <v>3455</v>
      </c>
    </row>
    <row r="1656" spans="1:11">
      <c r="A1656" s="67" t="s">
        <v>3986</v>
      </c>
      <c r="B1656" s="68" t="s">
        <v>3987</v>
      </c>
      <c r="C1656" s="68" t="s">
        <v>3970</v>
      </c>
      <c r="D1656" s="68" t="s">
        <v>3971</v>
      </c>
      <c r="E1656" s="68" t="s">
        <v>4230</v>
      </c>
      <c r="F1656" s="68" t="s">
        <v>4231</v>
      </c>
      <c r="G1656" s="68" t="s">
        <v>3469</v>
      </c>
      <c r="H1656" s="69">
        <v>1505444</v>
      </c>
      <c r="I1656" s="68" t="s">
        <v>5148</v>
      </c>
      <c r="J1656" s="70" t="s">
        <v>3455</v>
      </c>
      <c r="K1656" s="178" t="s">
        <v>3455</v>
      </c>
    </row>
    <row r="1657" spans="1:11">
      <c r="A1657" s="67" t="s">
        <v>3988</v>
      </c>
      <c r="B1657" s="68" t="s">
        <v>3989</v>
      </c>
      <c r="C1657" s="68" t="s">
        <v>3970</v>
      </c>
      <c r="D1657" s="68" t="s">
        <v>3971</v>
      </c>
      <c r="E1657" s="68" t="s">
        <v>4230</v>
      </c>
      <c r="F1657" s="68" t="s">
        <v>4231</v>
      </c>
      <c r="G1657" s="68" t="s">
        <v>3469</v>
      </c>
      <c r="H1657" s="69">
        <v>946629</v>
      </c>
      <c r="I1657" s="68" t="s">
        <v>5148</v>
      </c>
      <c r="J1657" s="70" t="s">
        <v>3455</v>
      </c>
      <c r="K1657" s="178" t="s">
        <v>3455</v>
      </c>
    </row>
    <row r="1658" spans="1:11">
      <c r="A1658" s="67" t="s">
        <v>3990</v>
      </c>
      <c r="B1658" s="68" t="s">
        <v>3991</v>
      </c>
      <c r="C1658" s="68" t="s">
        <v>3970</v>
      </c>
      <c r="D1658" s="68" t="s">
        <v>3971</v>
      </c>
      <c r="E1658" s="68" t="s">
        <v>4230</v>
      </c>
      <c r="F1658" s="68" t="s">
        <v>4231</v>
      </c>
      <c r="G1658" s="68" t="s">
        <v>3469</v>
      </c>
      <c r="H1658" s="69">
        <v>14199444</v>
      </c>
      <c r="I1658" s="68" t="s">
        <v>5148</v>
      </c>
      <c r="J1658" s="70" t="s">
        <v>3455</v>
      </c>
      <c r="K1658" s="178" t="s">
        <v>3455</v>
      </c>
    </row>
    <row r="1659" spans="1:11">
      <c r="A1659" s="67" t="s">
        <v>3992</v>
      </c>
      <c r="B1659" s="68" t="s">
        <v>3993</v>
      </c>
      <c r="C1659" s="68" t="s">
        <v>3970</v>
      </c>
      <c r="D1659" s="68" t="s">
        <v>3971</v>
      </c>
      <c r="E1659" s="68" t="s">
        <v>4230</v>
      </c>
      <c r="F1659" s="68" t="s">
        <v>4231</v>
      </c>
      <c r="G1659" s="68" t="s">
        <v>3469</v>
      </c>
      <c r="H1659" s="69">
        <v>946629</v>
      </c>
      <c r="I1659" s="68" t="s">
        <v>5148</v>
      </c>
      <c r="J1659" s="70" t="s">
        <v>3455</v>
      </c>
      <c r="K1659" s="178" t="s">
        <v>3455</v>
      </c>
    </row>
    <row r="1660" spans="1:11">
      <c r="A1660" s="67" t="s">
        <v>3994</v>
      </c>
      <c r="B1660" s="68" t="s">
        <v>3995</v>
      </c>
      <c r="C1660" s="68" t="s">
        <v>3970</v>
      </c>
      <c r="D1660" s="68" t="s">
        <v>3971</v>
      </c>
      <c r="E1660" s="68" t="s">
        <v>4230</v>
      </c>
      <c r="F1660" s="68" t="s">
        <v>4231</v>
      </c>
      <c r="G1660" s="68" t="s">
        <v>3469</v>
      </c>
      <c r="H1660" s="69">
        <v>2529376</v>
      </c>
      <c r="I1660" s="68" t="s">
        <v>5148</v>
      </c>
      <c r="J1660" s="70" t="s">
        <v>3455</v>
      </c>
      <c r="K1660" s="178" t="s">
        <v>3455</v>
      </c>
    </row>
    <row r="1661" spans="1:11">
      <c r="A1661" s="67" t="s">
        <v>3996</v>
      </c>
      <c r="B1661" s="68" t="s">
        <v>3997</v>
      </c>
      <c r="C1661" s="68" t="s">
        <v>3970</v>
      </c>
      <c r="D1661" s="68" t="s">
        <v>3971</v>
      </c>
      <c r="E1661" s="68" t="s">
        <v>4230</v>
      </c>
      <c r="F1661" s="68" t="s">
        <v>4231</v>
      </c>
      <c r="G1661" s="68" t="s">
        <v>3469</v>
      </c>
      <c r="H1661" s="69">
        <v>1419945</v>
      </c>
      <c r="I1661" s="68" t="s">
        <v>5148</v>
      </c>
      <c r="J1661" s="70" t="s">
        <v>3455</v>
      </c>
      <c r="K1661" s="178" t="s">
        <v>3455</v>
      </c>
    </row>
    <row r="1662" spans="1:11">
      <c r="A1662" s="67" t="s">
        <v>3998</v>
      </c>
      <c r="B1662" s="68" t="s">
        <v>3999</v>
      </c>
      <c r="C1662" s="68" t="s">
        <v>3970</v>
      </c>
      <c r="D1662" s="68" t="s">
        <v>3971</v>
      </c>
      <c r="E1662" s="68" t="s">
        <v>4230</v>
      </c>
      <c r="F1662" s="68" t="s">
        <v>4231</v>
      </c>
      <c r="G1662" s="68" t="s">
        <v>3469</v>
      </c>
      <c r="H1662" s="69">
        <v>4733148</v>
      </c>
      <c r="I1662" s="68" t="s">
        <v>5148</v>
      </c>
      <c r="J1662" s="70" t="s">
        <v>3455</v>
      </c>
      <c r="K1662" s="178" t="s">
        <v>3455</v>
      </c>
    </row>
    <row r="1663" spans="1:11">
      <c r="A1663" s="67" t="s">
        <v>4000</v>
      </c>
      <c r="B1663" s="68" t="s">
        <v>4001</v>
      </c>
      <c r="C1663" s="68" t="s">
        <v>3970</v>
      </c>
      <c r="D1663" s="68" t="s">
        <v>3971</v>
      </c>
      <c r="E1663" s="68" t="s">
        <v>4230</v>
      </c>
      <c r="F1663" s="68" t="s">
        <v>4231</v>
      </c>
      <c r="G1663" s="68" t="s">
        <v>3469</v>
      </c>
      <c r="H1663" s="69">
        <v>2927201</v>
      </c>
      <c r="I1663" s="68" t="s">
        <v>5148</v>
      </c>
      <c r="J1663" s="70" t="s">
        <v>3455</v>
      </c>
      <c r="K1663" s="178" t="s">
        <v>3455</v>
      </c>
    </row>
    <row r="1664" spans="1:11">
      <c r="A1664" s="67" t="s">
        <v>4002</v>
      </c>
      <c r="B1664" s="68" t="s">
        <v>4003</v>
      </c>
      <c r="C1664" s="68" t="s">
        <v>4004</v>
      </c>
      <c r="D1664" s="68" t="s">
        <v>4005</v>
      </c>
      <c r="E1664" s="68" t="s">
        <v>4230</v>
      </c>
      <c r="F1664" s="68" t="s">
        <v>4231</v>
      </c>
      <c r="G1664" s="68" t="s">
        <v>3469</v>
      </c>
      <c r="H1664" s="69">
        <v>58217719</v>
      </c>
      <c r="I1664" s="68" t="s">
        <v>5148</v>
      </c>
      <c r="J1664" s="70" t="s">
        <v>3455</v>
      </c>
      <c r="K1664" s="178" t="s">
        <v>3455</v>
      </c>
    </row>
    <row r="1665" spans="1:11">
      <c r="A1665" s="67" t="s">
        <v>4006</v>
      </c>
      <c r="B1665" s="68" t="s">
        <v>4007</v>
      </c>
      <c r="C1665" s="68" t="s">
        <v>4004</v>
      </c>
      <c r="D1665" s="68" t="s">
        <v>4005</v>
      </c>
      <c r="E1665" s="68" t="s">
        <v>4230</v>
      </c>
      <c r="F1665" s="68" t="s">
        <v>4231</v>
      </c>
      <c r="G1665" s="68" t="s">
        <v>3469</v>
      </c>
      <c r="H1665" s="69">
        <v>91349753</v>
      </c>
      <c r="I1665" s="68" t="s">
        <v>5148</v>
      </c>
      <c r="J1665" s="70" t="s">
        <v>3455</v>
      </c>
      <c r="K1665" s="178" t="s">
        <v>3455</v>
      </c>
    </row>
    <row r="1666" spans="1:11">
      <c r="A1666" s="67" t="s">
        <v>4008</v>
      </c>
      <c r="B1666" s="68" t="s">
        <v>4009</v>
      </c>
      <c r="C1666" s="68" t="s">
        <v>4004</v>
      </c>
      <c r="D1666" s="68" t="s">
        <v>4005</v>
      </c>
      <c r="E1666" s="68" t="s">
        <v>4230</v>
      </c>
      <c r="F1666" s="68" t="s">
        <v>4231</v>
      </c>
      <c r="G1666" s="68" t="s">
        <v>3469</v>
      </c>
      <c r="H1666" s="69">
        <v>3786518</v>
      </c>
      <c r="I1666" s="68" t="s">
        <v>5148</v>
      </c>
      <c r="J1666" s="70" t="s">
        <v>3455</v>
      </c>
      <c r="K1666" s="178" t="s">
        <v>3455</v>
      </c>
    </row>
    <row r="1667" spans="1:11">
      <c r="A1667" s="67" t="s">
        <v>4010</v>
      </c>
      <c r="B1667" s="68" t="s">
        <v>4011</v>
      </c>
      <c r="C1667" s="68" t="s">
        <v>4004</v>
      </c>
      <c r="D1667" s="68" t="s">
        <v>4005</v>
      </c>
      <c r="E1667" s="68" t="s">
        <v>4230</v>
      </c>
      <c r="F1667" s="68" t="s">
        <v>4231</v>
      </c>
      <c r="G1667" s="68" t="s">
        <v>3469</v>
      </c>
      <c r="H1667" s="69">
        <v>1893258</v>
      </c>
      <c r="I1667" s="68" t="s">
        <v>5148</v>
      </c>
      <c r="J1667" s="70" t="s">
        <v>3455</v>
      </c>
      <c r="K1667" s="178" t="s">
        <v>3455</v>
      </c>
    </row>
    <row r="1668" spans="1:11">
      <c r="A1668" s="67" t="s">
        <v>4012</v>
      </c>
      <c r="B1668" s="68" t="s">
        <v>4013</v>
      </c>
      <c r="C1668" s="68" t="s">
        <v>4004</v>
      </c>
      <c r="D1668" s="68" t="s">
        <v>4005</v>
      </c>
      <c r="E1668" s="68" t="s">
        <v>4230</v>
      </c>
      <c r="F1668" s="68" t="s">
        <v>4231</v>
      </c>
      <c r="G1668" s="68" t="s">
        <v>3469</v>
      </c>
      <c r="H1668" s="69">
        <v>473316</v>
      </c>
      <c r="I1668" s="68" t="s">
        <v>5148</v>
      </c>
      <c r="J1668" s="70" t="s">
        <v>3455</v>
      </c>
      <c r="K1668" s="178" t="s">
        <v>3455</v>
      </c>
    </row>
    <row r="1669" spans="1:11">
      <c r="A1669" s="67" t="s">
        <v>4014</v>
      </c>
      <c r="B1669" s="68" t="s">
        <v>4015</v>
      </c>
      <c r="C1669" s="68" t="s">
        <v>4004</v>
      </c>
      <c r="D1669" s="68" t="s">
        <v>4005</v>
      </c>
      <c r="E1669" s="68" t="s">
        <v>4230</v>
      </c>
      <c r="F1669" s="68" t="s">
        <v>4231</v>
      </c>
      <c r="G1669" s="68" t="s">
        <v>3469</v>
      </c>
      <c r="H1669" s="69">
        <v>11832871</v>
      </c>
      <c r="I1669" s="68" t="s">
        <v>5148</v>
      </c>
      <c r="J1669" s="70" t="s">
        <v>3455</v>
      </c>
      <c r="K1669" s="178" t="s">
        <v>3455</v>
      </c>
    </row>
    <row r="1670" spans="1:11">
      <c r="A1670" s="67" t="s">
        <v>4016</v>
      </c>
      <c r="B1670" s="68" t="s">
        <v>4017</v>
      </c>
      <c r="C1670" s="68" t="s">
        <v>4004</v>
      </c>
      <c r="D1670" s="68" t="s">
        <v>4005</v>
      </c>
      <c r="E1670" s="68" t="s">
        <v>4230</v>
      </c>
      <c r="F1670" s="68" t="s">
        <v>4231</v>
      </c>
      <c r="G1670" s="68" t="s">
        <v>3469</v>
      </c>
      <c r="H1670" s="69">
        <v>2366574</v>
      </c>
      <c r="I1670" s="68" t="s">
        <v>5148</v>
      </c>
      <c r="J1670" s="70" t="s">
        <v>3455</v>
      </c>
      <c r="K1670" s="178" t="s">
        <v>3455</v>
      </c>
    </row>
    <row r="1671" spans="1:11">
      <c r="A1671" s="67" t="s">
        <v>4018</v>
      </c>
      <c r="B1671" s="68" t="s">
        <v>4019</v>
      </c>
      <c r="C1671" s="68" t="s">
        <v>4004</v>
      </c>
      <c r="D1671" s="68" t="s">
        <v>4005</v>
      </c>
      <c r="E1671" s="68" t="s">
        <v>4230</v>
      </c>
      <c r="F1671" s="68" t="s">
        <v>4231</v>
      </c>
      <c r="G1671" s="68" t="s">
        <v>3469</v>
      </c>
      <c r="H1671" s="69">
        <v>8519666</v>
      </c>
      <c r="I1671" s="68" t="s">
        <v>5148</v>
      </c>
      <c r="J1671" s="70" t="s">
        <v>3455</v>
      </c>
      <c r="K1671" s="178" t="s">
        <v>3455</v>
      </c>
    </row>
    <row r="1672" spans="1:11">
      <c r="A1672" s="67" t="s">
        <v>4020</v>
      </c>
      <c r="B1672" s="68" t="s">
        <v>4021</v>
      </c>
      <c r="C1672" s="68" t="s">
        <v>4022</v>
      </c>
      <c r="D1672" s="68" t="s">
        <v>4023</v>
      </c>
      <c r="E1672" s="68" t="s">
        <v>4230</v>
      </c>
      <c r="F1672" s="68" t="s">
        <v>4231</v>
      </c>
      <c r="G1672" s="68" t="s">
        <v>3469</v>
      </c>
      <c r="H1672" s="69">
        <v>116908752</v>
      </c>
      <c r="I1672" s="68" t="s">
        <v>5148</v>
      </c>
      <c r="J1672" s="70" t="s">
        <v>3455</v>
      </c>
      <c r="K1672" s="178" t="s">
        <v>3455</v>
      </c>
    </row>
    <row r="1673" spans="1:11">
      <c r="A1673" s="67" t="s">
        <v>4024</v>
      </c>
      <c r="B1673" s="68" t="s">
        <v>4025</v>
      </c>
      <c r="C1673" s="68" t="s">
        <v>4022</v>
      </c>
      <c r="D1673" s="68" t="s">
        <v>4023</v>
      </c>
      <c r="E1673" s="68" t="s">
        <v>4230</v>
      </c>
      <c r="F1673" s="68" t="s">
        <v>4231</v>
      </c>
      <c r="G1673" s="68" t="s">
        <v>3469</v>
      </c>
      <c r="H1673" s="69">
        <v>4733148</v>
      </c>
      <c r="I1673" s="68" t="s">
        <v>5148</v>
      </c>
      <c r="J1673" s="70" t="s">
        <v>3455</v>
      </c>
      <c r="K1673" s="178" t="s">
        <v>3455</v>
      </c>
    </row>
    <row r="1674" spans="1:11">
      <c r="A1674" s="67" t="s">
        <v>4026</v>
      </c>
      <c r="B1674" s="68" t="s">
        <v>4027</v>
      </c>
      <c r="C1674" s="68" t="s">
        <v>4022</v>
      </c>
      <c r="D1674" s="68" t="s">
        <v>4023</v>
      </c>
      <c r="E1674" s="68" t="s">
        <v>4230</v>
      </c>
      <c r="F1674" s="68" t="s">
        <v>4231</v>
      </c>
      <c r="G1674" s="68" t="s">
        <v>3469</v>
      </c>
      <c r="H1674" s="69">
        <v>2366574</v>
      </c>
      <c r="I1674" s="68" t="s">
        <v>5148</v>
      </c>
      <c r="J1674" s="70" t="s">
        <v>3455</v>
      </c>
      <c r="K1674" s="178" t="s">
        <v>3455</v>
      </c>
    </row>
    <row r="1675" spans="1:11">
      <c r="A1675" s="67" t="s">
        <v>4028</v>
      </c>
      <c r="B1675" s="68" t="s">
        <v>4029</v>
      </c>
      <c r="C1675" s="68" t="s">
        <v>4022</v>
      </c>
      <c r="D1675" s="68" t="s">
        <v>4023</v>
      </c>
      <c r="E1675" s="68" t="s">
        <v>4230</v>
      </c>
      <c r="F1675" s="68" t="s">
        <v>4231</v>
      </c>
      <c r="G1675" s="68" t="s">
        <v>3469</v>
      </c>
      <c r="H1675" s="69">
        <v>39758442</v>
      </c>
      <c r="I1675" s="68" t="s">
        <v>5148</v>
      </c>
      <c r="J1675" s="70" t="s">
        <v>3455</v>
      </c>
      <c r="K1675" s="178" t="s">
        <v>3455</v>
      </c>
    </row>
    <row r="1676" spans="1:11">
      <c r="A1676" s="67" t="s">
        <v>4030</v>
      </c>
      <c r="B1676" s="68" t="s">
        <v>4031</v>
      </c>
      <c r="C1676" s="68" t="s">
        <v>4022</v>
      </c>
      <c r="D1676" s="68" t="s">
        <v>4023</v>
      </c>
      <c r="E1676" s="68" t="s">
        <v>4230</v>
      </c>
      <c r="F1676" s="68" t="s">
        <v>4231</v>
      </c>
      <c r="G1676" s="68" t="s">
        <v>3469</v>
      </c>
      <c r="H1676" s="69">
        <v>2366574</v>
      </c>
      <c r="I1676" s="68" t="s">
        <v>5148</v>
      </c>
      <c r="J1676" s="70" t="s">
        <v>3455</v>
      </c>
      <c r="K1676" s="178" t="s">
        <v>3455</v>
      </c>
    </row>
    <row r="1677" spans="1:11">
      <c r="A1677" s="67" t="s">
        <v>4032</v>
      </c>
      <c r="B1677" s="68" t="s">
        <v>4033</v>
      </c>
      <c r="C1677" s="68" t="s">
        <v>4022</v>
      </c>
      <c r="D1677" s="68" t="s">
        <v>4023</v>
      </c>
      <c r="E1677" s="68" t="s">
        <v>4230</v>
      </c>
      <c r="F1677" s="68" t="s">
        <v>4231</v>
      </c>
      <c r="G1677" s="68" t="s">
        <v>3469</v>
      </c>
      <c r="H1677" s="69">
        <v>1419945</v>
      </c>
      <c r="I1677" s="68" t="s">
        <v>5148</v>
      </c>
      <c r="J1677" s="70" t="s">
        <v>3455</v>
      </c>
      <c r="K1677" s="178" t="s">
        <v>3455</v>
      </c>
    </row>
    <row r="1678" spans="1:11">
      <c r="A1678" s="67" t="s">
        <v>4034</v>
      </c>
      <c r="B1678" s="68" t="s">
        <v>4035</v>
      </c>
      <c r="C1678" s="68" t="s">
        <v>4022</v>
      </c>
      <c r="D1678" s="68" t="s">
        <v>4023</v>
      </c>
      <c r="E1678" s="68" t="s">
        <v>4230</v>
      </c>
      <c r="F1678" s="68" t="s">
        <v>4231</v>
      </c>
      <c r="G1678" s="68" t="s">
        <v>3469</v>
      </c>
      <c r="H1678" s="69">
        <v>8519666</v>
      </c>
      <c r="I1678" s="68" t="s">
        <v>5148</v>
      </c>
      <c r="J1678" s="70" t="s">
        <v>3455</v>
      </c>
      <c r="K1678" s="178" t="s">
        <v>3455</v>
      </c>
    </row>
    <row r="1679" spans="1:11">
      <c r="A1679" s="67" t="s">
        <v>4036</v>
      </c>
      <c r="B1679" s="68" t="s">
        <v>4037</v>
      </c>
      <c r="C1679" s="68" t="s">
        <v>4022</v>
      </c>
      <c r="D1679" s="68" t="s">
        <v>4023</v>
      </c>
      <c r="E1679" s="68" t="s">
        <v>4230</v>
      </c>
      <c r="F1679" s="68" t="s">
        <v>4231</v>
      </c>
      <c r="G1679" s="68" t="s">
        <v>3469</v>
      </c>
      <c r="H1679" s="69">
        <v>4733148</v>
      </c>
      <c r="I1679" s="68" t="s">
        <v>5148</v>
      </c>
      <c r="J1679" s="70" t="s">
        <v>3455</v>
      </c>
      <c r="K1679" s="178" t="s">
        <v>3455</v>
      </c>
    </row>
    <row r="1680" spans="1:11">
      <c r="A1680" s="67" t="s">
        <v>4038</v>
      </c>
      <c r="B1680" s="68" t="s">
        <v>4039</v>
      </c>
      <c r="C1680" s="68" t="s">
        <v>4022</v>
      </c>
      <c r="D1680" s="68" t="s">
        <v>4023</v>
      </c>
      <c r="E1680" s="68" t="s">
        <v>4230</v>
      </c>
      <c r="F1680" s="68" t="s">
        <v>4231</v>
      </c>
      <c r="G1680" s="68" t="s">
        <v>3469</v>
      </c>
      <c r="H1680" s="69">
        <v>5206464</v>
      </c>
      <c r="I1680" s="68" t="s">
        <v>5148</v>
      </c>
      <c r="J1680" s="70" t="s">
        <v>3455</v>
      </c>
      <c r="K1680" s="178" t="s">
        <v>3455</v>
      </c>
    </row>
    <row r="1681" spans="1:11">
      <c r="A1681" s="67" t="s">
        <v>4040</v>
      </c>
      <c r="B1681" s="68" t="s">
        <v>4041</v>
      </c>
      <c r="C1681" s="68" t="s">
        <v>4042</v>
      </c>
      <c r="D1681" s="68" t="s">
        <v>4043</v>
      </c>
      <c r="E1681" s="68" t="s">
        <v>4230</v>
      </c>
      <c r="F1681" s="68" t="s">
        <v>4231</v>
      </c>
      <c r="G1681" s="68" t="s">
        <v>3469</v>
      </c>
      <c r="H1681" s="69">
        <v>473316</v>
      </c>
      <c r="I1681" s="68" t="s">
        <v>5148</v>
      </c>
      <c r="J1681" s="70" t="s">
        <v>3455</v>
      </c>
      <c r="K1681" s="178" t="s">
        <v>3455</v>
      </c>
    </row>
    <row r="1682" spans="1:11">
      <c r="A1682" s="67" t="s">
        <v>4044</v>
      </c>
      <c r="B1682" s="68" t="s">
        <v>4045</v>
      </c>
      <c r="C1682" s="68" t="s">
        <v>4042</v>
      </c>
      <c r="D1682" s="68" t="s">
        <v>4043</v>
      </c>
      <c r="E1682" s="68" t="s">
        <v>4230</v>
      </c>
      <c r="F1682" s="68" t="s">
        <v>4231</v>
      </c>
      <c r="G1682" s="68" t="s">
        <v>3469</v>
      </c>
      <c r="H1682" s="69">
        <v>946629</v>
      </c>
      <c r="I1682" s="68" t="s">
        <v>5148</v>
      </c>
      <c r="J1682" s="70" t="s">
        <v>3455</v>
      </c>
      <c r="K1682" s="178" t="s">
        <v>3455</v>
      </c>
    </row>
    <row r="1683" spans="1:11">
      <c r="A1683" s="67" t="s">
        <v>4046</v>
      </c>
      <c r="B1683" s="68" t="s">
        <v>4047</v>
      </c>
      <c r="C1683" s="68" t="s">
        <v>4042</v>
      </c>
      <c r="D1683" s="68" t="s">
        <v>4043</v>
      </c>
      <c r="E1683" s="68" t="s">
        <v>4230</v>
      </c>
      <c r="F1683" s="68" t="s">
        <v>4231</v>
      </c>
      <c r="G1683" s="68" t="s">
        <v>3469</v>
      </c>
      <c r="H1683" s="69">
        <v>53484571</v>
      </c>
      <c r="I1683" s="68" t="s">
        <v>5148</v>
      </c>
      <c r="J1683" s="70" t="s">
        <v>3455</v>
      </c>
      <c r="K1683" s="178" t="s">
        <v>3455</v>
      </c>
    </row>
    <row r="1684" spans="1:11">
      <c r="A1684" s="67" t="s">
        <v>4048</v>
      </c>
      <c r="B1684" s="68" t="s">
        <v>4049</v>
      </c>
      <c r="C1684" s="68" t="s">
        <v>4042</v>
      </c>
      <c r="D1684" s="68" t="s">
        <v>4043</v>
      </c>
      <c r="E1684" s="68" t="s">
        <v>4230</v>
      </c>
      <c r="F1684" s="68" t="s">
        <v>4231</v>
      </c>
      <c r="G1684" s="68" t="s">
        <v>3469</v>
      </c>
      <c r="H1684" s="69">
        <v>51117998</v>
      </c>
      <c r="I1684" s="68" t="s">
        <v>5148</v>
      </c>
      <c r="J1684" s="70" t="s">
        <v>3455</v>
      </c>
      <c r="K1684" s="178" t="s">
        <v>3455</v>
      </c>
    </row>
    <row r="1685" spans="1:11">
      <c r="A1685" s="67" t="s">
        <v>4050</v>
      </c>
      <c r="B1685" s="68" t="s">
        <v>4051</v>
      </c>
      <c r="C1685" s="68" t="s">
        <v>4042</v>
      </c>
      <c r="D1685" s="68" t="s">
        <v>4043</v>
      </c>
      <c r="E1685" s="68" t="s">
        <v>4230</v>
      </c>
      <c r="F1685" s="68" t="s">
        <v>4231</v>
      </c>
      <c r="G1685" s="68" t="s">
        <v>3469</v>
      </c>
      <c r="H1685" s="69">
        <v>79043568</v>
      </c>
      <c r="I1685" s="68" t="s">
        <v>5148</v>
      </c>
      <c r="J1685" s="70" t="s">
        <v>3455</v>
      </c>
      <c r="K1685" s="178" t="s">
        <v>3455</v>
      </c>
    </row>
    <row r="1686" spans="1:11">
      <c r="A1686" s="67" t="s">
        <v>4052</v>
      </c>
      <c r="B1686" s="68" t="s">
        <v>4053</v>
      </c>
      <c r="C1686" s="68" t="s">
        <v>4042</v>
      </c>
      <c r="D1686" s="68" t="s">
        <v>4043</v>
      </c>
      <c r="E1686" s="68" t="s">
        <v>4230</v>
      </c>
      <c r="F1686" s="68" t="s">
        <v>4231</v>
      </c>
      <c r="G1686" s="68" t="s">
        <v>3469</v>
      </c>
      <c r="H1686" s="69">
        <v>2366574</v>
      </c>
      <c r="I1686" s="68" t="s">
        <v>5148</v>
      </c>
      <c r="J1686" s="70" t="s">
        <v>3455</v>
      </c>
      <c r="K1686" s="178" t="s">
        <v>3455</v>
      </c>
    </row>
    <row r="1687" spans="1:11">
      <c r="A1687" s="67" t="s">
        <v>4054</v>
      </c>
      <c r="B1687" s="68" t="s">
        <v>4055</v>
      </c>
      <c r="C1687" s="68" t="s">
        <v>4042</v>
      </c>
      <c r="D1687" s="68" t="s">
        <v>4043</v>
      </c>
      <c r="E1687" s="68" t="s">
        <v>4230</v>
      </c>
      <c r="F1687" s="68" t="s">
        <v>4231</v>
      </c>
      <c r="G1687" s="68" t="s">
        <v>3469</v>
      </c>
      <c r="H1687" s="69">
        <v>1419945</v>
      </c>
      <c r="I1687" s="68" t="s">
        <v>5148</v>
      </c>
      <c r="J1687" s="70" t="s">
        <v>3455</v>
      </c>
      <c r="K1687" s="178" t="s">
        <v>3455</v>
      </c>
    </row>
    <row r="1688" spans="1:11">
      <c r="A1688" s="67" t="s">
        <v>4056</v>
      </c>
      <c r="B1688" s="68" t="s">
        <v>4057</v>
      </c>
      <c r="C1688" s="68" t="s">
        <v>4042</v>
      </c>
      <c r="D1688" s="68" t="s">
        <v>4043</v>
      </c>
      <c r="E1688" s="68" t="s">
        <v>4230</v>
      </c>
      <c r="F1688" s="68" t="s">
        <v>4231</v>
      </c>
      <c r="G1688" s="68" t="s">
        <v>3469</v>
      </c>
      <c r="H1688" s="69">
        <v>946629</v>
      </c>
      <c r="I1688" s="68" t="s">
        <v>5148</v>
      </c>
      <c r="J1688" s="70" t="s">
        <v>3455</v>
      </c>
      <c r="K1688" s="178" t="s">
        <v>3455</v>
      </c>
    </row>
    <row r="1689" spans="1:11">
      <c r="A1689" s="67" t="s">
        <v>4058</v>
      </c>
      <c r="B1689" s="68" t="s">
        <v>4059</v>
      </c>
      <c r="C1689" s="68" t="s">
        <v>4042</v>
      </c>
      <c r="D1689" s="68" t="s">
        <v>4043</v>
      </c>
      <c r="E1689" s="68" t="s">
        <v>4230</v>
      </c>
      <c r="F1689" s="68" t="s">
        <v>4231</v>
      </c>
      <c r="G1689" s="68" t="s">
        <v>3469</v>
      </c>
      <c r="H1689" s="69">
        <v>28398888</v>
      </c>
      <c r="I1689" s="68" t="s">
        <v>5148</v>
      </c>
      <c r="J1689" s="70" t="s">
        <v>3455</v>
      </c>
      <c r="K1689" s="178" t="s">
        <v>3455</v>
      </c>
    </row>
    <row r="1690" spans="1:11">
      <c r="A1690" s="67" t="s">
        <v>4060</v>
      </c>
      <c r="B1690" s="68" t="s">
        <v>4061</v>
      </c>
      <c r="C1690" s="68" t="s">
        <v>4042</v>
      </c>
      <c r="D1690" s="68" t="s">
        <v>4043</v>
      </c>
      <c r="E1690" s="68" t="s">
        <v>4230</v>
      </c>
      <c r="F1690" s="68" t="s">
        <v>4231</v>
      </c>
      <c r="G1690" s="68" t="s">
        <v>3469</v>
      </c>
      <c r="H1690" s="69">
        <v>3786518</v>
      </c>
      <c r="I1690" s="68" t="s">
        <v>5148</v>
      </c>
      <c r="J1690" s="70" t="s">
        <v>3455</v>
      </c>
      <c r="K1690" s="178" t="s">
        <v>3455</v>
      </c>
    </row>
    <row r="1691" spans="1:11">
      <c r="A1691" s="67" t="s">
        <v>4228</v>
      </c>
      <c r="B1691" s="68" t="s">
        <v>4229</v>
      </c>
      <c r="C1691" s="68" t="s">
        <v>4042</v>
      </c>
      <c r="D1691" s="68" t="s">
        <v>4043</v>
      </c>
      <c r="E1691" s="68" t="s">
        <v>4230</v>
      </c>
      <c r="F1691" s="68" t="s">
        <v>4231</v>
      </c>
      <c r="G1691" s="68" t="s">
        <v>3469</v>
      </c>
      <c r="H1691" s="69">
        <v>4264007</v>
      </c>
      <c r="I1691" s="68" t="s">
        <v>5148</v>
      </c>
      <c r="J1691" s="70" t="s">
        <v>3455</v>
      </c>
      <c r="K1691" s="178" t="s">
        <v>3455</v>
      </c>
    </row>
    <row r="1692" spans="1:11">
      <c r="A1692" s="67" t="s">
        <v>4062</v>
      </c>
      <c r="B1692" s="68" t="s">
        <v>4063</v>
      </c>
      <c r="C1692" s="68" t="s">
        <v>4042</v>
      </c>
      <c r="D1692" s="68" t="s">
        <v>4043</v>
      </c>
      <c r="E1692" s="68" t="s">
        <v>4230</v>
      </c>
      <c r="F1692" s="68" t="s">
        <v>4231</v>
      </c>
      <c r="G1692" s="68" t="s">
        <v>3469</v>
      </c>
      <c r="H1692" s="69">
        <v>946629</v>
      </c>
      <c r="I1692" s="68" t="s">
        <v>5148</v>
      </c>
      <c r="J1692" s="70" t="s">
        <v>3455</v>
      </c>
      <c r="K1692" s="178" t="s">
        <v>3455</v>
      </c>
    </row>
    <row r="1693" spans="1:11">
      <c r="A1693" s="67" t="s">
        <v>4064</v>
      </c>
      <c r="B1693" s="68" t="s">
        <v>4065</v>
      </c>
      <c r="C1693" s="68" t="s">
        <v>4042</v>
      </c>
      <c r="D1693" s="68" t="s">
        <v>4043</v>
      </c>
      <c r="E1693" s="68" t="s">
        <v>4230</v>
      </c>
      <c r="F1693" s="68" t="s">
        <v>4231</v>
      </c>
      <c r="G1693" s="68" t="s">
        <v>3469</v>
      </c>
      <c r="H1693" s="69">
        <v>12306184</v>
      </c>
      <c r="I1693" s="68" t="s">
        <v>5148</v>
      </c>
      <c r="J1693" s="70" t="s">
        <v>3455</v>
      </c>
      <c r="K1693" s="178" t="s">
        <v>3455</v>
      </c>
    </row>
    <row r="1694" spans="1:11">
      <c r="A1694" s="67" t="s">
        <v>4066</v>
      </c>
      <c r="B1694" s="68" t="s">
        <v>4067</v>
      </c>
      <c r="C1694" s="68" t="s">
        <v>4042</v>
      </c>
      <c r="D1694" s="68" t="s">
        <v>4043</v>
      </c>
      <c r="E1694" s="68" t="s">
        <v>4230</v>
      </c>
      <c r="F1694" s="68" t="s">
        <v>4231</v>
      </c>
      <c r="G1694" s="68" t="s">
        <v>3469</v>
      </c>
      <c r="H1694" s="69">
        <v>5206464</v>
      </c>
      <c r="I1694" s="68" t="s">
        <v>5148</v>
      </c>
      <c r="J1694" s="70" t="s">
        <v>3455</v>
      </c>
      <c r="K1694" s="178" t="s">
        <v>3455</v>
      </c>
    </row>
    <row r="1695" spans="1:11">
      <c r="A1695" s="67" t="s">
        <v>4068</v>
      </c>
      <c r="B1695" s="68" t="s">
        <v>4069</v>
      </c>
      <c r="C1695" s="68" t="s">
        <v>4042</v>
      </c>
      <c r="D1695" s="68" t="s">
        <v>4043</v>
      </c>
      <c r="E1695" s="68" t="s">
        <v>4230</v>
      </c>
      <c r="F1695" s="68" t="s">
        <v>4231</v>
      </c>
      <c r="G1695" s="68" t="s">
        <v>3469</v>
      </c>
      <c r="H1695" s="69">
        <v>2839889</v>
      </c>
      <c r="I1695" s="68" t="s">
        <v>5148</v>
      </c>
      <c r="J1695" s="70" t="s">
        <v>3455</v>
      </c>
      <c r="K1695" s="178" t="s">
        <v>3455</v>
      </c>
    </row>
    <row r="1696" spans="1:11">
      <c r="A1696" s="67" t="s">
        <v>4070</v>
      </c>
      <c r="B1696" s="68" t="s">
        <v>4071</v>
      </c>
      <c r="C1696" s="68" t="s">
        <v>4072</v>
      </c>
      <c r="D1696" s="68" t="s">
        <v>4073</v>
      </c>
      <c r="E1696" s="68" t="s">
        <v>4230</v>
      </c>
      <c r="F1696" s="68" t="s">
        <v>4231</v>
      </c>
      <c r="G1696" s="68" t="s">
        <v>3469</v>
      </c>
      <c r="H1696" s="69">
        <v>63897496</v>
      </c>
      <c r="I1696" s="68" t="s">
        <v>5148</v>
      </c>
      <c r="J1696" s="70" t="s">
        <v>3455</v>
      </c>
      <c r="K1696" s="178" t="s">
        <v>3455</v>
      </c>
    </row>
    <row r="1697" spans="1:11">
      <c r="A1697" s="67" t="s">
        <v>4074</v>
      </c>
      <c r="B1697" s="68" t="s">
        <v>4075</v>
      </c>
      <c r="C1697" s="68" t="s">
        <v>4072</v>
      </c>
      <c r="D1697" s="68" t="s">
        <v>4073</v>
      </c>
      <c r="E1697" s="68" t="s">
        <v>4230</v>
      </c>
      <c r="F1697" s="68" t="s">
        <v>4231</v>
      </c>
      <c r="G1697" s="68" t="s">
        <v>3469</v>
      </c>
      <c r="H1697" s="69">
        <v>2839889</v>
      </c>
      <c r="I1697" s="68" t="s">
        <v>5148</v>
      </c>
      <c r="J1697" s="70" t="s">
        <v>3455</v>
      </c>
      <c r="K1697" s="178" t="s">
        <v>3455</v>
      </c>
    </row>
    <row r="1698" spans="1:11">
      <c r="A1698" s="67" t="s">
        <v>4076</v>
      </c>
      <c r="B1698" s="68" t="s">
        <v>4077</v>
      </c>
      <c r="C1698" s="68" t="s">
        <v>4072</v>
      </c>
      <c r="D1698" s="68" t="s">
        <v>4073</v>
      </c>
      <c r="E1698" s="68" t="s">
        <v>4230</v>
      </c>
      <c r="F1698" s="68" t="s">
        <v>4231</v>
      </c>
      <c r="G1698" s="68" t="s">
        <v>3469</v>
      </c>
      <c r="H1698" s="69">
        <v>1419945</v>
      </c>
      <c r="I1698" s="68" t="s">
        <v>5148</v>
      </c>
      <c r="J1698" s="70" t="s">
        <v>3455</v>
      </c>
      <c r="K1698" s="178" t="s">
        <v>3455</v>
      </c>
    </row>
    <row r="1699" spans="1:11">
      <c r="A1699" s="67" t="s">
        <v>4078</v>
      </c>
      <c r="B1699" s="68" t="s">
        <v>4079</v>
      </c>
      <c r="C1699" s="68" t="s">
        <v>4072</v>
      </c>
      <c r="D1699" s="68" t="s">
        <v>4073</v>
      </c>
      <c r="E1699" s="68" t="s">
        <v>4230</v>
      </c>
      <c r="F1699" s="68" t="s">
        <v>4231</v>
      </c>
      <c r="G1699" s="68" t="s">
        <v>3469</v>
      </c>
      <c r="H1699" s="69">
        <v>4733148</v>
      </c>
      <c r="I1699" s="68" t="s">
        <v>5148</v>
      </c>
      <c r="J1699" s="70" t="s">
        <v>3455</v>
      </c>
      <c r="K1699" s="178" t="s">
        <v>3455</v>
      </c>
    </row>
    <row r="1700" spans="1:11">
      <c r="A1700" s="67" t="s">
        <v>4080</v>
      </c>
      <c r="B1700" s="68" t="s">
        <v>4081</v>
      </c>
      <c r="C1700" s="68" t="s">
        <v>4072</v>
      </c>
      <c r="D1700" s="68" t="s">
        <v>4073</v>
      </c>
      <c r="E1700" s="68" t="s">
        <v>4230</v>
      </c>
      <c r="F1700" s="68" t="s">
        <v>4231</v>
      </c>
      <c r="G1700" s="68" t="s">
        <v>3469</v>
      </c>
      <c r="H1700" s="69">
        <v>1419945</v>
      </c>
      <c r="I1700" s="68" t="s">
        <v>5148</v>
      </c>
      <c r="J1700" s="70" t="s">
        <v>3455</v>
      </c>
      <c r="K1700" s="178" t="s">
        <v>3455</v>
      </c>
    </row>
    <row r="1701" spans="1:11">
      <c r="A1701" s="67" t="s">
        <v>4082</v>
      </c>
      <c r="B1701" s="68" t="s">
        <v>4083</v>
      </c>
      <c r="C1701" s="68" t="s">
        <v>4072</v>
      </c>
      <c r="D1701" s="68" t="s">
        <v>4073</v>
      </c>
      <c r="E1701" s="68" t="s">
        <v>4230</v>
      </c>
      <c r="F1701" s="68" t="s">
        <v>4231</v>
      </c>
      <c r="G1701" s="68" t="s">
        <v>3469</v>
      </c>
      <c r="H1701" s="69">
        <v>1893258</v>
      </c>
      <c r="I1701" s="68" t="s">
        <v>5148</v>
      </c>
      <c r="J1701" s="70" t="s">
        <v>3455</v>
      </c>
      <c r="K1701" s="178" t="s">
        <v>3455</v>
      </c>
    </row>
    <row r="1702" spans="1:11">
      <c r="A1702" s="67" t="s">
        <v>4084</v>
      </c>
      <c r="B1702" s="68" t="s">
        <v>4085</v>
      </c>
      <c r="C1702" s="68" t="s">
        <v>4072</v>
      </c>
      <c r="D1702" s="68" t="s">
        <v>4073</v>
      </c>
      <c r="E1702" s="68" t="s">
        <v>4230</v>
      </c>
      <c r="F1702" s="68" t="s">
        <v>4231</v>
      </c>
      <c r="G1702" s="68" t="s">
        <v>3469</v>
      </c>
      <c r="H1702" s="69">
        <v>16566018</v>
      </c>
      <c r="I1702" s="68" t="s">
        <v>5148</v>
      </c>
      <c r="J1702" s="70" t="s">
        <v>3455</v>
      </c>
      <c r="K1702" s="178" t="s">
        <v>3455</v>
      </c>
    </row>
    <row r="1703" spans="1:11">
      <c r="A1703" s="67" t="s">
        <v>4086</v>
      </c>
      <c r="B1703" s="68" t="s">
        <v>4087</v>
      </c>
      <c r="C1703" s="68" t="s">
        <v>4088</v>
      </c>
      <c r="D1703" s="68" t="s">
        <v>4089</v>
      </c>
      <c r="E1703" s="68" t="s">
        <v>4230</v>
      </c>
      <c r="F1703" s="68" t="s">
        <v>4231</v>
      </c>
      <c r="G1703" s="68" t="s">
        <v>3469</v>
      </c>
      <c r="H1703" s="69">
        <v>64370810</v>
      </c>
      <c r="I1703" s="68" t="s">
        <v>5148</v>
      </c>
      <c r="J1703" s="70" t="s">
        <v>3455</v>
      </c>
      <c r="K1703" s="178" t="s">
        <v>3455</v>
      </c>
    </row>
    <row r="1704" spans="1:11">
      <c r="A1704" s="67" t="s">
        <v>4090</v>
      </c>
      <c r="B1704" s="68" t="s">
        <v>4091</v>
      </c>
      <c r="C1704" s="68" t="s">
        <v>4088</v>
      </c>
      <c r="D1704" s="68" t="s">
        <v>4089</v>
      </c>
      <c r="E1704" s="68" t="s">
        <v>4230</v>
      </c>
      <c r="F1704" s="68" t="s">
        <v>4231</v>
      </c>
      <c r="G1704" s="68" t="s">
        <v>3469</v>
      </c>
      <c r="H1704" s="69">
        <v>946629</v>
      </c>
      <c r="I1704" s="68" t="s">
        <v>5148</v>
      </c>
      <c r="J1704" s="70" t="s">
        <v>3455</v>
      </c>
      <c r="K1704" s="178" t="s">
        <v>3455</v>
      </c>
    </row>
    <row r="1705" spans="1:11">
      <c r="A1705" s="67" t="s">
        <v>4092</v>
      </c>
      <c r="B1705" s="68" t="s">
        <v>4093</v>
      </c>
      <c r="C1705" s="68" t="s">
        <v>4088</v>
      </c>
      <c r="D1705" s="68" t="s">
        <v>4089</v>
      </c>
      <c r="E1705" s="68" t="s">
        <v>4230</v>
      </c>
      <c r="F1705" s="68" t="s">
        <v>4231</v>
      </c>
      <c r="G1705" s="68" t="s">
        <v>3469</v>
      </c>
      <c r="H1705" s="69">
        <v>1419945</v>
      </c>
      <c r="I1705" s="68" t="s">
        <v>5148</v>
      </c>
      <c r="J1705" s="70" t="s">
        <v>3455</v>
      </c>
      <c r="K1705" s="178" t="s">
        <v>3455</v>
      </c>
    </row>
    <row r="1706" spans="1:11">
      <c r="A1706" s="67" t="s">
        <v>4094</v>
      </c>
      <c r="B1706" s="68" t="s">
        <v>4095</v>
      </c>
      <c r="C1706" s="68" t="s">
        <v>4088</v>
      </c>
      <c r="D1706" s="68" t="s">
        <v>4089</v>
      </c>
      <c r="E1706" s="68" t="s">
        <v>4230</v>
      </c>
      <c r="F1706" s="68" t="s">
        <v>4231</v>
      </c>
      <c r="G1706" s="68" t="s">
        <v>3469</v>
      </c>
      <c r="H1706" s="69">
        <v>1893258</v>
      </c>
      <c r="I1706" s="68" t="s">
        <v>5148</v>
      </c>
      <c r="J1706" s="70" t="s">
        <v>3455</v>
      </c>
      <c r="K1706" s="178" t="s">
        <v>3455</v>
      </c>
    </row>
    <row r="1707" spans="1:11">
      <c r="A1707" s="67" t="s">
        <v>4096</v>
      </c>
      <c r="B1707" s="68" t="s">
        <v>4097</v>
      </c>
      <c r="C1707" s="68" t="s">
        <v>4088</v>
      </c>
      <c r="D1707" s="68" t="s">
        <v>4089</v>
      </c>
      <c r="E1707" s="68" t="s">
        <v>4230</v>
      </c>
      <c r="F1707" s="68" t="s">
        <v>4231</v>
      </c>
      <c r="G1707" s="68" t="s">
        <v>3469</v>
      </c>
      <c r="H1707" s="69">
        <v>22719109</v>
      </c>
      <c r="I1707" s="68" t="s">
        <v>5148</v>
      </c>
      <c r="J1707" s="70" t="s">
        <v>3455</v>
      </c>
      <c r="K1707" s="178" t="s">
        <v>3455</v>
      </c>
    </row>
    <row r="1708" spans="1:11">
      <c r="A1708" s="67" t="s">
        <v>4098</v>
      </c>
      <c r="B1708" s="68" t="s">
        <v>4099</v>
      </c>
      <c r="C1708" s="68" t="s">
        <v>4100</v>
      </c>
      <c r="D1708" s="68" t="s">
        <v>4101</v>
      </c>
      <c r="E1708" s="68" t="s">
        <v>4230</v>
      </c>
      <c r="F1708" s="68" t="s">
        <v>4231</v>
      </c>
      <c r="G1708" s="68" t="s">
        <v>3469</v>
      </c>
      <c r="H1708" s="69">
        <v>30765460</v>
      </c>
      <c r="I1708" s="68" t="s">
        <v>5148</v>
      </c>
      <c r="J1708" s="70" t="s">
        <v>3455</v>
      </c>
      <c r="K1708" s="178" t="s">
        <v>3455</v>
      </c>
    </row>
    <row r="1709" spans="1:11">
      <c r="A1709" s="67" t="s">
        <v>4102</v>
      </c>
      <c r="B1709" s="68" t="s">
        <v>4103</v>
      </c>
      <c r="C1709" s="68" t="s">
        <v>4100</v>
      </c>
      <c r="D1709" s="68" t="s">
        <v>4101</v>
      </c>
      <c r="E1709" s="68" t="s">
        <v>4230</v>
      </c>
      <c r="F1709" s="68" t="s">
        <v>4231</v>
      </c>
      <c r="G1709" s="68" t="s">
        <v>3469</v>
      </c>
      <c r="H1709" s="69">
        <v>42598331</v>
      </c>
      <c r="I1709" s="68" t="s">
        <v>5148</v>
      </c>
      <c r="J1709" s="70" t="s">
        <v>3455</v>
      </c>
      <c r="K1709" s="178" t="s">
        <v>3455</v>
      </c>
    </row>
    <row r="1710" spans="1:11">
      <c r="A1710" s="67" t="s">
        <v>4104</v>
      </c>
      <c r="B1710" s="68" t="s">
        <v>4105</v>
      </c>
      <c r="C1710" s="68" t="s">
        <v>4100</v>
      </c>
      <c r="D1710" s="68" t="s">
        <v>4101</v>
      </c>
      <c r="E1710" s="68" t="s">
        <v>4230</v>
      </c>
      <c r="F1710" s="68" t="s">
        <v>4231</v>
      </c>
      <c r="G1710" s="68" t="s">
        <v>3469</v>
      </c>
      <c r="H1710" s="69">
        <v>10412925</v>
      </c>
      <c r="I1710" s="68" t="s">
        <v>5148</v>
      </c>
      <c r="J1710" s="70" t="s">
        <v>3455</v>
      </c>
      <c r="K1710" s="178" t="s">
        <v>3455</v>
      </c>
    </row>
    <row r="1711" spans="1:11">
      <c r="A1711" s="67" t="s">
        <v>4106</v>
      </c>
      <c r="B1711" s="68" t="s">
        <v>4107</v>
      </c>
      <c r="C1711" s="68" t="s">
        <v>4100</v>
      </c>
      <c r="D1711" s="68" t="s">
        <v>4101</v>
      </c>
      <c r="E1711" s="68" t="s">
        <v>4230</v>
      </c>
      <c r="F1711" s="68" t="s">
        <v>4231</v>
      </c>
      <c r="G1711" s="68" t="s">
        <v>3469</v>
      </c>
      <c r="H1711" s="69">
        <v>2839889</v>
      </c>
      <c r="I1711" s="68" t="s">
        <v>5148</v>
      </c>
      <c r="J1711" s="70" t="s">
        <v>3455</v>
      </c>
      <c r="K1711" s="178" t="s">
        <v>3455</v>
      </c>
    </row>
    <row r="1712" spans="1:11">
      <c r="A1712" s="67" t="s">
        <v>4108</v>
      </c>
      <c r="B1712" s="68" t="s">
        <v>4109</v>
      </c>
      <c r="C1712" s="68" t="s">
        <v>4100</v>
      </c>
      <c r="D1712" s="68" t="s">
        <v>4101</v>
      </c>
      <c r="E1712" s="68" t="s">
        <v>4230</v>
      </c>
      <c r="F1712" s="68" t="s">
        <v>4231</v>
      </c>
      <c r="G1712" s="68" t="s">
        <v>3469</v>
      </c>
      <c r="H1712" s="69">
        <v>10886240</v>
      </c>
      <c r="I1712" s="68" t="s">
        <v>5148</v>
      </c>
      <c r="J1712" s="70" t="s">
        <v>3455</v>
      </c>
      <c r="K1712" s="178" t="s">
        <v>3455</v>
      </c>
    </row>
    <row r="1713" spans="1:11">
      <c r="A1713" s="67" t="s">
        <v>4110</v>
      </c>
      <c r="B1713" s="68" t="s">
        <v>4111</v>
      </c>
      <c r="C1713" s="68" t="s">
        <v>4100</v>
      </c>
      <c r="D1713" s="68" t="s">
        <v>4101</v>
      </c>
      <c r="E1713" s="68" t="s">
        <v>4230</v>
      </c>
      <c r="F1713" s="68" t="s">
        <v>4231</v>
      </c>
      <c r="G1713" s="68" t="s">
        <v>3469</v>
      </c>
      <c r="H1713" s="69">
        <v>27572605</v>
      </c>
      <c r="I1713" s="68" t="s">
        <v>5148</v>
      </c>
      <c r="J1713" s="70" t="s">
        <v>3455</v>
      </c>
      <c r="K1713" s="178" t="s">
        <v>3455</v>
      </c>
    </row>
    <row r="1714" spans="1:11">
      <c r="A1714" s="67" t="s">
        <v>4112</v>
      </c>
      <c r="B1714" s="68" t="s">
        <v>4113</v>
      </c>
      <c r="C1714" s="68" t="s">
        <v>4100</v>
      </c>
      <c r="D1714" s="68" t="s">
        <v>4101</v>
      </c>
      <c r="E1714" s="68" t="s">
        <v>4230</v>
      </c>
      <c r="F1714" s="68" t="s">
        <v>4231</v>
      </c>
      <c r="G1714" s="68" t="s">
        <v>3469</v>
      </c>
      <c r="H1714" s="69">
        <v>1419945</v>
      </c>
      <c r="I1714" s="68" t="s">
        <v>5148</v>
      </c>
      <c r="J1714" s="70" t="s">
        <v>3455</v>
      </c>
      <c r="K1714" s="178" t="s">
        <v>3455</v>
      </c>
    </row>
    <row r="1715" spans="1:11">
      <c r="A1715" s="67" t="s">
        <v>4114</v>
      </c>
      <c r="B1715" s="68" t="s">
        <v>4115</v>
      </c>
      <c r="C1715" s="68" t="s">
        <v>4100</v>
      </c>
      <c r="D1715" s="68" t="s">
        <v>4101</v>
      </c>
      <c r="E1715" s="68" t="s">
        <v>4230</v>
      </c>
      <c r="F1715" s="68" t="s">
        <v>4231</v>
      </c>
      <c r="G1715" s="68" t="s">
        <v>3469</v>
      </c>
      <c r="H1715" s="69">
        <v>21299165</v>
      </c>
      <c r="I1715" s="68" t="s">
        <v>5148</v>
      </c>
      <c r="J1715" s="70" t="s">
        <v>3455</v>
      </c>
      <c r="K1715" s="178" t="s">
        <v>3455</v>
      </c>
    </row>
    <row r="1716" spans="1:11">
      <c r="A1716" s="67" t="s">
        <v>4116</v>
      </c>
      <c r="B1716" s="68" t="s">
        <v>4117</v>
      </c>
      <c r="C1716" s="68" t="s">
        <v>4118</v>
      </c>
      <c r="D1716" s="68" t="s">
        <v>4119</v>
      </c>
      <c r="E1716" s="68" t="s">
        <v>4230</v>
      </c>
      <c r="F1716" s="68" t="s">
        <v>4231</v>
      </c>
      <c r="G1716" s="68" t="s">
        <v>3469</v>
      </c>
      <c r="H1716" s="69">
        <v>473316</v>
      </c>
      <c r="I1716" s="68" t="s">
        <v>5148</v>
      </c>
      <c r="J1716" s="70" t="s">
        <v>3455</v>
      </c>
      <c r="K1716" s="178" t="s">
        <v>3455</v>
      </c>
    </row>
    <row r="1717" spans="1:11">
      <c r="A1717" s="67" t="s">
        <v>4120</v>
      </c>
      <c r="B1717" s="68" t="s">
        <v>4121</v>
      </c>
      <c r="C1717" s="68" t="s">
        <v>4118</v>
      </c>
      <c r="D1717" s="68" t="s">
        <v>4119</v>
      </c>
      <c r="E1717" s="68" t="s">
        <v>4230</v>
      </c>
      <c r="F1717" s="68" t="s">
        <v>4231</v>
      </c>
      <c r="G1717" s="68" t="s">
        <v>3469</v>
      </c>
      <c r="H1717" s="69">
        <v>7099722</v>
      </c>
      <c r="I1717" s="68" t="s">
        <v>5148</v>
      </c>
      <c r="J1717" s="70" t="s">
        <v>3455</v>
      </c>
      <c r="K1717" s="178" t="s">
        <v>3455</v>
      </c>
    </row>
    <row r="1718" spans="1:11">
      <c r="A1718" s="67" t="s">
        <v>4122</v>
      </c>
      <c r="B1718" s="68" t="s">
        <v>4123</v>
      </c>
      <c r="C1718" s="68" t="s">
        <v>4118</v>
      </c>
      <c r="D1718" s="68" t="s">
        <v>4119</v>
      </c>
      <c r="E1718" s="68" t="s">
        <v>4230</v>
      </c>
      <c r="F1718" s="68" t="s">
        <v>4231</v>
      </c>
      <c r="G1718" s="68" t="s">
        <v>3469</v>
      </c>
      <c r="H1718" s="69">
        <v>31712090</v>
      </c>
      <c r="I1718" s="68" t="s">
        <v>5148</v>
      </c>
      <c r="J1718" s="70" t="s">
        <v>3455</v>
      </c>
      <c r="K1718" s="178" t="s">
        <v>3455</v>
      </c>
    </row>
    <row r="1719" spans="1:11">
      <c r="A1719" s="67" t="s">
        <v>4124</v>
      </c>
      <c r="B1719" s="68" t="s">
        <v>4125</v>
      </c>
      <c r="C1719" s="68" t="s">
        <v>4126</v>
      </c>
      <c r="D1719" s="68" t="s">
        <v>4127</v>
      </c>
      <c r="E1719" s="68" t="s">
        <v>4230</v>
      </c>
      <c r="F1719" s="68" t="s">
        <v>4231</v>
      </c>
      <c r="G1719" s="68" t="s">
        <v>3469</v>
      </c>
      <c r="H1719" s="69">
        <v>53957886</v>
      </c>
      <c r="I1719" s="68" t="s">
        <v>5148</v>
      </c>
      <c r="J1719" s="70" t="s">
        <v>3455</v>
      </c>
      <c r="K1719" s="178" t="s">
        <v>3455</v>
      </c>
    </row>
    <row r="1720" spans="1:11">
      <c r="A1720" s="67" t="s">
        <v>4128</v>
      </c>
      <c r="B1720" s="68" t="s">
        <v>4129</v>
      </c>
      <c r="C1720" s="68" t="s">
        <v>4126</v>
      </c>
      <c r="D1720" s="68" t="s">
        <v>4127</v>
      </c>
      <c r="E1720" s="68" t="s">
        <v>4230</v>
      </c>
      <c r="F1720" s="68" t="s">
        <v>4231</v>
      </c>
      <c r="G1720" s="68" t="s">
        <v>3469</v>
      </c>
      <c r="H1720" s="69">
        <v>473316</v>
      </c>
      <c r="I1720" s="68" t="s">
        <v>5148</v>
      </c>
      <c r="J1720" s="70" t="s">
        <v>3455</v>
      </c>
      <c r="K1720" s="178" t="s">
        <v>3455</v>
      </c>
    </row>
    <row r="1721" spans="1:11">
      <c r="A1721" s="67" t="s">
        <v>4130</v>
      </c>
      <c r="B1721" s="68" t="s">
        <v>4131</v>
      </c>
      <c r="C1721" s="68" t="s">
        <v>4126</v>
      </c>
      <c r="D1721" s="68" t="s">
        <v>4127</v>
      </c>
      <c r="E1721" s="68" t="s">
        <v>4230</v>
      </c>
      <c r="F1721" s="68" t="s">
        <v>4231</v>
      </c>
      <c r="G1721" s="68" t="s">
        <v>3469</v>
      </c>
      <c r="H1721" s="69">
        <v>473316</v>
      </c>
      <c r="I1721" s="68" t="s">
        <v>5148</v>
      </c>
      <c r="J1721" s="70" t="s">
        <v>3455</v>
      </c>
      <c r="K1721" s="178" t="s">
        <v>3455</v>
      </c>
    </row>
    <row r="1722" spans="1:11">
      <c r="A1722" s="67" t="s">
        <v>4132</v>
      </c>
      <c r="B1722" s="68" t="s">
        <v>4133</v>
      </c>
      <c r="C1722" s="68" t="s">
        <v>4126</v>
      </c>
      <c r="D1722" s="68" t="s">
        <v>4127</v>
      </c>
      <c r="E1722" s="68" t="s">
        <v>4230</v>
      </c>
      <c r="F1722" s="68" t="s">
        <v>4231</v>
      </c>
      <c r="G1722" s="68" t="s">
        <v>3469</v>
      </c>
      <c r="H1722" s="69">
        <v>22719109</v>
      </c>
      <c r="I1722" s="68" t="s">
        <v>5148</v>
      </c>
      <c r="J1722" s="70" t="s">
        <v>3455</v>
      </c>
      <c r="K1722" s="178" t="s">
        <v>3455</v>
      </c>
    </row>
    <row r="1723" spans="1:11">
      <c r="A1723" s="67" t="s">
        <v>4134</v>
      </c>
      <c r="B1723" s="68" t="s">
        <v>4135</v>
      </c>
      <c r="C1723" s="68" t="s">
        <v>4126</v>
      </c>
      <c r="D1723" s="68" t="s">
        <v>4127</v>
      </c>
      <c r="E1723" s="68" t="s">
        <v>4230</v>
      </c>
      <c r="F1723" s="68" t="s">
        <v>4231</v>
      </c>
      <c r="G1723" s="68" t="s">
        <v>3469</v>
      </c>
      <c r="H1723" s="69">
        <v>473316</v>
      </c>
      <c r="I1723" s="68" t="s">
        <v>5148</v>
      </c>
      <c r="J1723" s="70" t="s">
        <v>3455</v>
      </c>
      <c r="K1723" s="178" t="s">
        <v>3455</v>
      </c>
    </row>
    <row r="1724" spans="1:11">
      <c r="A1724" s="67" t="s">
        <v>4136</v>
      </c>
      <c r="B1724" s="68" t="s">
        <v>4137</v>
      </c>
      <c r="C1724" s="68" t="s">
        <v>4126</v>
      </c>
      <c r="D1724" s="68" t="s">
        <v>4127</v>
      </c>
      <c r="E1724" s="68" t="s">
        <v>4230</v>
      </c>
      <c r="F1724" s="68" t="s">
        <v>4231</v>
      </c>
      <c r="G1724" s="68" t="s">
        <v>3469</v>
      </c>
      <c r="H1724" s="69">
        <v>1419945</v>
      </c>
      <c r="I1724" s="68" t="s">
        <v>5148</v>
      </c>
      <c r="J1724" s="70" t="s">
        <v>3455</v>
      </c>
      <c r="K1724" s="178" t="s">
        <v>3455</v>
      </c>
    </row>
    <row r="1725" spans="1:11">
      <c r="A1725" s="67" t="s">
        <v>4138</v>
      </c>
      <c r="B1725" s="68" t="s">
        <v>4139</v>
      </c>
      <c r="C1725" s="68" t="s">
        <v>4126</v>
      </c>
      <c r="D1725" s="68" t="s">
        <v>4127</v>
      </c>
      <c r="E1725" s="68" t="s">
        <v>4230</v>
      </c>
      <c r="F1725" s="68" t="s">
        <v>4231</v>
      </c>
      <c r="G1725" s="68" t="s">
        <v>3469</v>
      </c>
      <c r="H1725" s="69">
        <v>6626406</v>
      </c>
      <c r="I1725" s="68" t="s">
        <v>5148</v>
      </c>
      <c r="J1725" s="70" t="s">
        <v>3455</v>
      </c>
      <c r="K1725" s="178" t="s">
        <v>3455</v>
      </c>
    </row>
    <row r="1726" spans="1:11">
      <c r="A1726" s="67" t="s">
        <v>4140</v>
      </c>
      <c r="B1726" s="68" t="s">
        <v>4141</v>
      </c>
      <c r="C1726" s="68" t="s">
        <v>4126</v>
      </c>
      <c r="D1726" s="68" t="s">
        <v>4127</v>
      </c>
      <c r="E1726" s="68" t="s">
        <v>4230</v>
      </c>
      <c r="F1726" s="68" t="s">
        <v>4231</v>
      </c>
      <c r="G1726" s="68" t="s">
        <v>3469</v>
      </c>
      <c r="H1726" s="69">
        <v>1893258</v>
      </c>
      <c r="I1726" s="68" t="s">
        <v>5148</v>
      </c>
      <c r="J1726" s="70" t="s">
        <v>3455</v>
      </c>
      <c r="K1726" s="178" t="s">
        <v>3455</v>
      </c>
    </row>
    <row r="1727" spans="1:11">
      <c r="A1727" s="67" t="s">
        <v>4142</v>
      </c>
      <c r="B1727" s="68" t="s">
        <v>4143</v>
      </c>
      <c r="C1727" s="68" t="s">
        <v>4144</v>
      </c>
      <c r="D1727" s="68" t="s">
        <v>4145</v>
      </c>
      <c r="E1727" s="68" t="s">
        <v>4230</v>
      </c>
      <c r="F1727" s="68" t="s">
        <v>4231</v>
      </c>
      <c r="G1727" s="68" t="s">
        <v>3469</v>
      </c>
      <c r="H1727" s="69">
        <v>11832871</v>
      </c>
      <c r="I1727" s="68" t="s">
        <v>5148</v>
      </c>
      <c r="J1727" s="70" t="s">
        <v>3455</v>
      </c>
      <c r="K1727" s="178" t="s">
        <v>3455</v>
      </c>
    </row>
    <row r="1728" spans="1:11">
      <c r="A1728" s="67" t="s">
        <v>4146</v>
      </c>
      <c r="B1728" s="68" t="s">
        <v>4147</v>
      </c>
      <c r="C1728" s="68" t="s">
        <v>4144</v>
      </c>
      <c r="D1728" s="68" t="s">
        <v>4145</v>
      </c>
      <c r="E1728" s="68" t="s">
        <v>4230</v>
      </c>
      <c r="F1728" s="68" t="s">
        <v>4231</v>
      </c>
      <c r="G1728" s="68" t="s">
        <v>3469</v>
      </c>
      <c r="H1728" s="69">
        <v>9939610</v>
      </c>
      <c r="I1728" s="68" t="s">
        <v>5148</v>
      </c>
      <c r="J1728" s="70" t="s">
        <v>3455</v>
      </c>
      <c r="K1728" s="178" t="s">
        <v>3455</v>
      </c>
    </row>
    <row r="1729" spans="1:11">
      <c r="A1729" s="67" t="s">
        <v>4148</v>
      </c>
      <c r="B1729" s="68" t="s">
        <v>4149</v>
      </c>
      <c r="C1729" s="68" t="s">
        <v>4144</v>
      </c>
      <c r="D1729" s="68" t="s">
        <v>4145</v>
      </c>
      <c r="E1729" s="68" t="s">
        <v>4230</v>
      </c>
      <c r="F1729" s="68" t="s">
        <v>4231</v>
      </c>
      <c r="G1729" s="68" t="s">
        <v>3469</v>
      </c>
      <c r="H1729" s="69">
        <v>946629</v>
      </c>
      <c r="I1729" s="68" t="s">
        <v>5148</v>
      </c>
      <c r="J1729" s="70" t="s">
        <v>3455</v>
      </c>
      <c r="K1729" s="178" t="s">
        <v>3455</v>
      </c>
    </row>
    <row r="1730" spans="1:11">
      <c r="A1730" s="67" t="s">
        <v>4150</v>
      </c>
      <c r="B1730" s="68" t="s">
        <v>4151</v>
      </c>
      <c r="C1730" s="68" t="s">
        <v>4152</v>
      </c>
      <c r="D1730" s="68" t="s">
        <v>4153</v>
      </c>
      <c r="E1730" s="68" t="s">
        <v>4230</v>
      </c>
      <c r="F1730" s="68" t="s">
        <v>4231</v>
      </c>
      <c r="G1730" s="68" t="s">
        <v>3469</v>
      </c>
      <c r="H1730" s="69">
        <v>8992980</v>
      </c>
      <c r="I1730" s="68" t="s">
        <v>5148</v>
      </c>
      <c r="J1730" s="70" t="s">
        <v>3455</v>
      </c>
      <c r="K1730" s="178" t="s">
        <v>3455</v>
      </c>
    </row>
    <row r="1731" spans="1:11">
      <c r="A1731" s="67" t="s">
        <v>4154</v>
      </c>
      <c r="B1731" s="68" t="s">
        <v>4155</v>
      </c>
      <c r="C1731" s="68" t="s">
        <v>4152</v>
      </c>
      <c r="D1731" s="68" t="s">
        <v>4153</v>
      </c>
      <c r="E1731" s="68" t="s">
        <v>4230</v>
      </c>
      <c r="F1731" s="68" t="s">
        <v>4231</v>
      </c>
      <c r="G1731" s="68" t="s">
        <v>3469</v>
      </c>
      <c r="H1731" s="69">
        <v>3313204</v>
      </c>
      <c r="I1731" s="68" t="s">
        <v>5148</v>
      </c>
      <c r="J1731" s="70" t="s">
        <v>3455</v>
      </c>
      <c r="K1731" s="178" t="s">
        <v>3455</v>
      </c>
    </row>
    <row r="1732" spans="1:11">
      <c r="A1732" s="67" t="s">
        <v>4156</v>
      </c>
      <c r="B1732" s="68" t="s">
        <v>4157</v>
      </c>
      <c r="C1732" s="68" t="s">
        <v>4158</v>
      </c>
      <c r="D1732" s="68" t="s">
        <v>4159</v>
      </c>
      <c r="E1732" s="68" t="s">
        <v>4230</v>
      </c>
      <c r="F1732" s="68" t="s">
        <v>4231</v>
      </c>
      <c r="G1732" s="68" t="s">
        <v>3469</v>
      </c>
      <c r="H1732" s="69">
        <v>1893258</v>
      </c>
      <c r="I1732" s="68" t="s">
        <v>5148</v>
      </c>
      <c r="J1732" s="70" t="s">
        <v>3455</v>
      </c>
      <c r="K1732" s="178" t="s">
        <v>3455</v>
      </c>
    </row>
    <row r="1733" spans="1:11">
      <c r="A1733" s="67" t="s">
        <v>4160</v>
      </c>
      <c r="B1733" s="68" t="s">
        <v>4161</v>
      </c>
      <c r="C1733" s="68" t="s">
        <v>4158</v>
      </c>
      <c r="D1733" s="68" t="s">
        <v>4159</v>
      </c>
      <c r="E1733" s="68" t="s">
        <v>4230</v>
      </c>
      <c r="F1733" s="68" t="s">
        <v>4231</v>
      </c>
      <c r="G1733" s="68" t="s">
        <v>3469</v>
      </c>
      <c r="H1733" s="69">
        <v>3313204</v>
      </c>
      <c r="I1733" s="68" t="s">
        <v>5148</v>
      </c>
      <c r="J1733" s="70" t="s">
        <v>3455</v>
      </c>
      <c r="K1733" s="178" t="s">
        <v>3455</v>
      </c>
    </row>
    <row r="1734" spans="1:11">
      <c r="A1734" s="67" t="s">
        <v>4162</v>
      </c>
      <c r="B1734" s="68" t="s">
        <v>4163</v>
      </c>
      <c r="C1734" s="68" t="s">
        <v>4158</v>
      </c>
      <c r="D1734" s="68" t="s">
        <v>4159</v>
      </c>
      <c r="E1734" s="68" t="s">
        <v>4230</v>
      </c>
      <c r="F1734" s="68" t="s">
        <v>4231</v>
      </c>
      <c r="G1734" s="68" t="s">
        <v>3469</v>
      </c>
      <c r="H1734" s="69">
        <v>7573036</v>
      </c>
      <c r="I1734" s="68" t="s">
        <v>5148</v>
      </c>
      <c r="J1734" s="70" t="s">
        <v>3455</v>
      </c>
      <c r="K1734" s="178" t="s">
        <v>3455</v>
      </c>
    </row>
    <row r="1735" spans="1:11">
      <c r="A1735" s="67" t="s">
        <v>4164</v>
      </c>
      <c r="B1735" s="68" t="s">
        <v>4165</v>
      </c>
      <c r="C1735" s="68" t="s">
        <v>4166</v>
      </c>
      <c r="D1735" s="68" t="s">
        <v>4167</v>
      </c>
      <c r="E1735" s="68" t="s">
        <v>4230</v>
      </c>
      <c r="F1735" s="68" t="s">
        <v>4231</v>
      </c>
      <c r="G1735" s="68" t="s">
        <v>3469</v>
      </c>
      <c r="H1735" s="69">
        <v>4259833</v>
      </c>
      <c r="I1735" s="68" t="s">
        <v>5148</v>
      </c>
      <c r="J1735" s="70" t="s">
        <v>3455</v>
      </c>
      <c r="K1735" s="178" t="s">
        <v>3455</v>
      </c>
    </row>
    <row r="1736" spans="1:11">
      <c r="A1736" s="67" t="s">
        <v>4168</v>
      </c>
      <c r="B1736" s="68" t="s">
        <v>4169</v>
      </c>
      <c r="C1736" s="68" t="s">
        <v>4166</v>
      </c>
      <c r="D1736" s="68" t="s">
        <v>4167</v>
      </c>
      <c r="E1736" s="68" t="s">
        <v>4230</v>
      </c>
      <c r="F1736" s="68" t="s">
        <v>4231</v>
      </c>
      <c r="G1736" s="68" t="s">
        <v>3469</v>
      </c>
      <c r="H1736" s="69">
        <v>4259833</v>
      </c>
      <c r="I1736" s="68" t="s">
        <v>5148</v>
      </c>
      <c r="J1736" s="70" t="s">
        <v>3455</v>
      </c>
      <c r="K1736" s="178" t="s">
        <v>3455</v>
      </c>
    </row>
    <row r="1737" spans="1:11">
      <c r="A1737" s="67" t="s">
        <v>4170</v>
      </c>
      <c r="B1737" s="68" t="s">
        <v>4171</v>
      </c>
      <c r="C1737" s="68" t="s">
        <v>4166</v>
      </c>
      <c r="D1737" s="68" t="s">
        <v>4167</v>
      </c>
      <c r="E1737" s="68" t="s">
        <v>4230</v>
      </c>
      <c r="F1737" s="68" t="s">
        <v>4231</v>
      </c>
      <c r="G1737" s="68" t="s">
        <v>3469</v>
      </c>
      <c r="H1737" s="69">
        <v>2366574</v>
      </c>
      <c r="I1737" s="68" t="s">
        <v>5148</v>
      </c>
      <c r="J1737" s="70" t="s">
        <v>3455</v>
      </c>
      <c r="K1737" s="178" t="s">
        <v>3455</v>
      </c>
    </row>
    <row r="1738" spans="1:11">
      <c r="A1738" s="67" t="s">
        <v>4172</v>
      </c>
      <c r="B1738" s="68" t="s">
        <v>4173</v>
      </c>
      <c r="C1738" s="68" t="s">
        <v>4174</v>
      </c>
      <c r="D1738" s="68" t="s">
        <v>4175</v>
      </c>
      <c r="E1738" s="68" t="s">
        <v>4230</v>
      </c>
      <c r="F1738" s="68" t="s">
        <v>4231</v>
      </c>
      <c r="G1738" s="68" t="s">
        <v>3469</v>
      </c>
      <c r="H1738" s="69">
        <v>26032313</v>
      </c>
      <c r="I1738" s="68" t="s">
        <v>5148</v>
      </c>
      <c r="J1738" s="70" t="s">
        <v>3455</v>
      </c>
      <c r="K1738" s="178" t="s">
        <v>3455</v>
      </c>
    </row>
    <row r="1739" spans="1:11">
      <c r="A1739" s="67" t="s">
        <v>4176</v>
      </c>
      <c r="B1739" s="68" t="s">
        <v>4177</v>
      </c>
      <c r="C1739" s="68" t="s">
        <v>4174</v>
      </c>
      <c r="D1739" s="68" t="s">
        <v>4175</v>
      </c>
      <c r="E1739" s="68" t="s">
        <v>4230</v>
      </c>
      <c r="F1739" s="68" t="s">
        <v>4231</v>
      </c>
      <c r="G1739" s="68" t="s">
        <v>3469</v>
      </c>
      <c r="H1739" s="69">
        <v>16671418</v>
      </c>
      <c r="I1739" s="68" t="s">
        <v>5148</v>
      </c>
      <c r="J1739" s="70" t="s">
        <v>3455</v>
      </c>
      <c r="K1739" s="178" t="s">
        <v>3455</v>
      </c>
    </row>
    <row r="1740" spans="1:11">
      <c r="A1740" s="67" t="s">
        <v>4178</v>
      </c>
      <c r="B1740" s="68" t="s">
        <v>4179</v>
      </c>
      <c r="C1740" s="68" t="s">
        <v>4174</v>
      </c>
      <c r="D1740" s="68" t="s">
        <v>4175</v>
      </c>
      <c r="E1740" s="68" t="s">
        <v>4230</v>
      </c>
      <c r="F1740" s="68" t="s">
        <v>4231</v>
      </c>
      <c r="G1740" s="68" t="s">
        <v>3469</v>
      </c>
      <c r="H1740" s="69">
        <v>473316</v>
      </c>
      <c r="I1740" s="68" t="s">
        <v>5148</v>
      </c>
      <c r="J1740" s="70" t="s">
        <v>3455</v>
      </c>
      <c r="K1740" s="178" t="s">
        <v>3455</v>
      </c>
    </row>
    <row r="1741" spans="1:11">
      <c r="A1741" s="67" t="s">
        <v>4180</v>
      </c>
      <c r="B1741" s="68" t="s">
        <v>4181</v>
      </c>
      <c r="C1741" s="68" t="s">
        <v>4174</v>
      </c>
      <c r="D1741" s="68" t="s">
        <v>4175</v>
      </c>
      <c r="E1741" s="68" t="s">
        <v>4230</v>
      </c>
      <c r="F1741" s="68" t="s">
        <v>4231</v>
      </c>
      <c r="G1741" s="68" t="s">
        <v>3469</v>
      </c>
      <c r="H1741" s="69">
        <v>0</v>
      </c>
      <c r="I1741" s="68" t="s">
        <v>5148</v>
      </c>
      <c r="J1741" s="70" t="s">
        <v>3455</v>
      </c>
      <c r="K1741" s="178" t="s">
        <v>3455</v>
      </c>
    </row>
    <row r="1742" spans="1:11">
      <c r="A1742" s="67" t="s">
        <v>4182</v>
      </c>
      <c r="B1742" s="68" t="s">
        <v>4183</v>
      </c>
      <c r="C1742" s="68" t="s">
        <v>4184</v>
      </c>
      <c r="D1742" s="68" t="s">
        <v>4185</v>
      </c>
      <c r="E1742" s="68" t="s">
        <v>4230</v>
      </c>
      <c r="F1742" s="68" t="s">
        <v>4231</v>
      </c>
      <c r="G1742" s="68" t="s">
        <v>3469</v>
      </c>
      <c r="H1742" s="69">
        <v>2366574</v>
      </c>
      <c r="I1742" s="68" t="s">
        <v>5148</v>
      </c>
      <c r="J1742" s="70" t="s">
        <v>3455</v>
      </c>
      <c r="K1742" s="178" t="s">
        <v>3455</v>
      </c>
    </row>
    <row r="1743" spans="1:11">
      <c r="A1743" s="67" t="s">
        <v>4186</v>
      </c>
      <c r="B1743" s="68" t="s">
        <v>4187</v>
      </c>
      <c r="C1743" s="68" t="s">
        <v>4184</v>
      </c>
      <c r="D1743" s="68" t="s">
        <v>4185</v>
      </c>
      <c r="E1743" s="68" t="s">
        <v>4230</v>
      </c>
      <c r="F1743" s="68" t="s">
        <v>4231</v>
      </c>
      <c r="G1743" s="68" t="s">
        <v>3469</v>
      </c>
      <c r="H1743" s="69">
        <v>1419907</v>
      </c>
      <c r="I1743" s="68" t="s">
        <v>5148</v>
      </c>
      <c r="J1743" s="70" t="s">
        <v>3455</v>
      </c>
      <c r="K1743" s="178" t="s">
        <v>3455</v>
      </c>
    </row>
    <row r="1744" spans="1:11">
      <c r="A1744" s="67" t="s">
        <v>3448</v>
      </c>
      <c r="B1744" s="68" t="s">
        <v>3449</v>
      </c>
      <c r="C1744" s="68" t="s">
        <v>3450</v>
      </c>
      <c r="D1744" s="68" t="s">
        <v>3451</v>
      </c>
      <c r="E1744" s="68" t="s">
        <v>4230</v>
      </c>
      <c r="F1744" s="68" t="s">
        <v>4231</v>
      </c>
      <c r="G1744" s="68" t="s">
        <v>3469</v>
      </c>
      <c r="H1744" s="69">
        <v>2115303</v>
      </c>
      <c r="I1744" s="68" t="s">
        <v>5148</v>
      </c>
      <c r="J1744" s="70" t="s">
        <v>3455</v>
      </c>
      <c r="K1744" s="178" t="s">
        <v>3455</v>
      </c>
    </row>
    <row r="1745" spans="1:11">
      <c r="A1745" s="67" t="s">
        <v>3456</v>
      </c>
      <c r="B1745" s="68" t="s">
        <v>3457</v>
      </c>
      <c r="C1745" s="68" t="s">
        <v>3450</v>
      </c>
      <c r="D1745" s="68" t="s">
        <v>3451</v>
      </c>
      <c r="E1745" s="68" t="s">
        <v>4230</v>
      </c>
      <c r="F1745" s="68" t="s">
        <v>4231</v>
      </c>
      <c r="G1745" s="68" t="s">
        <v>3469</v>
      </c>
      <c r="H1745" s="69">
        <v>14807124</v>
      </c>
      <c r="I1745" s="68" t="s">
        <v>5148</v>
      </c>
      <c r="J1745" s="70" t="s">
        <v>3455</v>
      </c>
      <c r="K1745" s="178" t="s">
        <v>3455</v>
      </c>
    </row>
    <row r="1746" spans="1:11">
      <c r="A1746" s="67" t="s">
        <v>3459</v>
      </c>
      <c r="B1746" s="68" t="s">
        <v>3460</v>
      </c>
      <c r="C1746" s="68" t="s">
        <v>3450</v>
      </c>
      <c r="D1746" s="68" t="s">
        <v>3451</v>
      </c>
      <c r="E1746" s="68" t="s">
        <v>4230</v>
      </c>
      <c r="F1746" s="68" t="s">
        <v>4231</v>
      </c>
      <c r="G1746" s="68" t="s">
        <v>3469</v>
      </c>
      <c r="H1746" s="69">
        <v>2644130</v>
      </c>
      <c r="I1746" s="68" t="s">
        <v>5148</v>
      </c>
      <c r="J1746" s="70" t="s">
        <v>3455</v>
      </c>
      <c r="K1746" s="178" t="s">
        <v>3455</v>
      </c>
    </row>
    <row r="1747" spans="1:11">
      <c r="A1747" s="67" t="s">
        <v>3462</v>
      </c>
      <c r="B1747" s="68" t="s">
        <v>3463</v>
      </c>
      <c r="C1747" s="68" t="s">
        <v>3450</v>
      </c>
      <c r="D1747" s="68" t="s">
        <v>3451</v>
      </c>
      <c r="E1747" s="68" t="s">
        <v>4230</v>
      </c>
      <c r="F1747" s="68" t="s">
        <v>4231</v>
      </c>
      <c r="G1747" s="68" t="s">
        <v>3469</v>
      </c>
      <c r="H1747" s="69">
        <v>528826</v>
      </c>
      <c r="I1747" s="68" t="s">
        <v>5148</v>
      </c>
      <c r="J1747" s="70" t="s">
        <v>3455</v>
      </c>
      <c r="K1747" s="178" t="s">
        <v>3455</v>
      </c>
    </row>
    <row r="1748" spans="1:11">
      <c r="A1748" s="67" t="s">
        <v>3465</v>
      </c>
      <c r="B1748" s="68" t="s">
        <v>3466</v>
      </c>
      <c r="C1748" s="68" t="s">
        <v>3467</v>
      </c>
      <c r="D1748" s="68" t="s">
        <v>3468</v>
      </c>
      <c r="E1748" s="68" t="s">
        <v>4230</v>
      </c>
      <c r="F1748" s="68" t="s">
        <v>4231</v>
      </c>
      <c r="G1748" s="68" t="s">
        <v>3469</v>
      </c>
      <c r="H1748" s="69">
        <v>6345910</v>
      </c>
      <c r="I1748" s="68" t="s">
        <v>5148</v>
      </c>
      <c r="J1748" s="70" t="s">
        <v>3455</v>
      </c>
      <c r="K1748" s="178" t="s">
        <v>3455</v>
      </c>
    </row>
    <row r="1749" spans="1:11">
      <c r="A1749" s="67" t="s">
        <v>3470</v>
      </c>
      <c r="B1749" s="68" t="s">
        <v>3471</v>
      </c>
      <c r="C1749" s="68" t="s">
        <v>3467</v>
      </c>
      <c r="D1749" s="68" t="s">
        <v>3468</v>
      </c>
      <c r="E1749" s="68" t="s">
        <v>4230</v>
      </c>
      <c r="F1749" s="68" t="s">
        <v>4231</v>
      </c>
      <c r="G1749" s="68" t="s">
        <v>3469</v>
      </c>
      <c r="H1749" s="69">
        <v>3701781</v>
      </c>
      <c r="I1749" s="68" t="s">
        <v>5148</v>
      </c>
      <c r="J1749" s="70" t="s">
        <v>3455</v>
      </c>
      <c r="K1749" s="178" t="s">
        <v>3455</v>
      </c>
    </row>
    <row r="1750" spans="1:11">
      <c r="A1750" s="67" t="s">
        <v>3473</v>
      </c>
      <c r="B1750" s="68" t="s">
        <v>3474</v>
      </c>
      <c r="C1750" s="68" t="s">
        <v>3467</v>
      </c>
      <c r="D1750" s="68" t="s">
        <v>3468</v>
      </c>
      <c r="E1750" s="68" t="s">
        <v>4230</v>
      </c>
      <c r="F1750" s="68" t="s">
        <v>4231</v>
      </c>
      <c r="G1750" s="68" t="s">
        <v>3469</v>
      </c>
      <c r="H1750" s="69">
        <v>12162995</v>
      </c>
      <c r="I1750" s="68" t="s">
        <v>5148</v>
      </c>
      <c r="J1750" s="70" t="s">
        <v>3455</v>
      </c>
      <c r="K1750" s="178" t="s">
        <v>3455</v>
      </c>
    </row>
    <row r="1751" spans="1:11">
      <c r="A1751" s="67" t="s">
        <v>3476</v>
      </c>
      <c r="B1751" s="68" t="s">
        <v>3477</v>
      </c>
      <c r="C1751" s="68" t="s">
        <v>3467</v>
      </c>
      <c r="D1751" s="68" t="s">
        <v>3468</v>
      </c>
      <c r="E1751" s="68" t="s">
        <v>4230</v>
      </c>
      <c r="F1751" s="68" t="s">
        <v>4231</v>
      </c>
      <c r="G1751" s="68" t="s">
        <v>3469</v>
      </c>
      <c r="H1751" s="69">
        <v>3172956</v>
      </c>
      <c r="I1751" s="68" t="s">
        <v>5148</v>
      </c>
      <c r="J1751" s="70" t="s">
        <v>3455</v>
      </c>
      <c r="K1751" s="178" t="s">
        <v>3455</v>
      </c>
    </row>
    <row r="1752" spans="1:11">
      <c r="A1752" s="67" t="s">
        <v>3479</v>
      </c>
      <c r="B1752" s="68" t="s">
        <v>3480</v>
      </c>
      <c r="C1752" s="68" t="s">
        <v>3467</v>
      </c>
      <c r="D1752" s="68" t="s">
        <v>3468</v>
      </c>
      <c r="E1752" s="68" t="s">
        <v>4230</v>
      </c>
      <c r="F1752" s="68" t="s">
        <v>4231</v>
      </c>
      <c r="G1752" s="68" t="s">
        <v>3469</v>
      </c>
      <c r="H1752" s="69">
        <v>7403563</v>
      </c>
      <c r="I1752" s="68" t="s">
        <v>5148</v>
      </c>
      <c r="J1752" s="70" t="s">
        <v>3455</v>
      </c>
      <c r="K1752" s="178" t="s">
        <v>3455</v>
      </c>
    </row>
    <row r="1753" spans="1:11">
      <c r="A1753" s="67" t="s">
        <v>3482</v>
      </c>
      <c r="B1753" s="68" t="s">
        <v>3483</v>
      </c>
      <c r="C1753" s="68" t="s">
        <v>3484</v>
      </c>
      <c r="D1753" s="68" t="s">
        <v>3485</v>
      </c>
      <c r="E1753" s="68" t="s">
        <v>4230</v>
      </c>
      <c r="F1753" s="68" t="s">
        <v>4231</v>
      </c>
      <c r="G1753" s="68" t="s">
        <v>3469</v>
      </c>
      <c r="H1753" s="69">
        <v>2115303</v>
      </c>
      <c r="I1753" s="68" t="s">
        <v>5148</v>
      </c>
      <c r="J1753" s="70" t="s">
        <v>3455</v>
      </c>
      <c r="K1753" s="178" t="s">
        <v>3455</v>
      </c>
    </row>
    <row r="1754" spans="1:11">
      <c r="A1754" s="67" t="s">
        <v>3487</v>
      </c>
      <c r="B1754" s="68" t="s">
        <v>3488</v>
      </c>
      <c r="C1754" s="68" t="s">
        <v>3489</v>
      </c>
      <c r="D1754" s="68" t="s">
        <v>3490</v>
      </c>
      <c r="E1754" s="68" t="s">
        <v>4230</v>
      </c>
      <c r="F1754" s="68" t="s">
        <v>4231</v>
      </c>
      <c r="G1754" s="68" t="s">
        <v>3469</v>
      </c>
      <c r="H1754" s="69">
        <v>12269794</v>
      </c>
      <c r="I1754" s="68" t="s">
        <v>5148</v>
      </c>
      <c r="J1754" s="70" t="s">
        <v>3455</v>
      </c>
      <c r="K1754" s="178" t="s">
        <v>3455</v>
      </c>
    </row>
    <row r="1755" spans="1:11">
      <c r="A1755" s="67" t="s">
        <v>3492</v>
      </c>
      <c r="B1755" s="68" t="s">
        <v>3493</v>
      </c>
      <c r="C1755" s="68" t="s">
        <v>3489</v>
      </c>
      <c r="D1755" s="68" t="s">
        <v>3490</v>
      </c>
      <c r="E1755" s="68" t="s">
        <v>4230</v>
      </c>
      <c r="F1755" s="68" t="s">
        <v>4231</v>
      </c>
      <c r="G1755" s="68" t="s">
        <v>3469</v>
      </c>
      <c r="H1755" s="69">
        <v>5817084</v>
      </c>
      <c r="I1755" s="68" t="s">
        <v>5148</v>
      </c>
      <c r="J1755" s="70" t="s">
        <v>3455</v>
      </c>
      <c r="K1755" s="178" t="s">
        <v>3455</v>
      </c>
    </row>
    <row r="1756" spans="1:11">
      <c r="A1756" s="67" t="s">
        <v>3495</v>
      </c>
      <c r="B1756" s="68" t="s">
        <v>3496</v>
      </c>
      <c r="C1756" s="68" t="s">
        <v>3489</v>
      </c>
      <c r="D1756" s="68" t="s">
        <v>3490</v>
      </c>
      <c r="E1756" s="68" t="s">
        <v>4230</v>
      </c>
      <c r="F1756" s="68" t="s">
        <v>4231</v>
      </c>
      <c r="G1756" s="68" t="s">
        <v>3469</v>
      </c>
      <c r="H1756" s="69">
        <v>7403563</v>
      </c>
      <c r="I1756" s="68" t="s">
        <v>5148</v>
      </c>
      <c r="J1756" s="70" t="s">
        <v>3455</v>
      </c>
      <c r="K1756" s="178" t="s">
        <v>3455</v>
      </c>
    </row>
    <row r="1757" spans="1:11">
      <c r="A1757" s="67" t="s">
        <v>3498</v>
      </c>
      <c r="B1757" s="68" t="s">
        <v>3499</v>
      </c>
      <c r="C1757" s="68" t="s">
        <v>3489</v>
      </c>
      <c r="D1757" s="68" t="s">
        <v>3490</v>
      </c>
      <c r="E1757" s="68" t="s">
        <v>4230</v>
      </c>
      <c r="F1757" s="68" t="s">
        <v>4231</v>
      </c>
      <c r="G1757" s="68" t="s">
        <v>3469</v>
      </c>
      <c r="H1757" s="69">
        <v>6345910</v>
      </c>
      <c r="I1757" s="68" t="s">
        <v>5148</v>
      </c>
      <c r="J1757" s="70" t="s">
        <v>3455</v>
      </c>
      <c r="K1757" s="178" t="s">
        <v>3455</v>
      </c>
    </row>
    <row r="1758" spans="1:11">
      <c r="A1758" s="67" t="s">
        <v>3501</v>
      </c>
      <c r="B1758" s="68" t="s">
        <v>3502</v>
      </c>
      <c r="C1758" s="68" t="s">
        <v>3489</v>
      </c>
      <c r="D1758" s="68" t="s">
        <v>3490</v>
      </c>
      <c r="E1758" s="68" t="s">
        <v>4230</v>
      </c>
      <c r="F1758" s="68" t="s">
        <v>4231</v>
      </c>
      <c r="G1758" s="68" t="s">
        <v>3469</v>
      </c>
      <c r="H1758" s="69">
        <v>17980081</v>
      </c>
      <c r="I1758" s="68" t="s">
        <v>5148</v>
      </c>
      <c r="J1758" s="70" t="s">
        <v>3455</v>
      </c>
      <c r="K1758" s="178" t="s">
        <v>3455</v>
      </c>
    </row>
    <row r="1759" spans="1:11">
      <c r="A1759" s="67" t="s">
        <v>3504</v>
      </c>
      <c r="B1759" s="68" t="s">
        <v>3505</v>
      </c>
      <c r="C1759" s="68" t="s">
        <v>3489</v>
      </c>
      <c r="D1759" s="68" t="s">
        <v>3490</v>
      </c>
      <c r="E1759" s="68" t="s">
        <v>4230</v>
      </c>
      <c r="F1759" s="68" t="s">
        <v>4231</v>
      </c>
      <c r="G1759" s="68" t="s">
        <v>3469</v>
      </c>
      <c r="H1759" s="69">
        <v>28027771</v>
      </c>
      <c r="I1759" s="68" t="s">
        <v>5148</v>
      </c>
      <c r="J1759" s="70" t="s">
        <v>3455</v>
      </c>
      <c r="K1759" s="178" t="s">
        <v>3455</v>
      </c>
    </row>
    <row r="1760" spans="1:11">
      <c r="A1760" s="67" t="s">
        <v>3507</v>
      </c>
      <c r="B1760" s="68" t="s">
        <v>3508</v>
      </c>
      <c r="C1760" s="68" t="s">
        <v>3489</v>
      </c>
      <c r="D1760" s="68" t="s">
        <v>3490</v>
      </c>
      <c r="E1760" s="68" t="s">
        <v>4230</v>
      </c>
      <c r="F1760" s="68" t="s">
        <v>4231</v>
      </c>
      <c r="G1760" s="68" t="s">
        <v>3469</v>
      </c>
      <c r="H1760" s="69">
        <v>6874737</v>
      </c>
      <c r="I1760" s="68" t="s">
        <v>5148</v>
      </c>
      <c r="J1760" s="70" t="s">
        <v>3455</v>
      </c>
      <c r="K1760" s="178" t="s">
        <v>3455</v>
      </c>
    </row>
    <row r="1761" spans="1:11">
      <c r="A1761" s="67" t="s">
        <v>3510</v>
      </c>
      <c r="B1761" s="68" t="s">
        <v>3511</v>
      </c>
      <c r="C1761" s="68" t="s">
        <v>3489</v>
      </c>
      <c r="D1761" s="68" t="s">
        <v>3490</v>
      </c>
      <c r="E1761" s="68" t="s">
        <v>4230</v>
      </c>
      <c r="F1761" s="68" t="s">
        <v>4231</v>
      </c>
      <c r="G1761" s="68" t="s">
        <v>3469</v>
      </c>
      <c r="H1761" s="69">
        <v>5817084</v>
      </c>
      <c r="I1761" s="68" t="s">
        <v>5148</v>
      </c>
      <c r="J1761" s="70" t="s">
        <v>3455</v>
      </c>
      <c r="K1761" s="178" t="s">
        <v>3455</v>
      </c>
    </row>
    <row r="1762" spans="1:11">
      <c r="A1762" s="67" t="s">
        <v>4232</v>
      </c>
      <c r="B1762" s="68" t="s">
        <v>4233</v>
      </c>
      <c r="C1762" s="68" t="s">
        <v>3489</v>
      </c>
      <c r="D1762" s="68" t="s">
        <v>3490</v>
      </c>
      <c r="E1762" s="68" t="s">
        <v>4230</v>
      </c>
      <c r="F1762" s="68" t="s">
        <v>4231</v>
      </c>
      <c r="G1762" s="68" t="s">
        <v>3469</v>
      </c>
      <c r="H1762" s="69">
        <v>42798493</v>
      </c>
      <c r="I1762" s="68" t="s">
        <v>5148</v>
      </c>
      <c r="J1762" s="70" t="s">
        <v>3455</v>
      </c>
      <c r="K1762" s="178" t="s">
        <v>3455</v>
      </c>
    </row>
    <row r="1763" spans="1:11">
      <c r="A1763" s="67" t="s">
        <v>3513</v>
      </c>
      <c r="B1763" s="68" t="s">
        <v>3514</v>
      </c>
      <c r="C1763" s="68" t="s">
        <v>3489</v>
      </c>
      <c r="D1763" s="68" t="s">
        <v>3490</v>
      </c>
      <c r="E1763" s="68" t="s">
        <v>4230</v>
      </c>
      <c r="F1763" s="68" t="s">
        <v>4231</v>
      </c>
      <c r="G1763" s="68" t="s">
        <v>3469</v>
      </c>
      <c r="H1763" s="69">
        <v>22739514</v>
      </c>
      <c r="I1763" s="68" t="s">
        <v>5148</v>
      </c>
      <c r="J1763" s="70" t="s">
        <v>3455</v>
      </c>
      <c r="K1763" s="178" t="s">
        <v>3455</v>
      </c>
    </row>
    <row r="1764" spans="1:11">
      <c r="A1764" s="67" t="s">
        <v>3516</v>
      </c>
      <c r="B1764" s="68" t="s">
        <v>3517</v>
      </c>
      <c r="C1764" s="68" t="s">
        <v>3489</v>
      </c>
      <c r="D1764" s="68" t="s">
        <v>3490</v>
      </c>
      <c r="E1764" s="68" t="s">
        <v>4230</v>
      </c>
      <c r="F1764" s="68" t="s">
        <v>4231</v>
      </c>
      <c r="G1764" s="68" t="s">
        <v>3469</v>
      </c>
      <c r="H1764" s="69">
        <v>528826</v>
      </c>
      <c r="I1764" s="68" t="s">
        <v>5148</v>
      </c>
      <c r="J1764" s="70" t="s">
        <v>3455</v>
      </c>
      <c r="K1764" s="178" t="s">
        <v>3455</v>
      </c>
    </row>
    <row r="1765" spans="1:11">
      <c r="A1765" s="67" t="s">
        <v>3519</v>
      </c>
      <c r="B1765" s="68" t="s">
        <v>3520</v>
      </c>
      <c r="C1765" s="68" t="s">
        <v>3489</v>
      </c>
      <c r="D1765" s="68" t="s">
        <v>3490</v>
      </c>
      <c r="E1765" s="68" t="s">
        <v>4230</v>
      </c>
      <c r="F1765" s="68" t="s">
        <v>4231</v>
      </c>
      <c r="G1765" s="68" t="s">
        <v>3469</v>
      </c>
      <c r="H1765" s="69">
        <v>528826</v>
      </c>
      <c r="I1765" s="68" t="s">
        <v>5148</v>
      </c>
      <c r="J1765" s="70" t="s">
        <v>3455</v>
      </c>
      <c r="K1765" s="178" t="s">
        <v>3455</v>
      </c>
    </row>
    <row r="1766" spans="1:11">
      <c r="A1766" s="67" t="s">
        <v>3522</v>
      </c>
      <c r="B1766" s="68" t="s">
        <v>3523</v>
      </c>
      <c r="C1766" s="68" t="s">
        <v>3489</v>
      </c>
      <c r="D1766" s="68" t="s">
        <v>3490</v>
      </c>
      <c r="E1766" s="68" t="s">
        <v>4230</v>
      </c>
      <c r="F1766" s="68" t="s">
        <v>4231</v>
      </c>
      <c r="G1766" s="68" t="s">
        <v>3469</v>
      </c>
      <c r="H1766" s="69">
        <v>2115303</v>
      </c>
      <c r="I1766" s="68" t="s">
        <v>5148</v>
      </c>
      <c r="J1766" s="70" t="s">
        <v>3455</v>
      </c>
      <c r="K1766" s="178" t="s">
        <v>3455</v>
      </c>
    </row>
    <row r="1767" spans="1:11">
      <c r="A1767" s="67" t="s">
        <v>4222</v>
      </c>
      <c r="B1767" s="68" t="s">
        <v>4223</v>
      </c>
      <c r="C1767" s="68" t="s">
        <v>3489</v>
      </c>
      <c r="D1767" s="68" t="s">
        <v>3490</v>
      </c>
      <c r="E1767" s="68" t="s">
        <v>4230</v>
      </c>
      <c r="F1767" s="68" t="s">
        <v>4231</v>
      </c>
      <c r="G1767" s="68" t="s">
        <v>3469</v>
      </c>
      <c r="H1767" s="69">
        <v>43254336</v>
      </c>
      <c r="I1767" s="68" t="s">
        <v>5148</v>
      </c>
      <c r="J1767" s="70" t="s">
        <v>3455</v>
      </c>
      <c r="K1767" s="178" t="s">
        <v>3455</v>
      </c>
    </row>
    <row r="1768" spans="1:11">
      <c r="A1768" s="67" t="s">
        <v>4207</v>
      </c>
      <c r="B1768" s="68" t="s">
        <v>4208</v>
      </c>
      <c r="C1768" s="68" t="s">
        <v>3489</v>
      </c>
      <c r="D1768" s="68" t="s">
        <v>3490</v>
      </c>
      <c r="E1768" s="68" t="s">
        <v>4230</v>
      </c>
      <c r="F1768" s="68" t="s">
        <v>4231</v>
      </c>
      <c r="G1768" s="68" t="s">
        <v>3469</v>
      </c>
      <c r="H1768" s="69">
        <v>3527841</v>
      </c>
      <c r="I1768" s="68" t="s">
        <v>5148</v>
      </c>
      <c r="J1768" s="70" t="s">
        <v>3455</v>
      </c>
      <c r="K1768" s="178" t="s">
        <v>3455</v>
      </c>
    </row>
    <row r="1769" spans="1:11">
      <c r="A1769" s="67" t="s">
        <v>3525</v>
      </c>
      <c r="B1769" s="68" t="s">
        <v>3526</v>
      </c>
      <c r="C1769" s="68" t="s">
        <v>3489</v>
      </c>
      <c r="D1769" s="68" t="s">
        <v>3490</v>
      </c>
      <c r="E1769" s="68" t="s">
        <v>4230</v>
      </c>
      <c r="F1769" s="68" t="s">
        <v>4231</v>
      </c>
      <c r="G1769" s="68" t="s">
        <v>3469</v>
      </c>
      <c r="H1769" s="69">
        <v>528826</v>
      </c>
      <c r="I1769" s="68" t="s">
        <v>5148</v>
      </c>
      <c r="J1769" s="70" t="s">
        <v>3455</v>
      </c>
      <c r="K1769" s="178" t="s">
        <v>3455</v>
      </c>
    </row>
    <row r="1770" spans="1:11">
      <c r="A1770" s="67" t="s">
        <v>3528</v>
      </c>
      <c r="B1770" s="68" t="s">
        <v>3529</v>
      </c>
      <c r="C1770" s="68" t="s">
        <v>3489</v>
      </c>
      <c r="D1770" s="68" t="s">
        <v>3490</v>
      </c>
      <c r="E1770" s="68" t="s">
        <v>4230</v>
      </c>
      <c r="F1770" s="68" t="s">
        <v>4231</v>
      </c>
      <c r="G1770" s="68" t="s">
        <v>3469</v>
      </c>
      <c r="H1770" s="69">
        <v>528826</v>
      </c>
      <c r="I1770" s="68" t="s">
        <v>5148</v>
      </c>
      <c r="J1770" s="70" t="s">
        <v>3455</v>
      </c>
      <c r="K1770" s="178" t="s">
        <v>3455</v>
      </c>
    </row>
    <row r="1771" spans="1:11">
      <c r="A1771" s="67" t="s">
        <v>3531</v>
      </c>
      <c r="B1771" s="68" t="s">
        <v>3520</v>
      </c>
      <c r="C1771" s="68" t="s">
        <v>3489</v>
      </c>
      <c r="D1771" s="68" t="s">
        <v>3490</v>
      </c>
      <c r="E1771" s="68" t="s">
        <v>4230</v>
      </c>
      <c r="F1771" s="68" t="s">
        <v>4231</v>
      </c>
      <c r="G1771" s="68" t="s">
        <v>3469</v>
      </c>
      <c r="H1771" s="69">
        <v>2115303</v>
      </c>
      <c r="I1771" s="68" t="s">
        <v>5148</v>
      </c>
      <c r="J1771" s="70" t="s">
        <v>3455</v>
      </c>
      <c r="K1771" s="178" t="s">
        <v>3455</v>
      </c>
    </row>
    <row r="1772" spans="1:11">
      <c r="A1772" s="67" t="s">
        <v>3533</v>
      </c>
      <c r="B1772" s="68" t="s">
        <v>3520</v>
      </c>
      <c r="C1772" s="68" t="s">
        <v>3489</v>
      </c>
      <c r="D1772" s="68" t="s">
        <v>3490</v>
      </c>
      <c r="E1772" s="68" t="s">
        <v>4230</v>
      </c>
      <c r="F1772" s="68" t="s">
        <v>4231</v>
      </c>
      <c r="G1772" s="68" t="s">
        <v>3469</v>
      </c>
      <c r="H1772" s="69">
        <v>89900403</v>
      </c>
      <c r="I1772" s="68" t="s">
        <v>5148</v>
      </c>
      <c r="J1772" s="70" t="s">
        <v>3455</v>
      </c>
      <c r="K1772" s="178" t="s">
        <v>3455</v>
      </c>
    </row>
    <row r="1773" spans="1:11">
      <c r="A1773" s="67" t="s">
        <v>3535</v>
      </c>
      <c r="B1773" s="68" t="s">
        <v>3520</v>
      </c>
      <c r="C1773" s="68" t="s">
        <v>3489</v>
      </c>
      <c r="D1773" s="68" t="s">
        <v>3490</v>
      </c>
      <c r="E1773" s="68" t="s">
        <v>4230</v>
      </c>
      <c r="F1773" s="68" t="s">
        <v>4231</v>
      </c>
      <c r="G1773" s="68" t="s">
        <v>3469</v>
      </c>
      <c r="H1773" s="69">
        <v>4230607</v>
      </c>
      <c r="I1773" s="68" t="s">
        <v>5148</v>
      </c>
      <c r="J1773" s="70" t="s">
        <v>3455</v>
      </c>
      <c r="K1773" s="178" t="s">
        <v>3455</v>
      </c>
    </row>
    <row r="1774" spans="1:11">
      <c r="A1774" s="67" t="s">
        <v>3536</v>
      </c>
      <c r="B1774" s="68" t="s">
        <v>3520</v>
      </c>
      <c r="C1774" s="68" t="s">
        <v>3489</v>
      </c>
      <c r="D1774" s="68" t="s">
        <v>3490</v>
      </c>
      <c r="E1774" s="68" t="s">
        <v>4230</v>
      </c>
      <c r="F1774" s="68" t="s">
        <v>4231</v>
      </c>
      <c r="G1774" s="68" t="s">
        <v>3469</v>
      </c>
      <c r="H1774" s="69">
        <v>5288260</v>
      </c>
      <c r="I1774" s="68" t="s">
        <v>5148</v>
      </c>
      <c r="J1774" s="70" t="s">
        <v>3455</v>
      </c>
      <c r="K1774" s="178" t="s">
        <v>3455</v>
      </c>
    </row>
    <row r="1775" spans="1:11">
      <c r="A1775" s="67" t="s">
        <v>3537</v>
      </c>
      <c r="B1775" s="68" t="s">
        <v>3538</v>
      </c>
      <c r="C1775" s="68" t="s">
        <v>3539</v>
      </c>
      <c r="D1775" s="68" t="s">
        <v>3540</v>
      </c>
      <c r="E1775" s="68" t="s">
        <v>4230</v>
      </c>
      <c r="F1775" s="68" t="s">
        <v>4231</v>
      </c>
      <c r="G1775" s="68" t="s">
        <v>3469</v>
      </c>
      <c r="H1775" s="69">
        <v>2644130</v>
      </c>
      <c r="I1775" s="68" t="s">
        <v>5148</v>
      </c>
      <c r="J1775" s="70" t="s">
        <v>3455</v>
      </c>
      <c r="K1775" s="178" t="s">
        <v>3455</v>
      </c>
    </row>
    <row r="1776" spans="1:11">
      <c r="A1776" s="67" t="s">
        <v>3541</v>
      </c>
      <c r="B1776" s="68" t="s">
        <v>3542</v>
      </c>
      <c r="C1776" s="68" t="s">
        <v>3539</v>
      </c>
      <c r="D1776" s="68" t="s">
        <v>3540</v>
      </c>
      <c r="E1776" s="68" t="s">
        <v>4230</v>
      </c>
      <c r="F1776" s="68" t="s">
        <v>4231</v>
      </c>
      <c r="G1776" s="68" t="s">
        <v>3469</v>
      </c>
      <c r="H1776" s="69">
        <v>8461214</v>
      </c>
      <c r="I1776" s="68" t="s">
        <v>5148</v>
      </c>
      <c r="J1776" s="70" t="s">
        <v>3455</v>
      </c>
      <c r="K1776" s="178" t="s">
        <v>3455</v>
      </c>
    </row>
    <row r="1777" spans="1:11">
      <c r="A1777" s="67" t="s">
        <v>3543</v>
      </c>
      <c r="B1777" s="68" t="s">
        <v>3544</v>
      </c>
      <c r="C1777" s="68" t="s">
        <v>3539</v>
      </c>
      <c r="D1777" s="68" t="s">
        <v>3540</v>
      </c>
      <c r="E1777" s="68" t="s">
        <v>4230</v>
      </c>
      <c r="F1777" s="68" t="s">
        <v>4231</v>
      </c>
      <c r="G1777" s="68" t="s">
        <v>3469</v>
      </c>
      <c r="H1777" s="69">
        <v>6874737</v>
      </c>
      <c r="I1777" s="68" t="s">
        <v>5148</v>
      </c>
      <c r="J1777" s="70" t="s">
        <v>3455</v>
      </c>
      <c r="K1777" s="178" t="s">
        <v>3455</v>
      </c>
    </row>
    <row r="1778" spans="1:11">
      <c r="A1778" s="67" t="s">
        <v>3545</v>
      </c>
      <c r="B1778" s="68" t="s">
        <v>3546</v>
      </c>
      <c r="C1778" s="68" t="s">
        <v>3539</v>
      </c>
      <c r="D1778" s="68" t="s">
        <v>3540</v>
      </c>
      <c r="E1778" s="68" t="s">
        <v>4230</v>
      </c>
      <c r="F1778" s="68" t="s">
        <v>4231</v>
      </c>
      <c r="G1778" s="68" t="s">
        <v>3469</v>
      </c>
      <c r="H1778" s="69">
        <v>15335951</v>
      </c>
      <c r="I1778" s="68" t="s">
        <v>5148</v>
      </c>
      <c r="J1778" s="70" t="s">
        <v>3455</v>
      </c>
      <c r="K1778" s="178" t="s">
        <v>3455</v>
      </c>
    </row>
    <row r="1779" spans="1:11">
      <c r="A1779" s="67" t="s">
        <v>3547</v>
      </c>
      <c r="B1779" s="68" t="s">
        <v>3548</v>
      </c>
      <c r="C1779" s="68" t="s">
        <v>3539</v>
      </c>
      <c r="D1779" s="68" t="s">
        <v>3540</v>
      </c>
      <c r="E1779" s="68" t="s">
        <v>4230</v>
      </c>
      <c r="F1779" s="68" t="s">
        <v>4231</v>
      </c>
      <c r="G1779" s="68" t="s">
        <v>3469</v>
      </c>
      <c r="H1779" s="69">
        <v>2115303</v>
      </c>
      <c r="I1779" s="68" t="s">
        <v>5148</v>
      </c>
      <c r="J1779" s="70" t="s">
        <v>3455</v>
      </c>
      <c r="K1779" s="178" t="s">
        <v>3455</v>
      </c>
    </row>
    <row r="1780" spans="1:11">
      <c r="A1780" s="67" t="s">
        <v>3549</v>
      </c>
      <c r="B1780" s="68" t="s">
        <v>3550</v>
      </c>
      <c r="C1780" s="68" t="s">
        <v>3539</v>
      </c>
      <c r="D1780" s="68" t="s">
        <v>3540</v>
      </c>
      <c r="E1780" s="68" t="s">
        <v>4230</v>
      </c>
      <c r="F1780" s="68" t="s">
        <v>4231</v>
      </c>
      <c r="G1780" s="68" t="s">
        <v>3469</v>
      </c>
      <c r="H1780" s="69">
        <v>3172956</v>
      </c>
      <c r="I1780" s="68" t="s">
        <v>5148</v>
      </c>
      <c r="J1780" s="70" t="s">
        <v>3455</v>
      </c>
      <c r="K1780" s="178" t="s">
        <v>3455</v>
      </c>
    </row>
    <row r="1781" spans="1:11">
      <c r="A1781" s="67" t="s">
        <v>3551</v>
      </c>
      <c r="B1781" s="68" t="s">
        <v>3552</v>
      </c>
      <c r="C1781" s="68" t="s">
        <v>3539</v>
      </c>
      <c r="D1781" s="68" t="s">
        <v>3540</v>
      </c>
      <c r="E1781" s="68" t="s">
        <v>4230</v>
      </c>
      <c r="F1781" s="68" t="s">
        <v>4231</v>
      </c>
      <c r="G1781" s="68" t="s">
        <v>3469</v>
      </c>
      <c r="H1781" s="69">
        <v>1586477</v>
      </c>
      <c r="I1781" s="68" t="s">
        <v>5148</v>
      </c>
      <c r="J1781" s="70" t="s">
        <v>3455</v>
      </c>
      <c r="K1781" s="178" t="s">
        <v>3455</v>
      </c>
    </row>
    <row r="1782" spans="1:11">
      <c r="A1782" s="67" t="s">
        <v>3553</v>
      </c>
      <c r="B1782" s="68" t="s">
        <v>3554</v>
      </c>
      <c r="C1782" s="68" t="s">
        <v>3555</v>
      </c>
      <c r="D1782" s="68" t="s">
        <v>3554</v>
      </c>
      <c r="E1782" s="68" t="s">
        <v>4230</v>
      </c>
      <c r="F1782" s="68" t="s">
        <v>4231</v>
      </c>
      <c r="G1782" s="68" t="s">
        <v>3469</v>
      </c>
      <c r="H1782" s="69">
        <v>2115303</v>
      </c>
      <c r="I1782" s="68" t="s">
        <v>5148</v>
      </c>
      <c r="J1782" s="70" t="s">
        <v>3455</v>
      </c>
      <c r="K1782" s="178" t="s">
        <v>3455</v>
      </c>
    </row>
    <row r="1783" spans="1:11">
      <c r="A1783" s="67" t="s">
        <v>3556</v>
      </c>
      <c r="B1783" s="68" t="s">
        <v>3557</v>
      </c>
      <c r="C1783" s="68" t="s">
        <v>3555</v>
      </c>
      <c r="D1783" s="68" t="s">
        <v>3554</v>
      </c>
      <c r="E1783" s="68" t="s">
        <v>4230</v>
      </c>
      <c r="F1783" s="68" t="s">
        <v>4231</v>
      </c>
      <c r="G1783" s="68" t="s">
        <v>3469</v>
      </c>
      <c r="H1783" s="69">
        <v>13749473</v>
      </c>
      <c r="I1783" s="68" t="s">
        <v>5148</v>
      </c>
      <c r="J1783" s="70" t="s">
        <v>3455</v>
      </c>
      <c r="K1783" s="178" t="s">
        <v>3455</v>
      </c>
    </row>
    <row r="1784" spans="1:11">
      <c r="A1784" s="67" t="s">
        <v>3558</v>
      </c>
      <c r="B1784" s="68" t="s">
        <v>3559</v>
      </c>
      <c r="C1784" s="68" t="s">
        <v>3555</v>
      </c>
      <c r="D1784" s="68" t="s">
        <v>3554</v>
      </c>
      <c r="E1784" s="68" t="s">
        <v>4230</v>
      </c>
      <c r="F1784" s="68" t="s">
        <v>4231</v>
      </c>
      <c r="G1784" s="68" t="s">
        <v>3469</v>
      </c>
      <c r="H1784" s="69">
        <v>13220648</v>
      </c>
      <c r="I1784" s="68" t="s">
        <v>5148</v>
      </c>
      <c r="J1784" s="70" t="s">
        <v>3455</v>
      </c>
      <c r="K1784" s="178" t="s">
        <v>3455</v>
      </c>
    </row>
    <row r="1785" spans="1:11">
      <c r="A1785" s="67" t="s">
        <v>3560</v>
      </c>
      <c r="B1785" s="68" t="s">
        <v>3561</v>
      </c>
      <c r="C1785" s="68" t="s">
        <v>3555</v>
      </c>
      <c r="D1785" s="68" t="s">
        <v>3554</v>
      </c>
      <c r="E1785" s="68" t="s">
        <v>4230</v>
      </c>
      <c r="F1785" s="68" t="s">
        <v>4231</v>
      </c>
      <c r="G1785" s="68" t="s">
        <v>3469</v>
      </c>
      <c r="H1785" s="69">
        <v>528826</v>
      </c>
      <c r="I1785" s="68" t="s">
        <v>5148</v>
      </c>
      <c r="J1785" s="70" t="s">
        <v>3455</v>
      </c>
      <c r="K1785" s="178" t="s">
        <v>3455</v>
      </c>
    </row>
    <row r="1786" spans="1:11">
      <c r="A1786" s="67" t="s">
        <v>3562</v>
      </c>
      <c r="B1786" s="68" t="s">
        <v>3563</v>
      </c>
      <c r="C1786" s="68" t="s">
        <v>3564</v>
      </c>
      <c r="D1786" s="68" t="s">
        <v>3563</v>
      </c>
      <c r="E1786" s="68" t="s">
        <v>4230</v>
      </c>
      <c r="F1786" s="68" t="s">
        <v>4231</v>
      </c>
      <c r="G1786" s="68" t="s">
        <v>3469</v>
      </c>
      <c r="H1786" s="69">
        <v>3172956</v>
      </c>
      <c r="I1786" s="68" t="s">
        <v>5148</v>
      </c>
      <c r="J1786" s="70" t="s">
        <v>3455</v>
      </c>
      <c r="K1786" s="178" t="s">
        <v>3455</v>
      </c>
    </row>
    <row r="1787" spans="1:11">
      <c r="A1787" s="67" t="s">
        <v>3565</v>
      </c>
      <c r="B1787" s="68" t="s">
        <v>3566</v>
      </c>
      <c r="C1787" s="68" t="s">
        <v>3564</v>
      </c>
      <c r="D1787" s="68" t="s">
        <v>3563</v>
      </c>
      <c r="E1787" s="68" t="s">
        <v>4230</v>
      </c>
      <c r="F1787" s="68" t="s">
        <v>4231</v>
      </c>
      <c r="G1787" s="68" t="s">
        <v>3469</v>
      </c>
      <c r="H1787" s="69">
        <v>3701781</v>
      </c>
      <c r="I1787" s="68" t="s">
        <v>5148</v>
      </c>
      <c r="J1787" s="70" t="s">
        <v>3455</v>
      </c>
      <c r="K1787" s="178" t="s">
        <v>3455</v>
      </c>
    </row>
    <row r="1788" spans="1:11">
      <c r="A1788" s="67" t="s">
        <v>3567</v>
      </c>
      <c r="B1788" s="68" t="s">
        <v>3568</v>
      </c>
      <c r="C1788" s="68" t="s">
        <v>3564</v>
      </c>
      <c r="D1788" s="68" t="s">
        <v>3563</v>
      </c>
      <c r="E1788" s="68" t="s">
        <v>4230</v>
      </c>
      <c r="F1788" s="68" t="s">
        <v>4231</v>
      </c>
      <c r="G1788" s="68" t="s">
        <v>3469</v>
      </c>
      <c r="H1788" s="69">
        <v>19037732</v>
      </c>
      <c r="I1788" s="68" t="s">
        <v>5148</v>
      </c>
      <c r="J1788" s="70" t="s">
        <v>3455</v>
      </c>
      <c r="K1788" s="178" t="s">
        <v>3455</v>
      </c>
    </row>
    <row r="1789" spans="1:11">
      <c r="A1789" s="67" t="s">
        <v>3569</v>
      </c>
      <c r="B1789" s="68" t="s">
        <v>3570</v>
      </c>
      <c r="C1789" s="68" t="s">
        <v>3564</v>
      </c>
      <c r="D1789" s="68" t="s">
        <v>3563</v>
      </c>
      <c r="E1789" s="68" t="s">
        <v>4230</v>
      </c>
      <c r="F1789" s="68" t="s">
        <v>4231</v>
      </c>
      <c r="G1789" s="68" t="s">
        <v>3469</v>
      </c>
      <c r="H1789" s="69">
        <v>3701781</v>
      </c>
      <c r="I1789" s="68" t="s">
        <v>5148</v>
      </c>
      <c r="J1789" s="70" t="s">
        <v>3455</v>
      </c>
      <c r="K1789" s="178" t="s">
        <v>3455</v>
      </c>
    </row>
    <row r="1790" spans="1:11">
      <c r="A1790" s="67" t="s">
        <v>3571</v>
      </c>
      <c r="B1790" s="68" t="s">
        <v>3572</v>
      </c>
      <c r="C1790" s="68" t="s">
        <v>3564</v>
      </c>
      <c r="D1790" s="68" t="s">
        <v>3563</v>
      </c>
      <c r="E1790" s="68" t="s">
        <v>4230</v>
      </c>
      <c r="F1790" s="68" t="s">
        <v>4231</v>
      </c>
      <c r="G1790" s="68" t="s">
        <v>3469</v>
      </c>
      <c r="H1790" s="69">
        <v>528826</v>
      </c>
      <c r="I1790" s="68" t="s">
        <v>5148</v>
      </c>
      <c r="J1790" s="70" t="s">
        <v>3455</v>
      </c>
      <c r="K1790" s="178" t="s">
        <v>3455</v>
      </c>
    </row>
    <row r="1791" spans="1:11">
      <c r="A1791" s="67" t="s">
        <v>3573</v>
      </c>
      <c r="B1791" s="68" t="s">
        <v>3574</v>
      </c>
      <c r="C1791" s="68" t="s">
        <v>3575</v>
      </c>
      <c r="D1791" s="68" t="s">
        <v>3574</v>
      </c>
      <c r="E1791" s="68" t="s">
        <v>4230</v>
      </c>
      <c r="F1791" s="68" t="s">
        <v>4231</v>
      </c>
      <c r="G1791" s="68" t="s">
        <v>3469</v>
      </c>
      <c r="H1791" s="69">
        <v>3172956</v>
      </c>
      <c r="I1791" s="68" t="s">
        <v>5148</v>
      </c>
      <c r="J1791" s="70" t="s">
        <v>3455</v>
      </c>
      <c r="K1791" s="178" t="s">
        <v>3455</v>
      </c>
    </row>
    <row r="1792" spans="1:11">
      <c r="A1792" s="67" t="s">
        <v>3576</v>
      </c>
      <c r="B1792" s="68" t="s">
        <v>3577</v>
      </c>
      <c r="C1792" s="68" t="s">
        <v>3578</v>
      </c>
      <c r="D1792" s="68" t="s">
        <v>3577</v>
      </c>
      <c r="E1792" s="68" t="s">
        <v>4230</v>
      </c>
      <c r="F1792" s="68" t="s">
        <v>4231</v>
      </c>
      <c r="G1792" s="68" t="s">
        <v>3469</v>
      </c>
      <c r="H1792" s="69">
        <v>3172956</v>
      </c>
      <c r="I1792" s="68" t="s">
        <v>5148</v>
      </c>
      <c r="J1792" s="70" t="s">
        <v>3455</v>
      </c>
      <c r="K1792" s="178" t="s">
        <v>3455</v>
      </c>
    </row>
    <row r="1793" spans="1:11">
      <c r="A1793" s="67" t="s">
        <v>3579</v>
      </c>
      <c r="B1793" s="68" t="s">
        <v>3580</v>
      </c>
      <c r="C1793" s="68" t="s">
        <v>3578</v>
      </c>
      <c r="D1793" s="68" t="s">
        <v>3577</v>
      </c>
      <c r="E1793" s="68" t="s">
        <v>4230</v>
      </c>
      <c r="F1793" s="68" t="s">
        <v>4231</v>
      </c>
      <c r="G1793" s="68" t="s">
        <v>3469</v>
      </c>
      <c r="H1793" s="69">
        <v>1057652</v>
      </c>
      <c r="I1793" s="68" t="s">
        <v>5148</v>
      </c>
      <c r="J1793" s="70" t="s">
        <v>3455</v>
      </c>
      <c r="K1793" s="178" t="s">
        <v>3455</v>
      </c>
    </row>
    <row r="1794" spans="1:11">
      <c r="A1794" s="67" t="s">
        <v>3581</v>
      </c>
      <c r="B1794" s="68" t="s">
        <v>3582</v>
      </c>
      <c r="C1794" s="68" t="s">
        <v>3583</v>
      </c>
      <c r="D1794" s="68" t="s">
        <v>3584</v>
      </c>
      <c r="E1794" s="68" t="s">
        <v>4230</v>
      </c>
      <c r="F1794" s="68" t="s">
        <v>4231</v>
      </c>
      <c r="G1794" s="68" t="s">
        <v>3469</v>
      </c>
      <c r="H1794" s="69">
        <v>11105343</v>
      </c>
      <c r="I1794" s="68" t="s">
        <v>5148</v>
      </c>
      <c r="J1794" s="70" t="s">
        <v>3455</v>
      </c>
      <c r="K1794" s="178" t="s">
        <v>3455</v>
      </c>
    </row>
    <row r="1795" spans="1:11">
      <c r="A1795" s="67" t="s">
        <v>3585</v>
      </c>
      <c r="B1795" s="68" t="s">
        <v>3586</v>
      </c>
      <c r="C1795" s="68" t="s">
        <v>3583</v>
      </c>
      <c r="D1795" s="68" t="s">
        <v>3584</v>
      </c>
      <c r="E1795" s="68" t="s">
        <v>4230</v>
      </c>
      <c r="F1795" s="68" t="s">
        <v>4231</v>
      </c>
      <c r="G1795" s="68" t="s">
        <v>3469</v>
      </c>
      <c r="H1795" s="69">
        <v>5288260</v>
      </c>
      <c r="I1795" s="68" t="s">
        <v>5148</v>
      </c>
      <c r="J1795" s="70" t="s">
        <v>3455</v>
      </c>
      <c r="K1795" s="178" t="s">
        <v>3455</v>
      </c>
    </row>
    <row r="1796" spans="1:11">
      <c r="A1796" s="67" t="s">
        <v>3587</v>
      </c>
      <c r="B1796" s="68" t="s">
        <v>3588</v>
      </c>
      <c r="C1796" s="68" t="s">
        <v>3583</v>
      </c>
      <c r="D1796" s="68" t="s">
        <v>3584</v>
      </c>
      <c r="E1796" s="68" t="s">
        <v>4230</v>
      </c>
      <c r="F1796" s="68" t="s">
        <v>4231</v>
      </c>
      <c r="G1796" s="68" t="s">
        <v>3469</v>
      </c>
      <c r="H1796" s="69">
        <v>528826</v>
      </c>
      <c r="I1796" s="68" t="s">
        <v>5148</v>
      </c>
      <c r="J1796" s="70" t="s">
        <v>3455</v>
      </c>
      <c r="K1796" s="178" t="s">
        <v>3455</v>
      </c>
    </row>
    <row r="1797" spans="1:11">
      <c r="A1797" s="67" t="s">
        <v>3589</v>
      </c>
      <c r="B1797" s="68" t="s">
        <v>3590</v>
      </c>
      <c r="C1797" s="68" t="s">
        <v>3583</v>
      </c>
      <c r="D1797" s="68" t="s">
        <v>3584</v>
      </c>
      <c r="E1797" s="68" t="s">
        <v>4230</v>
      </c>
      <c r="F1797" s="68" t="s">
        <v>4231</v>
      </c>
      <c r="G1797" s="68" t="s">
        <v>3469</v>
      </c>
      <c r="H1797" s="69">
        <v>1057652</v>
      </c>
      <c r="I1797" s="68" t="s">
        <v>5148</v>
      </c>
      <c r="J1797" s="70" t="s">
        <v>3455</v>
      </c>
      <c r="K1797" s="178" t="s">
        <v>3455</v>
      </c>
    </row>
    <row r="1798" spans="1:11">
      <c r="A1798" s="67" t="s">
        <v>3591</v>
      </c>
      <c r="B1798" s="68" t="s">
        <v>3592</v>
      </c>
      <c r="C1798" s="68" t="s">
        <v>3583</v>
      </c>
      <c r="D1798" s="68" t="s">
        <v>3584</v>
      </c>
      <c r="E1798" s="68" t="s">
        <v>4230</v>
      </c>
      <c r="F1798" s="68" t="s">
        <v>4231</v>
      </c>
      <c r="G1798" s="68" t="s">
        <v>3469</v>
      </c>
      <c r="H1798" s="69">
        <v>1057652</v>
      </c>
      <c r="I1798" s="68" t="s">
        <v>5148</v>
      </c>
      <c r="J1798" s="70" t="s">
        <v>3455</v>
      </c>
      <c r="K1798" s="178" t="s">
        <v>3455</v>
      </c>
    </row>
    <row r="1799" spans="1:11">
      <c r="A1799" s="67" t="s">
        <v>3593</v>
      </c>
      <c r="B1799" s="68" t="s">
        <v>3594</v>
      </c>
      <c r="C1799" s="68" t="s">
        <v>3583</v>
      </c>
      <c r="D1799" s="68" t="s">
        <v>3584</v>
      </c>
      <c r="E1799" s="68" t="s">
        <v>4230</v>
      </c>
      <c r="F1799" s="68" t="s">
        <v>4231</v>
      </c>
      <c r="G1799" s="68" t="s">
        <v>3469</v>
      </c>
      <c r="H1799" s="69">
        <v>15864778</v>
      </c>
      <c r="I1799" s="68" t="s">
        <v>5148</v>
      </c>
      <c r="J1799" s="70" t="s">
        <v>3455</v>
      </c>
      <c r="K1799" s="178" t="s">
        <v>3455</v>
      </c>
    </row>
    <row r="1800" spans="1:11">
      <c r="A1800" s="67" t="s">
        <v>3595</v>
      </c>
      <c r="B1800" s="68" t="s">
        <v>3596</v>
      </c>
      <c r="C1800" s="68" t="s">
        <v>3583</v>
      </c>
      <c r="D1800" s="68" t="s">
        <v>3584</v>
      </c>
      <c r="E1800" s="68" t="s">
        <v>4230</v>
      </c>
      <c r="F1800" s="68" t="s">
        <v>4231</v>
      </c>
      <c r="G1800" s="68" t="s">
        <v>3469</v>
      </c>
      <c r="H1800" s="69">
        <v>23853430</v>
      </c>
      <c r="I1800" s="68" t="s">
        <v>5148</v>
      </c>
      <c r="J1800" s="70" t="s">
        <v>3455</v>
      </c>
      <c r="K1800" s="178" t="s">
        <v>3455</v>
      </c>
    </row>
    <row r="1801" spans="1:11">
      <c r="A1801" s="67" t="s">
        <v>3597</v>
      </c>
      <c r="B1801" s="68" t="s">
        <v>3598</v>
      </c>
      <c r="C1801" s="68" t="s">
        <v>3583</v>
      </c>
      <c r="D1801" s="68" t="s">
        <v>3584</v>
      </c>
      <c r="E1801" s="68" t="s">
        <v>4230</v>
      </c>
      <c r="F1801" s="68" t="s">
        <v>4231</v>
      </c>
      <c r="G1801" s="68" t="s">
        <v>3469</v>
      </c>
      <c r="H1801" s="69">
        <v>1057652</v>
      </c>
      <c r="I1801" s="68" t="s">
        <v>5148</v>
      </c>
      <c r="J1801" s="70" t="s">
        <v>3455</v>
      </c>
      <c r="K1801" s="178" t="s">
        <v>3455</v>
      </c>
    </row>
    <row r="1802" spans="1:11">
      <c r="A1802" s="67" t="s">
        <v>3599</v>
      </c>
      <c r="B1802" s="68" t="s">
        <v>3600</v>
      </c>
      <c r="C1802" s="68" t="s">
        <v>3583</v>
      </c>
      <c r="D1802" s="68" t="s">
        <v>3584</v>
      </c>
      <c r="E1802" s="68" t="s">
        <v>4230</v>
      </c>
      <c r="F1802" s="68" t="s">
        <v>4231</v>
      </c>
      <c r="G1802" s="68" t="s">
        <v>3469</v>
      </c>
      <c r="H1802" s="69">
        <v>14807124</v>
      </c>
      <c r="I1802" s="68" t="s">
        <v>5148</v>
      </c>
      <c r="J1802" s="70" t="s">
        <v>3455</v>
      </c>
      <c r="K1802" s="178" t="s">
        <v>3455</v>
      </c>
    </row>
    <row r="1803" spans="1:11">
      <c r="A1803" s="67" t="s">
        <v>3601</v>
      </c>
      <c r="B1803" s="68" t="s">
        <v>3602</v>
      </c>
      <c r="C1803" s="68" t="s">
        <v>3583</v>
      </c>
      <c r="D1803" s="68" t="s">
        <v>3584</v>
      </c>
      <c r="E1803" s="68" t="s">
        <v>4230</v>
      </c>
      <c r="F1803" s="68" t="s">
        <v>4231</v>
      </c>
      <c r="G1803" s="68" t="s">
        <v>3469</v>
      </c>
      <c r="H1803" s="69">
        <v>33844857</v>
      </c>
      <c r="I1803" s="68" t="s">
        <v>5148</v>
      </c>
      <c r="J1803" s="70" t="s">
        <v>3455</v>
      </c>
      <c r="K1803" s="178" t="s">
        <v>3455</v>
      </c>
    </row>
    <row r="1804" spans="1:11">
      <c r="A1804" s="67" t="s">
        <v>3603</v>
      </c>
      <c r="B1804" s="68" t="s">
        <v>3604</v>
      </c>
      <c r="C1804" s="68" t="s">
        <v>3583</v>
      </c>
      <c r="D1804" s="68" t="s">
        <v>3584</v>
      </c>
      <c r="E1804" s="68" t="s">
        <v>4230</v>
      </c>
      <c r="F1804" s="68" t="s">
        <v>4231</v>
      </c>
      <c r="G1804" s="68" t="s">
        <v>3469</v>
      </c>
      <c r="H1804" s="69">
        <v>7403563</v>
      </c>
      <c r="I1804" s="68" t="s">
        <v>5148</v>
      </c>
      <c r="J1804" s="70" t="s">
        <v>3455</v>
      </c>
      <c r="K1804" s="178" t="s">
        <v>3455</v>
      </c>
    </row>
    <row r="1805" spans="1:11">
      <c r="A1805" s="67" t="s">
        <v>3605</v>
      </c>
      <c r="B1805" s="68" t="s">
        <v>3606</v>
      </c>
      <c r="C1805" s="68" t="s">
        <v>3607</v>
      </c>
      <c r="D1805" s="68" t="s">
        <v>3608</v>
      </c>
      <c r="E1805" s="68" t="s">
        <v>4230</v>
      </c>
      <c r="F1805" s="68" t="s">
        <v>4231</v>
      </c>
      <c r="G1805" s="68" t="s">
        <v>3469</v>
      </c>
      <c r="H1805" s="69">
        <v>4230607</v>
      </c>
      <c r="I1805" s="68" t="s">
        <v>5148</v>
      </c>
      <c r="J1805" s="70" t="s">
        <v>3455</v>
      </c>
      <c r="K1805" s="178" t="s">
        <v>3455</v>
      </c>
    </row>
    <row r="1806" spans="1:11">
      <c r="A1806" s="67" t="s">
        <v>3609</v>
      </c>
      <c r="B1806" s="68" t="s">
        <v>3610</v>
      </c>
      <c r="C1806" s="68" t="s">
        <v>3607</v>
      </c>
      <c r="D1806" s="68" t="s">
        <v>3608</v>
      </c>
      <c r="E1806" s="68" t="s">
        <v>4230</v>
      </c>
      <c r="F1806" s="68" t="s">
        <v>4231</v>
      </c>
      <c r="G1806" s="68" t="s">
        <v>3469</v>
      </c>
      <c r="H1806" s="69">
        <v>528826</v>
      </c>
      <c r="I1806" s="68" t="s">
        <v>5148</v>
      </c>
      <c r="J1806" s="70" t="s">
        <v>3455</v>
      </c>
      <c r="K1806" s="178" t="s">
        <v>3455</v>
      </c>
    </row>
    <row r="1807" spans="1:11">
      <c r="A1807" s="67" t="s">
        <v>3611</v>
      </c>
      <c r="B1807" s="68" t="s">
        <v>3612</v>
      </c>
      <c r="C1807" s="68" t="s">
        <v>3607</v>
      </c>
      <c r="D1807" s="68" t="s">
        <v>3608</v>
      </c>
      <c r="E1807" s="68" t="s">
        <v>4230</v>
      </c>
      <c r="F1807" s="68" t="s">
        <v>4231</v>
      </c>
      <c r="G1807" s="68" t="s">
        <v>3469</v>
      </c>
      <c r="H1807" s="69">
        <v>6345910</v>
      </c>
      <c r="I1807" s="68" t="s">
        <v>5148</v>
      </c>
      <c r="J1807" s="70" t="s">
        <v>3455</v>
      </c>
      <c r="K1807" s="178" t="s">
        <v>3455</v>
      </c>
    </row>
    <row r="1808" spans="1:11">
      <c r="A1808" s="67" t="s">
        <v>3613</v>
      </c>
      <c r="B1808" s="68" t="s">
        <v>3614</v>
      </c>
      <c r="C1808" s="68" t="s">
        <v>3607</v>
      </c>
      <c r="D1808" s="68" t="s">
        <v>3608</v>
      </c>
      <c r="E1808" s="68" t="s">
        <v>4230</v>
      </c>
      <c r="F1808" s="68" t="s">
        <v>4231</v>
      </c>
      <c r="G1808" s="68" t="s">
        <v>3469</v>
      </c>
      <c r="H1808" s="69">
        <v>36710347</v>
      </c>
      <c r="I1808" s="68" t="s">
        <v>5148</v>
      </c>
      <c r="J1808" s="70" t="s">
        <v>3455</v>
      </c>
      <c r="K1808" s="178" t="s">
        <v>3455</v>
      </c>
    </row>
    <row r="1809" spans="1:11">
      <c r="A1809" s="67" t="s">
        <v>3615</v>
      </c>
      <c r="B1809" s="68" t="s">
        <v>3616</v>
      </c>
      <c r="C1809" s="68" t="s">
        <v>3607</v>
      </c>
      <c r="D1809" s="68" t="s">
        <v>3608</v>
      </c>
      <c r="E1809" s="68" t="s">
        <v>4230</v>
      </c>
      <c r="F1809" s="68" t="s">
        <v>4231</v>
      </c>
      <c r="G1809" s="68" t="s">
        <v>3469</v>
      </c>
      <c r="H1809" s="69">
        <v>31710766</v>
      </c>
      <c r="I1809" s="68" t="s">
        <v>5148</v>
      </c>
      <c r="J1809" s="70" t="s">
        <v>3455</v>
      </c>
      <c r="K1809" s="178" t="s">
        <v>3455</v>
      </c>
    </row>
    <row r="1810" spans="1:11">
      <c r="A1810" s="67" t="s">
        <v>3617</v>
      </c>
      <c r="B1810" s="68" t="s">
        <v>3618</v>
      </c>
      <c r="C1810" s="68" t="s">
        <v>3607</v>
      </c>
      <c r="D1810" s="68" t="s">
        <v>3608</v>
      </c>
      <c r="E1810" s="68" t="s">
        <v>4230</v>
      </c>
      <c r="F1810" s="68" t="s">
        <v>4231</v>
      </c>
      <c r="G1810" s="68" t="s">
        <v>3469</v>
      </c>
      <c r="H1810" s="69">
        <v>9518866</v>
      </c>
      <c r="I1810" s="68" t="s">
        <v>5148</v>
      </c>
      <c r="J1810" s="70" t="s">
        <v>3455</v>
      </c>
      <c r="K1810" s="178" t="s">
        <v>3455</v>
      </c>
    </row>
    <row r="1811" spans="1:11">
      <c r="A1811" s="67" t="s">
        <v>3619</v>
      </c>
      <c r="B1811" s="68" t="s">
        <v>3620</v>
      </c>
      <c r="C1811" s="68" t="s">
        <v>3607</v>
      </c>
      <c r="D1811" s="68" t="s">
        <v>3608</v>
      </c>
      <c r="E1811" s="68" t="s">
        <v>4230</v>
      </c>
      <c r="F1811" s="68" t="s">
        <v>4231</v>
      </c>
      <c r="G1811" s="68" t="s">
        <v>3469</v>
      </c>
      <c r="H1811" s="69">
        <v>1586477</v>
      </c>
      <c r="I1811" s="68" t="s">
        <v>5148</v>
      </c>
      <c r="J1811" s="70" t="s">
        <v>3455</v>
      </c>
      <c r="K1811" s="178" t="s">
        <v>3455</v>
      </c>
    </row>
    <row r="1812" spans="1:11">
      <c r="A1812" s="67" t="s">
        <v>3621</v>
      </c>
      <c r="B1812" s="68" t="s">
        <v>3622</v>
      </c>
      <c r="C1812" s="68" t="s">
        <v>3607</v>
      </c>
      <c r="D1812" s="68" t="s">
        <v>3608</v>
      </c>
      <c r="E1812" s="68" t="s">
        <v>4230</v>
      </c>
      <c r="F1812" s="68" t="s">
        <v>4231</v>
      </c>
      <c r="G1812" s="68" t="s">
        <v>3469</v>
      </c>
      <c r="H1812" s="69">
        <v>32434079</v>
      </c>
      <c r="I1812" s="68" t="s">
        <v>5148</v>
      </c>
      <c r="J1812" s="70" t="s">
        <v>3455</v>
      </c>
      <c r="K1812" s="178" t="s">
        <v>3455</v>
      </c>
    </row>
    <row r="1813" spans="1:11">
      <c r="A1813" s="67" t="s">
        <v>3623</v>
      </c>
      <c r="B1813" s="68" t="s">
        <v>3624</v>
      </c>
      <c r="C1813" s="68" t="s">
        <v>3625</v>
      </c>
      <c r="D1813" s="68" t="s">
        <v>3626</v>
      </c>
      <c r="E1813" s="68" t="s">
        <v>4230</v>
      </c>
      <c r="F1813" s="68" t="s">
        <v>4231</v>
      </c>
      <c r="G1813" s="68" t="s">
        <v>3469</v>
      </c>
      <c r="H1813" s="69">
        <v>2644130</v>
      </c>
      <c r="I1813" s="68" t="s">
        <v>5148</v>
      </c>
      <c r="J1813" s="70" t="s">
        <v>3455</v>
      </c>
      <c r="K1813" s="178" t="s">
        <v>3455</v>
      </c>
    </row>
    <row r="1814" spans="1:11">
      <c r="A1814" s="67" t="s">
        <v>3627</v>
      </c>
      <c r="B1814" s="68" t="s">
        <v>3628</v>
      </c>
      <c r="C1814" s="68" t="s">
        <v>3625</v>
      </c>
      <c r="D1814" s="68" t="s">
        <v>3626</v>
      </c>
      <c r="E1814" s="68" t="s">
        <v>4230</v>
      </c>
      <c r="F1814" s="68" t="s">
        <v>4231</v>
      </c>
      <c r="G1814" s="68" t="s">
        <v>3469</v>
      </c>
      <c r="H1814" s="69">
        <v>3701781</v>
      </c>
      <c r="I1814" s="68" t="s">
        <v>5148</v>
      </c>
      <c r="J1814" s="70" t="s">
        <v>3455</v>
      </c>
      <c r="K1814" s="178" t="s">
        <v>3455</v>
      </c>
    </row>
    <row r="1815" spans="1:11">
      <c r="A1815" s="67" t="s">
        <v>3629</v>
      </c>
      <c r="B1815" s="68" t="s">
        <v>3630</v>
      </c>
      <c r="C1815" s="68" t="s">
        <v>3625</v>
      </c>
      <c r="D1815" s="68" t="s">
        <v>3626</v>
      </c>
      <c r="E1815" s="68" t="s">
        <v>4230</v>
      </c>
      <c r="F1815" s="68" t="s">
        <v>4231</v>
      </c>
      <c r="G1815" s="68" t="s">
        <v>3469</v>
      </c>
      <c r="H1815" s="69">
        <v>5288260</v>
      </c>
      <c r="I1815" s="68" t="s">
        <v>5148</v>
      </c>
      <c r="J1815" s="70" t="s">
        <v>3455</v>
      </c>
      <c r="K1815" s="178" t="s">
        <v>3455</v>
      </c>
    </row>
    <row r="1816" spans="1:11">
      <c r="A1816" s="67" t="s">
        <v>3631</v>
      </c>
      <c r="B1816" s="68" t="s">
        <v>3632</v>
      </c>
      <c r="C1816" s="68" t="s">
        <v>3625</v>
      </c>
      <c r="D1816" s="68" t="s">
        <v>3626</v>
      </c>
      <c r="E1816" s="68" t="s">
        <v>4230</v>
      </c>
      <c r="F1816" s="68" t="s">
        <v>4231</v>
      </c>
      <c r="G1816" s="68" t="s">
        <v>3469</v>
      </c>
      <c r="H1816" s="69">
        <v>2644130</v>
      </c>
      <c r="I1816" s="68" t="s">
        <v>5148</v>
      </c>
      <c r="J1816" s="70" t="s">
        <v>3455</v>
      </c>
      <c r="K1816" s="178" t="s">
        <v>3455</v>
      </c>
    </row>
    <row r="1817" spans="1:11">
      <c r="A1817" s="67" t="s">
        <v>3633</v>
      </c>
      <c r="B1817" s="68" t="s">
        <v>3634</v>
      </c>
      <c r="C1817" s="68" t="s">
        <v>3625</v>
      </c>
      <c r="D1817" s="68" t="s">
        <v>3626</v>
      </c>
      <c r="E1817" s="68" t="s">
        <v>4230</v>
      </c>
      <c r="F1817" s="68" t="s">
        <v>4231</v>
      </c>
      <c r="G1817" s="68" t="s">
        <v>3469</v>
      </c>
      <c r="H1817" s="69">
        <v>528826</v>
      </c>
      <c r="I1817" s="68" t="s">
        <v>5148</v>
      </c>
      <c r="J1817" s="70" t="s">
        <v>3455</v>
      </c>
      <c r="K1817" s="178" t="s">
        <v>3455</v>
      </c>
    </row>
    <row r="1818" spans="1:11">
      <c r="A1818" s="67" t="s">
        <v>3635</v>
      </c>
      <c r="B1818" s="68" t="s">
        <v>3636</v>
      </c>
      <c r="C1818" s="68" t="s">
        <v>3625</v>
      </c>
      <c r="D1818" s="68" t="s">
        <v>3626</v>
      </c>
      <c r="E1818" s="68" t="s">
        <v>4230</v>
      </c>
      <c r="F1818" s="68" t="s">
        <v>4231</v>
      </c>
      <c r="G1818" s="68" t="s">
        <v>3469</v>
      </c>
      <c r="H1818" s="69">
        <v>138391678</v>
      </c>
      <c r="I1818" s="68" t="s">
        <v>5148</v>
      </c>
      <c r="J1818" s="70" t="s">
        <v>3455</v>
      </c>
      <c r="K1818" s="178" t="s">
        <v>3455</v>
      </c>
    </row>
    <row r="1819" spans="1:11">
      <c r="A1819" s="67" t="s">
        <v>3637</v>
      </c>
      <c r="B1819" s="68" t="s">
        <v>3638</v>
      </c>
      <c r="C1819" s="68" t="s">
        <v>3625</v>
      </c>
      <c r="D1819" s="68" t="s">
        <v>3626</v>
      </c>
      <c r="E1819" s="68" t="s">
        <v>4230</v>
      </c>
      <c r="F1819" s="68" t="s">
        <v>4231</v>
      </c>
      <c r="G1819" s="68" t="s">
        <v>3469</v>
      </c>
      <c r="H1819" s="69">
        <v>3172956</v>
      </c>
      <c r="I1819" s="68" t="s">
        <v>5148</v>
      </c>
      <c r="J1819" s="70" t="s">
        <v>3455</v>
      </c>
      <c r="K1819" s="178" t="s">
        <v>3455</v>
      </c>
    </row>
    <row r="1820" spans="1:11">
      <c r="A1820" s="67" t="s">
        <v>3639</v>
      </c>
      <c r="B1820" s="68" t="s">
        <v>3640</v>
      </c>
      <c r="C1820" s="68" t="s">
        <v>3625</v>
      </c>
      <c r="D1820" s="68" t="s">
        <v>3626</v>
      </c>
      <c r="E1820" s="68" t="s">
        <v>4230</v>
      </c>
      <c r="F1820" s="68" t="s">
        <v>4231</v>
      </c>
      <c r="G1820" s="68" t="s">
        <v>3469</v>
      </c>
      <c r="H1820" s="69">
        <v>1057652</v>
      </c>
      <c r="I1820" s="68" t="s">
        <v>5148</v>
      </c>
      <c r="J1820" s="70" t="s">
        <v>3455</v>
      </c>
      <c r="K1820" s="178" t="s">
        <v>3455</v>
      </c>
    </row>
    <row r="1821" spans="1:11">
      <c r="A1821" s="67" t="s">
        <v>3641</v>
      </c>
      <c r="B1821" s="68" t="s">
        <v>3642</v>
      </c>
      <c r="C1821" s="68" t="s">
        <v>3625</v>
      </c>
      <c r="D1821" s="68" t="s">
        <v>3626</v>
      </c>
      <c r="E1821" s="68" t="s">
        <v>4230</v>
      </c>
      <c r="F1821" s="68" t="s">
        <v>4231</v>
      </c>
      <c r="G1821" s="68" t="s">
        <v>3469</v>
      </c>
      <c r="H1821" s="69">
        <v>528826</v>
      </c>
      <c r="I1821" s="68" t="s">
        <v>5148</v>
      </c>
      <c r="J1821" s="70" t="s">
        <v>3455</v>
      </c>
      <c r="K1821" s="178" t="s">
        <v>3455</v>
      </c>
    </row>
    <row r="1822" spans="1:11">
      <c r="A1822" s="67" t="s">
        <v>3643</v>
      </c>
      <c r="B1822" s="68" t="s">
        <v>3644</v>
      </c>
      <c r="C1822" s="68" t="s">
        <v>3625</v>
      </c>
      <c r="D1822" s="68" t="s">
        <v>3626</v>
      </c>
      <c r="E1822" s="68" t="s">
        <v>4230</v>
      </c>
      <c r="F1822" s="68" t="s">
        <v>4231</v>
      </c>
      <c r="G1822" s="68" t="s">
        <v>3469</v>
      </c>
      <c r="H1822" s="69">
        <v>7184724</v>
      </c>
      <c r="I1822" s="68" t="s">
        <v>5148</v>
      </c>
      <c r="J1822" s="70" t="s">
        <v>3455</v>
      </c>
      <c r="K1822" s="178" t="s">
        <v>3455</v>
      </c>
    </row>
    <row r="1823" spans="1:11">
      <c r="A1823" s="67" t="s">
        <v>3645</v>
      </c>
      <c r="B1823" s="68" t="s">
        <v>3646</v>
      </c>
      <c r="C1823" s="68" t="s">
        <v>3625</v>
      </c>
      <c r="D1823" s="68" t="s">
        <v>3626</v>
      </c>
      <c r="E1823" s="68" t="s">
        <v>4230</v>
      </c>
      <c r="F1823" s="68" t="s">
        <v>4231</v>
      </c>
      <c r="G1823" s="68" t="s">
        <v>3469</v>
      </c>
      <c r="H1823" s="69">
        <v>1586477</v>
      </c>
      <c r="I1823" s="68" t="s">
        <v>5148</v>
      </c>
      <c r="J1823" s="70" t="s">
        <v>3455</v>
      </c>
      <c r="K1823" s="178" t="s">
        <v>3455</v>
      </c>
    </row>
    <row r="1824" spans="1:11">
      <c r="A1824" s="67" t="s">
        <v>4226</v>
      </c>
      <c r="B1824" s="68" t="s">
        <v>4227</v>
      </c>
      <c r="C1824" s="68" t="s">
        <v>3625</v>
      </c>
      <c r="D1824" s="68" t="s">
        <v>3626</v>
      </c>
      <c r="E1824" s="68" t="s">
        <v>4230</v>
      </c>
      <c r="F1824" s="68" t="s">
        <v>4231</v>
      </c>
      <c r="G1824" s="68" t="s">
        <v>3469</v>
      </c>
      <c r="H1824" s="69">
        <v>3016070</v>
      </c>
      <c r="I1824" s="68" t="s">
        <v>5148</v>
      </c>
      <c r="J1824" s="70" t="s">
        <v>3455</v>
      </c>
      <c r="K1824" s="178" t="s">
        <v>3455</v>
      </c>
    </row>
    <row r="1825" spans="1:11">
      <c r="A1825" s="67" t="s">
        <v>3647</v>
      </c>
      <c r="B1825" s="68" t="s">
        <v>3648</v>
      </c>
      <c r="C1825" s="68" t="s">
        <v>3625</v>
      </c>
      <c r="D1825" s="68" t="s">
        <v>3626</v>
      </c>
      <c r="E1825" s="68" t="s">
        <v>4230</v>
      </c>
      <c r="F1825" s="68" t="s">
        <v>4231</v>
      </c>
      <c r="G1825" s="68" t="s">
        <v>3469</v>
      </c>
      <c r="H1825" s="69">
        <v>4759433</v>
      </c>
      <c r="I1825" s="68" t="s">
        <v>5148</v>
      </c>
      <c r="J1825" s="70" t="s">
        <v>3455</v>
      </c>
      <c r="K1825" s="178" t="s">
        <v>3455</v>
      </c>
    </row>
    <row r="1826" spans="1:11">
      <c r="A1826" s="67" t="s">
        <v>3649</v>
      </c>
      <c r="B1826" s="68" t="s">
        <v>3650</v>
      </c>
      <c r="C1826" s="68" t="s">
        <v>3651</v>
      </c>
      <c r="D1826" s="68" t="s">
        <v>3652</v>
      </c>
      <c r="E1826" s="68" t="s">
        <v>4230</v>
      </c>
      <c r="F1826" s="68" t="s">
        <v>4231</v>
      </c>
      <c r="G1826" s="68" t="s">
        <v>3469</v>
      </c>
      <c r="H1826" s="69">
        <v>19566558</v>
      </c>
      <c r="I1826" s="68" t="s">
        <v>5148</v>
      </c>
      <c r="J1826" s="70" t="s">
        <v>3455</v>
      </c>
      <c r="K1826" s="178" t="s">
        <v>3455</v>
      </c>
    </row>
    <row r="1827" spans="1:11">
      <c r="A1827" s="67" t="s">
        <v>3653</v>
      </c>
      <c r="B1827" s="68" t="s">
        <v>3654</v>
      </c>
      <c r="C1827" s="68" t="s">
        <v>3651</v>
      </c>
      <c r="D1827" s="68" t="s">
        <v>3652</v>
      </c>
      <c r="E1827" s="68" t="s">
        <v>4230</v>
      </c>
      <c r="F1827" s="68" t="s">
        <v>4231</v>
      </c>
      <c r="G1827" s="68" t="s">
        <v>3469</v>
      </c>
      <c r="H1827" s="69">
        <v>63459108</v>
      </c>
      <c r="I1827" s="68" t="s">
        <v>5148</v>
      </c>
      <c r="J1827" s="70" t="s">
        <v>3455</v>
      </c>
      <c r="K1827" s="178" t="s">
        <v>3455</v>
      </c>
    </row>
    <row r="1828" spans="1:11">
      <c r="A1828" s="67" t="s">
        <v>3655</v>
      </c>
      <c r="B1828" s="68" t="s">
        <v>3656</v>
      </c>
      <c r="C1828" s="68" t="s">
        <v>3651</v>
      </c>
      <c r="D1828" s="68" t="s">
        <v>3652</v>
      </c>
      <c r="E1828" s="68" t="s">
        <v>4230</v>
      </c>
      <c r="F1828" s="68" t="s">
        <v>4231</v>
      </c>
      <c r="G1828" s="68" t="s">
        <v>3469</v>
      </c>
      <c r="H1828" s="69">
        <v>13220648</v>
      </c>
      <c r="I1828" s="68" t="s">
        <v>5148</v>
      </c>
      <c r="J1828" s="70" t="s">
        <v>3455</v>
      </c>
      <c r="K1828" s="178" t="s">
        <v>3455</v>
      </c>
    </row>
    <row r="1829" spans="1:11">
      <c r="A1829" s="67" t="s">
        <v>3657</v>
      </c>
      <c r="B1829" s="68" t="s">
        <v>3658</v>
      </c>
      <c r="C1829" s="68" t="s">
        <v>3651</v>
      </c>
      <c r="D1829" s="68" t="s">
        <v>3652</v>
      </c>
      <c r="E1829" s="68" t="s">
        <v>4230</v>
      </c>
      <c r="F1829" s="68" t="s">
        <v>4231</v>
      </c>
      <c r="G1829" s="68" t="s">
        <v>3469</v>
      </c>
      <c r="H1829" s="69">
        <v>280277727</v>
      </c>
      <c r="I1829" s="68" t="s">
        <v>5148</v>
      </c>
      <c r="J1829" s="70" t="s">
        <v>3455</v>
      </c>
      <c r="K1829" s="178" t="s">
        <v>3455</v>
      </c>
    </row>
    <row r="1830" spans="1:11">
      <c r="A1830" s="67" t="s">
        <v>3659</v>
      </c>
      <c r="B1830" s="68" t="s">
        <v>3660</v>
      </c>
      <c r="C1830" s="68" t="s">
        <v>3651</v>
      </c>
      <c r="D1830" s="68" t="s">
        <v>3652</v>
      </c>
      <c r="E1830" s="68" t="s">
        <v>4230</v>
      </c>
      <c r="F1830" s="68" t="s">
        <v>4231</v>
      </c>
      <c r="G1830" s="68" t="s">
        <v>3469</v>
      </c>
      <c r="H1830" s="69">
        <v>24854818</v>
      </c>
      <c r="I1830" s="68" t="s">
        <v>5148</v>
      </c>
      <c r="J1830" s="70" t="s">
        <v>3455</v>
      </c>
      <c r="K1830" s="178" t="s">
        <v>3455</v>
      </c>
    </row>
    <row r="1831" spans="1:11">
      <c r="A1831" s="67" t="s">
        <v>3661</v>
      </c>
      <c r="B1831" s="68" t="s">
        <v>3662</v>
      </c>
      <c r="C1831" s="68" t="s">
        <v>3651</v>
      </c>
      <c r="D1831" s="68" t="s">
        <v>3652</v>
      </c>
      <c r="E1831" s="68" t="s">
        <v>4230</v>
      </c>
      <c r="F1831" s="68" t="s">
        <v>4231</v>
      </c>
      <c r="G1831" s="68" t="s">
        <v>3469</v>
      </c>
      <c r="H1831" s="69">
        <v>62930282</v>
      </c>
      <c r="I1831" s="68" t="s">
        <v>5148</v>
      </c>
      <c r="J1831" s="70" t="s">
        <v>3455</v>
      </c>
      <c r="K1831" s="178" t="s">
        <v>3455</v>
      </c>
    </row>
    <row r="1832" spans="1:11">
      <c r="A1832" s="67" t="s">
        <v>3663</v>
      </c>
      <c r="B1832" s="68" t="s">
        <v>3664</v>
      </c>
      <c r="C1832" s="68" t="s">
        <v>3651</v>
      </c>
      <c r="D1832" s="68" t="s">
        <v>3652</v>
      </c>
      <c r="E1832" s="68" t="s">
        <v>4230</v>
      </c>
      <c r="F1832" s="68" t="s">
        <v>4231</v>
      </c>
      <c r="G1832" s="68" t="s">
        <v>3469</v>
      </c>
      <c r="H1832" s="69">
        <v>121310589</v>
      </c>
      <c r="I1832" s="68" t="s">
        <v>5148</v>
      </c>
      <c r="J1832" s="70" t="s">
        <v>3455</v>
      </c>
      <c r="K1832" s="178" t="s">
        <v>3455</v>
      </c>
    </row>
    <row r="1833" spans="1:11">
      <c r="A1833" s="67" t="s">
        <v>3665</v>
      </c>
      <c r="B1833" s="68" t="s">
        <v>3666</v>
      </c>
      <c r="C1833" s="68" t="s">
        <v>3651</v>
      </c>
      <c r="D1833" s="68" t="s">
        <v>3652</v>
      </c>
      <c r="E1833" s="68" t="s">
        <v>4230</v>
      </c>
      <c r="F1833" s="68" t="s">
        <v>4231</v>
      </c>
      <c r="G1833" s="68" t="s">
        <v>3469</v>
      </c>
      <c r="H1833" s="69">
        <v>31200729</v>
      </c>
      <c r="I1833" s="68" t="s">
        <v>5148</v>
      </c>
      <c r="J1833" s="70" t="s">
        <v>3455</v>
      </c>
      <c r="K1833" s="178" t="s">
        <v>3455</v>
      </c>
    </row>
    <row r="1834" spans="1:11">
      <c r="A1834" s="67" t="s">
        <v>3667</v>
      </c>
      <c r="B1834" s="68" t="s">
        <v>3668</v>
      </c>
      <c r="C1834" s="68" t="s">
        <v>3651</v>
      </c>
      <c r="D1834" s="68" t="s">
        <v>3652</v>
      </c>
      <c r="E1834" s="68" t="s">
        <v>4230</v>
      </c>
      <c r="F1834" s="68" t="s">
        <v>4231</v>
      </c>
      <c r="G1834" s="68" t="s">
        <v>3469</v>
      </c>
      <c r="H1834" s="69">
        <v>5817084</v>
      </c>
      <c r="I1834" s="68" t="s">
        <v>5148</v>
      </c>
      <c r="J1834" s="70" t="s">
        <v>3455</v>
      </c>
      <c r="K1834" s="178" t="s">
        <v>3455</v>
      </c>
    </row>
    <row r="1835" spans="1:11">
      <c r="A1835" s="67" t="s">
        <v>3669</v>
      </c>
      <c r="B1835" s="68" t="s">
        <v>3670</v>
      </c>
      <c r="C1835" s="68" t="s">
        <v>3651</v>
      </c>
      <c r="D1835" s="68" t="s">
        <v>3652</v>
      </c>
      <c r="E1835" s="68" t="s">
        <v>4230</v>
      </c>
      <c r="F1835" s="68" t="s">
        <v>4231</v>
      </c>
      <c r="G1835" s="68" t="s">
        <v>3469</v>
      </c>
      <c r="H1835" s="69">
        <v>37907964</v>
      </c>
      <c r="I1835" s="68" t="s">
        <v>5148</v>
      </c>
      <c r="J1835" s="70" t="s">
        <v>3455</v>
      </c>
      <c r="K1835" s="178" t="s">
        <v>3455</v>
      </c>
    </row>
    <row r="1836" spans="1:11">
      <c r="A1836" s="67" t="s">
        <v>3671</v>
      </c>
      <c r="B1836" s="68" t="s">
        <v>3672</v>
      </c>
      <c r="C1836" s="68" t="s">
        <v>3651</v>
      </c>
      <c r="D1836" s="68" t="s">
        <v>3652</v>
      </c>
      <c r="E1836" s="68" t="s">
        <v>4230</v>
      </c>
      <c r="F1836" s="68" t="s">
        <v>4231</v>
      </c>
      <c r="G1836" s="68" t="s">
        <v>3469</v>
      </c>
      <c r="H1836" s="69">
        <v>2115303</v>
      </c>
      <c r="I1836" s="68" t="s">
        <v>5148</v>
      </c>
      <c r="J1836" s="70" t="s">
        <v>3455</v>
      </c>
      <c r="K1836" s="178" t="s">
        <v>3455</v>
      </c>
    </row>
    <row r="1837" spans="1:11">
      <c r="A1837" s="67" t="s">
        <v>3673</v>
      </c>
      <c r="B1837" s="68" t="s">
        <v>3674</v>
      </c>
      <c r="C1837" s="68" t="s">
        <v>3651</v>
      </c>
      <c r="D1837" s="68" t="s">
        <v>3652</v>
      </c>
      <c r="E1837" s="68" t="s">
        <v>4230</v>
      </c>
      <c r="F1837" s="68" t="s">
        <v>4231</v>
      </c>
      <c r="G1837" s="68" t="s">
        <v>3469</v>
      </c>
      <c r="H1837" s="69">
        <v>6345910</v>
      </c>
      <c r="I1837" s="68" t="s">
        <v>5148</v>
      </c>
      <c r="J1837" s="70" t="s">
        <v>3455</v>
      </c>
      <c r="K1837" s="178" t="s">
        <v>3455</v>
      </c>
    </row>
    <row r="1838" spans="1:11">
      <c r="A1838" s="67" t="s">
        <v>3675</v>
      </c>
      <c r="B1838" s="68" t="s">
        <v>3676</v>
      </c>
      <c r="C1838" s="68" t="s">
        <v>3651</v>
      </c>
      <c r="D1838" s="68" t="s">
        <v>3652</v>
      </c>
      <c r="E1838" s="68" t="s">
        <v>4230</v>
      </c>
      <c r="F1838" s="68" t="s">
        <v>4231</v>
      </c>
      <c r="G1838" s="68" t="s">
        <v>3469</v>
      </c>
      <c r="H1838" s="69">
        <v>3172956</v>
      </c>
      <c r="I1838" s="68" t="s">
        <v>5148</v>
      </c>
      <c r="J1838" s="70" t="s">
        <v>3455</v>
      </c>
      <c r="K1838" s="178" t="s">
        <v>3455</v>
      </c>
    </row>
    <row r="1839" spans="1:11">
      <c r="A1839" s="67" t="s">
        <v>3677</v>
      </c>
      <c r="B1839" s="68" t="s">
        <v>3678</v>
      </c>
      <c r="C1839" s="68" t="s">
        <v>3679</v>
      </c>
      <c r="D1839" s="68" t="s">
        <v>3680</v>
      </c>
      <c r="E1839" s="68" t="s">
        <v>4230</v>
      </c>
      <c r="F1839" s="68" t="s">
        <v>4231</v>
      </c>
      <c r="G1839" s="68" t="s">
        <v>3469</v>
      </c>
      <c r="H1839" s="69">
        <v>1586477</v>
      </c>
      <c r="I1839" s="68" t="s">
        <v>5148</v>
      </c>
      <c r="J1839" s="70" t="s">
        <v>3455</v>
      </c>
      <c r="K1839" s="178" t="s">
        <v>3455</v>
      </c>
    </row>
    <row r="1840" spans="1:11">
      <c r="A1840" s="67" t="s">
        <v>3681</v>
      </c>
      <c r="B1840" s="68" t="s">
        <v>3682</v>
      </c>
      <c r="C1840" s="68" t="s">
        <v>3679</v>
      </c>
      <c r="D1840" s="68" t="s">
        <v>3680</v>
      </c>
      <c r="E1840" s="68" t="s">
        <v>4230</v>
      </c>
      <c r="F1840" s="68" t="s">
        <v>4231</v>
      </c>
      <c r="G1840" s="68" t="s">
        <v>3469</v>
      </c>
      <c r="H1840" s="69">
        <v>3701781</v>
      </c>
      <c r="I1840" s="68" t="s">
        <v>5148</v>
      </c>
      <c r="J1840" s="70" t="s">
        <v>3455</v>
      </c>
      <c r="K1840" s="178" t="s">
        <v>3455</v>
      </c>
    </row>
    <row r="1841" spans="1:11">
      <c r="A1841" s="67" t="s">
        <v>3683</v>
      </c>
      <c r="B1841" s="68" t="s">
        <v>3684</v>
      </c>
      <c r="C1841" s="68" t="s">
        <v>3679</v>
      </c>
      <c r="D1841" s="68" t="s">
        <v>3680</v>
      </c>
      <c r="E1841" s="68" t="s">
        <v>4230</v>
      </c>
      <c r="F1841" s="68" t="s">
        <v>4231</v>
      </c>
      <c r="G1841" s="68" t="s">
        <v>3469</v>
      </c>
      <c r="H1841" s="69">
        <v>57128680</v>
      </c>
      <c r="I1841" s="68" t="s">
        <v>5148</v>
      </c>
      <c r="J1841" s="70" t="s">
        <v>3455</v>
      </c>
      <c r="K1841" s="178" t="s">
        <v>3455</v>
      </c>
    </row>
    <row r="1842" spans="1:11">
      <c r="A1842" s="67" t="s">
        <v>3685</v>
      </c>
      <c r="B1842" s="68" t="s">
        <v>3686</v>
      </c>
      <c r="C1842" s="68" t="s">
        <v>3679</v>
      </c>
      <c r="D1842" s="68" t="s">
        <v>3680</v>
      </c>
      <c r="E1842" s="68" t="s">
        <v>4230</v>
      </c>
      <c r="F1842" s="68" t="s">
        <v>4231</v>
      </c>
      <c r="G1842" s="68" t="s">
        <v>3469</v>
      </c>
      <c r="H1842" s="69">
        <v>5288260</v>
      </c>
      <c r="I1842" s="68" t="s">
        <v>5148</v>
      </c>
      <c r="J1842" s="70" t="s">
        <v>3455</v>
      </c>
      <c r="K1842" s="178" t="s">
        <v>3455</v>
      </c>
    </row>
    <row r="1843" spans="1:11">
      <c r="A1843" s="67" t="s">
        <v>3687</v>
      </c>
      <c r="B1843" s="68" t="s">
        <v>3688</v>
      </c>
      <c r="C1843" s="68" t="s">
        <v>3689</v>
      </c>
      <c r="D1843" s="68" t="s">
        <v>3690</v>
      </c>
      <c r="E1843" s="68" t="s">
        <v>4230</v>
      </c>
      <c r="F1843" s="68" t="s">
        <v>4231</v>
      </c>
      <c r="G1843" s="68" t="s">
        <v>3469</v>
      </c>
      <c r="H1843" s="69">
        <v>3701781</v>
      </c>
      <c r="I1843" s="68" t="s">
        <v>5148</v>
      </c>
      <c r="J1843" s="70" t="s">
        <v>3455</v>
      </c>
      <c r="K1843" s="178" t="s">
        <v>3455</v>
      </c>
    </row>
    <row r="1844" spans="1:11">
      <c r="A1844" s="67" t="s">
        <v>3691</v>
      </c>
      <c r="B1844" s="68" t="s">
        <v>3692</v>
      </c>
      <c r="C1844" s="68" t="s">
        <v>3693</v>
      </c>
      <c r="D1844" s="68" t="s">
        <v>3694</v>
      </c>
      <c r="E1844" s="68" t="s">
        <v>4230</v>
      </c>
      <c r="F1844" s="68" t="s">
        <v>4231</v>
      </c>
      <c r="G1844" s="68" t="s">
        <v>3469</v>
      </c>
      <c r="H1844" s="69">
        <v>6345910</v>
      </c>
      <c r="I1844" s="68" t="s">
        <v>5148</v>
      </c>
      <c r="J1844" s="70" t="s">
        <v>3455</v>
      </c>
      <c r="K1844" s="178" t="s">
        <v>3455</v>
      </c>
    </row>
    <row r="1845" spans="1:11">
      <c r="A1845" s="67" t="s">
        <v>3695</v>
      </c>
      <c r="B1845" s="68" t="s">
        <v>3696</v>
      </c>
      <c r="C1845" s="68" t="s">
        <v>3693</v>
      </c>
      <c r="D1845" s="68" t="s">
        <v>3694</v>
      </c>
      <c r="E1845" s="68" t="s">
        <v>4230</v>
      </c>
      <c r="F1845" s="68" t="s">
        <v>4231</v>
      </c>
      <c r="G1845" s="68" t="s">
        <v>3469</v>
      </c>
      <c r="H1845" s="69">
        <v>13220648</v>
      </c>
      <c r="I1845" s="68" t="s">
        <v>5148</v>
      </c>
      <c r="J1845" s="70" t="s">
        <v>3455</v>
      </c>
      <c r="K1845" s="178" t="s">
        <v>3455</v>
      </c>
    </row>
    <row r="1846" spans="1:11">
      <c r="A1846" s="67" t="s">
        <v>3697</v>
      </c>
      <c r="B1846" s="68" t="s">
        <v>3698</v>
      </c>
      <c r="C1846" s="68" t="s">
        <v>3693</v>
      </c>
      <c r="D1846" s="68" t="s">
        <v>3694</v>
      </c>
      <c r="E1846" s="68" t="s">
        <v>4230</v>
      </c>
      <c r="F1846" s="68" t="s">
        <v>4231</v>
      </c>
      <c r="G1846" s="68" t="s">
        <v>3469</v>
      </c>
      <c r="H1846" s="69">
        <v>2115303</v>
      </c>
      <c r="I1846" s="68" t="s">
        <v>5148</v>
      </c>
      <c r="J1846" s="70" t="s">
        <v>3455</v>
      </c>
      <c r="K1846" s="178" t="s">
        <v>3455</v>
      </c>
    </row>
    <row r="1847" spans="1:11">
      <c r="A1847" s="67" t="s">
        <v>3699</v>
      </c>
      <c r="B1847" s="68" t="s">
        <v>3700</v>
      </c>
      <c r="C1847" s="68" t="s">
        <v>3693</v>
      </c>
      <c r="D1847" s="68" t="s">
        <v>3694</v>
      </c>
      <c r="E1847" s="68" t="s">
        <v>4230</v>
      </c>
      <c r="F1847" s="68" t="s">
        <v>4231</v>
      </c>
      <c r="G1847" s="68" t="s">
        <v>3469</v>
      </c>
      <c r="H1847" s="69">
        <v>4230607</v>
      </c>
      <c r="I1847" s="68" t="s">
        <v>5148</v>
      </c>
      <c r="J1847" s="70" t="s">
        <v>3455</v>
      </c>
      <c r="K1847" s="178" t="s">
        <v>3455</v>
      </c>
    </row>
    <row r="1848" spans="1:11">
      <c r="A1848" s="67" t="s">
        <v>3701</v>
      </c>
      <c r="B1848" s="68" t="s">
        <v>3702</v>
      </c>
      <c r="C1848" s="68" t="s">
        <v>3693</v>
      </c>
      <c r="D1848" s="68" t="s">
        <v>3694</v>
      </c>
      <c r="E1848" s="68" t="s">
        <v>4230</v>
      </c>
      <c r="F1848" s="68" t="s">
        <v>4231</v>
      </c>
      <c r="G1848" s="68" t="s">
        <v>3469</v>
      </c>
      <c r="H1848" s="69">
        <v>10576518</v>
      </c>
      <c r="I1848" s="68" t="s">
        <v>5148</v>
      </c>
      <c r="J1848" s="70" t="s">
        <v>3455</v>
      </c>
      <c r="K1848" s="178" t="s">
        <v>3455</v>
      </c>
    </row>
    <row r="1849" spans="1:11">
      <c r="A1849" s="67" t="s">
        <v>3703</v>
      </c>
      <c r="B1849" s="68" t="s">
        <v>3704</v>
      </c>
      <c r="C1849" s="68" t="s">
        <v>3693</v>
      </c>
      <c r="D1849" s="68" t="s">
        <v>3694</v>
      </c>
      <c r="E1849" s="68" t="s">
        <v>4230</v>
      </c>
      <c r="F1849" s="68" t="s">
        <v>4231</v>
      </c>
      <c r="G1849" s="68" t="s">
        <v>3469</v>
      </c>
      <c r="H1849" s="69">
        <v>15864778</v>
      </c>
      <c r="I1849" s="68" t="s">
        <v>5148</v>
      </c>
      <c r="J1849" s="70" t="s">
        <v>3455</v>
      </c>
      <c r="K1849" s="178" t="s">
        <v>3455</v>
      </c>
    </row>
    <row r="1850" spans="1:11">
      <c r="A1850" s="67" t="s">
        <v>3705</v>
      </c>
      <c r="B1850" s="68" t="s">
        <v>3706</v>
      </c>
      <c r="C1850" s="68" t="s">
        <v>3693</v>
      </c>
      <c r="D1850" s="68" t="s">
        <v>3694</v>
      </c>
      <c r="E1850" s="68" t="s">
        <v>4230</v>
      </c>
      <c r="F1850" s="68" t="s">
        <v>4231</v>
      </c>
      <c r="G1850" s="68" t="s">
        <v>3469</v>
      </c>
      <c r="H1850" s="69">
        <v>50767286</v>
      </c>
      <c r="I1850" s="68" t="s">
        <v>5148</v>
      </c>
      <c r="J1850" s="70" t="s">
        <v>3455</v>
      </c>
      <c r="K1850" s="178" t="s">
        <v>3455</v>
      </c>
    </row>
    <row r="1851" spans="1:11">
      <c r="A1851" s="67" t="s">
        <v>3707</v>
      </c>
      <c r="B1851" s="68" t="s">
        <v>3708</v>
      </c>
      <c r="C1851" s="68" t="s">
        <v>3693</v>
      </c>
      <c r="D1851" s="68" t="s">
        <v>3694</v>
      </c>
      <c r="E1851" s="68" t="s">
        <v>4230</v>
      </c>
      <c r="F1851" s="68" t="s">
        <v>4231</v>
      </c>
      <c r="G1851" s="68" t="s">
        <v>3469</v>
      </c>
      <c r="H1851" s="69">
        <v>55526719</v>
      </c>
      <c r="I1851" s="68" t="s">
        <v>5148</v>
      </c>
      <c r="J1851" s="70" t="s">
        <v>3455</v>
      </c>
      <c r="K1851" s="178" t="s">
        <v>3455</v>
      </c>
    </row>
    <row r="1852" spans="1:11">
      <c r="A1852" s="67" t="s">
        <v>3709</v>
      </c>
      <c r="B1852" s="68" t="s">
        <v>3710</v>
      </c>
      <c r="C1852" s="68" t="s">
        <v>3693</v>
      </c>
      <c r="D1852" s="68" t="s">
        <v>3694</v>
      </c>
      <c r="E1852" s="68" t="s">
        <v>4230</v>
      </c>
      <c r="F1852" s="68" t="s">
        <v>4231</v>
      </c>
      <c r="G1852" s="68" t="s">
        <v>3469</v>
      </c>
      <c r="H1852" s="69">
        <v>17980081</v>
      </c>
      <c r="I1852" s="68" t="s">
        <v>5148</v>
      </c>
      <c r="J1852" s="70" t="s">
        <v>3455</v>
      </c>
      <c r="K1852" s="178" t="s">
        <v>3455</v>
      </c>
    </row>
    <row r="1853" spans="1:11">
      <c r="A1853" s="67" t="s">
        <v>3711</v>
      </c>
      <c r="B1853" s="68" t="s">
        <v>3712</v>
      </c>
      <c r="C1853" s="68" t="s">
        <v>3693</v>
      </c>
      <c r="D1853" s="68" t="s">
        <v>3694</v>
      </c>
      <c r="E1853" s="68" t="s">
        <v>4230</v>
      </c>
      <c r="F1853" s="68" t="s">
        <v>4231</v>
      </c>
      <c r="G1853" s="68" t="s">
        <v>3469</v>
      </c>
      <c r="H1853" s="69">
        <v>46536680</v>
      </c>
      <c r="I1853" s="68" t="s">
        <v>5148</v>
      </c>
      <c r="J1853" s="70" t="s">
        <v>3455</v>
      </c>
      <c r="K1853" s="178" t="s">
        <v>3455</v>
      </c>
    </row>
    <row r="1854" spans="1:11">
      <c r="A1854" s="67" t="s">
        <v>3713</v>
      </c>
      <c r="B1854" s="68" t="s">
        <v>3714</v>
      </c>
      <c r="C1854" s="68" t="s">
        <v>3693</v>
      </c>
      <c r="D1854" s="68" t="s">
        <v>3694</v>
      </c>
      <c r="E1854" s="68" t="s">
        <v>4230</v>
      </c>
      <c r="F1854" s="68" t="s">
        <v>4231</v>
      </c>
      <c r="G1854" s="68" t="s">
        <v>3469</v>
      </c>
      <c r="H1854" s="69">
        <v>8461214</v>
      </c>
      <c r="I1854" s="68" t="s">
        <v>5148</v>
      </c>
      <c r="J1854" s="70" t="s">
        <v>3455</v>
      </c>
      <c r="K1854" s="178" t="s">
        <v>3455</v>
      </c>
    </row>
    <row r="1855" spans="1:11">
      <c r="A1855" s="67" t="s">
        <v>3715</v>
      </c>
      <c r="B1855" s="68" t="s">
        <v>3716</v>
      </c>
      <c r="C1855" s="68" t="s">
        <v>3693</v>
      </c>
      <c r="D1855" s="68" t="s">
        <v>3694</v>
      </c>
      <c r="E1855" s="68" t="s">
        <v>4230</v>
      </c>
      <c r="F1855" s="68" t="s">
        <v>4231</v>
      </c>
      <c r="G1855" s="68" t="s">
        <v>3469</v>
      </c>
      <c r="H1855" s="69">
        <v>528826</v>
      </c>
      <c r="I1855" s="68" t="s">
        <v>5148</v>
      </c>
      <c r="J1855" s="70" t="s">
        <v>3455</v>
      </c>
      <c r="K1855" s="178" t="s">
        <v>3455</v>
      </c>
    </row>
    <row r="1856" spans="1:11">
      <c r="A1856" s="67" t="s">
        <v>3717</v>
      </c>
      <c r="B1856" s="68" t="s">
        <v>3718</v>
      </c>
      <c r="C1856" s="68" t="s">
        <v>3693</v>
      </c>
      <c r="D1856" s="68" t="s">
        <v>3694</v>
      </c>
      <c r="E1856" s="68" t="s">
        <v>4230</v>
      </c>
      <c r="F1856" s="68" t="s">
        <v>4231</v>
      </c>
      <c r="G1856" s="68" t="s">
        <v>3469</v>
      </c>
      <c r="H1856" s="69">
        <v>10047693</v>
      </c>
      <c r="I1856" s="68" t="s">
        <v>5148</v>
      </c>
      <c r="J1856" s="70" t="s">
        <v>3455</v>
      </c>
      <c r="K1856" s="178" t="s">
        <v>3455</v>
      </c>
    </row>
    <row r="1857" spans="1:11">
      <c r="A1857" s="67" t="s">
        <v>3719</v>
      </c>
      <c r="B1857" s="68" t="s">
        <v>3720</v>
      </c>
      <c r="C1857" s="68" t="s">
        <v>3693</v>
      </c>
      <c r="D1857" s="68" t="s">
        <v>3694</v>
      </c>
      <c r="E1857" s="68" t="s">
        <v>4230</v>
      </c>
      <c r="F1857" s="68" t="s">
        <v>4231</v>
      </c>
      <c r="G1857" s="68" t="s">
        <v>3469</v>
      </c>
      <c r="H1857" s="69">
        <v>38075464</v>
      </c>
      <c r="I1857" s="68" t="s">
        <v>5148</v>
      </c>
      <c r="J1857" s="70" t="s">
        <v>3455</v>
      </c>
      <c r="K1857" s="178" t="s">
        <v>3455</v>
      </c>
    </row>
    <row r="1858" spans="1:11">
      <c r="A1858" s="67" t="s">
        <v>3721</v>
      </c>
      <c r="B1858" s="68" t="s">
        <v>3722</v>
      </c>
      <c r="C1858" s="68" t="s">
        <v>3693</v>
      </c>
      <c r="D1858" s="68" t="s">
        <v>3694</v>
      </c>
      <c r="E1858" s="68" t="s">
        <v>4230</v>
      </c>
      <c r="F1858" s="68" t="s">
        <v>4231</v>
      </c>
      <c r="G1858" s="68" t="s">
        <v>3469</v>
      </c>
      <c r="H1858" s="69">
        <v>3701781</v>
      </c>
      <c r="I1858" s="68" t="s">
        <v>5148</v>
      </c>
      <c r="J1858" s="70" t="s">
        <v>3455</v>
      </c>
      <c r="K1858" s="178" t="s">
        <v>3455</v>
      </c>
    </row>
    <row r="1859" spans="1:11">
      <c r="A1859" s="67" t="s">
        <v>3723</v>
      </c>
      <c r="B1859" s="68" t="s">
        <v>3724</v>
      </c>
      <c r="C1859" s="68" t="s">
        <v>3693</v>
      </c>
      <c r="D1859" s="68" t="s">
        <v>3694</v>
      </c>
      <c r="E1859" s="68" t="s">
        <v>4230</v>
      </c>
      <c r="F1859" s="68" t="s">
        <v>4231</v>
      </c>
      <c r="G1859" s="68" t="s">
        <v>3469</v>
      </c>
      <c r="H1859" s="69">
        <v>4759433</v>
      </c>
      <c r="I1859" s="68" t="s">
        <v>5148</v>
      </c>
      <c r="J1859" s="70" t="s">
        <v>3455</v>
      </c>
      <c r="K1859" s="178" t="s">
        <v>3455</v>
      </c>
    </row>
    <row r="1860" spans="1:11">
      <c r="A1860" s="67" t="s">
        <v>3725</v>
      </c>
      <c r="B1860" s="68" t="s">
        <v>3726</v>
      </c>
      <c r="C1860" s="68" t="s">
        <v>3693</v>
      </c>
      <c r="D1860" s="68" t="s">
        <v>3694</v>
      </c>
      <c r="E1860" s="68" t="s">
        <v>4230</v>
      </c>
      <c r="F1860" s="68" t="s">
        <v>4231</v>
      </c>
      <c r="G1860" s="68" t="s">
        <v>3469</v>
      </c>
      <c r="H1860" s="69">
        <v>42306071</v>
      </c>
      <c r="I1860" s="68" t="s">
        <v>5148</v>
      </c>
      <c r="J1860" s="70" t="s">
        <v>3455</v>
      </c>
      <c r="K1860" s="178" t="s">
        <v>3455</v>
      </c>
    </row>
    <row r="1861" spans="1:11">
      <c r="A1861" s="67" t="s">
        <v>3727</v>
      </c>
      <c r="B1861" s="68" t="s">
        <v>3728</v>
      </c>
      <c r="C1861" s="68" t="s">
        <v>3693</v>
      </c>
      <c r="D1861" s="68" t="s">
        <v>3694</v>
      </c>
      <c r="E1861" s="68" t="s">
        <v>4230</v>
      </c>
      <c r="F1861" s="68" t="s">
        <v>4231</v>
      </c>
      <c r="G1861" s="68" t="s">
        <v>3469</v>
      </c>
      <c r="H1861" s="69">
        <v>3172956</v>
      </c>
      <c r="I1861" s="68" t="s">
        <v>5148</v>
      </c>
      <c r="J1861" s="70" t="s">
        <v>3455</v>
      </c>
      <c r="K1861" s="178" t="s">
        <v>3455</v>
      </c>
    </row>
    <row r="1862" spans="1:11">
      <c r="A1862" s="67" t="s">
        <v>3729</v>
      </c>
      <c r="B1862" s="68" t="s">
        <v>3730</v>
      </c>
      <c r="C1862" s="68" t="s">
        <v>3693</v>
      </c>
      <c r="D1862" s="68" t="s">
        <v>3694</v>
      </c>
      <c r="E1862" s="68" t="s">
        <v>4230</v>
      </c>
      <c r="F1862" s="68" t="s">
        <v>4231</v>
      </c>
      <c r="G1862" s="68" t="s">
        <v>3469</v>
      </c>
      <c r="H1862" s="69">
        <v>14278299</v>
      </c>
      <c r="I1862" s="68" t="s">
        <v>5148</v>
      </c>
      <c r="J1862" s="70" t="s">
        <v>3455</v>
      </c>
      <c r="K1862" s="178" t="s">
        <v>3455</v>
      </c>
    </row>
    <row r="1863" spans="1:11">
      <c r="A1863" s="67" t="s">
        <v>3731</v>
      </c>
      <c r="B1863" s="68" t="s">
        <v>3732</v>
      </c>
      <c r="C1863" s="68" t="s">
        <v>3693</v>
      </c>
      <c r="D1863" s="68" t="s">
        <v>3694</v>
      </c>
      <c r="E1863" s="68" t="s">
        <v>4230</v>
      </c>
      <c r="F1863" s="68" t="s">
        <v>4231</v>
      </c>
      <c r="G1863" s="68" t="s">
        <v>3469</v>
      </c>
      <c r="H1863" s="69">
        <v>1057652</v>
      </c>
      <c r="I1863" s="68" t="s">
        <v>5148</v>
      </c>
      <c r="J1863" s="70" t="s">
        <v>3455</v>
      </c>
      <c r="K1863" s="178" t="s">
        <v>3455</v>
      </c>
    </row>
    <row r="1864" spans="1:11">
      <c r="A1864" s="67" t="s">
        <v>3733</v>
      </c>
      <c r="B1864" s="68" t="s">
        <v>3734</v>
      </c>
      <c r="C1864" s="68" t="s">
        <v>3693</v>
      </c>
      <c r="D1864" s="68" t="s">
        <v>3694</v>
      </c>
      <c r="E1864" s="68" t="s">
        <v>4230</v>
      </c>
      <c r="F1864" s="68" t="s">
        <v>4231</v>
      </c>
      <c r="G1864" s="68" t="s">
        <v>3469</v>
      </c>
      <c r="H1864" s="69">
        <v>2115303</v>
      </c>
      <c r="I1864" s="68" t="s">
        <v>5148</v>
      </c>
      <c r="J1864" s="70" t="s">
        <v>3455</v>
      </c>
      <c r="K1864" s="178" t="s">
        <v>3455</v>
      </c>
    </row>
    <row r="1865" spans="1:11">
      <c r="A1865" s="67" t="s">
        <v>3735</v>
      </c>
      <c r="B1865" s="68" t="s">
        <v>3736</v>
      </c>
      <c r="C1865" s="68" t="s">
        <v>3693</v>
      </c>
      <c r="D1865" s="68" t="s">
        <v>3694</v>
      </c>
      <c r="E1865" s="68" t="s">
        <v>4230</v>
      </c>
      <c r="F1865" s="68" t="s">
        <v>4231</v>
      </c>
      <c r="G1865" s="68" t="s">
        <v>3469</v>
      </c>
      <c r="H1865" s="69">
        <v>54997893</v>
      </c>
      <c r="I1865" s="68" t="s">
        <v>5148</v>
      </c>
      <c r="J1865" s="70" t="s">
        <v>3455</v>
      </c>
      <c r="K1865" s="178" t="s">
        <v>3455</v>
      </c>
    </row>
    <row r="1866" spans="1:11">
      <c r="A1866" s="67" t="s">
        <v>3737</v>
      </c>
      <c r="B1866" s="68" t="s">
        <v>3738</v>
      </c>
      <c r="C1866" s="68" t="s">
        <v>3693</v>
      </c>
      <c r="D1866" s="68" t="s">
        <v>3694</v>
      </c>
      <c r="E1866" s="68" t="s">
        <v>4230</v>
      </c>
      <c r="F1866" s="68" t="s">
        <v>4231</v>
      </c>
      <c r="G1866" s="68" t="s">
        <v>3469</v>
      </c>
      <c r="H1866" s="69">
        <v>8990040</v>
      </c>
      <c r="I1866" s="68" t="s">
        <v>5148</v>
      </c>
      <c r="J1866" s="70" t="s">
        <v>3455</v>
      </c>
      <c r="K1866" s="178" t="s">
        <v>3455</v>
      </c>
    </row>
    <row r="1867" spans="1:11">
      <c r="A1867" s="67" t="s">
        <v>3739</v>
      </c>
      <c r="B1867" s="68" t="s">
        <v>3740</v>
      </c>
      <c r="C1867" s="68" t="s">
        <v>3693</v>
      </c>
      <c r="D1867" s="68" t="s">
        <v>3694</v>
      </c>
      <c r="E1867" s="68" t="s">
        <v>4230</v>
      </c>
      <c r="F1867" s="68" t="s">
        <v>4231</v>
      </c>
      <c r="G1867" s="68" t="s">
        <v>3469</v>
      </c>
      <c r="H1867" s="69">
        <v>51824939</v>
      </c>
      <c r="I1867" s="68" t="s">
        <v>5148</v>
      </c>
      <c r="J1867" s="70" t="s">
        <v>3455</v>
      </c>
      <c r="K1867" s="178" t="s">
        <v>3455</v>
      </c>
    </row>
    <row r="1868" spans="1:11">
      <c r="A1868" s="67" t="s">
        <v>3741</v>
      </c>
      <c r="B1868" s="68" t="s">
        <v>3742</v>
      </c>
      <c r="C1868" s="68" t="s">
        <v>3693</v>
      </c>
      <c r="D1868" s="68" t="s">
        <v>3694</v>
      </c>
      <c r="E1868" s="68" t="s">
        <v>4230</v>
      </c>
      <c r="F1868" s="68" t="s">
        <v>4231</v>
      </c>
      <c r="G1868" s="68" t="s">
        <v>3469</v>
      </c>
      <c r="H1868" s="69">
        <v>3701781</v>
      </c>
      <c r="I1868" s="68" t="s">
        <v>5148</v>
      </c>
      <c r="J1868" s="70" t="s">
        <v>3455</v>
      </c>
      <c r="K1868" s="178" t="s">
        <v>3455</v>
      </c>
    </row>
    <row r="1869" spans="1:11">
      <c r="A1869" s="67" t="s">
        <v>3743</v>
      </c>
      <c r="B1869" s="68" t="s">
        <v>3744</v>
      </c>
      <c r="C1869" s="68" t="s">
        <v>3693</v>
      </c>
      <c r="D1869" s="68" t="s">
        <v>3694</v>
      </c>
      <c r="E1869" s="68" t="s">
        <v>4230</v>
      </c>
      <c r="F1869" s="68" t="s">
        <v>4231</v>
      </c>
      <c r="G1869" s="68" t="s">
        <v>3469</v>
      </c>
      <c r="H1869" s="69">
        <v>51824939</v>
      </c>
      <c r="I1869" s="68" t="s">
        <v>5148</v>
      </c>
      <c r="J1869" s="70" t="s">
        <v>3455</v>
      </c>
      <c r="K1869" s="178" t="s">
        <v>3455</v>
      </c>
    </row>
    <row r="1870" spans="1:11">
      <c r="A1870" s="67" t="s">
        <v>3745</v>
      </c>
      <c r="B1870" s="68" t="s">
        <v>3746</v>
      </c>
      <c r="C1870" s="68" t="s">
        <v>3693</v>
      </c>
      <c r="D1870" s="68" t="s">
        <v>3694</v>
      </c>
      <c r="E1870" s="68" t="s">
        <v>4230</v>
      </c>
      <c r="F1870" s="68" t="s">
        <v>4231</v>
      </c>
      <c r="G1870" s="68" t="s">
        <v>3469</v>
      </c>
      <c r="H1870" s="69">
        <v>91401752</v>
      </c>
      <c r="I1870" s="68" t="s">
        <v>5148</v>
      </c>
      <c r="J1870" s="70" t="s">
        <v>3455</v>
      </c>
      <c r="K1870" s="178" t="s">
        <v>3455</v>
      </c>
    </row>
    <row r="1871" spans="1:11">
      <c r="A1871" s="67" t="s">
        <v>3747</v>
      </c>
      <c r="B1871" s="68" t="s">
        <v>3748</v>
      </c>
      <c r="C1871" s="68" t="s">
        <v>3749</v>
      </c>
      <c r="D1871" s="68" t="s">
        <v>3750</v>
      </c>
      <c r="E1871" s="68" t="s">
        <v>4230</v>
      </c>
      <c r="F1871" s="68" t="s">
        <v>4231</v>
      </c>
      <c r="G1871" s="68" t="s">
        <v>3469</v>
      </c>
      <c r="H1871" s="69">
        <v>25383644</v>
      </c>
      <c r="I1871" s="68" t="s">
        <v>5148</v>
      </c>
      <c r="J1871" s="70" t="s">
        <v>3455</v>
      </c>
      <c r="K1871" s="178" t="s">
        <v>3455</v>
      </c>
    </row>
    <row r="1872" spans="1:11">
      <c r="A1872" s="67" t="s">
        <v>3751</v>
      </c>
      <c r="B1872" s="68" t="s">
        <v>3752</v>
      </c>
      <c r="C1872" s="68" t="s">
        <v>3749</v>
      </c>
      <c r="D1872" s="68" t="s">
        <v>3750</v>
      </c>
      <c r="E1872" s="68" t="s">
        <v>4230</v>
      </c>
      <c r="F1872" s="68" t="s">
        <v>4231</v>
      </c>
      <c r="G1872" s="68" t="s">
        <v>3469</v>
      </c>
      <c r="H1872" s="69">
        <v>53411416</v>
      </c>
      <c r="I1872" s="68" t="s">
        <v>5148</v>
      </c>
      <c r="J1872" s="70" t="s">
        <v>3455</v>
      </c>
      <c r="K1872" s="178" t="s">
        <v>3455</v>
      </c>
    </row>
    <row r="1873" spans="1:11">
      <c r="A1873" s="67" t="s">
        <v>3753</v>
      </c>
      <c r="B1873" s="68" t="s">
        <v>3754</v>
      </c>
      <c r="C1873" s="68" t="s">
        <v>3749</v>
      </c>
      <c r="D1873" s="68" t="s">
        <v>3750</v>
      </c>
      <c r="E1873" s="68" t="s">
        <v>4230</v>
      </c>
      <c r="F1873" s="68" t="s">
        <v>4231</v>
      </c>
      <c r="G1873" s="68" t="s">
        <v>3469</v>
      </c>
      <c r="H1873" s="69">
        <v>37017813</v>
      </c>
      <c r="I1873" s="68" t="s">
        <v>5148</v>
      </c>
      <c r="J1873" s="70" t="s">
        <v>3455</v>
      </c>
      <c r="K1873" s="178" t="s">
        <v>3455</v>
      </c>
    </row>
    <row r="1874" spans="1:11">
      <c r="A1874" s="67" t="s">
        <v>3755</v>
      </c>
      <c r="B1874" s="68" t="s">
        <v>3756</v>
      </c>
      <c r="C1874" s="68" t="s">
        <v>3749</v>
      </c>
      <c r="D1874" s="68" t="s">
        <v>3750</v>
      </c>
      <c r="E1874" s="68" t="s">
        <v>4230</v>
      </c>
      <c r="F1874" s="68" t="s">
        <v>4231</v>
      </c>
      <c r="G1874" s="68" t="s">
        <v>3469</v>
      </c>
      <c r="H1874" s="69">
        <v>1057652</v>
      </c>
      <c r="I1874" s="68" t="s">
        <v>5148</v>
      </c>
      <c r="J1874" s="70" t="s">
        <v>3455</v>
      </c>
      <c r="K1874" s="178" t="s">
        <v>3455</v>
      </c>
    </row>
    <row r="1875" spans="1:11">
      <c r="A1875" s="67" t="s">
        <v>3757</v>
      </c>
      <c r="B1875" s="68" t="s">
        <v>3758</v>
      </c>
      <c r="C1875" s="68" t="s">
        <v>3749</v>
      </c>
      <c r="D1875" s="68" t="s">
        <v>3750</v>
      </c>
      <c r="E1875" s="68" t="s">
        <v>4230</v>
      </c>
      <c r="F1875" s="68" t="s">
        <v>4231</v>
      </c>
      <c r="G1875" s="68" t="s">
        <v>3469</v>
      </c>
      <c r="H1875" s="69">
        <v>528826</v>
      </c>
      <c r="I1875" s="68" t="s">
        <v>5148</v>
      </c>
      <c r="J1875" s="70" t="s">
        <v>3455</v>
      </c>
      <c r="K1875" s="178" t="s">
        <v>3455</v>
      </c>
    </row>
    <row r="1876" spans="1:11">
      <c r="A1876" s="67" t="s">
        <v>3759</v>
      </c>
      <c r="B1876" s="68" t="s">
        <v>3760</v>
      </c>
      <c r="C1876" s="68" t="s">
        <v>3749</v>
      </c>
      <c r="D1876" s="68" t="s">
        <v>3750</v>
      </c>
      <c r="E1876" s="68" t="s">
        <v>4230</v>
      </c>
      <c r="F1876" s="68" t="s">
        <v>4231</v>
      </c>
      <c r="G1876" s="68" t="s">
        <v>3469</v>
      </c>
      <c r="H1876" s="69">
        <v>5288260</v>
      </c>
      <c r="I1876" s="68" t="s">
        <v>5148</v>
      </c>
      <c r="J1876" s="70" t="s">
        <v>3455</v>
      </c>
      <c r="K1876" s="178" t="s">
        <v>3455</v>
      </c>
    </row>
    <row r="1877" spans="1:11">
      <c r="A1877" s="67" t="s">
        <v>3761</v>
      </c>
      <c r="B1877" s="68" t="s">
        <v>3762</v>
      </c>
      <c r="C1877" s="68" t="s">
        <v>3749</v>
      </c>
      <c r="D1877" s="68" t="s">
        <v>3750</v>
      </c>
      <c r="E1877" s="68" t="s">
        <v>4230</v>
      </c>
      <c r="F1877" s="68" t="s">
        <v>4231</v>
      </c>
      <c r="G1877" s="68" t="s">
        <v>3469</v>
      </c>
      <c r="H1877" s="69">
        <v>29614252</v>
      </c>
      <c r="I1877" s="68" t="s">
        <v>5148</v>
      </c>
      <c r="J1877" s="70" t="s">
        <v>3455</v>
      </c>
      <c r="K1877" s="178" t="s">
        <v>3455</v>
      </c>
    </row>
    <row r="1878" spans="1:11">
      <c r="A1878" s="67" t="s">
        <v>3763</v>
      </c>
      <c r="B1878" s="68" t="s">
        <v>3764</v>
      </c>
      <c r="C1878" s="68" t="s">
        <v>3765</v>
      </c>
      <c r="D1878" s="68" t="s">
        <v>3766</v>
      </c>
      <c r="E1878" s="68" t="s">
        <v>4230</v>
      </c>
      <c r="F1878" s="68" t="s">
        <v>4231</v>
      </c>
      <c r="G1878" s="68" t="s">
        <v>3469</v>
      </c>
      <c r="H1878" s="69">
        <v>31200729</v>
      </c>
      <c r="I1878" s="68" t="s">
        <v>5148</v>
      </c>
      <c r="J1878" s="70" t="s">
        <v>3455</v>
      </c>
      <c r="K1878" s="178" t="s">
        <v>3455</v>
      </c>
    </row>
    <row r="1879" spans="1:11">
      <c r="A1879" s="67" t="s">
        <v>3767</v>
      </c>
      <c r="B1879" s="68" t="s">
        <v>3768</v>
      </c>
      <c r="C1879" s="68" t="s">
        <v>3765</v>
      </c>
      <c r="D1879" s="68" t="s">
        <v>3766</v>
      </c>
      <c r="E1879" s="68" t="s">
        <v>4230</v>
      </c>
      <c r="F1879" s="68" t="s">
        <v>4231</v>
      </c>
      <c r="G1879" s="68" t="s">
        <v>3469</v>
      </c>
      <c r="H1879" s="69">
        <v>17451254</v>
      </c>
      <c r="I1879" s="68" t="s">
        <v>5148</v>
      </c>
      <c r="J1879" s="70" t="s">
        <v>3455</v>
      </c>
      <c r="K1879" s="178" t="s">
        <v>3455</v>
      </c>
    </row>
    <row r="1880" spans="1:11">
      <c r="A1880" s="67" t="s">
        <v>3769</v>
      </c>
      <c r="B1880" s="68" t="s">
        <v>3770</v>
      </c>
      <c r="C1880" s="68" t="s">
        <v>3765</v>
      </c>
      <c r="D1880" s="68" t="s">
        <v>3766</v>
      </c>
      <c r="E1880" s="68" t="s">
        <v>4230</v>
      </c>
      <c r="F1880" s="68" t="s">
        <v>4231</v>
      </c>
      <c r="G1880" s="68" t="s">
        <v>3469</v>
      </c>
      <c r="H1880" s="69">
        <v>5817084</v>
      </c>
      <c r="I1880" s="68" t="s">
        <v>5148</v>
      </c>
      <c r="J1880" s="70" t="s">
        <v>3455</v>
      </c>
      <c r="K1880" s="178" t="s">
        <v>3455</v>
      </c>
    </row>
    <row r="1881" spans="1:11">
      <c r="A1881" s="67" t="s">
        <v>3771</v>
      </c>
      <c r="B1881" s="68" t="s">
        <v>3772</v>
      </c>
      <c r="C1881" s="68" t="s">
        <v>3765</v>
      </c>
      <c r="D1881" s="68" t="s">
        <v>3766</v>
      </c>
      <c r="E1881" s="68" t="s">
        <v>4230</v>
      </c>
      <c r="F1881" s="68" t="s">
        <v>4231</v>
      </c>
      <c r="G1881" s="68" t="s">
        <v>3469</v>
      </c>
      <c r="H1881" s="69">
        <v>1057652</v>
      </c>
      <c r="I1881" s="68" t="s">
        <v>5148</v>
      </c>
      <c r="J1881" s="70" t="s">
        <v>3455</v>
      </c>
      <c r="K1881" s="178" t="s">
        <v>3455</v>
      </c>
    </row>
    <row r="1882" spans="1:11">
      <c r="A1882" s="67" t="s">
        <v>3773</v>
      </c>
      <c r="B1882" s="68" t="s">
        <v>3774</v>
      </c>
      <c r="C1882" s="68" t="s">
        <v>3765</v>
      </c>
      <c r="D1882" s="68" t="s">
        <v>3766</v>
      </c>
      <c r="E1882" s="68" t="s">
        <v>4230</v>
      </c>
      <c r="F1882" s="68" t="s">
        <v>4231</v>
      </c>
      <c r="G1882" s="68" t="s">
        <v>3469</v>
      </c>
      <c r="H1882" s="69">
        <v>528826</v>
      </c>
      <c r="I1882" s="68" t="s">
        <v>5148</v>
      </c>
      <c r="J1882" s="70" t="s">
        <v>3455</v>
      </c>
      <c r="K1882" s="178" t="s">
        <v>3455</v>
      </c>
    </row>
    <row r="1883" spans="1:11">
      <c r="A1883" s="67" t="s">
        <v>3775</v>
      </c>
      <c r="B1883" s="68" t="s">
        <v>3776</v>
      </c>
      <c r="C1883" s="68" t="s">
        <v>3765</v>
      </c>
      <c r="D1883" s="68" t="s">
        <v>3766</v>
      </c>
      <c r="E1883" s="68" t="s">
        <v>4230</v>
      </c>
      <c r="F1883" s="68" t="s">
        <v>4231</v>
      </c>
      <c r="G1883" s="68" t="s">
        <v>3469</v>
      </c>
      <c r="H1883" s="69">
        <v>2644130</v>
      </c>
      <c r="I1883" s="68" t="s">
        <v>5148</v>
      </c>
      <c r="J1883" s="70" t="s">
        <v>3455</v>
      </c>
      <c r="K1883" s="178" t="s">
        <v>3455</v>
      </c>
    </row>
    <row r="1884" spans="1:11">
      <c r="A1884" s="67" t="s">
        <v>3777</v>
      </c>
      <c r="B1884" s="68" t="s">
        <v>3778</v>
      </c>
      <c r="C1884" s="68" t="s">
        <v>3765</v>
      </c>
      <c r="D1884" s="68" t="s">
        <v>3766</v>
      </c>
      <c r="E1884" s="68" t="s">
        <v>4230</v>
      </c>
      <c r="F1884" s="68" t="s">
        <v>4231</v>
      </c>
      <c r="G1884" s="68" t="s">
        <v>3469</v>
      </c>
      <c r="H1884" s="69">
        <v>8990040</v>
      </c>
      <c r="I1884" s="68" t="s">
        <v>5148</v>
      </c>
      <c r="J1884" s="70" t="s">
        <v>3455</v>
      </c>
      <c r="K1884" s="178" t="s">
        <v>3455</v>
      </c>
    </row>
    <row r="1885" spans="1:11">
      <c r="A1885" s="67" t="s">
        <v>3779</v>
      </c>
      <c r="B1885" s="68" t="s">
        <v>3780</v>
      </c>
      <c r="C1885" s="68" t="s">
        <v>3765</v>
      </c>
      <c r="D1885" s="68" t="s">
        <v>3766</v>
      </c>
      <c r="E1885" s="68" t="s">
        <v>4230</v>
      </c>
      <c r="F1885" s="68" t="s">
        <v>4231</v>
      </c>
      <c r="G1885" s="68" t="s">
        <v>3469</v>
      </c>
      <c r="H1885" s="69">
        <v>4759433</v>
      </c>
      <c r="I1885" s="68" t="s">
        <v>5148</v>
      </c>
      <c r="J1885" s="70" t="s">
        <v>3455</v>
      </c>
      <c r="K1885" s="178" t="s">
        <v>3455</v>
      </c>
    </row>
    <row r="1886" spans="1:11">
      <c r="A1886" s="67" t="s">
        <v>3781</v>
      </c>
      <c r="B1886" s="68" t="s">
        <v>3782</v>
      </c>
      <c r="C1886" s="68" t="s">
        <v>3783</v>
      </c>
      <c r="D1886" s="68" t="s">
        <v>3784</v>
      </c>
      <c r="E1886" s="68" t="s">
        <v>4230</v>
      </c>
      <c r="F1886" s="68" t="s">
        <v>4231</v>
      </c>
      <c r="G1886" s="68" t="s">
        <v>3469</v>
      </c>
      <c r="H1886" s="69">
        <v>2115303</v>
      </c>
      <c r="I1886" s="68" t="s">
        <v>5148</v>
      </c>
      <c r="J1886" s="70" t="s">
        <v>3455</v>
      </c>
      <c r="K1886" s="178" t="s">
        <v>3455</v>
      </c>
    </row>
    <row r="1887" spans="1:11">
      <c r="A1887" s="67" t="s">
        <v>3785</v>
      </c>
      <c r="B1887" s="68" t="s">
        <v>3786</v>
      </c>
      <c r="C1887" s="68" t="s">
        <v>3783</v>
      </c>
      <c r="D1887" s="68" t="s">
        <v>3784</v>
      </c>
      <c r="E1887" s="68" t="s">
        <v>4230</v>
      </c>
      <c r="F1887" s="68" t="s">
        <v>4231</v>
      </c>
      <c r="G1887" s="68" t="s">
        <v>3469</v>
      </c>
      <c r="H1887" s="69">
        <v>32258381</v>
      </c>
      <c r="I1887" s="68" t="s">
        <v>5148</v>
      </c>
      <c r="J1887" s="70" t="s">
        <v>3455</v>
      </c>
      <c r="K1887" s="178" t="s">
        <v>3455</v>
      </c>
    </row>
    <row r="1888" spans="1:11">
      <c r="A1888" s="67" t="s">
        <v>3787</v>
      </c>
      <c r="B1888" s="68" t="s">
        <v>3788</v>
      </c>
      <c r="C1888" s="68" t="s">
        <v>3783</v>
      </c>
      <c r="D1888" s="68" t="s">
        <v>3784</v>
      </c>
      <c r="E1888" s="68" t="s">
        <v>4230</v>
      </c>
      <c r="F1888" s="68" t="s">
        <v>4231</v>
      </c>
      <c r="G1888" s="68" t="s">
        <v>3469</v>
      </c>
      <c r="H1888" s="69">
        <v>43363723</v>
      </c>
      <c r="I1888" s="68" t="s">
        <v>5148</v>
      </c>
      <c r="J1888" s="70" t="s">
        <v>3455</v>
      </c>
      <c r="K1888" s="178" t="s">
        <v>3455</v>
      </c>
    </row>
    <row r="1889" spans="1:11">
      <c r="A1889" s="67" t="s">
        <v>3789</v>
      </c>
      <c r="B1889" s="68" t="s">
        <v>3790</v>
      </c>
      <c r="C1889" s="68" t="s">
        <v>3783</v>
      </c>
      <c r="D1889" s="68" t="s">
        <v>3784</v>
      </c>
      <c r="E1889" s="68" t="s">
        <v>4230</v>
      </c>
      <c r="F1889" s="68" t="s">
        <v>4231</v>
      </c>
      <c r="G1889" s="68" t="s">
        <v>3469</v>
      </c>
      <c r="H1889" s="69">
        <v>1057652</v>
      </c>
      <c r="I1889" s="68" t="s">
        <v>5148</v>
      </c>
      <c r="J1889" s="70" t="s">
        <v>3455</v>
      </c>
      <c r="K1889" s="178" t="s">
        <v>3455</v>
      </c>
    </row>
    <row r="1890" spans="1:11">
      <c r="A1890" s="67" t="s">
        <v>3791</v>
      </c>
      <c r="B1890" s="68" t="s">
        <v>3792</v>
      </c>
      <c r="C1890" s="68" t="s">
        <v>3783</v>
      </c>
      <c r="D1890" s="68" t="s">
        <v>3784</v>
      </c>
      <c r="E1890" s="68" t="s">
        <v>4230</v>
      </c>
      <c r="F1890" s="68" t="s">
        <v>4231</v>
      </c>
      <c r="G1890" s="68" t="s">
        <v>3469</v>
      </c>
      <c r="H1890" s="69">
        <v>1057652</v>
      </c>
      <c r="I1890" s="68" t="s">
        <v>5148</v>
      </c>
      <c r="J1890" s="70" t="s">
        <v>3455</v>
      </c>
      <c r="K1890" s="178" t="s">
        <v>3455</v>
      </c>
    </row>
    <row r="1891" spans="1:11">
      <c r="A1891" s="67" t="s">
        <v>3793</v>
      </c>
      <c r="B1891" s="68" t="s">
        <v>3794</v>
      </c>
      <c r="C1891" s="68" t="s">
        <v>3783</v>
      </c>
      <c r="D1891" s="68" t="s">
        <v>3784</v>
      </c>
      <c r="E1891" s="68" t="s">
        <v>4230</v>
      </c>
      <c r="F1891" s="68" t="s">
        <v>4231</v>
      </c>
      <c r="G1891" s="68" t="s">
        <v>3469</v>
      </c>
      <c r="H1891" s="69">
        <v>26970121</v>
      </c>
      <c r="I1891" s="68" t="s">
        <v>5148</v>
      </c>
      <c r="J1891" s="70" t="s">
        <v>3455</v>
      </c>
      <c r="K1891" s="178" t="s">
        <v>3455</v>
      </c>
    </row>
    <row r="1892" spans="1:11">
      <c r="A1892" s="67" t="s">
        <v>3795</v>
      </c>
      <c r="B1892" s="68" t="s">
        <v>3796</v>
      </c>
      <c r="C1892" s="68" t="s">
        <v>3783</v>
      </c>
      <c r="D1892" s="68" t="s">
        <v>3784</v>
      </c>
      <c r="E1892" s="68" t="s">
        <v>4230</v>
      </c>
      <c r="F1892" s="68" t="s">
        <v>4231</v>
      </c>
      <c r="G1892" s="68" t="s">
        <v>3469</v>
      </c>
      <c r="H1892" s="69">
        <v>3172956</v>
      </c>
      <c r="I1892" s="68" t="s">
        <v>5148</v>
      </c>
      <c r="J1892" s="70" t="s">
        <v>3455</v>
      </c>
      <c r="K1892" s="178" t="s">
        <v>3455</v>
      </c>
    </row>
    <row r="1893" spans="1:11">
      <c r="A1893" s="67" t="s">
        <v>3797</v>
      </c>
      <c r="B1893" s="68" t="s">
        <v>3798</v>
      </c>
      <c r="C1893" s="68" t="s">
        <v>3783</v>
      </c>
      <c r="D1893" s="68" t="s">
        <v>3784</v>
      </c>
      <c r="E1893" s="68" t="s">
        <v>4230</v>
      </c>
      <c r="F1893" s="68" t="s">
        <v>4231</v>
      </c>
      <c r="G1893" s="68" t="s">
        <v>3469</v>
      </c>
      <c r="H1893" s="69">
        <v>7932389</v>
      </c>
      <c r="I1893" s="68" t="s">
        <v>5148</v>
      </c>
      <c r="J1893" s="70" t="s">
        <v>3455</v>
      </c>
      <c r="K1893" s="178" t="s">
        <v>3455</v>
      </c>
    </row>
    <row r="1894" spans="1:11">
      <c r="A1894" s="67" t="s">
        <v>3799</v>
      </c>
      <c r="B1894" s="68" t="s">
        <v>3800</v>
      </c>
      <c r="C1894" s="68" t="s">
        <v>3783</v>
      </c>
      <c r="D1894" s="68" t="s">
        <v>3784</v>
      </c>
      <c r="E1894" s="68" t="s">
        <v>4230</v>
      </c>
      <c r="F1894" s="68" t="s">
        <v>4231</v>
      </c>
      <c r="G1894" s="68" t="s">
        <v>3469</v>
      </c>
      <c r="H1894" s="69">
        <v>206242102</v>
      </c>
      <c r="I1894" s="68" t="s">
        <v>5148</v>
      </c>
      <c r="J1894" s="70" t="s">
        <v>3455</v>
      </c>
      <c r="K1894" s="178" t="s">
        <v>3455</v>
      </c>
    </row>
    <row r="1895" spans="1:11">
      <c r="A1895" s="67" t="s">
        <v>3801</v>
      </c>
      <c r="B1895" s="68" t="s">
        <v>3802</v>
      </c>
      <c r="C1895" s="68" t="s">
        <v>3783</v>
      </c>
      <c r="D1895" s="68" t="s">
        <v>3784</v>
      </c>
      <c r="E1895" s="68" t="s">
        <v>4230</v>
      </c>
      <c r="F1895" s="68" t="s">
        <v>4231</v>
      </c>
      <c r="G1895" s="68" t="s">
        <v>3469</v>
      </c>
      <c r="H1895" s="69">
        <v>528826</v>
      </c>
      <c r="I1895" s="68" t="s">
        <v>5148</v>
      </c>
      <c r="J1895" s="70" t="s">
        <v>3455</v>
      </c>
      <c r="K1895" s="178" t="s">
        <v>3455</v>
      </c>
    </row>
    <row r="1896" spans="1:11">
      <c r="A1896" s="67" t="s">
        <v>3803</v>
      </c>
      <c r="B1896" s="68" t="s">
        <v>3804</v>
      </c>
      <c r="C1896" s="68" t="s">
        <v>3805</v>
      </c>
      <c r="D1896" s="68" t="s">
        <v>3806</v>
      </c>
      <c r="E1896" s="68" t="s">
        <v>4230</v>
      </c>
      <c r="F1896" s="68" t="s">
        <v>4231</v>
      </c>
      <c r="G1896" s="68" t="s">
        <v>3469</v>
      </c>
      <c r="H1896" s="69">
        <v>70862671</v>
      </c>
      <c r="I1896" s="68" t="s">
        <v>5148</v>
      </c>
      <c r="J1896" s="70" t="s">
        <v>3455</v>
      </c>
      <c r="K1896" s="178" t="s">
        <v>3455</v>
      </c>
    </row>
    <row r="1897" spans="1:11">
      <c r="A1897" s="67" t="s">
        <v>3807</v>
      </c>
      <c r="B1897" s="68" t="s">
        <v>3808</v>
      </c>
      <c r="C1897" s="68" t="s">
        <v>3805</v>
      </c>
      <c r="D1897" s="68" t="s">
        <v>3806</v>
      </c>
      <c r="E1897" s="68" t="s">
        <v>4230</v>
      </c>
      <c r="F1897" s="68" t="s">
        <v>4231</v>
      </c>
      <c r="G1897" s="68" t="s">
        <v>3469</v>
      </c>
      <c r="H1897" s="69">
        <v>32258381</v>
      </c>
      <c r="I1897" s="68" t="s">
        <v>5148</v>
      </c>
      <c r="J1897" s="70" t="s">
        <v>3455</v>
      </c>
      <c r="K1897" s="178" t="s">
        <v>3455</v>
      </c>
    </row>
    <row r="1898" spans="1:11">
      <c r="A1898" s="67" t="s">
        <v>3809</v>
      </c>
      <c r="B1898" s="68" t="s">
        <v>3810</v>
      </c>
      <c r="C1898" s="68" t="s">
        <v>3805</v>
      </c>
      <c r="D1898" s="68" t="s">
        <v>3806</v>
      </c>
      <c r="E1898" s="68" t="s">
        <v>4230</v>
      </c>
      <c r="F1898" s="68" t="s">
        <v>4231</v>
      </c>
      <c r="G1898" s="68" t="s">
        <v>3469</v>
      </c>
      <c r="H1898" s="69">
        <v>528826</v>
      </c>
      <c r="I1898" s="68" t="s">
        <v>5148</v>
      </c>
      <c r="J1898" s="70" t="s">
        <v>3455</v>
      </c>
      <c r="K1898" s="178" t="s">
        <v>3455</v>
      </c>
    </row>
    <row r="1899" spans="1:11">
      <c r="A1899" s="67" t="s">
        <v>3811</v>
      </c>
      <c r="B1899" s="68" t="s">
        <v>3812</v>
      </c>
      <c r="C1899" s="68" t="s">
        <v>3805</v>
      </c>
      <c r="D1899" s="68" t="s">
        <v>3806</v>
      </c>
      <c r="E1899" s="68" t="s">
        <v>4230</v>
      </c>
      <c r="F1899" s="68" t="s">
        <v>4231</v>
      </c>
      <c r="G1899" s="68" t="s">
        <v>3469</v>
      </c>
      <c r="H1899" s="69">
        <v>15028485</v>
      </c>
      <c r="I1899" s="68" t="s">
        <v>5148</v>
      </c>
      <c r="J1899" s="70" t="s">
        <v>3455</v>
      </c>
      <c r="K1899" s="178" t="s">
        <v>3455</v>
      </c>
    </row>
    <row r="1900" spans="1:11">
      <c r="A1900" s="67" t="s">
        <v>3813</v>
      </c>
      <c r="B1900" s="68" t="s">
        <v>3814</v>
      </c>
      <c r="C1900" s="68" t="s">
        <v>3805</v>
      </c>
      <c r="D1900" s="68" t="s">
        <v>3806</v>
      </c>
      <c r="E1900" s="68" t="s">
        <v>4230</v>
      </c>
      <c r="F1900" s="68" t="s">
        <v>4231</v>
      </c>
      <c r="G1900" s="68" t="s">
        <v>3469</v>
      </c>
      <c r="H1900" s="69">
        <v>3172956</v>
      </c>
      <c r="I1900" s="68" t="s">
        <v>5148</v>
      </c>
      <c r="J1900" s="70" t="s">
        <v>3455</v>
      </c>
      <c r="K1900" s="178" t="s">
        <v>3455</v>
      </c>
    </row>
    <row r="1901" spans="1:11">
      <c r="A1901" s="67" t="s">
        <v>3815</v>
      </c>
      <c r="B1901" s="68" t="s">
        <v>3816</v>
      </c>
      <c r="C1901" s="68" t="s">
        <v>3805</v>
      </c>
      <c r="D1901" s="68" t="s">
        <v>3806</v>
      </c>
      <c r="E1901" s="68" t="s">
        <v>4230</v>
      </c>
      <c r="F1901" s="68" t="s">
        <v>4231</v>
      </c>
      <c r="G1901" s="68" t="s">
        <v>3469</v>
      </c>
      <c r="H1901" s="69">
        <v>528826</v>
      </c>
      <c r="I1901" s="68" t="s">
        <v>5148</v>
      </c>
      <c r="J1901" s="70" t="s">
        <v>3455</v>
      </c>
      <c r="K1901" s="178" t="s">
        <v>3455</v>
      </c>
    </row>
    <row r="1902" spans="1:11">
      <c r="A1902" s="67" t="s">
        <v>3817</v>
      </c>
      <c r="B1902" s="68" t="s">
        <v>3818</v>
      </c>
      <c r="C1902" s="68" t="s">
        <v>3805</v>
      </c>
      <c r="D1902" s="68" t="s">
        <v>3806</v>
      </c>
      <c r="E1902" s="68" t="s">
        <v>4230</v>
      </c>
      <c r="F1902" s="68" t="s">
        <v>4231</v>
      </c>
      <c r="G1902" s="68" t="s">
        <v>3469</v>
      </c>
      <c r="H1902" s="69">
        <v>7403563</v>
      </c>
      <c r="I1902" s="68" t="s">
        <v>5148</v>
      </c>
      <c r="J1902" s="70" t="s">
        <v>3455</v>
      </c>
      <c r="K1902" s="178" t="s">
        <v>3455</v>
      </c>
    </row>
    <row r="1903" spans="1:11">
      <c r="A1903" s="67" t="s">
        <v>3819</v>
      </c>
      <c r="B1903" s="68" t="s">
        <v>3820</v>
      </c>
      <c r="C1903" s="68" t="s">
        <v>3805</v>
      </c>
      <c r="D1903" s="68" t="s">
        <v>3806</v>
      </c>
      <c r="E1903" s="68" t="s">
        <v>4230</v>
      </c>
      <c r="F1903" s="68" t="s">
        <v>4231</v>
      </c>
      <c r="G1903" s="68" t="s">
        <v>3469</v>
      </c>
      <c r="H1903" s="69">
        <v>7403563</v>
      </c>
      <c r="I1903" s="68" t="s">
        <v>5148</v>
      </c>
      <c r="J1903" s="70" t="s">
        <v>3455</v>
      </c>
      <c r="K1903" s="178" t="s">
        <v>3455</v>
      </c>
    </row>
    <row r="1904" spans="1:11">
      <c r="A1904" s="67" t="s">
        <v>3821</v>
      </c>
      <c r="B1904" s="68" t="s">
        <v>3820</v>
      </c>
      <c r="C1904" s="68" t="s">
        <v>3805</v>
      </c>
      <c r="D1904" s="68" t="s">
        <v>3806</v>
      </c>
      <c r="E1904" s="68" t="s">
        <v>4230</v>
      </c>
      <c r="F1904" s="68" t="s">
        <v>4231</v>
      </c>
      <c r="G1904" s="68" t="s">
        <v>3469</v>
      </c>
      <c r="H1904" s="69">
        <v>528826</v>
      </c>
      <c r="I1904" s="68" t="s">
        <v>5148</v>
      </c>
      <c r="J1904" s="70" t="s">
        <v>3455</v>
      </c>
      <c r="K1904" s="178" t="s">
        <v>3455</v>
      </c>
    </row>
    <row r="1905" spans="1:11">
      <c r="A1905" s="67" t="s">
        <v>3822</v>
      </c>
      <c r="B1905" s="68" t="s">
        <v>3823</v>
      </c>
      <c r="C1905" s="68" t="s">
        <v>3824</v>
      </c>
      <c r="D1905" s="68" t="s">
        <v>3825</v>
      </c>
      <c r="E1905" s="68" t="s">
        <v>4230</v>
      </c>
      <c r="F1905" s="68" t="s">
        <v>4231</v>
      </c>
      <c r="G1905" s="68" t="s">
        <v>3469</v>
      </c>
      <c r="H1905" s="69">
        <v>60286152</v>
      </c>
      <c r="I1905" s="68" t="s">
        <v>5148</v>
      </c>
      <c r="J1905" s="70" t="s">
        <v>3455</v>
      </c>
      <c r="K1905" s="178" t="s">
        <v>3455</v>
      </c>
    </row>
    <row r="1906" spans="1:11">
      <c r="A1906" s="67" t="s">
        <v>3826</v>
      </c>
      <c r="B1906" s="68" t="s">
        <v>3827</v>
      </c>
      <c r="C1906" s="68" t="s">
        <v>3824</v>
      </c>
      <c r="D1906" s="68" t="s">
        <v>3825</v>
      </c>
      <c r="E1906" s="68" t="s">
        <v>4230</v>
      </c>
      <c r="F1906" s="68" t="s">
        <v>4231</v>
      </c>
      <c r="G1906" s="68" t="s">
        <v>3469</v>
      </c>
      <c r="H1906" s="69">
        <v>33844857</v>
      </c>
      <c r="I1906" s="68" t="s">
        <v>5148</v>
      </c>
      <c r="J1906" s="70" t="s">
        <v>3455</v>
      </c>
      <c r="K1906" s="178" t="s">
        <v>3455</v>
      </c>
    </row>
    <row r="1907" spans="1:11">
      <c r="A1907" s="67" t="s">
        <v>3828</v>
      </c>
      <c r="B1907" s="68" t="s">
        <v>3829</v>
      </c>
      <c r="C1907" s="68" t="s">
        <v>3824</v>
      </c>
      <c r="D1907" s="68" t="s">
        <v>3825</v>
      </c>
      <c r="E1907" s="68" t="s">
        <v>4230</v>
      </c>
      <c r="F1907" s="68" t="s">
        <v>4231</v>
      </c>
      <c r="G1907" s="68" t="s">
        <v>3469</v>
      </c>
      <c r="H1907" s="69">
        <v>3172956</v>
      </c>
      <c r="I1907" s="68" t="s">
        <v>5148</v>
      </c>
      <c r="J1907" s="70" t="s">
        <v>3455</v>
      </c>
      <c r="K1907" s="178" t="s">
        <v>3455</v>
      </c>
    </row>
    <row r="1908" spans="1:11">
      <c r="A1908" s="67" t="s">
        <v>3830</v>
      </c>
      <c r="B1908" s="68" t="s">
        <v>3831</v>
      </c>
      <c r="C1908" s="68" t="s">
        <v>3824</v>
      </c>
      <c r="D1908" s="68" t="s">
        <v>3825</v>
      </c>
      <c r="E1908" s="68" t="s">
        <v>4230</v>
      </c>
      <c r="F1908" s="68" t="s">
        <v>4231</v>
      </c>
      <c r="G1908" s="68" t="s">
        <v>3469</v>
      </c>
      <c r="H1908" s="69">
        <v>1057652</v>
      </c>
      <c r="I1908" s="68" t="s">
        <v>5148</v>
      </c>
      <c r="J1908" s="70" t="s">
        <v>3455</v>
      </c>
      <c r="K1908" s="178" t="s">
        <v>3455</v>
      </c>
    </row>
    <row r="1909" spans="1:11">
      <c r="A1909" s="67" t="s">
        <v>3832</v>
      </c>
      <c r="B1909" s="68" t="s">
        <v>3833</v>
      </c>
      <c r="C1909" s="68" t="s">
        <v>3824</v>
      </c>
      <c r="D1909" s="68" t="s">
        <v>3825</v>
      </c>
      <c r="E1909" s="68" t="s">
        <v>4230</v>
      </c>
      <c r="F1909" s="68" t="s">
        <v>4231</v>
      </c>
      <c r="G1909" s="68" t="s">
        <v>3469</v>
      </c>
      <c r="H1909" s="69">
        <v>1057652</v>
      </c>
      <c r="I1909" s="68" t="s">
        <v>5148</v>
      </c>
      <c r="J1909" s="70" t="s">
        <v>3455</v>
      </c>
      <c r="K1909" s="178" t="s">
        <v>3455</v>
      </c>
    </row>
    <row r="1910" spans="1:11">
      <c r="A1910" s="67" t="s">
        <v>3834</v>
      </c>
      <c r="B1910" s="68" t="s">
        <v>3835</v>
      </c>
      <c r="C1910" s="68" t="s">
        <v>3824</v>
      </c>
      <c r="D1910" s="68" t="s">
        <v>3825</v>
      </c>
      <c r="E1910" s="68" t="s">
        <v>4230</v>
      </c>
      <c r="F1910" s="68" t="s">
        <v>4231</v>
      </c>
      <c r="G1910" s="68" t="s">
        <v>3469</v>
      </c>
      <c r="H1910" s="69">
        <v>3172956</v>
      </c>
      <c r="I1910" s="68" t="s">
        <v>5148</v>
      </c>
      <c r="J1910" s="70" t="s">
        <v>3455</v>
      </c>
      <c r="K1910" s="178" t="s">
        <v>3455</v>
      </c>
    </row>
    <row r="1911" spans="1:11">
      <c r="A1911" s="67" t="s">
        <v>3836</v>
      </c>
      <c r="B1911" s="68" t="s">
        <v>3837</v>
      </c>
      <c r="C1911" s="68" t="s">
        <v>3824</v>
      </c>
      <c r="D1911" s="68" t="s">
        <v>3825</v>
      </c>
      <c r="E1911" s="68" t="s">
        <v>4230</v>
      </c>
      <c r="F1911" s="68" t="s">
        <v>4231</v>
      </c>
      <c r="G1911" s="68" t="s">
        <v>3469</v>
      </c>
      <c r="H1911" s="69">
        <v>2115303</v>
      </c>
      <c r="I1911" s="68" t="s">
        <v>5148</v>
      </c>
      <c r="J1911" s="70" t="s">
        <v>3455</v>
      </c>
      <c r="K1911" s="178" t="s">
        <v>3455</v>
      </c>
    </row>
    <row r="1912" spans="1:11">
      <c r="A1912" s="67" t="s">
        <v>3838</v>
      </c>
      <c r="B1912" s="68" t="s">
        <v>3839</v>
      </c>
      <c r="C1912" s="68" t="s">
        <v>3824</v>
      </c>
      <c r="D1912" s="68" t="s">
        <v>3825</v>
      </c>
      <c r="E1912" s="68" t="s">
        <v>4230</v>
      </c>
      <c r="F1912" s="68" t="s">
        <v>4231</v>
      </c>
      <c r="G1912" s="68" t="s">
        <v>3469</v>
      </c>
      <c r="H1912" s="69">
        <v>4748775</v>
      </c>
      <c r="I1912" s="68" t="s">
        <v>5148</v>
      </c>
      <c r="J1912" s="70" t="s">
        <v>3455</v>
      </c>
      <c r="K1912" s="178" t="s">
        <v>3455</v>
      </c>
    </row>
    <row r="1913" spans="1:11">
      <c r="A1913" s="67" t="s">
        <v>3840</v>
      </c>
      <c r="B1913" s="68" t="s">
        <v>3841</v>
      </c>
      <c r="C1913" s="68" t="s">
        <v>3824</v>
      </c>
      <c r="D1913" s="68" t="s">
        <v>3825</v>
      </c>
      <c r="E1913" s="68" t="s">
        <v>4230</v>
      </c>
      <c r="F1913" s="68" t="s">
        <v>4231</v>
      </c>
      <c r="G1913" s="68" t="s">
        <v>3469</v>
      </c>
      <c r="H1913" s="69">
        <v>10047693</v>
      </c>
      <c r="I1913" s="68" t="s">
        <v>5148</v>
      </c>
      <c r="J1913" s="70" t="s">
        <v>3455</v>
      </c>
      <c r="K1913" s="178" t="s">
        <v>3455</v>
      </c>
    </row>
    <row r="1914" spans="1:11">
      <c r="A1914" s="67" t="s">
        <v>3842</v>
      </c>
      <c r="B1914" s="68" t="s">
        <v>3843</v>
      </c>
      <c r="C1914" s="68" t="s">
        <v>3824</v>
      </c>
      <c r="D1914" s="68" t="s">
        <v>3825</v>
      </c>
      <c r="E1914" s="68" t="s">
        <v>4230</v>
      </c>
      <c r="F1914" s="68" t="s">
        <v>4231</v>
      </c>
      <c r="G1914" s="68" t="s">
        <v>3469</v>
      </c>
      <c r="H1914" s="69">
        <v>528826</v>
      </c>
      <c r="I1914" s="68" t="s">
        <v>5148</v>
      </c>
      <c r="J1914" s="70" t="s">
        <v>3455</v>
      </c>
      <c r="K1914" s="178" t="s">
        <v>3455</v>
      </c>
    </row>
    <row r="1915" spans="1:11">
      <c r="A1915" s="67" t="s">
        <v>4234</v>
      </c>
      <c r="B1915" s="68" t="s">
        <v>4235</v>
      </c>
      <c r="C1915" s="68" t="s">
        <v>3824</v>
      </c>
      <c r="D1915" s="68" t="s">
        <v>3825</v>
      </c>
      <c r="E1915" s="68" t="s">
        <v>4230</v>
      </c>
      <c r="F1915" s="68" t="s">
        <v>4231</v>
      </c>
      <c r="G1915" s="68" t="s">
        <v>3469</v>
      </c>
      <c r="H1915" s="69">
        <v>3791176</v>
      </c>
      <c r="I1915" s="68" t="s">
        <v>5148</v>
      </c>
      <c r="J1915" s="70" t="s">
        <v>3455</v>
      </c>
      <c r="K1915" s="178" t="s">
        <v>3455</v>
      </c>
    </row>
    <row r="1916" spans="1:11">
      <c r="A1916" s="67" t="s">
        <v>4200</v>
      </c>
      <c r="B1916" s="68" t="s">
        <v>4201</v>
      </c>
      <c r="C1916" s="68" t="s">
        <v>3824</v>
      </c>
      <c r="D1916" s="68" t="s">
        <v>3825</v>
      </c>
      <c r="E1916" s="68" t="s">
        <v>4230</v>
      </c>
      <c r="F1916" s="68" t="s">
        <v>4231</v>
      </c>
      <c r="G1916" s="68" t="s">
        <v>3469</v>
      </c>
      <c r="H1916" s="69">
        <v>35027238</v>
      </c>
      <c r="I1916" s="68" t="s">
        <v>5148</v>
      </c>
      <c r="J1916" s="70" t="s">
        <v>3455</v>
      </c>
      <c r="K1916" s="178" t="s">
        <v>3455</v>
      </c>
    </row>
    <row r="1917" spans="1:11">
      <c r="A1917" s="67" t="s">
        <v>4236</v>
      </c>
      <c r="B1917" s="68" t="s">
        <v>4237</v>
      </c>
      <c r="C1917" s="68" t="s">
        <v>3824</v>
      </c>
      <c r="D1917" s="68" t="s">
        <v>3825</v>
      </c>
      <c r="E1917" s="68" t="s">
        <v>4230</v>
      </c>
      <c r="F1917" s="68" t="s">
        <v>4231</v>
      </c>
      <c r="G1917" s="68" t="s">
        <v>3469</v>
      </c>
      <c r="H1917" s="69">
        <v>9856681</v>
      </c>
      <c r="I1917" s="68" t="s">
        <v>5148</v>
      </c>
      <c r="J1917" s="70" t="s">
        <v>3455</v>
      </c>
      <c r="K1917" s="178" t="s">
        <v>3455</v>
      </c>
    </row>
    <row r="1918" spans="1:11">
      <c r="A1918" s="67" t="s">
        <v>3844</v>
      </c>
      <c r="B1918" s="68" t="s">
        <v>3845</v>
      </c>
      <c r="C1918" s="68" t="s">
        <v>3846</v>
      </c>
      <c r="D1918" s="68" t="s">
        <v>3847</v>
      </c>
      <c r="E1918" s="68" t="s">
        <v>4230</v>
      </c>
      <c r="F1918" s="68" t="s">
        <v>4231</v>
      </c>
      <c r="G1918" s="68" t="s">
        <v>3469</v>
      </c>
      <c r="H1918" s="69">
        <v>2115303</v>
      </c>
      <c r="I1918" s="68" t="s">
        <v>5148</v>
      </c>
      <c r="J1918" s="70" t="s">
        <v>3455</v>
      </c>
      <c r="K1918" s="178" t="s">
        <v>3455</v>
      </c>
    </row>
    <row r="1919" spans="1:11">
      <c r="A1919" s="67" t="s">
        <v>3848</v>
      </c>
      <c r="B1919" s="68" t="s">
        <v>3849</v>
      </c>
      <c r="C1919" s="68" t="s">
        <v>3846</v>
      </c>
      <c r="D1919" s="68" t="s">
        <v>3847</v>
      </c>
      <c r="E1919" s="68" t="s">
        <v>4230</v>
      </c>
      <c r="F1919" s="68" t="s">
        <v>4231</v>
      </c>
      <c r="G1919" s="68" t="s">
        <v>3469</v>
      </c>
      <c r="H1919" s="69">
        <v>17980081</v>
      </c>
      <c r="I1919" s="68" t="s">
        <v>5148</v>
      </c>
      <c r="J1919" s="70" t="s">
        <v>3455</v>
      </c>
      <c r="K1919" s="178" t="s">
        <v>3455</v>
      </c>
    </row>
    <row r="1920" spans="1:11">
      <c r="A1920" s="67" t="s">
        <v>3850</v>
      </c>
      <c r="B1920" s="68" t="s">
        <v>3851</v>
      </c>
      <c r="C1920" s="68" t="s">
        <v>3846</v>
      </c>
      <c r="D1920" s="68" t="s">
        <v>3847</v>
      </c>
      <c r="E1920" s="68" t="s">
        <v>4230</v>
      </c>
      <c r="F1920" s="68" t="s">
        <v>4231</v>
      </c>
      <c r="G1920" s="68" t="s">
        <v>3469</v>
      </c>
      <c r="H1920" s="69">
        <v>10576518</v>
      </c>
      <c r="I1920" s="68" t="s">
        <v>5148</v>
      </c>
      <c r="J1920" s="70" t="s">
        <v>3455</v>
      </c>
      <c r="K1920" s="178" t="s">
        <v>3455</v>
      </c>
    </row>
    <row r="1921" spans="1:11">
      <c r="A1921" s="67" t="s">
        <v>3852</v>
      </c>
      <c r="B1921" s="68" t="s">
        <v>3853</v>
      </c>
      <c r="C1921" s="68" t="s">
        <v>3846</v>
      </c>
      <c r="D1921" s="68" t="s">
        <v>3847</v>
      </c>
      <c r="E1921" s="68" t="s">
        <v>4230</v>
      </c>
      <c r="F1921" s="68" t="s">
        <v>4231</v>
      </c>
      <c r="G1921" s="68" t="s">
        <v>3469</v>
      </c>
      <c r="H1921" s="69">
        <v>30671901</v>
      </c>
      <c r="I1921" s="68" t="s">
        <v>5148</v>
      </c>
      <c r="J1921" s="70" t="s">
        <v>3455</v>
      </c>
      <c r="K1921" s="178" t="s">
        <v>3455</v>
      </c>
    </row>
    <row r="1922" spans="1:11">
      <c r="A1922" s="67" t="s">
        <v>3854</v>
      </c>
      <c r="B1922" s="68" t="s">
        <v>3855</v>
      </c>
      <c r="C1922" s="68" t="s">
        <v>3846</v>
      </c>
      <c r="D1922" s="68" t="s">
        <v>3847</v>
      </c>
      <c r="E1922" s="68" t="s">
        <v>4230</v>
      </c>
      <c r="F1922" s="68" t="s">
        <v>4231</v>
      </c>
      <c r="G1922" s="68" t="s">
        <v>3469</v>
      </c>
      <c r="H1922" s="69">
        <v>17980081</v>
      </c>
      <c r="I1922" s="68" t="s">
        <v>5148</v>
      </c>
      <c r="J1922" s="70" t="s">
        <v>3455</v>
      </c>
      <c r="K1922" s="178" t="s">
        <v>3455</v>
      </c>
    </row>
    <row r="1923" spans="1:11">
      <c r="A1923" s="67" t="s">
        <v>3856</v>
      </c>
      <c r="B1923" s="68" t="s">
        <v>3857</v>
      </c>
      <c r="C1923" s="68" t="s">
        <v>3846</v>
      </c>
      <c r="D1923" s="68" t="s">
        <v>3847</v>
      </c>
      <c r="E1923" s="68" t="s">
        <v>4230</v>
      </c>
      <c r="F1923" s="68" t="s">
        <v>4231</v>
      </c>
      <c r="G1923" s="68" t="s">
        <v>3469</v>
      </c>
      <c r="H1923" s="69">
        <v>22739514</v>
      </c>
      <c r="I1923" s="68" t="s">
        <v>5148</v>
      </c>
      <c r="J1923" s="70" t="s">
        <v>3455</v>
      </c>
      <c r="K1923" s="178" t="s">
        <v>3455</v>
      </c>
    </row>
    <row r="1924" spans="1:11">
      <c r="A1924" s="67" t="s">
        <v>3858</v>
      </c>
      <c r="B1924" s="68" t="s">
        <v>3859</v>
      </c>
      <c r="C1924" s="68" t="s">
        <v>3846</v>
      </c>
      <c r="D1924" s="68" t="s">
        <v>3847</v>
      </c>
      <c r="E1924" s="68" t="s">
        <v>4230</v>
      </c>
      <c r="F1924" s="68" t="s">
        <v>4231</v>
      </c>
      <c r="G1924" s="68" t="s">
        <v>3469</v>
      </c>
      <c r="H1924" s="69">
        <v>24325991</v>
      </c>
      <c r="I1924" s="68" t="s">
        <v>5148</v>
      </c>
      <c r="J1924" s="70" t="s">
        <v>3455</v>
      </c>
      <c r="K1924" s="178" t="s">
        <v>3455</v>
      </c>
    </row>
    <row r="1925" spans="1:11">
      <c r="A1925" s="67" t="s">
        <v>3860</v>
      </c>
      <c r="B1925" s="68" t="s">
        <v>3861</v>
      </c>
      <c r="C1925" s="68" t="s">
        <v>3846</v>
      </c>
      <c r="D1925" s="68" t="s">
        <v>3847</v>
      </c>
      <c r="E1925" s="68" t="s">
        <v>4230</v>
      </c>
      <c r="F1925" s="68" t="s">
        <v>4231</v>
      </c>
      <c r="G1925" s="68" t="s">
        <v>3469</v>
      </c>
      <c r="H1925" s="69">
        <v>26441295</v>
      </c>
      <c r="I1925" s="68" t="s">
        <v>5148</v>
      </c>
      <c r="J1925" s="70" t="s">
        <v>3455</v>
      </c>
      <c r="K1925" s="178" t="s">
        <v>3455</v>
      </c>
    </row>
    <row r="1926" spans="1:11">
      <c r="A1926" s="67" t="s">
        <v>3862</v>
      </c>
      <c r="B1926" s="68" t="s">
        <v>3863</v>
      </c>
      <c r="C1926" s="68" t="s">
        <v>3846</v>
      </c>
      <c r="D1926" s="68" t="s">
        <v>3847</v>
      </c>
      <c r="E1926" s="68" t="s">
        <v>4230</v>
      </c>
      <c r="F1926" s="68" t="s">
        <v>4231</v>
      </c>
      <c r="G1926" s="68" t="s">
        <v>3469</v>
      </c>
      <c r="H1926" s="69">
        <v>17451254</v>
      </c>
      <c r="I1926" s="68" t="s">
        <v>5148</v>
      </c>
      <c r="J1926" s="70" t="s">
        <v>3455</v>
      </c>
      <c r="K1926" s="178" t="s">
        <v>3455</v>
      </c>
    </row>
    <row r="1927" spans="1:11">
      <c r="A1927" s="67" t="s">
        <v>3864</v>
      </c>
      <c r="B1927" s="68" t="s">
        <v>3865</v>
      </c>
      <c r="C1927" s="68" t="s">
        <v>3846</v>
      </c>
      <c r="D1927" s="68" t="s">
        <v>3847</v>
      </c>
      <c r="E1927" s="68" t="s">
        <v>4230</v>
      </c>
      <c r="F1927" s="68" t="s">
        <v>4231</v>
      </c>
      <c r="G1927" s="68" t="s">
        <v>3469</v>
      </c>
      <c r="H1927" s="69">
        <v>23797165</v>
      </c>
      <c r="I1927" s="68" t="s">
        <v>5148</v>
      </c>
      <c r="J1927" s="70" t="s">
        <v>3455</v>
      </c>
      <c r="K1927" s="178" t="s">
        <v>3455</v>
      </c>
    </row>
    <row r="1928" spans="1:11">
      <c r="A1928" s="67" t="s">
        <v>3866</v>
      </c>
      <c r="B1928" s="68" t="s">
        <v>3867</v>
      </c>
      <c r="C1928" s="68" t="s">
        <v>3846</v>
      </c>
      <c r="D1928" s="68" t="s">
        <v>3847</v>
      </c>
      <c r="E1928" s="68" t="s">
        <v>4230</v>
      </c>
      <c r="F1928" s="68" t="s">
        <v>4231</v>
      </c>
      <c r="G1928" s="68" t="s">
        <v>3469</v>
      </c>
      <c r="H1928" s="69">
        <v>22739514</v>
      </c>
      <c r="I1928" s="68" t="s">
        <v>5148</v>
      </c>
      <c r="J1928" s="70" t="s">
        <v>3455</v>
      </c>
      <c r="K1928" s="178" t="s">
        <v>3455</v>
      </c>
    </row>
    <row r="1929" spans="1:11">
      <c r="A1929" s="67" t="s">
        <v>3868</v>
      </c>
      <c r="B1929" s="68" t="s">
        <v>3869</v>
      </c>
      <c r="C1929" s="68" t="s">
        <v>3846</v>
      </c>
      <c r="D1929" s="68" t="s">
        <v>3847</v>
      </c>
      <c r="E1929" s="68" t="s">
        <v>4230</v>
      </c>
      <c r="F1929" s="68" t="s">
        <v>4231</v>
      </c>
      <c r="G1929" s="68" t="s">
        <v>3469</v>
      </c>
      <c r="H1929" s="69">
        <v>18508906</v>
      </c>
      <c r="I1929" s="68" t="s">
        <v>5148</v>
      </c>
      <c r="J1929" s="70" t="s">
        <v>3455</v>
      </c>
      <c r="K1929" s="178" t="s">
        <v>3455</v>
      </c>
    </row>
    <row r="1930" spans="1:11">
      <c r="A1930" s="67" t="s">
        <v>3870</v>
      </c>
      <c r="B1930" s="68" t="s">
        <v>3871</v>
      </c>
      <c r="C1930" s="68" t="s">
        <v>3846</v>
      </c>
      <c r="D1930" s="68" t="s">
        <v>3847</v>
      </c>
      <c r="E1930" s="68" t="s">
        <v>4230</v>
      </c>
      <c r="F1930" s="68" t="s">
        <v>4231</v>
      </c>
      <c r="G1930" s="68" t="s">
        <v>3469</v>
      </c>
      <c r="H1930" s="69">
        <v>528826</v>
      </c>
      <c r="I1930" s="68" t="s">
        <v>5148</v>
      </c>
      <c r="J1930" s="70" t="s">
        <v>3455</v>
      </c>
      <c r="K1930" s="178" t="s">
        <v>3455</v>
      </c>
    </row>
    <row r="1931" spans="1:11">
      <c r="A1931" s="67" t="s">
        <v>3872</v>
      </c>
      <c r="B1931" s="68" t="s">
        <v>3873</v>
      </c>
      <c r="C1931" s="68" t="s">
        <v>3846</v>
      </c>
      <c r="D1931" s="68" t="s">
        <v>3847</v>
      </c>
      <c r="E1931" s="68" t="s">
        <v>4230</v>
      </c>
      <c r="F1931" s="68" t="s">
        <v>4231</v>
      </c>
      <c r="G1931" s="68" t="s">
        <v>3469</v>
      </c>
      <c r="H1931" s="69">
        <v>16922430</v>
      </c>
      <c r="I1931" s="68" t="s">
        <v>5148</v>
      </c>
      <c r="J1931" s="70" t="s">
        <v>3455</v>
      </c>
      <c r="K1931" s="178" t="s">
        <v>3455</v>
      </c>
    </row>
    <row r="1932" spans="1:11">
      <c r="A1932" s="67" t="s">
        <v>3874</v>
      </c>
      <c r="B1932" s="68" t="s">
        <v>3875</v>
      </c>
      <c r="C1932" s="68" t="s">
        <v>3846</v>
      </c>
      <c r="D1932" s="68" t="s">
        <v>3847</v>
      </c>
      <c r="E1932" s="68" t="s">
        <v>4230</v>
      </c>
      <c r="F1932" s="68" t="s">
        <v>4231</v>
      </c>
      <c r="G1932" s="68" t="s">
        <v>3469</v>
      </c>
      <c r="H1932" s="69">
        <v>12162995</v>
      </c>
      <c r="I1932" s="68" t="s">
        <v>5148</v>
      </c>
      <c r="J1932" s="70" t="s">
        <v>3455</v>
      </c>
      <c r="K1932" s="178" t="s">
        <v>3455</v>
      </c>
    </row>
    <row r="1933" spans="1:11">
      <c r="A1933" s="67" t="s">
        <v>3876</v>
      </c>
      <c r="B1933" s="68" t="s">
        <v>3877</v>
      </c>
      <c r="C1933" s="68" t="s">
        <v>3846</v>
      </c>
      <c r="D1933" s="68" t="s">
        <v>3847</v>
      </c>
      <c r="E1933" s="68" t="s">
        <v>4230</v>
      </c>
      <c r="F1933" s="68" t="s">
        <v>4231</v>
      </c>
      <c r="G1933" s="68" t="s">
        <v>3469</v>
      </c>
      <c r="H1933" s="69">
        <v>14807124</v>
      </c>
      <c r="I1933" s="68" t="s">
        <v>5148</v>
      </c>
      <c r="J1933" s="70" t="s">
        <v>3455</v>
      </c>
      <c r="K1933" s="178" t="s">
        <v>3455</v>
      </c>
    </row>
    <row r="1934" spans="1:11">
      <c r="A1934" s="67" t="s">
        <v>3878</v>
      </c>
      <c r="B1934" s="68" t="s">
        <v>3879</v>
      </c>
      <c r="C1934" s="68" t="s">
        <v>3846</v>
      </c>
      <c r="D1934" s="68" t="s">
        <v>3847</v>
      </c>
      <c r="E1934" s="68" t="s">
        <v>4230</v>
      </c>
      <c r="F1934" s="68" t="s">
        <v>4231</v>
      </c>
      <c r="G1934" s="68" t="s">
        <v>3469</v>
      </c>
      <c r="H1934" s="69">
        <v>13220648</v>
      </c>
      <c r="I1934" s="68" t="s">
        <v>5148</v>
      </c>
      <c r="J1934" s="70" t="s">
        <v>3455</v>
      </c>
      <c r="K1934" s="178" t="s">
        <v>3455</v>
      </c>
    </row>
    <row r="1935" spans="1:11">
      <c r="A1935" s="67" t="s">
        <v>3880</v>
      </c>
      <c r="B1935" s="68" t="s">
        <v>3881</v>
      </c>
      <c r="C1935" s="68" t="s">
        <v>3846</v>
      </c>
      <c r="D1935" s="68" t="s">
        <v>3847</v>
      </c>
      <c r="E1935" s="68" t="s">
        <v>4230</v>
      </c>
      <c r="F1935" s="68" t="s">
        <v>4231</v>
      </c>
      <c r="G1935" s="68" t="s">
        <v>3469</v>
      </c>
      <c r="H1935" s="69">
        <v>11105343</v>
      </c>
      <c r="I1935" s="68" t="s">
        <v>5148</v>
      </c>
      <c r="J1935" s="70" t="s">
        <v>3455</v>
      </c>
      <c r="K1935" s="178" t="s">
        <v>3455</v>
      </c>
    </row>
    <row r="1936" spans="1:11">
      <c r="A1936" s="67" t="s">
        <v>3882</v>
      </c>
      <c r="B1936" s="68" t="s">
        <v>3883</v>
      </c>
      <c r="C1936" s="68" t="s">
        <v>3846</v>
      </c>
      <c r="D1936" s="68" t="s">
        <v>3847</v>
      </c>
      <c r="E1936" s="68" t="s">
        <v>4230</v>
      </c>
      <c r="F1936" s="68" t="s">
        <v>4231</v>
      </c>
      <c r="G1936" s="68" t="s">
        <v>3469</v>
      </c>
      <c r="H1936" s="69">
        <v>528826</v>
      </c>
      <c r="I1936" s="68" t="s">
        <v>5148</v>
      </c>
      <c r="J1936" s="70" t="s">
        <v>3455</v>
      </c>
      <c r="K1936" s="178" t="s">
        <v>3455</v>
      </c>
    </row>
    <row r="1937" spans="1:11">
      <c r="A1937" s="67" t="s">
        <v>3884</v>
      </c>
      <c r="B1937" s="68" t="s">
        <v>3885</v>
      </c>
      <c r="C1937" s="68" t="s">
        <v>3846</v>
      </c>
      <c r="D1937" s="68" t="s">
        <v>3847</v>
      </c>
      <c r="E1937" s="68" t="s">
        <v>4230</v>
      </c>
      <c r="F1937" s="68" t="s">
        <v>4231</v>
      </c>
      <c r="G1937" s="68" t="s">
        <v>3469</v>
      </c>
      <c r="H1937" s="69">
        <v>13749473</v>
      </c>
      <c r="I1937" s="68" t="s">
        <v>5148</v>
      </c>
      <c r="J1937" s="70" t="s">
        <v>3455</v>
      </c>
      <c r="K1937" s="178" t="s">
        <v>3455</v>
      </c>
    </row>
    <row r="1938" spans="1:11">
      <c r="A1938" s="67" t="s">
        <v>3886</v>
      </c>
      <c r="B1938" s="68" t="s">
        <v>3887</v>
      </c>
      <c r="C1938" s="68" t="s">
        <v>3846</v>
      </c>
      <c r="D1938" s="68" t="s">
        <v>3847</v>
      </c>
      <c r="E1938" s="68" t="s">
        <v>4230</v>
      </c>
      <c r="F1938" s="68" t="s">
        <v>4231</v>
      </c>
      <c r="G1938" s="68" t="s">
        <v>3469</v>
      </c>
      <c r="H1938" s="69">
        <v>39661942</v>
      </c>
      <c r="I1938" s="68" t="s">
        <v>5148</v>
      </c>
      <c r="J1938" s="70" t="s">
        <v>3455</v>
      </c>
      <c r="K1938" s="178" t="s">
        <v>3455</v>
      </c>
    </row>
    <row r="1939" spans="1:11">
      <c r="A1939" s="67" t="s">
        <v>3888</v>
      </c>
      <c r="B1939" s="68" t="s">
        <v>3889</v>
      </c>
      <c r="C1939" s="68" t="s">
        <v>3846</v>
      </c>
      <c r="D1939" s="68" t="s">
        <v>3847</v>
      </c>
      <c r="E1939" s="68" t="s">
        <v>4230</v>
      </c>
      <c r="F1939" s="68" t="s">
        <v>4231</v>
      </c>
      <c r="G1939" s="68" t="s">
        <v>3469</v>
      </c>
      <c r="H1939" s="69">
        <v>16393603</v>
      </c>
      <c r="I1939" s="68" t="s">
        <v>5148</v>
      </c>
      <c r="J1939" s="70" t="s">
        <v>3455</v>
      </c>
      <c r="K1939" s="178" t="s">
        <v>3455</v>
      </c>
    </row>
    <row r="1940" spans="1:11">
      <c r="A1940" s="67" t="s">
        <v>3890</v>
      </c>
      <c r="B1940" s="68" t="s">
        <v>3891</v>
      </c>
      <c r="C1940" s="68" t="s">
        <v>3846</v>
      </c>
      <c r="D1940" s="68" t="s">
        <v>3847</v>
      </c>
      <c r="E1940" s="68" t="s">
        <v>4230</v>
      </c>
      <c r="F1940" s="68" t="s">
        <v>4231</v>
      </c>
      <c r="G1940" s="68" t="s">
        <v>3469</v>
      </c>
      <c r="H1940" s="69">
        <v>7932389</v>
      </c>
      <c r="I1940" s="68" t="s">
        <v>5148</v>
      </c>
      <c r="J1940" s="70" t="s">
        <v>3455</v>
      </c>
      <c r="K1940" s="178" t="s">
        <v>3455</v>
      </c>
    </row>
    <row r="1941" spans="1:11">
      <c r="A1941" s="67" t="s">
        <v>3892</v>
      </c>
      <c r="B1941" s="68" t="s">
        <v>3893</v>
      </c>
      <c r="C1941" s="68" t="s">
        <v>3846</v>
      </c>
      <c r="D1941" s="68" t="s">
        <v>3847</v>
      </c>
      <c r="E1941" s="68" t="s">
        <v>4230</v>
      </c>
      <c r="F1941" s="68" t="s">
        <v>4231</v>
      </c>
      <c r="G1941" s="68" t="s">
        <v>3469</v>
      </c>
      <c r="H1941" s="69">
        <v>16922430</v>
      </c>
      <c r="I1941" s="68" t="s">
        <v>5148</v>
      </c>
      <c r="J1941" s="70" t="s">
        <v>3455</v>
      </c>
      <c r="K1941" s="178" t="s">
        <v>3455</v>
      </c>
    </row>
    <row r="1942" spans="1:11">
      <c r="A1942" s="67" t="s">
        <v>3894</v>
      </c>
      <c r="B1942" s="68" t="s">
        <v>3895</v>
      </c>
      <c r="C1942" s="68" t="s">
        <v>3846</v>
      </c>
      <c r="D1942" s="68" t="s">
        <v>3847</v>
      </c>
      <c r="E1942" s="68" t="s">
        <v>4230</v>
      </c>
      <c r="F1942" s="68" t="s">
        <v>4231</v>
      </c>
      <c r="G1942" s="68" t="s">
        <v>3469</v>
      </c>
      <c r="H1942" s="69">
        <v>55095892</v>
      </c>
      <c r="I1942" s="68" t="s">
        <v>5148</v>
      </c>
      <c r="J1942" s="70" t="s">
        <v>3455</v>
      </c>
      <c r="K1942" s="178" t="s">
        <v>3455</v>
      </c>
    </row>
    <row r="1943" spans="1:11">
      <c r="A1943" s="67" t="s">
        <v>3896</v>
      </c>
      <c r="B1943" s="68" t="s">
        <v>3897</v>
      </c>
      <c r="C1943" s="68" t="s">
        <v>3846</v>
      </c>
      <c r="D1943" s="68" t="s">
        <v>3847</v>
      </c>
      <c r="E1943" s="68" t="s">
        <v>4230</v>
      </c>
      <c r="F1943" s="68" t="s">
        <v>4231</v>
      </c>
      <c r="G1943" s="68" t="s">
        <v>3469</v>
      </c>
      <c r="H1943" s="69">
        <v>75093278</v>
      </c>
      <c r="I1943" s="68" t="s">
        <v>5148</v>
      </c>
      <c r="J1943" s="70" t="s">
        <v>3455</v>
      </c>
      <c r="K1943" s="178" t="s">
        <v>3455</v>
      </c>
    </row>
    <row r="1944" spans="1:11">
      <c r="A1944" s="67" t="s">
        <v>3898</v>
      </c>
      <c r="B1944" s="68" t="s">
        <v>3899</v>
      </c>
      <c r="C1944" s="68" t="s">
        <v>3900</v>
      </c>
      <c r="D1944" s="68" t="s">
        <v>3901</v>
      </c>
      <c r="E1944" s="68" t="s">
        <v>4230</v>
      </c>
      <c r="F1944" s="68" t="s">
        <v>4231</v>
      </c>
      <c r="G1944" s="68" t="s">
        <v>3469</v>
      </c>
      <c r="H1944" s="69">
        <v>84612144</v>
      </c>
      <c r="I1944" s="68" t="s">
        <v>5148</v>
      </c>
      <c r="J1944" s="70" t="s">
        <v>3455</v>
      </c>
      <c r="K1944" s="178" t="s">
        <v>3455</v>
      </c>
    </row>
    <row r="1945" spans="1:11">
      <c r="A1945" s="67" t="s">
        <v>3902</v>
      </c>
      <c r="B1945" s="68" t="s">
        <v>3903</v>
      </c>
      <c r="C1945" s="68" t="s">
        <v>3900</v>
      </c>
      <c r="D1945" s="68" t="s">
        <v>3901</v>
      </c>
      <c r="E1945" s="68" t="s">
        <v>4230</v>
      </c>
      <c r="F1945" s="68" t="s">
        <v>4231</v>
      </c>
      <c r="G1945" s="68" t="s">
        <v>3469</v>
      </c>
      <c r="H1945" s="69">
        <v>75622104</v>
      </c>
      <c r="I1945" s="68" t="s">
        <v>5148</v>
      </c>
      <c r="J1945" s="70" t="s">
        <v>3455</v>
      </c>
      <c r="K1945" s="178" t="s">
        <v>3455</v>
      </c>
    </row>
    <row r="1946" spans="1:11">
      <c r="A1946" s="67" t="s">
        <v>3904</v>
      </c>
      <c r="B1946" s="68" t="s">
        <v>3905</v>
      </c>
      <c r="C1946" s="68" t="s">
        <v>3900</v>
      </c>
      <c r="D1946" s="68" t="s">
        <v>3901</v>
      </c>
      <c r="E1946" s="68" t="s">
        <v>4230</v>
      </c>
      <c r="F1946" s="68" t="s">
        <v>4231</v>
      </c>
      <c r="G1946" s="68" t="s">
        <v>3469</v>
      </c>
      <c r="H1946" s="69">
        <v>40719594</v>
      </c>
      <c r="I1946" s="68" t="s">
        <v>5148</v>
      </c>
      <c r="J1946" s="70" t="s">
        <v>3455</v>
      </c>
      <c r="K1946" s="178" t="s">
        <v>3455</v>
      </c>
    </row>
    <row r="1947" spans="1:11">
      <c r="A1947" s="67" t="s">
        <v>3906</v>
      </c>
      <c r="B1947" s="68" t="s">
        <v>3907</v>
      </c>
      <c r="C1947" s="68" t="s">
        <v>3900</v>
      </c>
      <c r="D1947" s="68" t="s">
        <v>3901</v>
      </c>
      <c r="E1947" s="68" t="s">
        <v>4230</v>
      </c>
      <c r="F1947" s="68" t="s">
        <v>4231</v>
      </c>
      <c r="G1947" s="68" t="s">
        <v>3469</v>
      </c>
      <c r="H1947" s="69">
        <v>60286152</v>
      </c>
      <c r="I1947" s="68" t="s">
        <v>5148</v>
      </c>
      <c r="J1947" s="70" t="s">
        <v>3455</v>
      </c>
      <c r="K1947" s="178" t="s">
        <v>3455</v>
      </c>
    </row>
    <row r="1948" spans="1:11">
      <c r="A1948" s="67" t="s">
        <v>3908</v>
      </c>
      <c r="B1948" s="68" t="s">
        <v>3909</v>
      </c>
      <c r="C1948" s="68" t="s">
        <v>3900</v>
      </c>
      <c r="D1948" s="68" t="s">
        <v>3901</v>
      </c>
      <c r="E1948" s="68" t="s">
        <v>4230</v>
      </c>
      <c r="F1948" s="68" t="s">
        <v>4231</v>
      </c>
      <c r="G1948" s="68" t="s">
        <v>3469</v>
      </c>
      <c r="H1948" s="69">
        <v>2115303</v>
      </c>
      <c r="I1948" s="68" t="s">
        <v>5148</v>
      </c>
      <c r="J1948" s="70" t="s">
        <v>3455</v>
      </c>
      <c r="K1948" s="178" t="s">
        <v>3455</v>
      </c>
    </row>
    <row r="1949" spans="1:11">
      <c r="A1949" s="67" t="s">
        <v>3910</v>
      </c>
      <c r="B1949" s="68" t="s">
        <v>3911</v>
      </c>
      <c r="C1949" s="68" t="s">
        <v>3900</v>
      </c>
      <c r="D1949" s="68" t="s">
        <v>3901</v>
      </c>
      <c r="E1949" s="68" t="s">
        <v>4230</v>
      </c>
      <c r="F1949" s="68" t="s">
        <v>4231</v>
      </c>
      <c r="G1949" s="68" t="s">
        <v>3469</v>
      </c>
      <c r="H1949" s="69">
        <v>1586477</v>
      </c>
      <c r="I1949" s="68" t="s">
        <v>5148</v>
      </c>
      <c r="J1949" s="70" t="s">
        <v>3455</v>
      </c>
      <c r="K1949" s="178" t="s">
        <v>3455</v>
      </c>
    </row>
    <row r="1950" spans="1:11">
      <c r="A1950" s="67" t="s">
        <v>3912</v>
      </c>
      <c r="B1950" s="68" t="s">
        <v>3913</v>
      </c>
      <c r="C1950" s="68" t="s">
        <v>3900</v>
      </c>
      <c r="D1950" s="68" t="s">
        <v>3901</v>
      </c>
      <c r="E1950" s="68" t="s">
        <v>4230</v>
      </c>
      <c r="F1950" s="68" t="s">
        <v>4231</v>
      </c>
      <c r="G1950" s="68" t="s">
        <v>3469</v>
      </c>
      <c r="H1950" s="69">
        <v>20095383</v>
      </c>
      <c r="I1950" s="68" t="s">
        <v>5148</v>
      </c>
      <c r="J1950" s="70" t="s">
        <v>3455</v>
      </c>
      <c r="K1950" s="178" t="s">
        <v>3455</v>
      </c>
    </row>
    <row r="1951" spans="1:11">
      <c r="A1951" s="67" t="s">
        <v>3914</v>
      </c>
      <c r="B1951" s="68" t="s">
        <v>3915</v>
      </c>
      <c r="C1951" s="68" t="s">
        <v>3900</v>
      </c>
      <c r="D1951" s="68" t="s">
        <v>3901</v>
      </c>
      <c r="E1951" s="68" t="s">
        <v>4230</v>
      </c>
      <c r="F1951" s="68" t="s">
        <v>4231</v>
      </c>
      <c r="G1951" s="68" t="s">
        <v>3469</v>
      </c>
      <c r="H1951" s="69">
        <v>3701781</v>
      </c>
      <c r="I1951" s="68" t="s">
        <v>5148</v>
      </c>
      <c r="J1951" s="70" t="s">
        <v>3455</v>
      </c>
      <c r="K1951" s="178" t="s">
        <v>3455</v>
      </c>
    </row>
    <row r="1952" spans="1:11">
      <c r="A1952" s="67" t="s">
        <v>3916</v>
      </c>
      <c r="B1952" s="68" t="s">
        <v>3917</v>
      </c>
      <c r="C1952" s="68" t="s">
        <v>3900</v>
      </c>
      <c r="D1952" s="68" t="s">
        <v>3901</v>
      </c>
      <c r="E1952" s="68" t="s">
        <v>4230</v>
      </c>
      <c r="F1952" s="68" t="s">
        <v>4231</v>
      </c>
      <c r="G1952" s="68" t="s">
        <v>3469</v>
      </c>
      <c r="H1952" s="69">
        <v>528826</v>
      </c>
      <c r="I1952" s="68" t="s">
        <v>5148</v>
      </c>
      <c r="J1952" s="70" t="s">
        <v>3455</v>
      </c>
      <c r="K1952" s="178" t="s">
        <v>3455</v>
      </c>
    </row>
    <row r="1953" spans="1:11">
      <c r="A1953" s="67" t="s">
        <v>3918</v>
      </c>
      <c r="B1953" s="68" t="s">
        <v>3919</v>
      </c>
      <c r="C1953" s="68" t="s">
        <v>3900</v>
      </c>
      <c r="D1953" s="68" t="s">
        <v>3901</v>
      </c>
      <c r="E1953" s="68" t="s">
        <v>4230</v>
      </c>
      <c r="F1953" s="68" t="s">
        <v>4231</v>
      </c>
      <c r="G1953" s="68" t="s">
        <v>3469</v>
      </c>
      <c r="H1953" s="69">
        <v>2115303</v>
      </c>
      <c r="I1953" s="68" t="s">
        <v>5148</v>
      </c>
      <c r="J1953" s="70" t="s">
        <v>3455</v>
      </c>
      <c r="K1953" s="178" t="s">
        <v>3455</v>
      </c>
    </row>
    <row r="1954" spans="1:11">
      <c r="A1954" s="67" t="s">
        <v>3920</v>
      </c>
      <c r="B1954" s="68" t="s">
        <v>3921</v>
      </c>
      <c r="C1954" s="68" t="s">
        <v>3900</v>
      </c>
      <c r="D1954" s="68" t="s">
        <v>3901</v>
      </c>
      <c r="E1954" s="68" t="s">
        <v>4230</v>
      </c>
      <c r="F1954" s="68" t="s">
        <v>4231</v>
      </c>
      <c r="G1954" s="68" t="s">
        <v>3469</v>
      </c>
      <c r="H1954" s="69">
        <v>49709635</v>
      </c>
      <c r="I1954" s="68" t="s">
        <v>5148</v>
      </c>
      <c r="J1954" s="70" t="s">
        <v>3455</v>
      </c>
      <c r="K1954" s="178" t="s">
        <v>3455</v>
      </c>
    </row>
    <row r="1955" spans="1:11">
      <c r="A1955" s="67" t="s">
        <v>4443</v>
      </c>
      <c r="B1955" s="68" t="s">
        <v>4444</v>
      </c>
      <c r="C1955" s="68" t="s">
        <v>3924</v>
      </c>
      <c r="D1955" s="68" t="s">
        <v>3925</v>
      </c>
      <c r="E1955" s="68" t="s">
        <v>4230</v>
      </c>
      <c r="F1955" s="68" t="s">
        <v>4231</v>
      </c>
      <c r="G1955" s="68" t="s">
        <v>3469</v>
      </c>
      <c r="H1955" s="69">
        <v>35074924</v>
      </c>
      <c r="I1955" s="68" t="s">
        <v>5148</v>
      </c>
      <c r="J1955" s="70" t="s">
        <v>3455</v>
      </c>
      <c r="K1955" s="178" t="s">
        <v>3455</v>
      </c>
    </row>
    <row r="1956" spans="1:11">
      <c r="A1956" s="67" t="s">
        <v>3922</v>
      </c>
      <c r="B1956" s="68" t="s">
        <v>3923</v>
      </c>
      <c r="C1956" s="68" t="s">
        <v>3924</v>
      </c>
      <c r="D1956" s="68" t="s">
        <v>3925</v>
      </c>
      <c r="E1956" s="68" t="s">
        <v>4230</v>
      </c>
      <c r="F1956" s="68" t="s">
        <v>4231</v>
      </c>
      <c r="G1956" s="68" t="s">
        <v>3469</v>
      </c>
      <c r="H1956" s="69">
        <v>25383644</v>
      </c>
      <c r="I1956" s="68" t="s">
        <v>5148</v>
      </c>
      <c r="J1956" s="70" t="s">
        <v>3455</v>
      </c>
      <c r="K1956" s="178" t="s">
        <v>3455</v>
      </c>
    </row>
    <row r="1957" spans="1:11">
      <c r="A1957" s="67" t="s">
        <v>3926</v>
      </c>
      <c r="B1957" s="68" t="s">
        <v>3927</v>
      </c>
      <c r="C1957" s="68" t="s">
        <v>3924</v>
      </c>
      <c r="D1957" s="68" t="s">
        <v>3925</v>
      </c>
      <c r="E1957" s="68" t="s">
        <v>4230</v>
      </c>
      <c r="F1957" s="68" t="s">
        <v>4231</v>
      </c>
      <c r="G1957" s="68" t="s">
        <v>3469</v>
      </c>
      <c r="H1957" s="69">
        <v>43892551</v>
      </c>
      <c r="I1957" s="68" t="s">
        <v>5148</v>
      </c>
      <c r="J1957" s="70" t="s">
        <v>3455</v>
      </c>
      <c r="K1957" s="178" t="s">
        <v>3455</v>
      </c>
    </row>
    <row r="1958" spans="1:11">
      <c r="A1958" s="67" t="s">
        <v>3928</v>
      </c>
      <c r="B1958" s="68" t="s">
        <v>3929</v>
      </c>
      <c r="C1958" s="68" t="s">
        <v>3924</v>
      </c>
      <c r="D1958" s="68" t="s">
        <v>3925</v>
      </c>
      <c r="E1958" s="68" t="s">
        <v>4230</v>
      </c>
      <c r="F1958" s="68" t="s">
        <v>4231</v>
      </c>
      <c r="G1958" s="68" t="s">
        <v>3469</v>
      </c>
      <c r="H1958" s="69">
        <v>17980081</v>
      </c>
      <c r="I1958" s="68" t="s">
        <v>5148</v>
      </c>
      <c r="J1958" s="70" t="s">
        <v>3455</v>
      </c>
      <c r="K1958" s="178" t="s">
        <v>3455</v>
      </c>
    </row>
    <row r="1959" spans="1:11">
      <c r="A1959" s="67" t="s">
        <v>3930</v>
      </c>
      <c r="B1959" s="68" t="s">
        <v>3931</v>
      </c>
      <c r="C1959" s="68" t="s">
        <v>3924</v>
      </c>
      <c r="D1959" s="68" t="s">
        <v>3925</v>
      </c>
      <c r="E1959" s="68" t="s">
        <v>4230</v>
      </c>
      <c r="F1959" s="68" t="s">
        <v>4231</v>
      </c>
      <c r="G1959" s="68" t="s">
        <v>3469</v>
      </c>
      <c r="H1959" s="69">
        <v>28027771</v>
      </c>
      <c r="I1959" s="68" t="s">
        <v>5148</v>
      </c>
      <c r="J1959" s="70" t="s">
        <v>3455</v>
      </c>
      <c r="K1959" s="178" t="s">
        <v>3455</v>
      </c>
    </row>
    <row r="1960" spans="1:11">
      <c r="A1960" s="67" t="s">
        <v>3932</v>
      </c>
      <c r="B1960" s="68" t="s">
        <v>3933</v>
      </c>
      <c r="C1960" s="68" t="s">
        <v>3924</v>
      </c>
      <c r="D1960" s="68" t="s">
        <v>3925</v>
      </c>
      <c r="E1960" s="68" t="s">
        <v>4230</v>
      </c>
      <c r="F1960" s="68" t="s">
        <v>4231</v>
      </c>
      <c r="G1960" s="68" t="s">
        <v>3469</v>
      </c>
      <c r="H1960" s="69">
        <v>1586477</v>
      </c>
      <c r="I1960" s="68" t="s">
        <v>5148</v>
      </c>
      <c r="J1960" s="70" t="s">
        <v>3455</v>
      </c>
      <c r="K1960" s="178" t="s">
        <v>3455</v>
      </c>
    </row>
    <row r="1961" spans="1:11">
      <c r="A1961" s="67" t="s">
        <v>3934</v>
      </c>
      <c r="B1961" s="68" t="s">
        <v>3935</v>
      </c>
      <c r="C1961" s="68" t="s">
        <v>3924</v>
      </c>
      <c r="D1961" s="68" t="s">
        <v>3925</v>
      </c>
      <c r="E1961" s="68" t="s">
        <v>4230</v>
      </c>
      <c r="F1961" s="68" t="s">
        <v>4231</v>
      </c>
      <c r="G1961" s="68" t="s">
        <v>3469</v>
      </c>
      <c r="H1961" s="69">
        <v>2644130</v>
      </c>
      <c r="I1961" s="68" t="s">
        <v>5148</v>
      </c>
      <c r="J1961" s="70" t="s">
        <v>3455</v>
      </c>
      <c r="K1961" s="178" t="s">
        <v>3455</v>
      </c>
    </row>
    <row r="1962" spans="1:11">
      <c r="A1962" s="67" t="s">
        <v>3936</v>
      </c>
      <c r="B1962" s="68" t="s">
        <v>3937</v>
      </c>
      <c r="C1962" s="68" t="s">
        <v>3924</v>
      </c>
      <c r="D1962" s="68" t="s">
        <v>3925</v>
      </c>
      <c r="E1962" s="68" t="s">
        <v>4230</v>
      </c>
      <c r="F1962" s="68" t="s">
        <v>4231</v>
      </c>
      <c r="G1962" s="68" t="s">
        <v>3469</v>
      </c>
      <c r="H1962" s="69">
        <v>25912469</v>
      </c>
      <c r="I1962" s="68" t="s">
        <v>5148</v>
      </c>
      <c r="J1962" s="70" t="s">
        <v>3455</v>
      </c>
      <c r="K1962" s="178" t="s">
        <v>3455</v>
      </c>
    </row>
    <row r="1963" spans="1:11">
      <c r="A1963" s="67" t="s">
        <v>3938</v>
      </c>
      <c r="B1963" s="68" t="s">
        <v>3939</v>
      </c>
      <c r="C1963" s="68" t="s">
        <v>3924</v>
      </c>
      <c r="D1963" s="68" t="s">
        <v>3925</v>
      </c>
      <c r="E1963" s="68" t="s">
        <v>4230</v>
      </c>
      <c r="F1963" s="68" t="s">
        <v>4231</v>
      </c>
      <c r="G1963" s="68" t="s">
        <v>3469</v>
      </c>
      <c r="H1963" s="69">
        <v>528826</v>
      </c>
      <c r="I1963" s="68" t="s">
        <v>5148</v>
      </c>
      <c r="J1963" s="70" t="s">
        <v>3455</v>
      </c>
      <c r="K1963" s="178" t="s">
        <v>3455</v>
      </c>
    </row>
    <row r="1964" spans="1:11">
      <c r="A1964" s="67" t="s">
        <v>4447</v>
      </c>
      <c r="B1964" s="68" t="s">
        <v>4448</v>
      </c>
      <c r="C1964" s="68" t="s">
        <v>3924</v>
      </c>
      <c r="D1964" s="68" t="s">
        <v>3925</v>
      </c>
      <c r="E1964" s="68" t="s">
        <v>4230</v>
      </c>
      <c r="F1964" s="68" t="s">
        <v>4231</v>
      </c>
      <c r="G1964" s="68" t="s">
        <v>3469</v>
      </c>
      <c r="H1964" s="69">
        <v>0</v>
      </c>
      <c r="I1964" s="68" t="s">
        <v>5148</v>
      </c>
      <c r="J1964" s="70" t="s">
        <v>3455</v>
      </c>
      <c r="K1964" s="178" t="s">
        <v>3455</v>
      </c>
    </row>
    <row r="1965" spans="1:11">
      <c r="A1965" s="67" t="s">
        <v>3940</v>
      </c>
      <c r="B1965" s="68" t="s">
        <v>3941</v>
      </c>
      <c r="C1965" s="68" t="s">
        <v>3924</v>
      </c>
      <c r="D1965" s="68" t="s">
        <v>3925</v>
      </c>
      <c r="E1965" s="68" t="s">
        <v>4230</v>
      </c>
      <c r="F1965" s="68" t="s">
        <v>4231</v>
      </c>
      <c r="G1965" s="68" t="s">
        <v>3469</v>
      </c>
      <c r="H1965" s="69">
        <v>-16566018</v>
      </c>
      <c r="I1965" s="68" t="s">
        <v>5148</v>
      </c>
      <c r="J1965" s="70" t="s">
        <v>3455</v>
      </c>
      <c r="K1965" s="178" t="s">
        <v>3455</v>
      </c>
    </row>
    <row r="1966" spans="1:11">
      <c r="A1966" s="67" t="s">
        <v>3942</v>
      </c>
      <c r="B1966" s="68" t="s">
        <v>3943</v>
      </c>
      <c r="C1966" s="68" t="s">
        <v>3924</v>
      </c>
      <c r="D1966" s="68" t="s">
        <v>3925</v>
      </c>
      <c r="E1966" s="68" t="s">
        <v>4230</v>
      </c>
      <c r="F1966" s="68" t="s">
        <v>4231</v>
      </c>
      <c r="G1966" s="68" t="s">
        <v>3469</v>
      </c>
      <c r="H1966" s="69">
        <v>10047693</v>
      </c>
      <c r="I1966" s="68" t="s">
        <v>5148</v>
      </c>
      <c r="J1966" s="70" t="s">
        <v>3455</v>
      </c>
      <c r="K1966" s="178" t="s">
        <v>3455</v>
      </c>
    </row>
    <row r="1967" spans="1:11">
      <c r="A1967" s="67" t="s">
        <v>3944</v>
      </c>
      <c r="B1967" s="68" t="s">
        <v>3945</v>
      </c>
      <c r="C1967" s="68" t="s">
        <v>3924</v>
      </c>
      <c r="D1967" s="68" t="s">
        <v>3925</v>
      </c>
      <c r="E1967" s="68" t="s">
        <v>4230</v>
      </c>
      <c r="F1967" s="68" t="s">
        <v>4231</v>
      </c>
      <c r="G1967" s="68" t="s">
        <v>3469</v>
      </c>
      <c r="H1967" s="69">
        <v>2115303</v>
      </c>
      <c r="I1967" s="68" t="s">
        <v>5148</v>
      </c>
      <c r="J1967" s="70" t="s">
        <v>3455</v>
      </c>
      <c r="K1967" s="178" t="s">
        <v>3455</v>
      </c>
    </row>
    <row r="1968" spans="1:11">
      <c r="A1968" s="67" t="s">
        <v>3946</v>
      </c>
      <c r="B1968" s="68" t="s">
        <v>3947</v>
      </c>
      <c r="C1968" s="68" t="s">
        <v>3924</v>
      </c>
      <c r="D1968" s="68" t="s">
        <v>3925</v>
      </c>
      <c r="E1968" s="68" t="s">
        <v>4230</v>
      </c>
      <c r="F1968" s="68" t="s">
        <v>4231</v>
      </c>
      <c r="G1968" s="68" t="s">
        <v>3469</v>
      </c>
      <c r="H1968" s="69">
        <v>5817084</v>
      </c>
      <c r="I1968" s="68" t="s">
        <v>5148</v>
      </c>
      <c r="J1968" s="70" t="s">
        <v>3455</v>
      </c>
      <c r="K1968" s="178" t="s">
        <v>3455</v>
      </c>
    </row>
    <row r="1969" spans="1:11">
      <c r="A1969" s="67" t="s">
        <v>3948</v>
      </c>
      <c r="B1969" s="68" t="s">
        <v>3949</v>
      </c>
      <c r="C1969" s="68" t="s">
        <v>3924</v>
      </c>
      <c r="D1969" s="68" t="s">
        <v>3925</v>
      </c>
      <c r="E1969" s="68" t="s">
        <v>4230</v>
      </c>
      <c r="F1969" s="68" t="s">
        <v>4231</v>
      </c>
      <c r="G1969" s="68" t="s">
        <v>3469</v>
      </c>
      <c r="H1969" s="69">
        <v>528826</v>
      </c>
      <c r="I1969" s="68" t="s">
        <v>5148</v>
      </c>
      <c r="J1969" s="70" t="s">
        <v>3455</v>
      </c>
      <c r="K1969" s="178" t="s">
        <v>3455</v>
      </c>
    </row>
    <row r="1970" spans="1:11">
      <c r="A1970" s="67" t="s">
        <v>3950</v>
      </c>
      <c r="B1970" s="68" t="s">
        <v>3951</v>
      </c>
      <c r="C1970" s="68" t="s">
        <v>3952</v>
      </c>
      <c r="D1970" s="68" t="s">
        <v>3953</v>
      </c>
      <c r="E1970" s="68" t="s">
        <v>4230</v>
      </c>
      <c r="F1970" s="68" t="s">
        <v>4231</v>
      </c>
      <c r="G1970" s="68" t="s">
        <v>3469</v>
      </c>
      <c r="H1970" s="69">
        <v>50767286</v>
      </c>
      <c r="I1970" s="68" t="s">
        <v>5148</v>
      </c>
      <c r="J1970" s="70" t="s">
        <v>3455</v>
      </c>
      <c r="K1970" s="178" t="s">
        <v>3455</v>
      </c>
    </row>
    <row r="1971" spans="1:11">
      <c r="A1971" s="67" t="s">
        <v>3954</v>
      </c>
      <c r="B1971" s="68" t="s">
        <v>3955</v>
      </c>
      <c r="C1971" s="68" t="s">
        <v>3952</v>
      </c>
      <c r="D1971" s="68" t="s">
        <v>3953</v>
      </c>
      <c r="E1971" s="68" t="s">
        <v>4230</v>
      </c>
      <c r="F1971" s="68" t="s">
        <v>4231</v>
      </c>
      <c r="G1971" s="68" t="s">
        <v>3469</v>
      </c>
      <c r="H1971" s="69">
        <v>60286152</v>
      </c>
      <c r="I1971" s="68" t="s">
        <v>5148</v>
      </c>
      <c r="J1971" s="70" t="s">
        <v>3455</v>
      </c>
      <c r="K1971" s="178" t="s">
        <v>3455</v>
      </c>
    </row>
    <row r="1972" spans="1:11">
      <c r="A1972" s="67" t="s">
        <v>3956</v>
      </c>
      <c r="B1972" s="68" t="s">
        <v>3957</v>
      </c>
      <c r="C1972" s="68" t="s">
        <v>3952</v>
      </c>
      <c r="D1972" s="68" t="s">
        <v>3953</v>
      </c>
      <c r="E1972" s="68" t="s">
        <v>4230</v>
      </c>
      <c r="F1972" s="68" t="s">
        <v>4231</v>
      </c>
      <c r="G1972" s="68" t="s">
        <v>3469</v>
      </c>
      <c r="H1972" s="69">
        <v>43363723</v>
      </c>
      <c r="I1972" s="68" t="s">
        <v>5148</v>
      </c>
      <c r="J1972" s="70" t="s">
        <v>3455</v>
      </c>
      <c r="K1972" s="178" t="s">
        <v>3455</v>
      </c>
    </row>
    <row r="1973" spans="1:11">
      <c r="A1973" s="67" t="s">
        <v>3958</v>
      </c>
      <c r="B1973" s="68" t="s">
        <v>3959</v>
      </c>
      <c r="C1973" s="68" t="s">
        <v>3952</v>
      </c>
      <c r="D1973" s="68" t="s">
        <v>3953</v>
      </c>
      <c r="E1973" s="68" t="s">
        <v>4230</v>
      </c>
      <c r="F1973" s="68" t="s">
        <v>4231</v>
      </c>
      <c r="G1973" s="68" t="s">
        <v>3469</v>
      </c>
      <c r="H1973" s="69">
        <v>8990040</v>
      </c>
      <c r="I1973" s="68" t="s">
        <v>5148</v>
      </c>
      <c r="J1973" s="70" t="s">
        <v>3455</v>
      </c>
      <c r="K1973" s="178" t="s">
        <v>3455</v>
      </c>
    </row>
    <row r="1974" spans="1:11">
      <c r="A1974" s="67" t="s">
        <v>3960</v>
      </c>
      <c r="B1974" s="68" t="s">
        <v>3961</v>
      </c>
      <c r="C1974" s="68" t="s">
        <v>3952</v>
      </c>
      <c r="D1974" s="68" t="s">
        <v>3953</v>
      </c>
      <c r="E1974" s="68" t="s">
        <v>4230</v>
      </c>
      <c r="F1974" s="68" t="s">
        <v>4231</v>
      </c>
      <c r="G1974" s="68" t="s">
        <v>3469</v>
      </c>
      <c r="H1974" s="69">
        <v>6239112</v>
      </c>
      <c r="I1974" s="68" t="s">
        <v>5148</v>
      </c>
      <c r="J1974" s="70" t="s">
        <v>3455</v>
      </c>
      <c r="K1974" s="178" t="s">
        <v>3455</v>
      </c>
    </row>
    <row r="1975" spans="1:11">
      <c r="A1975" s="67" t="s">
        <v>3962</v>
      </c>
      <c r="B1975" s="68" t="s">
        <v>3963</v>
      </c>
      <c r="C1975" s="68" t="s">
        <v>3952</v>
      </c>
      <c r="D1975" s="68" t="s">
        <v>3953</v>
      </c>
      <c r="E1975" s="68" t="s">
        <v>4230</v>
      </c>
      <c r="F1975" s="68" t="s">
        <v>4231</v>
      </c>
      <c r="G1975" s="68" t="s">
        <v>3469</v>
      </c>
      <c r="H1975" s="69">
        <v>528826</v>
      </c>
      <c r="I1975" s="68" t="s">
        <v>5148</v>
      </c>
      <c r="J1975" s="70" t="s">
        <v>3455</v>
      </c>
      <c r="K1975" s="178" t="s">
        <v>3455</v>
      </c>
    </row>
    <row r="1976" spans="1:11">
      <c r="A1976" s="67" t="s">
        <v>3964</v>
      </c>
      <c r="B1976" s="68" t="s">
        <v>3965</v>
      </c>
      <c r="C1976" s="68" t="s">
        <v>3952</v>
      </c>
      <c r="D1976" s="68" t="s">
        <v>3953</v>
      </c>
      <c r="E1976" s="68" t="s">
        <v>4230</v>
      </c>
      <c r="F1976" s="68" t="s">
        <v>4231</v>
      </c>
      <c r="G1976" s="68" t="s">
        <v>3469</v>
      </c>
      <c r="H1976" s="69">
        <v>2644130</v>
      </c>
      <c r="I1976" s="68" t="s">
        <v>5148</v>
      </c>
      <c r="J1976" s="70" t="s">
        <v>3455</v>
      </c>
      <c r="K1976" s="178" t="s">
        <v>3455</v>
      </c>
    </row>
    <row r="1977" spans="1:11">
      <c r="A1977" s="67" t="s">
        <v>3966</v>
      </c>
      <c r="B1977" s="68" t="s">
        <v>3967</v>
      </c>
      <c r="C1977" s="68" t="s">
        <v>3952</v>
      </c>
      <c r="D1977" s="68" t="s">
        <v>3953</v>
      </c>
      <c r="E1977" s="68" t="s">
        <v>4230</v>
      </c>
      <c r="F1977" s="68" t="s">
        <v>4231</v>
      </c>
      <c r="G1977" s="68" t="s">
        <v>3469</v>
      </c>
      <c r="H1977" s="69">
        <v>79301778</v>
      </c>
      <c r="I1977" s="68" t="s">
        <v>5148</v>
      </c>
      <c r="J1977" s="70" t="s">
        <v>3455</v>
      </c>
      <c r="K1977" s="178" t="s">
        <v>3455</v>
      </c>
    </row>
    <row r="1978" spans="1:11">
      <c r="A1978" s="67" t="s">
        <v>3968</v>
      </c>
      <c r="B1978" s="68" t="s">
        <v>3969</v>
      </c>
      <c r="C1978" s="68" t="s">
        <v>3970</v>
      </c>
      <c r="D1978" s="68" t="s">
        <v>3971</v>
      </c>
      <c r="E1978" s="68" t="s">
        <v>4230</v>
      </c>
      <c r="F1978" s="68" t="s">
        <v>4231</v>
      </c>
      <c r="G1978" s="68" t="s">
        <v>3469</v>
      </c>
      <c r="H1978" s="69">
        <v>18508906</v>
      </c>
      <c r="I1978" s="68" t="s">
        <v>5148</v>
      </c>
      <c r="J1978" s="70" t="s">
        <v>3455</v>
      </c>
      <c r="K1978" s="178" t="s">
        <v>3455</v>
      </c>
    </row>
    <row r="1979" spans="1:11">
      <c r="A1979" s="67" t="s">
        <v>3972</v>
      </c>
      <c r="B1979" s="68" t="s">
        <v>3973</v>
      </c>
      <c r="C1979" s="68" t="s">
        <v>3970</v>
      </c>
      <c r="D1979" s="68" t="s">
        <v>3971</v>
      </c>
      <c r="E1979" s="68" t="s">
        <v>4230</v>
      </c>
      <c r="F1979" s="68" t="s">
        <v>4231</v>
      </c>
      <c r="G1979" s="68" t="s">
        <v>3469</v>
      </c>
      <c r="H1979" s="69">
        <v>18508906</v>
      </c>
      <c r="I1979" s="68" t="s">
        <v>5148</v>
      </c>
      <c r="J1979" s="70" t="s">
        <v>3455</v>
      </c>
      <c r="K1979" s="178" t="s">
        <v>3455</v>
      </c>
    </row>
    <row r="1980" spans="1:11">
      <c r="A1980" s="67" t="s">
        <v>3974</v>
      </c>
      <c r="B1980" s="68" t="s">
        <v>3975</v>
      </c>
      <c r="C1980" s="68" t="s">
        <v>3970</v>
      </c>
      <c r="D1980" s="68" t="s">
        <v>3971</v>
      </c>
      <c r="E1980" s="68" t="s">
        <v>4230</v>
      </c>
      <c r="F1980" s="68" t="s">
        <v>4231</v>
      </c>
      <c r="G1980" s="68" t="s">
        <v>3469</v>
      </c>
      <c r="H1980" s="69">
        <v>32787205</v>
      </c>
      <c r="I1980" s="68" t="s">
        <v>5148</v>
      </c>
      <c r="J1980" s="70" t="s">
        <v>3455</v>
      </c>
      <c r="K1980" s="178" t="s">
        <v>3455</v>
      </c>
    </row>
    <row r="1981" spans="1:11">
      <c r="A1981" s="67" t="s">
        <v>3976</v>
      </c>
      <c r="B1981" s="68" t="s">
        <v>3977</v>
      </c>
      <c r="C1981" s="68" t="s">
        <v>3970</v>
      </c>
      <c r="D1981" s="68" t="s">
        <v>3971</v>
      </c>
      <c r="E1981" s="68" t="s">
        <v>4230</v>
      </c>
      <c r="F1981" s="68" t="s">
        <v>4231</v>
      </c>
      <c r="G1981" s="68" t="s">
        <v>3469</v>
      </c>
      <c r="H1981" s="69">
        <v>22210688</v>
      </c>
      <c r="I1981" s="68" t="s">
        <v>5148</v>
      </c>
      <c r="J1981" s="70" t="s">
        <v>3455</v>
      </c>
      <c r="K1981" s="178" t="s">
        <v>3455</v>
      </c>
    </row>
    <row r="1982" spans="1:11">
      <c r="A1982" s="67" t="s">
        <v>3978</v>
      </c>
      <c r="B1982" s="68" t="s">
        <v>3979</v>
      </c>
      <c r="C1982" s="68" t="s">
        <v>3970</v>
      </c>
      <c r="D1982" s="68" t="s">
        <v>3971</v>
      </c>
      <c r="E1982" s="68" t="s">
        <v>4230</v>
      </c>
      <c r="F1982" s="68" t="s">
        <v>4231</v>
      </c>
      <c r="G1982" s="68" t="s">
        <v>3469</v>
      </c>
      <c r="H1982" s="69">
        <v>28556599</v>
      </c>
      <c r="I1982" s="68" t="s">
        <v>5148</v>
      </c>
      <c r="J1982" s="70" t="s">
        <v>3455</v>
      </c>
      <c r="K1982" s="178" t="s">
        <v>3455</v>
      </c>
    </row>
    <row r="1983" spans="1:11">
      <c r="A1983" s="67" t="s">
        <v>3980</v>
      </c>
      <c r="B1983" s="68" t="s">
        <v>3981</v>
      </c>
      <c r="C1983" s="68" t="s">
        <v>3970</v>
      </c>
      <c r="D1983" s="68" t="s">
        <v>3971</v>
      </c>
      <c r="E1983" s="68" t="s">
        <v>4230</v>
      </c>
      <c r="F1983" s="68" t="s">
        <v>4231</v>
      </c>
      <c r="G1983" s="68" t="s">
        <v>3469</v>
      </c>
      <c r="H1983" s="69">
        <v>6874737</v>
      </c>
      <c r="I1983" s="68" t="s">
        <v>5148</v>
      </c>
      <c r="J1983" s="70" t="s">
        <v>3455</v>
      </c>
      <c r="K1983" s="178" t="s">
        <v>3455</v>
      </c>
    </row>
    <row r="1984" spans="1:11">
      <c r="A1984" s="67" t="s">
        <v>3982</v>
      </c>
      <c r="B1984" s="68" t="s">
        <v>3983</v>
      </c>
      <c r="C1984" s="68" t="s">
        <v>3970</v>
      </c>
      <c r="D1984" s="68" t="s">
        <v>3971</v>
      </c>
      <c r="E1984" s="68" t="s">
        <v>4230</v>
      </c>
      <c r="F1984" s="68" t="s">
        <v>4231</v>
      </c>
      <c r="G1984" s="68" t="s">
        <v>3469</v>
      </c>
      <c r="H1984" s="69">
        <v>1586477</v>
      </c>
      <c r="I1984" s="68" t="s">
        <v>5148</v>
      </c>
      <c r="J1984" s="70" t="s">
        <v>3455</v>
      </c>
      <c r="K1984" s="178" t="s">
        <v>3455</v>
      </c>
    </row>
    <row r="1985" spans="1:11">
      <c r="A1985" s="67" t="s">
        <v>3984</v>
      </c>
      <c r="B1985" s="68" t="s">
        <v>3985</v>
      </c>
      <c r="C1985" s="68" t="s">
        <v>3970</v>
      </c>
      <c r="D1985" s="68" t="s">
        <v>3971</v>
      </c>
      <c r="E1985" s="68" t="s">
        <v>4230</v>
      </c>
      <c r="F1985" s="68" t="s">
        <v>4231</v>
      </c>
      <c r="G1985" s="68" t="s">
        <v>3469</v>
      </c>
      <c r="H1985" s="69">
        <v>13737973</v>
      </c>
      <c r="I1985" s="68" t="s">
        <v>5148</v>
      </c>
      <c r="J1985" s="70" t="s">
        <v>3455</v>
      </c>
      <c r="K1985" s="178" t="s">
        <v>3455</v>
      </c>
    </row>
    <row r="1986" spans="1:11">
      <c r="A1986" s="67" t="s">
        <v>3986</v>
      </c>
      <c r="B1986" s="68" t="s">
        <v>3987</v>
      </c>
      <c r="C1986" s="68" t="s">
        <v>3970</v>
      </c>
      <c r="D1986" s="68" t="s">
        <v>3971</v>
      </c>
      <c r="E1986" s="68" t="s">
        <v>4230</v>
      </c>
      <c r="F1986" s="68" t="s">
        <v>4231</v>
      </c>
      <c r="G1986" s="68" t="s">
        <v>3469</v>
      </c>
      <c r="H1986" s="69">
        <v>-1505444</v>
      </c>
      <c r="I1986" s="68" t="s">
        <v>5148</v>
      </c>
      <c r="J1986" s="70" t="s">
        <v>3455</v>
      </c>
      <c r="K1986" s="178" t="s">
        <v>3455</v>
      </c>
    </row>
    <row r="1987" spans="1:11">
      <c r="A1987" s="67" t="s">
        <v>3988</v>
      </c>
      <c r="B1987" s="68" t="s">
        <v>3989</v>
      </c>
      <c r="C1987" s="68" t="s">
        <v>3970</v>
      </c>
      <c r="D1987" s="68" t="s">
        <v>3971</v>
      </c>
      <c r="E1987" s="68" t="s">
        <v>4230</v>
      </c>
      <c r="F1987" s="68" t="s">
        <v>4231</v>
      </c>
      <c r="G1987" s="68" t="s">
        <v>3469</v>
      </c>
      <c r="H1987" s="69">
        <v>1057652</v>
      </c>
      <c r="I1987" s="68" t="s">
        <v>5148</v>
      </c>
      <c r="J1987" s="70" t="s">
        <v>3455</v>
      </c>
      <c r="K1987" s="178" t="s">
        <v>3455</v>
      </c>
    </row>
    <row r="1988" spans="1:11">
      <c r="A1988" s="67" t="s">
        <v>3990</v>
      </c>
      <c r="B1988" s="68" t="s">
        <v>3991</v>
      </c>
      <c r="C1988" s="68" t="s">
        <v>3970</v>
      </c>
      <c r="D1988" s="68" t="s">
        <v>3971</v>
      </c>
      <c r="E1988" s="68" t="s">
        <v>4230</v>
      </c>
      <c r="F1988" s="68" t="s">
        <v>4231</v>
      </c>
      <c r="G1988" s="68" t="s">
        <v>3469</v>
      </c>
      <c r="H1988" s="69">
        <v>15864778</v>
      </c>
      <c r="I1988" s="68" t="s">
        <v>5148</v>
      </c>
      <c r="J1988" s="70" t="s">
        <v>3455</v>
      </c>
      <c r="K1988" s="178" t="s">
        <v>3455</v>
      </c>
    </row>
    <row r="1989" spans="1:11">
      <c r="A1989" s="67" t="s">
        <v>3992</v>
      </c>
      <c r="B1989" s="68" t="s">
        <v>3993</v>
      </c>
      <c r="C1989" s="68" t="s">
        <v>3970</v>
      </c>
      <c r="D1989" s="68" t="s">
        <v>3971</v>
      </c>
      <c r="E1989" s="68" t="s">
        <v>4230</v>
      </c>
      <c r="F1989" s="68" t="s">
        <v>4231</v>
      </c>
      <c r="G1989" s="68" t="s">
        <v>3469</v>
      </c>
      <c r="H1989" s="69">
        <v>1057652</v>
      </c>
      <c r="I1989" s="68" t="s">
        <v>5148</v>
      </c>
      <c r="J1989" s="70" t="s">
        <v>3455</v>
      </c>
      <c r="K1989" s="178" t="s">
        <v>3455</v>
      </c>
    </row>
    <row r="1990" spans="1:11">
      <c r="A1990" s="67" t="s">
        <v>3994</v>
      </c>
      <c r="B1990" s="68" t="s">
        <v>3995</v>
      </c>
      <c r="C1990" s="68" t="s">
        <v>3970</v>
      </c>
      <c r="D1990" s="68" t="s">
        <v>3971</v>
      </c>
      <c r="E1990" s="68" t="s">
        <v>4230</v>
      </c>
      <c r="F1990" s="68" t="s">
        <v>4231</v>
      </c>
      <c r="G1990" s="68" t="s">
        <v>3469</v>
      </c>
      <c r="H1990" s="69">
        <v>2644130</v>
      </c>
      <c r="I1990" s="68" t="s">
        <v>5148</v>
      </c>
      <c r="J1990" s="70" t="s">
        <v>3455</v>
      </c>
      <c r="K1990" s="178" t="s">
        <v>3455</v>
      </c>
    </row>
    <row r="1991" spans="1:11">
      <c r="A1991" s="67" t="s">
        <v>3996</v>
      </c>
      <c r="B1991" s="68" t="s">
        <v>3997</v>
      </c>
      <c r="C1991" s="68" t="s">
        <v>3970</v>
      </c>
      <c r="D1991" s="68" t="s">
        <v>3971</v>
      </c>
      <c r="E1991" s="68" t="s">
        <v>4230</v>
      </c>
      <c r="F1991" s="68" t="s">
        <v>4231</v>
      </c>
      <c r="G1991" s="68" t="s">
        <v>3469</v>
      </c>
      <c r="H1991" s="69">
        <v>1586477</v>
      </c>
      <c r="I1991" s="68" t="s">
        <v>5148</v>
      </c>
      <c r="J1991" s="70" t="s">
        <v>3455</v>
      </c>
      <c r="K1991" s="178" t="s">
        <v>3455</v>
      </c>
    </row>
    <row r="1992" spans="1:11">
      <c r="A1992" s="67" t="s">
        <v>4451</v>
      </c>
      <c r="B1992" s="68" t="s">
        <v>4452</v>
      </c>
      <c r="C1992" s="68" t="s">
        <v>3970</v>
      </c>
      <c r="D1992" s="68" t="s">
        <v>3971</v>
      </c>
      <c r="E1992" s="68" t="s">
        <v>4230</v>
      </c>
      <c r="F1992" s="68" t="s">
        <v>4231</v>
      </c>
      <c r="G1992" s="68" t="s">
        <v>3469</v>
      </c>
      <c r="H1992" s="69">
        <v>1505444</v>
      </c>
      <c r="I1992" s="68" t="s">
        <v>5148</v>
      </c>
      <c r="J1992" s="70" t="s">
        <v>3455</v>
      </c>
      <c r="K1992" s="178" t="s">
        <v>3455</v>
      </c>
    </row>
    <row r="1993" spans="1:11">
      <c r="A1993" s="67" t="s">
        <v>3998</v>
      </c>
      <c r="B1993" s="68" t="s">
        <v>3999</v>
      </c>
      <c r="C1993" s="68" t="s">
        <v>3970</v>
      </c>
      <c r="D1993" s="68" t="s">
        <v>3971</v>
      </c>
      <c r="E1993" s="68" t="s">
        <v>4230</v>
      </c>
      <c r="F1993" s="68" t="s">
        <v>4231</v>
      </c>
      <c r="G1993" s="68" t="s">
        <v>3469</v>
      </c>
      <c r="H1993" s="69">
        <v>5288260</v>
      </c>
      <c r="I1993" s="68" t="s">
        <v>5148</v>
      </c>
      <c r="J1993" s="70" t="s">
        <v>3455</v>
      </c>
      <c r="K1993" s="178" t="s">
        <v>3455</v>
      </c>
    </row>
    <row r="1994" spans="1:11">
      <c r="A1994" s="67" t="s">
        <v>4000</v>
      </c>
      <c r="B1994" s="68" t="s">
        <v>4001</v>
      </c>
      <c r="C1994" s="68" t="s">
        <v>3970</v>
      </c>
      <c r="D1994" s="68" t="s">
        <v>3971</v>
      </c>
      <c r="E1994" s="68" t="s">
        <v>4230</v>
      </c>
      <c r="F1994" s="68" t="s">
        <v>4231</v>
      </c>
      <c r="G1994" s="68" t="s">
        <v>3469</v>
      </c>
      <c r="H1994" s="69">
        <v>3461737</v>
      </c>
      <c r="I1994" s="68" t="s">
        <v>5148</v>
      </c>
      <c r="J1994" s="70" t="s">
        <v>3455</v>
      </c>
      <c r="K1994" s="178" t="s">
        <v>3455</v>
      </c>
    </row>
    <row r="1995" spans="1:11">
      <c r="A1995" s="67" t="s">
        <v>4002</v>
      </c>
      <c r="B1995" s="68" t="s">
        <v>4003</v>
      </c>
      <c r="C1995" s="68" t="s">
        <v>4004</v>
      </c>
      <c r="D1995" s="68" t="s">
        <v>4005</v>
      </c>
      <c r="E1995" s="68" t="s">
        <v>4230</v>
      </c>
      <c r="F1995" s="68" t="s">
        <v>4231</v>
      </c>
      <c r="G1995" s="68" t="s">
        <v>3469</v>
      </c>
      <c r="H1995" s="69">
        <v>65045586</v>
      </c>
      <c r="I1995" s="68" t="s">
        <v>5148</v>
      </c>
      <c r="J1995" s="70" t="s">
        <v>3455</v>
      </c>
      <c r="K1995" s="178" t="s">
        <v>3455</v>
      </c>
    </row>
    <row r="1996" spans="1:11">
      <c r="A1996" s="67" t="s">
        <v>4006</v>
      </c>
      <c r="B1996" s="68" t="s">
        <v>4007</v>
      </c>
      <c r="C1996" s="68" t="s">
        <v>4004</v>
      </c>
      <c r="D1996" s="68" t="s">
        <v>4005</v>
      </c>
      <c r="E1996" s="68" t="s">
        <v>4230</v>
      </c>
      <c r="F1996" s="68" t="s">
        <v>4231</v>
      </c>
      <c r="G1996" s="68" t="s">
        <v>3469</v>
      </c>
      <c r="H1996" s="69">
        <v>102063399</v>
      </c>
      <c r="I1996" s="68" t="s">
        <v>5148</v>
      </c>
      <c r="J1996" s="70" t="s">
        <v>3455</v>
      </c>
      <c r="K1996" s="178" t="s">
        <v>3455</v>
      </c>
    </row>
    <row r="1997" spans="1:11">
      <c r="A1997" s="67" t="s">
        <v>4008</v>
      </c>
      <c r="B1997" s="68" t="s">
        <v>4009</v>
      </c>
      <c r="C1997" s="68" t="s">
        <v>4004</v>
      </c>
      <c r="D1997" s="68" t="s">
        <v>4005</v>
      </c>
      <c r="E1997" s="68" t="s">
        <v>4230</v>
      </c>
      <c r="F1997" s="68" t="s">
        <v>4231</v>
      </c>
      <c r="G1997" s="68" t="s">
        <v>3469</v>
      </c>
      <c r="H1997" s="69">
        <v>4230607</v>
      </c>
      <c r="I1997" s="68" t="s">
        <v>5148</v>
      </c>
      <c r="J1997" s="70" t="s">
        <v>3455</v>
      </c>
      <c r="K1997" s="178" t="s">
        <v>3455</v>
      </c>
    </row>
    <row r="1998" spans="1:11">
      <c r="A1998" s="67" t="s">
        <v>4010</v>
      </c>
      <c r="B1998" s="68" t="s">
        <v>4011</v>
      </c>
      <c r="C1998" s="68" t="s">
        <v>4004</v>
      </c>
      <c r="D1998" s="68" t="s">
        <v>4005</v>
      </c>
      <c r="E1998" s="68" t="s">
        <v>4230</v>
      </c>
      <c r="F1998" s="68" t="s">
        <v>4231</v>
      </c>
      <c r="G1998" s="68" t="s">
        <v>3469</v>
      </c>
      <c r="H1998" s="69">
        <v>2115303</v>
      </c>
      <c r="I1998" s="68" t="s">
        <v>5148</v>
      </c>
      <c r="J1998" s="70" t="s">
        <v>3455</v>
      </c>
      <c r="K1998" s="178" t="s">
        <v>3455</v>
      </c>
    </row>
    <row r="1999" spans="1:11">
      <c r="A1999" s="67" t="s">
        <v>4012</v>
      </c>
      <c r="B1999" s="68" t="s">
        <v>4013</v>
      </c>
      <c r="C1999" s="68" t="s">
        <v>4004</v>
      </c>
      <c r="D1999" s="68" t="s">
        <v>4005</v>
      </c>
      <c r="E1999" s="68" t="s">
        <v>4230</v>
      </c>
      <c r="F1999" s="68" t="s">
        <v>4231</v>
      </c>
      <c r="G1999" s="68" t="s">
        <v>3469</v>
      </c>
      <c r="H1999" s="69">
        <v>528826</v>
      </c>
      <c r="I1999" s="68" t="s">
        <v>5148</v>
      </c>
      <c r="J1999" s="70" t="s">
        <v>3455</v>
      </c>
      <c r="K1999" s="178" t="s">
        <v>3455</v>
      </c>
    </row>
    <row r="2000" spans="1:11">
      <c r="A2000" s="67" t="s">
        <v>4014</v>
      </c>
      <c r="B2000" s="68" t="s">
        <v>4015</v>
      </c>
      <c r="C2000" s="68" t="s">
        <v>4004</v>
      </c>
      <c r="D2000" s="68" t="s">
        <v>4005</v>
      </c>
      <c r="E2000" s="68" t="s">
        <v>4230</v>
      </c>
      <c r="F2000" s="68" t="s">
        <v>4231</v>
      </c>
      <c r="G2000" s="68" t="s">
        <v>3469</v>
      </c>
      <c r="H2000" s="69">
        <v>13220648</v>
      </c>
      <c r="I2000" s="68" t="s">
        <v>5148</v>
      </c>
      <c r="J2000" s="70" t="s">
        <v>3455</v>
      </c>
      <c r="K2000" s="178" t="s">
        <v>3455</v>
      </c>
    </row>
    <row r="2001" spans="1:11">
      <c r="A2001" s="67" t="s">
        <v>4016</v>
      </c>
      <c r="B2001" s="68" t="s">
        <v>4017</v>
      </c>
      <c r="C2001" s="68" t="s">
        <v>4004</v>
      </c>
      <c r="D2001" s="68" t="s">
        <v>4005</v>
      </c>
      <c r="E2001" s="68" t="s">
        <v>4230</v>
      </c>
      <c r="F2001" s="68" t="s">
        <v>4231</v>
      </c>
      <c r="G2001" s="68" t="s">
        <v>3469</v>
      </c>
      <c r="H2001" s="69">
        <v>2644130</v>
      </c>
      <c r="I2001" s="68" t="s">
        <v>5148</v>
      </c>
      <c r="J2001" s="70" t="s">
        <v>3455</v>
      </c>
      <c r="K2001" s="178" t="s">
        <v>3455</v>
      </c>
    </row>
    <row r="2002" spans="1:11">
      <c r="A2002" s="67" t="s">
        <v>4018</v>
      </c>
      <c r="B2002" s="68" t="s">
        <v>4019</v>
      </c>
      <c r="C2002" s="68" t="s">
        <v>4004</v>
      </c>
      <c r="D2002" s="68" t="s">
        <v>4005</v>
      </c>
      <c r="E2002" s="68" t="s">
        <v>4230</v>
      </c>
      <c r="F2002" s="68" t="s">
        <v>4231</v>
      </c>
      <c r="G2002" s="68" t="s">
        <v>3469</v>
      </c>
      <c r="H2002" s="69">
        <v>9518866</v>
      </c>
      <c r="I2002" s="68" t="s">
        <v>5148</v>
      </c>
      <c r="J2002" s="70" t="s">
        <v>3455</v>
      </c>
      <c r="K2002" s="178" t="s">
        <v>3455</v>
      </c>
    </row>
    <row r="2003" spans="1:11">
      <c r="A2003" s="67" t="s">
        <v>4020</v>
      </c>
      <c r="B2003" s="68" t="s">
        <v>4021</v>
      </c>
      <c r="C2003" s="68" t="s">
        <v>4022</v>
      </c>
      <c r="D2003" s="68" t="s">
        <v>4023</v>
      </c>
      <c r="E2003" s="68" t="s">
        <v>4230</v>
      </c>
      <c r="F2003" s="68" t="s">
        <v>4231</v>
      </c>
      <c r="G2003" s="68" t="s">
        <v>3469</v>
      </c>
      <c r="H2003" s="69">
        <v>130619998</v>
      </c>
      <c r="I2003" s="68" t="s">
        <v>5148</v>
      </c>
      <c r="J2003" s="70" t="s">
        <v>3455</v>
      </c>
      <c r="K2003" s="178" t="s">
        <v>3455</v>
      </c>
    </row>
    <row r="2004" spans="1:11">
      <c r="A2004" s="67" t="s">
        <v>4024</v>
      </c>
      <c r="B2004" s="68" t="s">
        <v>4025</v>
      </c>
      <c r="C2004" s="68" t="s">
        <v>4022</v>
      </c>
      <c r="D2004" s="68" t="s">
        <v>4023</v>
      </c>
      <c r="E2004" s="68" t="s">
        <v>4230</v>
      </c>
      <c r="F2004" s="68" t="s">
        <v>4231</v>
      </c>
      <c r="G2004" s="68" t="s">
        <v>3469</v>
      </c>
      <c r="H2004" s="69">
        <v>5288260</v>
      </c>
      <c r="I2004" s="68" t="s">
        <v>5148</v>
      </c>
      <c r="J2004" s="70" t="s">
        <v>3455</v>
      </c>
      <c r="K2004" s="178" t="s">
        <v>3455</v>
      </c>
    </row>
    <row r="2005" spans="1:11">
      <c r="A2005" s="67" t="s">
        <v>4026</v>
      </c>
      <c r="B2005" s="68" t="s">
        <v>4027</v>
      </c>
      <c r="C2005" s="68" t="s">
        <v>4022</v>
      </c>
      <c r="D2005" s="68" t="s">
        <v>4023</v>
      </c>
      <c r="E2005" s="68" t="s">
        <v>4230</v>
      </c>
      <c r="F2005" s="68" t="s">
        <v>4231</v>
      </c>
      <c r="G2005" s="68" t="s">
        <v>3469</v>
      </c>
      <c r="H2005" s="69">
        <v>2644130</v>
      </c>
      <c r="I2005" s="68" t="s">
        <v>5148</v>
      </c>
      <c r="J2005" s="70" t="s">
        <v>3455</v>
      </c>
      <c r="K2005" s="178" t="s">
        <v>3455</v>
      </c>
    </row>
    <row r="2006" spans="1:11">
      <c r="A2006" s="67" t="s">
        <v>4028</v>
      </c>
      <c r="B2006" s="68" t="s">
        <v>4029</v>
      </c>
      <c r="C2006" s="68" t="s">
        <v>4022</v>
      </c>
      <c r="D2006" s="68" t="s">
        <v>4023</v>
      </c>
      <c r="E2006" s="68" t="s">
        <v>4230</v>
      </c>
      <c r="F2006" s="68" t="s">
        <v>4231</v>
      </c>
      <c r="G2006" s="68" t="s">
        <v>3469</v>
      </c>
      <c r="H2006" s="69">
        <v>44421375</v>
      </c>
      <c r="I2006" s="68" t="s">
        <v>5148</v>
      </c>
      <c r="J2006" s="70" t="s">
        <v>3455</v>
      </c>
      <c r="K2006" s="178" t="s">
        <v>3455</v>
      </c>
    </row>
    <row r="2007" spans="1:11">
      <c r="A2007" s="67" t="s">
        <v>4030</v>
      </c>
      <c r="B2007" s="68" t="s">
        <v>4031</v>
      </c>
      <c r="C2007" s="68" t="s">
        <v>4022</v>
      </c>
      <c r="D2007" s="68" t="s">
        <v>4023</v>
      </c>
      <c r="E2007" s="68" t="s">
        <v>4230</v>
      </c>
      <c r="F2007" s="68" t="s">
        <v>4231</v>
      </c>
      <c r="G2007" s="68" t="s">
        <v>3469</v>
      </c>
      <c r="H2007" s="69">
        <v>2644130</v>
      </c>
      <c r="I2007" s="68" t="s">
        <v>5148</v>
      </c>
      <c r="J2007" s="70" t="s">
        <v>3455</v>
      </c>
      <c r="K2007" s="178" t="s">
        <v>3455</v>
      </c>
    </row>
    <row r="2008" spans="1:11">
      <c r="A2008" s="67" t="s">
        <v>4032</v>
      </c>
      <c r="B2008" s="68" t="s">
        <v>4033</v>
      </c>
      <c r="C2008" s="68" t="s">
        <v>4022</v>
      </c>
      <c r="D2008" s="68" t="s">
        <v>4023</v>
      </c>
      <c r="E2008" s="68" t="s">
        <v>4230</v>
      </c>
      <c r="F2008" s="68" t="s">
        <v>4231</v>
      </c>
      <c r="G2008" s="68" t="s">
        <v>3469</v>
      </c>
      <c r="H2008" s="69">
        <v>1586477</v>
      </c>
      <c r="I2008" s="68" t="s">
        <v>5148</v>
      </c>
      <c r="J2008" s="70" t="s">
        <v>3455</v>
      </c>
      <c r="K2008" s="178" t="s">
        <v>3455</v>
      </c>
    </row>
    <row r="2009" spans="1:11">
      <c r="A2009" s="67" t="s">
        <v>4034</v>
      </c>
      <c r="B2009" s="68" t="s">
        <v>4035</v>
      </c>
      <c r="C2009" s="68" t="s">
        <v>4022</v>
      </c>
      <c r="D2009" s="68" t="s">
        <v>4023</v>
      </c>
      <c r="E2009" s="68" t="s">
        <v>4230</v>
      </c>
      <c r="F2009" s="68" t="s">
        <v>4231</v>
      </c>
      <c r="G2009" s="68" t="s">
        <v>3469</v>
      </c>
      <c r="H2009" s="69">
        <v>9518866</v>
      </c>
      <c r="I2009" s="68" t="s">
        <v>5148</v>
      </c>
      <c r="J2009" s="70" t="s">
        <v>3455</v>
      </c>
      <c r="K2009" s="178" t="s">
        <v>3455</v>
      </c>
    </row>
    <row r="2010" spans="1:11">
      <c r="A2010" s="67" t="s">
        <v>4036</v>
      </c>
      <c r="B2010" s="68" t="s">
        <v>4037</v>
      </c>
      <c r="C2010" s="68" t="s">
        <v>4022</v>
      </c>
      <c r="D2010" s="68" t="s">
        <v>4023</v>
      </c>
      <c r="E2010" s="68" t="s">
        <v>4230</v>
      </c>
      <c r="F2010" s="68" t="s">
        <v>4231</v>
      </c>
      <c r="G2010" s="68" t="s">
        <v>3469</v>
      </c>
      <c r="H2010" s="69">
        <v>5288260</v>
      </c>
      <c r="I2010" s="68" t="s">
        <v>5148</v>
      </c>
      <c r="J2010" s="70" t="s">
        <v>3455</v>
      </c>
      <c r="K2010" s="178" t="s">
        <v>3455</v>
      </c>
    </row>
    <row r="2011" spans="1:11">
      <c r="A2011" s="67" t="s">
        <v>4038</v>
      </c>
      <c r="B2011" s="68" t="s">
        <v>4039</v>
      </c>
      <c r="C2011" s="68" t="s">
        <v>4022</v>
      </c>
      <c r="D2011" s="68" t="s">
        <v>4023</v>
      </c>
      <c r="E2011" s="68" t="s">
        <v>4230</v>
      </c>
      <c r="F2011" s="68" t="s">
        <v>4231</v>
      </c>
      <c r="G2011" s="68" t="s">
        <v>3469</v>
      </c>
      <c r="H2011" s="69">
        <v>5817084</v>
      </c>
      <c r="I2011" s="68" t="s">
        <v>5148</v>
      </c>
      <c r="J2011" s="70" t="s">
        <v>3455</v>
      </c>
      <c r="K2011" s="178" t="s">
        <v>3455</v>
      </c>
    </row>
    <row r="2012" spans="1:11">
      <c r="A2012" s="67" t="s">
        <v>4040</v>
      </c>
      <c r="B2012" s="68" t="s">
        <v>4041</v>
      </c>
      <c r="C2012" s="68" t="s">
        <v>4042</v>
      </c>
      <c r="D2012" s="68" t="s">
        <v>4043</v>
      </c>
      <c r="E2012" s="68" t="s">
        <v>4230</v>
      </c>
      <c r="F2012" s="68" t="s">
        <v>4231</v>
      </c>
      <c r="G2012" s="68" t="s">
        <v>3469</v>
      </c>
      <c r="H2012" s="69">
        <v>528826</v>
      </c>
      <c r="I2012" s="68" t="s">
        <v>5148</v>
      </c>
      <c r="J2012" s="70" t="s">
        <v>3455</v>
      </c>
      <c r="K2012" s="178" t="s">
        <v>3455</v>
      </c>
    </row>
    <row r="2013" spans="1:11">
      <c r="A2013" s="67" t="s">
        <v>4044</v>
      </c>
      <c r="B2013" s="68" t="s">
        <v>4045</v>
      </c>
      <c r="C2013" s="68" t="s">
        <v>4042</v>
      </c>
      <c r="D2013" s="68" t="s">
        <v>4043</v>
      </c>
      <c r="E2013" s="68" t="s">
        <v>4230</v>
      </c>
      <c r="F2013" s="68" t="s">
        <v>4231</v>
      </c>
      <c r="G2013" s="68" t="s">
        <v>3469</v>
      </c>
      <c r="H2013" s="69">
        <v>1057652</v>
      </c>
      <c r="I2013" s="68" t="s">
        <v>5148</v>
      </c>
      <c r="J2013" s="70" t="s">
        <v>3455</v>
      </c>
      <c r="K2013" s="178" t="s">
        <v>3455</v>
      </c>
    </row>
    <row r="2014" spans="1:11">
      <c r="A2014" s="67" t="s">
        <v>4046</v>
      </c>
      <c r="B2014" s="68" t="s">
        <v>4047</v>
      </c>
      <c r="C2014" s="68" t="s">
        <v>4042</v>
      </c>
      <c r="D2014" s="68" t="s">
        <v>4043</v>
      </c>
      <c r="E2014" s="68" t="s">
        <v>4230</v>
      </c>
      <c r="F2014" s="68" t="s">
        <v>4231</v>
      </c>
      <c r="G2014" s="68" t="s">
        <v>3469</v>
      </c>
      <c r="H2014" s="69">
        <v>59757326</v>
      </c>
      <c r="I2014" s="68" t="s">
        <v>5148</v>
      </c>
      <c r="J2014" s="70" t="s">
        <v>3455</v>
      </c>
      <c r="K2014" s="178" t="s">
        <v>3455</v>
      </c>
    </row>
    <row r="2015" spans="1:11">
      <c r="A2015" s="67" t="s">
        <v>4048</v>
      </c>
      <c r="B2015" s="68" t="s">
        <v>4049</v>
      </c>
      <c r="C2015" s="68" t="s">
        <v>4042</v>
      </c>
      <c r="D2015" s="68" t="s">
        <v>4043</v>
      </c>
      <c r="E2015" s="68" t="s">
        <v>4230</v>
      </c>
      <c r="F2015" s="68" t="s">
        <v>4231</v>
      </c>
      <c r="G2015" s="68" t="s">
        <v>3469</v>
      </c>
      <c r="H2015" s="69">
        <v>57113198</v>
      </c>
      <c r="I2015" s="68" t="s">
        <v>5148</v>
      </c>
      <c r="J2015" s="70" t="s">
        <v>3455</v>
      </c>
      <c r="K2015" s="178" t="s">
        <v>3455</v>
      </c>
    </row>
    <row r="2016" spans="1:11">
      <c r="A2016" s="67" t="s">
        <v>4050</v>
      </c>
      <c r="B2016" s="68" t="s">
        <v>4051</v>
      </c>
      <c r="C2016" s="68" t="s">
        <v>4042</v>
      </c>
      <c r="D2016" s="68" t="s">
        <v>4043</v>
      </c>
      <c r="E2016" s="68" t="s">
        <v>4230</v>
      </c>
      <c r="F2016" s="68" t="s">
        <v>4231</v>
      </c>
      <c r="G2016" s="68" t="s">
        <v>3469</v>
      </c>
      <c r="H2016" s="69">
        <v>88313926</v>
      </c>
      <c r="I2016" s="68" t="s">
        <v>5148</v>
      </c>
      <c r="J2016" s="70" t="s">
        <v>3455</v>
      </c>
      <c r="K2016" s="178" t="s">
        <v>3455</v>
      </c>
    </row>
    <row r="2017" spans="1:11">
      <c r="A2017" s="67" t="s">
        <v>4052</v>
      </c>
      <c r="B2017" s="68" t="s">
        <v>4053</v>
      </c>
      <c r="C2017" s="68" t="s">
        <v>4042</v>
      </c>
      <c r="D2017" s="68" t="s">
        <v>4043</v>
      </c>
      <c r="E2017" s="68" t="s">
        <v>4230</v>
      </c>
      <c r="F2017" s="68" t="s">
        <v>4231</v>
      </c>
      <c r="G2017" s="68" t="s">
        <v>3469</v>
      </c>
      <c r="H2017" s="69">
        <v>2644130</v>
      </c>
      <c r="I2017" s="68" t="s">
        <v>5148</v>
      </c>
      <c r="J2017" s="70" t="s">
        <v>3455</v>
      </c>
      <c r="K2017" s="178" t="s">
        <v>3455</v>
      </c>
    </row>
    <row r="2018" spans="1:11">
      <c r="A2018" s="67" t="s">
        <v>4054</v>
      </c>
      <c r="B2018" s="68" t="s">
        <v>4055</v>
      </c>
      <c r="C2018" s="68" t="s">
        <v>4042</v>
      </c>
      <c r="D2018" s="68" t="s">
        <v>4043</v>
      </c>
      <c r="E2018" s="68" t="s">
        <v>4230</v>
      </c>
      <c r="F2018" s="68" t="s">
        <v>4231</v>
      </c>
      <c r="G2018" s="68" t="s">
        <v>3469</v>
      </c>
      <c r="H2018" s="69">
        <v>1586477</v>
      </c>
      <c r="I2018" s="68" t="s">
        <v>5148</v>
      </c>
      <c r="J2018" s="70" t="s">
        <v>3455</v>
      </c>
      <c r="K2018" s="178" t="s">
        <v>3455</v>
      </c>
    </row>
    <row r="2019" spans="1:11">
      <c r="A2019" s="67" t="s">
        <v>4056</v>
      </c>
      <c r="B2019" s="68" t="s">
        <v>4057</v>
      </c>
      <c r="C2019" s="68" t="s">
        <v>4042</v>
      </c>
      <c r="D2019" s="68" t="s">
        <v>4043</v>
      </c>
      <c r="E2019" s="68" t="s">
        <v>4230</v>
      </c>
      <c r="F2019" s="68" t="s">
        <v>4231</v>
      </c>
      <c r="G2019" s="68" t="s">
        <v>3469</v>
      </c>
      <c r="H2019" s="69">
        <v>1057652</v>
      </c>
      <c r="I2019" s="68" t="s">
        <v>5148</v>
      </c>
      <c r="J2019" s="70" t="s">
        <v>3455</v>
      </c>
      <c r="K2019" s="178" t="s">
        <v>3455</v>
      </c>
    </row>
    <row r="2020" spans="1:11">
      <c r="A2020" s="67" t="s">
        <v>4058</v>
      </c>
      <c r="B2020" s="68" t="s">
        <v>4059</v>
      </c>
      <c r="C2020" s="68" t="s">
        <v>4042</v>
      </c>
      <c r="D2020" s="68" t="s">
        <v>4043</v>
      </c>
      <c r="E2020" s="68" t="s">
        <v>4230</v>
      </c>
      <c r="F2020" s="68" t="s">
        <v>4231</v>
      </c>
      <c r="G2020" s="68" t="s">
        <v>3469</v>
      </c>
      <c r="H2020" s="69">
        <v>31729553</v>
      </c>
      <c r="I2020" s="68" t="s">
        <v>5148</v>
      </c>
      <c r="J2020" s="70" t="s">
        <v>3455</v>
      </c>
      <c r="K2020" s="178" t="s">
        <v>3455</v>
      </c>
    </row>
    <row r="2021" spans="1:11">
      <c r="A2021" s="67" t="s">
        <v>4060</v>
      </c>
      <c r="B2021" s="68" t="s">
        <v>4061</v>
      </c>
      <c r="C2021" s="68" t="s">
        <v>4042</v>
      </c>
      <c r="D2021" s="68" t="s">
        <v>4043</v>
      </c>
      <c r="E2021" s="68" t="s">
        <v>4230</v>
      </c>
      <c r="F2021" s="68" t="s">
        <v>4231</v>
      </c>
      <c r="G2021" s="68" t="s">
        <v>3469</v>
      </c>
      <c r="H2021" s="69">
        <v>4230607</v>
      </c>
      <c r="I2021" s="68" t="s">
        <v>5148</v>
      </c>
      <c r="J2021" s="70" t="s">
        <v>3455</v>
      </c>
      <c r="K2021" s="178" t="s">
        <v>3455</v>
      </c>
    </row>
    <row r="2022" spans="1:11">
      <c r="A2022" s="67" t="s">
        <v>4228</v>
      </c>
      <c r="B2022" s="68" t="s">
        <v>4229</v>
      </c>
      <c r="C2022" s="68" t="s">
        <v>4042</v>
      </c>
      <c r="D2022" s="68" t="s">
        <v>4043</v>
      </c>
      <c r="E2022" s="68" t="s">
        <v>4230</v>
      </c>
      <c r="F2022" s="68" t="s">
        <v>4231</v>
      </c>
      <c r="G2022" s="68" t="s">
        <v>3469</v>
      </c>
      <c r="H2022" s="69">
        <v>4354192</v>
      </c>
      <c r="I2022" s="68" t="s">
        <v>5148</v>
      </c>
      <c r="J2022" s="70" t="s">
        <v>3455</v>
      </c>
      <c r="K2022" s="178" t="s">
        <v>3455</v>
      </c>
    </row>
    <row r="2023" spans="1:11">
      <c r="A2023" s="67" t="s">
        <v>4062</v>
      </c>
      <c r="B2023" s="68" t="s">
        <v>4063</v>
      </c>
      <c r="C2023" s="68" t="s">
        <v>4042</v>
      </c>
      <c r="D2023" s="68" t="s">
        <v>4043</v>
      </c>
      <c r="E2023" s="68" t="s">
        <v>4230</v>
      </c>
      <c r="F2023" s="68" t="s">
        <v>4231</v>
      </c>
      <c r="G2023" s="68" t="s">
        <v>3469</v>
      </c>
      <c r="H2023" s="69">
        <v>1057652</v>
      </c>
      <c r="I2023" s="68" t="s">
        <v>5148</v>
      </c>
      <c r="J2023" s="70" t="s">
        <v>3455</v>
      </c>
      <c r="K2023" s="178" t="s">
        <v>3455</v>
      </c>
    </row>
    <row r="2024" spans="1:11">
      <c r="A2024" s="67" t="s">
        <v>4064</v>
      </c>
      <c r="B2024" s="68" t="s">
        <v>4065</v>
      </c>
      <c r="C2024" s="68" t="s">
        <v>4042</v>
      </c>
      <c r="D2024" s="68" t="s">
        <v>4043</v>
      </c>
      <c r="E2024" s="68" t="s">
        <v>4230</v>
      </c>
      <c r="F2024" s="68" t="s">
        <v>4231</v>
      </c>
      <c r="G2024" s="68" t="s">
        <v>3469</v>
      </c>
      <c r="H2024" s="69">
        <v>13749473</v>
      </c>
      <c r="I2024" s="68" t="s">
        <v>5148</v>
      </c>
      <c r="J2024" s="70" t="s">
        <v>3455</v>
      </c>
      <c r="K2024" s="178" t="s">
        <v>3455</v>
      </c>
    </row>
    <row r="2025" spans="1:11">
      <c r="A2025" s="67" t="s">
        <v>4066</v>
      </c>
      <c r="B2025" s="68" t="s">
        <v>4067</v>
      </c>
      <c r="C2025" s="68" t="s">
        <v>4042</v>
      </c>
      <c r="D2025" s="68" t="s">
        <v>4043</v>
      </c>
      <c r="E2025" s="68" t="s">
        <v>4230</v>
      </c>
      <c r="F2025" s="68" t="s">
        <v>4231</v>
      </c>
      <c r="G2025" s="68" t="s">
        <v>3469</v>
      </c>
      <c r="H2025" s="69">
        <v>5817084</v>
      </c>
      <c r="I2025" s="68" t="s">
        <v>5148</v>
      </c>
      <c r="J2025" s="70" t="s">
        <v>3455</v>
      </c>
      <c r="K2025" s="178" t="s">
        <v>3455</v>
      </c>
    </row>
    <row r="2026" spans="1:11">
      <c r="A2026" s="67" t="s">
        <v>4068</v>
      </c>
      <c r="B2026" s="68" t="s">
        <v>4069</v>
      </c>
      <c r="C2026" s="68" t="s">
        <v>4042</v>
      </c>
      <c r="D2026" s="68" t="s">
        <v>4043</v>
      </c>
      <c r="E2026" s="68" t="s">
        <v>4230</v>
      </c>
      <c r="F2026" s="68" t="s">
        <v>4231</v>
      </c>
      <c r="G2026" s="68" t="s">
        <v>3469</v>
      </c>
      <c r="H2026" s="69">
        <v>3172956</v>
      </c>
      <c r="I2026" s="68" t="s">
        <v>5148</v>
      </c>
      <c r="J2026" s="70" t="s">
        <v>3455</v>
      </c>
      <c r="K2026" s="178" t="s">
        <v>3455</v>
      </c>
    </row>
    <row r="2027" spans="1:11">
      <c r="A2027" s="67" t="s">
        <v>4070</v>
      </c>
      <c r="B2027" s="68" t="s">
        <v>4071</v>
      </c>
      <c r="C2027" s="68" t="s">
        <v>4072</v>
      </c>
      <c r="D2027" s="68" t="s">
        <v>4073</v>
      </c>
      <c r="E2027" s="68" t="s">
        <v>4230</v>
      </c>
      <c r="F2027" s="68" t="s">
        <v>4231</v>
      </c>
      <c r="G2027" s="68" t="s">
        <v>3469</v>
      </c>
      <c r="H2027" s="69">
        <v>71391498</v>
      </c>
      <c r="I2027" s="68" t="s">
        <v>5148</v>
      </c>
      <c r="J2027" s="70" t="s">
        <v>3455</v>
      </c>
      <c r="K2027" s="178" t="s">
        <v>3455</v>
      </c>
    </row>
    <row r="2028" spans="1:11">
      <c r="A2028" s="67" t="s">
        <v>4074</v>
      </c>
      <c r="B2028" s="68" t="s">
        <v>4075</v>
      </c>
      <c r="C2028" s="68" t="s">
        <v>4072</v>
      </c>
      <c r="D2028" s="68" t="s">
        <v>4073</v>
      </c>
      <c r="E2028" s="68" t="s">
        <v>4230</v>
      </c>
      <c r="F2028" s="68" t="s">
        <v>4231</v>
      </c>
      <c r="G2028" s="68" t="s">
        <v>3469</v>
      </c>
      <c r="H2028" s="69">
        <v>3172956</v>
      </c>
      <c r="I2028" s="68" t="s">
        <v>5148</v>
      </c>
      <c r="J2028" s="70" t="s">
        <v>3455</v>
      </c>
      <c r="K2028" s="178" t="s">
        <v>3455</v>
      </c>
    </row>
    <row r="2029" spans="1:11">
      <c r="A2029" s="67" t="s">
        <v>4076</v>
      </c>
      <c r="B2029" s="68" t="s">
        <v>4077</v>
      </c>
      <c r="C2029" s="68" t="s">
        <v>4072</v>
      </c>
      <c r="D2029" s="68" t="s">
        <v>4073</v>
      </c>
      <c r="E2029" s="68" t="s">
        <v>4230</v>
      </c>
      <c r="F2029" s="68" t="s">
        <v>4231</v>
      </c>
      <c r="G2029" s="68" t="s">
        <v>3469</v>
      </c>
      <c r="H2029" s="69">
        <v>1586477</v>
      </c>
      <c r="I2029" s="68" t="s">
        <v>5148</v>
      </c>
      <c r="J2029" s="70" t="s">
        <v>3455</v>
      </c>
      <c r="K2029" s="178" t="s">
        <v>3455</v>
      </c>
    </row>
    <row r="2030" spans="1:11">
      <c r="A2030" s="67" t="s">
        <v>4078</v>
      </c>
      <c r="B2030" s="68" t="s">
        <v>4079</v>
      </c>
      <c r="C2030" s="68" t="s">
        <v>4072</v>
      </c>
      <c r="D2030" s="68" t="s">
        <v>4073</v>
      </c>
      <c r="E2030" s="68" t="s">
        <v>4230</v>
      </c>
      <c r="F2030" s="68" t="s">
        <v>4231</v>
      </c>
      <c r="G2030" s="68" t="s">
        <v>3469</v>
      </c>
      <c r="H2030" s="69">
        <v>5288260</v>
      </c>
      <c r="I2030" s="68" t="s">
        <v>5148</v>
      </c>
      <c r="J2030" s="70" t="s">
        <v>3455</v>
      </c>
      <c r="K2030" s="178" t="s">
        <v>3455</v>
      </c>
    </row>
    <row r="2031" spans="1:11">
      <c r="A2031" s="67" t="s">
        <v>4080</v>
      </c>
      <c r="B2031" s="68" t="s">
        <v>4081</v>
      </c>
      <c r="C2031" s="68" t="s">
        <v>4072</v>
      </c>
      <c r="D2031" s="68" t="s">
        <v>4073</v>
      </c>
      <c r="E2031" s="68" t="s">
        <v>4230</v>
      </c>
      <c r="F2031" s="68" t="s">
        <v>4231</v>
      </c>
      <c r="G2031" s="68" t="s">
        <v>3469</v>
      </c>
      <c r="H2031" s="69">
        <v>1586477</v>
      </c>
      <c r="I2031" s="68" t="s">
        <v>5148</v>
      </c>
      <c r="J2031" s="70" t="s">
        <v>3455</v>
      </c>
      <c r="K2031" s="178" t="s">
        <v>3455</v>
      </c>
    </row>
    <row r="2032" spans="1:11">
      <c r="A2032" s="67" t="s">
        <v>4082</v>
      </c>
      <c r="B2032" s="68" t="s">
        <v>4083</v>
      </c>
      <c r="C2032" s="68" t="s">
        <v>4072</v>
      </c>
      <c r="D2032" s="68" t="s">
        <v>4073</v>
      </c>
      <c r="E2032" s="68" t="s">
        <v>4230</v>
      </c>
      <c r="F2032" s="68" t="s">
        <v>4231</v>
      </c>
      <c r="G2032" s="68" t="s">
        <v>3469</v>
      </c>
      <c r="H2032" s="69">
        <v>2115303</v>
      </c>
      <c r="I2032" s="68" t="s">
        <v>5148</v>
      </c>
      <c r="J2032" s="70" t="s">
        <v>3455</v>
      </c>
      <c r="K2032" s="178" t="s">
        <v>3455</v>
      </c>
    </row>
    <row r="2033" spans="1:11">
      <c r="A2033" s="67" t="s">
        <v>4084</v>
      </c>
      <c r="B2033" s="68" t="s">
        <v>4085</v>
      </c>
      <c r="C2033" s="68" t="s">
        <v>4072</v>
      </c>
      <c r="D2033" s="68" t="s">
        <v>4073</v>
      </c>
      <c r="E2033" s="68" t="s">
        <v>4230</v>
      </c>
      <c r="F2033" s="68" t="s">
        <v>4231</v>
      </c>
      <c r="G2033" s="68" t="s">
        <v>3469</v>
      </c>
      <c r="H2033" s="69">
        <v>18508906</v>
      </c>
      <c r="I2033" s="68" t="s">
        <v>5148</v>
      </c>
      <c r="J2033" s="70" t="s">
        <v>3455</v>
      </c>
      <c r="K2033" s="178" t="s">
        <v>3455</v>
      </c>
    </row>
    <row r="2034" spans="1:11">
      <c r="A2034" s="67" t="s">
        <v>4086</v>
      </c>
      <c r="B2034" s="68" t="s">
        <v>4087</v>
      </c>
      <c r="C2034" s="68" t="s">
        <v>4088</v>
      </c>
      <c r="D2034" s="68" t="s">
        <v>4089</v>
      </c>
      <c r="E2034" s="68" t="s">
        <v>4230</v>
      </c>
      <c r="F2034" s="68" t="s">
        <v>4231</v>
      </c>
      <c r="G2034" s="68" t="s">
        <v>3469</v>
      </c>
      <c r="H2034" s="69">
        <v>71920322</v>
      </c>
      <c r="I2034" s="68" t="s">
        <v>5148</v>
      </c>
      <c r="J2034" s="70" t="s">
        <v>3455</v>
      </c>
      <c r="K2034" s="178" t="s">
        <v>3455</v>
      </c>
    </row>
    <row r="2035" spans="1:11">
      <c r="A2035" s="67" t="s">
        <v>4090</v>
      </c>
      <c r="B2035" s="68" t="s">
        <v>4091</v>
      </c>
      <c r="C2035" s="68" t="s">
        <v>4088</v>
      </c>
      <c r="D2035" s="68" t="s">
        <v>4089</v>
      </c>
      <c r="E2035" s="68" t="s">
        <v>4230</v>
      </c>
      <c r="F2035" s="68" t="s">
        <v>4231</v>
      </c>
      <c r="G2035" s="68" t="s">
        <v>3469</v>
      </c>
      <c r="H2035" s="69">
        <v>1057652</v>
      </c>
      <c r="I2035" s="68" t="s">
        <v>5148</v>
      </c>
      <c r="J2035" s="70" t="s">
        <v>3455</v>
      </c>
      <c r="K2035" s="178" t="s">
        <v>3455</v>
      </c>
    </row>
    <row r="2036" spans="1:11">
      <c r="A2036" s="67" t="s">
        <v>4092</v>
      </c>
      <c r="B2036" s="68" t="s">
        <v>4093</v>
      </c>
      <c r="C2036" s="68" t="s">
        <v>4088</v>
      </c>
      <c r="D2036" s="68" t="s">
        <v>4089</v>
      </c>
      <c r="E2036" s="68" t="s">
        <v>4230</v>
      </c>
      <c r="F2036" s="68" t="s">
        <v>4231</v>
      </c>
      <c r="G2036" s="68" t="s">
        <v>3469</v>
      </c>
      <c r="H2036" s="69">
        <v>1586477</v>
      </c>
      <c r="I2036" s="68" t="s">
        <v>5148</v>
      </c>
      <c r="J2036" s="70" t="s">
        <v>3455</v>
      </c>
      <c r="K2036" s="178" t="s">
        <v>3455</v>
      </c>
    </row>
    <row r="2037" spans="1:11">
      <c r="A2037" s="67" t="s">
        <v>4094</v>
      </c>
      <c r="B2037" s="68" t="s">
        <v>4095</v>
      </c>
      <c r="C2037" s="68" t="s">
        <v>4088</v>
      </c>
      <c r="D2037" s="68" t="s">
        <v>4089</v>
      </c>
      <c r="E2037" s="68" t="s">
        <v>4230</v>
      </c>
      <c r="F2037" s="68" t="s">
        <v>4231</v>
      </c>
      <c r="G2037" s="68" t="s">
        <v>3469</v>
      </c>
      <c r="H2037" s="69">
        <v>2115303</v>
      </c>
      <c r="I2037" s="68" t="s">
        <v>5148</v>
      </c>
      <c r="J2037" s="70" t="s">
        <v>3455</v>
      </c>
      <c r="K2037" s="178" t="s">
        <v>3455</v>
      </c>
    </row>
    <row r="2038" spans="1:11">
      <c r="A2038" s="67" t="s">
        <v>4096</v>
      </c>
      <c r="B2038" s="68" t="s">
        <v>4097</v>
      </c>
      <c r="C2038" s="68" t="s">
        <v>4088</v>
      </c>
      <c r="D2038" s="68" t="s">
        <v>4089</v>
      </c>
      <c r="E2038" s="68" t="s">
        <v>4230</v>
      </c>
      <c r="F2038" s="68" t="s">
        <v>4231</v>
      </c>
      <c r="G2038" s="68" t="s">
        <v>3469</v>
      </c>
      <c r="H2038" s="69">
        <v>25383644</v>
      </c>
      <c r="I2038" s="68" t="s">
        <v>5148</v>
      </c>
      <c r="J2038" s="70" t="s">
        <v>3455</v>
      </c>
      <c r="K2038" s="178" t="s">
        <v>3455</v>
      </c>
    </row>
    <row r="2039" spans="1:11">
      <c r="A2039" s="67" t="s">
        <v>4098</v>
      </c>
      <c r="B2039" s="68" t="s">
        <v>4099</v>
      </c>
      <c r="C2039" s="68" t="s">
        <v>4100</v>
      </c>
      <c r="D2039" s="68" t="s">
        <v>4101</v>
      </c>
      <c r="E2039" s="68" t="s">
        <v>4230</v>
      </c>
      <c r="F2039" s="68" t="s">
        <v>4231</v>
      </c>
      <c r="G2039" s="68" t="s">
        <v>3469</v>
      </c>
      <c r="H2039" s="69">
        <v>34373684</v>
      </c>
      <c r="I2039" s="68" t="s">
        <v>5148</v>
      </c>
      <c r="J2039" s="70" t="s">
        <v>3455</v>
      </c>
      <c r="K2039" s="178" t="s">
        <v>3455</v>
      </c>
    </row>
    <row r="2040" spans="1:11">
      <c r="A2040" s="67" t="s">
        <v>4102</v>
      </c>
      <c r="B2040" s="68" t="s">
        <v>4103</v>
      </c>
      <c r="C2040" s="68" t="s">
        <v>4100</v>
      </c>
      <c r="D2040" s="68" t="s">
        <v>4101</v>
      </c>
      <c r="E2040" s="68" t="s">
        <v>4230</v>
      </c>
      <c r="F2040" s="68" t="s">
        <v>4231</v>
      </c>
      <c r="G2040" s="68" t="s">
        <v>3469</v>
      </c>
      <c r="H2040" s="69">
        <v>47594331</v>
      </c>
      <c r="I2040" s="68" t="s">
        <v>5148</v>
      </c>
      <c r="J2040" s="70" t="s">
        <v>3455</v>
      </c>
      <c r="K2040" s="178" t="s">
        <v>3455</v>
      </c>
    </row>
    <row r="2041" spans="1:11">
      <c r="A2041" s="67" t="s">
        <v>4104</v>
      </c>
      <c r="B2041" s="68" t="s">
        <v>4105</v>
      </c>
      <c r="C2041" s="68" t="s">
        <v>4100</v>
      </c>
      <c r="D2041" s="68" t="s">
        <v>4101</v>
      </c>
      <c r="E2041" s="68" t="s">
        <v>4230</v>
      </c>
      <c r="F2041" s="68" t="s">
        <v>4231</v>
      </c>
      <c r="G2041" s="68" t="s">
        <v>3469</v>
      </c>
      <c r="H2041" s="69">
        <v>11634170</v>
      </c>
      <c r="I2041" s="68" t="s">
        <v>5148</v>
      </c>
      <c r="J2041" s="70" t="s">
        <v>3455</v>
      </c>
      <c r="K2041" s="178" t="s">
        <v>3455</v>
      </c>
    </row>
    <row r="2042" spans="1:11">
      <c r="A2042" s="67" t="s">
        <v>4106</v>
      </c>
      <c r="B2042" s="68" t="s">
        <v>4107</v>
      </c>
      <c r="C2042" s="68" t="s">
        <v>4100</v>
      </c>
      <c r="D2042" s="68" t="s">
        <v>4101</v>
      </c>
      <c r="E2042" s="68" t="s">
        <v>4230</v>
      </c>
      <c r="F2042" s="68" t="s">
        <v>4231</v>
      </c>
      <c r="G2042" s="68" t="s">
        <v>3469</v>
      </c>
      <c r="H2042" s="69">
        <v>3172956</v>
      </c>
      <c r="I2042" s="68" t="s">
        <v>5148</v>
      </c>
      <c r="J2042" s="70" t="s">
        <v>3455</v>
      </c>
      <c r="K2042" s="178" t="s">
        <v>3455</v>
      </c>
    </row>
    <row r="2043" spans="1:11">
      <c r="A2043" s="67" t="s">
        <v>4108</v>
      </c>
      <c r="B2043" s="68" t="s">
        <v>4109</v>
      </c>
      <c r="C2043" s="68" t="s">
        <v>4100</v>
      </c>
      <c r="D2043" s="68" t="s">
        <v>4101</v>
      </c>
      <c r="E2043" s="68" t="s">
        <v>4230</v>
      </c>
      <c r="F2043" s="68" t="s">
        <v>4231</v>
      </c>
      <c r="G2043" s="68" t="s">
        <v>3469</v>
      </c>
      <c r="H2043" s="69">
        <v>12162995</v>
      </c>
      <c r="I2043" s="68" t="s">
        <v>5148</v>
      </c>
      <c r="J2043" s="70" t="s">
        <v>3455</v>
      </c>
      <c r="K2043" s="178" t="s">
        <v>3455</v>
      </c>
    </row>
    <row r="2044" spans="1:11">
      <c r="A2044" s="67" t="s">
        <v>4110</v>
      </c>
      <c r="B2044" s="68" t="s">
        <v>4111</v>
      </c>
      <c r="C2044" s="68" t="s">
        <v>4100</v>
      </c>
      <c r="D2044" s="68" t="s">
        <v>4101</v>
      </c>
      <c r="E2044" s="68" t="s">
        <v>4230</v>
      </c>
      <c r="F2044" s="68" t="s">
        <v>4231</v>
      </c>
      <c r="G2044" s="68" t="s">
        <v>3469</v>
      </c>
      <c r="H2044" s="69">
        <v>29521825</v>
      </c>
      <c r="I2044" s="68" t="s">
        <v>5148</v>
      </c>
      <c r="J2044" s="70" t="s">
        <v>3455</v>
      </c>
      <c r="K2044" s="178" t="s">
        <v>3455</v>
      </c>
    </row>
    <row r="2045" spans="1:11">
      <c r="A2045" s="67" t="s">
        <v>4112</v>
      </c>
      <c r="B2045" s="68" t="s">
        <v>4113</v>
      </c>
      <c r="C2045" s="68" t="s">
        <v>4100</v>
      </c>
      <c r="D2045" s="68" t="s">
        <v>4101</v>
      </c>
      <c r="E2045" s="68" t="s">
        <v>4230</v>
      </c>
      <c r="F2045" s="68" t="s">
        <v>4231</v>
      </c>
      <c r="G2045" s="68" t="s">
        <v>3469</v>
      </c>
      <c r="H2045" s="69">
        <v>1586477</v>
      </c>
      <c r="I2045" s="68" t="s">
        <v>5148</v>
      </c>
      <c r="J2045" s="70" t="s">
        <v>3455</v>
      </c>
      <c r="K2045" s="178" t="s">
        <v>3455</v>
      </c>
    </row>
    <row r="2046" spans="1:11">
      <c r="A2046" s="67" t="s">
        <v>4114</v>
      </c>
      <c r="B2046" s="68" t="s">
        <v>4115</v>
      </c>
      <c r="C2046" s="68" t="s">
        <v>4100</v>
      </c>
      <c r="D2046" s="68" t="s">
        <v>4101</v>
      </c>
      <c r="E2046" s="68" t="s">
        <v>4230</v>
      </c>
      <c r="F2046" s="68" t="s">
        <v>4231</v>
      </c>
      <c r="G2046" s="68" t="s">
        <v>3469</v>
      </c>
      <c r="H2046" s="69">
        <v>23797165</v>
      </c>
      <c r="I2046" s="68" t="s">
        <v>5148</v>
      </c>
      <c r="J2046" s="70" t="s">
        <v>3455</v>
      </c>
      <c r="K2046" s="178" t="s">
        <v>3455</v>
      </c>
    </row>
    <row r="2047" spans="1:11">
      <c r="A2047" s="67" t="s">
        <v>4116</v>
      </c>
      <c r="B2047" s="68" t="s">
        <v>4117</v>
      </c>
      <c r="C2047" s="68" t="s">
        <v>4118</v>
      </c>
      <c r="D2047" s="68" t="s">
        <v>4119</v>
      </c>
      <c r="E2047" s="68" t="s">
        <v>4230</v>
      </c>
      <c r="F2047" s="68" t="s">
        <v>4231</v>
      </c>
      <c r="G2047" s="68" t="s">
        <v>3469</v>
      </c>
      <c r="H2047" s="69">
        <v>528826</v>
      </c>
      <c r="I2047" s="68" t="s">
        <v>5148</v>
      </c>
      <c r="J2047" s="70" t="s">
        <v>3455</v>
      </c>
      <c r="K2047" s="178" t="s">
        <v>3455</v>
      </c>
    </row>
    <row r="2048" spans="1:11">
      <c r="A2048" s="67" t="s">
        <v>4120</v>
      </c>
      <c r="B2048" s="68" t="s">
        <v>4121</v>
      </c>
      <c r="C2048" s="68" t="s">
        <v>4118</v>
      </c>
      <c r="D2048" s="68" t="s">
        <v>4119</v>
      </c>
      <c r="E2048" s="68" t="s">
        <v>4230</v>
      </c>
      <c r="F2048" s="68" t="s">
        <v>4231</v>
      </c>
      <c r="G2048" s="68" t="s">
        <v>3469</v>
      </c>
      <c r="H2048" s="69">
        <v>7932389</v>
      </c>
      <c r="I2048" s="68" t="s">
        <v>5148</v>
      </c>
      <c r="J2048" s="70" t="s">
        <v>3455</v>
      </c>
      <c r="K2048" s="178" t="s">
        <v>3455</v>
      </c>
    </row>
    <row r="2049" spans="1:11">
      <c r="A2049" s="67" t="s">
        <v>4122</v>
      </c>
      <c r="B2049" s="68" t="s">
        <v>4123</v>
      </c>
      <c r="C2049" s="68" t="s">
        <v>4118</v>
      </c>
      <c r="D2049" s="68" t="s">
        <v>4119</v>
      </c>
      <c r="E2049" s="68" t="s">
        <v>4230</v>
      </c>
      <c r="F2049" s="68" t="s">
        <v>4231</v>
      </c>
      <c r="G2049" s="68" t="s">
        <v>3469</v>
      </c>
      <c r="H2049" s="69">
        <v>35431335</v>
      </c>
      <c r="I2049" s="68" t="s">
        <v>5148</v>
      </c>
      <c r="J2049" s="70" t="s">
        <v>3455</v>
      </c>
      <c r="K2049" s="178" t="s">
        <v>3455</v>
      </c>
    </row>
    <row r="2050" spans="1:11">
      <c r="A2050" s="67" t="s">
        <v>4124</v>
      </c>
      <c r="B2050" s="68" t="s">
        <v>4125</v>
      </c>
      <c r="C2050" s="68" t="s">
        <v>4126</v>
      </c>
      <c r="D2050" s="68" t="s">
        <v>4127</v>
      </c>
      <c r="E2050" s="68" t="s">
        <v>4230</v>
      </c>
      <c r="F2050" s="68" t="s">
        <v>4231</v>
      </c>
      <c r="G2050" s="68" t="s">
        <v>3469</v>
      </c>
      <c r="H2050" s="69">
        <v>60286152</v>
      </c>
      <c r="I2050" s="68" t="s">
        <v>5148</v>
      </c>
      <c r="J2050" s="70" t="s">
        <v>3455</v>
      </c>
      <c r="K2050" s="178" t="s">
        <v>3455</v>
      </c>
    </row>
    <row r="2051" spans="1:11">
      <c r="A2051" s="67" t="s">
        <v>4128</v>
      </c>
      <c r="B2051" s="68" t="s">
        <v>4129</v>
      </c>
      <c r="C2051" s="68" t="s">
        <v>4126</v>
      </c>
      <c r="D2051" s="68" t="s">
        <v>4127</v>
      </c>
      <c r="E2051" s="68" t="s">
        <v>4230</v>
      </c>
      <c r="F2051" s="68" t="s">
        <v>4231</v>
      </c>
      <c r="G2051" s="68" t="s">
        <v>3469</v>
      </c>
      <c r="H2051" s="69">
        <v>528826</v>
      </c>
      <c r="I2051" s="68" t="s">
        <v>5148</v>
      </c>
      <c r="J2051" s="70" t="s">
        <v>3455</v>
      </c>
      <c r="K2051" s="178" t="s">
        <v>3455</v>
      </c>
    </row>
    <row r="2052" spans="1:11">
      <c r="A2052" s="67" t="s">
        <v>4130</v>
      </c>
      <c r="B2052" s="68" t="s">
        <v>4131</v>
      </c>
      <c r="C2052" s="68" t="s">
        <v>4126</v>
      </c>
      <c r="D2052" s="68" t="s">
        <v>4127</v>
      </c>
      <c r="E2052" s="68" t="s">
        <v>4230</v>
      </c>
      <c r="F2052" s="68" t="s">
        <v>4231</v>
      </c>
      <c r="G2052" s="68" t="s">
        <v>3469</v>
      </c>
      <c r="H2052" s="69">
        <v>528826</v>
      </c>
      <c r="I2052" s="68" t="s">
        <v>5148</v>
      </c>
      <c r="J2052" s="70" t="s">
        <v>3455</v>
      </c>
      <c r="K2052" s="178" t="s">
        <v>3455</v>
      </c>
    </row>
    <row r="2053" spans="1:11">
      <c r="A2053" s="67" t="s">
        <v>4132</v>
      </c>
      <c r="B2053" s="68" t="s">
        <v>4133</v>
      </c>
      <c r="C2053" s="68" t="s">
        <v>4126</v>
      </c>
      <c r="D2053" s="68" t="s">
        <v>4127</v>
      </c>
      <c r="E2053" s="68" t="s">
        <v>4230</v>
      </c>
      <c r="F2053" s="68" t="s">
        <v>4231</v>
      </c>
      <c r="G2053" s="68" t="s">
        <v>3469</v>
      </c>
      <c r="H2053" s="69">
        <v>25383644</v>
      </c>
      <c r="I2053" s="68" t="s">
        <v>5148</v>
      </c>
      <c r="J2053" s="70" t="s">
        <v>3455</v>
      </c>
      <c r="K2053" s="178" t="s">
        <v>3455</v>
      </c>
    </row>
    <row r="2054" spans="1:11">
      <c r="A2054" s="67" t="s">
        <v>4134</v>
      </c>
      <c r="B2054" s="68" t="s">
        <v>4135</v>
      </c>
      <c r="C2054" s="68" t="s">
        <v>4126</v>
      </c>
      <c r="D2054" s="68" t="s">
        <v>4127</v>
      </c>
      <c r="E2054" s="68" t="s">
        <v>4230</v>
      </c>
      <c r="F2054" s="68" t="s">
        <v>4231</v>
      </c>
      <c r="G2054" s="68" t="s">
        <v>3469</v>
      </c>
      <c r="H2054" s="69">
        <v>528826</v>
      </c>
      <c r="I2054" s="68" t="s">
        <v>5148</v>
      </c>
      <c r="J2054" s="70" t="s">
        <v>3455</v>
      </c>
      <c r="K2054" s="178" t="s">
        <v>3455</v>
      </c>
    </row>
    <row r="2055" spans="1:11">
      <c r="A2055" s="67" t="s">
        <v>4136</v>
      </c>
      <c r="B2055" s="68" t="s">
        <v>4137</v>
      </c>
      <c r="C2055" s="68" t="s">
        <v>4126</v>
      </c>
      <c r="D2055" s="68" t="s">
        <v>4127</v>
      </c>
      <c r="E2055" s="68" t="s">
        <v>4230</v>
      </c>
      <c r="F2055" s="68" t="s">
        <v>4231</v>
      </c>
      <c r="G2055" s="68" t="s">
        <v>3469</v>
      </c>
      <c r="H2055" s="69">
        <v>1586477</v>
      </c>
      <c r="I2055" s="68" t="s">
        <v>5148</v>
      </c>
      <c r="J2055" s="70" t="s">
        <v>3455</v>
      </c>
      <c r="K2055" s="178" t="s">
        <v>3455</v>
      </c>
    </row>
    <row r="2056" spans="1:11">
      <c r="A2056" s="67" t="s">
        <v>4138</v>
      </c>
      <c r="B2056" s="68" t="s">
        <v>4139</v>
      </c>
      <c r="C2056" s="68" t="s">
        <v>4126</v>
      </c>
      <c r="D2056" s="68" t="s">
        <v>4127</v>
      </c>
      <c r="E2056" s="68" t="s">
        <v>4230</v>
      </c>
      <c r="F2056" s="68" t="s">
        <v>4231</v>
      </c>
      <c r="G2056" s="68" t="s">
        <v>3469</v>
      </c>
      <c r="H2056" s="69">
        <v>7403563</v>
      </c>
      <c r="I2056" s="68" t="s">
        <v>5148</v>
      </c>
      <c r="J2056" s="70" t="s">
        <v>3455</v>
      </c>
      <c r="K2056" s="178" t="s">
        <v>3455</v>
      </c>
    </row>
    <row r="2057" spans="1:11">
      <c r="A2057" s="67" t="s">
        <v>4140</v>
      </c>
      <c r="B2057" s="68" t="s">
        <v>4141</v>
      </c>
      <c r="C2057" s="68" t="s">
        <v>4126</v>
      </c>
      <c r="D2057" s="68" t="s">
        <v>4127</v>
      </c>
      <c r="E2057" s="68" t="s">
        <v>4230</v>
      </c>
      <c r="F2057" s="68" t="s">
        <v>4231</v>
      </c>
      <c r="G2057" s="68" t="s">
        <v>3469</v>
      </c>
      <c r="H2057" s="69">
        <v>2115303</v>
      </c>
      <c r="I2057" s="68" t="s">
        <v>5148</v>
      </c>
      <c r="J2057" s="70" t="s">
        <v>3455</v>
      </c>
      <c r="K2057" s="178" t="s">
        <v>3455</v>
      </c>
    </row>
    <row r="2058" spans="1:11">
      <c r="A2058" s="67" t="s">
        <v>4142</v>
      </c>
      <c r="B2058" s="68" t="s">
        <v>4143</v>
      </c>
      <c r="C2058" s="68" t="s">
        <v>4144</v>
      </c>
      <c r="D2058" s="68" t="s">
        <v>4145</v>
      </c>
      <c r="E2058" s="68" t="s">
        <v>4230</v>
      </c>
      <c r="F2058" s="68" t="s">
        <v>4231</v>
      </c>
      <c r="G2058" s="68" t="s">
        <v>3469</v>
      </c>
      <c r="H2058" s="69">
        <v>13220648</v>
      </c>
      <c r="I2058" s="68" t="s">
        <v>5148</v>
      </c>
      <c r="J2058" s="70" t="s">
        <v>3455</v>
      </c>
      <c r="K2058" s="178" t="s">
        <v>3455</v>
      </c>
    </row>
    <row r="2059" spans="1:11">
      <c r="A2059" s="67" t="s">
        <v>4146</v>
      </c>
      <c r="B2059" s="68" t="s">
        <v>4147</v>
      </c>
      <c r="C2059" s="68" t="s">
        <v>4144</v>
      </c>
      <c r="D2059" s="68" t="s">
        <v>4145</v>
      </c>
      <c r="E2059" s="68" t="s">
        <v>4230</v>
      </c>
      <c r="F2059" s="68" t="s">
        <v>4231</v>
      </c>
      <c r="G2059" s="68" t="s">
        <v>3469</v>
      </c>
      <c r="H2059" s="69">
        <v>11105343</v>
      </c>
      <c r="I2059" s="68" t="s">
        <v>5148</v>
      </c>
      <c r="J2059" s="70" t="s">
        <v>3455</v>
      </c>
      <c r="K2059" s="178" t="s">
        <v>3455</v>
      </c>
    </row>
    <row r="2060" spans="1:11">
      <c r="A2060" s="67" t="s">
        <v>4148</v>
      </c>
      <c r="B2060" s="68" t="s">
        <v>4149</v>
      </c>
      <c r="C2060" s="68" t="s">
        <v>4144</v>
      </c>
      <c r="D2060" s="68" t="s">
        <v>4145</v>
      </c>
      <c r="E2060" s="68" t="s">
        <v>4230</v>
      </c>
      <c r="F2060" s="68" t="s">
        <v>4231</v>
      </c>
      <c r="G2060" s="68" t="s">
        <v>3469</v>
      </c>
      <c r="H2060" s="69">
        <v>1057652</v>
      </c>
      <c r="I2060" s="68" t="s">
        <v>5148</v>
      </c>
      <c r="J2060" s="70" t="s">
        <v>3455</v>
      </c>
      <c r="K2060" s="178" t="s">
        <v>3455</v>
      </c>
    </row>
    <row r="2061" spans="1:11">
      <c r="A2061" s="67" t="s">
        <v>4150</v>
      </c>
      <c r="B2061" s="68" t="s">
        <v>4151</v>
      </c>
      <c r="C2061" s="68" t="s">
        <v>4152</v>
      </c>
      <c r="D2061" s="68" t="s">
        <v>4153</v>
      </c>
      <c r="E2061" s="68" t="s">
        <v>4230</v>
      </c>
      <c r="F2061" s="68" t="s">
        <v>4231</v>
      </c>
      <c r="G2061" s="68" t="s">
        <v>3469</v>
      </c>
      <c r="H2061" s="69">
        <v>10047693</v>
      </c>
      <c r="I2061" s="68" t="s">
        <v>5148</v>
      </c>
      <c r="J2061" s="70" t="s">
        <v>3455</v>
      </c>
      <c r="K2061" s="178" t="s">
        <v>3455</v>
      </c>
    </row>
    <row r="2062" spans="1:11">
      <c r="A2062" s="67" t="s">
        <v>4154</v>
      </c>
      <c r="B2062" s="68" t="s">
        <v>4155</v>
      </c>
      <c r="C2062" s="68" t="s">
        <v>4152</v>
      </c>
      <c r="D2062" s="68" t="s">
        <v>4153</v>
      </c>
      <c r="E2062" s="68" t="s">
        <v>4230</v>
      </c>
      <c r="F2062" s="68" t="s">
        <v>4231</v>
      </c>
      <c r="G2062" s="68" t="s">
        <v>3469</v>
      </c>
      <c r="H2062" s="69">
        <v>3701781</v>
      </c>
      <c r="I2062" s="68" t="s">
        <v>5148</v>
      </c>
      <c r="J2062" s="70" t="s">
        <v>3455</v>
      </c>
      <c r="K2062" s="178" t="s">
        <v>3455</v>
      </c>
    </row>
    <row r="2063" spans="1:11">
      <c r="A2063" s="67" t="s">
        <v>4156</v>
      </c>
      <c r="B2063" s="68" t="s">
        <v>4157</v>
      </c>
      <c r="C2063" s="68" t="s">
        <v>4158</v>
      </c>
      <c r="D2063" s="68" t="s">
        <v>4159</v>
      </c>
      <c r="E2063" s="68" t="s">
        <v>4230</v>
      </c>
      <c r="F2063" s="68" t="s">
        <v>4231</v>
      </c>
      <c r="G2063" s="68" t="s">
        <v>3469</v>
      </c>
      <c r="H2063" s="69">
        <v>2115303</v>
      </c>
      <c r="I2063" s="68" t="s">
        <v>5148</v>
      </c>
      <c r="J2063" s="70" t="s">
        <v>3455</v>
      </c>
      <c r="K2063" s="178" t="s">
        <v>3455</v>
      </c>
    </row>
    <row r="2064" spans="1:11">
      <c r="A2064" s="67" t="s">
        <v>4160</v>
      </c>
      <c r="B2064" s="68" t="s">
        <v>4161</v>
      </c>
      <c r="C2064" s="68" t="s">
        <v>4158</v>
      </c>
      <c r="D2064" s="68" t="s">
        <v>4159</v>
      </c>
      <c r="E2064" s="68" t="s">
        <v>4230</v>
      </c>
      <c r="F2064" s="68" t="s">
        <v>4231</v>
      </c>
      <c r="G2064" s="68" t="s">
        <v>3469</v>
      </c>
      <c r="H2064" s="69">
        <v>3701781</v>
      </c>
      <c r="I2064" s="68" t="s">
        <v>5148</v>
      </c>
      <c r="J2064" s="70" t="s">
        <v>3455</v>
      </c>
      <c r="K2064" s="178" t="s">
        <v>3455</v>
      </c>
    </row>
    <row r="2065" spans="1:11">
      <c r="A2065" s="67" t="s">
        <v>4162</v>
      </c>
      <c r="B2065" s="68" t="s">
        <v>4163</v>
      </c>
      <c r="C2065" s="68" t="s">
        <v>4158</v>
      </c>
      <c r="D2065" s="68" t="s">
        <v>4159</v>
      </c>
      <c r="E2065" s="68" t="s">
        <v>4230</v>
      </c>
      <c r="F2065" s="68" t="s">
        <v>4231</v>
      </c>
      <c r="G2065" s="68" t="s">
        <v>3469</v>
      </c>
      <c r="H2065" s="69">
        <v>8461214</v>
      </c>
      <c r="I2065" s="68" t="s">
        <v>5148</v>
      </c>
      <c r="J2065" s="70" t="s">
        <v>3455</v>
      </c>
      <c r="K2065" s="178" t="s">
        <v>3455</v>
      </c>
    </row>
    <row r="2066" spans="1:11">
      <c r="A2066" s="67" t="s">
        <v>4164</v>
      </c>
      <c r="B2066" s="68" t="s">
        <v>4165</v>
      </c>
      <c r="C2066" s="68" t="s">
        <v>4166</v>
      </c>
      <c r="D2066" s="68" t="s">
        <v>4167</v>
      </c>
      <c r="E2066" s="68" t="s">
        <v>4230</v>
      </c>
      <c r="F2066" s="68" t="s">
        <v>4231</v>
      </c>
      <c r="G2066" s="68" t="s">
        <v>3469</v>
      </c>
      <c r="H2066" s="69">
        <v>4759433</v>
      </c>
      <c r="I2066" s="68" t="s">
        <v>5148</v>
      </c>
      <c r="J2066" s="70" t="s">
        <v>3455</v>
      </c>
      <c r="K2066" s="178" t="s">
        <v>3455</v>
      </c>
    </row>
    <row r="2067" spans="1:11">
      <c r="A2067" s="67" t="s">
        <v>4168</v>
      </c>
      <c r="B2067" s="68" t="s">
        <v>4169</v>
      </c>
      <c r="C2067" s="68" t="s">
        <v>4166</v>
      </c>
      <c r="D2067" s="68" t="s">
        <v>4167</v>
      </c>
      <c r="E2067" s="68" t="s">
        <v>4230</v>
      </c>
      <c r="F2067" s="68" t="s">
        <v>4231</v>
      </c>
      <c r="G2067" s="68" t="s">
        <v>3469</v>
      </c>
      <c r="H2067" s="69">
        <v>4759433</v>
      </c>
      <c r="I2067" s="68" t="s">
        <v>5148</v>
      </c>
      <c r="J2067" s="70" t="s">
        <v>3455</v>
      </c>
      <c r="K2067" s="178" t="s">
        <v>3455</v>
      </c>
    </row>
    <row r="2068" spans="1:11">
      <c r="A2068" s="67" t="s">
        <v>4170</v>
      </c>
      <c r="B2068" s="68" t="s">
        <v>4171</v>
      </c>
      <c r="C2068" s="68" t="s">
        <v>4166</v>
      </c>
      <c r="D2068" s="68" t="s">
        <v>4167</v>
      </c>
      <c r="E2068" s="68" t="s">
        <v>4230</v>
      </c>
      <c r="F2068" s="68" t="s">
        <v>4231</v>
      </c>
      <c r="G2068" s="68" t="s">
        <v>3469</v>
      </c>
      <c r="H2068" s="69">
        <v>2644130</v>
      </c>
      <c r="I2068" s="68" t="s">
        <v>5148</v>
      </c>
      <c r="J2068" s="70" t="s">
        <v>3455</v>
      </c>
      <c r="K2068" s="178" t="s">
        <v>3455</v>
      </c>
    </row>
    <row r="2069" spans="1:11">
      <c r="A2069" s="67" t="s">
        <v>4172</v>
      </c>
      <c r="B2069" s="68" t="s">
        <v>4173</v>
      </c>
      <c r="C2069" s="68" t="s">
        <v>4174</v>
      </c>
      <c r="D2069" s="68" t="s">
        <v>4175</v>
      </c>
      <c r="E2069" s="68" t="s">
        <v>4230</v>
      </c>
      <c r="F2069" s="68" t="s">
        <v>4231</v>
      </c>
      <c r="G2069" s="68" t="s">
        <v>3469</v>
      </c>
      <c r="H2069" s="69">
        <v>29085423</v>
      </c>
      <c r="I2069" s="68" t="s">
        <v>5148</v>
      </c>
      <c r="J2069" s="70" t="s">
        <v>3455</v>
      </c>
      <c r="K2069" s="178" t="s">
        <v>3455</v>
      </c>
    </row>
    <row r="2070" spans="1:11">
      <c r="A2070" s="67" t="s">
        <v>4176</v>
      </c>
      <c r="B2070" s="68" t="s">
        <v>4177</v>
      </c>
      <c r="C2070" s="68" t="s">
        <v>4174</v>
      </c>
      <c r="D2070" s="68" t="s">
        <v>4175</v>
      </c>
      <c r="E2070" s="68" t="s">
        <v>4230</v>
      </c>
      <c r="F2070" s="68" t="s">
        <v>4231</v>
      </c>
      <c r="G2070" s="68" t="s">
        <v>3469</v>
      </c>
      <c r="H2070" s="69">
        <v>18532609</v>
      </c>
      <c r="I2070" s="68" t="s">
        <v>5148</v>
      </c>
      <c r="J2070" s="70" t="s">
        <v>3455</v>
      </c>
      <c r="K2070" s="178" t="s">
        <v>3455</v>
      </c>
    </row>
    <row r="2071" spans="1:11">
      <c r="A2071" s="67" t="s">
        <v>4178</v>
      </c>
      <c r="B2071" s="68" t="s">
        <v>4179</v>
      </c>
      <c r="C2071" s="68" t="s">
        <v>4174</v>
      </c>
      <c r="D2071" s="68" t="s">
        <v>4175</v>
      </c>
      <c r="E2071" s="68" t="s">
        <v>4230</v>
      </c>
      <c r="F2071" s="68" t="s">
        <v>4231</v>
      </c>
      <c r="G2071" s="68" t="s">
        <v>3469</v>
      </c>
      <c r="H2071" s="69">
        <v>528826</v>
      </c>
      <c r="I2071" s="68" t="s">
        <v>5148</v>
      </c>
      <c r="J2071" s="70" t="s">
        <v>3455</v>
      </c>
      <c r="K2071" s="178" t="s">
        <v>3455</v>
      </c>
    </row>
    <row r="2072" spans="1:11">
      <c r="A2072" s="67" t="s">
        <v>4182</v>
      </c>
      <c r="B2072" s="68" t="s">
        <v>4183</v>
      </c>
      <c r="C2072" s="68" t="s">
        <v>4184</v>
      </c>
      <c r="D2072" s="68" t="s">
        <v>4185</v>
      </c>
      <c r="E2072" s="68" t="s">
        <v>4230</v>
      </c>
      <c r="F2072" s="68" t="s">
        <v>4231</v>
      </c>
      <c r="G2072" s="68" t="s">
        <v>3469</v>
      </c>
      <c r="H2072" s="69">
        <v>2644130</v>
      </c>
      <c r="I2072" s="68" t="s">
        <v>5148</v>
      </c>
      <c r="J2072" s="70" t="s">
        <v>3455</v>
      </c>
      <c r="K2072" s="178" t="s">
        <v>3455</v>
      </c>
    </row>
    <row r="2073" spans="1:11">
      <c r="A2073" s="67" t="s">
        <v>4186</v>
      </c>
      <c r="B2073" s="68" t="s">
        <v>4187</v>
      </c>
      <c r="C2073" s="68" t="s">
        <v>4184</v>
      </c>
      <c r="D2073" s="68" t="s">
        <v>4185</v>
      </c>
      <c r="E2073" s="68" t="s">
        <v>4230</v>
      </c>
      <c r="F2073" s="68" t="s">
        <v>4231</v>
      </c>
      <c r="G2073" s="68" t="s">
        <v>3469</v>
      </c>
      <c r="H2073" s="69">
        <v>1586485</v>
      </c>
      <c r="I2073" s="68" t="s">
        <v>5148</v>
      </c>
      <c r="J2073" s="70" t="s">
        <v>3455</v>
      </c>
      <c r="K2073" s="178" t="s">
        <v>3455</v>
      </c>
    </row>
    <row r="2074" spans="1:11">
      <c r="A2074" s="67" t="s">
        <v>3462</v>
      </c>
      <c r="B2074" s="68" t="s">
        <v>3463</v>
      </c>
      <c r="C2074" s="68" t="s">
        <v>3450</v>
      </c>
      <c r="D2074" s="68" t="s">
        <v>3451</v>
      </c>
      <c r="E2074" s="68" t="s">
        <v>4238</v>
      </c>
      <c r="F2074" s="68" t="s">
        <v>4239</v>
      </c>
      <c r="G2074" s="68" t="s">
        <v>4240</v>
      </c>
      <c r="H2074" s="69">
        <v>560217</v>
      </c>
      <c r="I2074" s="68" t="s">
        <v>5148</v>
      </c>
      <c r="J2074" s="70"/>
      <c r="K2074" s="178"/>
    </row>
    <row r="2075" spans="1:11">
      <c r="A2075" s="67" t="s">
        <v>3476</v>
      </c>
      <c r="B2075" s="68" t="s">
        <v>3477</v>
      </c>
      <c r="C2075" s="68" t="s">
        <v>3467</v>
      </c>
      <c r="D2075" s="68" t="s">
        <v>3468</v>
      </c>
      <c r="E2075" s="68" t="s">
        <v>4238</v>
      </c>
      <c r="F2075" s="68" t="s">
        <v>4239</v>
      </c>
      <c r="G2075" s="68" t="s">
        <v>4240</v>
      </c>
      <c r="H2075" s="69">
        <v>1680652</v>
      </c>
      <c r="I2075" s="68" t="s">
        <v>5148</v>
      </c>
      <c r="J2075" s="70"/>
      <c r="K2075" s="178"/>
    </row>
    <row r="2076" spans="1:11">
      <c r="A2076" s="67" t="s">
        <v>4241</v>
      </c>
      <c r="B2076" s="68" t="s">
        <v>4242</v>
      </c>
      <c r="C2076" s="68" t="s">
        <v>3489</v>
      </c>
      <c r="D2076" s="68" t="s">
        <v>3490</v>
      </c>
      <c r="E2076" s="68" t="s">
        <v>4238</v>
      </c>
      <c r="F2076" s="68" t="s">
        <v>4239</v>
      </c>
      <c r="G2076" s="68" t="s">
        <v>4240</v>
      </c>
      <c r="H2076" s="69">
        <v>2123798</v>
      </c>
      <c r="I2076" s="68" t="s">
        <v>5148</v>
      </c>
      <c r="J2076" s="70"/>
      <c r="K2076" s="178"/>
    </row>
    <row r="2077" spans="1:11">
      <c r="A2077" s="67" t="s">
        <v>3516</v>
      </c>
      <c r="B2077" s="68" t="s">
        <v>3517</v>
      </c>
      <c r="C2077" s="68" t="s">
        <v>3489</v>
      </c>
      <c r="D2077" s="68" t="s">
        <v>3490</v>
      </c>
      <c r="E2077" s="68" t="s">
        <v>4238</v>
      </c>
      <c r="F2077" s="68" t="s">
        <v>4239</v>
      </c>
      <c r="G2077" s="68" t="s">
        <v>4240</v>
      </c>
      <c r="H2077" s="69">
        <v>186739</v>
      </c>
      <c r="I2077" s="68" t="s">
        <v>5148</v>
      </c>
      <c r="J2077" s="70"/>
      <c r="K2077" s="178"/>
    </row>
    <row r="2078" spans="1:11">
      <c r="A2078" s="67" t="s">
        <v>3522</v>
      </c>
      <c r="B2078" s="68" t="s">
        <v>3523</v>
      </c>
      <c r="C2078" s="68" t="s">
        <v>3489</v>
      </c>
      <c r="D2078" s="68" t="s">
        <v>3490</v>
      </c>
      <c r="E2078" s="68" t="s">
        <v>4238</v>
      </c>
      <c r="F2078" s="68" t="s">
        <v>4239</v>
      </c>
      <c r="G2078" s="68" t="s">
        <v>4240</v>
      </c>
      <c r="H2078" s="69">
        <v>412401</v>
      </c>
      <c r="I2078" s="68" t="s">
        <v>5148</v>
      </c>
      <c r="J2078" s="70"/>
      <c r="K2078" s="178"/>
    </row>
    <row r="2079" spans="1:11">
      <c r="A2079" s="67" t="s">
        <v>4222</v>
      </c>
      <c r="B2079" s="68" t="s">
        <v>4223</v>
      </c>
      <c r="C2079" s="68" t="s">
        <v>3489</v>
      </c>
      <c r="D2079" s="68" t="s">
        <v>3490</v>
      </c>
      <c r="E2079" s="68" t="s">
        <v>4238</v>
      </c>
      <c r="F2079" s="68" t="s">
        <v>4239</v>
      </c>
      <c r="G2079" s="68" t="s">
        <v>4240</v>
      </c>
      <c r="H2079" s="69">
        <v>186739</v>
      </c>
      <c r="I2079" s="68" t="s">
        <v>5148</v>
      </c>
      <c r="J2079" s="70"/>
      <c r="K2079" s="178"/>
    </row>
    <row r="2080" spans="1:11">
      <c r="A2080" s="67" t="s">
        <v>3549</v>
      </c>
      <c r="B2080" s="68" t="s">
        <v>3550</v>
      </c>
      <c r="C2080" s="68" t="s">
        <v>3539</v>
      </c>
      <c r="D2080" s="68" t="s">
        <v>3540</v>
      </c>
      <c r="E2080" s="68" t="s">
        <v>4238</v>
      </c>
      <c r="F2080" s="68" t="s">
        <v>4239</v>
      </c>
      <c r="G2080" s="68" t="s">
        <v>4240</v>
      </c>
      <c r="H2080" s="69">
        <v>4294999</v>
      </c>
      <c r="I2080" s="68" t="s">
        <v>5148</v>
      </c>
      <c r="J2080" s="70"/>
      <c r="K2080" s="178"/>
    </row>
    <row r="2081" spans="1:11">
      <c r="A2081" s="67" t="s">
        <v>4245</v>
      </c>
      <c r="B2081" s="68" t="s">
        <v>4246</v>
      </c>
      <c r="C2081" s="68" t="s">
        <v>3539</v>
      </c>
      <c r="D2081" s="68" t="s">
        <v>3540</v>
      </c>
      <c r="E2081" s="68" t="s">
        <v>4238</v>
      </c>
      <c r="F2081" s="68" t="s">
        <v>4239</v>
      </c>
      <c r="G2081" s="68" t="s">
        <v>4240</v>
      </c>
      <c r="H2081" s="69">
        <v>93370</v>
      </c>
      <c r="I2081" s="68" t="s">
        <v>5148</v>
      </c>
      <c r="J2081" s="70"/>
      <c r="K2081" s="178"/>
    </row>
    <row r="2082" spans="1:11">
      <c r="A2082" s="67" t="s">
        <v>4247</v>
      </c>
      <c r="B2082" s="68" t="s">
        <v>4248</v>
      </c>
      <c r="C2082" s="68" t="s">
        <v>3555</v>
      </c>
      <c r="D2082" s="68" t="s">
        <v>3554</v>
      </c>
      <c r="E2082" s="68" t="s">
        <v>4238</v>
      </c>
      <c r="F2082" s="68" t="s">
        <v>4239</v>
      </c>
      <c r="G2082" s="68" t="s">
        <v>4240</v>
      </c>
      <c r="H2082" s="69">
        <v>1605426</v>
      </c>
      <c r="I2082" s="68" t="s">
        <v>5148</v>
      </c>
      <c r="J2082" s="70"/>
      <c r="K2082" s="178"/>
    </row>
    <row r="2083" spans="1:11">
      <c r="A2083" s="67" t="s">
        <v>3560</v>
      </c>
      <c r="B2083" s="68" t="s">
        <v>3561</v>
      </c>
      <c r="C2083" s="68" t="s">
        <v>3555</v>
      </c>
      <c r="D2083" s="68" t="s">
        <v>3554</v>
      </c>
      <c r="E2083" s="68" t="s">
        <v>4238</v>
      </c>
      <c r="F2083" s="68" t="s">
        <v>4239</v>
      </c>
      <c r="G2083" s="68" t="s">
        <v>4240</v>
      </c>
      <c r="H2083" s="69">
        <v>373478</v>
      </c>
      <c r="I2083" s="68" t="s">
        <v>5148</v>
      </c>
      <c r="J2083" s="70"/>
      <c r="K2083" s="178"/>
    </row>
    <row r="2084" spans="1:11">
      <c r="A2084" s="67" t="s">
        <v>3567</v>
      </c>
      <c r="B2084" s="68" t="s">
        <v>3568</v>
      </c>
      <c r="C2084" s="68" t="s">
        <v>3564</v>
      </c>
      <c r="D2084" s="68" t="s">
        <v>3563</v>
      </c>
      <c r="E2084" s="68" t="s">
        <v>4238</v>
      </c>
      <c r="F2084" s="68" t="s">
        <v>4239</v>
      </c>
      <c r="G2084" s="68" t="s">
        <v>4240</v>
      </c>
      <c r="H2084" s="69">
        <v>51576279</v>
      </c>
      <c r="I2084" s="68" t="s">
        <v>5148</v>
      </c>
      <c r="J2084" s="70"/>
      <c r="K2084" s="178"/>
    </row>
    <row r="2085" spans="1:11">
      <c r="A2085" s="67" t="s">
        <v>4249</v>
      </c>
      <c r="B2085" s="68" t="s">
        <v>4250</v>
      </c>
      <c r="C2085" s="68" t="s">
        <v>3564</v>
      </c>
      <c r="D2085" s="68" t="s">
        <v>3563</v>
      </c>
      <c r="E2085" s="68" t="s">
        <v>4238</v>
      </c>
      <c r="F2085" s="68" t="s">
        <v>4239</v>
      </c>
      <c r="G2085" s="68" t="s">
        <v>4240</v>
      </c>
      <c r="H2085" s="69">
        <v>186739</v>
      </c>
      <c r="I2085" s="68" t="s">
        <v>5148</v>
      </c>
      <c r="J2085" s="70"/>
      <c r="K2085" s="178"/>
    </row>
    <row r="2086" spans="1:11">
      <c r="A2086" s="67" t="s">
        <v>3591</v>
      </c>
      <c r="B2086" s="68" t="s">
        <v>3592</v>
      </c>
      <c r="C2086" s="68" t="s">
        <v>3583</v>
      </c>
      <c r="D2086" s="68" t="s">
        <v>3584</v>
      </c>
      <c r="E2086" s="68" t="s">
        <v>4238</v>
      </c>
      <c r="F2086" s="68" t="s">
        <v>4239</v>
      </c>
      <c r="G2086" s="68" t="s">
        <v>4240</v>
      </c>
      <c r="H2086" s="69">
        <v>93370</v>
      </c>
      <c r="I2086" s="68" t="s">
        <v>5148</v>
      </c>
      <c r="J2086" s="70"/>
      <c r="K2086" s="178"/>
    </row>
    <row r="2087" spans="1:11">
      <c r="A2087" s="67" t="s">
        <v>4251</v>
      </c>
      <c r="B2087" s="68" t="s">
        <v>4252</v>
      </c>
      <c r="C2087" s="68" t="s">
        <v>3583</v>
      </c>
      <c r="D2087" s="68" t="s">
        <v>3584</v>
      </c>
      <c r="E2087" s="68" t="s">
        <v>4238</v>
      </c>
      <c r="F2087" s="68" t="s">
        <v>4239</v>
      </c>
      <c r="G2087" s="68" t="s">
        <v>4240</v>
      </c>
      <c r="H2087" s="69">
        <v>653587</v>
      </c>
      <c r="I2087" s="68" t="s">
        <v>5148</v>
      </c>
      <c r="J2087" s="70"/>
      <c r="K2087" s="178"/>
    </row>
    <row r="2088" spans="1:11">
      <c r="A2088" s="67" t="s">
        <v>3595</v>
      </c>
      <c r="B2088" s="68" t="s">
        <v>3596</v>
      </c>
      <c r="C2088" s="68" t="s">
        <v>3583</v>
      </c>
      <c r="D2088" s="68" t="s">
        <v>3584</v>
      </c>
      <c r="E2088" s="68" t="s">
        <v>4238</v>
      </c>
      <c r="F2088" s="68" t="s">
        <v>4239</v>
      </c>
      <c r="G2088" s="68" t="s">
        <v>4240</v>
      </c>
      <c r="H2088" s="69">
        <v>280109</v>
      </c>
      <c r="I2088" s="68" t="s">
        <v>5148</v>
      </c>
      <c r="J2088" s="70"/>
      <c r="K2088" s="178"/>
    </row>
    <row r="2089" spans="1:11">
      <c r="A2089" s="67" t="s">
        <v>3597</v>
      </c>
      <c r="B2089" s="68" t="s">
        <v>3598</v>
      </c>
      <c r="C2089" s="68" t="s">
        <v>3583</v>
      </c>
      <c r="D2089" s="68" t="s">
        <v>3584</v>
      </c>
      <c r="E2089" s="68" t="s">
        <v>4238</v>
      </c>
      <c r="F2089" s="68" t="s">
        <v>4239</v>
      </c>
      <c r="G2089" s="68" t="s">
        <v>4240</v>
      </c>
      <c r="H2089" s="69">
        <v>1774021</v>
      </c>
      <c r="I2089" s="68" t="s">
        <v>5148</v>
      </c>
      <c r="J2089" s="70"/>
      <c r="K2089" s="178"/>
    </row>
    <row r="2090" spans="1:11">
      <c r="A2090" s="67" t="s">
        <v>3603</v>
      </c>
      <c r="B2090" s="68" t="s">
        <v>3604</v>
      </c>
      <c r="C2090" s="68" t="s">
        <v>3583</v>
      </c>
      <c r="D2090" s="68" t="s">
        <v>3584</v>
      </c>
      <c r="E2090" s="68" t="s">
        <v>4238</v>
      </c>
      <c r="F2090" s="68" t="s">
        <v>4239</v>
      </c>
      <c r="G2090" s="68" t="s">
        <v>4240</v>
      </c>
      <c r="H2090" s="69">
        <v>7260529</v>
      </c>
      <c r="I2090" s="68" t="s">
        <v>5148</v>
      </c>
      <c r="J2090" s="70"/>
      <c r="K2090" s="178"/>
    </row>
    <row r="2091" spans="1:11">
      <c r="A2091" s="67" t="s">
        <v>3613</v>
      </c>
      <c r="B2091" s="68" t="s">
        <v>3614</v>
      </c>
      <c r="C2091" s="68" t="s">
        <v>3607</v>
      </c>
      <c r="D2091" s="68" t="s">
        <v>3608</v>
      </c>
      <c r="E2091" s="68" t="s">
        <v>4238</v>
      </c>
      <c r="F2091" s="68" t="s">
        <v>4239</v>
      </c>
      <c r="G2091" s="68" t="s">
        <v>4240</v>
      </c>
      <c r="H2091" s="69">
        <v>1221411</v>
      </c>
      <c r="I2091" s="68" t="s">
        <v>5148</v>
      </c>
      <c r="J2091" s="70"/>
      <c r="K2091" s="178"/>
    </row>
    <row r="2092" spans="1:11">
      <c r="A2092" s="67" t="s">
        <v>3615</v>
      </c>
      <c r="B2092" s="68" t="s">
        <v>3616</v>
      </c>
      <c r="C2092" s="68" t="s">
        <v>3607</v>
      </c>
      <c r="D2092" s="68" t="s">
        <v>3608</v>
      </c>
      <c r="E2092" s="68" t="s">
        <v>4238</v>
      </c>
      <c r="F2092" s="68" t="s">
        <v>4239</v>
      </c>
      <c r="G2092" s="68" t="s">
        <v>4240</v>
      </c>
      <c r="H2092" s="69">
        <v>289486</v>
      </c>
      <c r="I2092" s="68" t="s">
        <v>5148</v>
      </c>
      <c r="J2092" s="70"/>
      <c r="K2092" s="178"/>
    </row>
    <row r="2093" spans="1:11">
      <c r="A2093" s="67" t="s">
        <v>3617</v>
      </c>
      <c r="B2093" s="68" t="s">
        <v>3618</v>
      </c>
      <c r="C2093" s="68" t="s">
        <v>3607</v>
      </c>
      <c r="D2093" s="68" t="s">
        <v>3608</v>
      </c>
      <c r="E2093" s="68" t="s">
        <v>4238</v>
      </c>
      <c r="F2093" s="68" t="s">
        <v>4239</v>
      </c>
      <c r="G2093" s="68" t="s">
        <v>4240</v>
      </c>
      <c r="H2093" s="69">
        <v>93370</v>
      </c>
      <c r="I2093" s="68" t="s">
        <v>5148</v>
      </c>
      <c r="J2093" s="70"/>
      <c r="K2093" s="178"/>
    </row>
    <row r="2094" spans="1:11">
      <c r="A2094" s="67" t="s">
        <v>3621</v>
      </c>
      <c r="B2094" s="68" t="s">
        <v>3622</v>
      </c>
      <c r="C2094" s="68" t="s">
        <v>3607</v>
      </c>
      <c r="D2094" s="68" t="s">
        <v>3608</v>
      </c>
      <c r="E2094" s="68" t="s">
        <v>4238</v>
      </c>
      <c r="F2094" s="68" t="s">
        <v>4239</v>
      </c>
      <c r="G2094" s="68" t="s">
        <v>4240</v>
      </c>
      <c r="H2094" s="69">
        <v>840326</v>
      </c>
      <c r="I2094" s="68" t="s">
        <v>5148</v>
      </c>
      <c r="J2094" s="70"/>
      <c r="K2094" s="178"/>
    </row>
    <row r="2095" spans="1:11">
      <c r="A2095" s="67" t="s">
        <v>3631</v>
      </c>
      <c r="B2095" s="68" t="s">
        <v>3632</v>
      </c>
      <c r="C2095" s="68" t="s">
        <v>3625</v>
      </c>
      <c r="D2095" s="68" t="s">
        <v>3626</v>
      </c>
      <c r="E2095" s="68" t="s">
        <v>4238</v>
      </c>
      <c r="F2095" s="68" t="s">
        <v>4239</v>
      </c>
      <c r="G2095" s="68" t="s">
        <v>4240</v>
      </c>
      <c r="H2095" s="69">
        <v>1368810</v>
      </c>
      <c r="I2095" s="68" t="s">
        <v>5148</v>
      </c>
      <c r="J2095" s="70"/>
      <c r="K2095" s="178"/>
    </row>
    <row r="2096" spans="1:11">
      <c r="A2096" s="67" t="s">
        <v>4253</v>
      </c>
      <c r="B2096" s="68" t="s">
        <v>4254</v>
      </c>
      <c r="C2096" s="68" t="s">
        <v>3625</v>
      </c>
      <c r="D2096" s="68" t="s">
        <v>3626</v>
      </c>
      <c r="E2096" s="68" t="s">
        <v>4238</v>
      </c>
      <c r="F2096" s="68" t="s">
        <v>4239</v>
      </c>
      <c r="G2096" s="68" t="s">
        <v>4240</v>
      </c>
      <c r="H2096" s="69">
        <v>373478</v>
      </c>
      <c r="I2096" s="68" t="s">
        <v>5148</v>
      </c>
      <c r="J2096" s="70"/>
      <c r="K2096" s="178"/>
    </row>
    <row r="2097" spans="1:11">
      <c r="A2097" s="67" t="s">
        <v>3635</v>
      </c>
      <c r="B2097" s="68" t="s">
        <v>3636</v>
      </c>
      <c r="C2097" s="68" t="s">
        <v>3625</v>
      </c>
      <c r="D2097" s="68" t="s">
        <v>3626</v>
      </c>
      <c r="E2097" s="68" t="s">
        <v>4238</v>
      </c>
      <c r="F2097" s="68" t="s">
        <v>4239</v>
      </c>
      <c r="G2097" s="68" t="s">
        <v>4240</v>
      </c>
      <c r="H2097" s="69">
        <v>818030</v>
      </c>
      <c r="I2097" s="68" t="s">
        <v>5148</v>
      </c>
      <c r="J2097" s="70"/>
      <c r="K2097" s="178"/>
    </row>
    <row r="2098" spans="1:11">
      <c r="A2098" s="67" t="s">
        <v>3637</v>
      </c>
      <c r="B2098" s="68" t="s">
        <v>3638</v>
      </c>
      <c r="C2098" s="68" t="s">
        <v>3625</v>
      </c>
      <c r="D2098" s="68" t="s">
        <v>3626</v>
      </c>
      <c r="E2098" s="68" t="s">
        <v>4238</v>
      </c>
      <c r="F2098" s="68" t="s">
        <v>4239</v>
      </c>
      <c r="G2098" s="68" t="s">
        <v>4240</v>
      </c>
      <c r="H2098" s="69">
        <v>1027065</v>
      </c>
      <c r="I2098" s="68" t="s">
        <v>5148</v>
      </c>
      <c r="J2098" s="70"/>
      <c r="K2098" s="178"/>
    </row>
    <row r="2099" spans="1:11">
      <c r="A2099" s="67" t="s">
        <v>3639</v>
      </c>
      <c r="B2099" s="68" t="s">
        <v>3640</v>
      </c>
      <c r="C2099" s="68" t="s">
        <v>3625</v>
      </c>
      <c r="D2099" s="68" t="s">
        <v>3626</v>
      </c>
      <c r="E2099" s="68" t="s">
        <v>4238</v>
      </c>
      <c r="F2099" s="68" t="s">
        <v>4239</v>
      </c>
      <c r="G2099" s="68" t="s">
        <v>4240</v>
      </c>
      <c r="H2099" s="69">
        <v>1026789</v>
      </c>
      <c r="I2099" s="68" t="s">
        <v>5148</v>
      </c>
      <c r="J2099" s="70"/>
      <c r="K2099" s="178"/>
    </row>
    <row r="2100" spans="1:11">
      <c r="A2100" s="67" t="s">
        <v>3643</v>
      </c>
      <c r="B2100" s="68" t="s">
        <v>3644</v>
      </c>
      <c r="C2100" s="68" t="s">
        <v>3625</v>
      </c>
      <c r="D2100" s="68" t="s">
        <v>3626</v>
      </c>
      <c r="E2100" s="68" t="s">
        <v>4238</v>
      </c>
      <c r="F2100" s="68" t="s">
        <v>4239</v>
      </c>
      <c r="G2100" s="68" t="s">
        <v>4240</v>
      </c>
      <c r="H2100" s="69">
        <v>2364202</v>
      </c>
      <c r="I2100" s="68" t="s">
        <v>5148</v>
      </c>
      <c r="J2100" s="70"/>
      <c r="K2100" s="178"/>
    </row>
    <row r="2101" spans="1:11">
      <c r="A2101" s="67" t="s">
        <v>4255</v>
      </c>
      <c r="B2101" s="68" t="s">
        <v>4256</v>
      </c>
      <c r="C2101" s="68" t="s">
        <v>3651</v>
      </c>
      <c r="D2101" s="68" t="s">
        <v>3652</v>
      </c>
      <c r="E2101" s="68" t="s">
        <v>4238</v>
      </c>
      <c r="F2101" s="68" t="s">
        <v>4239</v>
      </c>
      <c r="G2101" s="68" t="s">
        <v>4240</v>
      </c>
      <c r="H2101" s="69">
        <v>694698</v>
      </c>
      <c r="I2101" s="68" t="s">
        <v>5148</v>
      </c>
      <c r="J2101" s="70"/>
      <c r="K2101" s="178"/>
    </row>
    <row r="2102" spans="1:11">
      <c r="A2102" s="67" t="s">
        <v>3649</v>
      </c>
      <c r="B2102" s="68" t="s">
        <v>3650</v>
      </c>
      <c r="C2102" s="68" t="s">
        <v>3651</v>
      </c>
      <c r="D2102" s="68" t="s">
        <v>3652</v>
      </c>
      <c r="E2102" s="68" t="s">
        <v>4238</v>
      </c>
      <c r="F2102" s="68" t="s">
        <v>4239</v>
      </c>
      <c r="G2102" s="68" t="s">
        <v>4240</v>
      </c>
      <c r="H2102" s="69">
        <v>1948006</v>
      </c>
      <c r="I2102" s="68" t="s">
        <v>5148</v>
      </c>
      <c r="J2102" s="70"/>
      <c r="K2102" s="178"/>
    </row>
    <row r="2103" spans="1:11">
      <c r="A2103" s="67" t="s">
        <v>3653</v>
      </c>
      <c r="B2103" s="68" t="s">
        <v>3654</v>
      </c>
      <c r="C2103" s="68" t="s">
        <v>3651</v>
      </c>
      <c r="D2103" s="68" t="s">
        <v>3652</v>
      </c>
      <c r="E2103" s="68" t="s">
        <v>4238</v>
      </c>
      <c r="F2103" s="68" t="s">
        <v>4239</v>
      </c>
      <c r="G2103" s="68" t="s">
        <v>4240</v>
      </c>
      <c r="H2103" s="69">
        <v>1147664</v>
      </c>
      <c r="I2103" s="68" t="s">
        <v>5148</v>
      </c>
      <c r="J2103" s="70"/>
      <c r="K2103" s="178"/>
    </row>
    <row r="2104" spans="1:11">
      <c r="A2104" s="67" t="s">
        <v>3655</v>
      </c>
      <c r="B2104" s="68" t="s">
        <v>3656</v>
      </c>
      <c r="C2104" s="68" t="s">
        <v>3651</v>
      </c>
      <c r="D2104" s="68" t="s">
        <v>3652</v>
      </c>
      <c r="E2104" s="68" t="s">
        <v>4238</v>
      </c>
      <c r="F2104" s="68" t="s">
        <v>4239</v>
      </c>
      <c r="G2104" s="68" t="s">
        <v>4240</v>
      </c>
      <c r="H2104" s="69">
        <v>1407184</v>
      </c>
      <c r="I2104" s="68" t="s">
        <v>5148</v>
      </c>
      <c r="J2104" s="70"/>
      <c r="K2104" s="178"/>
    </row>
    <row r="2105" spans="1:11">
      <c r="A2105" s="67" t="s">
        <v>3659</v>
      </c>
      <c r="B2105" s="68" t="s">
        <v>3660</v>
      </c>
      <c r="C2105" s="68" t="s">
        <v>3651</v>
      </c>
      <c r="D2105" s="68" t="s">
        <v>3652</v>
      </c>
      <c r="E2105" s="68" t="s">
        <v>4238</v>
      </c>
      <c r="F2105" s="68" t="s">
        <v>4239</v>
      </c>
      <c r="G2105" s="68" t="s">
        <v>4240</v>
      </c>
      <c r="H2105" s="69">
        <v>964508</v>
      </c>
      <c r="I2105" s="68" t="s">
        <v>5148</v>
      </c>
      <c r="J2105" s="70"/>
      <c r="K2105" s="178"/>
    </row>
    <row r="2106" spans="1:11">
      <c r="A2106" s="67" t="s">
        <v>3661</v>
      </c>
      <c r="B2106" s="68" t="s">
        <v>3662</v>
      </c>
      <c r="C2106" s="68" t="s">
        <v>3651</v>
      </c>
      <c r="D2106" s="68" t="s">
        <v>3652</v>
      </c>
      <c r="E2106" s="68" t="s">
        <v>4238</v>
      </c>
      <c r="F2106" s="68" t="s">
        <v>4239</v>
      </c>
      <c r="G2106" s="68" t="s">
        <v>4240</v>
      </c>
      <c r="H2106" s="69">
        <v>1862819</v>
      </c>
      <c r="I2106" s="68" t="s">
        <v>5148</v>
      </c>
      <c r="J2106" s="70"/>
      <c r="K2106" s="178"/>
    </row>
    <row r="2107" spans="1:11">
      <c r="A2107" s="67" t="s">
        <v>3663</v>
      </c>
      <c r="B2107" s="68" t="s">
        <v>3664</v>
      </c>
      <c r="C2107" s="68" t="s">
        <v>3651</v>
      </c>
      <c r="D2107" s="68" t="s">
        <v>3652</v>
      </c>
      <c r="E2107" s="68" t="s">
        <v>4238</v>
      </c>
      <c r="F2107" s="68" t="s">
        <v>4239</v>
      </c>
      <c r="G2107" s="68" t="s">
        <v>4240</v>
      </c>
      <c r="H2107" s="69">
        <v>2313879</v>
      </c>
      <c r="I2107" s="68" t="s">
        <v>5148</v>
      </c>
      <c r="J2107" s="70"/>
      <c r="K2107" s="178"/>
    </row>
    <row r="2108" spans="1:11">
      <c r="A2108" s="67" t="s">
        <v>3665</v>
      </c>
      <c r="B2108" s="68" t="s">
        <v>3666</v>
      </c>
      <c r="C2108" s="68" t="s">
        <v>3651</v>
      </c>
      <c r="D2108" s="68" t="s">
        <v>3652</v>
      </c>
      <c r="E2108" s="68" t="s">
        <v>4238</v>
      </c>
      <c r="F2108" s="68" t="s">
        <v>4239</v>
      </c>
      <c r="G2108" s="68" t="s">
        <v>4240</v>
      </c>
      <c r="H2108" s="69">
        <v>1413180</v>
      </c>
      <c r="I2108" s="68" t="s">
        <v>5148</v>
      </c>
      <c r="J2108" s="70"/>
      <c r="K2108" s="178"/>
    </row>
    <row r="2109" spans="1:11">
      <c r="A2109" s="67" t="s">
        <v>4191</v>
      </c>
      <c r="B2109" s="68" t="s">
        <v>4192</v>
      </c>
      <c r="C2109" s="68" t="s">
        <v>3651</v>
      </c>
      <c r="D2109" s="68" t="s">
        <v>3652</v>
      </c>
      <c r="E2109" s="68" t="s">
        <v>4238</v>
      </c>
      <c r="F2109" s="68" t="s">
        <v>4239</v>
      </c>
      <c r="G2109" s="68" t="s">
        <v>4240</v>
      </c>
      <c r="H2109" s="69">
        <v>700303</v>
      </c>
      <c r="I2109" s="68" t="s">
        <v>5148</v>
      </c>
      <c r="J2109" s="70"/>
      <c r="K2109" s="178"/>
    </row>
    <row r="2110" spans="1:11">
      <c r="A2110" s="67" t="s">
        <v>4216</v>
      </c>
      <c r="B2110" s="68" t="s">
        <v>4217</v>
      </c>
      <c r="C2110" s="68" t="s">
        <v>3651</v>
      </c>
      <c r="D2110" s="68" t="s">
        <v>3652</v>
      </c>
      <c r="E2110" s="68" t="s">
        <v>4238</v>
      </c>
      <c r="F2110" s="68" t="s">
        <v>4239</v>
      </c>
      <c r="G2110" s="68" t="s">
        <v>4240</v>
      </c>
      <c r="H2110" s="69">
        <v>2218574</v>
      </c>
      <c r="I2110" s="68" t="s">
        <v>5148</v>
      </c>
      <c r="J2110" s="70"/>
      <c r="K2110" s="178"/>
    </row>
    <row r="2111" spans="1:11">
      <c r="A2111" s="67" t="s">
        <v>3669</v>
      </c>
      <c r="B2111" s="68" t="s">
        <v>3670</v>
      </c>
      <c r="C2111" s="68" t="s">
        <v>3651</v>
      </c>
      <c r="D2111" s="68" t="s">
        <v>3652</v>
      </c>
      <c r="E2111" s="68" t="s">
        <v>4238</v>
      </c>
      <c r="F2111" s="68" t="s">
        <v>4239</v>
      </c>
      <c r="G2111" s="68" t="s">
        <v>4240</v>
      </c>
      <c r="H2111" s="69">
        <v>2105351</v>
      </c>
      <c r="I2111" s="68" t="s">
        <v>5148</v>
      </c>
      <c r="J2111" s="70"/>
      <c r="K2111" s="178"/>
    </row>
    <row r="2112" spans="1:11">
      <c r="A2112" s="67" t="s">
        <v>3675</v>
      </c>
      <c r="B2112" s="68" t="s">
        <v>3676</v>
      </c>
      <c r="C2112" s="68" t="s">
        <v>3651</v>
      </c>
      <c r="D2112" s="68" t="s">
        <v>3652</v>
      </c>
      <c r="E2112" s="68" t="s">
        <v>4238</v>
      </c>
      <c r="F2112" s="68" t="s">
        <v>4239</v>
      </c>
      <c r="G2112" s="68" t="s">
        <v>4240</v>
      </c>
      <c r="H2112" s="69">
        <v>1120434</v>
      </c>
      <c r="I2112" s="68" t="s">
        <v>5148</v>
      </c>
      <c r="J2112" s="70"/>
      <c r="K2112" s="178"/>
    </row>
    <row r="2113" spans="1:11">
      <c r="A2113" s="67" t="s">
        <v>3681</v>
      </c>
      <c r="B2113" s="68" t="s">
        <v>3682</v>
      </c>
      <c r="C2113" s="68" t="s">
        <v>3679</v>
      </c>
      <c r="D2113" s="68" t="s">
        <v>3680</v>
      </c>
      <c r="E2113" s="68" t="s">
        <v>4238</v>
      </c>
      <c r="F2113" s="68" t="s">
        <v>4239</v>
      </c>
      <c r="G2113" s="68" t="s">
        <v>4240</v>
      </c>
      <c r="H2113" s="69">
        <v>933696</v>
      </c>
      <c r="I2113" s="68" t="s">
        <v>5148</v>
      </c>
      <c r="J2113" s="70"/>
      <c r="K2113" s="178"/>
    </row>
    <row r="2114" spans="1:11">
      <c r="A2114" s="67" t="s">
        <v>3683</v>
      </c>
      <c r="B2114" s="68" t="s">
        <v>3684</v>
      </c>
      <c r="C2114" s="68" t="s">
        <v>3679</v>
      </c>
      <c r="D2114" s="68" t="s">
        <v>3680</v>
      </c>
      <c r="E2114" s="68" t="s">
        <v>4238</v>
      </c>
      <c r="F2114" s="68" t="s">
        <v>4239</v>
      </c>
      <c r="G2114" s="68" t="s">
        <v>4240</v>
      </c>
      <c r="H2114" s="69">
        <v>280109</v>
      </c>
      <c r="I2114" s="68" t="s">
        <v>5148</v>
      </c>
      <c r="J2114" s="70"/>
      <c r="K2114" s="178"/>
    </row>
    <row r="2115" spans="1:11">
      <c r="A2115" s="67" t="s">
        <v>4257</v>
      </c>
      <c r="B2115" s="68" t="s">
        <v>4258</v>
      </c>
      <c r="C2115" s="68" t="s">
        <v>3689</v>
      </c>
      <c r="D2115" s="68" t="s">
        <v>3690</v>
      </c>
      <c r="E2115" s="68" t="s">
        <v>4238</v>
      </c>
      <c r="F2115" s="68" t="s">
        <v>4239</v>
      </c>
      <c r="G2115" s="68" t="s">
        <v>4240</v>
      </c>
      <c r="H2115" s="69">
        <v>466847</v>
      </c>
      <c r="I2115" s="68" t="s">
        <v>5148</v>
      </c>
      <c r="J2115" s="70"/>
      <c r="K2115" s="178"/>
    </row>
    <row r="2116" spans="1:11">
      <c r="A2116" s="67" t="s">
        <v>3727</v>
      </c>
      <c r="B2116" s="68" t="s">
        <v>3728</v>
      </c>
      <c r="C2116" s="68" t="s">
        <v>3693</v>
      </c>
      <c r="D2116" s="68" t="s">
        <v>3694</v>
      </c>
      <c r="E2116" s="68" t="s">
        <v>4238</v>
      </c>
      <c r="F2116" s="68" t="s">
        <v>4239</v>
      </c>
      <c r="G2116" s="68" t="s">
        <v>4240</v>
      </c>
      <c r="H2116" s="69">
        <v>267547</v>
      </c>
      <c r="I2116" s="68" t="s">
        <v>5148</v>
      </c>
      <c r="J2116" s="70"/>
      <c r="K2116" s="178"/>
    </row>
    <row r="2117" spans="1:11">
      <c r="A2117" s="67" t="s">
        <v>3729</v>
      </c>
      <c r="B2117" s="68" t="s">
        <v>3730</v>
      </c>
      <c r="C2117" s="68" t="s">
        <v>3693</v>
      </c>
      <c r="D2117" s="68" t="s">
        <v>3694</v>
      </c>
      <c r="E2117" s="68" t="s">
        <v>4238</v>
      </c>
      <c r="F2117" s="68" t="s">
        <v>4239</v>
      </c>
      <c r="G2117" s="68" t="s">
        <v>4240</v>
      </c>
      <c r="H2117" s="69">
        <v>1015918</v>
      </c>
      <c r="I2117" s="68" t="s">
        <v>5148</v>
      </c>
      <c r="J2117" s="70"/>
      <c r="K2117" s="178"/>
    </row>
    <row r="2118" spans="1:11">
      <c r="A2118" s="67" t="s">
        <v>3731</v>
      </c>
      <c r="B2118" s="68" t="s">
        <v>3732</v>
      </c>
      <c r="C2118" s="68" t="s">
        <v>3693</v>
      </c>
      <c r="D2118" s="68" t="s">
        <v>3694</v>
      </c>
      <c r="E2118" s="68" t="s">
        <v>4238</v>
      </c>
      <c r="F2118" s="68" t="s">
        <v>4239</v>
      </c>
      <c r="G2118" s="68" t="s">
        <v>4240</v>
      </c>
      <c r="H2118" s="69">
        <v>1609909</v>
      </c>
      <c r="I2118" s="68" t="s">
        <v>5148</v>
      </c>
      <c r="J2118" s="70"/>
      <c r="K2118" s="178"/>
    </row>
    <row r="2119" spans="1:11">
      <c r="A2119" s="67" t="s">
        <v>3733</v>
      </c>
      <c r="B2119" s="68" t="s">
        <v>3734</v>
      </c>
      <c r="C2119" s="68" t="s">
        <v>3693</v>
      </c>
      <c r="D2119" s="68" t="s">
        <v>3694</v>
      </c>
      <c r="E2119" s="68" t="s">
        <v>4238</v>
      </c>
      <c r="F2119" s="68" t="s">
        <v>4239</v>
      </c>
      <c r="G2119" s="68" t="s">
        <v>4240</v>
      </c>
      <c r="H2119" s="69">
        <v>134480</v>
      </c>
      <c r="I2119" s="68" t="s">
        <v>5148</v>
      </c>
      <c r="J2119" s="70"/>
      <c r="K2119" s="178"/>
    </row>
    <row r="2120" spans="1:11">
      <c r="A2120" s="67" t="s">
        <v>3737</v>
      </c>
      <c r="B2120" s="68" t="s">
        <v>3738</v>
      </c>
      <c r="C2120" s="68" t="s">
        <v>3693</v>
      </c>
      <c r="D2120" s="68" t="s">
        <v>3694</v>
      </c>
      <c r="E2120" s="68" t="s">
        <v>4238</v>
      </c>
      <c r="F2120" s="68" t="s">
        <v>4239</v>
      </c>
      <c r="G2120" s="68" t="s">
        <v>4240</v>
      </c>
      <c r="H2120" s="69">
        <v>840326</v>
      </c>
      <c r="I2120" s="68" t="s">
        <v>5148</v>
      </c>
      <c r="J2120" s="70"/>
      <c r="K2120" s="178"/>
    </row>
    <row r="2121" spans="1:11">
      <c r="A2121" s="67" t="s">
        <v>3739</v>
      </c>
      <c r="B2121" s="68" t="s">
        <v>3740</v>
      </c>
      <c r="C2121" s="68" t="s">
        <v>3693</v>
      </c>
      <c r="D2121" s="68" t="s">
        <v>3694</v>
      </c>
      <c r="E2121" s="68" t="s">
        <v>4238</v>
      </c>
      <c r="F2121" s="68" t="s">
        <v>4239</v>
      </c>
      <c r="G2121" s="68" t="s">
        <v>4240</v>
      </c>
      <c r="H2121" s="69">
        <v>4956253</v>
      </c>
      <c r="I2121" s="68" t="s">
        <v>5148</v>
      </c>
      <c r="J2121" s="70"/>
      <c r="K2121" s="178"/>
    </row>
    <row r="2122" spans="1:11">
      <c r="A2122" s="67" t="s">
        <v>3741</v>
      </c>
      <c r="B2122" s="68" t="s">
        <v>3742</v>
      </c>
      <c r="C2122" s="68" t="s">
        <v>3693</v>
      </c>
      <c r="D2122" s="68" t="s">
        <v>3694</v>
      </c>
      <c r="E2122" s="68" t="s">
        <v>4238</v>
      </c>
      <c r="F2122" s="68" t="s">
        <v>4239</v>
      </c>
      <c r="G2122" s="68" t="s">
        <v>4240</v>
      </c>
      <c r="H2122" s="69">
        <v>1357722</v>
      </c>
      <c r="I2122" s="68" t="s">
        <v>5148</v>
      </c>
      <c r="J2122" s="70"/>
      <c r="K2122" s="178"/>
    </row>
    <row r="2123" spans="1:11">
      <c r="A2123" s="67" t="s">
        <v>5058</v>
      </c>
      <c r="B2123" s="68" t="s">
        <v>4662</v>
      </c>
      <c r="C2123" s="68" t="s">
        <v>3693</v>
      </c>
      <c r="D2123" s="68" t="s">
        <v>3694</v>
      </c>
      <c r="E2123" s="68" t="s">
        <v>4238</v>
      </c>
      <c r="F2123" s="68" t="s">
        <v>4239</v>
      </c>
      <c r="G2123" s="68" t="s">
        <v>4240</v>
      </c>
      <c r="H2123" s="69">
        <v>675000</v>
      </c>
      <c r="I2123" s="68" t="s">
        <v>5148</v>
      </c>
      <c r="J2123" s="70"/>
      <c r="K2123" s="178"/>
    </row>
    <row r="2124" spans="1:11">
      <c r="A2124" s="67" t="s">
        <v>4421</v>
      </c>
      <c r="B2124" s="68" t="s">
        <v>4422</v>
      </c>
      <c r="C2124" s="68" t="s">
        <v>3693</v>
      </c>
      <c r="D2124" s="68" t="s">
        <v>3694</v>
      </c>
      <c r="E2124" s="68" t="s">
        <v>4238</v>
      </c>
      <c r="F2124" s="68" t="s">
        <v>4239</v>
      </c>
      <c r="G2124" s="68" t="s">
        <v>4240</v>
      </c>
      <c r="H2124" s="69">
        <v>46616</v>
      </c>
      <c r="I2124" s="68" t="s">
        <v>5148</v>
      </c>
      <c r="J2124" s="70"/>
      <c r="K2124" s="178"/>
    </row>
    <row r="2125" spans="1:11">
      <c r="A2125" s="67" t="s">
        <v>3745</v>
      </c>
      <c r="B2125" s="68" t="s">
        <v>3746</v>
      </c>
      <c r="C2125" s="68" t="s">
        <v>3693</v>
      </c>
      <c r="D2125" s="68" t="s">
        <v>3694</v>
      </c>
      <c r="E2125" s="68" t="s">
        <v>4238</v>
      </c>
      <c r="F2125" s="68" t="s">
        <v>4239</v>
      </c>
      <c r="G2125" s="68" t="s">
        <v>4240</v>
      </c>
      <c r="H2125" s="69">
        <v>10659464</v>
      </c>
      <c r="I2125" s="68" t="s">
        <v>5148</v>
      </c>
      <c r="J2125" s="70"/>
      <c r="K2125" s="178"/>
    </row>
    <row r="2126" spans="1:11">
      <c r="A2126" s="67" t="s">
        <v>4259</v>
      </c>
      <c r="B2126" s="68" t="s">
        <v>4260</v>
      </c>
      <c r="C2126" s="68" t="s">
        <v>3749</v>
      </c>
      <c r="D2126" s="68" t="s">
        <v>3750</v>
      </c>
      <c r="E2126" s="68" t="s">
        <v>4238</v>
      </c>
      <c r="F2126" s="68" t="s">
        <v>4239</v>
      </c>
      <c r="G2126" s="68" t="s">
        <v>4240</v>
      </c>
      <c r="H2126" s="69">
        <v>186739</v>
      </c>
      <c r="I2126" s="68" t="s">
        <v>5148</v>
      </c>
      <c r="J2126" s="70"/>
      <c r="K2126" s="178"/>
    </row>
    <row r="2127" spans="1:11">
      <c r="A2127" s="67" t="s">
        <v>3757</v>
      </c>
      <c r="B2127" s="68" t="s">
        <v>3758</v>
      </c>
      <c r="C2127" s="68" t="s">
        <v>3749</v>
      </c>
      <c r="D2127" s="68" t="s">
        <v>3750</v>
      </c>
      <c r="E2127" s="68" t="s">
        <v>4238</v>
      </c>
      <c r="F2127" s="68" t="s">
        <v>4239</v>
      </c>
      <c r="G2127" s="68" t="s">
        <v>4240</v>
      </c>
      <c r="H2127" s="69">
        <v>93370</v>
      </c>
      <c r="I2127" s="68" t="s">
        <v>5148</v>
      </c>
      <c r="J2127" s="70"/>
      <c r="K2127" s="178"/>
    </row>
    <row r="2128" spans="1:11">
      <c r="A2128" s="67" t="s">
        <v>3761</v>
      </c>
      <c r="B2128" s="68" t="s">
        <v>3762</v>
      </c>
      <c r="C2128" s="68" t="s">
        <v>3749</v>
      </c>
      <c r="D2128" s="68" t="s">
        <v>3750</v>
      </c>
      <c r="E2128" s="68" t="s">
        <v>4238</v>
      </c>
      <c r="F2128" s="68" t="s">
        <v>4239</v>
      </c>
      <c r="G2128" s="68" t="s">
        <v>4240</v>
      </c>
      <c r="H2128" s="69">
        <v>4571628</v>
      </c>
      <c r="I2128" s="68" t="s">
        <v>5148</v>
      </c>
      <c r="J2128" s="70"/>
      <c r="K2128" s="178"/>
    </row>
    <row r="2129" spans="1:11">
      <c r="A2129" s="67" t="s">
        <v>3773</v>
      </c>
      <c r="B2129" s="68" t="s">
        <v>3774</v>
      </c>
      <c r="C2129" s="68" t="s">
        <v>3765</v>
      </c>
      <c r="D2129" s="68" t="s">
        <v>3766</v>
      </c>
      <c r="E2129" s="68" t="s">
        <v>4238</v>
      </c>
      <c r="F2129" s="68" t="s">
        <v>4239</v>
      </c>
      <c r="G2129" s="68" t="s">
        <v>4240</v>
      </c>
      <c r="H2129" s="69">
        <v>93370</v>
      </c>
      <c r="I2129" s="68" t="s">
        <v>5148</v>
      </c>
      <c r="J2129" s="70"/>
      <c r="K2129" s="178"/>
    </row>
    <row r="2130" spans="1:11">
      <c r="A2130" s="67" t="s">
        <v>3775</v>
      </c>
      <c r="B2130" s="68" t="s">
        <v>3776</v>
      </c>
      <c r="C2130" s="68" t="s">
        <v>3765</v>
      </c>
      <c r="D2130" s="68" t="s">
        <v>3766</v>
      </c>
      <c r="E2130" s="68" t="s">
        <v>4238</v>
      </c>
      <c r="F2130" s="68" t="s">
        <v>4239</v>
      </c>
      <c r="G2130" s="68" t="s">
        <v>4240</v>
      </c>
      <c r="H2130" s="69">
        <v>93370</v>
      </c>
      <c r="I2130" s="68" t="s">
        <v>5148</v>
      </c>
      <c r="J2130" s="70"/>
      <c r="K2130" s="178"/>
    </row>
    <row r="2131" spans="1:11">
      <c r="A2131" s="67" t="s">
        <v>3779</v>
      </c>
      <c r="B2131" s="68" t="s">
        <v>3780</v>
      </c>
      <c r="C2131" s="68" t="s">
        <v>3765</v>
      </c>
      <c r="D2131" s="68" t="s">
        <v>3766</v>
      </c>
      <c r="E2131" s="68" t="s">
        <v>4238</v>
      </c>
      <c r="F2131" s="68" t="s">
        <v>4239</v>
      </c>
      <c r="G2131" s="68" t="s">
        <v>4240</v>
      </c>
      <c r="H2131" s="69">
        <v>2890976</v>
      </c>
      <c r="I2131" s="68" t="s">
        <v>5148</v>
      </c>
      <c r="J2131" s="70"/>
      <c r="K2131" s="178"/>
    </row>
    <row r="2132" spans="1:11">
      <c r="A2132" s="67" t="s">
        <v>3793</v>
      </c>
      <c r="B2132" s="68" t="s">
        <v>3794</v>
      </c>
      <c r="C2132" s="68" t="s">
        <v>3783</v>
      </c>
      <c r="D2132" s="68" t="s">
        <v>3784</v>
      </c>
      <c r="E2132" s="68" t="s">
        <v>4238</v>
      </c>
      <c r="F2132" s="68" t="s">
        <v>4239</v>
      </c>
      <c r="G2132" s="68" t="s">
        <v>4240</v>
      </c>
      <c r="H2132" s="69">
        <v>414590</v>
      </c>
      <c r="I2132" s="68" t="s">
        <v>5148</v>
      </c>
      <c r="J2132" s="70"/>
      <c r="K2132" s="178"/>
    </row>
    <row r="2133" spans="1:11">
      <c r="A2133" s="67" t="s">
        <v>4263</v>
      </c>
      <c r="B2133" s="68" t="s">
        <v>4213</v>
      </c>
      <c r="C2133" s="68" t="s">
        <v>3783</v>
      </c>
      <c r="D2133" s="68" t="s">
        <v>3784</v>
      </c>
      <c r="E2133" s="68" t="s">
        <v>4238</v>
      </c>
      <c r="F2133" s="68" t="s">
        <v>4239</v>
      </c>
      <c r="G2133" s="68" t="s">
        <v>4240</v>
      </c>
      <c r="H2133" s="69">
        <v>259424</v>
      </c>
      <c r="I2133" s="68" t="s">
        <v>5148</v>
      </c>
      <c r="J2133" s="70"/>
      <c r="K2133" s="178"/>
    </row>
    <row r="2134" spans="1:11">
      <c r="A2134" s="67" t="s">
        <v>4433</v>
      </c>
      <c r="B2134" s="68" t="s">
        <v>4434</v>
      </c>
      <c r="C2134" s="68" t="s">
        <v>3783</v>
      </c>
      <c r="D2134" s="68" t="s">
        <v>3784</v>
      </c>
      <c r="E2134" s="68" t="s">
        <v>4238</v>
      </c>
      <c r="F2134" s="68" t="s">
        <v>4239</v>
      </c>
      <c r="G2134" s="68" t="s">
        <v>4240</v>
      </c>
      <c r="H2134" s="69">
        <v>93370</v>
      </c>
      <c r="I2134" s="68" t="s">
        <v>5148</v>
      </c>
      <c r="J2134" s="70"/>
      <c r="K2134" s="178"/>
    </row>
    <row r="2135" spans="1:11">
      <c r="A2135" s="67" t="s">
        <v>3799</v>
      </c>
      <c r="B2135" s="68" t="s">
        <v>3800</v>
      </c>
      <c r="C2135" s="68" t="s">
        <v>3783</v>
      </c>
      <c r="D2135" s="68" t="s">
        <v>3784</v>
      </c>
      <c r="E2135" s="68" t="s">
        <v>4238</v>
      </c>
      <c r="F2135" s="68" t="s">
        <v>4239</v>
      </c>
      <c r="G2135" s="68" t="s">
        <v>4240</v>
      </c>
      <c r="H2135" s="69">
        <v>3757867</v>
      </c>
      <c r="I2135" s="68" t="s">
        <v>5148</v>
      </c>
      <c r="J2135" s="70"/>
      <c r="K2135" s="178"/>
    </row>
    <row r="2136" spans="1:11">
      <c r="A2136" s="67" t="s">
        <v>3811</v>
      </c>
      <c r="B2136" s="68" t="s">
        <v>3812</v>
      </c>
      <c r="C2136" s="68" t="s">
        <v>3805</v>
      </c>
      <c r="D2136" s="68" t="s">
        <v>3806</v>
      </c>
      <c r="E2136" s="68" t="s">
        <v>4238</v>
      </c>
      <c r="F2136" s="68" t="s">
        <v>4239</v>
      </c>
      <c r="G2136" s="68" t="s">
        <v>4240</v>
      </c>
      <c r="H2136" s="69">
        <v>911400</v>
      </c>
      <c r="I2136" s="68" t="s">
        <v>5148</v>
      </c>
      <c r="J2136" s="70"/>
      <c r="K2136" s="178"/>
    </row>
    <row r="2137" spans="1:11">
      <c r="A2137" s="67" t="s">
        <v>3813</v>
      </c>
      <c r="B2137" s="68" t="s">
        <v>3814</v>
      </c>
      <c r="C2137" s="68" t="s">
        <v>3805</v>
      </c>
      <c r="D2137" s="68" t="s">
        <v>3806</v>
      </c>
      <c r="E2137" s="68" t="s">
        <v>4238</v>
      </c>
      <c r="F2137" s="68" t="s">
        <v>4239</v>
      </c>
      <c r="G2137" s="68" t="s">
        <v>4240</v>
      </c>
      <c r="H2137" s="69">
        <v>487433</v>
      </c>
      <c r="I2137" s="68" t="s">
        <v>5148</v>
      </c>
      <c r="J2137" s="70"/>
      <c r="K2137" s="178"/>
    </row>
    <row r="2138" spans="1:11">
      <c r="A2138" s="67" t="s">
        <v>3815</v>
      </c>
      <c r="B2138" s="68" t="s">
        <v>3816</v>
      </c>
      <c r="C2138" s="68" t="s">
        <v>3805</v>
      </c>
      <c r="D2138" s="68" t="s">
        <v>3806</v>
      </c>
      <c r="E2138" s="68" t="s">
        <v>4238</v>
      </c>
      <c r="F2138" s="68" t="s">
        <v>4239</v>
      </c>
      <c r="G2138" s="68" t="s">
        <v>4240</v>
      </c>
      <c r="H2138" s="69">
        <v>268961</v>
      </c>
      <c r="I2138" s="68" t="s">
        <v>5148</v>
      </c>
      <c r="J2138" s="70"/>
      <c r="K2138" s="178"/>
    </row>
    <row r="2139" spans="1:11">
      <c r="A2139" s="67" t="s">
        <v>4264</v>
      </c>
      <c r="B2139" s="68" t="s">
        <v>4265</v>
      </c>
      <c r="C2139" s="68" t="s">
        <v>3805</v>
      </c>
      <c r="D2139" s="68" t="s">
        <v>3806</v>
      </c>
      <c r="E2139" s="68" t="s">
        <v>4238</v>
      </c>
      <c r="F2139" s="68" t="s">
        <v>4239</v>
      </c>
      <c r="G2139" s="68" t="s">
        <v>4240</v>
      </c>
      <c r="H2139" s="69">
        <v>279970</v>
      </c>
      <c r="I2139" s="68" t="s">
        <v>5148</v>
      </c>
      <c r="J2139" s="70"/>
      <c r="K2139" s="178"/>
    </row>
    <row r="2140" spans="1:11">
      <c r="A2140" s="67" t="s">
        <v>3817</v>
      </c>
      <c r="B2140" s="68" t="s">
        <v>3818</v>
      </c>
      <c r="C2140" s="68" t="s">
        <v>3805</v>
      </c>
      <c r="D2140" s="68" t="s">
        <v>3806</v>
      </c>
      <c r="E2140" s="68" t="s">
        <v>4238</v>
      </c>
      <c r="F2140" s="68" t="s">
        <v>4239</v>
      </c>
      <c r="G2140" s="68" t="s">
        <v>4240</v>
      </c>
      <c r="H2140" s="69">
        <v>186739</v>
      </c>
      <c r="I2140" s="68" t="s">
        <v>5148</v>
      </c>
      <c r="J2140" s="70"/>
      <c r="K2140" s="178"/>
    </row>
    <row r="2141" spans="1:11">
      <c r="A2141" s="67" t="s">
        <v>3821</v>
      </c>
      <c r="B2141" s="68" t="s">
        <v>3820</v>
      </c>
      <c r="C2141" s="68" t="s">
        <v>3805</v>
      </c>
      <c r="D2141" s="68" t="s">
        <v>3806</v>
      </c>
      <c r="E2141" s="68" t="s">
        <v>4238</v>
      </c>
      <c r="F2141" s="68" t="s">
        <v>4239</v>
      </c>
      <c r="G2141" s="68" t="s">
        <v>4240</v>
      </c>
      <c r="H2141" s="69">
        <v>3123476</v>
      </c>
      <c r="I2141" s="68" t="s">
        <v>5148</v>
      </c>
      <c r="J2141" s="70"/>
      <c r="K2141" s="178"/>
    </row>
    <row r="2142" spans="1:11">
      <c r="A2142" s="67" t="s">
        <v>3832</v>
      </c>
      <c r="B2142" s="68" t="s">
        <v>3833</v>
      </c>
      <c r="C2142" s="68" t="s">
        <v>3824</v>
      </c>
      <c r="D2142" s="68" t="s">
        <v>3825</v>
      </c>
      <c r="E2142" s="68" t="s">
        <v>4238</v>
      </c>
      <c r="F2142" s="68" t="s">
        <v>4239</v>
      </c>
      <c r="G2142" s="68" t="s">
        <v>4240</v>
      </c>
      <c r="H2142" s="69">
        <v>139986</v>
      </c>
      <c r="I2142" s="68" t="s">
        <v>5148</v>
      </c>
      <c r="J2142" s="70"/>
      <c r="K2142" s="178"/>
    </row>
    <row r="2143" spans="1:11">
      <c r="A2143" s="67" t="s">
        <v>3834</v>
      </c>
      <c r="B2143" s="68" t="s">
        <v>3835</v>
      </c>
      <c r="C2143" s="68" t="s">
        <v>3824</v>
      </c>
      <c r="D2143" s="68" t="s">
        <v>3825</v>
      </c>
      <c r="E2143" s="68" t="s">
        <v>4238</v>
      </c>
      <c r="F2143" s="68" t="s">
        <v>4239</v>
      </c>
      <c r="G2143" s="68" t="s">
        <v>4240</v>
      </c>
      <c r="H2143" s="69">
        <v>186739</v>
      </c>
      <c r="I2143" s="68" t="s">
        <v>5148</v>
      </c>
      <c r="J2143" s="70"/>
      <c r="K2143" s="178"/>
    </row>
    <row r="2144" spans="1:11">
      <c r="A2144" s="67" t="s">
        <v>3836</v>
      </c>
      <c r="B2144" s="68" t="s">
        <v>3837</v>
      </c>
      <c r="C2144" s="68" t="s">
        <v>3824</v>
      </c>
      <c r="D2144" s="68" t="s">
        <v>3825</v>
      </c>
      <c r="E2144" s="68" t="s">
        <v>4238</v>
      </c>
      <c r="F2144" s="68" t="s">
        <v>4239</v>
      </c>
      <c r="G2144" s="68" t="s">
        <v>4240</v>
      </c>
      <c r="H2144" s="69">
        <v>1143281</v>
      </c>
      <c r="I2144" s="68" t="s">
        <v>5148</v>
      </c>
      <c r="J2144" s="70"/>
      <c r="K2144" s="178"/>
    </row>
    <row r="2145" spans="1:11">
      <c r="A2145" s="67" t="s">
        <v>3838</v>
      </c>
      <c r="B2145" s="68" t="s">
        <v>3839</v>
      </c>
      <c r="C2145" s="68" t="s">
        <v>3824</v>
      </c>
      <c r="D2145" s="68" t="s">
        <v>3825</v>
      </c>
      <c r="E2145" s="68" t="s">
        <v>4238</v>
      </c>
      <c r="F2145" s="68" t="s">
        <v>4239</v>
      </c>
      <c r="G2145" s="68" t="s">
        <v>4240</v>
      </c>
      <c r="H2145" s="69">
        <v>3266164</v>
      </c>
      <c r="I2145" s="68" t="s">
        <v>5148</v>
      </c>
      <c r="J2145" s="70"/>
      <c r="K2145" s="178"/>
    </row>
    <row r="2146" spans="1:11">
      <c r="A2146" s="67" t="s">
        <v>3842</v>
      </c>
      <c r="B2146" s="68" t="s">
        <v>3843</v>
      </c>
      <c r="C2146" s="68" t="s">
        <v>3824</v>
      </c>
      <c r="D2146" s="68" t="s">
        <v>3825</v>
      </c>
      <c r="E2146" s="68" t="s">
        <v>4238</v>
      </c>
      <c r="F2146" s="68" t="s">
        <v>4239</v>
      </c>
      <c r="G2146" s="68" t="s">
        <v>4240</v>
      </c>
      <c r="H2146" s="69">
        <v>687641</v>
      </c>
      <c r="I2146" s="68" t="s">
        <v>5148</v>
      </c>
      <c r="J2146" s="70"/>
      <c r="K2146" s="178"/>
    </row>
    <row r="2147" spans="1:11">
      <c r="A2147" s="67" t="s">
        <v>4236</v>
      </c>
      <c r="B2147" s="68" t="s">
        <v>4237</v>
      </c>
      <c r="C2147" s="68" t="s">
        <v>3824</v>
      </c>
      <c r="D2147" s="68" t="s">
        <v>3825</v>
      </c>
      <c r="E2147" s="68" t="s">
        <v>4238</v>
      </c>
      <c r="F2147" s="68" t="s">
        <v>4239</v>
      </c>
      <c r="G2147" s="68" t="s">
        <v>4240</v>
      </c>
      <c r="H2147" s="69">
        <v>466847</v>
      </c>
      <c r="I2147" s="68" t="s">
        <v>5148</v>
      </c>
      <c r="J2147" s="70"/>
      <c r="K2147" s="178"/>
    </row>
    <row r="2148" spans="1:11">
      <c r="A2148" s="67" t="s">
        <v>3884</v>
      </c>
      <c r="B2148" s="68" t="s">
        <v>3885</v>
      </c>
      <c r="C2148" s="68" t="s">
        <v>3846</v>
      </c>
      <c r="D2148" s="68" t="s">
        <v>3847</v>
      </c>
      <c r="E2148" s="68" t="s">
        <v>4238</v>
      </c>
      <c r="F2148" s="68" t="s">
        <v>4239</v>
      </c>
      <c r="G2148" s="68" t="s">
        <v>4240</v>
      </c>
      <c r="H2148" s="69">
        <v>3047922</v>
      </c>
      <c r="I2148" s="68" t="s">
        <v>5148</v>
      </c>
      <c r="J2148" s="70"/>
      <c r="K2148" s="178"/>
    </row>
    <row r="2149" spans="1:11">
      <c r="A2149" s="67" t="s">
        <v>4196</v>
      </c>
      <c r="B2149" s="68" t="s">
        <v>4197</v>
      </c>
      <c r="C2149" s="68" t="s">
        <v>3846</v>
      </c>
      <c r="D2149" s="68" t="s">
        <v>3847</v>
      </c>
      <c r="E2149" s="68" t="s">
        <v>4238</v>
      </c>
      <c r="F2149" s="68" t="s">
        <v>4239</v>
      </c>
      <c r="G2149" s="68" t="s">
        <v>4240</v>
      </c>
      <c r="H2149" s="69">
        <v>5381277</v>
      </c>
      <c r="I2149" s="68" t="s">
        <v>5148</v>
      </c>
      <c r="J2149" s="70"/>
      <c r="K2149" s="178"/>
    </row>
    <row r="2150" spans="1:11">
      <c r="A2150" s="67" t="s">
        <v>3888</v>
      </c>
      <c r="B2150" s="68" t="s">
        <v>3889</v>
      </c>
      <c r="C2150" s="68" t="s">
        <v>3846</v>
      </c>
      <c r="D2150" s="68" t="s">
        <v>3847</v>
      </c>
      <c r="E2150" s="68" t="s">
        <v>4238</v>
      </c>
      <c r="F2150" s="68" t="s">
        <v>4239</v>
      </c>
      <c r="G2150" s="68" t="s">
        <v>4240</v>
      </c>
      <c r="H2150" s="69">
        <v>186739</v>
      </c>
      <c r="I2150" s="68" t="s">
        <v>5148</v>
      </c>
      <c r="J2150" s="70"/>
      <c r="K2150" s="178"/>
    </row>
    <row r="2151" spans="1:11">
      <c r="A2151" s="67" t="s">
        <v>3890</v>
      </c>
      <c r="B2151" s="68" t="s">
        <v>3891</v>
      </c>
      <c r="C2151" s="68" t="s">
        <v>3846</v>
      </c>
      <c r="D2151" s="68" t="s">
        <v>3847</v>
      </c>
      <c r="E2151" s="68" t="s">
        <v>4238</v>
      </c>
      <c r="F2151" s="68" t="s">
        <v>4239</v>
      </c>
      <c r="G2151" s="68" t="s">
        <v>4240</v>
      </c>
      <c r="H2151" s="69">
        <v>9336062</v>
      </c>
      <c r="I2151" s="68" t="s">
        <v>5148</v>
      </c>
      <c r="J2151" s="70"/>
      <c r="K2151" s="178"/>
    </row>
    <row r="2152" spans="1:11">
      <c r="A2152" s="67" t="s">
        <v>3892</v>
      </c>
      <c r="B2152" s="68" t="s">
        <v>3893</v>
      </c>
      <c r="C2152" s="68" t="s">
        <v>3846</v>
      </c>
      <c r="D2152" s="68" t="s">
        <v>3847</v>
      </c>
      <c r="E2152" s="68" t="s">
        <v>4238</v>
      </c>
      <c r="F2152" s="68" t="s">
        <v>4239</v>
      </c>
      <c r="G2152" s="68" t="s">
        <v>4240</v>
      </c>
      <c r="H2152" s="69">
        <v>1409004</v>
      </c>
      <c r="I2152" s="68" t="s">
        <v>5148</v>
      </c>
      <c r="J2152" s="70"/>
      <c r="K2152" s="178"/>
    </row>
    <row r="2153" spans="1:11">
      <c r="A2153" s="67" t="s">
        <v>3894</v>
      </c>
      <c r="B2153" s="68" t="s">
        <v>3895</v>
      </c>
      <c r="C2153" s="68" t="s">
        <v>3846</v>
      </c>
      <c r="D2153" s="68" t="s">
        <v>3847</v>
      </c>
      <c r="E2153" s="68" t="s">
        <v>4238</v>
      </c>
      <c r="F2153" s="68" t="s">
        <v>4239</v>
      </c>
      <c r="G2153" s="68" t="s">
        <v>4240</v>
      </c>
      <c r="H2153" s="69">
        <v>3961327</v>
      </c>
      <c r="I2153" s="68" t="s">
        <v>5148</v>
      </c>
      <c r="J2153" s="70"/>
      <c r="K2153" s="178"/>
    </row>
    <row r="2154" spans="1:11">
      <c r="A2154" s="67" t="s">
        <v>3912</v>
      </c>
      <c r="B2154" s="68" t="s">
        <v>3913</v>
      </c>
      <c r="C2154" s="68" t="s">
        <v>3900</v>
      </c>
      <c r="D2154" s="68" t="s">
        <v>3901</v>
      </c>
      <c r="E2154" s="68" t="s">
        <v>4238</v>
      </c>
      <c r="F2154" s="68" t="s">
        <v>4239</v>
      </c>
      <c r="G2154" s="68" t="s">
        <v>4240</v>
      </c>
      <c r="H2154" s="69">
        <v>1254915</v>
      </c>
      <c r="I2154" s="68" t="s">
        <v>5148</v>
      </c>
      <c r="J2154" s="70"/>
      <c r="K2154" s="178"/>
    </row>
    <row r="2155" spans="1:11">
      <c r="A2155" s="67" t="s">
        <v>3914</v>
      </c>
      <c r="B2155" s="68" t="s">
        <v>3915</v>
      </c>
      <c r="C2155" s="68" t="s">
        <v>3900</v>
      </c>
      <c r="D2155" s="68" t="s">
        <v>3901</v>
      </c>
      <c r="E2155" s="68" t="s">
        <v>4238</v>
      </c>
      <c r="F2155" s="68" t="s">
        <v>4239</v>
      </c>
      <c r="G2155" s="68" t="s">
        <v>4240</v>
      </c>
      <c r="H2155" s="69">
        <v>360917</v>
      </c>
      <c r="I2155" s="68" t="s">
        <v>5148</v>
      </c>
      <c r="J2155" s="70"/>
      <c r="K2155" s="178"/>
    </row>
    <row r="2156" spans="1:11">
      <c r="A2156" s="67" t="s">
        <v>3920</v>
      </c>
      <c r="B2156" s="68" t="s">
        <v>3921</v>
      </c>
      <c r="C2156" s="68" t="s">
        <v>3900</v>
      </c>
      <c r="D2156" s="68" t="s">
        <v>3901</v>
      </c>
      <c r="E2156" s="68" t="s">
        <v>4238</v>
      </c>
      <c r="F2156" s="68" t="s">
        <v>4239</v>
      </c>
      <c r="G2156" s="68" t="s">
        <v>4240</v>
      </c>
      <c r="H2156" s="69">
        <v>1908502</v>
      </c>
      <c r="I2156" s="68" t="s">
        <v>5148</v>
      </c>
      <c r="J2156" s="70"/>
      <c r="K2156" s="178"/>
    </row>
    <row r="2157" spans="1:11">
      <c r="A2157" s="67" t="s">
        <v>3936</v>
      </c>
      <c r="B2157" s="68" t="s">
        <v>3937</v>
      </c>
      <c r="C2157" s="68" t="s">
        <v>3924</v>
      </c>
      <c r="D2157" s="68" t="s">
        <v>3925</v>
      </c>
      <c r="E2157" s="68" t="s">
        <v>4238</v>
      </c>
      <c r="F2157" s="68" t="s">
        <v>4239</v>
      </c>
      <c r="G2157" s="68" t="s">
        <v>4240</v>
      </c>
      <c r="H2157" s="69">
        <v>560217</v>
      </c>
      <c r="I2157" s="68" t="s">
        <v>5148</v>
      </c>
      <c r="J2157" s="70"/>
      <c r="K2157" s="178"/>
    </row>
    <row r="2158" spans="1:11">
      <c r="A2158" s="67" t="s">
        <v>4266</v>
      </c>
      <c r="B2158" s="68" t="s">
        <v>3923</v>
      </c>
      <c r="C2158" s="68" t="s">
        <v>3924</v>
      </c>
      <c r="D2158" s="68" t="s">
        <v>3925</v>
      </c>
      <c r="E2158" s="68" t="s">
        <v>4238</v>
      </c>
      <c r="F2158" s="68" t="s">
        <v>4239</v>
      </c>
      <c r="G2158" s="68" t="s">
        <v>4240</v>
      </c>
      <c r="H2158" s="69">
        <v>93370</v>
      </c>
      <c r="I2158" s="68" t="s">
        <v>5148</v>
      </c>
      <c r="J2158" s="70"/>
      <c r="K2158" s="178"/>
    </row>
    <row r="2159" spans="1:11">
      <c r="A2159" s="67" t="s">
        <v>4269</v>
      </c>
      <c r="B2159" s="68" t="s">
        <v>4270</v>
      </c>
      <c r="C2159" s="68" t="s">
        <v>3924</v>
      </c>
      <c r="D2159" s="68" t="s">
        <v>3925</v>
      </c>
      <c r="E2159" s="68" t="s">
        <v>4238</v>
      </c>
      <c r="F2159" s="68" t="s">
        <v>4239</v>
      </c>
      <c r="G2159" s="68" t="s">
        <v>4240</v>
      </c>
      <c r="H2159" s="69">
        <v>560217</v>
      </c>
      <c r="I2159" s="68" t="s">
        <v>5148</v>
      </c>
      <c r="J2159" s="70"/>
      <c r="K2159" s="178"/>
    </row>
    <row r="2160" spans="1:11">
      <c r="A2160" s="67" t="s">
        <v>3940</v>
      </c>
      <c r="B2160" s="68" t="s">
        <v>3941</v>
      </c>
      <c r="C2160" s="68" t="s">
        <v>3924</v>
      </c>
      <c r="D2160" s="68" t="s">
        <v>3925</v>
      </c>
      <c r="E2160" s="68" t="s">
        <v>4238</v>
      </c>
      <c r="F2160" s="68" t="s">
        <v>4239</v>
      </c>
      <c r="G2160" s="68" t="s">
        <v>4240</v>
      </c>
      <c r="H2160" s="69">
        <v>933696</v>
      </c>
      <c r="I2160" s="68" t="s">
        <v>5148</v>
      </c>
      <c r="J2160" s="70"/>
      <c r="K2160" s="178"/>
    </row>
    <row r="2161" spans="1:11">
      <c r="A2161" s="67" t="s">
        <v>3942</v>
      </c>
      <c r="B2161" s="68" t="s">
        <v>3943</v>
      </c>
      <c r="C2161" s="68" t="s">
        <v>3924</v>
      </c>
      <c r="D2161" s="68" t="s">
        <v>3925</v>
      </c>
      <c r="E2161" s="68" t="s">
        <v>4238</v>
      </c>
      <c r="F2161" s="68" t="s">
        <v>4239</v>
      </c>
      <c r="G2161" s="68" t="s">
        <v>4240</v>
      </c>
      <c r="H2161" s="69">
        <v>746957</v>
      </c>
      <c r="I2161" s="68" t="s">
        <v>5148</v>
      </c>
      <c r="J2161" s="70"/>
      <c r="K2161" s="178"/>
    </row>
    <row r="2162" spans="1:11">
      <c r="A2162" s="67" t="s">
        <v>3944</v>
      </c>
      <c r="B2162" s="68" t="s">
        <v>3945</v>
      </c>
      <c r="C2162" s="68" t="s">
        <v>3924</v>
      </c>
      <c r="D2162" s="68" t="s">
        <v>3925</v>
      </c>
      <c r="E2162" s="68" t="s">
        <v>4238</v>
      </c>
      <c r="F2162" s="68" t="s">
        <v>4239</v>
      </c>
      <c r="G2162" s="68" t="s">
        <v>4240</v>
      </c>
      <c r="H2162" s="69">
        <v>93370</v>
      </c>
      <c r="I2162" s="68" t="s">
        <v>5148</v>
      </c>
      <c r="J2162" s="70"/>
      <c r="K2162" s="178"/>
    </row>
    <row r="2163" spans="1:11">
      <c r="A2163" s="67" t="s">
        <v>3948</v>
      </c>
      <c r="B2163" s="68" t="s">
        <v>3949</v>
      </c>
      <c r="C2163" s="68" t="s">
        <v>3924</v>
      </c>
      <c r="D2163" s="68" t="s">
        <v>3925</v>
      </c>
      <c r="E2163" s="68" t="s">
        <v>4238</v>
      </c>
      <c r="F2163" s="68" t="s">
        <v>4239</v>
      </c>
      <c r="G2163" s="68" t="s">
        <v>4240</v>
      </c>
      <c r="H2163" s="69">
        <v>1161545</v>
      </c>
      <c r="I2163" s="68" t="s">
        <v>5148</v>
      </c>
      <c r="J2163" s="70"/>
      <c r="K2163" s="178"/>
    </row>
    <row r="2164" spans="1:11">
      <c r="A2164" s="67" t="s">
        <v>3966</v>
      </c>
      <c r="B2164" s="68" t="s">
        <v>3967</v>
      </c>
      <c r="C2164" s="68" t="s">
        <v>3952</v>
      </c>
      <c r="D2164" s="68" t="s">
        <v>3953</v>
      </c>
      <c r="E2164" s="68" t="s">
        <v>4238</v>
      </c>
      <c r="F2164" s="68" t="s">
        <v>4239</v>
      </c>
      <c r="G2164" s="68" t="s">
        <v>4240</v>
      </c>
      <c r="H2164" s="69">
        <v>3411792</v>
      </c>
      <c r="I2164" s="68" t="s">
        <v>5148</v>
      </c>
      <c r="J2164" s="70"/>
      <c r="K2164" s="178"/>
    </row>
    <row r="2165" spans="1:11">
      <c r="A2165" s="67" t="s">
        <v>3984</v>
      </c>
      <c r="B2165" s="68" t="s">
        <v>3985</v>
      </c>
      <c r="C2165" s="68" t="s">
        <v>3970</v>
      </c>
      <c r="D2165" s="68" t="s">
        <v>3971</v>
      </c>
      <c r="E2165" s="68" t="s">
        <v>4238</v>
      </c>
      <c r="F2165" s="68" t="s">
        <v>4239</v>
      </c>
      <c r="G2165" s="68" t="s">
        <v>4240</v>
      </c>
      <c r="H2165" s="69">
        <v>646668</v>
      </c>
      <c r="I2165" s="68" t="s">
        <v>5148</v>
      </c>
      <c r="J2165" s="70"/>
      <c r="K2165" s="178"/>
    </row>
    <row r="2166" spans="1:11">
      <c r="A2166" s="67" t="s">
        <v>3986</v>
      </c>
      <c r="B2166" s="68" t="s">
        <v>3987</v>
      </c>
      <c r="C2166" s="68" t="s">
        <v>3970</v>
      </c>
      <c r="D2166" s="68" t="s">
        <v>3971</v>
      </c>
      <c r="E2166" s="68" t="s">
        <v>4238</v>
      </c>
      <c r="F2166" s="68" t="s">
        <v>4239</v>
      </c>
      <c r="G2166" s="68" t="s">
        <v>4240</v>
      </c>
      <c r="H2166" s="69">
        <v>46754</v>
      </c>
      <c r="I2166" s="68" t="s">
        <v>5148</v>
      </c>
      <c r="J2166" s="70"/>
      <c r="K2166" s="178"/>
    </row>
    <row r="2167" spans="1:11">
      <c r="A2167" s="67" t="s">
        <v>3988</v>
      </c>
      <c r="B2167" s="68" t="s">
        <v>3989</v>
      </c>
      <c r="C2167" s="68" t="s">
        <v>3970</v>
      </c>
      <c r="D2167" s="68" t="s">
        <v>3971</v>
      </c>
      <c r="E2167" s="68" t="s">
        <v>4238</v>
      </c>
      <c r="F2167" s="68" t="s">
        <v>4239</v>
      </c>
      <c r="G2167" s="68" t="s">
        <v>4240</v>
      </c>
      <c r="H2167" s="69">
        <v>93370</v>
      </c>
      <c r="I2167" s="68" t="s">
        <v>5148</v>
      </c>
      <c r="J2167" s="70"/>
      <c r="K2167" s="178"/>
    </row>
    <row r="2168" spans="1:11">
      <c r="A2168" s="67" t="s">
        <v>3990</v>
      </c>
      <c r="B2168" s="68" t="s">
        <v>3991</v>
      </c>
      <c r="C2168" s="68" t="s">
        <v>3970</v>
      </c>
      <c r="D2168" s="68" t="s">
        <v>3971</v>
      </c>
      <c r="E2168" s="68" t="s">
        <v>4238</v>
      </c>
      <c r="F2168" s="68" t="s">
        <v>4239</v>
      </c>
      <c r="G2168" s="68" t="s">
        <v>4240</v>
      </c>
      <c r="H2168" s="69">
        <v>139986</v>
      </c>
      <c r="I2168" s="68" t="s">
        <v>5148</v>
      </c>
      <c r="J2168" s="70"/>
      <c r="K2168" s="178"/>
    </row>
    <row r="2169" spans="1:11">
      <c r="A2169" s="67" t="s">
        <v>3994</v>
      </c>
      <c r="B2169" s="68" t="s">
        <v>3995</v>
      </c>
      <c r="C2169" s="68" t="s">
        <v>3970</v>
      </c>
      <c r="D2169" s="68" t="s">
        <v>3971</v>
      </c>
      <c r="E2169" s="68" t="s">
        <v>4238</v>
      </c>
      <c r="F2169" s="68" t="s">
        <v>4239</v>
      </c>
      <c r="G2169" s="68" t="s">
        <v>4240</v>
      </c>
      <c r="H2169" s="69">
        <v>39697</v>
      </c>
      <c r="I2169" s="68" t="s">
        <v>5148</v>
      </c>
      <c r="J2169" s="70"/>
      <c r="K2169" s="178"/>
    </row>
    <row r="2170" spans="1:11">
      <c r="A2170" s="67" t="s">
        <v>4271</v>
      </c>
      <c r="B2170" s="68" t="s">
        <v>4272</v>
      </c>
      <c r="C2170" s="68" t="s">
        <v>3970</v>
      </c>
      <c r="D2170" s="68" t="s">
        <v>3971</v>
      </c>
      <c r="E2170" s="68" t="s">
        <v>4238</v>
      </c>
      <c r="F2170" s="68" t="s">
        <v>4239</v>
      </c>
      <c r="G2170" s="68" t="s">
        <v>4240</v>
      </c>
      <c r="H2170" s="69">
        <v>186739</v>
      </c>
      <c r="I2170" s="68" t="s">
        <v>5148</v>
      </c>
      <c r="J2170" s="70"/>
      <c r="K2170" s="178"/>
    </row>
    <row r="2171" spans="1:11">
      <c r="A2171" s="67" t="s">
        <v>4451</v>
      </c>
      <c r="B2171" s="68" t="s">
        <v>4452</v>
      </c>
      <c r="C2171" s="68" t="s">
        <v>3970</v>
      </c>
      <c r="D2171" s="68" t="s">
        <v>3971</v>
      </c>
      <c r="E2171" s="68" t="s">
        <v>4238</v>
      </c>
      <c r="F2171" s="68" t="s">
        <v>4239</v>
      </c>
      <c r="G2171" s="68" t="s">
        <v>4240</v>
      </c>
      <c r="H2171" s="69">
        <v>46616</v>
      </c>
      <c r="I2171" s="68" t="s">
        <v>5148</v>
      </c>
      <c r="J2171" s="70"/>
      <c r="K2171" s="178"/>
    </row>
    <row r="2172" spans="1:11">
      <c r="A2172" s="67" t="s">
        <v>4331</v>
      </c>
      <c r="B2172" s="68" t="s">
        <v>4213</v>
      </c>
      <c r="C2172" s="68" t="s">
        <v>3970</v>
      </c>
      <c r="D2172" s="68" t="s">
        <v>3971</v>
      </c>
      <c r="E2172" s="68" t="s">
        <v>4238</v>
      </c>
      <c r="F2172" s="68" t="s">
        <v>4239</v>
      </c>
      <c r="G2172" s="68" t="s">
        <v>4240</v>
      </c>
      <c r="H2172" s="69">
        <v>100000</v>
      </c>
      <c r="I2172" s="68" t="s">
        <v>5148</v>
      </c>
      <c r="J2172" s="70"/>
      <c r="K2172" s="178"/>
    </row>
    <row r="2173" spans="1:11">
      <c r="A2173" s="67" t="s">
        <v>4000</v>
      </c>
      <c r="B2173" s="68" t="s">
        <v>4001</v>
      </c>
      <c r="C2173" s="68" t="s">
        <v>3970</v>
      </c>
      <c r="D2173" s="68" t="s">
        <v>3971</v>
      </c>
      <c r="E2173" s="68" t="s">
        <v>4238</v>
      </c>
      <c r="F2173" s="68" t="s">
        <v>4239</v>
      </c>
      <c r="G2173" s="68" t="s">
        <v>4240</v>
      </c>
      <c r="H2173" s="69">
        <v>2894456</v>
      </c>
      <c r="I2173" s="68" t="s">
        <v>5148</v>
      </c>
      <c r="J2173" s="70"/>
      <c r="K2173" s="178"/>
    </row>
    <row r="2174" spans="1:11">
      <c r="A2174" s="67" t="s">
        <v>4014</v>
      </c>
      <c r="B2174" s="68" t="s">
        <v>4015</v>
      </c>
      <c r="C2174" s="68" t="s">
        <v>4004</v>
      </c>
      <c r="D2174" s="68" t="s">
        <v>4005</v>
      </c>
      <c r="E2174" s="68" t="s">
        <v>4238</v>
      </c>
      <c r="F2174" s="68" t="s">
        <v>4239</v>
      </c>
      <c r="G2174" s="68" t="s">
        <v>4240</v>
      </c>
      <c r="H2174" s="69">
        <v>373478</v>
      </c>
      <c r="I2174" s="68" t="s">
        <v>5148</v>
      </c>
      <c r="J2174" s="70"/>
      <c r="K2174" s="178"/>
    </row>
    <row r="2175" spans="1:11">
      <c r="A2175" s="67" t="s">
        <v>4018</v>
      </c>
      <c r="B2175" s="68" t="s">
        <v>4019</v>
      </c>
      <c r="C2175" s="68" t="s">
        <v>4004</v>
      </c>
      <c r="D2175" s="68" t="s">
        <v>4005</v>
      </c>
      <c r="E2175" s="68" t="s">
        <v>4238</v>
      </c>
      <c r="F2175" s="68" t="s">
        <v>4239</v>
      </c>
      <c r="G2175" s="68" t="s">
        <v>4240</v>
      </c>
      <c r="H2175" s="69">
        <v>2747414</v>
      </c>
      <c r="I2175" s="68" t="s">
        <v>5148</v>
      </c>
      <c r="J2175" s="70"/>
      <c r="K2175" s="178"/>
    </row>
    <row r="2176" spans="1:11">
      <c r="A2176" s="67" t="s">
        <v>4024</v>
      </c>
      <c r="B2176" s="68" t="s">
        <v>4025</v>
      </c>
      <c r="C2176" s="68" t="s">
        <v>4022</v>
      </c>
      <c r="D2176" s="68" t="s">
        <v>4023</v>
      </c>
      <c r="E2176" s="68" t="s">
        <v>4238</v>
      </c>
      <c r="F2176" s="68" t="s">
        <v>4239</v>
      </c>
      <c r="G2176" s="68" t="s">
        <v>4240</v>
      </c>
      <c r="H2176" s="69">
        <v>455700</v>
      </c>
      <c r="I2176" s="68" t="s">
        <v>5148</v>
      </c>
      <c r="J2176" s="70"/>
      <c r="K2176" s="178"/>
    </row>
    <row r="2177" spans="1:11">
      <c r="A2177" s="67" t="s">
        <v>4032</v>
      </c>
      <c r="B2177" s="68" t="s">
        <v>4033</v>
      </c>
      <c r="C2177" s="68" t="s">
        <v>4022</v>
      </c>
      <c r="D2177" s="68" t="s">
        <v>4023</v>
      </c>
      <c r="E2177" s="68" t="s">
        <v>4238</v>
      </c>
      <c r="F2177" s="68" t="s">
        <v>4239</v>
      </c>
      <c r="G2177" s="68" t="s">
        <v>4240</v>
      </c>
      <c r="H2177" s="69">
        <v>414589</v>
      </c>
      <c r="I2177" s="68" t="s">
        <v>5148</v>
      </c>
      <c r="J2177" s="70"/>
      <c r="K2177" s="178"/>
    </row>
    <row r="2178" spans="1:11">
      <c r="A2178" s="67" t="s">
        <v>4034</v>
      </c>
      <c r="B2178" s="68" t="s">
        <v>4035</v>
      </c>
      <c r="C2178" s="68" t="s">
        <v>4022</v>
      </c>
      <c r="D2178" s="68" t="s">
        <v>4023</v>
      </c>
      <c r="E2178" s="68" t="s">
        <v>4238</v>
      </c>
      <c r="F2178" s="68" t="s">
        <v>4239</v>
      </c>
      <c r="G2178" s="68" t="s">
        <v>4240</v>
      </c>
      <c r="H2178" s="69">
        <v>186739</v>
      </c>
      <c r="I2178" s="68" t="s">
        <v>5148</v>
      </c>
      <c r="J2178" s="70"/>
      <c r="K2178" s="178"/>
    </row>
    <row r="2179" spans="1:11">
      <c r="A2179" s="67" t="s">
        <v>4036</v>
      </c>
      <c r="B2179" s="68" t="s">
        <v>4037</v>
      </c>
      <c r="C2179" s="68" t="s">
        <v>4022</v>
      </c>
      <c r="D2179" s="68" t="s">
        <v>4023</v>
      </c>
      <c r="E2179" s="68" t="s">
        <v>4238</v>
      </c>
      <c r="F2179" s="68" t="s">
        <v>4239</v>
      </c>
      <c r="G2179" s="68" t="s">
        <v>4240</v>
      </c>
      <c r="H2179" s="69">
        <v>3942300</v>
      </c>
      <c r="I2179" s="68" t="s">
        <v>5148</v>
      </c>
      <c r="J2179" s="70"/>
      <c r="K2179" s="178"/>
    </row>
    <row r="2180" spans="1:11">
      <c r="A2180" s="67" t="s">
        <v>4056</v>
      </c>
      <c r="B2180" s="68" t="s">
        <v>4057</v>
      </c>
      <c r="C2180" s="68" t="s">
        <v>4042</v>
      </c>
      <c r="D2180" s="68" t="s">
        <v>4043</v>
      </c>
      <c r="E2180" s="68" t="s">
        <v>4238</v>
      </c>
      <c r="F2180" s="68" t="s">
        <v>4239</v>
      </c>
      <c r="G2180" s="68" t="s">
        <v>4240</v>
      </c>
      <c r="H2180" s="69">
        <v>881437</v>
      </c>
      <c r="I2180" s="68" t="s">
        <v>5148</v>
      </c>
      <c r="J2180" s="70"/>
      <c r="K2180" s="178"/>
    </row>
    <row r="2181" spans="1:11">
      <c r="A2181" s="67" t="s">
        <v>4058</v>
      </c>
      <c r="B2181" s="68" t="s">
        <v>4059</v>
      </c>
      <c r="C2181" s="68" t="s">
        <v>4042</v>
      </c>
      <c r="D2181" s="68" t="s">
        <v>4043</v>
      </c>
      <c r="E2181" s="68" t="s">
        <v>4238</v>
      </c>
      <c r="F2181" s="68" t="s">
        <v>4239</v>
      </c>
      <c r="G2181" s="68" t="s">
        <v>4240</v>
      </c>
      <c r="H2181" s="69">
        <v>373478</v>
      </c>
      <c r="I2181" s="68" t="s">
        <v>5148</v>
      </c>
      <c r="J2181" s="70"/>
      <c r="K2181" s="178"/>
    </row>
    <row r="2182" spans="1:11">
      <c r="A2182" s="67" t="s">
        <v>4060</v>
      </c>
      <c r="B2182" s="68" t="s">
        <v>4061</v>
      </c>
      <c r="C2182" s="68" t="s">
        <v>4042</v>
      </c>
      <c r="D2182" s="68" t="s">
        <v>4043</v>
      </c>
      <c r="E2182" s="68" t="s">
        <v>4238</v>
      </c>
      <c r="F2182" s="68" t="s">
        <v>4239</v>
      </c>
      <c r="G2182" s="68" t="s">
        <v>4240</v>
      </c>
      <c r="H2182" s="69">
        <v>4881780</v>
      </c>
      <c r="I2182" s="68" t="s">
        <v>5148</v>
      </c>
      <c r="J2182" s="70"/>
      <c r="K2182" s="178"/>
    </row>
    <row r="2183" spans="1:11">
      <c r="A2183" s="67" t="s">
        <v>4228</v>
      </c>
      <c r="B2183" s="68" t="s">
        <v>4229</v>
      </c>
      <c r="C2183" s="68" t="s">
        <v>4042</v>
      </c>
      <c r="D2183" s="68" t="s">
        <v>4043</v>
      </c>
      <c r="E2183" s="68" t="s">
        <v>4238</v>
      </c>
      <c r="F2183" s="68" t="s">
        <v>4239</v>
      </c>
      <c r="G2183" s="68" t="s">
        <v>4240</v>
      </c>
      <c r="H2183" s="69">
        <v>227850</v>
      </c>
      <c r="I2183" s="68" t="s">
        <v>5148</v>
      </c>
      <c r="J2183" s="70"/>
      <c r="K2183" s="178"/>
    </row>
    <row r="2184" spans="1:11">
      <c r="A2184" s="67" t="s">
        <v>4064</v>
      </c>
      <c r="B2184" s="68" t="s">
        <v>4065</v>
      </c>
      <c r="C2184" s="68" t="s">
        <v>4042</v>
      </c>
      <c r="D2184" s="68" t="s">
        <v>4043</v>
      </c>
      <c r="E2184" s="68" t="s">
        <v>4238</v>
      </c>
      <c r="F2184" s="68" t="s">
        <v>4239</v>
      </c>
      <c r="G2184" s="68" t="s">
        <v>4240</v>
      </c>
      <c r="H2184" s="69">
        <v>186739</v>
      </c>
      <c r="I2184" s="68" t="s">
        <v>5148</v>
      </c>
      <c r="J2184" s="70"/>
      <c r="K2184" s="178"/>
    </row>
    <row r="2185" spans="1:11">
      <c r="A2185" s="67" t="s">
        <v>4076</v>
      </c>
      <c r="B2185" s="68" t="s">
        <v>4077</v>
      </c>
      <c r="C2185" s="68" t="s">
        <v>4072</v>
      </c>
      <c r="D2185" s="68" t="s">
        <v>4073</v>
      </c>
      <c r="E2185" s="68" t="s">
        <v>4238</v>
      </c>
      <c r="F2185" s="68" t="s">
        <v>4239</v>
      </c>
      <c r="G2185" s="68" t="s">
        <v>4240</v>
      </c>
      <c r="H2185" s="69">
        <v>186739</v>
      </c>
      <c r="I2185" s="68" t="s">
        <v>5148</v>
      </c>
      <c r="J2185" s="70"/>
      <c r="K2185" s="178"/>
    </row>
    <row r="2186" spans="1:11">
      <c r="A2186" s="67" t="s">
        <v>4080</v>
      </c>
      <c r="B2186" s="68" t="s">
        <v>4081</v>
      </c>
      <c r="C2186" s="68" t="s">
        <v>4072</v>
      </c>
      <c r="D2186" s="68" t="s">
        <v>4073</v>
      </c>
      <c r="E2186" s="68" t="s">
        <v>4238</v>
      </c>
      <c r="F2186" s="68" t="s">
        <v>4239</v>
      </c>
      <c r="G2186" s="68" t="s">
        <v>4240</v>
      </c>
      <c r="H2186" s="69">
        <v>1217738</v>
      </c>
      <c r="I2186" s="68" t="s">
        <v>5148</v>
      </c>
      <c r="J2186" s="70"/>
      <c r="K2186" s="178"/>
    </row>
    <row r="2187" spans="1:11">
      <c r="A2187" s="67" t="s">
        <v>4467</v>
      </c>
      <c r="B2187" s="68" t="s">
        <v>4468</v>
      </c>
      <c r="C2187" s="68" t="s">
        <v>4072</v>
      </c>
      <c r="D2187" s="68" t="s">
        <v>4073</v>
      </c>
      <c r="E2187" s="68" t="s">
        <v>4238</v>
      </c>
      <c r="F2187" s="68" t="s">
        <v>4239</v>
      </c>
      <c r="G2187" s="68" t="s">
        <v>4240</v>
      </c>
      <c r="H2187" s="69">
        <v>39697</v>
      </c>
      <c r="I2187" s="68" t="s">
        <v>5148</v>
      </c>
      <c r="J2187" s="70"/>
      <c r="K2187" s="178"/>
    </row>
    <row r="2188" spans="1:11">
      <c r="A2188" s="67" t="s">
        <v>4469</v>
      </c>
      <c r="B2188" s="68" t="s">
        <v>4470</v>
      </c>
      <c r="C2188" s="68" t="s">
        <v>4072</v>
      </c>
      <c r="D2188" s="68" t="s">
        <v>4073</v>
      </c>
      <c r="E2188" s="68" t="s">
        <v>4238</v>
      </c>
      <c r="F2188" s="68" t="s">
        <v>4239</v>
      </c>
      <c r="G2188" s="68" t="s">
        <v>4240</v>
      </c>
      <c r="H2188" s="69">
        <v>67141</v>
      </c>
      <c r="I2188" s="68" t="s">
        <v>5148</v>
      </c>
      <c r="J2188" s="70"/>
      <c r="K2188" s="178"/>
    </row>
    <row r="2189" spans="1:11">
      <c r="A2189" s="67" t="s">
        <v>4628</v>
      </c>
      <c r="B2189" s="68" t="s">
        <v>4629</v>
      </c>
      <c r="C2189" s="68" t="s">
        <v>4072</v>
      </c>
      <c r="D2189" s="68" t="s">
        <v>4073</v>
      </c>
      <c r="E2189" s="68" t="s">
        <v>4238</v>
      </c>
      <c r="F2189" s="68" t="s">
        <v>4239</v>
      </c>
      <c r="G2189" s="68" t="s">
        <v>4240</v>
      </c>
      <c r="H2189" s="69">
        <v>39697</v>
      </c>
      <c r="I2189" s="68" t="s">
        <v>5148</v>
      </c>
      <c r="J2189" s="70"/>
      <c r="K2189" s="178"/>
    </row>
    <row r="2190" spans="1:11">
      <c r="A2190" s="67" t="s">
        <v>4084</v>
      </c>
      <c r="B2190" s="68" t="s">
        <v>4085</v>
      </c>
      <c r="C2190" s="68" t="s">
        <v>4072</v>
      </c>
      <c r="D2190" s="68" t="s">
        <v>4073</v>
      </c>
      <c r="E2190" s="68" t="s">
        <v>4238</v>
      </c>
      <c r="F2190" s="68" t="s">
        <v>4239</v>
      </c>
      <c r="G2190" s="68" t="s">
        <v>4240</v>
      </c>
      <c r="H2190" s="69">
        <v>2487535</v>
      </c>
      <c r="I2190" s="68" t="s">
        <v>5148</v>
      </c>
      <c r="J2190" s="70"/>
      <c r="K2190" s="178"/>
    </row>
    <row r="2191" spans="1:11">
      <c r="A2191" s="67" t="s">
        <v>4092</v>
      </c>
      <c r="B2191" s="68" t="s">
        <v>4093</v>
      </c>
      <c r="C2191" s="68" t="s">
        <v>4088</v>
      </c>
      <c r="D2191" s="68" t="s">
        <v>4089</v>
      </c>
      <c r="E2191" s="68" t="s">
        <v>4238</v>
      </c>
      <c r="F2191" s="68" t="s">
        <v>4239</v>
      </c>
      <c r="G2191" s="68" t="s">
        <v>4240</v>
      </c>
      <c r="H2191" s="69">
        <v>289486</v>
      </c>
      <c r="I2191" s="68" t="s">
        <v>5148</v>
      </c>
      <c r="J2191" s="70"/>
      <c r="K2191" s="178"/>
    </row>
    <row r="2192" spans="1:11">
      <c r="A2192" s="67" t="s">
        <v>4096</v>
      </c>
      <c r="B2192" s="68" t="s">
        <v>4097</v>
      </c>
      <c r="C2192" s="68" t="s">
        <v>4088</v>
      </c>
      <c r="D2192" s="68" t="s">
        <v>4089</v>
      </c>
      <c r="E2192" s="68" t="s">
        <v>4238</v>
      </c>
      <c r="F2192" s="68" t="s">
        <v>4239</v>
      </c>
      <c r="G2192" s="68" t="s">
        <v>4240</v>
      </c>
      <c r="H2192" s="69">
        <v>1523876</v>
      </c>
      <c r="I2192" s="68" t="s">
        <v>5148</v>
      </c>
      <c r="J2192" s="70"/>
      <c r="K2192" s="178"/>
    </row>
    <row r="2193" spans="1:11">
      <c r="A2193" s="67" t="s">
        <v>4104</v>
      </c>
      <c r="B2193" s="68" t="s">
        <v>4105</v>
      </c>
      <c r="C2193" s="68" t="s">
        <v>4100</v>
      </c>
      <c r="D2193" s="68" t="s">
        <v>4101</v>
      </c>
      <c r="E2193" s="68" t="s">
        <v>4238</v>
      </c>
      <c r="F2193" s="68" t="s">
        <v>4239</v>
      </c>
      <c r="G2193" s="68" t="s">
        <v>4240</v>
      </c>
      <c r="H2193" s="69">
        <v>139986</v>
      </c>
      <c r="I2193" s="68" t="s">
        <v>5148</v>
      </c>
      <c r="J2193" s="70"/>
      <c r="K2193" s="178"/>
    </row>
    <row r="2194" spans="1:11">
      <c r="A2194" s="67" t="s">
        <v>4108</v>
      </c>
      <c r="B2194" s="68" t="s">
        <v>4109</v>
      </c>
      <c r="C2194" s="68" t="s">
        <v>4100</v>
      </c>
      <c r="D2194" s="68" t="s">
        <v>4101</v>
      </c>
      <c r="E2194" s="68" t="s">
        <v>4238</v>
      </c>
      <c r="F2194" s="68" t="s">
        <v>4239</v>
      </c>
      <c r="G2194" s="68" t="s">
        <v>4240</v>
      </c>
      <c r="H2194" s="69">
        <v>93370</v>
      </c>
      <c r="I2194" s="68" t="s">
        <v>5148</v>
      </c>
      <c r="J2194" s="70"/>
      <c r="K2194" s="178"/>
    </row>
    <row r="2195" spans="1:11">
      <c r="A2195" s="67" t="s">
        <v>4110</v>
      </c>
      <c r="B2195" s="68" t="s">
        <v>4111</v>
      </c>
      <c r="C2195" s="68" t="s">
        <v>4100</v>
      </c>
      <c r="D2195" s="68" t="s">
        <v>4101</v>
      </c>
      <c r="E2195" s="68" t="s">
        <v>4238</v>
      </c>
      <c r="F2195" s="68" t="s">
        <v>4239</v>
      </c>
      <c r="G2195" s="68" t="s">
        <v>4240</v>
      </c>
      <c r="H2195" s="69">
        <v>326449</v>
      </c>
      <c r="I2195" s="68" t="s">
        <v>5148</v>
      </c>
      <c r="J2195" s="70"/>
      <c r="K2195" s="178"/>
    </row>
    <row r="2196" spans="1:11">
      <c r="A2196" s="67" t="s">
        <v>4114</v>
      </c>
      <c r="B2196" s="68" t="s">
        <v>4115</v>
      </c>
      <c r="C2196" s="68" t="s">
        <v>4100</v>
      </c>
      <c r="D2196" s="68" t="s">
        <v>4101</v>
      </c>
      <c r="E2196" s="68" t="s">
        <v>4238</v>
      </c>
      <c r="F2196" s="68" t="s">
        <v>4239</v>
      </c>
      <c r="G2196" s="68" t="s">
        <v>4240</v>
      </c>
      <c r="H2196" s="69">
        <v>2647126</v>
      </c>
      <c r="I2196" s="68" t="s">
        <v>5148</v>
      </c>
      <c r="J2196" s="70"/>
      <c r="K2196" s="178"/>
    </row>
    <row r="2197" spans="1:11">
      <c r="A2197" s="67" t="s">
        <v>4120</v>
      </c>
      <c r="B2197" s="68" t="s">
        <v>4121</v>
      </c>
      <c r="C2197" s="68" t="s">
        <v>4118</v>
      </c>
      <c r="D2197" s="68" t="s">
        <v>4119</v>
      </c>
      <c r="E2197" s="68" t="s">
        <v>4238</v>
      </c>
      <c r="F2197" s="68" t="s">
        <v>4239</v>
      </c>
      <c r="G2197" s="68" t="s">
        <v>4240</v>
      </c>
      <c r="H2197" s="69">
        <v>980311</v>
      </c>
      <c r="I2197" s="68" t="s">
        <v>5148</v>
      </c>
      <c r="J2197" s="70"/>
      <c r="K2197" s="178"/>
    </row>
    <row r="2198" spans="1:11">
      <c r="A2198" s="67" t="s">
        <v>4134</v>
      </c>
      <c r="B2198" s="68" t="s">
        <v>4135</v>
      </c>
      <c r="C2198" s="68" t="s">
        <v>4126</v>
      </c>
      <c r="D2198" s="68" t="s">
        <v>4127</v>
      </c>
      <c r="E2198" s="68" t="s">
        <v>4238</v>
      </c>
      <c r="F2198" s="68" t="s">
        <v>4239</v>
      </c>
      <c r="G2198" s="68" t="s">
        <v>4240</v>
      </c>
      <c r="H2198" s="69">
        <v>93369</v>
      </c>
      <c r="I2198" s="68" t="s">
        <v>5148</v>
      </c>
      <c r="J2198" s="70"/>
      <c r="K2198" s="178"/>
    </row>
    <row r="2199" spans="1:11">
      <c r="A2199" s="67" t="s">
        <v>4275</v>
      </c>
      <c r="B2199" s="68" t="s">
        <v>4276</v>
      </c>
      <c r="C2199" s="68" t="s">
        <v>4126</v>
      </c>
      <c r="D2199" s="68" t="s">
        <v>4127</v>
      </c>
      <c r="E2199" s="68" t="s">
        <v>4238</v>
      </c>
      <c r="F2199" s="68" t="s">
        <v>4239</v>
      </c>
      <c r="G2199" s="68" t="s">
        <v>4240</v>
      </c>
      <c r="H2199" s="69">
        <v>933696</v>
      </c>
      <c r="I2199" s="68" t="s">
        <v>5148</v>
      </c>
      <c r="J2199" s="70"/>
      <c r="K2199" s="178"/>
    </row>
    <row r="2200" spans="1:11">
      <c r="A2200" s="67" t="s">
        <v>4148</v>
      </c>
      <c r="B2200" s="68" t="s">
        <v>4149</v>
      </c>
      <c r="C2200" s="68" t="s">
        <v>4144</v>
      </c>
      <c r="D2200" s="68" t="s">
        <v>4145</v>
      </c>
      <c r="E2200" s="68" t="s">
        <v>4238</v>
      </c>
      <c r="F2200" s="68" t="s">
        <v>4239</v>
      </c>
      <c r="G2200" s="68" t="s">
        <v>4240</v>
      </c>
      <c r="H2200" s="69">
        <v>280109</v>
      </c>
      <c r="I2200" s="68" t="s">
        <v>5148</v>
      </c>
      <c r="J2200" s="70"/>
      <c r="K2200" s="178"/>
    </row>
    <row r="2201" spans="1:11">
      <c r="A2201" s="67" t="s">
        <v>4154</v>
      </c>
      <c r="B2201" s="68" t="s">
        <v>4155</v>
      </c>
      <c r="C2201" s="68" t="s">
        <v>4152</v>
      </c>
      <c r="D2201" s="68" t="s">
        <v>4153</v>
      </c>
      <c r="E2201" s="68" t="s">
        <v>4238</v>
      </c>
      <c r="F2201" s="68" t="s">
        <v>4239</v>
      </c>
      <c r="G2201" s="68" t="s">
        <v>4240</v>
      </c>
      <c r="H2201" s="69">
        <v>1307174</v>
      </c>
      <c r="I2201" s="68" t="s">
        <v>5148</v>
      </c>
      <c r="J2201" s="70"/>
      <c r="K2201" s="178"/>
    </row>
    <row r="2202" spans="1:11">
      <c r="A2202" s="67" t="s">
        <v>4162</v>
      </c>
      <c r="B2202" s="68" t="s">
        <v>4163</v>
      </c>
      <c r="C2202" s="68" t="s">
        <v>4158</v>
      </c>
      <c r="D2202" s="68" t="s">
        <v>4159</v>
      </c>
      <c r="E2202" s="68" t="s">
        <v>4238</v>
      </c>
      <c r="F2202" s="68" t="s">
        <v>4239</v>
      </c>
      <c r="G2202" s="68" t="s">
        <v>4240</v>
      </c>
      <c r="H2202" s="69">
        <v>881437</v>
      </c>
      <c r="I2202" s="68" t="s">
        <v>5148</v>
      </c>
      <c r="J2202" s="70"/>
      <c r="K2202" s="178"/>
    </row>
    <row r="2203" spans="1:11">
      <c r="A2203" s="67" t="s">
        <v>4164</v>
      </c>
      <c r="B2203" s="68" t="s">
        <v>4165</v>
      </c>
      <c r="C2203" s="68" t="s">
        <v>4166</v>
      </c>
      <c r="D2203" s="68" t="s">
        <v>4167</v>
      </c>
      <c r="E2203" s="68" t="s">
        <v>4238</v>
      </c>
      <c r="F2203" s="68" t="s">
        <v>4239</v>
      </c>
      <c r="G2203" s="68" t="s">
        <v>4240</v>
      </c>
      <c r="H2203" s="69">
        <v>1027065</v>
      </c>
      <c r="I2203" s="68" t="s">
        <v>5148</v>
      </c>
      <c r="J2203" s="70"/>
      <c r="K2203" s="178"/>
    </row>
    <row r="2204" spans="1:11">
      <c r="A2204" s="67" t="s">
        <v>4168</v>
      </c>
      <c r="B2204" s="68" t="s">
        <v>4169</v>
      </c>
      <c r="C2204" s="68" t="s">
        <v>4166</v>
      </c>
      <c r="D2204" s="68" t="s">
        <v>4167</v>
      </c>
      <c r="E2204" s="68" t="s">
        <v>4238</v>
      </c>
      <c r="F2204" s="68" t="s">
        <v>4239</v>
      </c>
      <c r="G2204" s="68" t="s">
        <v>4240</v>
      </c>
      <c r="H2204" s="69">
        <v>250000</v>
      </c>
      <c r="I2204" s="68" t="s">
        <v>5148</v>
      </c>
      <c r="J2204" s="70"/>
      <c r="K2204" s="178"/>
    </row>
    <row r="2205" spans="1:11">
      <c r="A2205" s="67" t="s">
        <v>4176</v>
      </c>
      <c r="B2205" s="68" t="s">
        <v>4177</v>
      </c>
      <c r="C2205" s="68" t="s">
        <v>4174</v>
      </c>
      <c r="D2205" s="68" t="s">
        <v>4175</v>
      </c>
      <c r="E2205" s="68" t="s">
        <v>4238</v>
      </c>
      <c r="F2205" s="68" t="s">
        <v>4239</v>
      </c>
      <c r="G2205" s="68" t="s">
        <v>4240</v>
      </c>
      <c r="H2205" s="69">
        <v>1361313</v>
      </c>
      <c r="I2205" s="68" t="s">
        <v>5148</v>
      </c>
      <c r="J2205" s="70"/>
      <c r="K2205" s="178"/>
    </row>
    <row r="2206" spans="1:11">
      <c r="A2206" s="67" t="s">
        <v>4186</v>
      </c>
      <c r="B2206" s="68" t="s">
        <v>4187</v>
      </c>
      <c r="C2206" s="68" t="s">
        <v>4184</v>
      </c>
      <c r="D2206" s="68" t="s">
        <v>4185</v>
      </c>
      <c r="E2206" s="68" t="s">
        <v>4238</v>
      </c>
      <c r="F2206" s="68" t="s">
        <v>4239</v>
      </c>
      <c r="G2206" s="68" t="s">
        <v>4240</v>
      </c>
      <c r="H2206" s="69">
        <v>653586</v>
      </c>
      <c r="I2206" s="68" t="s">
        <v>5148</v>
      </c>
      <c r="J2206" s="70"/>
      <c r="K2206" s="178"/>
    </row>
    <row r="2207" spans="1:11">
      <c r="A2207" s="67" t="s">
        <v>3448</v>
      </c>
      <c r="B2207" s="68" t="s">
        <v>3449</v>
      </c>
      <c r="C2207" s="68" t="s">
        <v>3450</v>
      </c>
      <c r="D2207" s="68" t="s">
        <v>3451</v>
      </c>
      <c r="E2207" s="68" t="s">
        <v>4238</v>
      </c>
      <c r="F2207" s="68" t="s">
        <v>4239</v>
      </c>
      <c r="G2207" s="68" t="s">
        <v>4240</v>
      </c>
      <c r="H2207" s="69">
        <v>84851</v>
      </c>
      <c r="I2207" s="68" t="s">
        <v>5148</v>
      </c>
      <c r="J2207" s="70"/>
      <c r="K2207" s="178"/>
    </row>
    <row r="2208" spans="1:11">
      <c r="A2208" s="67" t="s">
        <v>3462</v>
      </c>
      <c r="B2208" s="68" t="s">
        <v>3463</v>
      </c>
      <c r="C2208" s="68" t="s">
        <v>3450</v>
      </c>
      <c r="D2208" s="68" t="s">
        <v>3451</v>
      </c>
      <c r="E2208" s="68" t="s">
        <v>4238</v>
      </c>
      <c r="F2208" s="68" t="s">
        <v>4239</v>
      </c>
      <c r="G2208" s="68" t="s">
        <v>4240</v>
      </c>
      <c r="H2208" s="69">
        <v>2793910</v>
      </c>
      <c r="I2208" s="68" t="s">
        <v>5148</v>
      </c>
      <c r="J2208" s="70"/>
      <c r="K2208" s="178"/>
    </row>
    <row r="2209" spans="1:11">
      <c r="A2209" s="67" t="s">
        <v>3476</v>
      </c>
      <c r="B2209" s="68" t="s">
        <v>3477</v>
      </c>
      <c r="C2209" s="68" t="s">
        <v>3467</v>
      </c>
      <c r="D2209" s="68" t="s">
        <v>3468</v>
      </c>
      <c r="E2209" s="68" t="s">
        <v>4238</v>
      </c>
      <c r="F2209" s="68" t="s">
        <v>4239</v>
      </c>
      <c r="G2209" s="68" t="s">
        <v>4240</v>
      </c>
      <c r="H2209" s="69">
        <v>8504595</v>
      </c>
      <c r="I2209" s="68" t="s">
        <v>5148</v>
      </c>
      <c r="J2209" s="70"/>
      <c r="K2209" s="178"/>
    </row>
    <row r="2210" spans="1:11">
      <c r="A2210" s="67" t="s">
        <v>3498</v>
      </c>
      <c r="B2210" s="68" t="s">
        <v>3499</v>
      </c>
      <c r="C2210" s="68" t="s">
        <v>3489</v>
      </c>
      <c r="D2210" s="68" t="s">
        <v>3490</v>
      </c>
      <c r="E2210" s="68" t="s">
        <v>4238</v>
      </c>
      <c r="F2210" s="68" t="s">
        <v>4239</v>
      </c>
      <c r="G2210" s="68" t="s">
        <v>4240</v>
      </c>
      <c r="H2210" s="69">
        <v>3559468</v>
      </c>
      <c r="I2210" s="68" t="s">
        <v>5148</v>
      </c>
      <c r="J2210" s="70"/>
      <c r="K2210" s="178"/>
    </row>
    <row r="2211" spans="1:11">
      <c r="A2211" s="67" t="s">
        <v>4241</v>
      </c>
      <c r="B2211" s="68" t="s">
        <v>4242</v>
      </c>
      <c r="C2211" s="68" t="s">
        <v>3489</v>
      </c>
      <c r="D2211" s="68" t="s">
        <v>3490</v>
      </c>
      <c r="E2211" s="68" t="s">
        <v>4238</v>
      </c>
      <c r="F2211" s="68" t="s">
        <v>4239</v>
      </c>
      <c r="G2211" s="68" t="s">
        <v>4240</v>
      </c>
      <c r="H2211" s="69">
        <v>9547195</v>
      </c>
      <c r="I2211" s="68" t="s">
        <v>5148</v>
      </c>
      <c r="J2211" s="70"/>
      <c r="K2211" s="178"/>
    </row>
    <row r="2212" spans="1:11">
      <c r="A2212" s="67" t="s">
        <v>3516</v>
      </c>
      <c r="B2212" s="68" t="s">
        <v>3517</v>
      </c>
      <c r="C2212" s="68" t="s">
        <v>3489</v>
      </c>
      <c r="D2212" s="68" t="s">
        <v>3490</v>
      </c>
      <c r="E2212" s="68" t="s">
        <v>4238</v>
      </c>
      <c r="F2212" s="68" t="s">
        <v>4239</v>
      </c>
      <c r="G2212" s="68" t="s">
        <v>4240</v>
      </c>
      <c r="H2212" s="69">
        <v>976250</v>
      </c>
      <c r="I2212" s="68" t="s">
        <v>5148</v>
      </c>
      <c r="J2212" s="70"/>
      <c r="K2212" s="178"/>
    </row>
    <row r="2213" spans="1:11">
      <c r="A2213" s="67" t="s">
        <v>3522</v>
      </c>
      <c r="B2213" s="68" t="s">
        <v>3523</v>
      </c>
      <c r="C2213" s="68" t="s">
        <v>3489</v>
      </c>
      <c r="D2213" s="68" t="s">
        <v>3490</v>
      </c>
      <c r="E2213" s="68" t="s">
        <v>4238</v>
      </c>
      <c r="F2213" s="68" t="s">
        <v>4239</v>
      </c>
      <c r="G2213" s="68" t="s">
        <v>4240</v>
      </c>
      <c r="H2213" s="69">
        <v>1709386</v>
      </c>
      <c r="I2213" s="68" t="s">
        <v>5148</v>
      </c>
      <c r="J2213" s="70"/>
      <c r="K2213" s="178"/>
    </row>
    <row r="2214" spans="1:11">
      <c r="A2214" s="67" t="s">
        <v>4222</v>
      </c>
      <c r="B2214" s="68" t="s">
        <v>4223</v>
      </c>
      <c r="C2214" s="68" t="s">
        <v>3489</v>
      </c>
      <c r="D2214" s="68" t="s">
        <v>3490</v>
      </c>
      <c r="E2214" s="68" t="s">
        <v>4238</v>
      </c>
      <c r="F2214" s="68" t="s">
        <v>4239</v>
      </c>
      <c r="G2214" s="68" t="s">
        <v>4240</v>
      </c>
      <c r="H2214" s="69">
        <v>1013782</v>
      </c>
      <c r="I2214" s="68" t="s">
        <v>5148</v>
      </c>
      <c r="J2214" s="70"/>
      <c r="K2214" s="178"/>
    </row>
    <row r="2215" spans="1:11">
      <c r="A2215" s="67" t="s">
        <v>4207</v>
      </c>
      <c r="B2215" s="68" t="s">
        <v>4208</v>
      </c>
      <c r="C2215" s="68" t="s">
        <v>3489</v>
      </c>
      <c r="D2215" s="68" t="s">
        <v>3490</v>
      </c>
      <c r="E2215" s="68" t="s">
        <v>4238</v>
      </c>
      <c r="F2215" s="68" t="s">
        <v>4239</v>
      </c>
      <c r="G2215" s="68" t="s">
        <v>4240</v>
      </c>
      <c r="H2215" s="69">
        <v>225699</v>
      </c>
      <c r="I2215" s="68" t="s">
        <v>5148</v>
      </c>
      <c r="J2215" s="70"/>
      <c r="K2215" s="178"/>
    </row>
    <row r="2216" spans="1:11">
      <c r="A2216" s="67" t="s">
        <v>4243</v>
      </c>
      <c r="B2216" s="68" t="s">
        <v>4244</v>
      </c>
      <c r="C2216" s="68" t="s">
        <v>3539</v>
      </c>
      <c r="D2216" s="68" t="s">
        <v>3540</v>
      </c>
      <c r="E2216" s="68" t="s">
        <v>4238</v>
      </c>
      <c r="F2216" s="68" t="s">
        <v>4239</v>
      </c>
      <c r="G2216" s="68" t="s">
        <v>4240</v>
      </c>
      <c r="H2216" s="69">
        <v>39270</v>
      </c>
      <c r="I2216" s="68" t="s">
        <v>5148</v>
      </c>
      <c r="J2216" s="70"/>
      <c r="K2216" s="178"/>
    </row>
    <row r="2217" spans="1:11">
      <c r="A2217" s="67" t="s">
        <v>3549</v>
      </c>
      <c r="B2217" s="68" t="s">
        <v>3550</v>
      </c>
      <c r="C2217" s="68" t="s">
        <v>3539</v>
      </c>
      <c r="D2217" s="68" t="s">
        <v>3540</v>
      </c>
      <c r="E2217" s="68" t="s">
        <v>4238</v>
      </c>
      <c r="F2217" s="68" t="s">
        <v>4239</v>
      </c>
      <c r="G2217" s="68" t="s">
        <v>4240</v>
      </c>
      <c r="H2217" s="69">
        <v>19224295</v>
      </c>
      <c r="I2217" s="68" t="s">
        <v>5148</v>
      </c>
      <c r="J2217" s="70"/>
      <c r="K2217" s="178"/>
    </row>
    <row r="2218" spans="1:11">
      <c r="A2218" s="67" t="s">
        <v>4245</v>
      </c>
      <c r="B2218" s="68" t="s">
        <v>4246</v>
      </c>
      <c r="C2218" s="68" t="s">
        <v>3539</v>
      </c>
      <c r="D2218" s="68" t="s">
        <v>3540</v>
      </c>
      <c r="E2218" s="68" t="s">
        <v>4238</v>
      </c>
      <c r="F2218" s="68" t="s">
        <v>4239</v>
      </c>
      <c r="G2218" s="68" t="s">
        <v>4240</v>
      </c>
      <c r="H2218" s="69">
        <v>471198</v>
      </c>
      <c r="I2218" s="68" t="s">
        <v>5148</v>
      </c>
      <c r="J2218" s="70"/>
      <c r="K2218" s="178"/>
    </row>
    <row r="2219" spans="1:11">
      <c r="A2219" s="67" t="s">
        <v>4247</v>
      </c>
      <c r="B2219" s="68" t="s">
        <v>4248</v>
      </c>
      <c r="C2219" s="68" t="s">
        <v>3555</v>
      </c>
      <c r="D2219" s="68" t="s">
        <v>3554</v>
      </c>
      <c r="E2219" s="68" t="s">
        <v>4238</v>
      </c>
      <c r="F2219" s="68" t="s">
        <v>4239</v>
      </c>
      <c r="G2219" s="68" t="s">
        <v>4240</v>
      </c>
      <c r="H2219" s="69">
        <v>6588621</v>
      </c>
      <c r="I2219" s="68" t="s">
        <v>5148</v>
      </c>
      <c r="J2219" s="70"/>
      <c r="K2219" s="178"/>
    </row>
    <row r="2220" spans="1:11">
      <c r="A2220" s="67" t="s">
        <v>3560</v>
      </c>
      <c r="B2220" s="68" t="s">
        <v>3561</v>
      </c>
      <c r="C2220" s="68" t="s">
        <v>3555</v>
      </c>
      <c r="D2220" s="68" t="s">
        <v>3554</v>
      </c>
      <c r="E2220" s="68" t="s">
        <v>4238</v>
      </c>
      <c r="F2220" s="68" t="s">
        <v>4239</v>
      </c>
      <c r="G2220" s="68" t="s">
        <v>4240</v>
      </c>
      <c r="H2220" s="69">
        <v>3176085</v>
      </c>
      <c r="I2220" s="68" t="s">
        <v>5148</v>
      </c>
      <c r="J2220" s="70"/>
      <c r="K2220" s="178"/>
    </row>
    <row r="2221" spans="1:11">
      <c r="A2221" s="67" t="s">
        <v>3567</v>
      </c>
      <c r="B2221" s="68" t="s">
        <v>3568</v>
      </c>
      <c r="C2221" s="68" t="s">
        <v>3564</v>
      </c>
      <c r="D2221" s="68" t="s">
        <v>3563</v>
      </c>
      <c r="E2221" s="68" t="s">
        <v>4238</v>
      </c>
      <c r="F2221" s="68" t="s">
        <v>4239</v>
      </c>
      <c r="G2221" s="68" t="s">
        <v>4240</v>
      </c>
      <c r="H2221" s="69">
        <v>234170823</v>
      </c>
      <c r="I2221" s="68" t="s">
        <v>5148</v>
      </c>
      <c r="J2221" s="70"/>
      <c r="K2221" s="178"/>
    </row>
    <row r="2222" spans="1:11">
      <c r="A2222" s="67" t="s">
        <v>4249</v>
      </c>
      <c r="B2222" s="68" t="s">
        <v>4250</v>
      </c>
      <c r="C2222" s="68" t="s">
        <v>3564</v>
      </c>
      <c r="D2222" s="68" t="s">
        <v>3563</v>
      </c>
      <c r="E2222" s="68" t="s">
        <v>4238</v>
      </c>
      <c r="F2222" s="68" t="s">
        <v>4239</v>
      </c>
      <c r="G2222" s="68" t="s">
        <v>4240</v>
      </c>
      <c r="H2222" s="69">
        <v>863653</v>
      </c>
      <c r="I2222" s="68" t="s">
        <v>5148</v>
      </c>
      <c r="J2222" s="70"/>
      <c r="K2222" s="178"/>
    </row>
    <row r="2223" spans="1:11">
      <c r="A2223" s="67" t="s">
        <v>3571</v>
      </c>
      <c r="B2223" s="68" t="s">
        <v>3572</v>
      </c>
      <c r="C2223" s="68" t="s">
        <v>3564</v>
      </c>
      <c r="D2223" s="68" t="s">
        <v>3563</v>
      </c>
      <c r="E2223" s="68" t="s">
        <v>4238</v>
      </c>
      <c r="F2223" s="68" t="s">
        <v>4239</v>
      </c>
      <c r="G2223" s="68" t="s">
        <v>4240</v>
      </c>
      <c r="H2223" s="69">
        <v>39270</v>
      </c>
      <c r="I2223" s="68" t="s">
        <v>5148</v>
      </c>
      <c r="J2223" s="70"/>
      <c r="K2223" s="178"/>
    </row>
    <row r="2224" spans="1:11">
      <c r="A2224" s="67" t="s">
        <v>3591</v>
      </c>
      <c r="B2224" s="68" t="s">
        <v>3592</v>
      </c>
      <c r="C2224" s="68" t="s">
        <v>3583</v>
      </c>
      <c r="D2224" s="68" t="s">
        <v>3584</v>
      </c>
      <c r="E2224" s="68" t="s">
        <v>4238</v>
      </c>
      <c r="F2224" s="68" t="s">
        <v>4239</v>
      </c>
      <c r="G2224" s="68" t="s">
        <v>4240</v>
      </c>
      <c r="H2224" s="69">
        <v>432695</v>
      </c>
      <c r="I2224" s="68" t="s">
        <v>5148</v>
      </c>
      <c r="J2224" s="70"/>
      <c r="K2224" s="178"/>
    </row>
    <row r="2225" spans="1:11">
      <c r="A2225" s="67" t="s">
        <v>4251</v>
      </c>
      <c r="B2225" s="68" t="s">
        <v>4252</v>
      </c>
      <c r="C2225" s="68" t="s">
        <v>3583</v>
      </c>
      <c r="D2225" s="68" t="s">
        <v>3584</v>
      </c>
      <c r="E2225" s="68" t="s">
        <v>4238</v>
      </c>
      <c r="F2225" s="68" t="s">
        <v>4239</v>
      </c>
      <c r="G2225" s="68" t="s">
        <v>4240</v>
      </c>
      <c r="H2225" s="69">
        <v>4035701</v>
      </c>
      <c r="I2225" s="68" t="s">
        <v>5148</v>
      </c>
      <c r="J2225" s="70"/>
      <c r="K2225" s="178"/>
    </row>
    <row r="2226" spans="1:11">
      <c r="A2226" s="67" t="s">
        <v>3595</v>
      </c>
      <c r="B2226" s="68" t="s">
        <v>3596</v>
      </c>
      <c r="C2226" s="68" t="s">
        <v>3583</v>
      </c>
      <c r="D2226" s="68" t="s">
        <v>3584</v>
      </c>
      <c r="E2226" s="68" t="s">
        <v>4238</v>
      </c>
      <c r="F2226" s="68" t="s">
        <v>4239</v>
      </c>
      <c r="G2226" s="68" t="s">
        <v>4240</v>
      </c>
      <c r="H2226" s="69">
        <v>1407207</v>
      </c>
      <c r="I2226" s="68" t="s">
        <v>5148</v>
      </c>
      <c r="J2226" s="70"/>
      <c r="K2226" s="178"/>
    </row>
    <row r="2227" spans="1:11">
      <c r="A2227" s="67" t="s">
        <v>3597</v>
      </c>
      <c r="B2227" s="68" t="s">
        <v>3598</v>
      </c>
      <c r="C2227" s="68" t="s">
        <v>3583</v>
      </c>
      <c r="D2227" s="68" t="s">
        <v>3584</v>
      </c>
      <c r="E2227" s="68" t="s">
        <v>4238</v>
      </c>
      <c r="F2227" s="68" t="s">
        <v>4239</v>
      </c>
      <c r="G2227" s="68" t="s">
        <v>4240</v>
      </c>
      <c r="H2227" s="69">
        <v>8251250</v>
      </c>
      <c r="I2227" s="68" t="s">
        <v>5148</v>
      </c>
      <c r="J2227" s="70"/>
      <c r="K2227" s="178"/>
    </row>
    <row r="2228" spans="1:11">
      <c r="A2228" s="67" t="s">
        <v>3603</v>
      </c>
      <c r="B2228" s="68" t="s">
        <v>3604</v>
      </c>
      <c r="C2228" s="68" t="s">
        <v>3583</v>
      </c>
      <c r="D2228" s="68" t="s">
        <v>3584</v>
      </c>
      <c r="E2228" s="68" t="s">
        <v>4238</v>
      </c>
      <c r="F2228" s="68" t="s">
        <v>4239</v>
      </c>
      <c r="G2228" s="68" t="s">
        <v>4240</v>
      </c>
      <c r="H2228" s="69">
        <v>36023464</v>
      </c>
      <c r="I2228" s="68" t="s">
        <v>5148</v>
      </c>
      <c r="J2228" s="70"/>
      <c r="K2228" s="178"/>
    </row>
    <row r="2229" spans="1:11">
      <c r="A2229" s="67" t="s">
        <v>3613</v>
      </c>
      <c r="B2229" s="68" t="s">
        <v>3614</v>
      </c>
      <c r="C2229" s="68" t="s">
        <v>3607</v>
      </c>
      <c r="D2229" s="68" t="s">
        <v>3608</v>
      </c>
      <c r="E2229" s="68" t="s">
        <v>4238</v>
      </c>
      <c r="F2229" s="68" t="s">
        <v>4239</v>
      </c>
      <c r="G2229" s="68" t="s">
        <v>4240</v>
      </c>
      <c r="H2229" s="69">
        <v>5191514</v>
      </c>
      <c r="I2229" s="68" t="s">
        <v>5148</v>
      </c>
      <c r="J2229" s="70"/>
      <c r="K2229" s="178"/>
    </row>
    <row r="2230" spans="1:11">
      <c r="A2230" s="67" t="s">
        <v>3615</v>
      </c>
      <c r="B2230" s="68" t="s">
        <v>3616</v>
      </c>
      <c r="C2230" s="68" t="s">
        <v>3607</v>
      </c>
      <c r="D2230" s="68" t="s">
        <v>3608</v>
      </c>
      <c r="E2230" s="68" t="s">
        <v>4238</v>
      </c>
      <c r="F2230" s="68" t="s">
        <v>4239</v>
      </c>
      <c r="G2230" s="68" t="s">
        <v>4240</v>
      </c>
      <c r="H2230" s="69">
        <v>1218636</v>
      </c>
      <c r="I2230" s="68" t="s">
        <v>5148</v>
      </c>
      <c r="J2230" s="70"/>
      <c r="K2230" s="178"/>
    </row>
    <row r="2231" spans="1:11">
      <c r="A2231" s="67" t="s">
        <v>3617</v>
      </c>
      <c r="B2231" s="68" t="s">
        <v>3618</v>
      </c>
      <c r="C2231" s="68" t="s">
        <v>3607</v>
      </c>
      <c r="D2231" s="68" t="s">
        <v>3608</v>
      </c>
      <c r="E2231" s="68" t="s">
        <v>4238</v>
      </c>
      <c r="F2231" s="68" t="s">
        <v>4239</v>
      </c>
      <c r="G2231" s="68" t="s">
        <v>4240</v>
      </c>
      <c r="H2231" s="69">
        <v>1164573</v>
      </c>
      <c r="I2231" s="68" t="s">
        <v>5148</v>
      </c>
      <c r="J2231" s="70"/>
      <c r="K2231" s="178"/>
    </row>
    <row r="2232" spans="1:11">
      <c r="A2232" s="67" t="s">
        <v>3621</v>
      </c>
      <c r="B2232" s="68" t="s">
        <v>3622</v>
      </c>
      <c r="C2232" s="68" t="s">
        <v>3607</v>
      </c>
      <c r="D2232" s="68" t="s">
        <v>3608</v>
      </c>
      <c r="E2232" s="68" t="s">
        <v>4238</v>
      </c>
      <c r="F2232" s="68" t="s">
        <v>4239</v>
      </c>
      <c r="G2232" s="68" t="s">
        <v>4240</v>
      </c>
      <c r="H2232" s="69">
        <v>4143082</v>
      </c>
      <c r="I2232" s="68" t="s">
        <v>5148</v>
      </c>
      <c r="J2232" s="70"/>
      <c r="K2232" s="178"/>
    </row>
    <row r="2233" spans="1:11">
      <c r="A2233" s="67" t="s">
        <v>3631</v>
      </c>
      <c r="B2233" s="68" t="s">
        <v>3632</v>
      </c>
      <c r="C2233" s="68" t="s">
        <v>3625</v>
      </c>
      <c r="D2233" s="68" t="s">
        <v>3626</v>
      </c>
      <c r="E2233" s="68" t="s">
        <v>4238</v>
      </c>
      <c r="F2233" s="68" t="s">
        <v>4239</v>
      </c>
      <c r="G2233" s="68" t="s">
        <v>4240</v>
      </c>
      <c r="H2233" s="69">
        <v>6419547</v>
      </c>
      <c r="I2233" s="68" t="s">
        <v>5148</v>
      </c>
      <c r="J2233" s="70"/>
      <c r="K2233" s="178"/>
    </row>
    <row r="2234" spans="1:11">
      <c r="A2234" s="67" t="s">
        <v>3633</v>
      </c>
      <c r="B2234" s="68" t="s">
        <v>3634</v>
      </c>
      <c r="C2234" s="68" t="s">
        <v>3625</v>
      </c>
      <c r="D2234" s="68" t="s">
        <v>3626</v>
      </c>
      <c r="E2234" s="68" t="s">
        <v>4238</v>
      </c>
      <c r="F2234" s="68" t="s">
        <v>4239</v>
      </c>
      <c r="G2234" s="68" t="s">
        <v>4240</v>
      </c>
      <c r="H2234" s="69">
        <v>290</v>
      </c>
      <c r="I2234" s="68" t="s">
        <v>5148</v>
      </c>
      <c r="J2234" s="70"/>
      <c r="K2234" s="178"/>
    </row>
    <row r="2235" spans="1:11">
      <c r="A2235" s="67" t="s">
        <v>4253</v>
      </c>
      <c r="B2235" s="68" t="s">
        <v>4254</v>
      </c>
      <c r="C2235" s="68" t="s">
        <v>3625</v>
      </c>
      <c r="D2235" s="68" t="s">
        <v>3626</v>
      </c>
      <c r="E2235" s="68" t="s">
        <v>4238</v>
      </c>
      <c r="F2235" s="68" t="s">
        <v>4239</v>
      </c>
      <c r="G2235" s="68" t="s">
        <v>4240</v>
      </c>
      <c r="H2235" s="69">
        <v>1725568</v>
      </c>
      <c r="I2235" s="68" t="s">
        <v>5148</v>
      </c>
      <c r="J2235" s="70"/>
      <c r="K2235" s="178"/>
    </row>
    <row r="2236" spans="1:11">
      <c r="A2236" s="67" t="s">
        <v>3635</v>
      </c>
      <c r="B2236" s="68" t="s">
        <v>3636</v>
      </c>
      <c r="C2236" s="68" t="s">
        <v>3625</v>
      </c>
      <c r="D2236" s="68" t="s">
        <v>3626</v>
      </c>
      <c r="E2236" s="68" t="s">
        <v>4238</v>
      </c>
      <c r="F2236" s="68" t="s">
        <v>4239</v>
      </c>
      <c r="G2236" s="68" t="s">
        <v>4240</v>
      </c>
      <c r="H2236" s="69">
        <v>3730347</v>
      </c>
      <c r="I2236" s="68" t="s">
        <v>5148</v>
      </c>
      <c r="J2236" s="70"/>
      <c r="K2236" s="178"/>
    </row>
    <row r="2237" spans="1:11">
      <c r="A2237" s="67" t="s">
        <v>3637</v>
      </c>
      <c r="B2237" s="68" t="s">
        <v>3638</v>
      </c>
      <c r="C2237" s="68" t="s">
        <v>3625</v>
      </c>
      <c r="D2237" s="68" t="s">
        <v>3626</v>
      </c>
      <c r="E2237" s="68" t="s">
        <v>4238</v>
      </c>
      <c r="F2237" s="68" t="s">
        <v>4239</v>
      </c>
      <c r="G2237" s="68" t="s">
        <v>4240</v>
      </c>
      <c r="H2237" s="69">
        <v>5567978</v>
      </c>
      <c r="I2237" s="68" t="s">
        <v>5148</v>
      </c>
      <c r="J2237" s="70"/>
      <c r="K2237" s="178"/>
    </row>
    <row r="2238" spans="1:11">
      <c r="A2238" s="67" t="s">
        <v>3639</v>
      </c>
      <c r="B2238" s="68" t="s">
        <v>3640</v>
      </c>
      <c r="C2238" s="68" t="s">
        <v>3625</v>
      </c>
      <c r="D2238" s="68" t="s">
        <v>3626</v>
      </c>
      <c r="E2238" s="68" t="s">
        <v>4238</v>
      </c>
      <c r="F2238" s="68" t="s">
        <v>4239</v>
      </c>
      <c r="G2238" s="68" t="s">
        <v>4240</v>
      </c>
      <c r="H2238" s="69">
        <v>6067966</v>
      </c>
      <c r="I2238" s="68" t="s">
        <v>5148</v>
      </c>
      <c r="J2238" s="70"/>
      <c r="K2238" s="178"/>
    </row>
    <row r="2239" spans="1:11">
      <c r="A2239" s="67" t="s">
        <v>3643</v>
      </c>
      <c r="B2239" s="68" t="s">
        <v>3644</v>
      </c>
      <c r="C2239" s="68" t="s">
        <v>3625</v>
      </c>
      <c r="D2239" s="68" t="s">
        <v>3626</v>
      </c>
      <c r="E2239" s="68" t="s">
        <v>4238</v>
      </c>
      <c r="F2239" s="68" t="s">
        <v>4239</v>
      </c>
      <c r="G2239" s="68" t="s">
        <v>4240</v>
      </c>
      <c r="H2239" s="69">
        <v>11740358</v>
      </c>
      <c r="I2239" s="68" t="s">
        <v>5148</v>
      </c>
      <c r="J2239" s="70"/>
      <c r="K2239" s="178"/>
    </row>
    <row r="2240" spans="1:11">
      <c r="A2240" s="67" t="s">
        <v>4255</v>
      </c>
      <c r="B2240" s="68" t="s">
        <v>4256</v>
      </c>
      <c r="C2240" s="68" t="s">
        <v>3651</v>
      </c>
      <c r="D2240" s="68" t="s">
        <v>3652</v>
      </c>
      <c r="E2240" s="68" t="s">
        <v>4238</v>
      </c>
      <c r="F2240" s="68" t="s">
        <v>4239</v>
      </c>
      <c r="G2240" s="68" t="s">
        <v>4240</v>
      </c>
      <c r="H2240" s="69">
        <v>3704775</v>
      </c>
      <c r="I2240" s="68" t="s">
        <v>5148</v>
      </c>
      <c r="J2240" s="70"/>
      <c r="K2240" s="178"/>
    </row>
    <row r="2241" spans="1:11">
      <c r="A2241" s="67" t="s">
        <v>3649</v>
      </c>
      <c r="B2241" s="68" t="s">
        <v>3650</v>
      </c>
      <c r="C2241" s="68" t="s">
        <v>3651</v>
      </c>
      <c r="D2241" s="68" t="s">
        <v>3652</v>
      </c>
      <c r="E2241" s="68" t="s">
        <v>4238</v>
      </c>
      <c r="F2241" s="68" t="s">
        <v>4239</v>
      </c>
      <c r="G2241" s="68" t="s">
        <v>4240</v>
      </c>
      <c r="H2241" s="69">
        <v>750878</v>
      </c>
      <c r="I2241" s="68" t="s">
        <v>5148</v>
      </c>
      <c r="J2241" s="70"/>
      <c r="K2241" s="178"/>
    </row>
    <row r="2242" spans="1:11">
      <c r="A2242" s="67" t="s">
        <v>3653</v>
      </c>
      <c r="B2242" s="68" t="s">
        <v>3654</v>
      </c>
      <c r="C2242" s="68" t="s">
        <v>3651</v>
      </c>
      <c r="D2242" s="68" t="s">
        <v>3652</v>
      </c>
      <c r="E2242" s="68" t="s">
        <v>4238</v>
      </c>
      <c r="F2242" s="68" t="s">
        <v>4239</v>
      </c>
      <c r="G2242" s="68" t="s">
        <v>4240</v>
      </c>
      <c r="H2242" s="69">
        <v>733155</v>
      </c>
      <c r="I2242" s="68" t="s">
        <v>5148</v>
      </c>
      <c r="J2242" s="70"/>
      <c r="K2242" s="178"/>
    </row>
    <row r="2243" spans="1:11">
      <c r="A2243" s="67" t="s">
        <v>3655</v>
      </c>
      <c r="B2243" s="68" t="s">
        <v>3656</v>
      </c>
      <c r="C2243" s="68" t="s">
        <v>3651</v>
      </c>
      <c r="D2243" s="68" t="s">
        <v>3652</v>
      </c>
      <c r="E2243" s="68" t="s">
        <v>4238</v>
      </c>
      <c r="F2243" s="68" t="s">
        <v>4239</v>
      </c>
      <c r="G2243" s="68" t="s">
        <v>4240</v>
      </c>
      <c r="H2243" s="69">
        <v>1220901</v>
      </c>
      <c r="I2243" s="68" t="s">
        <v>5148</v>
      </c>
      <c r="J2243" s="70"/>
      <c r="K2243" s="178"/>
    </row>
    <row r="2244" spans="1:11">
      <c r="A2244" s="67" t="s">
        <v>3659</v>
      </c>
      <c r="B2244" s="68" t="s">
        <v>3660</v>
      </c>
      <c r="C2244" s="68" t="s">
        <v>3651</v>
      </c>
      <c r="D2244" s="68" t="s">
        <v>3652</v>
      </c>
      <c r="E2244" s="68" t="s">
        <v>4238</v>
      </c>
      <c r="F2244" s="68" t="s">
        <v>4239</v>
      </c>
      <c r="G2244" s="68" t="s">
        <v>4240</v>
      </c>
      <c r="H2244" s="69">
        <v>2043527</v>
      </c>
      <c r="I2244" s="68" t="s">
        <v>5148</v>
      </c>
      <c r="J2244" s="70"/>
      <c r="K2244" s="178"/>
    </row>
    <row r="2245" spans="1:11">
      <c r="A2245" s="67" t="s">
        <v>3663</v>
      </c>
      <c r="B2245" s="68" t="s">
        <v>3664</v>
      </c>
      <c r="C2245" s="68" t="s">
        <v>3651</v>
      </c>
      <c r="D2245" s="68" t="s">
        <v>3652</v>
      </c>
      <c r="E2245" s="68" t="s">
        <v>4238</v>
      </c>
      <c r="F2245" s="68" t="s">
        <v>4239</v>
      </c>
      <c r="G2245" s="68" t="s">
        <v>4240</v>
      </c>
      <c r="H2245" s="69">
        <v>2273881</v>
      </c>
      <c r="I2245" s="68" t="s">
        <v>5148</v>
      </c>
      <c r="J2245" s="70"/>
      <c r="K2245" s="178"/>
    </row>
    <row r="2246" spans="1:11">
      <c r="A2246" s="67" t="s">
        <v>3665</v>
      </c>
      <c r="B2246" s="68" t="s">
        <v>3666</v>
      </c>
      <c r="C2246" s="68" t="s">
        <v>3651</v>
      </c>
      <c r="D2246" s="68" t="s">
        <v>3652</v>
      </c>
      <c r="E2246" s="68" t="s">
        <v>4238</v>
      </c>
      <c r="F2246" s="68" t="s">
        <v>4239</v>
      </c>
      <c r="G2246" s="68" t="s">
        <v>4240</v>
      </c>
      <c r="H2246" s="69">
        <v>1727517</v>
      </c>
      <c r="I2246" s="68" t="s">
        <v>5148</v>
      </c>
      <c r="J2246" s="70"/>
      <c r="K2246" s="178"/>
    </row>
    <row r="2247" spans="1:11">
      <c r="A2247" s="67" t="s">
        <v>4191</v>
      </c>
      <c r="B2247" s="68" t="s">
        <v>4192</v>
      </c>
      <c r="C2247" s="68" t="s">
        <v>3651</v>
      </c>
      <c r="D2247" s="68" t="s">
        <v>3652</v>
      </c>
      <c r="E2247" s="68" t="s">
        <v>4238</v>
      </c>
      <c r="F2247" s="68" t="s">
        <v>4239</v>
      </c>
      <c r="G2247" s="68" t="s">
        <v>4240</v>
      </c>
      <c r="H2247" s="69">
        <v>687622</v>
      </c>
      <c r="I2247" s="68" t="s">
        <v>5148</v>
      </c>
      <c r="J2247" s="70"/>
      <c r="K2247" s="178"/>
    </row>
    <row r="2248" spans="1:11">
      <c r="A2248" s="67" t="s">
        <v>4216</v>
      </c>
      <c r="B2248" s="68" t="s">
        <v>4217</v>
      </c>
      <c r="C2248" s="68" t="s">
        <v>3651</v>
      </c>
      <c r="D2248" s="68" t="s">
        <v>3652</v>
      </c>
      <c r="E2248" s="68" t="s">
        <v>4238</v>
      </c>
      <c r="F2248" s="68" t="s">
        <v>4239</v>
      </c>
      <c r="G2248" s="68" t="s">
        <v>4240</v>
      </c>
      <c r="H2248" s="69">
        <v>9406533</v>
      </c>
      <c r="I2248" s="68" t="s">
        <v>5148</v>
      </c>
      <c r="J2248" s="70"/>
      <c r="K2248" s="178"/>
    </row>
    <row r="2249" spans="1:11">
      <c r="A2249" s="67" t="s">
        <v>3669</v>
      </c>
      <c r="B2249" s="68" t="s">
        <v>3670</v>
      </c>
      <c r="C2249" s="68" t="s">
        <v>3651</v>
      </c>
      <c r="D2249" s="68" t="s">
        <v>3652</v>
      </c>
      <c r="E2249" s="68" t="s">
        <v>4238</v>
      </c>
      <c r="F2249" s="68" t="s">
        <v>4239</v>
      </c>
      <c r="G2249" s="68" t="s">
        <v>4240</v>
      </c>
      <c r="H2249" s="69">
        <v>872323</v>
      </c>
      <c r="I2249" s="68" t="s">
        <v>5148</v>
      </c>
      <c r="J2249" s="70"/>
      <c r="K2249" s="178"/>
    </row>
    <row r="2250" spans="1:11">
      <c r="A2250" s="67" t="s">
        <v>3675</v>
      </c>
      <c r="B2250" s="68" t="s">
        <v>3676</v>
      </c>
      <c r="C2250" s="68" t="s">
        <v>3651</v>
      </c>
      <c r="D2250" s="68" t="s">
        <v>3652</v>
      </c>
      <c r="E2250" s="68" t="s">
        <v>4238</v>
      </c>
      <c r="F2250" s="68" t="s">
        <v>4239</v>
      </c>
      <c r="G2250" s="68" t="s">
        <v>4240</v>
      </c>
      <c r="H2250" s="69">
        <v>5511017</v>
      </c>
      <c r="I2250" s="68" t="s">
        <v>5148</v>
      </c>
      <c r="J2250" s="70"/>
      <c r="K2250" s="178"/>
    </row>
    <row r="2251" spans="1:11">
      <c r="A2251" s="67" t="s">
        <v>3681</v>
      </c>
      <c r="B2251" s="68" t="s">
        <v>3682</v>
      </c>
      <c r="C2251" s="68" t="s">
        <v>3679</v>
      </c>
      <c r="D2251" s="68" t="s">
        <v>3680</v>
      </c>
      <c r="E2251" s="68" t="s">
        <v>4238</v>
      </c>
      <c r="F2251" s="68" t="s">
        <v>4239</v>
      </c>
      <c r="G2251" s="68" t="s">
        <v>4240</v>
      </c>
      <c r="H2251" s="69">
        <v>4161184</v>
      </c>
      <c r="I2251" s="68" t="s">
        <v>5148</v>
      </c>
      <c r="J2251" s="70"/>
      <c r="K2251" s="178"/>
    </row>
    <row r="2252" spans="1:11">
      <c r="A2252" s="67" t="s">
        <v>3683</v>
      </c>
      <c r="B2252" s="68" t="s">
        <v>3684</v>
      </c>
      <c r="C2252" s="68" t="s">
        <v>3679</v>
      </c>
      <c r="D2252" s="68" t="s">
        <v>3680</v>
      </c>
      <c r="E2252" s="68" t="s">
        <v>4238</v>
      </c>
      <c r="F2252" s="68" t="s">
        <v>4239</v>
      </c>
      <c r="G2252" s="68" t="s">
        <v>4240</v>
      </c>
      <c r="H2252" s="69">
        <v>1857594</v>
      </c>
      <c r="I2252" s="68" t="s">
        <v>5148</v>
      </c>
      <c r="J2252" s="70"/>
      <c r="K2252" s="178"/>
    </row>
    <row r="2253" spans="1:11">
      <c r="A2253" s="67" t="s">
        <v>4257</v>
      </c>
      <c r="B2253" s="68" t="s">
        <v>4258</v>
      </c>
      <c r="C2253" s="68" t="s">
        <v>3689</v>
      </c>
      <c r="D2253" s="68" t="s">
        <v>3690</v>
      </c>
      <c r="E2253" s="68" t="s">
        <v>4238</v>
      </c>
      <c r="F2253" s="68" t="s">
        <v>4239</v>
      </c>
      <c r="G2253" s="68" t="s">
        <v>4240</v>
      </c>
      <c r="H2253" s="69">
        <v>2269121</v>
      </c>
      <c r="I2253" s="68" t="s">
        <v>5148</v>
      </c>
      <c r="J2253" s="70"/>
      <c r="K2253" s="178"/>
    </row>
    <row r="2254" spans="1:11">
      <c r="A2254" s="67" t="s">
        <v>3727</v>
      </c>
      <c r="B2254" s="68" t="s">
        <v>3728</v>
      </c>
      <c r="C2254" s="68" t="s">
        <v>3693</v>
      </c>
      <c r="D2254" s="68" t="s">
        <v>3694</v>
      </c>
      <c r="E2254" s="68" t="s">
        <v>4238</v>
      </c>
      <c r="F2254" s="68" t="s">
        <v>4239</v>
      </c>
      <c r="G2254" s="68" t="s">
        <v>4240</v>
      </c>
      <c r="H2254" s="69">
        <v>1278687</v>
      </c>
      <c r="I2254" s="68" t="s">
        <v>5148</v>
      </c>
      <c r="J2254" s="70"/>
      <c r="K2254" s="178"/>
    </row>
    <row r="2255" spans="1:11">
      <c r="A2255" s="67" t="s">
        <v>3729</v>
      </c>
      <c r="B2255" s="68" t="s">
        <v>3730</v>
      </c>
      <c r="C2255" s="68" t="s">
        <v>3693</v>
      </c>
      <c r="D2255" s="68" t="s">
        <v>3694</v>
      </c>
      <c r="E2255" s="68" t="s">
        <v>4238</v>
      </c>
      <c r="F2255" s="68" t="s">
        <v>4239</v>
      </c>
      <c r="G2255" s="68" t="s">
        <v>4240</v>
      </c>
      <c r="H2255" s="69">
        <v>4718037</v>
      </c>
      <c r="I2255" s="68" t="s">
        <v>5148</v>
      </c>
      <c r="J2255" s="70"/>
      <c r="K2255" s="178"/>
    </row>
    <row r="2256" spans="1:11">
      <c r="A2256" s="67" t="s">
        <v>3731</v>
      </c>
      <c r="B2256" s="68" t="s">
        <v>3732</v>
      </c>
      <c r="C2256" s="68" t="s">
        <v>3693</v>
      </c>
      <c r="D2256" s="68" t="s">
        <v>3694</v>
      </c>
      <c r="E2256" s="68" t="s">
        <v>4238</v>
      </c>
      <c r="F2256" s="68" t="s">
        <v>4239</v>
      </c>
      <c r="G2256" s="68" t="s">
        <v>4240</v>
      </c>
      <c r="H2256" s="69">
        <v>6478822</v>
      </c>
      <c r="I2256" s="68" t="s">
        <v>5148</v>
      </c>
      <c r="J2256" s="70"/>
      <c r="K2256" s="178"/>
    </row>
    <row r="2257" spans="1:11">
      <c r="A2257" s="67" t="s">
        <v>3733</v>
      </c>
      <c r="B2257" s="68" t="s">
        <v>3734</v>
      </c>
      <c r="C2257" s="68" t="s">
        <v>3693</v>
      </c>
      <c r="D2257" s="68" t="s">
        <v>3694</v>
      </c>
      <c r="E2257" s="68" t="s">
        <v>4238</v>
      </c>
      <c r="F2257" s="68" t="s">
        <v>4239</v>
      </c>
      <c r="G2257" s="68" t="s">
        <v>4240</v>
      </c>
      <c r="H2257" s="69">
        <v>484839</v>
      </c>
      <c r="I2257" s="68" t="s">
        <v>5148</v>
      </c>
      <c r="J2257" s="70"/>
      <c r="K2257" s="178"/>
    </row>
    <row r="2258" spans="1:11">
      <c r="A2258" s="67" t="s">
        <v>3737</v>
      </c>
      <c r="B2258" s="68" t="s">
        <v>3738</v>
      </c>
      <c r="C2258" s="68" t="s">
        <v>3693</v>
      </c>
      <c r="D2258" s="68" t="s">
        <v>3694</v>
      </c>
      <c r="E2258" s="68" t="s">
        <v>4238</v>
      </c>
      <c r="F2258" s="68" t="s">
        <v>4239</v>
      </c>
      <c r="G2258" s="68" t="s">
        <v>4240</v>
      </c>
      <c r="H2258" s="69">
        <v>4135372</v>
      </c>
      <c r="I2258" s="68" t="s">
        <v>5148</v>
      </c>
      <c r="J2258" s="70"/>
      <c r="K2258" s="178"/>
    </row>
    <row r="2259" spans="1:11">
      <c r="A2259" s="67" t="s">
        <v>3739</v>
      </c>
      <c r="B2259" s="68" t="s">
        <v>3740</v>
      </c>
      <c r="C2259" s="68" t="s">
        <v>3693</v>
      </c>
      <c r="D2259" s="68" t="s">
        <v>3694</v>
      </c>
      <c r="E2259" s="68" t="s">
        <v>4238</v>
      </c>
      <c r="F2259" s="68" t="s">
        <v>4239</v>
      </c>
      <c r="G2259" s="68" t="s">
        <v>4240</v>
      </c>
      <c r="H2259" s="69">
        <v>24811287</v>
      </c>
      <c r="I2259" s="68" t="s">
        <v>5148</v>
      </c>
      <c r="J2259" s="70"/>
      <c r="K2259" s="178"/>
    </row>
    <row r="2260" spans="1:11">
      <c r="A2260" s="67" t="s">
        <v>3741</v>
      </c>
      <c r="B2260" s="68" t="s">
        <v>3742</v>
      </c>
      <c r="C2260" s="68" t="s">
        <v>3693</v>
      </c>
      <c r="D2260" s="68" t="s">
        <v>3694</v>
      </c>
      <c r="E2260" s="68" t="s">
        <v>4238</v>
      </c>
      <c r="F2260" s="68" t="s">
        <v>4239</v>
      </c>
      <c r="G2260" s="68" t="s">
        <v>4240</v>
      </c>
      <c r="H2260" s="69">
        <v>6300880</v>
      </c>
      <c r="I2260" s="68" t="s">
        <v>5148</v>
      </c>
      <c r="J2260" s="70"/>
      <c r="K2260" s="178"/>
    </row>
    <row r="2261" spans="1:11">
      <c r="A2261" s="67" t="s">
        <v>5058</v>
      </c>
      <c r="B2261" s="68" t="s">
        <v>4662</v>
      </c>
      <c r="C2261" s="68" t="s">
        <v>3693</v>
      </c>
      <c r="D2261" s="68" t="s">
        <v>3694</v>
      </c>
      <c r="E2261" s="68" t="s">
        <v>4238</v>
      </c>
      <c r="F2261" s="68" t="s">
        <v>4239</v>
      </c>
      <c r="G2261" s="68" t="s">
        <v>4240</v>
      </c>
      <c r="H2261" s="69">
        <v>225000</v>
      </c>
      <c r="I2261" s="68" t="s">
        <v>5148</v>
      </c>
      <c r="J2261" s="70"/>
      <c r="K2261" s="178"/>
    </row>
    <row r="2262" spans="1:11">
      <c r="A2262" s="67" t="s">
        <v>4421</v>
      </c>
      <c r="B2262" s="68" t="s">
        <v>4422</v>
      </c>
      <c r="C2262" s="68" t="s">
        <v>3693</v>
      </c>
      <c r="D2262" s="68" t="s">
        <v>3694</v>
      </c>
      <c r="E2262" s="68" t="s">
        <v>4238</v>
      </c>
      <c r="F2262" s="68" t="s">
        <v>4239</v>
      </c>
      <c r="G2262" s="68" t="s">
        <v>4240</v>
      </c>
      <c r="H2262" s="69">
        <v>278649</v>
      </c>
      <c r="I2262" s="68" t="s">
        <v>5148</v>
      </c>
      <c r="J2262" s="70"/>
      <c r="K2262" s="178"/>
    </row>
    <row r="2263" spans="1:11">
      <c r="A2263" s="67" t="s">
        <v>3745</v>
      </c>
      <c r="B2263" s="68" t="s">
        <v>3746</v>
      </c>
      <c r="C2263" s="68" t="s">
        <v>3693</v>
      </c>
      <c r="D2263" s="68" t="s">
        <v>3694</v>
      </c>
      <c r="E2263" s="68" t="s">
        <v>4238</v>
      </c>
      <c r="F2263" s="68" t="s">
        <v>4239</v>
      </c>
      <c r="G2263" s="68" t="s">
        <v>4240</v>
      </c>
      <c r="H2263" s="69">
        <v>53764621</v>
      </c>
      <c r="I2263" s="68" t="s">
        <v>5148</v>
      </c>
      <c r="J2263" s="70"/>
      <c r="K2263" s="178"/>
    </row>
    <row r="2264" spans="1:11">
      <c r="A2264" s="67" t="s">
        <v>4259</v>
      </c>
      <c r="B2264" s="68" t="s">
        <v>4260</v>
      </c>
      <c r="C2264" s="68" t="s">
        <v>3749</v>
      </c>
      <c r="D2264" s="68" t="s">
        <v>3750</v>
      </c>
      <c r="E2264" s="68" t="s">
        <v>4238</v>
      </c>
      <c r="F2264" s="68" t="s">
        <v>4239</v>
      </c>
      <c r="G2264" s="68" t="s">
        <v>4240</v>
      </c>
      <c r="H2264" s="69">
        <v>863653</v>
      </c>
      <c r="I2264" s="68" t="s">
        <v>5148</v>
      </c>
      <c r="J2264" s="70"/>
      <c r="K2264" s="178"/>
    </row>
    <row r="2265" spans="1:11">
      <c r="A2265" s="67" t="s">
        <v>3757</v>
      </c>
      <c r="B2265" s="68" t="s">
        <v>3758</v>
      </c>
      <c r="C2265" s="68" t="s">
        <v>3749</v>
      </c>
      <c r="D2265" s="68" t="s">
        <v>3750</v>
      </c>
      <c r="E2265" s="68" t="s">
        <v>4238</v>
      </c>
      <c r="F2265" s="68" t="s">
        <v>4239</v>
      </c>
      <c r="G2265" s="68" t="s">
        <v>4240</v>
      </c>
      <c r="H2265" s="69">
        <v>432695</v>
      </c>
      <c r="I2265" s="68" t="s">
        <v>5148</v>
      </c>
      <c r="J2265" s="70"/>
      <c r="K2265" s="178"/>
    </row>
    <row r="2266" spans="1:11">
      <c r="A2266" s="67" t="s">
        <v>3761</v>
      </c>
      <c r="B2266" s="68" t="s">
        <v>3762</v>
      </c>
      <c r="C2266" s="68" t="s">
        <v>3749</v>
      </c>
      <c r="D2266" s="68" t="s">
        <v>3750</v>
      </c>
      <c r="E2266" s="68" t="s">
        <v>4238</v>
      </c>
      <c r="F2266" s="68" t="s">
        <v>4239</v>
      </c>
      <c r="G2266" s="68" t="s">
        <v>4240</v>
      </c>
      <c r="H2266" s="69">
        <v>19601385</v>
      </c>
      <c r="I2266" s="68" t="s">
        <v>5148</v>
      </c>
      <c r="J2266" s="70"/>
      <c r="K2266" s="178"/>
    </row>
    <row r="2267" spans="1:11">
      <c r="A2267" s="67" t="s">
        <v>3773</v>
      </c>
      <c r="B2267" s="68" t="s">
        <v>3774</v>
      </c>
      <c r="C2267" s="68" t="s">
        <v>3765</v>
      </c>
      <c r="D2267" s="68" t="s">
        <v>3766</v>
      </c>
      <c r="E2267" s="68" t="s">
        <v>4238</v>
      </c>
      <c r="F2267" s="68" t="s">
        <v>4239</v>
      </c>
      <c r="G2267" s="68" t="s">
        <v>4240</v>
      </c>
      <c r="H2267" s="69">
        <v>432695</v>
      </c>
      <c r="I2267" s="68" t="s">
        <v>5148</v>
      </c>
      <c r="J2267" s="70"/>
      <c r="K2267" s="178"/>
    </row>
    <row r="2268" spans="1:11">
      <c r="A2268" s="67" t="s">
        <v>3775</v>
      </c>
      <c r="B2268" s="68" t="s">
        <v>3776</v>
      </c>
      <c r="C2268" s="68" t="s">
        <v>3765</v>
      </c>
      <c r="D2268" s="68" t="s">
        <v>3766</v>
      </c>
      <c r="E2268" s="68" t="s">
        <v>4238</v>
      </c>
      <c r="F2268" s="68" t="s">
        <v>4239</v>
      </c>
      <c r="G2268" s="68" t="s">
        <v>4240</v>
      </c>
      <c r="H2268" s="69">
        <v>569848</v>
      </c>
      <c r="I2268" s="68" t="s">
        <v>5148</v>
      </c>
      <c r="J2268" s="70"/>
      <c r="K2268" s="178"/>
    </row>
    <row r="2269" spans="1:11">
      <c r="A2269" s="67" t="s">
        <v>4261</v>
      </c>
      <c r="B2269" s="68" t="s">
        <v>4262</v>
      </c>
      <c r="C2269" s="68" t="s">
        <v>3765</v>
      </c>
      <c r="D2269" s="68" t="s">
        <v>3766</v>
      </c>
      <c r="E2269" s="68" t="s">
        <v>4238</v>
      </c>
      <c r="F2269" s="68" t="s">
        <v>4239</v>
      </c>
      <c r="G2269" s="68" t="s">
        <v>4240</v>
      </c>
      <c r="H2269" s="69">
        <v>5456309</v>
      </c>
      <c r="I2269" s="68" t="s">
        <v>5148</v>
      </c>
      <c r="J2269" s="70"/>
      <c r="K2269" s="178"/>
    </row>
    <row r="2270" spans="1:11">
      <c r="A2270" s="67" t="s">
        <v>3779</v>
      </c>
      <c r="B2270" s="68" t="s">
        <v>3780</v>
      </c>
      <c r="C2270" s="68" t="s">
        <v>3765</v>
      </c>
      <c r="D2270" s="68" t="s">
        <v>3766</v>
      </c>
      <c r="E2270" s="68" t="s">
        <v>4238</v>
      </c>
      <c r="F2270" s="68" t="s">
        <v>4239</v>
      </c>
      <c r="G2270" s="68" t="s">
        <v>4240</v>
      </c>
      <c r="H2270" s="69">
        <v>12552240</v>
      </c>
      <c r="I2270" s="68" t="s">
        <v>5148</v>
      </c>
      <c r="J2270" s="70"/>
      <c r="K2270" s="178"/>
    </row>
    <row r="2271" spans="1:11">
      <c r="A2271" s="67" t="s">
        <v>3793</v>
      </c>
      <c r="B2271" s="68" t="s">
        <v>3794</v>
      </c>
      <c r="C2271" s="68" t="s">
        <v>3783</v>
      </c>
      <c r="D2271" s="68" t="s">
        <v>3784</v>
      </c>
      <c r="E2271" s="68" t="s">
        <v>4238</v>
      </c>
      <c r="F2271" s="68" t="s">
        <v>4239</v>
      </c>
      <c r="G2271" s="68" t="s">
        <v>4240</v>
      </c>
      <c r="H2271" s="69">
        <v>2481138</v>
      </c>
      <c r="I2271" s="68" t="s">
        <v>5148</v>
      </c>
      <c r="J2271" s="70"/>
      <c r="K2271" s="178"/>
    </row>
    <row r="2272" spans="1:11">
      <c r="A2272" s="67" t="s">
        <v>4429</v>
      </c>
      <c r="B2272" s="68" t="s">
        <v>4430</v>
      </c>
      <c r="C2272" s="68" t="s">
        <v>3783</v>
      </c>
      <c r="D2272" s="68" t="s">
        <v>3784</v>
      </c>
      <c r="E2272" s="68" t="s">
        <v>4238</v>
      </c>
      <c r="F2272" s="68" t="s">
        <v>4239</v>
      </c>
      <c r="G2272" s="68" t="s">
        <v>4240</v>
      </c>
      <c r="H2272" s="69">
        <v>291080</v>
      </c>
      <c r="I2272" s="68" t="s">
        <v>5148</v>
      </c>
      <c r="J2272" s="70"/>
      <c r="K2272" s="178"/>
    </row>
    <row r="2273" spans="1:11">
      <c r="A2273" s="67" t="s">
        <v>4263</v>
      </c>
      <c r="B2273" s="68" t="s">
        <v>4213</v>
      </c>
      <c r="C2273" s="68" t="s">
        <v>3783</v>
      </c>
      <c r="D2273" s="68" t="s">
        <v>3784</v>
      </c>
      <c r="E2273" s="68" t="s">
        <v>4238</v>
      </c>
      <c r="F2273" s="68" t="s">
        <v>4239</v>
      </c>
      <c r="G2273" s="68" t="s">
        <v>4240</v>
      </c>
      <c r="H2273" s="69">
        <v>1966896</v>
      </c>
      <c r="I2273" s="68" t="s">
        <v>5148</v>
      </c>
      <c r="J2273" s="70"/>
      <c r="K2273" s="178"/>
    </row>
    <row r="2274" spans="1:11">
      <c r="A2274" s="67" t="s">
        <v>4433</v>
      </c>
      <c r="B2274" s="68" t="s">
        <v>4434</v>
      </c>
      <c r="C2274" s="68" t="s">
        <v>3783</v>
      </c>
      <c r="D2274" s="68" t="s">
        <v>3784</v>
      </c>
      <c r="E2274" s="68" t="s">
        <v>4238</v>
      </c>
      <c r="F2274" s="68" t="s">
        <v>4239</v>
      </c>
      <c r="G2274" s="68" t="s">
        <v>4240</v>
      </c>
      <c r="H2274" s="69">
        <v>449723</v>
      </c>
      <c r="I2274" s="68" t="s">
        <v>5148</v>
      </c>
      <c r="J2274" s="70"/>
      <c r="K2274" s="178"/>
    </row>
    <row r="2275" spans="1:11">
      <c r="A2275" s="67" t="s">
        <v>3799</v>
      </c>
      <c r="B2275" s="68" t="s">
        <v>3800</v>
      </c>
      <c r="C2275" s="68" t="s">
        <v>3783</v>
      </c>
      <c r="D2275" s="68" t="s">
        <v>3784</v>
      </c>
      <c r="E2275" s="68" t="s">
        <v>4238</v>
      </c>
      <c r="F2275" s="68" t="s">
        <v>4239</v>
      </c>
      <c r="G2275" s="68" t="s">
        <v>4240</v>
      </c>
      <c r="H2275" s="69">
        <v>18034141</v>
      </c>
      <c r="I2275" s="68" t="s">
        <v>5148</v>
      </c>
      <c r="J2275" s="70"/>
      <c r="K2275" s="178"/>
    </row>
    <row r="2276" spans="1:11">
      <c r="A2276" s="67" t="s">
        <v>3811</v>
      </c>
      <c r="B2276" s="68" t="s">
        <v>3812</v>
      </c>
      <c r="C2276" s="68" t="s">
        <v>3805</v>
      </c>
      <c r="D2276" s="68" t="s">
        <v>3806</v>
      </c>
      <c r="E2276" s="68" t="s">
        <v>4238</v>
      </c>
      <c r="F2276" s="68" t="s">
        <v>4239</v>
      </c>
      <c r="G2276" s="68" t="s">
        <v>4240</v>
      </c>
      <c r="H2276" s="69">
        <v>3785984</v>
      </c>
      <c r="I2276" s="68" t="s">
        <v>5148</v>
      </c>
      <c r="J2276" s="70"/>
      <c r="K2276" s="178"/>
    </row>
    <row r="2277" spans="1:11">
      <c r="A2277" s="67" t="s">
        <v>3813</v>
      </c>
      <c r="B2277" s="68" t="s">
        <v>3814</v>
      </c>
      <c r="C2277" s="68" t="s">
        <v>3805</v>
      </c>
      <c r="D2277" s="68" t="s">
        <v>3806</v>
      </c>
      <c r="E2277" s="68" t="s">
        <v>4238</v>
      </c>
      <c r="F2277" s="68" t="s">
        <v>4239</v>
      </c>
      <c r="G2277" s="68" t="s">
        <v>4240</v>
      </c>
      <c r="H2277" s="69">
        <v>2334501</v>
      </c>
      <c r="I2277" s="68" t="s">
        <v>5148</v>
      </c>
      <c r="J2277" s="70"/>
      <c r="K2277" s="178"/>
    </row>
    <row r="2278" spans="1:11">
      <c r="A2278" s="67" t="s">
        <v>3815</v>
      </c>
      <c r="B2278" s="68" t="s">
        <v>3816</v>
      </c>
      <c r="C2278" s="68" t="s">
        <v>3805</v>
      </c>
      <c r="D2278" s="68" t="s">
        <v>3806</v>
      </c>
      <c r="E2278" s="68" t="s">
        <v>4238</v>
      </c>
      <c r="F2278" s="68" t="s">
        <v>4239</v>
      </c>
      <c r="G2278" s="68" t="s">
        <v>4240</v>
      </c>
      <c r="H2278" s="69">
        <v>994413</v>
      </c>
      <c r="I2278" s="68" t="s">
        <v>5148</v>
      </c>
      <c r="J2278" s="70"/>
      <c r="K2278" s="178"/>
    </row>
    <row r="2279" spans="1:11">
      <c r="A2279" s="67" t="s">
        <v>4264</v>
      </c>
      <c r="B2279" s="68" t="s">
        <v>4265</v>
      </c>
      <c r="C2279" s="68" t="s">
        <v>3805</v>
      </c>
      <c r="D2279" s="68" t="s">
        <v>3806</v>
      </c>
      <c r="E2279" s="68" t="s">
        <v>4238</v>
      </c>
      <c r="F2279" s="68" t="s">
        <v>4239</v>
      </c>
      <c r="G2279" s="68" t="s">
        <v>4240</v>
      </c>
      <c r="H2279" s="69">
        <v>1580463</v>
      </c>
      <c r="I2279" s="68" t="s">
        <v>5148</v>
      </c>
      <c r="J2279" s="70"/>
      <c r="K2279" s="178"/>
    </row>
    <row r="2280" spans="1:11">
      <c r="A2280" s="67" t="s">
        <v>3817</v>
      </c>
      <c r="B2280" s="68" t="s">
        <v>3818</v>
      </c>
      <c r="C2280" s="68" t="s">
        <v>3805</v>
      </c>
      <c r="D2280" s="68" t="s">
        <v>3806</v>
      </c>
      <c r="E2280" s="68" t="s">
        <v>4238</v>
      </c>
      <c r="F2280" s="68" t="s">
        <v>4239</v>
      </c>
      <c r="G2280" s="68" t="s">
        <v>4240</v>
      </c>
      <c r="H2280" s="69">
        <v>863652</v>
      </c>
      <c r="I2280" s="68" t="s">
        <v>5148</v>
      </c>
      <c r="J2280" s="70"/>
      <c r="K2280" s="178"/>
    </row>
    <row r="2281" spans="1:11">
      <c r="A2281" s="67" t="s">
        <v>3821</v>
      </c>
      <c r="B2281" s="68" t="s">
        <v>3820</v>
      </c>
      <c r="C2281" s="68" t="s">
        <v>3805</v>
      </c>
      <c r="D2281" s="68" t="s">
        <v>3806</v>
      </c>
      <c r="E2281" s="68" t="s">
        <v>4238</v>
      </c>
      <c r="F2281" s="68" t="s">
        <v>4239</v>
      </c>
      <c r="G2281" s="68" t="s">
        <v>4240</v>
      </c>
      <c r="H2281" s="69">
        <v>12891352</v>
      </c>
      <c r="I2281" s="68" t="s">
        <v>5148</v>
      </c>
      <c r="J2281" s="70"/>
      <c r="K2281" s="178"/>
    </row>
    <row r="2282" spans="1:11">
      <c r="A2282" s="67" t="s">
        <v>3832</v>
      </c>
      <c r="B2282" s="68" t="s">
        <v>3833</v>
      </c>
      <c r="C2282" s="68" t="s">
        <v>3824</v>
      </c>
      <c r="D2282" s="68" t="s">
        <v>3825</v>
      </c>
      <c r="E2282" s="68" t="s">
        <v>4238</v>
      </c>
      <c r="F2282" s="68" t="s">
        <v>4239</v>
      </c>
      <c r="G2282" s="68" t="s">
        <v>4240</v>
      </c>
      <c r="H2282" s="69">
        <v>910157</v>
      </c>
      <c r="I2282" s="68" t="s">
        <v>5148</v>
      </c>
      <c r="J2282" s="70"/>
      <c r="K2282" s="178"/>
    </row>
    <row r="2283" spans="1:11">
      <c r="A2283" s="67" t="s">
        <v>3834</v>
      </c>
      <c r="B2283" s="68" t="s">
        <v>3835</v>
      </c>
      <c r="C2283" s="68" t="s">
        <v>3824</v>
      </c>
      <c r="D2283" s="68" t="s">
        <v>3825</v>
      </c>
      <c r="E2283" s="68" t="s">
        <v>4238</v>
      </c>
      <c r="F2283" s="68" t="s">
        <v>4239</v>
      </c>
      <c r="G2283" s="68" t="s">
        <v>4240</v>
      </c>
      <c r="H2283" s="69">
        <v>1013781</v>
      </c>
      <c r="I2283" s="68" t="s">
        <v>5148</v>
      </c>
      <c r="J2283" s="70"/>
      <c r="K2283" s="178"/>
    </row>
    <row r="2284" spans="1:11">
      <c r="A2284" s="67" t="s">
        <v>3836</v>
      </c>
      <c r="B2284" s="68" t="s">
        <v>3837</v>
      </c>
      <c r="C2284" s="68" t="s">
        <v>3824</v>
      </c>
      <c r="D2284" s="68" t="s">
        <v>3825</v>
      </c>
      <c r="E2284" s="68" t="s">
        <v>4238</v>
      </c>
      <c r="F2284" s="68" t="s">
        <v>4239</v>
      </c>
      <c r="G2284" s="68" t="s">
        <v>4240</v>
      </c>
      <c r="H2284" s="69">
        <v>5210819</v>
      </c>
      <c r="I2284" s="68" t="s">
        <v>5148</v>
      </c>
      <c r="J2284" s="70"/>
      <c r="K2284" s="178"/>
    </row>
    <row r="2285" spans="1:11">
      <c r="A2285" s="67" t="s">
        <v>3838</v>
      </c>
      <c r="B2285" s="68" t="s">
        <v>3839</v>
      </c>
      <c r="C2285" s="68" t="s">
        <v>3824</v>
      </c>
      <c r="D2285" s="68" t="s">
        <v>3825</v>
      </c>
      <c r="E2285" s="68" t="s">
        <v>4238</v>
      </c>
      <c r="F2285" s="68" t="s">
        <v>4239</v>
      </c>
      <c r="G2285" s="68" t="s">
        <v>4240</v>
      </c>
      <c r="H2285" s="69">
        <v>16551303</v>
      </c>
      <c r="I2285" s="68" t="s">
        <v>5148</v>
      </c>
      <c r="J2285" s="70"/>
      <c r="K2285" s="178"/>
    </row>
    <row r="2286" spans="1:11">
      <c r="A2286" s="67" t="s">
        <v>3842</v>
      </c>
      <c r="B2286" s="68" t="s">
        <v>3843</v>
      </c>
      <c r="C2286" s="68" t="s">
        <v>3824</v>
      </c>
      <c r="D2286" s="68" t="s">
        <v>3825</v>
      </c>
      <c r="E2286" s="68" t="s">
        <v>4238</v>
      </c>
      <c r="F2286" s="68" t="s">
        <v>4239</v>
      </c>
      <c r="G2286" s="68" t="s">
        <v>4240</v>
      </c>
      <c r="H2286" s="69">
        <v>3456094</v>
      </c>
      <c r="I2286" s="68" t="s">
        <v>5148</v>
      </c>
      <c r="J2286" s="70"/>
      <c r="K2286" s="178"/>
    </row>
    <row r="2287" spans="1:11">
      <c r="A2287" s="67" t="s">
        <v>4200</v>
      </c>
      <c r="B2287" s="68" t="s">
        <v>4201</v>
      </c>
      <c r="C2287" s="68" t="s">
        <v>3824</v>
      </c>
      <c r="D2287" s="68" t="s">
        <v>3825</v>
      </c>
      <c r="E2287" s="68" t="s">
        <v>4238</v>
      </c>
      <c r="F2287" s="68" t="s">
        <v>4239</v>
      </c>
      <c r="G2287" s="68" t="s">
        <v>4240</v>
      </c>
      <c r="H2287" s="69">
        <v>114333</v>
      </c>
      <c r="I2287" s="68" t="s">
        <v>5148</v>
      </c>
      <c r="J2287" s="70"/>
      <c r="K2287" s="178"/>
    </row>
    <row r="2288" spans="1:11">
      <c r="A2288" s="67" t="s">
        <v>4236</v>
      </c>
      <c r="B2288" s="68" t="s">
        <v>4237</v>
      </c>
      <c r="C2288" s="68" t="s">
        <v>3824</v>
      </c>
      <c r="D2288" s="68" t="s">
        <v>3825</v>
      </c>
      <c r="E2288" s="68" t="s">
        <v>4238</v>
      </c>
      <c r="F2288" s="68" t="s">
        <v>4239</v>
      </c>
      <c r="G2288" s="68" t="s">
        <v>4240</v>
      </c>
      <c r="H2288" s="69">
        <v>2081459</v>
      </c>
      <c r="I2288" s="68" t="s">
        <v>5148</v>
      </c>
      <c r="J2288" s="70"/>
      <c r="K2288" s="178"/>
    </row>
    <row r="2289" spans="1:11">
      <c r="A2289" s="67" t="s">
        <v>3884</v>
      </c>
      <c r="B2289" s="68" t="s">
        <v>3885</v>
      </c>
      <c r="C2289" s="68" t="s">
        <v>3846</v>
      </c>
      <c r="D2289" s="68" t="s">
        <v>3847</v>
      </c>
      <c r="E2289" s="68" t="s">
        <v>4238</v>
      </c>
      <c r="F2289" s="68" t="s">
        <v>4239</v>
      </c>
      <c r="G2289" s="68" t="s">
        <v>4240</v>
      </c>
      <c r="H2289" s="69">
        <v>13349569</v>
      </c>
      <c r="I2289" s="68" t="s">
        <v>5148</v>
      </c>
      <c r="J2289" s="70"/>
      <c r="K2289" s="178"/>
    </row>
    <row r="2290" spans="1:11">
      <c r="A2290" s="67" t="s">
        <v>3888</v>
      </c>
      <c r="B2290" s="68" t="s">
        <v>3889</v>
      </c>
      <c r="C2290" s="68" t="s">
        <v>3846</v>
      </c>
      <c r="D2290" s="68" t="s">
        <v>3847</v>
      </c>
      <c r="E2290" s="68" t="s">
        <v>4238</v>
      </c>
      <c r="F2290" s="68" t="s">
        <v>4239</v>
      </c>
      <c r="G2290" s="68" t="s">
        <v>4240</v>
      </c>
      <c r="H2290" s="69">
        <v>976249</v>
      </c>
      <c r="I2290" s="68" t="s">
        <v>5148</v>
      </c>
      <c r="J2290" s="70"/>
      <c r="K2290" s="178"/>
    </row>
    <row r="2291" spans="1:11">
      <c r="A2291" s="67" t="s">
        <v>3890</v>
      </c>
      <c r="B2291" s="68" t="s">
        <v>3891</v>
      </c>
      <c r="C2291" s="68" t="s">
        <v>3846</v>
      </c>
      <c r="D2291" s="68" t="s">
        <v>3847</v>
      </c>
      <c r="E2291" s="68" t="s">
        <v>4238</v>
      </c>
      <c r="F2291" s="68" t="s">
        <v>4239</v>
      </c>
      <c r="G2291" s="68" t="s">
        <v>4240</v>
      </c>
      <c r="H2291" s="69">
        <v>40467782</v>
      </c>
      <c r="I2291" s="68" t="s">
        <v>5148</v>
      </c>
      <c r="J2291" s="70"/>
      <c r="K2291" s="178"/>
    </row>
    <row r="2292" spans="1:11">
      <c r="A2292" s="67" t="s">
        <v>3892</v>
      </c>
      <c r="B2292" s="68" t="s">
        <v>3893</v>
      </c>
      <c r="C2292" s="68" t="s">
        <v>3846</v>
      </c>
      <c r="D2292" s="68" t="s">
        <v>3847</v>
      </c>
      <c r="E2292" s="68" t="s">
        <v>4238</v>
      </c>
      <c r="F2292" s="68" t="s">
        <v>4239</v>
      </c>
      <c r="G2292" s="68" t="s">
        <v>4240</v>
      </c>
      <c r="H2292" s="69">
        <v>27255279</v>
      </c>
      <c r="I2292" s="68" t="s">
        <v>5148</v>
      </c>
      <c r="J2292" s="70"/>
      <c r="K2292" s="178"/>
    </row>
    <row r="2293" spans="1:11">
      <c r="A2293" s="67" t="s">
        <v>3894</v>
      </c>
      <c r="B2293" s="68" t="s">
        <v>3895</v>
      </c>
      <c r="C2293" s="68" t="s">
        <v>3846</v>
      </c>
      <c r="D2293" s="68" t="s">
        <v>3847</v>
      </c>
      <c r="E2293" s="68" t="s">
        <v>4238</v>
      </c>
      <c r="F2293" s="68" t="s">
        <v>4239</v>
      </c>
      <c r="G2293" s="68" t="s">
        <v>4240</v>
      </c>
      <c r="H2293" s="69">
        <v>18416024</v>
      </c>
      <c r="I2293" s="68" t="s">
        <v>5148</v>
      </c>
      <c r="J2293" s="70"/>
      <c r="K2293" s="178"/>
    </row>
    <row r="2294" spans="1:11">
      <c r="A2294" s="67" t="s">
        <v>3912</v>
      </c>
      <c r="B2294" s="68" t="s">
        <v>3913</v>
      </c>
      <c r="C2294" s="68" t="s">
        <v>3900</v>
      </c>
      <c r="D2294" s="68" t="s">
        <v>3901</v>
      </c>
      <c r="E2294" s="68" t="s">
        <v>4238</v>
      </c>
      <c r="F2294" s="68" t="s">
        <v>4239</v>
      </c>
      <c r="G2294" s="68" t="s">
        <v>4240</v>
      </c>
      <c r="H2294" s="69">
        <v>6007352</v>
      </c>
      <c r="I2294" s="68" t="s">
        <v>5148</v>
      </c>
      <c r="J2294" s="70"/>
      <c r="K2294" s="178"/>
    </row>
    <row r="2295" spans="1:11">
      <c r="A2295" s="67" t="s">
        <v>3914</v>
      </c>
      <c r="B2295" s="68" t="s">
        <v>3915</v>
      </c>
      <c r="C2295" s="68" t="s">
        <v>3900</v>
      </c>
      <c r="D2295" s="68" t="s">
        <v>3901</v>
      </c>
      <c r="E2295" s="68" t="s">
        <v>4238</v>
      </c>
      <c r="F2295" s="68" t="s">
        <v>4239</v>
      </c>
      <c r="G2295" s="68" t="s">
        <v>4240</v>
      </c>
      <c r="H2295" s="69">
        <v>1559516</v>
      </c>
      <c r="I2295" s="68" t="s">
        <v>5148</v>
      </c>
      <c r="J2295" s="70"/>
      <c r="K2295" s="178"/>
    </row>
    <row r="2296" spans="1:11">
      <c r="A2296" s="67" t="s">
        <v>4441</v>
      </c>
      <c r="B2296" s="68" t="s">
        <v>4442</v>
      </c>
      <c r="C2296" s="68" t="s">
        <v>3900</v>
      </c>
      <c r="D2296" s="68" t="s">
        <v>3901</v>
      </c>
      <c r="E2296" s="68" t="s">
        <v>4238</v>
      </c>
      <c r="F2296" s="68" t="s">
        <v>4239</v>
      </c>
      <c r="G2296" s="68" t="s">
        <v>4240</v>
      </c>
      <c r="H2296" s="69">
        <v>136512</v>
      </c>
      <c r="I2296" s="68" t="s">
        <v>5148</v>
      </c>
      <c r="J2296" s="70"/>
      <c r="K2296" s="178"/>
    </row>
    <row r="2297" spans="1:11">
      <c r="A2297" s="67" t="s">
        <v>3918</v>
      </c>
      <c r="B2297" s="68" t="s">
        <v>3919</v>
      </c>
      <c r="C2297" s="68" t="s">
        <v>3900</v>
      </c>
      <c r="D2297" s="68" t="s">
        <v>3901</v>
      </c>
      <c r="E2297" s="68" t="s">
        <v>4238</v>
      </c>
      <c r="F2297" s="68" t="s">
        <v>4239</v>
      </c>
      <c r="G2297" s="68" t="s">
        <v>4240</v>
      </c>
      <c r="H2297" s="69">
        <v>93830</v>
      </c>
      <c r="I2297" s="68" t="s">
        <v>5148</v>
      </c>
      <c r="J2297" s="70"/>
      <c r="K2297" s="178"/>
    </row>
    <row r="2298" spans="1:11">
      <c r="A2298" s="67" t="s">
        <v>3920</v>
      </c>
      <c r="B2298" s="68" t="s">
        <v>3921</v>
      </c>
      <c r="C2298" s="68" t="s">
        <v>3900</v>
      </c>
      <c r="D2298" s="68" t="s">
        <v>3901</v>
      </c>
      <c r="E2298" s="68" t="s">
        <v>4238</v>
      </c>
      <c r="F2298" s="68" t="s">
        <v>4239</v>
      </c>
      <c r="G2298" s="68" t="s">
        <v>4240</v>
      </c>
      <c r="H2298" s="69">
        <v>9615188</v>
      </c>
      <c r="I2298" s="68" t="s">
        <v>5148</v>
      </c>
      <c r="J2298" s="70"/>
      <c r="K2298" s="178"/>
    </row>
    <row r="2299" spans="1:11">
      <c r="A2299" s="67" t="s">
        <v>4443</v>
      </c>
      <c r="B2299" s="68" t="s">
        <v>4444</v>
      </c>
      <c r="C2299" s="68" t="s">
        <v>3924</v>
      </c>
      <c r="D2299" s="68" t="s">
        <v>3925</v>
      </c>
      <c r="E2299" s="68" t="s">
        <v>4238</v>
      </c>
      <c r="F2299" s="68" t="s">
        <v>4239</v>
      </c>
      <c r="G2299" s="68" t="s">
        <v>4240</v>
      </c>
      <c r="H2299" s="69">
        <v>6302414</v>
      </c>
      <c r="I2299" s="68" t="s">
        <v>5148</v>
      </c>
      <c r="J2299" s="70"/>
      <c r="K2299" s="178"/>
    </row>
    <row r="2300" spans="1:11">
      <c r="A2300" s="67" t="s">
        <v>3936</v>
      </c>
      <c r="B2300" s="68" t="s">
        <v>3937</v>
      </c>
      <c r="C2300" s="68" t="s">
        <v>3924</v>
      </c>
      <c r="D2300" s="68" t="s">
        <v>3925</v>
      </c>
      <c r="E2300" s="68" t="s">
        <v>4238</v>
      </c>
      <c r="F2300" s="68" t="s">
        <v>4239</v>
      </c>
      <c r="G2300" s="68" t="s">
        <v>4240</v>
      </c>
      <c r="H2300" s="69">
        <v>3488254</v>
      </c>
      <c r="I2300" s="68" t="s">
        <v>5148</v>
      </c>
      <c r="J2300" s="70"/>
      <c r="K2300" s="178"/>
    </row>
    <row r="2301" spans="1:11">
      <c r="A2301" s="67" t="s">
        <v>4447</v>
      </c>
      <c r="B2301" s="68" t="s">
        <v>4448</v>
      </c>
      <c r="C2301" s="68" t="s">
        <v>3924</v>
      </c>
      <c r="D2301" s="68" t="s">
        <v>3925</v>
      </c>
      <c r="E2301" s="68" t="s">
        <v>4238</v>
      </c>
      <c r="F2301" s="68" t="s">
        <v>4239</v>
      </c>
      <c r="G2301" s="68" t="s">
        <v>4240</v>
      </c>
      <c r="H2301" s="69">
        <v>0</v>
      </c>
      <c r="I2301" s="68" t="s">
        <v>5148</v>
      </c>
      <c r="J2301" s="70"/>
      <c r="K2301" s="178"/>
    </row>
    <row r="2302" spans="1:11">
      <c r="A2302" s="67" t="s">
        <v>4266</v>
      </c>
      <c r="B2302" s="68" t="s">
        <v>3923</v>
      </c>
      <c r="C2302" s="68" t="s">
        <v>3924</v>
      </c>
      <c r="D2302" s="68" t="s">
        <v>3925</v>
      </c>
      <c r="E2302" s="68" t="s">
        <v>4238</v>
      </c>
      <c r="F2302" s="68" t="s">
        <v>4239</v>
      </c>
      <c r="G2302" s="68" t="s">
        <v>4240</v>
      </c>
      <c r="H2302" s="69">
        <v>1484104</v>
      </c>
      <c r="I2302" s="68" t="s">
        <v>5148</v>
      </c>
      <c r="J2302" s="70"/>
      <c r="K2302" s="178"/>
    </row>
    <row r="2303" spans="1:11">
      <c r="A2303" s="67" t="s">
        <v>4267</v>
      </c>
      <c r="B2303" s="68" t="s">
        <v>4268</v>
      </c>
      <c r="C2303" s="68" t="s">
        <v>3924</v>
      </c>
      <c r="D2303" s="68" t="s">
        <v>3925</v>
      </c>
      <c r="E2303" s="68" t="s">
        <v>4238</v>
      </c>
      <c r="F2303" s="68" t="s">
        <v>4239</v>
      </c>
      <c r="G2303" s="68" t="s">
        <v>4240</v>
      </c>
      <c r="H2303" s="69">
        <v>339527</v>
      </c>
      <c r="I2303" s="68" t="s">
        <v>5148</v>
      </c>
      <c r="J2303" s="70"/>
      <c r="K2303" s="178"/>
    </row>
    <row r="2304" spans="1:11">
      <c r="A2304" s="67" t="s">
        <v>4269</v>
      </c>
      <c r="B2304" s="68" t="s">
        <v>4270</v>
      </c>
      <c r="C2304" s="68" t="s">
        <v>3924</v>
      </c>
      <c r="D2304" s="68" t="s">
        <v>3925</v>
      </c>
      <c r="E2304" s="68" t="s">
        <v>4238</v>
      </c>
      <c r="F2304" s="68" t="s">
        <v>4239</v>
      </c>
      <c r="G2304" s="68" t="s">
        <v>4240</v>
      </c>
      <c r="H2304" s="69">
        <v>3300593</v>
      </c>
      <c r="I2304" s="68" t="s">
        <v>5148</v>
      </c>
      <c r="J2304" s="70"/>
      <c r="K2304" s="178"/>
    </row>
    <row r="2305" spans="1:11">
      <c r="A2305" s="67" t="s">
        <v>3940</v>
      </c>
      <c r="B2305" s="68" t="s">
        <v>3941</v>
      </c>
      <c r="C2305" s="68" t="s">
        <v>3924</v>
      </c>
      <c r="D2305" s="68" t="s">
        <v>3925</v>
      </c>
      <c r="E2305" s="68" t="s">
        <v>4238</v>
      </c>
      <c r="F2305" s="68" t="s">
        <v>4239</v>
      </c>
      <c r="G2305" s="68" t="s">
        <v>4240</v>
      </c>
      <c r="H2305" s="69">
        <v>-933696</v>
      </c>
      <c r="I2305" s="68" t="s">
        <v>5148</v>
      </c>
      <c r="J2305" s="70"/>
      <c r="K2305" s="178"/>
    </row>
    <row r="2306" spans="1:11">
      <c r="A2306" s="67" t="s">
        <v>3942</v>
      </c>
      <c r="B2306" s="68" t="s">
        <v>3943</v>
      </c>
      <c r="C2306" s="68" t="s">
        <v>3924</v>
      </c>
      <c r="D2306" s="68" t="s">
        <v>3925</v>
      </c>
      <c r="E2306" s="68" t="s">
        <v>4238</v>
      </c>
      <c r="F2306" s="68" t="s">
        <v>4239</v>
      </c>
      <c r="G2306" s="68" t="s">
        <v>4240</v>
      </c>
      <c r="H2306" s="69">
        <v>3374331</v>
      </c>
      <c r="I2306" s="68" t="s">
        <v>5148</v>
      </c>
      <c r="J2306" s="70"/>
      <c r="K2306" s="178"/>
    </row>
    <row r="2307" spans="1:11">
      <c r="A2307" s="67" t="s">
        <v>3944</v>
      </c>
      <c r="B2307" s="68" t="s">
        <v>3945</v>
      </c>
      <c r="C2307" s="68" t="s">
        <v>3924</v>
      </c>
      <c r="D2307" s="68" t="s">
        <v>3925</v>
      </c>
      <c r="E2307" s="68" t="s">
        <v>4238</v>
      </c>
      <c r="F2307" s="68" t="s">
        <v>4239</v>
      </c>
      <c r="G2307" s="68" t="s">
        <v>4240</v>
      </c>
      <c r="H2307" s="69">
        <v>507760</v>
      </c>
      <c r="I2307" s="68" t="s">
        <v>5148</v>
      </c>
      <c r="J2307" s="70"/>
      <c r="K2307" s="178"/>
    </row>
    <row r="2308" spans="1:11">
      <c r="A2308" s="67" t="s">
        <v>3948</v>
      </c>
      <c r="B2308" s="68" t="s">
        <v>3949</v>
      </c>
      <c r="C2308" s="68" t="s">
        <v>3924</v>
      </c>
      <c r="D2308" s="68" t="s">
        <v>3925</v>
      </c>
      <c r="E2308" s="68" t="s">
        <v>4238</v>
      </c>
      <c r="F2308" s="68" t="s">
        <v>4239</v>
      </c>
      <c r="G2308" s="68" t="s">
        <v>4240</v>
      </c>
      <c r="H2308" s="69">
        <v>6641041</v>
      </c>
      <c r="I2308" s="68" t="s">
        <v>5148</v>
      </c>
      <c r="J2308" s="70"/>
      <c r="K2308" s="178"/>
    </row>
    <row r="2309" spans="1:11">
      <c r="A2309" s="67" t="s">
        <v>3962</v>
      </c>
      <c r="B2309" s="68" t="s">
        <v>3963</v>
      </c>
      <c r="C2309" s="68" t="s">
        <v>3952</v>
      </c>
      <c r="D2309" s="68" t="s">
        <v>3953</v>
      </c>
      <c r="E2309" s="68" t="s">
        <v>4238</v>
      </c>
      <c r="F2309" s="68" t="s">
        <v>4239</v>
      </c>
      <c r="G2309" s="68" t="s">
        <v>4240</v>
      </c>
      <c r="H2309" s="69">
        <v>144</v>
      </c>
      <c r="I2309" s="68" t="s">
        <v>5148</v>
      </c>
      <c r="J2309" s="70"/>
      <c r="K2309" s="178"/>
    </row>
    <row r="2310" spans="1:11">
      <c r="A2310" s="67" t="s">
        <v>3966</v>
      </c>
      <c r="B2310" s="68" t="s">
        <v>3967</v>
      </c>
      <c r="C2310" s="68" t="s">
        <v>3952</v>
      </c>
      <c r="D2310" s="68" t="s">
        <v>3953</v>
      </c>
      <c r="E2310" s="68" t="s">
        <v>4238</v>
      </c>
      <c r="F2310" s="68" t="s">
        <v>4239</v>
      </c>
      <c r="G2310" s="68" t="s">
        <v>4240</v>
      </c>
      <c r="H2310" s="69">
        <v>15971601</v>
      </c>
      <c r="I2310" s="68" t="s">
        <v>5148</v>
      </c>
      <c r="J2310" s="70"/>
      <c r="K2310" s="178"/>
    </row>
    <row r="2311" spans="1:11">
      <c r="A2311" s="67" t="s">
        <v>3984</v>
      </c>
      <c r="B2311" s="68" t="s">
        <v>3985</v>
      </c>
      <c r="C2311" s="68" t="s">
        <v>3970</v>
      </c>
      <c r="D2311" s="68" t="s">
        <v>3971</v>
      </c>
      <c r="E2311" s="68" t="s">
        <v>4238</v>
      </c>
      <c r="F2311" s="68" t="s">
        <v>4239</v>
      </c>
      <c r="G2311" s="68" t="s">
        <v>4240</v>
      </c>
      <c r="H2311" s="69">
        <v>6819835</v>
      </c>
      <c r="I2311" s="68" t="s">
        <v>5148</v>
      </c>
      <c r="J2311" s="70"/>
      <c r="K2311" s="178"/>
    </row>
    <row r="2312" spans="1:11">
      <c r="A2312" s="67" t="s">
        <v>3986</v>
      </c>
      <c r="B2312" s="68" t="s">
        <v>3987</v>
      </c>
      <c r="C2312" s="68" t="s">
        <v>3970</v>
      </c>
      <c r="D2312" s="68" t="s">
        <v>3971</v>
      </c>
      <c r="E2312" s="68" t="s">
        <v>4238</v>
      </c>
      <c r="F2312" s="68" t="s">
        <v>4239</v>
      </c>
      <c r="G2312" s="68" t="s">
        <v>4240</v>
      </c>
      <c r="H2312" s="69">
        <v>-46754</v>
      </c>
      <c r="I2312" s="68" t="s">
        <v>5148</v>
      </c>
      <c r="J2312" s="70"/>
      <c r="K2312" s="178"/>
    </row>
    <row r="2313" spans="1:11">
      <c r="A2313" s="67" t="s">
        <v>3988</v>
      </c>
      <c r="B2313" s="68" t="s">
        <v>3989</v>
      </c>
      <c r="C2313" s="68" t="s">
        <v>3970</v>
      </c>
      <c r="D2313" s="68" t="s">
        <v>3971</v>
      </c>
      <c r="E2313" s="68" t="s">
        <v>4238</v>
      </c>
      <c r="F2313" s="68" t="s">
        <v>4239</v>
      </c>
      <c r="G2313" s="68" t="s">
        <v>4240</v>
      </c>
      <c r="H2313" s="69">
        <v>545292</v>
      </c>
      <c r="I2313" s="68" t="s">
        <v>5148</v>
      </c>
      <c r="J2313" s="70"/>
      <c r="K2313" s="178"/>
    </row>
    <row r="2314" spans="1:11">
      <c r="A2314" s="67" t="s">
        <v>3990</v>
      </c>
      <c r="B2314" s="68" t="s">
        <v>3991</v>
      </c>
      <c r="C2314" s="68" t="s">
        <v>3970</v>
      </c>
      <c r="D2314" s="68" t="s">
        <v>3971</v>
      </c>
      <c r="E2314" s="68" t="s">
        <v>4238</v>
      </c>
      <c r="F2314" s="68" t="s">
        <v>4239</v>
      </c>
      <c r="G2314" s="68" t="s">
        <v>4240</v>
      </c>
      <c r="H2314" s="69">
        <v>874709</v>
      </c>
      <c r="I2314" s="68" t="s">
        <v>5148</v>
      </c>
      <c r="J2314" s="70"/>
      <c r="K2314" s="178"/>
    </row>
    <row r="2315" spans="1:11">
      <c r="A2315" s="67" t="s">
        <v>3994</v>
      </c>
      <c r="B2315" s="68" t="s">
        <v>3995</v>
      </c>
      <c r="C2315" s="68" t="s">
        <v>3970</v>
      </c>
      <c r="D2315" s="68" t="s">
        <v>3971</v>
      </c>
      <c r="E2315" s="68" t="s">
        <v>4238</v>
      </c>
      <c r="F2315" s="68" t="s">
        <v>4239</v>
      </c>
      <c r="G2315" s="68" t="s">
        <v>4240</v>
      </c>
      <c r="H2315" s="69">
        <v>238793</v>
      </c>
      <c r="I2315" s="68" t="s">
        <v>5148</v>
      </c>
      <c r="J2315" s="70"/>
      <c r="K2315" s="178"/>
    </row>
    <row r="2316" spans="1:11">
      <c r="A2316" s="67" t="s">
        <v>4271</v>
      </c>
      <c r="B2316" s="68" t="s">
        <v>4272</v>
      </c>
      <c r="C2316" s="68" t="s">
        <v>3970</v>
      </c>
      <c r="D2316" s="68" t="s">
        <v>3971</v>
      </c>
      <c r="E2316" s="68" t="s">
        <v>4238</v>
      </c>
      <c r="F2316" s="68" t="s">
        <v>4239</v>
      </c>
      <c r="G2316" s="68" t="s">
        <v>4240</v>
      </c>
      <c r="H2316" s="69">
        <v>976249</v>
      </c>
      <c r="I2316" s="68" t="s">
        <v>5148</v>
      </c>
      <c r="J2316" s="70"/>
      <c r="K2316" s="178"/>
    </row>
    <row r="2317" spans="1:11">
      <c r="A2317" s="67" t="s">
        <v>4273</v>
      </c>
      <c r="B2317" s="68" t="s">
        <v>4274</v>
      </c>
      <c r="C2317" s="68" t="s">
        <v>3970</v>
      </c>
      <c r="D2317" s="68" t="s">
        <v>3971</v>
      </c>
      <c r="E2317" s="68" t="s">
        <v>4238</v>
      </c>
      <c r="F2317" s="68" t="s">
        <v>4239</v>
      </c>
      <c r="G2317" s="68" t="s">
        <v>4240</v>
      </c>
      <c r="H2317" s="69">
        <v>38835</v>
      </c>
      <c r="I2317" s="68" t="s">
        <v>5148</v>
      </c>
      <c r="J2317" s="70"/>
      <c r="K2317" s="178"/>
    </row>
    <row r="2318" spans="1:11">
      <c r="A2318" s="67" t="s">
        <v>4451</v>
      </c>
      <c r="B2318" s="68" t="s">
        <v>4452</v>
      </c>
      <c r="C2318" s="68" t="s">
        <v>3970</v>
      </c>
      <c r="D2318" s="68" t="s">
        <v>3971</v>
      </c>
      <c r="E2318" s="68" t="s">
        <v>4238</v>
      </c>
      <c r="F2318" s="68" t="s">
        <v>4239</v>
      </c>
      <c r="G2318" s="68" t="s">
        <v>4240</v>
      </c>
      <c r="H2318" s="69">
        <v>667108</v>
      </c>
      <c r="I2318" s="68" t="s">
        <v>5148</v>
      </c>
      <c r="J2318" s="70"/>
      <c r="K2318" s="178"/>
    </row>
    <row r="2319" spans="1:11">
      <c r="A2319" s="67" t="s">
        <v>4000</v>
      </c>
      <c r="B2319" s="68" t="s">
        <v>4001</v>
      </c>
      <c r="C2319" s="68" t="s">
        <v>3970</v>
      </c>
      <c r="D2319" s="68" t="s">
        <v>3971</v>
      </c>
      <c r="E2319" s="68" t="s">
        <v>4238</v>
      </c>
      <c r="F2319" s="68" t="s">
        <v>4239</v>
      </c>
      <c r="G2319" s="68" t="s">
        <v>4240</v>
      </c>
      <c r="H2319" s="69">
        <v>15426440</v>
      </c>
      <c r="I2319" s="68" t="s">
        <v>5148</v>
      </c>
      <c r="J2319" s="70"/>
      <c r="K2319" s="178"/>
    </row>
    <row r="2320" spans="1:11">
      <c r="A2320" s="67" t="s">
        <v>4014</v>
      </c>
      <c r="B2320" s="68" t="s">
        <v>4015</v>
      </c>
      <c r="C2320" s="68" t="s">
        <v>4004</v>
      </c>
      <c r="D2320" s="68" t="s">
        <v>4005</v>
      </c>
      <c r="E2320" s="68" t="s">
        <v>4238</v>
      </c>
      <c r="F2320" s="68" t="s">
        <v>4239</v>
      </c>
      <c r="G2320" s="68" t="s">
        <v>4240</v>
      </c>
      <c r="H2320" s="69">
        <v>1950760</v>
      </c>
      <c r="I2320" s="68" t="s">
        <v>5148</v>
      </c>
      <c r="J2320" s="70"/>
      <c r="K2320" s="178"/>
    </row>
    <row r="2321" spans="1:11">
      <c r="A2321" s="67" t="s">
        <v>4282</v>
      </c>
      <c r="B2321" s="68" t="s">
        <v>4213</v>
      </c>
      <c r="C2321" s="68" t="s">
        <v>4004</v>
      </c>
      <c r="D2321" s="68" t="s">
        <v>4005</v>
      </c>
      <c r="E2321" s="68" t="s">
        <v>4238</v>
      </c>
      <c r="F2321" s="68" t="s">
        <v>4239</v>
      </c>
      <c r="G2321" s="68" t="s">
        <v>4240</v>
      </c>
      <c r="H2321" s="69">
        <v>200000</v>
      </c>
      <c r="I2321" s="68" t="s">
        <v>5148</v>
      </c>
      <c r="J2321" s="70"/>
      <c r="K2321" s="178"/>
    </row>
    <row r="2322" spans="1:11">
      <c r="A2322" s="67" t="s">
        <v>4018</v>
      </c>
      <c r="B2322" s="68" t="s">
        <v>4019</v>
      </c>
      <c r="C2322" s="68" t="s">
        <v>4004</v>
      </c>
      <c r="D2322" s="68" t="s">
        <v>4005</v>
      </c>
      <c r="E2322" s="68" t="s">
        <v>4238</v>
      </c>
      <c r="F2322" s="68" t="s">
        <v>4239</v>
      </c>
      <c r="G2322" s="68" t="s">
        <v>4240</v>
      </c>
      <c r="H2322" s="69">
        <v>15570244</v>
      </c>
      <c r="I2322" s="68" t="s">
        <v>5148</v>
      </c>
      <c r="J2322" s="70"/>
      <c r="K2322" s="178"/>
    </row>
    <row r="2323" spans="1:11">
      <c r="A2323" s="67" t="s">
        <v>4024</v>
      </c>
      <c r="B2323" s="68" t="s">
        <v>4025</v>
      </c>
      <c r="C2323" s="68" t="s">
        <v>4022</v>
      </c>
      <c r="D2323" s="68" t="s">
        <v>4023</v>
      </c>
      <c r="E2323" s="68" t="s">
        <v>4238</v>
      </c>
      <c r="F2323" s="68" t="s">
        <v>4239</v>
      </c>
      <c r="G2323" s="68" t="s">
        <v>4240</v>
      </c>
      <c r="H2323" s="69">
        <v>1878443</v>
      </c>
      <c r="I2323" s="68" t="s">
        <v>5148</v>
      </c>
      <c r="J2323" s="70"/>
      <c r="K2323" s="178"/>
    </row>
    <row r="2324" spans="1:11">
      <c r="A2324" s="67" t="s">
        <v>4032</v>
      </c>
      <c r="B2324" s="68" t="s">
        <v>4033</v>
      </c>
      <c r="C2324" s="68" t="s">
        <v>4022</v>
      </c>
      <c r="D2324" s="68" t="s">
        <v>4023</v>
      </c>
      <c r="E2324" s="68" t="s">
        <v>4238</v>
      </c>
      <c r="F2324" s="68" t="s">
        <v>4239</v>
      </c>
      <c r="G2324" s="68" t="s">
        <v>4240</v>
      </c>
      <c r="H2324" s="69">
        <v>1813568</v>
      </c>
      <c r="I2324" s="68" t="s">
        <v>5148</v>
      </c>
      <c r="J2324" s="70"/>
      <c r="K2324" s="178"/>
    </row>
    <row r="2325" spans="1:11">
      <c r="A2325" s="67" t="s">
        <v>4034</v>
      </c>
      <c r="B2325" s="68" t="s">
        <v>4035</v>
      </c>
      <c r="C2325" s="68" t="s">
        <v>4022</v>
      </c>
      <c r="D2325" s="68" t="s">
        <v>4023</v>
      </c>
      <c r="E2325" s="68" t="s">
        <v>4238</v>
      </c>
      <c r="F2325" s="68" t="s">
        <v>4239</v>
      </c>
      <c r="G2325" s="68" t="s">
        <v>4240</v>
      </c>
      <c r="H2325" s="69">
        <v>693022</v>
      </c>
      <c r="I2325" s="68" t="s">
        <v>5148</v>
      </c>
      <c r="J2325" s="70"/>
      <c r="K2325" s="178"/>
    </row>
    <row r="2326" spans="1:11">
      <c r="A2326" s="67" t="s">
        <v>4036</v>
      </c>
      <c r="B2326" s="68" t="s">
        <v>4037</v>
      </c>
      <c r="C2326" s="68" t="s">
        <v>4022</v>
      </c>
      <c r="D2326" s="68" t="s">
        <v>4023</v>
      </c>
      <c r="E2326" s="68" t="s">
        <v>4238</v>
      </c>
      <c r="F2326" s="68" t="s">
        <v>4239</v>
      </c>
      <c r="G2326" s="68" t="s">
        <v>4240</v>
      </c>
      <c r="H2326" s="69">
        <v>17563310</v>
      </c>
      <c r="I2326" s="68" t="s">
        <v>5148</v>
      </c>
      <c r="J2326" s="70"/>
      <c r="K2326" s="178"/>
    </row>
    <row r="2327" spans="1:11">
      <c r="A2327" s="67" t="s">
        <v>4056</v>
      </c>
      <c r="B2327" s="68" t="s">
        <v>4057</v>
      </c>
      <c r="C2327" s="68" t="s">
        <v>4042</v>
      </c>
      <c r="D2327" s="68" t="s">
        <v>4043</v>
      </c>
      <c r="E2327" s="68" t="s">
        <v>4238</v>
      </c>
      <c r="F2327" s="68" t="s">
        <v>4239</v>
      </c>
      <c r="G2327" s="68" t="s">
        <v>4240</v>
      </c>
      <c r="H2327" s="69">
        <v>4551407</v>
      </c>
      <c r="I2327" s="68" t="s">
        <v>5148</v>
      </c>
      <c r="J2327" s="70"/>
      <c r="K2327" s="178"/>
    </row>
    <row r="2328" spans="1:11">
      <c r="A2328" s="67" t="s">
        <v>4058</v>
      </c>
      <c r="B2328" s="68" t="s">
        <v>4059</v>
      </c>
      <c r="C2328" s="68" t="s">
        <v>4042</v>
      </c>
      <c r="D2328" s="68" t="s">
        <v>4043</v>
      </c>
      <c r="E2328" s="68" t="s">
        <v>4238</v>
      </c>
      <c r="F2328" s="68" t="s">
        <v>4239</v>
      </c>
      <c r="G2328" s="68" t="s">
        <v>4240</v>
      </c>
      <c r="H2328" s="69">
        <v>1688035</v>
      </c>
      <c r="I2328" s="68" t="s">
        <v>5148</v>
      </c>
      <c r="J2328" s="70"/>
      <c r="K2328" s="178"/>
    </row>
    <row r="2329" spans="1:11">
      <c r="A2329" s="67" t="s">
        <v>4060</v>
      </c>
      <c r="B2329" s="68" t="s">
        <v>4061</v>
      </c>
      <c r="C2329" s="68" t="s">
        <v>4042</v>
      </c>
      <c r="D2329" s="68" t="s">
        <v>4043</v>
      </c>
      <c r="E2329" s="68" t="s">
        <v>4238</v>
      </c>
      <c r="F2329" s="68" t="s">
        <v>4239</v>
      </c>
      <c r="G2329" s="68" t="s">
        <v>4240</v>
      </c>
      <c r="H2329" s="69">
        <v>24727844</v>
      </c>
      <c r="I2329" s="68" t="s">
        <v>5148</v>
      </c>
      <c r="J2329" s="70"/>
      <c r="K2329" s="178"/>
    </row>
    <row r="2330" spans="1:11">
      <c r="A2330" s="67" t="s">
        <v>4228</v>
      </c>
      <c r="B2330" s="68" t="s">
        <v>4229</v>
      </c>
      <c r="C2330" s="68" t="s">
        <v>4042</v>
      </c>
      <c r="D2330" s="68" t="s">
        <v>4043</v>
      </c>
      <c r="E2330" s="68" t="s">
        <v>4238</v>
      </c>
      <c r="F2330" s="68" t="s">
        <v>4239</v>
      </c>
      <c r="G2330" s="68" t="s">
        <v>4240</v>
      </c>
      <c r="H2330" s="69">
        <v>1392655</v>
      </c>
      <c r="I2330" s="68" t="s">
        <v>5148</v>
      </c>
      <c r="J2330" s="70"/>
      <c r="K2330" s="178"/>
    </row>
    <row r="2331" spans="1:11">
      <c r="A2331" s="67" t="s">
        <v>4064</v>
      </c>
      <c r="B2331" s="68" t="s">
        <v>4065</v>
      </c>
      <c r="C2331" s="68" t="s">
        <v>4042</v>
      </c>
      <c r="D2331" s="68" t="s">
        <v>4043</v>
      </c>
      <c r="E2331" s="68" t="s">
        <v>4238</v>
      </c>
      <c r="F2331" s="68" t="s">
        <v>4239</v>
      </c>
      <c r="G2331" s="68" t="s">
        <v>4240</v>
      </c>
      <c r="H2331" s="69">
        <v>1364808</v>
      </c>
      <c r="I2331" s="68" t="s">
        <v>5148</v>
      </c>
      <c r="J2331" s="70"/>
      <c r="K2331" s="178"/>
    </row>
    <row r="2332" spans="1:11">
      <c r="A2332" s="67" t="s">
        <v>4076</v>
      </c>
      <c r="B2332" s="68" t="s">
        <v>4077</v>
      </c>
      <c r="C2332" s="68" t="s">
        <v>4072</v>
      </c>
      <c r="D2332" s="68" t="s">
        <v>4073</v>
      </c>
      <c r="E2332" s="68" t="s">
        <v>4238</v>
      </c>
      <c r="F2332" s="68" t="s">
        <v>4239</v>
      </c>
      <c r="G2332" s="68" t="s">
        <v>4240</v>
      </c>
      <c r="H2332" s="69">
        <v>826120</v>
      </c>
      <c r="I2332" s="68" t="s">
        <v>5148</v>
      </c>
      <c r="J2332" s="70"/>
      <c r="K2332" s="178"/>
    </row>
    <row r="2333" spans="1:11">
      <c r="A2333" s="67" t="s">
        <v>4080</v>
      </c>
      <c r="B2333" s="68" t="s">
        <v>4081</v>
      </c>
      <c r="C2333" s="68" t="s">
        <v>4072</v>
      </c>
      <c r="D2333" s="68" t="s">
        <v>4073</v>
      </c>
      <c r="E2333" s="68" t="s">
        <v>4238</v>
      </c>
      <c r="F2333" s="68" t="s">
        <v>4239</v>
      </c>
      <c r="G2333" s="68" t="s">
        <v>4240</v>
      </c>
      <c r="H2333" s="69">
        <v>5408273</v>
      </c>
      <c r="I2333" s="68" t="s">
        <v>5148</v>
      </c>
      <c r="J2333" s="70"/>
      <c r="K2333" s="178"/>
    </row>
    <row r="2334" spans="1:11">
      <c r="A2334" s="67" t="s">
        <v>4467</v>
      </c>
      <c r="B2334" s="68" t="s">
        <v>4468</v>
      </c>
      <c r="C2334" s="68" t="s">
        <v>4072</v>
      </c>
      <c r="D2334" s="68" t="s">
        <v>4073</v>
      </c>
      <c r="E2334" s="68" t="s">
        <v>4238</v>
      </c>
      <c r="F2334" s="68" t="s">
        <v>4239</v>
      </c>
      <c r="G2334" s="68" t="s">
        <v>4240</v>
      </c>
      <c r="H2334" s="69">
        <v>124461</v>
      </c>
      <c r="I2334" s="68" t="s">
        <v>5148</v>
      </c>
      <c r="J2334" s="70"/>
      <c r="K2334" s="178"/>
    </row>
    <row r="2335" spans="1:11">
      <c r="A2335" s="67" t="s">
        <v>4469</v>
      </c>
      <c r="B2335" s="68" t="s">
        <v>4470</v>
      </c>
      <c r="C2335" s="68" t="s">
        <v>4072</v>
      </c>
      <c r="D2335" s="68" t="s">
        <v>4073</v>
      </c>
      <c r="E2335" s="68" t="s">
        <v>4238</v>
      </c>
      <c r="F2335" s="68" t="s">
        <v>4239</v>
      </c>
      <c r="G2335" s="68" t="s">
        <v>4240</v>
      </c>
      <c r="H2335" s="69">
        <v>26475</v>
      </c>
      <c r="I2335" s="68" t="s">
        <v>5148</v>
      </c>
      <c r="J2335" s="70"/>
      <c r="K2335" s="178"/>
    </row>
    <row r="2336" spans="1:11">
      <c r="A2336" s="67" t="s">
        <v>4628</v>
      </c>
      <c r="B2336" s="68" t="s">
        <v>4629</v>
      </c>
      <c r="C2336" s="68" t="s">
        <v>4072</v>
      </c>
      <c r="D2336" s="68" t="s">
        <v>4073</v>
      </c>
      <c r="E2336" s="68" t="s">
        <v>4238</v>
      </c>
      <c r="F2336" s="68" t="s">
        <v>4239</v>
      </c>
      <c r="G2336" s="68" t="s">
        <v>4240</v>
      </c>
      <c r="H2336" s="69">
        <v>124461</v>
      </c>
      <c r="I2336" s="68" t="s">
        <v>5148</v>
      </c>
      <c r="J2336" s="70"/>
      <c r="K2336" s="178"/>
    </row>
    <row r="2337" spans="1:11">
      <c r="A2337" s="67" t="s">
        <v>4084</v>
      </c>
      <c r="B2337" s="68" t="s">
        <v>4085</v>
      </c>
      <c r="C2337" s="68" t="s">
        <v>4072</v>
      </c>
      <c r="D2337" s="68" t="s">
        <v>4073</v>
      </c>
      <c r="E2337" s="68" t="s">
        <v>4238</v>
      </c>
      <c r="F2337" s="68" t="s">
        <v>4239</v>
      </c>
      <c r="G2337" s="68" t="s">
        <v>4240</v>
      </c>
      <c r="H2337" s="69">
        <v>10831335</v>
      </c>
      <c r="I2337" s="68" t="s">
        <v>5148</v>
      </c>
      <c r="J2337" s="70"/>
      <c r="K2337" s="178"/>
    </row>
    <row r="2338" spans="1:11">
      <c r="A2338" s="67" t="s">
        <v>4092</v>
      </c>
      <c r="B2338" s="68" t="s">
        <v>4093</v>
      </c>
      <c r="C2338" s="68" t="s">
        <v>4088</v>
      </c>
      <c r="D2338" s="68" t="s">
        <v>4089</v>
      </c>
      <c r="E2338" s="68" t="s">
        <v>4238</v>
      </c>
      <c r="F2338" s="68" t="s">
        <v>4239</v>
      </c>
      <c r="G2338" s="68" t="s">
        <v>4240</v>
      </c>
      <c r="H2338" s="69">
        <v>1294670</v>
      </c>
      <c r="I2338" s="68" t="s">
        <v>5148</v>
      </c>
      <c r="J2338" s="70"/>
      <c r="K2338" s="178"/>
    </row>
    <row r="2339" spans="1:11">
      <c r="A2339" s="67" t="s">
        <v>4096</v>
      </c>
      <c r="B2339" s="68" t="s">
        <v>4097</v>
      </c>
      <c r="C2339" s="68" t="s">
        <v>4088</v>
      </c>
      <c r="D2339" s="68" t="s">
        <v>4089</v>
      </c>
      <c r="E2339" s="68" t="s">
        <v>4238</v>
      </c>
      <c r="F2339" s="68" t="s">
        <v>4239</v>
      </c>
      <c r="G2339" s="68" t="s">
        <v>4240</v>
      </c>
      <c r="H2339" s="69">
        <v>9987381</v>
      </c>
      <c r="I2339" s="68" t="s">
        <v>5148</v>
      </c>
      <c r="J2339" s="70"/>
      <c r="K2339" s="178"/>
    </row>
    <row r="2340" spans="1:11">
      <c r="A2340" s="67" t="s">
        <v>4104</v>
      </c>
      <c r="B2340" s="68" t="s">
        <v>4105</v>
      </c>
      <c r="C2340" s="68" t="s">
        <v>4100</v>
      </c>
      <c r="D2340" s="68" t="s">
        <v>4101</v>
      </c>
      <c r="E2340" s="68" t="s">
        <v>4238</v>
      </c>
      <c r="F2340" s="68" t="s">
        <v>4239</v>
      </c>
      <c r="G2340" s="68" t="s">
        <v>4240</v>
      </c>
      <c r="H2340" s="69">
        <v>825313</v>
      </c>
      <c r="I2340" s="68" t="s">
        <v>5148</v>
      </c>
      <c r="J2340" s="70"/>
      <c r="K2340" s="178"/>
    </row>
    <row r="2341" spans="1:11">
      <c r="A2341" s="67" t="s">
        <v>4108</v>
      </c>
      <c r="B2341" s="68" t="s">
        <v>4109</v>
      </c>
      <c r="C2341" s="68" t="s">
        <v>4100</v>
      </c>
      <c r="D2341" s="68" t="s">
        <v>4101</v>
      </c>
      <c r="E2341" s="68" t="s">
        <v>4238</v>
      </c>
      <c r="F2341" s="68" t="s">
        <v>4239</v>
      </c>
      <c r="G2341" s="68" t="s">
        <v>4240</v>
      </c>
      <c r="H2341" s="69">
        <v>432694</v>
      </c>
      <c r="I2341" s="68" t="s">
        <v>5148</v>
      </c>
      <c r="J2341" s="70"/>
      <c r="K2341" s="178"/>
    </row>
    <row r="2342" spans="1:11">
      <c r="A2342" s="67" t="s">
        <v>4110</v>
      </c>
      <c r="B2342" s="68" t="s">
        <v>4111</v>
      </c>
      <c r="C2342" s="68" t="s">
        <v>4100</v>
      </c>
      <c r="D2342" s="68" t="s">
        <v>4101</v>
      </c>
      <c r="E2342" s="68" t="s">
        <v>4238</v>
      </c>
      <c r="F2342" s="68" t="s">
        <v>4239</v>
      </c>
      <c r="G2342" s="68" t="s">
        <v>4240</v>
      </c>
      <c r="H2342" s="69">
        <v>1693058</v>
      </c>
      <c r="I2342" s="68" t="s">
        <v>5148</v>
      </c>
      <c r="J2342" s="70"/>
      <c r="K2342" s="178"/>
    </row>
    <row r="2343" spans="1:11">
      <c r="A2343" s="67" t="s">
        <v>4114</v>
      </c>
      <c r="B2343" s="68" t="s">
        <v>4115</v>
      </c>
      <c r="C2343" s="68" t="s">
        <v>4100</v>
      </c>
      <c r="D2343" s="68" t="s">
        <v>4101</v>
      </c>
      <c r="E2343" s="68" t="s">
        <v>4238</v>
      </c>
      <c r="F2343" s="68" t="s">
        <v>4239</v>
      </c>
      <c r="G2343" s="68" t="s">
        <v>4240</v>
      </c>
      <c r="H2343" s="69">
        <v>12853969</v>
      </c>
      <c r="I2343" s="68" t="s">
        <v>5148</v>
      </c>
      <c r="J2343" s="70"/>
      <c r="K2343" s="178"/>
    </row>
    <row r="2344" spans="1:11">
      <c r="A2344" s="67" t="s">
        <v>4120</v>
      </c>
      <c r="B2344" s="68" t="s">
        <v>4121</v>
      </c>
      <c r="C2344" s="68" t="s">
        <v>4118</v>
      </c>
      <c r="D2344" s="68" t="s">
        <v>4119</v>
      </c>
      <c r="E2344" s="68" t="s">
        <v>4238</v>
      </c>
      <c r="F2344" s="68" t="s">
        <v>4239</v>
      </c>
      <c r="G2344" s="68" t="s">
        <v>4240</v>
      </c>
      <c r="H2344" s="69">
        <v>5000632</v>
      </c>
      <c r="I2344" s="68" t="s">
        <v>5148</v>
      </c>
      <c r="J2344" s="70"/>
      <c r="K2344" s="178"/>
    </row>
    <row r="2345" spans="1:11">
      <c r="A2345" s="67" t="s">
        <v>4134</v>
      </c>
      <c r="B2345" s="68" t="s">
        <v>4135</v>
      </c>
      <c r="C2345" s="68" t="s">
        <v>4126</v>
      </c>
      <c r="D2345" s="68" t="s">
        <v>4127</v>
      </c>
      <c r="E2345" s="68" t="s">
        <v>4238</v>
      </c>
      <c r="F2345" s="68" t="s">
        <v>4239</v>
      </c>
      <c r="G2345" s="68" t="s">
        <v>4240</v>
      </c>
      <c r="H2345" s="69">
        <v>432692</v>
      </c>
      <c r="I2345" s="68" t="s">
        <v>5148</v>
      </c>
      <c r="J2345" s="70"/>
      <c r="K2345" s="178"/>
    </row>
    <row r="2346" spans="1:11">
      <c r="A2346" s="67" t="s">
        <v>4140</v>
      </c>
      <c r="B2346" s="68" t="s">
        <v>4141</v>
      </c>
      <c r="C2346" s="68" t="s">
        <v>4126</v>
      </c>
      <c r="D2346" s="68" t="s">
        <v>4127</v>
      </c>
      <c r="E2346" s="68" t="s">
        <v>4238</v>
      </c>
      <c r="F2346" s="68" t="s">
        <v>4239</v>
      </c>
      <c r="G2346" s="68" t="s">
        <v>4240</v>
      </c>
      <c r="H2346" s="69">
        <v>98657</v>
      </c>
      <c r="I2346" s="68" t="s">
        <v>5148</v>
      </c>
      <c r="J2346" s="70"/>
      <c r="K2346" s="178"/>
    </row>
    <row r="2347" spans="1:11">
      <c r="A2347" s="67" t="s">
        <v>4275</v>
      </c>
      <c r="B2347" s="68" t="s">
        <v>4276</v>
      </c>
      <c r="C2347" s="68" t="s">
        <v>4126</v>
      </c>
      <c r="D2347" s="68" t="s">
        <v>4127</v>
      </c>
      <c r="E2347" s="68" t="s">
        <v>4238</v>
      </c>
      <c r="F2347" s="68" t="s">
        <v>4239</v>
      </c>
      <c r="G2347" s="68" t="s">
        <v>4240</v>
      </c>
      <c r="H2347" s="69">
        <v>5512342</v>
      </c>
      <c r="I2347" s="68" t="s">
        <v>5148</v>
      </c>
      <c r="J2347" s="70"/>
      <c r="K2347" s="178"/>
    </row>
    <row r="2348" spans="1:11">
      <c r="A2348" s="67" t="s">
        <v>4148</v>
      </c>
      <c r="B2348" s="68" t="s">
        <v>4149</v>
      </c>
      <c r="C2348" s="68" t="s">
        <v>4144</v>
      </c>
      <c r="D2348" s="68" t="s">
        <v>4145</v>
      </c>
      <c r="E2348" s="68" t="s">
        <v>4238</v>
      </c>
      <c r="F2348" s="68" t="s">
        <v>4239</v>
      </c>
      <c r="G2348" s="68" t="s">
        <v>4240</v>
      </c>
      <c r="H2348" s="69">
        <v>2232915</v>
      </c>
      <c r="I2348" s="68" t="s">
        <v>5148</v>
      </c>
      <c r="J2348" s="70"/>
      <c r="K2348" s="178"/>
    </row>
    <row r="2349" spans="1:11">
      <c r="A2349" s="67" t="s">
        <v>4154</v>
      </c>
      <c r="B2349" s="68" t="s">
        <v>4155</v>
      </c>
      <c r="C2349" s="68" t="s">
        <v>4152</v>
      </c>
      <c r="D2349" s="68" t="s">
        <v>4153</v>
      </c>
      <c r="E2349" s="68" t="s">
        <v>4238</v>
      </c>
      <c r="F2349" s="68" t="s">
        <v>4239</v>
      </c>
      <c r="G2349" s="68" t="s">
        <v>4240</v>
      </c>
      <c r="H2349" s="69">
        <v>6268045</v>
      </c>
      <c r="I2349" s="68" t="s">
        <v>5148</v>
      </c>
      <c r="J2349" s="70"/>
      <c r="K2349" s="178"/>
    </row>
    <row r="2350" spans="1:11">
      <c r="A2350" s="67" t="s">
        <v>4283</v>
      </c>
      <c r="B2350" s="68" t="s">
        <v>4284</v>
      </c>
      <c r="C2350" s="68" t="s">
        <v>4158</v>
      </c>
      <c r="D2350" s="68" t="s">
        <v>4159</v>
      </c>
      <c r="E2350" s="68" t="s">
        <v>4238</v>
      </c>
      <c r="F2350" s="68" t="s">
        <v>4239</v>
      </c>
      <c r="G2350" s="68" t="s">
        <v>4240</v>
      </c>
      <c r="H2350" s="69">
        <v>238937</v>
      </c>
      <c r="I2350" s="68" t="s">
        <v>5148</v>
      </c>
      <c r="J2350" s="70"/>
      <c r="K2350" s="178"/>
    </row>
    <row r="2351" spans="1:11">
      <c r="A2351" s="67" t="s">
        <v>4162</v>
      </c>
      <c r="B2351" s="68" t="s">
        <v>4163</v>
      </c>
      <c r="C2351" s="68" t="s">
        <v>4158</v>
      </c>
      <c r="D2351" s="68" t="s">
        <v>4159</v>
      </c>
      <c r="E2351" s="68" t="s">
        <v>4238</v>
      </c>
      <c r="F2351" s="68" t="s">
        <v>4239</v>
      </c>
      <c r="G2351" s="68" t="s">
        <v>4240</v>
      </c>
      <c r="H2351" s="69">
        <v>4784683</v>
      </c>
      <c r="I2351" s="68" t="s">
        <v>5148</v>
      </c>
      <c r="J2351" s="70"/>
      <c r="K2351" s="178"/>
    </row>
    <row r="2352" spans="1:11">
      <c r="A2352" s="67" t="s">
        <v>4164</v>
      </c>
      <c r="B2352" s="68" t="s">
        <v>4165</v>
      </c>
      <c r="C2352" s="68" t="s">
        <v>4166</v>
      </c>
      <c r="D2352" s="68" t="s">
        <v>4167</v>
      </c>
      <c r="E2352" s="68" t="s">
        <v>4238</v>
      </c>
      <c r="F2352" s="68" t="s">
        <v>4239</v>
      </c>
      <c r="G2352" s="68" t="s">
        <v>4240</v>
      </c>
      <c r="H2352" s="69">
        <v>4873633</v>
      </c>
      <c r="I2352" s="68" t="s">
        <v>5148</v>
      </c>
      <c r="J2352" s="70"/>
      <c r="K2352" s="178"/>
    </row>
    <row r="2353" spans="1:11">
      <c r="A2353" s="67" t="s">
        <v>4168</v>
      </c>
      <c r="B2353" s="68" t="s">
        <v>4169</v>
      </c>
      <c r="C2353" s="68" t="s">
        <v>4166</v>
      </c>
      <c r="D2353" s="68" t="s">
        <v>4167</v>
      </c>
      <c r="E2353" s="68" t="s">
        <v>4238</v>
      </c>
      <c r="F2353" s="68" t="s">
        <v>4239</v>
      </c>
      <c r="G2353" s="68" t="s">
        <v>4240</v>
      </c>
      <c r="H2353" s="69">
        <v>9000589</v>
      </c>
      <c r="I2353" s="68" t="s">
        <v>5148</v>
      </c>
      <c r="J2353" s="70"/>
      <c r="K2353" s="178"/>
    </row>
    <row r="2354" spans="1:11">
      <c r="A2354" s="67" t="s">
        <v>4176</v>
      </c>
      <c r="B2354" s="68" t="s">
        <v>4177</v>
      </c>
      <c r="C2354" s="68" t="s">
        <v>4174</v>
      </c>
      <c r="D2354" s="68" t="s">
        <v>4175</v>
      </c>
      <c r="E2354" s="68" t="s">
        <v>4238</v>
      </c>
      <c r="F2354" s="68" t="s">
        <v>4239</v>
      </c>
      <c r="G2354" s="68" t="s">
        <v>4240</v>
      </c>
      <c r="H2354" s="69">
        <v>5799061</v>
      </c>
      <c r="I2354" s="68" t="s">
        <v>5148</v>
      </c>
      <c r="J2354" s="70"/>
      <c r="K2354" s="178"/>
    </row>
    <row r="2355" spans="1:11">
      <c r="A2355" s="67" t="s">
        <v>4186</v>
      </c>
      <c r="B2355" s="68" t="s">
        <v>4187</v>
      </c>
      <c r="C2355" s="68" t="s">
        <v>4184</v>
      </c>
      <c r="D2355" s="68" t="s">
        <v>4185</v>
      </c>
      <c r="E2355" s="68" t="s">
        <v>4238</v>
      </c>
      <c r="F2355" s="68" t="s">
        <v>4239</v>
      </c>
      <c r="G2355" s="68" t="s">
        <v>4240</v>
      </c>
      <c r="H2355" s="69">
        <v>3018438</v>
      </c>
      <c r="I2355" s="68" t="s">
        <v>5148</v>
      </c>
      <c r="J2355" s="70"/>
      <c r="K2355" s="178"/>
    </row>
    <row r="2356" spans="1:11">
      <c r="A2356" s="67" t="s">
        <v>3448</v>
      </c>
      <c r="B2356" s="68" t="s">
        <v>3449</v>
      </c>
      <c r="C2356" s="68" t="s">
        <v>3450</v>
      </c>
      <c r="D2356" s="68" t="s">
        <v>3451</v>
      </c>
      <c r="E2356" s="68" t="s">
        <v>4277</v>
      </c>
      <c r="F2356" s="68" t="s">
        <v>4278</v>
      </c>
      <c r="G2356" s="68" t="s">
        <v>4279</v>
      </c>
      <c r="H2356" s="69">
        <v>6713</v>
      </c>
      <c r="I2356" s="68" t="s">
        <v>5148</v>
      </c>
      <c r="J2356" s="70"/>
      <c r="K2356" s="178"/>
    </row>
    <row r="2357" spans="1:11">
      <c r="A2357" s="67" t="s">
        <v>3456</v>
      </c>
      <c r="B2357" s="68" t="s">
        <v>3457</v>
      </c>
      <c r="C2357" s="68" t="s">
        <v>3450</v>
      </c>
      <c r="D2357" s="68" t="s">
        <v>3451</v>
      </c>
      <c r="E2357" s="68" t="s">
        <v>4277</v>
      </c>
      <c r="F2357" s="68" t="s">
        <v>4278</v>
      </c>
      <c r="G2357" s="68" t="s">
        <v>4279</v>
      </c>
      <c r="H2357" s="69">
        <v>46990</v>
      </c>
      <c r="I2357" s="68" t="s">
        <v>5148</v>
      </c>
      <c r="J2357" s="70"/>
      <c r="K2357" s="178"/>
    </row>
    <row r="2358" spans="1:11">
      <c r="A2358" s="67" t="s">
        <v>3459</v>
      </c>
      <c r="B2358" s="68" t="s">
        <v>3460</v>
      </c>
      <c r="C2358" s="68" t="s">
        <v>3450</v>
      </c>
      <c r="D2358" s="68" t="s">
        <v>3451</v>
      </c>
      <c r="E2358" s="68" t="s">
        <v>4277</v>
      </c>
      <c r="F2358" s="68" t="s">
        <v>4278</v>
      </c>
      <c r="G2358" s="68" t="s">
        <v>4279</v>
      </c>
      <c r="H2358" s="69">
        <v>8389</v>
      </c>
      <c r="I2358" s="68" t="s">
        <v>5148</v>
      </c>
      <c r="J2358" s="70"/>
      <c r="K2358" s="178"/>
    </row>
    <row r="2359" spans="1:11">
      <c r="A2359" s="67" t="s">
        <v>3462</v>
      </c>
      <c r="B2359" s="68" t="s">
        <v>3463</v>
      </c>
      <c r="C2359" s="68" t="s">
        <v>3450</v>
      </c>
      <c r="D2359" s="68" t="s">
        <v>3451</v>
      </c>
      <c r="E2359" s="68" t="s">
        <v>4277</v>
      </c>
      <c r="F2359" s="68" t="s">
        <v>4278</v>
      </c>
      <c r="G2359" s="68" t="s">
        <v>4279</v>
      </c>
      <c r="H2359" s="69">
        <v>1678</v>
      </c>
      <c r="I2359" s="68" t="s">
        <v>5148</v>
      </c>
      <c r="J2359" s="70"/>
      <c r="K2359" s="178"/>
    </row>
    <row r="2360" spans="1:11">
      <c r="A2360" s="67" t="s">
        <v>3465</v>
      </c>
      <c r="B2360" s="68" t="s">
        <v>3466</v>
      </c>
      <c r="C2360" s="68" t="s">
        <v>3467</v>
      </c>
      <c r="D2360" s="68" t="s">
        <v>3468</v>
      </c>
      <c r="E2360" s="68" t="s">
        <v>4277</v>
      </c>
      <c r="F2360" s="68" t="s">
        <v>4278</v>
      </c>
      <c r="G2360" s="68" t="s">
        <v>4279</v>
      </c>
      <c r="H2360" s="69">
        <v>20139</v>
      </c>
      <c r="I2360" s="68" t="s">
        <v>5148</v>
      </c>
      <c r="J2360" s="70"/>
      <c r="K2360" s="178"/>
    </row>
    <row r="2361" spans="1:11">
      <c r="A2361" s="67" t="s">
        <v>3470</v>
      </c>
      <c r="B2361" s="68" t="s">
        <v>3471</v>
      </c>
      <c r="C2361" s="68" t="s">
        <v>3467</v>
      </c>
      <c r="D2361" s="68" t="s">
        <v>3468</v>
      </c>
      <c r="E2361" s="68" t="s">
        <v>4277</v>
      </c>
      <c r="F2361" s="68" t="s">
        <v>4278</v>
      </c>
      <c r="G2361" s="68" t="s">
        <v>4279</v>
      </c>
      <c r="H2361" s="69">
        <v>11746</v>
      </c>
      <c r="I2361" s="68" t="s">
        <v>5148</v>
      </c>
      <c r="J2361" s="70"/>
      <c r="K2361" s="178"/>
    </row>
    <row r="2362" spans="1:11">
      <c r="A2362" s="67" t="s">
        <v>3473</v>
      </c>
      <c r="B2362" s="68" t="s">
        <v>3474</v>
      </c>
      <c r="C2362" s="68" t="s">
        <v>3467</v>
      </c>
      <c r="D2362" s="68" t="s">
        <v>3468</v>
      </c>
      <c r="E2362" s="68" t="s">
        <v>4277</v>
      </c>
      <c r="F2362" s="68" t="s">
        <v>4278</v>
      </c>
      <c r="G2362" s="68" t="s">
        <v>4279</v>
      </c>
      <c r="H2362" s="69">
        <v>38598</v>
      </c>
      <c r="I2362" s="68" t="s">
        <v>5148</v>
      </c>
      <c r="J2362" s="70"/>
      <c r="K2362" s="178"/>
    </row>
    <row r="2363" spans="1:11">
      <c r="A2363" s="67" t="s">
        <v>3476</v>
      </c>
      <c r="B2363" s="68" t="s">
        <v>3477</v>
      </c>
      <c r="C2363" s="68" t="s">
        <v>3467</v>
      </c>
      <c r="D2363" s="68" t="s">
        <v>3468</v>
      </c>
      <c r="E2363" s="68" t="s">
        <v>4277</v>
      </c>
      <c r="F2363" s="68" t="s">
        <v>4278</v>
      </c>
      <c r="G2363" s="68" t="s">
        <v>4279</v>
      </c>
      <c r="H2363" s="69">
        <v>10069</v>
      </c>
      <c r="I2363" s="68" t="s">
        <v>5148</v>
      </c>
      <c r="J2363" s="70"/>
      <c r="K2363" s="178"/>
    </row>
    <row r="2364" spans="1:11">
      <c r="A2364" s="67" t="s">
        <v>3479</v>
      </c>
      <c r="B2364" s="68" t="s">
        <v>3480</v>
      </c>
      <c r="C2364" s="68" t="s">
        <v>3467</v>
      </c>
      <c r="D2364" s="68" t="s">
        <v>3468</v>
      </c>
      <c r="E2364" s="68" t="s">
        <v>4277</v>
      </c>
      <c r="F2364" s="68" t="s">
        <v>4278</v>
      </c>
      <c r="G2364" s="68" t="s">
        <v>4279</v>
      </c>
      <c r="H2364" s="69">
        <v>23495</v>
      </c>
      <c r="I2364" s="68" t="s">
        <v>5148</v>
      </c>
      <c r="J2364" s="70"/>
      <c r="K2364" s="178"/>
    </row>
    <row r="2365" spans="1:11">
      <c r="A2365" s="67" t="s">
        <v>3482</v>
      </c>
      <c r="B2365" s="68" t="s">
        <v>3483</v>
      </c>
      <c r="C2365" s="68" t="s">
        <v>3484</v>
      </c>
      <c r="D2365" s="68" t="s">
        <v>3485</v>
      </c>
      <c r="E2365" s="68" t="s">
        <v>4277</v>
      </c>
      <c r="F2365" s="68" t="s">
        <v>4278</v>
      </c>
      <c r="G2365" s="68" t="s">
        <v>4279</v>
      </c>
      <c r="H2365" s="69">
        <v>6713</v>
      </c>
      <c r="I2365" s="68" t="s">
        <v>5148</v>
      </c>
      <c r="J2365" s="70"/>
      <c r="K2365" s="178"/>
    </row>
    <row r="2366" spans="1:11">
      <c r="A2366" s="67" t="s">
        <v>3487</v>
      </c>
      <c r="B2366" s="68" t="s">
        <v>3488</v>
      </c>
      <c r="C2366" s="68" t="s">
        <v>3489</v>
      </c>
      <c r="D2366" s="68" t="s">
        <v>3490</v>
      </c>
      <c r="E2366" s="68" t="s">
        <v>4277</v>
      </c>
      <c r="F2366" s="68" t="s">
        <v>4278</v>
      </c>
      <c r="G2366" s="68" t="s">
        <v>4279</v>
      </c>
      <c r="H2366" s="69">
        <v>27946</v>
      </c>
      <c r="I2366" s="68" t="s">
        <v>5148</v>
      </c>
      <c r="J2366" s="70"/>
      <c r="K2366" s="178"/>
    </row>
    <row r="2367" spans="1:11">
      <c r="A2367" s="67" t="s">
        <v>3492</v>
      </c>
      <c r="B2367" s="68" t="s">
        <v>3493</v>
      </c>
      <c r="C2367" s="68" t="s">
        <v>3489</v>
      </c>
      <c r="D2367" s="68" t="s">
        <v>3490</v>
      </c>
      <c r="E2367" s="68" t="s">
        <v>4277</v>
      </c>
      <c r="F2367" s="68" t="s">
        <v>4278</v>
      </c>
      <c r="G2367" s="68" t="s">
        <v>4279</v>
      </c>
      <c r="H2367" s="69">
        <v>18460</v>
      </c>
      <c r="I2367" s="68" t="s">
        <v>5148</v>
      </c>
      <c r="J2367" s="70"/>
      <c r="K2367" s="178"/>
    </row>
    <row r="2368" spans="1:11">
      <c r="A2368" s="67" t="s">
        <v>3495</v>
      </c>
      <c r="B2368" s="68" t="s">
        <v>3496</v>
      </c>
      <c r="C2368" s="68" t="s">
        <v>3489</v>
      </c>
      <c r="D2368" s="68" t="s">
        <v>3490</v>
      </c>
      <c r="E2368" s="68" t="s">
        <v>4277</v>
      </c>
      <c r="F2368" s="68" t="s">
        <v>4278</v>
      </c>
      <c r="G2368" s="68" t="s">
        <v>4279</v>
      </c>
      <c r="H2368" s="69">
        <v>23495</v>
      </c>
      <c r="I2368" s="68" t="s">
        <v>5148</v>
      </c>
      <c r="J2368" s="70"/>
      <c r="K2368" s="178"/>
    </row>
    <row r="2369" spans="1:11">
      <c r="A2369" s="67" t="s">
        <v>3498</v>
      </c>
      <c r="B2369" s="68" t="s">
        <v>3499</v>
      </c>
      <c r="C2369" s="68" t="s">
        <v>3489</v>
      </c>
      <c r="D2369" s="68" t="s">
        <v>3490</v>
      </c>
      <c r="E2369" s="68" t="s">
        <v>4277</v>
      </c>
      <c r="F2369" s="68" t="s">
        <v>4278</v>
      </c>
      <c r="G2369" s="68" t="s">
        <v>4279</v>
      </c>
      <c r="H2369" s="69">
        <v>20139</v>
      </c>
      <c r="I2369" s="68" t="s">
        <v>5148</v>
      </c>
      <c r="J2369" s="70"/>
      <c r="K2369" s="178"/>
    </row>
    <row r="2370" spans="1:11">
      <c r="A2370" s="67" t="s">
        <v>3501</v>
      </c>
      <c r="B2370" s="68" t="s">
        <v>3502</v>
      </c>
      <c r="C2370" s="68" t="s">
        <v>3489</v>
      </c>
      <c r="D2370" s="68" t="s">
        <v>3490</v>
      </c>
      <c r="E2370" s="68" t="s">
        <v>4277</v>
      </c>
      <c r="F2370" s="68" t="s">
        <v>4278</v>
      </c>
      <c r="G2370" s="68" t="s">
        <v>4279</v>
      </c>
      <c r="H2370" s="69">
        <v>57057</v>
      </c>
      <c r="I2370" s="68" t="s">
        <v>5148</v>
      </c>
      <c r="J2370" s="70"/>
      <c r="K2370" s="178"/>
    </row>
    <row r="2371" spans="1:11">
      <c r="A2371" s="67" t="s">
        <v>3504</v>
      </c>
      <c r="B2371" s="68" t="s">
        <v>3505</v>
      </c>
      <c r="C2371" s="68" t="s">
        <v>3489</v>
      </c>
      <c r="D2371" s="68" t="s">
        <v>3490</v>
      </c>
      <c r="E2371" s="68" t="s">
        <v>4277</v>
      </c>
      <c r="F2371" s="68" t="s">
        <v>4278</v>
      </c>
      <c r="G2371" s="68" t="s">
        <v>4279</v>
      </c>
      <c r="H2371" s="69">
        <v>88944</v>
      </c>
      <c r="I2371" s="68" t="s">
        <v>5148</v>
      </c>
      <c r="J2371" s="70"/>
      <c r="K2371" s="178"/>
    </row>
    <row r="2372" spans="1:11">
      <c r="A2372" s="67" t="s">
        <v>3507</v>
      </c>
      <c r="B2372" s="68" t="s">
        <v>3508</v>
      </c>
      <c r="C2372" s="68" t="s">
        <v>3489</v>
      </c>
      <c r="D2372" s="68" t="s">
        <v>3490</v>
      </c>
      <c r="E2372" s="68" t="s">
        <v>4277</v>
      </c>
      <c r="F2372" s="68" t="s">
        <v>4278</v>
      </c>
      <c r="G2372" s="68" t="s">
        <v>4279</v>
      </c>
      <c r="H2372" s="69">
        <v>21817</v>
      </c>
      <c r="I2372" s="68" t="s">
        <v>5148</v>
      </c>
      <c r="J2372" s="70"/>
      <c r="K2372" s="178"/>
    </row>
    <row r="2373" spans="1:11">
      <c r="A2373" s="67" t="s">
        <v>3510</v>
      </c>
      <c r="B2373" s="68" t="s">
        <v>3511</v>
      </c>
      <c r="C2373" s="68" t="s">
        <v>3489</v>
      </c>
      <c r="D2373" s="68" t="s">
        <v>3490</v>
      </c>
      <c r="E2373" s="68" t="s">
        <v>4277</v>
      </c>
      <c r="F2373" s="68" t="s">
        <v>4278</v>
      </c>
      <c r="G2373" s="68" t="s">
        <v>4279</v>
      </c>
      <c r="H2373" s="69">
        <v>18460</v>
      </c>
      <c r="I2373" s="68" t="s">
        <v>5148</v>
      </c>
      <c r="J2373" s="70"/>
      <c r="K2373" s="178"/>
    </row>
    <row r="2374" spans="1:11">
      <c r="A2374" s="67" t="s">
        <v>3513</v>
      </c>
      <c r="B2374" s="68" t="s">
        <v>3514</v>
      </c>
      <c r="C2374" s="68" t="s">
        <v>3489</v>
      </c>
      <c r="D2374" s="68" t="s">
        <v>3490</v>
      </c>
      <c r="E2374" s="68" t="s">
        <v>4277</v>
      </c>
      <c r="F2374" s="68" t="s">
        <v>4278</v>
      </c>
      <c r="G2374" s="68" t="s">
        <v>4279</v>
      </c>
      <c r="H2374" s="69">
        <v>72162</v>
      </c>
      <c r="I2374" s="68" t="s">
        <v>5148</v>
      </c>
      <c r="J2374" s="70"/>
      <c r="K2374" s="178"/>
    </row>
    <row r="2375" spans="1:11">
      <c r="A2375" s="67" t="s">
        <v>3516</v>
      </c>
      <c r="B2375" s="68" t="s">
        <v>3517</v>
      </c>
      <c r="C2375" s="68" t="s">
        <v>3489</v>
      </c>
      <c r="D2375" s="68" t="s">
        <v>3490</v>
      </c>
      <c r="E2375" s="68" t="s">
        <v>4277</v>
      </c>
      <c r="F2375" s="68" t="s">
        <v>4278</v>
      </c>
      <c r="G2375" s="68" t="s">
        <v>4279</v>
      </c>
      <c r="H2375" s="69">
        <v>1678</v>
      </c>
      <c r="I2375" s="68" t="s">
        <v>5148</v>
      </c>
      <c r="J2375" s="70"/>
      <c r="K2375" s="178"/>
    </row>
    <row r="2376" spans="1:11">
      <c r="A2376" s="67" t="s">
        <v>3519</v>
      </c>
      <c r="B2376" s="68" t="s">
        <v>3520</v>
      </c>
      <c r="C2376" s="68" t="s">
        <v>3489</v>
      </c>
      <c r="D2376" s="68" t="s">
        <v>3490</v>
      </c>
      <c r="E2376" s="68" t="s">
        <v>4277</v>
      </c>
      <c r="F2376" s="68" t="s">
        <v>4278</v>
      </c>
      <c r="G2376" s="68" t="s">
        <v>4279</v>
      </c>
      <c r="H2376" s="69">
        <v>1678</v>
      </c>
      <c r="I2376" s="68" t="s">
        <v>5148</v>
      </c>
      <c r="J2376" s="70"/>
      <c r="K2376" s="178"/>
    </row>
    <row r="2377" spans="1:11">
      <c r="A2377" s="67" t="s">
        <v>3522</v>
      </c>
      <c r="B2377" s="68" t="s">
        <v>3523</v>
      </c>
      <c r="C2377" s="68" t="s">
        <v>3489</v>
      </c>
      <c r="D2377" s="68" t="s">
        <v>3490</v>
      </c>
      <c r="E2377" s="68" t="s">
        <v>4277</v>
      </c>
      <c r="F2377" s="68" t="s">
        <v>4278</v>
      </c>
      <c r="G2377" s="68" t="s">
        <v>4279</v>
      </c>
      <c r="H2377" s="69">
        <v>6713</v>
      </c>
      <c r="I2377" s="68" t="s">
        <v>5148</v>
      </c>
      <c r="J2377" s="70"/>
      <c r="K2377" s="178"/>
    </row>
    <row r="2378" spans="1:11">
      <c r="A2378" s="67" t="s">
        <v>4222</v>
      </c>
      <c r="B2378" s="68" t="s">
        <v>4223</v>
      </c>
      <c r="C2378" s="68" t="s">
        <v>3489</v>
      </c>
      <c r="D2378" s="68" t="s">
        <v>3490</v>
      </c>
      <c r="E2378" s="68" t="s">
        <v>4277</v>
      </c>
      <c r="F2378" s="68" t="s">
        <v>4278</v>
      </c>
      <c r="G2378" s="68" t="s">
        <v>4279</v>
      </c>
      <c r="H2378" s="69">
        <v>21850</v>
      </c>
      <c r="I2378" s="68" t="s">
        <v>5148</v>
      </c>
      <c r="J2378" s="70"/>
      <c r="K2378" s="178"/>
    </row>
    <row r="2379" spans="1:11">
      <c r="A2379" s="67" t="s">
        <v>3525</v>
      </c>
      <c r="B2379" s="68" t="s">
        <v>3526</v>
      </c>
      <c r="C2379" s="68" t="s">
        <v>3489</v>
      </c>
      <c r="D2379" s="68" t="s">
        <v>3490</v>
      </c>
      <c r="E2379" s="68" t="s">
        <v>4277</v>
      </c>
      <c r="F2379" s="68" t="s">
        <v>4278</v>
      </c>
      <c r="G2379" s="68" t="s">
        <v>4279</v>
      </c>
      <c r="H2379" s="69">
        <v>1678</v>
      </c>
      <c r="I2379" s="68" t="s">
        <v>5148</v>
      </c>
      <c r="J2379" s="70"/>
      <c r="K2379" s="178"/>
    </row>
    <row r="2380" spans="1:11">
      <c r="A2380" s="67" t="s">
        <v>3528</v>
      </c>
      <c r="B2380" s="68" t="s">
        <v>3529</v>
      </c>
      <c r="C2380" s="68" t="s">
        <v>3489</v>
      </c>
      <c r="D2380" s="68" t="s">
        <v>3490</v>
      </c>
      <c r="E2380" s="68" t="s">
        <v>4277</v>
      </c>
      <c r="F2380" s="68" t="s">
        <v>4278</v>
      </c>
      <c r="G2380" s="68" t="s">
        <v>4279</v>
      </c>
      <c r="H2380" s="69">
        <v>1678</v>
      </c>
      <c r="I2380" s="68" t="s">
        <v>5148</v>
      </c>
      <c r="J2380" s="70"/>
      <c r="K2380" s="178"/>
    </row>
    <row r="2381" spans="1:11">
      <c r="A2381" s="67" t="s">
        <v>3531</v>
      </c>
      <c r="B2381" s="68" t="s">
        <v>3520</v>
      </c>
      <c r="C2381" s="68" t="s">
        <v>3489</v>
      </c>
      <c r="D2381" s="68" t="s">
        <v>3490</v>
      </c>
      <c r="E2381" s="68" t="s">
        <v>4277</v>
      </c>
      <c r="F2381" s="68" t="s">
        <v>4278</v>
      </c>
      <c r="G2381" s="68" t="s">
        <v>4279</v>
      </c>
      <c r="H2381" s="69">
        <v>6713</v>
      </c>
      <c r="I2381" s="68" t="s">
        <v>5148</v>
      </c>
      <c r="J2381" s="70"/>
      <c r="K2381" s="178"/>
    </row>
    <row r="2382" spans="1:11">
      <c r="A2382" s="67" t="s">
        <v>3533</v>
      </c>
      <c r="B2382" s="68" t="s">
        <v>3520</v>
      </c>
      <c r="C2382" s="68" t="s">
        <v>3489</v>
      </c>
      <c r="D2382" s="68" t="s">
        <v>3490</v>
      </c>
      <c r="E2382" s="68" t="s">
        <v>4277</v>
      </c>
      <c r="F2382" s="68" t="s">
        <v>4278</v>
      </c>
      <c r="G2382" s="68" t="s">
        <v>4279</v>
      </c>
      <c r="H2382" s="69">
        <v>285290</v>
      </c>
      <c r="I2382" s="68" t="s">
        <v>5148</v>
      </c>
      <c r="J2382" s="70"/>
      <c r="K2382" s="178"/>
    </row>
    <row r="2383" spans="1:11">
      <c r="A2383" s="67" t="s">
        <v>3535</v>
      </c>
      <c r="B2383" s="68" t="s">
        <v>3520</v>
      </c>
      <c r="C2383" s="68" t="s">
        <v>3489</v>
      </c>
      <c r="D2383" s="68" t="s">
        <v>3490</v>
      </c>
      <c r="E2383" s="68" t="s">
        <v>4277</v>
      </c>
      <c r="F2383" s="68" t="s">
        <v>4278</v>
      </c>
      <c r="G2383" s="68" t="s">
        <v>4279</v>
      </c>
      <c r="H2383" s="69">
        <v>13425</v>
      </c>
      <c r="I2383" s="68" t="s">
        <v>5148</v>
      </c>
      <c r="J2383" s="70"/>
      <c r="K2383" s="178"/>
    </row>
    <row r="2384" spans="1:11">
      <c r="A2384" s="67" t="s">
        <v>3536</v>
      </c>
      <c r="B2384" s="68" t="s">
        <v>3520</v>
      </c>
      <c r="C2384" s="68" t="s">
        <v>3489</v>
      </c>
      <c r="D2384" s="68" t="s">
        <v>3490</v>
      </c>
      <c r="E2384" s="68" t="s">
        <v>4277</v>
      </c>
      <c r="F2384" s="68" t="s">
        <v>4278</v>
      </c>
      <c r="G2384" s="68" t="s">
        <v>4279</v>
      </c>
      <c r="H2384" s="69">
        <v>16782</v>
      </c>
      <c r="I2384" s="68" t="s">
        <v>5148</v>
      </c>
      <c r="J2384" s="70"/>
      <c r="K2384" s="178"/>
    </row>
    <row r="2385" spans="1:11">
      <c r="A2385" s="67" t="s">
        <v>3537</v>
      </c>
      <c r="B2385" s="68" t="s">
        <v>3538</v>
      </c>
      <c r="C2385" s="68" t="s">
        <v>3539</v>
      </c>
      <c r="D2385" s="68" t="s">
        <v>3540</v>
      </c>
      <c r="E2385" s="68" t="s">
        <v>4277</v>
      </c>
      <c r="F2385" s="68" t="s">
        <v>4278</v>
      </c>
      <c r="G2385" s="68" t="s">
        <v>4279</v>
      </c>
      <c r="H2385" s="69">
        <v>8389</v>
      </c>
      <c r="I2385" s="68" t="s">
        <v>5148</v>
      </c>
      <c r="J2385" s="70"/>
      <c r="K2385" s="178"/>
    </row>
    <row r="2386" spans="1:11">
      <c r="A2386" s="67" t="s">
        <v>3541</v>
      </c>
      <c r="B2386" s="68" t="s">
        <v>3542</v>
      </c>
      <c r="C2386" s="68" t="s">
        <v>3539</v>
      </c>
      <c r="D2386" s="68" t="s">
        <v>3540</v>
      </c>
      <c r="E2386" s="68" t="s">
        <v>4277</v>
      </c>
      <c r="F2386" s="68" t="s">
        <v>4278</v>
      </c>
      <c r="G2386" s="68" t="s">
        <v>4279</v>
      </c>
      <c r="H2386" s="69">
        <v>26850</v>
      </c>
      <c r="I2386" s="68" t="s">
        <v>5148</v>
      </c>
      <c r="J2386" s="70"/>
      <c r="K2386" s="178"/>
    </row>
    <row r="2387" spans="1:11">
      <c r="A2387" s="67" t="s">
        <v>3543</v>
      </c>
      <c r="B2387" s="68" t="s">
        <v>3544</v>
      </c>
      <c r="C2387" s="68" t="s">
        <v>3539</v>
      </c>
      <c r="D2387" s="68" t="s">
        <v>3540</v>
      </c>
      <c r="E2387" s="68" t="s">
        <v>4277</v>
      </c>
      <c r="F2387" s="68" t="s">
        <v>4278</v>
      </c>
      <c r="G2387" s="68" t="s">
        <v>4279</v>
      </c>
      <c r="H2387" s="69">
        <v>21817</v>
      </c>
      <c r="I2387" s="68" t="s">
        <v>5148</v>
      </c>
      <c r="J2387" s="70"/>
      <c r="K2387" s="178"/>
    </row>
    <row r="2388" spans="1:11">
      <c r="A2388" s="67" t="s">
        <v>3545</v>
      </c>
      <c r="B2388" s="68" t="s">
        <v>3546</v>
      </c>
      <c r="C2388" s="68" t="s">
        <v>3539</v>
      </c>
      <c r="D2388" s="68" t="s">
        <v>3540</v>
      </c>
      <c r="E2388" s="68" t="s">
        <v>4277</v>
      </c>
      <c r="F2388" s="68" t="s">
        <v>4278</v>
      </c>
      <c r="G2388" s="68" t="s">
        <v>4279</v>
      </c>
      <c r="H2388" s="69">
        <v>48668</v>
      </c>
      <c r="I2388" s="68" t="s">
        <v>5148</v>
      </c>
      <c r="J2388" s="70"/>
      <c r="K2388" s="178"/>
    </row>
    <row r="2389" spans="1:11">
      <c r="A2389" s="67" t="s">
        <v>3547</v>
      </c>
      <c r="B2389" s="68" t="s">
        <v>3548</v>
      </c>
      <c r="C2389" s="68" t="s">
        <v>3539</v>
      </c>
      <c r="D2389" s="68" t="s">
        <v>3540</v>
      </c>
      <c r="E2389" s="68" t="s">
        <v>4277</v>
      </c>
      <c r="F2389" s="68" t="s">
        <v>4278</v>
      </c>
      <c r="G2389" s="68" t="s">
        <v>4279</v>
      </c>
      <c r="H2389" s="69">
        <v>6713</v>
      </c>
      <c r="I2389" s="68" t="s">
        <v>5148</v>
      </c>
      <c r="J2389" s="70"/>
      <c r="K2389" s="178"/>
    </row>
    <row r="2390" spans="1:11">
      <c r="A2390" s="67" t="s">
        <v>3549</v>
      </c>
      <c r="B2390" s="68" t="s">
        <v>3550</v>
      </c>
      <c r="C2390" s="68" t="s">
        <v>3539</v>
      </c>
      <c r="D2390" s="68" t="s">
        <v>3540</v>
      </c>
      <c r="E2390" s="68" t="s">
        <v>4277</v>
      </c>
      <c r="F2390" s="68" t="s">
        <v>4278</v>
      </c>
      <c r="G2390" s="68" t="s">
        <v>4279</v>
      </c>
      <c r="H2390" s="69">
        <v>10069</v>
      </c>
      <c r="I2390" s="68" t="s">
        <v>5148</v>
      </c>
      <c r="J2390" s="70"/>
      <c r="K2390" s="178"/>
    </row>
    <row r="2391" spans="1:11">
      <c r="A2391" s="67" t="s">
        <v>3551</v>
      </c>
      <c r="B2391" s="68" t="s">
        <v>3552</v>
      </c>
      <c r="C2391" s="68" t="s">
        <v>3539</v>
      </c>
      <c r="D2391" s="68" t="s">
        <v>3540</v>
      </c>
      <c r="E2391" s="68" t="s">
        <v>4277</v>
      </c>
      <c r="F2391" s="68" t="s">
        <v>4278</v>
      </c>
      <c r="G2391" s="68" t="s">
        <v>4279</v>
      </c>
      <c r="H2391" s="69">
        <v>5035</v>
      </c>
      <c r="I2391" s="68" t="s">
        <v>5148</v>
      </c>
      <c r="J2391" s="70"/>
      <c r="K2391" s="178"/>
    </row>
    <row r="2392" spans="1:11">
      <c r="A2392" s="67" t="s">
        <v>3553</v>
      </c>
      <c r="B2392" s="68" t="s">
        <v>3554</v>
      </c>
      <c r="C2392" s="68" t="s">
        <v>3555</v>
      </c>
      <c r="D2392" s="68" t="s">
        <v>3554</v>
      </c>
      <c r="E2392" s="68" t="s">
        <v>4277</v>
      </c>
      <c r="F2392" s="68" t="s">
        <v>4278</v>
      </c>
      <c r="G2392" s="68" t="s">
        <v>4279</v>
      </c>
      <c r="H2392" s="69">
        <v>6713</v>
      </c>
      <c r="I2392" s="68" t="s">
        <v>5148</v>
      </c>
      <c r="J2392" s="70"/>
      <c r="K2392" s="178"/>
    </row>
    <row r="2393" spans="1:11">
      <c r="A2393" s="67" t="s">
        <v>3556</v>
      </c>
      <c r="B2393" s="68" t="s">
        <v>3557</v>
      </c>
      <c r="C2393" s="68" t="s">
        <v>3555</v>
      </c>
      <c r="D2393" s="68" t="s">
        <v>3554</v>
      </c>
      <c r="E2393" s="68" t="s">
        <v>4277</v>
      </c>
      <c r="F2393" s="68" t="s">
        <v>4278</v>
      </c>
      <c r="G2393" s="68" t="s">
        <v>4279</v>
      </c>
      <c r="H2393" s="69">
        <v>43633</v>
      </c>
      <c r="I2393" s="68" t="s">
        <v>5148</v>
      </c>
      <c r="J2393" s="70"/>
      <c r="K2393" s="178"/>
    </row>
    <row r="2394" spans="1:11">
      <c r="A2394" s="67" t="s">
        <v>3558</v>
      </c>
      <c r="B2394" s="68" t="s">
        <v>3559</v>
      </c>
      <c r="C2394" s="68" t="s">
        <v>3555</v>
      </c>
      <c r="D2394" s="68" t="s">
        <v>3554</v>
      </c>
      <c r="E2394" s="68" t="s">
        <v>4277</v>
      </c>
      <c r="F2394" s="68" t="s">
        <v>4278</v>
      </c>
      <c r="G2394" s="68" t="s">
        <v>4279</v>
      </c>
      <c r="H2394" s="69">
        <v>41955</v>
      </c>
      <c r="I2394" s="68" t="s">
        <v>5148</v>
      </c>
      <c r="J2394" s="70"/>
      <c r="K2394" s="178"/>
    </row>
    <row r="2395" spans="1:11">
      <c r="A2395" s="67" t="s">
        <v>3560</v>
      </c>
      <c r="B2395" s="68" t="s">
        <v>3561</v>
      </c>
      <c r="C2395" s="68" t="s">
        <v>3555</v>
      </c>
      <c r="D2395" s="68" t="s">
        <v>3554</v>
      </c>
      <c r="E2395" s="68" t="s">
        <v>4277</v>
      </c>
      <c r="F2395" s="68" t="s">
        <v>4278</v>
      </c>
      <c r="G2395" s="68" t="s">
        <v>4279</v>
      </c>
      <c r="H2395" s="69">
        <v>1678</v>
      </c>
      <c r="I2395" s="68" t="s">
        <v>5148</v>
      </c>
      <c r="J2395" s="70"/>
      <c r="K2395" s="178"/>
    </row>
    <row r="2396" spans="1:11">
      <c r="A2396" s="67" t="s">
        <v>3562</v>
      </c>
      <c r="B2396" s="68" t="s">
        <v>3563</v>
      </c>
      <c r="C2396" s="68" t="s">
        <v>3564</v>
      </c>
      <c r="D2396" s="68" t="s">
        <v>3563</v>
      </c>
      <c r="E2396" s="68" t="s">
        <v>4277</v>
      </c>
      <c r="F2396" s="68" t="s">
        <v>4278</v>
      </c>
      <c r="G2396" s="68" t="s">
        <v>4279</v>
      </c>
      <c r="H2396" s="69">
        <v>10069</v>
      </c>
      <c r="I2396" s="68" t="s">
        <v>5148</v>
      </c>
      <c r="J2396" s="70"/>
      <c r="K2396" s="178"/>
    </row>
    <row r="2397" spans="1:11">
      <c r="A2397" s="67" t="s">
        <v>3565</v>
      </c>
      <c r="B2397" s="68" t="s">
        <v>3566</v>
      </c>
      <c r="C2397" s="68" t="s">
        <v>3564</v>
      </c>
      <c r="D2397" s="68" t="s">
        <v>3563</v>
      </c>
      <c r="E2397" s="68" t="s">
        <v>4277</v>
      </c>
      <c r="F2397" s="68" t="s">
        <v>4278</v>
      </c>
      <c r="G2397" s="68" t="s">
        <v>4279</v>
      </c>
      <c r="H2397" s="69">
        <v>11746</v>
      </c>
      <c r="I2397" s="68" t="s">
        <v>5148</v>
      </c>
      <c r="J2397" s="70"/>
      <c r="K2397" s="178"/>
    </row>
    <row r="2398" spans="1:11">
      <c r="A2398" s="67" t="s">
        <v>3567</v>
      </c>
      <c r="B2398" s="68" t="s">
        <v>3568</v>
      </c>
      <c r="C2398" s="68" t="s">
        <v>3564</v>
      </c>
      <c r="D2398" s="68" t="s">
        <v>3563</v>
      </c>
      <c r="E2398" s="68" t="s">
        <v>4277</v>
      </c>
      <c r="F2398" s="68" t="s">
        <v>4278</v>
      </c>
      <c r="G2398" s="68" t="s">
        <v>4279</v>
      </c>
      <c r="H2398" s="69">
        <v>60415</v>
      </c>
      <c r="I2398" s="68" t="s">
        <v>5148</v>
      </c>
      <c r="J2398" s="70"/>
      <c r="K2398" s="178"/>
    </row>
    <row r="2399" spans="1:11">
      <c r="A2399" s="67" t="s">
        <v>3569</v>
      </c>
      <c r="B2399" s="68" t="s">
        <v>3570</v>
      </c>
      <c r="C2399" s="68" t="s">
        <v>3564</v>
      </c>
      <c r="D2399" s="68" t="s">
        <v>3563</v>
      </c>
      <c r="E2399" s="68" t="s">
        <v>4277</v>
      </c>
      <c r="F2399" s="68" t="s">
        <v>4278</v>
      </c>
      <c r="G2399" s="68" t="s">
        <v>4279</v>
      </c>
      <c r="H2399" s="69">
        <v>11746</v>
      </c>
      <c r="I2399" s="68" t="s">
        <v>5148</v>
      </c>
      <c r="J2399" s="70"/>
      <c r="K2399" s="178"/>
    </row>
    <row r="2400" spans="1:11">
      <c r="A2400" s="67" t="s">
        <v>3571</v>
      </c>
      <c r="B2400" s="68" t="s">
        <v>3572</v>
      </c>
      <c r="C2400" s="68" t="s">
        <v>3564</v>
      </c>
      <c r="D2400" s="68" t="s">
        <v>3563</v>
      </c>
      <c r="E2400" s="68" t="s">
        <v>4277</v>
      </c>
      <c r="F2400" s="68" t="s">
        <v>4278</v>
      </c>
      <c r="G2400" s="68" t="s">
        <v>4279</v>
      </c>
      <c r="H2400" s="69">
        <v>1678</v>
      </c>
      <c r="I2400" s="68" t="s">
        <v>5148</v>
      </c>
      <c r="J2400" s="70"/>
      <c r="K2400" s="178"/>
    </row>
    <row r="2401" spans="1:11">
      <c r="A2401" s="67" t="s">
        <v>3573</v>
      </c>
      <c r="B2401" s="68" t="s">
        <v>3574</v>
      </c>
      <c r="C2401" s="68" t="s">
        <v>3575</v>
      </c>
      <c r="D2401" s="68" t="s">
        <v>3574</v>
      </c>
      <c r="E2401" s="68" t="s">
        <v>4277</v>
      </c>
      <c r="F2401" s="68" t="s">
        <v>4278</v>
      </c>
      <c r="G2401" s="68" t="s">
        <v>4279</v>
      </c>
      <c r="H2401" s="69">
        <v>10069</v>
      </c>
      <c r="I2401" s="68" t="s">
        <v>5148</v>
      </c>
      <c r="J2401" s="70"/>
      <c r="K2401" s="178"/>
    </row>
    <row r="2402" spans="1:11">
      <c r="A2402" s="67" t="s">
        <v>3576</v>
      </c>
      <c r="B2402" s="68" t="s">
        <v>3577</v>
      </c>
      <c r="C2402" s="68" t="s">
        <v>3578</v>
      </c>
      <c r="D2402" s="68" t="s">
        <v>3577</v>
      </c>
      <c r="E2402" s="68" t="s">
        <v>4277</v>
      </c>
      <c r="F2402" s="68" t="s">
        <v>4278</v>
      </c>
      <c r="G2402" s="68" t="s">
        <v>4279</v>
      </c>
      <c r="H2402" s="69">
        <v>10069</v>
      </c>
      <c r="I2402" s="68" t="s">
        <v>5148</v>
      </c>
      <c r="J2402" s="70"/>
      <c r="K2402" s="178"/>
    </row>
    <row r="2403" spans="1:11">
      <c r="A2403" s="67" t="s">
        <v>3579</v>
      </c>
      <c r="B2403" s="68" t="s">
        <v>3580</v>
      </c>
      <c r="C2403" s="68" t="s">
        <v>3578</v>
      </c>
      <c r="D2403" s="68" t="s">
        <v>3577</v>
      </c>
      <c r="E2403" s="68" t="s">
        <v>4277</v>
      </c>
      <c r="F2403" s="68" t="s">
        <v>4278</v>
      </c>
      <c r="G2403" s="68" t="s">
        <v>4279</v>
      </c>
      <c r="H2403" s="69">
        <v>3357</v>
      </c>
      <c r="I2403" s="68" t="s">
        <v>5148</v>
      </c>
      <c r="J2403" s="70"/>
      <c r="K2403" s="178"/>
    </row>
    <row r="2404" spans="1:11">
      <c r="A2404" s="67" t="s">
        <v>3581</v>
      </c>
      <c r="B2404" s="68" t="s">
        <v>3582</v>
      </c>
      <c r="C2404" s="68" t="s">
        <v>3583</v>
      </c>
      <c r="D2404" s="68" t="s">
        <v>3584</v>
      </c>
      <c r="E2404" s="68" t="s">
        <v>4277</v>
      </c>
      <c r="F2404" s="68" t="s">
        <v>4278</v>
      </c>
      <c r="G2404" s="68" t="s">
        <v>4279</v>
      </c>
      <c r="H2404" s="69">
        <v>35241</v>
      </c>
      <c r="I2404" s="68" t="s">
        <v>5148</v>
      </c>
      <c r="J2404" s="70"/>
      <c r="K2404" s="178"/>
    </row>
    <row r="2405" spans="1:11">
      <c r="A2405" s="67" t="s">
        <v>3585</v>
      </c>
      <c r="B2405" s="68" t="s">
        <v>3586</v>
      </c>
      <c r="C2405" s="68" t="s">
        <v>3583</v>
      </c>
      <c r="D2405" s="68" t="s">
        <v>3584</v>
      </c>
      <c r="E2405" s="68" t="s">
        <v>4277</v>
      </c>
      <c r="F2405" s="68" t="s">
        <v>4278</v>
      </c>
      <c r="G2405" s="68" t="s">
        <v>4279</v>
      </c>
      <c r="H2405" s="69">
        <v>16782</v>
      </c>
      <c r="I2405" s="68" t="s">
        <v>5148</v>
      </c>
      <c r="J2405" s="70"/>
      <c r="K2405" s="178"/>
    </row>
    <row r="2406" spans="1:11">
      <c r="A2406" s="67" t="s">
        <v>3587</v>
      </c>
      <c r="B2406" s="68" t="s">
        <v>3588</v>
      </c>
      <c r="C2406" s="68" t="s">
        <v>3583</v>
      </c>
      <c r="D2406" s="68" t="s">
        <v>3584</v>
      </c>
      <c r="E2406" s="68" t="s">
        <v>4277</v>
      </c>
      <c r="F2406" s="68" t="s">
        <v>4278</v>
      </c>
      <c r="G2406" s="68" t="s">
        <v>4279</v>
      </c>
      <c r="H2406" s="69">
        <v>1678</v>
      </c>
      <c r="I2406" s="68" t="s">
        <v>5148</v>
      </c>
      <c r="J2406" s="70"/>
      <c r="K2406" s="178"/>
    </row>
    <row r="2407" spans="1:11">
      <c r="A2407" s="67" t="s">
        <v>3589</v>
      </c>
      <c r="B2407" s="68" t="s">
        <v>3590</v>
      </c>
      <c r="C2407" s="68" t="s">
        <v>3583</v>
      </c>
      <c r="D2407" s="68" t="s">
        <v>3584</v>
      </c>
      <c r="E2407" s="68" t="s">
        <v>4277</v>
      </c>
      <c r="F2407" s="68" t="s">
        <v>4278</v>
      </c>
      <c r="G2407" s="68" t="s">
        <v>4279</v>
      </c>
      <c r="H2407" s="69">
        <v>3357</v>
      </c>
      <c r="I2407" s="68" t="s">
        <v>5148</v>
      </c>
      <c r="J2407" s="70"/>
      <c r="K2407" s="178"/>
    </row>
    <row r="2408" spans="1:11">
      <c r="A2408" s="67" t="s">
        <v>3591</v>
      </c>
      <c r="B2408" s="68" t="s">
        <v>3592</v>
      </c>
      <c r="C2408" s="68" t="s">
        <v>3583</v>
      </c>
      <c r="D2408" s="68" t="s">
        <v>3584</v>
      </c>
      <c r="E2408" s="68" t="s">
        <v>4277</v>
      </c>
      <c r="F2408" s="68" t="s">
        <v>4278</v>
      </c>
      <c r="G2408" s="68" t="s">
        <v>4279</v>
      </c>
      <c r="H2408" s="69">
        <v>3357</v>
      </c>
      <c r="I2408" s="68" t="s">
        <v>5148</v>
      </c>
      <c r="J2408" s="70"/>
      <c r="K2408" s="178"/>
    </row>
    <row r="2409" spans="1:11">
      <c r="A2409" s="67" t="s">
        <v>3593</v>
      </c>
      <c r="B2409" s="68" t="s">
        <v>3594</v>
      </c>
      <c r="C2409" s="68" t="s">
        <v>3583</v>
      </c>
      <c r="D2409" s="68" t="s">
        <v>3584</v>
      </c>
      <c r="E2409" s="68" t="s">
        <v>4277</v>
      </c>
      <c r="F2409" s="68" t="s">
        <v>4278</v>
      </c>
      <c r="G2409" s="68" t="s">
        <v>4279</v>
      </c>
      <c r="H2409" s="69">
        <v>50346</v>
      </c>
      <c r="I2409" s="68" t="s">
        <v>5148</v>
      </c>
      <c r="J2409" s="70"/>
      <c r="K2409" s="178"/>
    </row>
    <row r="2410" spans="1:11">
      <c r="A2410" s="67" t="s">
        <v>3595</v>
      </c>
      <c r="B2410" s="68" t="s">
        <v>3596</v>
      </c>
      <c r="C2410" s="68" t="s">
        <v>3583</v>
      </c>
      <c r="D2410" s="68" t="s">
        <v>3584</v>
      </c>
      <c r="E2410" s="68" t="s">
        <v>4277</v>
      </c>
      <c r="F2410" s="68" t="s">
        <v>4278</v>
      </c>
      <c r="G2410" s="68" t="s">
        <v>4279</v>
      </c>
      <c r="H2410" s="69">
        <v>58736</v>
      </c>
      <c r="I2410" s="68" t="s">
        <v>5148</v>
      </c>
      <c r="J2410" s="70"/>
      <c r="K2410" s="178"/>
    </row>
    <row r="2411" spans="1:11">
      <c r="A2411" s="67" t="s">
        <v>3597</v>
      </c>
      <c r="B2411" s="68" t="s">
        <v>3598</v>
      </c>
      <c r="C2411" s="68" t="s">
        <v>3583</v>
      </c>
      <c r="D2411" s="68" t="s">
        <v>3584</v>
      </c>
      <c r="E2411" s="68" t="s">
        <v>4277</v>
      </c>
      <c r="F2411" s="68" t="s">
        <v>4278</v>
      </c>
      <c r="G2411" s="68" t="s">
        <v>4279</v>
      </c>
      <c r="H2411" s="69">
        <v>3357</v>
      </c>
      <c r="I2411" s="68" t="s">
        <v>5148</v>
      </c>
      <c r="J2411" s="70"/>
      <c r="K2411" s="178"/>
    </row>
    <row r="2412" spans="1:11">
      <c r="A2412" s="67" t="s">
        <v>3599</v>
      </c>
      <c r="B2412" s="68" t="s">
        <v>3600</v>
      </c>
      <c r="C2412" s="68" t="s">
        <v>3583</v>
      </c>
      <c r="D2412" s="68" t="s">
        <v>3584</v>
      </c>
      <c r="E2412" s="68" t="s">
        <v>4277</v>
      </c>
      <c r="F2412" s="68" t="s">
        <v>4278</v>
      </c>
      <c r="G2412" s="68" t="s">
        <v>4279</v>
      </c>
      <c r="H2412" s="69">
        <v>46990</v>
      </c>
      <c r="I2412" s="68" t="s">
        <v>5148</v>
      </c>
      <c r="J2412" s="70"/>
      <c r="K2412" s="178"/>
    </row>
    <row r="2413" spans="1:11">
      <c r="A2413" s="67" t="s">
        <v>3601</v>
      </c>
      <c r="B2413" s="68" t="s">
        <v>3602</v>
      </c>
      <c r="C2413" s="68" t="s">
        <v>3583</v>
      </c>
      <c r="D2413" s="68" t="s">
        <v>3584</v>
      </c>
      <c r="E2413" s="68" t="s">
        <v>4277</v>
      </c>
      <c r="F2413" s="68" t="s">
        <v>4278</v>
      </c>
      <c r="G2413" s="68" t="s">
        <v>4279</v>
      </c>
      <c r="H2413" s="69">
        <v>107403</v>
      </c>
      <c r="I2413" s="68" t="s">
        <v>5148</v>
      </c>
      <c r="J2413" s="70"/>
      <c r="K2413" s="178"/>
    </row>
    <row r="2414" spans="1:11">
      <c r="A2414" s="67" t="s">
        <v>3603</v>
      </c>
      <c r="B2414" s="68" t="s">
        <v>3604</v>
      </c>
      <c r="C2414" s="68" t="s">
        <v>3583</v>
      </c>
      <c r="D2414" s="68" t="s">
        <v>3584</v>
      </c>
      <c r="E2414" s="68" t="s">
        <v>4277</v>
      </c>
      <c r="F2414" s="68" t="s">
        <v>4278</v>
      </c>
      <c r="G2414" s="68" t="s">
        <v>4279</v>
      </c>
      <c r="H2414" s="69">
        <v>23495</v>
      </c>
      <c r="I2414" s="68" t="s">
        <v>5148</v>
      </c>
      <c r="J2414" s="70"/>
      <c r="K2414" s="178"/>
    </row>
    <row r="2415" spans="1:11">
      <c r="A2415" s="67" t="s">
        <v>3605</v>
      </c>
      <c r="B2415" s="68" t="s">
        <v>3606</v>
      </c>
      <c r="C2415" s="68" t="s">
        <v>3607</v>
      </c>
      <c r="D2415" s="68" t="s">
        <v>3608</v>
      </c>
      <c r="E2415" s="68" t="s">
        <v>4277</v>
      </c>
      <c r="F2415" s="68" t="s">
        <v>4278</v>
      </c>
      <c r="G2415" s="68" t="s">
        <v>4279</v>
      </c>
      <c r="H2415" s="69">
        <v>13425</v>
      </c>
      <c r="I2415" s="68" t="s">
        <v>5148</v>
      </c>
      <c r="J2415" s="70"/>
      <c r="K2415" s="178"/>
    </row>
    <row r="2416" spans="1:11">
      <c r="A2416" s="67" t="s">
        <v>3609</v>
      </c>
      <c r="B2416" s="68" t="s">
        <v>3610</v>
      </c>
      <c r="C2416" s="68" t="s">
        <v>3607</v>
      </c>
      <c r="D2416" s="68" t="s">
        <v>3608</v>
      </c>
      <c r="E2416" s="68" t="s">
        <v>4277</v>
      </c>
      <c r="F2416" s="68" t="s">
        <v>4278</v>
      </c>
      <c r="G2416" s="68" t="s">
        <v>4279</v>
      </c>
      <c r="H2416" s="69">
        <v>1678</v>
      </c>
      <c r="I2416" s="68" t="s">
        <v>5148</v>
      </c>
      <c r="J2416" s="70"/>
      <c r="K2416" s="178"/>
    </row>
    <row r="2417" spans="1:11">
      <c r="A2417" s="67" t="s">
        <v>3611</v>
      </c>
      <c r="B2417" s="68" t="s">
        <v>3612</v>
      </c>
      <c r="C2417" s="68" t="s">
        <v>3607</v>
      </c>
      <c r="D2417" s="68" t="s">
        <v>3608</v>
      </c>
      <c r="E2417" s="68" t="s">
        <v>4277</v>
      </c>
      <c r="F2417" s="68" t="s">
        <v>4278</v>
      </c>
      <c r="G2417" s="68" t="s">
        <v>4279</v>
      </c>
      <c r="H2417" s="69">
        <v>20139</v>
      </c>
      <c r="I2417" s="68" t="s">
        <v>5148</v>
      </c>
      <c r="J2417" s="70"/>
      <c r="K2417" s="178"/>
    </row>
    <row r="2418" spans="1:11">
      <c r="A2418" s="67" t="s">
        <v>3613</v>
      </c>
      <c r="B2418" s="68" t="s">
        <v>3614</v>
      </c>
      <c r="C2418" s="68" t="s">
        <v>3607</v>
      </c>
      <c r="D2418" s="68" t="s">
        <v>3608</v>
      </c>
      <c r="E2418" s="68" t="s">
        <v>4277</v>
      </c>
      <c r="F2418" s="68" t="s">
        <v>4278</v>
      </c>
      <c r="G2418" s="68" t="s">
        <v>4279</v>
      </c>
      <c r="H2418" s="69">
        <v>75517</v>
      </c>
      <c r="I2418" s="68" t="s">
        <v>5148</v>
      </c>
      <c r="J2418" s="70"/>
      <c r="K2418" s="178"/>
    </row>
    <row r="2419" spans="1:11">
      <c r="A2419" s="67" t="s">
        <v>3615</v>
      </c>
      <c r="B2419" s="68" t="s">
        <v>3616</v>
      </c>
      <c r="C2419" s="68" t="s">
        <v>3607</v>
      </c>
      <c r="D2419" s="68" t="s">
        <v>3608</v>
      </c>
      <c r="E2419" s="68" t="s">
        <v>4277</v>
      </c>
      <c r="F2419" s="68" t="s">
        <v>4278</v>
      </c>
      <c r="G2419" s="68" t="s">
        <v>4279</v>
      </c>
      <c r="H2419" s="69">
        <v>99012</v>
      </c>
      <c r="I2419" s="68" t="s">
        <v>5148</v>
      </c>
      <c r="J2419" s="70"/>
      <c r="K2419" s="178"/>
    </row>
    <row r="2420" spans="1:11">
      <c r="A2420" s="67" t="s">
        <v>3617</v>
      </c>
      <c r="B2420" s="68" t="s">
        <v>3618</v>
      </c>
      <c r="C2420" s="68" t="s">
        <v>3607</v>
      </c>
      <c r="D2420" s="68" t="s">
        <v>3608</v>
      </c>
      <c r="E2420" s="68" t="s">
        <v>4277</v>
      </c>
      <c r="F2420" s="68" t="s">
        <v>4278</v>
      </c>
      <c r="G2420" s="68" t="s">
        <v>4279</v>
      </c>
      <c r="H2420" s="69">
        <v>30206</v>
      </c>
      <c r="I2420" s="68" t="s">
        <v>5148</v>
      </c>
      <c r="J2420" s="70"/>
      <c r="K2420" s="178"/>
    </row>
    <row r="2421" spans="1:11">
      <c r="A2421" s="67" t="s">
        <v>3619</v>
      </c>
      <c r="B2421" s="68" t="s">
        <v>3620</v>
      </c>
      <c r="C2421" s="68" t="s">
        <v>3607</v>
      </c>
      <c r="D2421" s="68" t="s">
        <v>3608</v>
      </c>
      <c r="E2421" s="68" t="s">
        <v>4277</v>
      </c>
      <c r="F2421" s="68" t="s">
        <v>4278</v>
      </c>
      <c r="G2421" s="68" t="s">
        <v>4279</v>
      </c>
      <c r="H2421" s="69">
        <v>5035</v>
      </c>
      <c r="I2421" s="68" t="s">
        <v>5148</v>
      </c>
      <c r="J2421" s="70"/>
      <c r="K2421" s="178"/>
    </row>
    <row r="2422" spans="1:11">
      <c r="A2422" s="67" t="s">
        <v>3621</v>
      </c>
      <c r="B2422" s="68" t="s">
        <v>3622</v>
      </c>
      <c r="C2422" s="68" t="s">
        <v>3607</v>
      </c>
      <c r="D2422" s="68" t="s">
        <v>3608</v>
      </c>
      <c r="E2422" s="68" t="s">
        <v>4277</v>
      </c>
      <c r="F2422" s="68" t="s">
        <v>4278</v>
      </c>
      <c r="G2422" s="68" t="s">
        <v>4279</v>
      </c>
      <c r="H2422" s="69">
        <v>300657</v>
      </c>
      <c r="I2422" s="68" t="s">
        <v>5148</v>
      </c>
      <c r="J2422" s="70"/>
      <c r="K2422" s="178"/>
    </row>
    <row r="2423" spans="1:11">
      <c r="A2423" s="67" t="s">
        <v>3623</v>
      </c>
      <c r="B2423" s="68" t="s">
        <v>3624</v>
      </c>
      <c r="C2423" s="68" t="s">
        <v>3625</v>
      </c>
      <c r="D2423" s="68" t="s">
        <v>3626</v>
      </c>
      <c r="E2423" s="68" t="s">
        <v>4277</v>
      </c>
      <c r="F2423" s="68" t="s">
        <v>4278</v>
      </c>
      <c r="G2423" s="68" t="s">
        <v>4279</v>
      </c>
      <c r="H2423" s="69">
        <v>8389</v>
      </c>
      <c r="I2423" s="68" t="s">
        <v>5148</v>
      </c>
      <c r="J2423" s="70"/>
      <c r="K2423" s="178"/>
    </row>
    <row r="2424" spans="1:11">
      <c r="A2424" s="67" t="s">
        <v>3627</v>
      </c>
      <c r="B2424" s="68" t="s">
        <v>3628</v>
      </c>
      <c r="C2424" s="68" t="s">
        <v>3625</v>
      </c>
      <c r="D2424" s="68" t="s">
        <v>3626</v>
      </c>
      <c r="E2424" s="68" t="s">
        <v>4277</v>
      </c>
      <c r="F2424" s="68" t="s">
        <v>4278</v>
      </c>
      <c r="G2424" s="68" t="s">
        <v>4279</v>
      </c>
      <c r="H2424" s="69">
        <v>11746</v>
      </c>
      <c r="I2424" s="68" t="s">
        <v>5148</v>
      </c>
      <c r="J2424" s="70"/>
      <c r="K2424" s="178"/>
    </row>
    <row r="2425" spans="1:11">
      <c r="A2425" s="67" t="s">
        <v>3629</v>
      </c>
      <c r="B2425" s="68" t="s">
        <v>3630</v>
      </c>
      <c r="C2425" s="68" t="s">
        <v>3625</v>
      </c>
      <c r="D2425" s="68" t="s">
        <v>3626</v>
      </c>
      <c r="E2425" s="68" t="s">
        <v>4277</v>
      </c>
      <c r="F2425" s="68" t="s">
        <v>4278</v>
      </c>
      <c r="G2425" s="68" t="s">
        <v>4279</v>
      </c>
      <c r="H2425" s="69">
        <v>16782</v>
      </c>
      <c r="I2425" s="68" t="s">
        <v>5148</v>
      </c>
      <c r="J2425" s="70"/>
      <c r="K2425" s="178"/>
    </row>
    <row r="2426" spans="1:11">
      <c r="A2426" s="67" t="s">
        <v>3631</v>
      </c>
      <c r="B2426" s="68" t="s">
        <v>3632</v>
      </c>
      <c r="C2426" s="68" t="s">
        <v>3625</v>
      </c>
      <c r="D2426" s="68" t="s">
        <v>3626</v>
      </c>
      <c r="E2426" s="68" t="s">
        <v>4277</v>
      </c>
      <c r="F2426" s="68" t="s">
        <v>4278</v>
      </c>
      <c r="G2426" s="68" t="s">
        <v>4279</v>
      </c>
      <c r="H2426" s="69">
        <v>8389</v>
      </c>
      <c r="I2426" s="68" t="s">
        <v>5148</v>
      </c>
      <c r="J2426" s="70"/>
      <c r="K2426" s="178"/>
    </row>
    <row r="2427" spans="1:11">
      <c r="A2427" s="67" t="s">
        <v>3633</v>
      </c>
      <c r="B2427" s="68" t="s">
        <v>3634</v>
      </c>
      <c r="C2427" s="68" t="s">
        <v>3625</v>
      </c>
      <c r="D2427" s="68" t="s">
        <v>3626</v>
      </c>
      <c r="E2427" s="68" t="s">
        <v>4277</v>
      </c>
      <c r="F2427" s="68" t="s">
        <v>4278</v>
      </c>
      <c r="G2427" s="68" t="s">
        <v>4279</v>
      </c>
      <c r="H2427" s="69">
        <v>1678</v>
      </c>
      <c r="I2427" s="68" t="s">
        <v>5148</v>
      </c>
      <c r="J2427" s="70"/>
      <c r="K2427" s="178"/>
    </row>
    <row r="2428" spans="1:11">
      <c r="A2428" s="67" t="s">
        <v>3635</v>
      </c>
      <c r="B2428" s="68" t="s">
        <v>3636</v>
      </c>
      <c r="C2428" s="68" t="s">
        <v>3625</v>
      </c>
      <c r="D2428" s="68" t="s">
        <v>3626</v>
      </c>
      <c r="E2428" s="68" t="s">
        <v>4277</v>
      </c>
      <c r="F2428" s="68" t="s">
        <v>4278</v>
      </c>
      <c r="G2428" s="68" t="s">
        <v>4279</v>
      </c>
      <c r="H2428" s="69">
        <v>55179</v>
      </c>
      <c r="I2428" s="68" t="s">
        <v>5148</v>
      </c>
      <c r="J2428" s="70"/>
      <c r="K2428" s="178"/>
    </row>
    <row r="2429" spans="1:11">
      <c r="A2429" s="67" t="s">
        <v>3637</v>
      </c>
      <c r="B2429" s="68" t="s">
        <v>3638</v>
      </c>
      <c r="C2429" s="68" t="s">
        <v>3625</v>
      </c>
      <c r="D2429" s="68" t="s">
        <v>3626</v>
      </c>
      <c r="E2429" s="68" t="s">
        <v>4277</v>
      </c>
      <c r="F2429" s="68" t="s">
        <v>4278</v>
      </c>
      <c r="G2429" s="68" t="s">
        <v>4279</v>
      </c>
      <c r="H2429" s="69">
        <v>10069</v>
      </c>
      <c r="I2429" s="68" t="s">
        <v>5148</v>
      </c>
      <c r="J2429" s="70"/>
      <c r="K2429" s="178"/>
    </row>
    <row r="2430" spans="1:11">
      <c r="A2430" s="67" t="s">
        <v>3639</v>
      </c>
      <c r="B2430" s="68" t="s">
        <v>3640</v>
      </c>
      <c r="C2430" s="68" t="s">
        <v>3625</v>
      </c>
      <c r="D2430" s="68" t="s">
        <v>3626</v>
      </c>
      <c r="E2430" s="68" t="s">
        <v>4277</v>
      </c>
      <c r="F2430" s="68" t="s">
        <v>4278</v>
      </c>
      <c r="G2430" s="68" t="s">
        <v>4279</v>
      </c>
      <c r="H2430" s="69">
        <v>3357</v>
      </c>
      <c r="I2430" s="68" t="s">
        <v>5148</v>
      </c>
      <c r="J2430" s="70"/>
      <c r="K2430" s="178"/>
    </row>
    <row r="2431" spans="1:11">
      <c r="A2431" s="67" t="s">
        <v>3641</v>
      </c>
      <c r="B2431" s="68" t="s">
        <v>3642</v>
      </c>
      <c r="C2431" s="68" t="s">
        <v>3625</v>
      </c>
      <c r="D2431" s="68" t="s">
        <v>3626</v>
      </c>
      <c r="E2431" s="68" t="s">
        <v>4277</v>
      </c>
      <c r="F2431" s="68" t="s">
        <v>4278</v>
      </c>
      <c r="G2431" s="68" t="s">
        <v>4279</v>
      </c>
      <c r="H2431" s="69">
        <v>1678</v>
      </c>
      <c r="I2431" s="68" t="s">
        <v>5148</v>
      </c>
      <c r="J2431" s="70"/>
      <c r="K2431" s="178"/>
    </row>
    <row r="2432" spans="1:11">
      <c r="A2432" s="67" t="s">
        <v>3643</v>
      </c>
      <c r="B2432" s="68" t="s">
        <v>3644</v>
      </c>
      <c r="C2432" s="68" t="s">
        <v>3625</v>
      </c>
      <c r="D2432" s="68" t="s">
        <v>3626</v>
      </c>
      <c r="E2432" s="68" t="s">
        <v>4277</v>
      </c>
      <c r="F2432" s="68" t="s">
        <v>4278</v>
      </c>
      <c r="G2432" s="68" t="s">
        <v>4279</v>
      </c>
      <c r="H2432" s="69">
        <v>23529</v>
      </c>
      <c r="I2432" s="68" t="s">
        <v>5148</v>
      </c>
      <c r="J2432" s="70"/>
      <c r="K2432" s="178"/>
    </row>
    <row r="2433" spans="1:11">
      <c r="A2433" s="67" t="s">
        <v>3645</v>
      </c>
      <c r="B2433" s="68" t="s">
        <v>3646</v>
      </c>
      <c r="C2433" s="68" t="s">
        <v>3625</v>
      </c>
      <c r="D2433" s="68" t="s">
        <v>3626</v>
      </c>
      <c r="E2433" s="68" t="s">
        <v>4277</v>
      </c>
      <c r="F2433" s="68" t="s">
        <v>4278</v>
      </c>
      <c r="G2433" s="68" t="s">
        <v>4279</v>
      </c>
      <c r="H2433" s="69">
        <v>5035</v>
      </c>
      <c r="I2433" s="68" t="s">
        <v>5148</v>
      </c>
      <c r="J2433" s="70"/>
      <c r="K2433" s="178"/>
    </row>
    <row r="2434" spans="1:11">
      <c r="A2434" s="67" t="s">
        <v>3647</v>
      </c>
      <c r="B2434" s="68" t="s">
        <v>3648</v>
      </c>
      <c r="C2434" s="68" t="s">
        <v>3625</v>
      </c>
      <c r="D2434" s="68" t="s">
        <v>3626</v>
      </c>
      <c r="E2434" s="68" t="s">
        <v>4277</v>
      </c>
      <c r="F2434" s="68" t="s">
        <v>4278</v>
      </c>
      <c r="G2434" s="68" t="s">
        <v>4279</v>
      </c>
      <c r="H2434" s="69">
        <v>15104</v>
      </c>
      <c r="I2434" s="68" t="s">
        <v>5148</v>
      </c>
      <c r="J2434" s="70"/>
      <c r="K2434" s="178"/>
    </row>
    <row r="2435" spans="1:11">
      <c r="A2435" s="67" t="s">
        <v>3649</v>
      </c>
      <c r="B2435" s="68" t="s">
        <v>3650</v>
      </c>
      <c r="C2435" s="68" t="s">
        <v>3651</v>
      </c>
      <c r="D2435" s="68" t="s">
        <v>3652</v>
      </c>
      <c r="E2435" s="68" t="s">
        <v>4277</v>
      </c>
      <c r="F2435" s="68" t="s">
        <v>4278</v>
      </c>
      <c r="G2435" s="68" t="s">
        <v>4279</v>
      </c>
      <c r="H2435" s="69">
        <v>62092</v>
      </c>
      <c r="I2435" s="68" t="s">
        <v>5148</v>
      </c>
      <c r="J2435" s="70"/>
      <c r="K2435" s="178"/>
    </row>
    <row r="2436" spans="1:11">
      <c r="A2436" s="67" t="s">
        <v>3653</v>
      </c>
      <c r="B2436" s="68" t="s">
        <v>3654</v>
      </c>
      <c r="C2436" s="68" t="s">
        <v>3651</v>
      </c>
      <c r="D2436" s="68" t="s">
        <v>3652</v>
      </c>
      <c r="E2436" s="68" t="s">
        <v>4277</v>
      </c>
      <c r="F2436" s="68" t="s">
        <v>4278</v>
      </c>
      <c r="G2436" s="68" t="s">
        <v>4279</v>
      </c>
      <c r="H2436" s="69">
        <v>201381</v>
      </c>
      <c r="I2436" s="68" t="s">
        <v>5148</v>
      </c>
      <c r="J2436" s="70"/>
      <c r="K2436" s="178"/>
    </row>
    <row r="2437" spans="1:11">
      <c r="A2437" s="67" t="s">
        <v>3655</v>
      </c>
      <c r="B2437" s="68" t="s">
        <v>3656</v>
      </c>
      <c r="C2437" s="68" t="s">
        <v>3651</v>
      </c>
      <c r="D2437" s="68" t="s">
        <v>3652</v>
      </c>
      <c r="E2437" s="68" t="s">
        <v>4277</v>
      </c>
      <c r="F2437" s="68" t="s">
        <v>4278</v>
      </c>
      <c r="G2437" s="68" t="s">
        <v>4279</v>
      </c>
      <c r="H2437" s="69">
        <v>41955</v>
      </c>
      <c r="I2437" s="68" t="s">
        <v>5148</v>
      </c>
      <c r="J2437" s="70"/>
      <c r="K2437" s="178"/>
    </row>
    <row r="2438" spans="1:11">
      <c r="A2438" s="67" t="s">
        <v>3657</v>
      </c>
      <c r="B2438" s="68" t="s">
        <v>3658</v>
      </c>
      <c r="C2438" s="68" t="s">
        <v>3651</v>
      </c>
      <c r="D2438" s="68" t="s">
        <v>3652</v>
      </c>
      <c r="E2438" s="68" t="s">
        <v>4277</v>
      </c>
      <c r="F2438" s="68" t="s">
        <v>4278</v>
      </c>
      <c r="G2438" s="68" t="s">
        <v>4279</v>
      </c>
      <c r="H2438" s="69">
        <v>889436</v>
      </c>
      <c r="I2438" s="68" t="s">
        <v>5148</v>
      </c>
      <c r="J2438" s="70"/>
      <c r="K2438" s="178"/>
    </row>
    <row r="2439" spans="1:11">
      <c r="A2439" s="67" t="s">
        <v>3659</v>
      </c>
      <c r="B2439" s="68" t="s">
        <v>3660</v>
      </c>
      <c r="C2439" s="68" t="s">
        <v>3651</v>
      </c>
      <c r="D2439" s="68" t="s">
        <v>3652</v>
      </c>
      <c r="E2439" s="68" t="s">
        <v>4277</v>
      </c>
      <c r="F2439" s="68" t="s">
        <v>4278</v>
      </c>
      <c r="G2439" s="68" t="s">
        <v>4279</v>
      </c>
      <c r="H2439" s="69">
        <v>78875</v>
      </c>
      <c r="I2439" s="68" t="s">
        <v>5148</v>
      </c>
      <c r="J2439" s="70"/>
      <c r="K2439" s="178"/>
    </row>
    <row r="2440" spans="1:11">
      <c r="A2440" s="67" t="s">
        <v>3661</v>
      </c>
      <c r="B2440" s="68" t="s">
        <v>3662</v>
      </c>
      <c r="C2440" s="68" t="s">
        <v>3651</v>
      </c>
      <c r="D2440" s="68" t="s">
        <v>3652</v>
      </c>
      <c r="E2440" s="68" t="s">
        <v>4277</v>
      </c>
      <c r="F2440" s="68" t="s">
        <v>4278</v>
      </c>
      <c r="G2440" s="68" t="s">
        <v>4279</v>
      </c>
      <c r="H2440" s="69">
        <v>199703</v>
      </c>
      <c r="I2440" s="68" t="s">
        <v>5148</v>
      </c>
      <c r="J2440" s="70"/>
      <c r="K2440" s="178"/>
    </row>
    <row r="2441" spans="1:11">
      <c r="A2441" s="67" t="s">
        <v>3663</v>
      </c>
      <c r="B2441" s="68" t="s">
        <v>3664</v>
      </c>
      <c r="C2441" s="68" t="s">
        <v>3651</v>
      </c>
      <c r="D2441" s="68" t="s">
        <v>3652</v>
      </c>
      <c r="E2441" s="68" t="s">
        <v>4277</v>
      </c>
      <c r="F2441" s="68" t="s">
        <v>4278</v>
      </c>
      <c r="G2441" s="68" t="s">
        <v>4279</v>
      </c>
      <c r="H2441" s="69">
        <v>307108</v>
      </c>
      <c r="I2441" s="68" t="s">
        <v>5148</v>
      </c>
      <c r="J2441" s="70"/>
      <c r="K2441" s="178"/>
    </row>
    <row r="2442" spans="1:11">
      <c r="A2442" s="67" t="s">
        <v>3665</v>
      </c>
      <c r="B2442" s="68" t="s">
        <v>3666</v>
      </c>
      <c r="C2442" s="68" t="s">
        <v>3651</v>
      </c>
      <c r="D2442" s="68" t="s">
        <v>3652</v>
      </c>
      <c r="E2442" s="68" t="s">
        <v>4277</v>
      </c>
      <c r="F2442" s="68" t="s">
        <v>4278</v>
      </c>
      <c r="G2442" s="68" t="s">
        <v>4279</v>
      </c>
      <c r="H2442" s="69">
        <v>99012</v>
      </c>
      <c r="I2442" s="68" t="s">
        <v>5148</v>
      </c>
      <c r="J2442" s="70"/>
      <c r="K2442" s="178"/>
    </row>
    <row r="2443" spans="1:11">
      <c r="A2443" s="67" t="s">
        <v>3667</v>
      </c>
      <c r="B2443" s="68" t="s">
        <v>3668</v>
      </c>
      <c r="C2443" s="68" t="s">
        <v>3651</v>
      </c>
      <c r="D2443" s="68" t="s">
        <v>3652</v>
      </c>
      <c r="E2443" s="68" t="s">
        <v>4277</v>
      </c>
      <c r="F2443" s="68" t="s">
        <v>4278</v>
      </c>
      <c r="G2443" s="68" t="s">
        <v>4279</v>
      </c>
      <c r="H2443" s="69">
        <v>18460</v>
      </c>
      <c r="I2443" s="68" t="s">
        <v>5148</v>
      </c>
      <c r="J2443" s="70"/>
      <c r="K2443" s="178"/>
    </row>
    <row r="2444" spans="1:11">
      <c r="A2444" s="67" t="s">
        <v>3669</v>
      </c>
      <c r="B2444" s="68" t="s">
        <v>3670</v>
      </c>
      <c r="C2444" s="68" t="s">
        <v>3651</v>
      </c>
      <c r="D2444" s="68" t="s">
        <v>3652</v>
      </c>
      <c r="E2444" s="68" t="s">
        <v>4277</v>
      </c>
      <c r="F2444" s="68" t="s">
        <v>4278</v>
      </c>
      <c r="G2444" s="68" t="s">
        <v>4279</v>
      </c>
      <c r="H2444" s="69">
        <v>1678</v>
      </c>
      <c r="I2444" s="68" t="s">
        <v>5148</v>
      </c>
      <c r="J2444" s="70"/>
      <c r="K2444" s="178"/>
    </row>
    <row r="2445" spans="1:11">
      <c r="A2445" s="67" t="s">
        <v>3671</v>
      </c>
      <c r="B2445" s="68" t="s">
        <v>3672</v>
      </c>
      <c r="C2445" s="68" t="s">
        <v>3651</v>
      </c>
      <c r="D2445" s="68" t="s">
        <v>3652</v>
      </c>
      <c r="E2445" s="68" t="s">
        <v>4277</v>
      </c>
      <c r="F2445" s="68" t="s">
        <v>4278</v>
      </c>
      <c r="G2445" s="68" t="s">
        <v>4279</v>
      </c>
      <c r="H2445" s="69">
        <v>6713</v>
      </c>
      <c r="I2445" s="68" t="s">
        <v>5148</v>
      </c>
      <c r="J2445" s="70"/>
      <c r="K2445" s="178"/>
    </row>
    <row r="2446" spans="1:11">
      <c r="A2446" s="67" t="s">
        <v>3673</v>
      </c>
      <c r="B2446" s="68" t="s">
        <v>3674</v>
      </c>
      <c r="C2446" s="68" t="s">
        <v>3651</v>
      </c>
      <c r="D2446" s="68" t="s">
        <v>3652</v>
      </c>
      <c r="E2446" s="68" t="s">
        <v>4277</v>
      </c>
      <c r="F2446" s="68" t="s">
        <v>4278</v>
      </c>
      <c r="G2446" s="68" t="s">
        <v>4279</v>
      </c>
      <c r="H2446" s="69">
        <v>20139</v>
      </c>
      <c r="I2446" s="68" t="s">
        <v>5148</v>
      </c>
      <c r="J2446" s="70"/>
      <c r="K2446" s="178"/>
    </row>
    <row r="2447" spans="1:11">
      <c r="A2447" s="67" t="s">
        <v>3675</v>
      </c>
      <c r="B2447" s="68" t="s">
        <v>3676</v>
      </c>
      <c r="C2447" s="68" t="s">
        <v>3651</v>
      </c>
      <c r="D2447" s="68" t="s">
        <v>3652</v>
      </c>
      <c r="E2447" s="68" t="s">
        <v>4277</v>
      </c>
      <c r="F2447" s="68" t="s">
        <v>4278</v>
      </c>
      <c r="G2447" s="68" t="s">
        <v>4279</v>
      </c>
      <c r="H2447" s="69">
        <v>10069</v>
      </c>
      <c r="I2447" s="68" t="s">
        <v>5148</v>
      </c>
      <c r="J2447" s="70"/>
      <c r="K2447" s="178"/>
    </row>
    <row r="2448" spans="1:11">
      <c r="A2448" s="67" t="s">
        <v>3677</v>
      </c>
      <c r="B2448" s="68" t="s">
        <v>3678</v>
      </c>
      <c r="C2448" s="68" t="s">
        <v>3679</v>
      </c>
      <c r="D2448" s="68" t="s">
        <v>3680</v>
      </c>
      <c r="E2448" s="68" t="s">
        <v>4277</v>
      </c>
      <c r="F2448" s="68" t="s">
        <v>4278</v>
      </c>
      <c r="G2448" s="68" t="s">
        <v>4279</v>
      </c>
      <c r="H2448" s="69">
        <v>5035</v>
      </c>
      <c r="I2448" s="68" t="s">
        <v>5148</v>
      </c>
      <c r="J2448" s="70"/>
      <c r="K2448" s="178"/>
    </row>
    <row r="2449" spans="1:11">
      <c r="A2449" s="67" t="s">
        <v>3681</v>
      </c>
      <c r="B2449" s="68" t="s">
        <v>3682</v>
      </c>
      <c r="C2449" s="68" t="s">
        <v>3679</v>
      </c>
      <c r="D2449" s="68" t="s">
        <v>3680</v>
      </c>
      <c r="E2449" s="68" t="s">
        <v>4277</v>
      </c>
      <c r="F2449" s="68" t="s">
        <v>4278</v>
      </c>
      <c r="G2449" s="68" t="s">
        <v>4279</v>
      </c>
      <c r="H2449" s="69">
        <v>11746</v>
      </c>
      <c r="I2449" s="68" t="s">
        <v>5148</v>
      </c>
      <c r="J2449" s="70"/>
      <c r="K2449" s="178"/>
    </row>
    <row r="2450" spans="1:11">
      <c r="A2450" s="67" t="s">
        <v>3683</v>
      </c>
      <c r="B2450" s="68" t="s">
        <v>3684</v>
      </c>
      <c r="C2450" s="68" t="s">
        <v>3679</v>
      </c>
      <c r="D2450" s="68" t="s">
        <v>3680</v>
      </c>
      <c r="E2450" s="68" t="s">
        <v>4277</v>
      </c>
      <c r="F2450" s="68" t="s">
        <v>4278</v>
      </c>
      <c r="G2450" s="68" t="s">
        <v>4279</v>
      </c>
      <c r="H2450" s="69">
        <v>5035</v>
      </c>
      <c r="I2450" s="68" t="s">
        <v>5148</v>
      </c>
      <c r="J2450" s="70"/>
      <c r="K2450" s="178"/>
    </row>
    <row r="2451" spans="1:11">
      <c r="A2451" s="67" t="s">
        <v>3685</v>
      </c>
      <c r="B2451" s="68" t="s">
        <v>3686</v>
      </c>
      <c r="C2451" s="68" t="s">
        <v>3679</v>
      </c>
      <c r="D2451" s="68" t="s">
        <v>3680</v>
      </c>
      <c r="E2451" s="68" t="s">
        <v>4277</v>
      </c>
      <c r="F2451" s="68" t="s">
        <v>4278</v>
      </c>
      <c r="G2451" s="68" t="s">
        <v>4279</v>
      </c>
      <c r="H2451" s="69">
        <v>16782</v>
      </c>
      <c r="I2451" s="68" t="s">
        <v>5148</v>
      </c>
      <c r="J2451" s="70"/>
      <c r="K2451" s="178"/>
    </row>
    <row r="2452" spans="1:11">
      <c r="A2452" s="67" t="s">
        <v>3687</v>
      </c>
      <c r="B2452" s="68" t="s">
        <v>3688</v>
      </c>
      <c r="C2452" s="68" t="s">
        <v>3689</v>
      </c>
      <c r="D2452" s="68" t="s">
        <v>3690</v>
      </c>
      <c r="E2452" s="68" t="s">
        <v>4277</v>
      </c>
      <c r="F2452" s="68" t="s">
        <v>4278</v>
      </c>
      <c r="G2452" s="68" t="s">
        <v>4279</v>
      </c>
      <c r="H2452" s="69">
        <v>11746</v>
      </c>
      <c r="I2452" s="68" t="s">
        <v>5148</v>
      </c>
      <c r="J2452" s="70"/>
      <c r="K2452" s="178"/>
    </row>
    <row r="2453" spans="1:11">
      <c r="A2453" s="67" t="s">
        <v>3691</v>
      </c>
      <c r="B2453" s="68" t="s">
        <v>3692</v>
      </c>
      <c r="C2453" s="68" t="s">
        <v>3693</v>
      </c>
      <c r="D2453" s="68" t="s">
        <v>3694</v>
      </c>
      <c r="E2453" s="68" t="s">
        <v>4277</v>
      </c>
      <c r="F2453" s="68" t="s">
        <v>4278</v>
      </c>
      <c r="G2453" s="68" t="s">
        <v>4279</v>
      </c>
      <c r="H2453" s="69">
        <v>20139</v>
      </c>
      <c r="I2453" s="68" t="s">
        <v>5148</v>
      </c>
      <c r="J2453" s="70"/>
      <c r="K2453" s="178"/>
    </row>
    <row r="2454" spans="1:11">
      <c r="A2454" s="67" t="s">
        <v>3695</v>
      </c>
      <c r="B2454" s="68" t="s">
        <v>3696</v>
      </c>
      <c r="C2454" s="68" t="s">
        <v>3693</v>
      </c>
      <c r="D2454" s="68" t="s">
        <v>3694</v>
      </c>
      <c r="E2454" s="68" t="s">
        <v>4277</v>
      </c>
      <c r="F2454" s="68" t="s">
        <v>4278</v>
      </c>
      <c r="G2454" s="68" t="s">
        <v>4279</v>
      </c>
      <c r="H2454" s="69">
        <v>41955</v>
      </c>
      <c r="I2454" s="68" t="s">
        <v>5148</v>
      </c>
      <c r="J2454" s="70"/>
      <c r="K2454" s="178"/>
    </row>
    <row r="2455" spans="1:11">
      <c r="A2455" s="67" t="s">
        <v>3697</v>
      </c>
      <c r="B2455" s="68" t="s">
        <v>3698</v>
      </c>
      <c r="C2455" s="68" t="s">
        <v>3693</v>
      </c>
      <c r="D2455" s="68" t="s">
        <v>3694</v>
      </c>
      <c r="E2455" s="68" t="s">
        <v>4277</v>
      </c>
      <c r="F2455" s="68" t="s">
        <v>4278</v>
      </c>
      <c r="G2455" s="68" t="s">
        <v>4279</v>
      </c>
      <c r="H2455" s="69">
        <v>6713</v>
      </c>
      <c r="I2455" s="68" t="s">
        <v>5148</v>
      </c>
      <c r="J2455" s="70"/>
      <c r="K2455" s="178"/>
    </row>
    <row r="2456" spans="1:11">
      <c r="A2456" s="67" t="s">
        <v>3699</v>
      </c>
      <c r="B2456" s="68" t="s">
        <v>3700</v>
      </c>
      <c r="C2456" s="68" t="s">
        <v>3693</v>
      </c>
      <c r="D2456" s="68" t="s">
        <v>3694</v>
      </c>
      <c r="E2456" s="68" t="s">
        <v>4277</v>
      </c>
      <c r="F2456" s="68" t="s">
        <v>4278</v>
      </c>
      <c r="G2456" s="68" t="s">
        <v>4279</v>
      </c>
      <c r="H2456" s="69">
        <v>13425</v>
      </c>
      <c r="I2456" s="68" t="s">
        <v>5148</v>
      </c>
      <c r="J2456" s="70"/>
      <c r="K2456" s="178"/>
    </row>
    <row r="2457" spans="1:11">
      <c r="A2457" s="67" t="s">
        <v>3701</v>
      </c>
      <c r="B2457" s="68" t="s">
        <v>3702</v>
      </c>
      <c r="C2457" s="68" t="s">
        <v>3693</v>
      </c>
      <c r="D2457" s="68" t="s">
        <v>3694</v>
      </c>
      <c r="E2457" s="68" t="s">
        <v>4277</v>
      </c>
      <c r="F2457" s="68" t="s">
        <v>4278</v>
      </c>
      <c r="G2457" s="68" t="s">
        <v>4279</v>
      </c>
      <c r="H2457" s="69">
        <v>33563</v>
      </c>
      <c r="I2457" s="68" t="s">
        <v>5148</v>
      </c>
      <c r="J2457" s="70"/>
      <c r="K2457" s="178"/>
    </row>
    <row r="2458" spans="1:11">
      <c r="A2458" s="67" t="s">
        <v>3703</v>
      </c>
      <c r="B2458" s="68" t="s">
        <v>3704</v>
      </c>
      <c r="C2458" s="68" t="s">
        <v>3693</v>
      </c>
      <c r="D2458" s="68" t="s">
        <v>3694</v>
      </c>
      <c r="E2458" s="68" t="s">
        <v>4277</v>
      </c>
      <c r="F2458" s="68" t="s">
        <v>4278</v>
      </c>
      <c r="G2458" s="68" t="s">
        <v>4279</v>
      </c>
      <c r="H2458" s="69">
        <v>50346</v>
      </c>
      <c r="I2458" s="68" t="s">
        <v>5148</v>
      </c>
      <c r="J2458" s="70"/>
      <c r="K2458" s="178"/>
    </row>
    <row r="2459" spans="1:11">
      <c r="A2459" s="67" t="s">
        <v>3705</v>
      </c>
      <c r="B2459" s="68" t="s">
        <v>3706</v>
      </c>
      <c r="C2459" s="68" t="s">
        <v>3693</v>
      </c>
      <c r="D2459" s="68" t="s">
        <v>3694</v>
      </c>
      <c r="E2459" s="68" t="s">
        <v>4277</v>
      </c>
      <c r="F2459" s="68" t="s">
        <v>4278</v>
      </c>
      <c r="G2459" s="68" t="s">
        <v>4279</v>
      </c>
      <c r="H2459" s="69">
        <v>161105</v>
      </c>
      <c r="I2459" s="68" t="s">
        <v>5148</v>
      </c>
      <c r="J2459" s="70"/>
      <c r="K2459" s="178"/>
    </row>
    <row r="2460" spans="1:11">
      <c r="A2460" s="67" t="s">
        <v>3707</v>
      </c>
      <c r="B2460" s="68" t="s">
        <v>3708</v>
      </c>
      <c r="C2460" s="68" t="s">
        <v>3693</v>
      </c>
      <c r="D2460" s="68" t="s">
        <v>3694</v>
      </c>
      <c r="E2460" s="68" t="s">
        <v>4277</v>
      </c>
      <c r="F2460" s="68" t="s">
        <v>4278</v>
      </c>
      <c r="G2460" s="68" t="s">
        <v>4279</v>
      </c>
      <c r="H2460" s="69">
        <v>176209</v>
      </c>
      <c r="I2460" s="68" t="s">
        <v>5148</v>
      </c>
      <c r="J2460" s="70"/>
      <c r="K2460" s="178"/>
    </row>
    <row r="2461" spans="1:11">
      <c r="A2461" s="67" t="s">
        <v>3709</v>
      </c>
      <c r="B2461" s="68" t="s">
        <v>3710</v>
      </c>
      <c r="C2461" s="68" t="s">
        <v>3693</v>
      </c>
      <c r="D2461" s="68" t="s">
        <v>3694</v>
      </c>
      <c r="E2461" s="68" t="s">
        <v>4277</v>
      </c>
      <c r="F2461" s="68" t="s">
        <v>4278</v>
      </c>
      <c r="G2461" s="68" t="s">
        <v>4279</v>
      </c>
      <c r="H2461" s="69">
        <v>57057</v>
      </c>
      <c r="I2461" s="68" t="s">
        <v>5148</v>
      </c>
      <c r="J2461" s="70"/>
      <c r="K2461" s="178"/>
    </row>
    <row r="2462" spans="1:11">
      <c r="A2462" s="67" t="s">
        <v>3711</v>
      </c>
      <c r="B2462" s="68" t="s">
        <v>3712</v>
      </c>
      <c r="C2462" s="68" t="s">
        <v>3693</v>
      </c>
      <c r="D2462" s="68" t="s">
        <v>3694</v>
      </c>
      <c r="E2462" s="68" t="s">
        <v>4277</v>
      </c>
      <c r="F2462" s="68" t="s">
        <v>4278</v>
      </c>
      <c r="G2462" s="68" t="s">
        <v>4279</v>
      </c>
      <c r="H2462" s="69">
        <v>147681</v>
      </c>
      <c r="I2462" s="68" t="s">
        <v>5148</v>
      </c>
      <c r="J2462" s="70"/>
      <c r="K2462" s="178"/>
    </row>
    <row r="2463" spans="1:11">
      <c r="A2463" s="67" t="s">
        <v>3713</v>
      </c>
      <c r="B2463" s="68" t="s">
        <v>3714</v>
      </c>
      <c r="C2463" s="68" t="s">
        <v>3693</v>
      </c>
      <c r="D2463" s="68" t="s">
        <v>3694</v>
      </c>
      <c r="E2463" s="68" t="s">
        <v>4277</v>
      </c>
      <c r="F2463" s="68" t="s">
        <v>4278</v>
      </c>
      <c r="G2463" s="68" t="s">
        <v>4279</v>
      </c>
      <c r="H2463" s="69">
        <v>26850</v>
      </c>
      <c r="I2463" s="68" t="s">
        <v>5148</v>
      </c>
      <c r="J2463" s="70"/>
      <c r="K2463" s="178"/>
    </row>
    <row r="2464" spans="1:11">
      <c r="A2464" s="67" t="s">
        <v>3715</v>
      </c>
      <c r="B2464" s="68" t="s">
        <v>3716</v>
      </c>
      <c r="C2464" s="68" t="s">
        <v>3693</v>
      </c>
      <c r="D2464" s="68" t="s">
        <v>3694</v>
      </c>
      <c r="E2464" s="68" t="s">
        <v>4277</v>
      </c>
      <c r="F2464" s="68" t="s">
        <v>4278</v>
      </c>
      <c r="G2464" s="68" t="s">
        <v>4279</v>
      </c>
      <c r="H2464" s="69">
        <v>1678</v>
      </c>
      <c r="I2464" s="68" t="s">
        <v>5148</v>
      </c>
      <c r="J2464" s="70"/>
      <c r="K2464" s="178"/>
    </row>
    <row r="2465" spans="1:11">
      <c r="A2465" s="67" t="s">
        <v>3717</v>
      </c>
      <c r="B2465" s="68" t="s">
        <v>3718</v>
      </c>
      <c r="C2465" s="68" t="s">
        <v>3693</v>
      </c>
      <c r="D2465" s="68" t="s">
        <v>3694</v>
      </c>
      <c r="E2465" s="68" t="s">
        <v>4277</v>
      </c>
      <c r="F2465" s="68" t="s">
        <v>4278</v>
      </c>
      <c r="G2465" s="68" t="s">
        <v>4279</v>
      </c>
      <c r="H2465" s="69">
        <v>31885</v>
      </c>
      <c r="I2465" s="68" t="s">
        <v>5148</v>
      </c>
      <c r="J2465" s="70"/>
      <c r="K2465" s="178"/>
    </row>
    <row r="2466" spans="1:11">
      <c r="A2466" s="67" t="s">
        <v>3719</v>
      </c>
      <c r="B2466" s="68" t="s">
        <v>3720</v>
      </c>
      <c r="C2466" s="68" t="s">
        <v>3693</v>
      </c>
      <c r="D2466" s="68" t="s">
        <v>3694</v>
      </c>
      <c r="E2466" s="68" t="s">
        <v>4277</v>
      </c>
      <c r="F2466" s="68" t="s">
        <v>4278</v>
      </c>
      <c r="G2466" s="68" t="s">
        <v>4279</v>
      </c>
      <c r="H2466" s="69">
        <v>120829</v>
      </c>
      <c r="I2466" s="68" t="s">
        <v>5148</v>
      </c>
      <c r="J2466" s="70"/>
      <c r="K2466" s="178"/>
    </row>
    <row r="2467" spans="1:11">
      <c r="A2467" s="67" t="s">
        <v>3721</v>
      </c>
      <c r="B2467" s="68" t="s">
        <v>3722</v>
      </c>
      <c r="C2467" s="68" t="s">
        <v>3693</v>
      </c>
      <c r="D2467" s="68" t="s">
        <v>3694</v>
      </c>
      <c r="E2467" s="68" t="s">
        <v>4277</v>
      </c>
      <c r="F2467" s="68" t="s">
        <v>4278</v>
      </c>
      <c r="G2467" s="68" t="s">
        <v>4279</v>
      </c>
      <c r="H2467" s="69">
        <v>11746</v>
      </c>
      <c r="I2467" s="68" t="s">
        <v>5148</v>
      </c>
      <c r="J2467" s="70"/>
      <c r="K2467" s="178"/>
    </row>
    <row r="2468" spans="1:11">
      <c r="A2468" s="67" t="s">
        <v>3723</v>
      </c>
      <c r="B2468" s="68" t="s">
        <v>3724</v>
      </c>
      <c r="C2468" s="68" t="s">
        <v>3693</v>
      </c>
      <c r="D2468" s="68" t="s">
        <v>3694</v>
      </c>
      <c r="E2468" s="68" t="s">
        <v>4277</v>
      </c>
      <c r="F2468" s="68" t="s">
        <v>4278</v>
      </c>
      <c r="G2468" s="68" t="s">
        <v>4279</v>
      </c>
      <c r="H2468" s="69">
        <v>15104</v>
      </c>
      <c r="I2468" s="68" t="s">
        <v>5148</v>
      </c>
      <c r="J2468" s="70"/>
      <c r="K2468" s="178"/>
    </row>
    <row r="2469" spans="1:11">
      <c r="A2469" s="67" t="s">
        <v>3725</v>
      </c>
      <c r="B2469" s="68" t="s">
        <v>3726</v>
      </c>
      <c r="C2469" s="68" t="s">
        <v>3693</v>
      </c>
      <c r="D2469" s="68" t="s">
        <v>3694</v>
      </c>
      <c r="E2469" s="68" t="s">
        <v>4277</v>
      </c>
      <c r="F2469" s="68" t="s">
        <v>4278</v>
      </c>
      <c r="G2469" s="68" t="s">
        <v>4279</v>
      </c>
      <c r="H2469" s="69">
        <v>134256</v>
      </c>
      <c r="I2469" s="68" t="s">
        <v>5148</v>
      </c>
      <c r="J2469" s="70"/>
      <c r="K2469" s="178"/>
    </row>
    <row r="2470" spans="1:11">
      <c r="A2470" s="67" t="s">
        <v>3727</v>
      </c>
      <c r="B2470" s="68" t="s">
        <v>3728</v>
      </c>
      <c r="C2470" s="68" t="s">
        <v>3693</v>
      </c>
      <c r="D2470" s="68" t="s">
        <v>3694</v>
      </c>
      <c r="E2470" s="68" t="s">
        <v>4277</v>
      </c>
      <c r="F2470" s="68" t="s">
        <v>4278</v>
      </c>
      <c r="G2470" s="68" t="s">
        <v>4279</v>
      </c>
      <c r="H2470" s="69">
        <v>10069</v>
      </c>
      <c r="I2470" s="68" t="s">
        <v>5148</v>
      </c>
      <c r="J2470" s="70"/>
      <c r="K2470" s="178"/>
    </row>
    <row r="2471" spans="1:11">
      <c r="A2471" s="67" t="s">
        <v>3729</v>
      </c>
      <c r="B2471" s="68" t="s">
        <v>3730</v>
      </c>
      <c r="C2471" s="68" t="s">
        <v>3693</v>
      </c>
      <c r="D2471" s="68" t="s">
        <v>3694</v>
      </c>
      <c r="E2471" s="68" t="s">
        <v>4277</v>
      </c>
      <c r="F2471" s="68" t="s">
        <v>4278</v>
      </c>
      <c r="G2471" s="68" t="s">
        <v>4279</v>
      </c>
      <c r="H2471" s="69">
        <v>45311</v>
      </c>
      <c r="I2471" s="68" t="s">
        <v>5148</v>
      </c>
      <c r="J2471" s="70"/>
      <c r="K2471" s="178"/>
    </row>
    <row r="2472" spans="1:11">
      <c r="A2472" s="67" t="s">
        <v>3731</v>
      </c>
      <c r="B2472" s="68" t="s">
        <v>3732</v>
      </c>
      <c r="C2472" s="68" t="s">
        <v>3693</v>
      </c>
      <c r="D2472" s="68" t="s">
        <v>3694</v>
      </c>
      <c r="E2472" s="68" t="s">
        <v>4277</v>
      </c>
      <c r="F2472" s="68" t="s">
        <v>4278</v>
      </c>
      <c r="G2472" s="68" t="s">
        <v>4279</v>
      </c>
      <c r="H2472" s="69">
        <v>3357</v>
      </c>
      <c r="I2472" s="68" t="s">
        <v>5148</v>
      </c>
      <c r="J2472" s="70"/>
      <c r="K2472" s="178"/>
    </row>
    <row r="2473" spans="1:11">
      <c r="A2473" s="67" t="s">
        <v>3733</v>
      </c>
      <c r="B2473" s="68" t="s">
        <v>3734</v>
      </c>
      <c r="C2473" s="68" t="s">
        <v>3693</v>
      </c>
      <c r="D2473" s="68" t="s">
        <v>3694</v>
      </c>
      <c r="E2473" s="68" t="s">
        <v>4277</v>
      </c>
      <c r="F2473" s="68" t="s">
        <v>4278</v>
      </c>
      <c r="G2473" s="68" t="s">
        <v>4279</v>
      </c>
      <c r="H2473" s="69">
        <v>6713</v>
      </c>
      <c r="I2473" s="68" t="s">
        <v>5148</v>
      </c>
      <c r="J2473" s="70"/>
      <c r="K2473" s="178"/>
    </row>
    <row r="2474" spans="1:11">
      <c r="A2474" s="67" t="s">
        <v>3735</v>
      </c>
      <c r="B2474" s="68" t="s">
        <v>3736</v>
      </c>
      <c r="C2474" s="68" t="s">
        <v>3693</v>
      </c>
      <c r="D2474" s="68" t="s">
        <v>3694</v>
      </c>
      <c r="E2474" s="68" t="s">
        <v>4277</v>
      </c>
      <c r="F2474" s="68" t="s">
        <v>4278</v>
      </c>
      <c r="G2474" s="68" t="s">
        <v>4279</v>
      </c>
      <c r="H2474" s="69">
        <v>174532</v>
      </c>
      <c r="I2474" s="68" t="s">
        <v>5148</v>
      </c>
      <c r="J2474" s="70"/>
      <c r="K2474" s="178"/>
    </row>
    <row r="2475" spans="1:11">
      <c r="A2475" s="67" t="s">
        <v>3737</v>
      </c>
      <c r="B2475" s="68" t="s">
        <v>3738</v>
      </c>
      <c r="C2475" s="68" t="s">
        <v>3693</v>
      </c>
      <c r="D2475" s="68" t="s">
        <v>3694</v>
      </c>
      <c r="E2475" s="68" t="s">
        <v>4277</v>
      </c>
      <c r="F2475" s="68" t="s">
        <v>4278</v>
      </c>
      <c r="G2475" s="68" t="s">
        <v>4279</v>
      </c>
      <c r="H2475" s="69">
        <v>28529</v>
      </c>
      <c r="I2475" s="68" t="s">
        <v>5148</v>
      </c>
      <c r="J2475" s="70"/>
      <c r="K2475" s="178"/>
    </row>
    <row r="2476" spans="1:11">
      <c r="A2476" s="67" t="s">
        <v>3739</v>
      </c>
      <c r="B2476" s="68" t="s">
        <v>3740</v>
      </c>
      <c r="C2476" s="68" t="s">
        <v>3693</v>
      </c>
      <c r="D2476" s="68" t="s">
        <v>3694</v>
      </c>
      <c r="E2476" s="68" t="s">
        <v>4277</v>
      </c>
      <c r="F2476" s="68" t="s">
        <v>4278</v>
      </c>
      <c r="G2476" s="68" t="s">
        <v>4279</v>
      </c>
      <c r="H2476" s="69">
        <v>164462</v>
      </c>
      <c r="I2476" s="68" t="s">
        <v>5148</v>
      </c>
      <c r="J2476" s="70"/>
      <c r="K2476" s="178"/>
    </row>
    <row r="2477" spans="1:11">
      <c r="A2477" s="67" t="s">
        <v>3741</v>
      </c>
      <c r="B2477" s="68" t="s">
        <v>3742</v>
      </c>
      <c r="C2477" s="68" t="s">
        <v>3693</v>
      </c>
      <c r="D2477" s="68" t="s">
        <v>3694</v>
      </c>
      <c r="E2477" s="68" t="s">
        <v>4277</v>
      </c>
      <c r="F2477" s="68" t="s">
        <v>4278</v>
      </c>
      <c r="G2477" s="68" t="s">
        <v>4279</v>
      </c>
      <c r="H2477" s="69">
        <v>11746</v>
      </c>
      <c r="I2477" s="68" t="s">
        <v>5148</v>
      </c>
      <c r="J2477" s="70"/>
      <c r="K2477" s="178"/>
    </row>
    <row r="2478" spans="1:11">
      <c r="A2478" s="67" t="s">
        <v>3743</v>
      </c>
      <c r="B2478" s="68" t="s">
        <v>3744</v>
      </c>
      <c r="C2478" s="68" t="s">
        <v>3693</v>
      </c>
      <c r="D2478" s="68" t="s">
        <v>3694</v>
      </c>
      <c r="E2478" s="68" t="s">
        <v>4277</v>
      </c>
      <c r="F2478" s="68" t="s">
        <v>4278</v>
      </c>
      <c r="G2478" s="68" t="s">
        <v>4279</v>
      </c>
      <c r="H2478" s="69">
        <v>164462</v>
      </c>
      <c r="I2478" s="68" t="s">
        <v>5148</v>
      </c>
      <c r="J2478" s="70"/>
      <c r="K2478" s="178"/>
    </row>
    <row r="2479" spans="1:11">
      <c r="A2479" s="67" t="s">
        <v>3745</v>
      </c>
      <c r="B2479" s="68" t="s">
        <v>3746</v>
      </c>
      <c r="C2479" s="68" t="s">
        <v>3693</v>
      </c>
      <c r="D2479" s="68" t="s">
        <v>3694</v>
      </c>
      <c r="E2479" s="68" t="s">
        <v>4277</v>
      </c>
      <c r="F2479" s="68" t="s">
        <v>4278</v>
      </c>
      <c r="G2479" s="68" t="s">
        <v>4279</v>
      </c>
      <c r="H2479" s="69">
        <v>13425</v>
      </c>
      <c r="I2479" s="68" t="s">
        <v>5148</v>
      </c>
      <c r="J2479" s="70"/>
      <c r="K2479" s="178"/>
    </row>
    <row r="2480" spans="1:11">
      <c r="A2480" s="67" t="s">
        <v>3747</v>
      </c>
      <c r="B2480" s="68" t="s">
        <v>3748</v>
      </c>
      <c r="C2480" s="68" t="s">
        <v>3749</v>
      </c>
      <c r="D2480" s="68" t="s">
        <v>3750</v>
      </c>
      <c r="E2480" s="68" t="s">
        <v>4277</v>
      </c>
      <c r="F2480" s="68" t="s">
        <v>4278</v>
      </c>
      <c r="G2480" s="68" t="s">
        <v>4279</v>
      </c>
      <c r="H2480" s="69">
        <v>80552</v>
      </c>
      <c r="I2480" s="68" t="s">
        <v>5148</v>
      </c>
      <c r="J2480" s="70"/>
      <c r="K2480" s="178"/>
    </row>
    <row r="2481" spans="1:11">
      <c r="A2481" s="67" t="s">
        <v>3751</v>
      </c>
      <c r="B2481" s="68" t="s">
        <v>3752</v>
      </c>
      <c r="C2481" s="68" t="s">
        <v>3749</v>
      </c>
      <c r="D2481" s="68" t="s">
        <v>3750</v>
      </c>
      <c r="E2481" s="68" t="s">
        <v>4277</v>
      </c>
      <c r="F2481" s="68" t="s">
        <v>4278</v>
      </c>
      <c r="G2481" s="68" t="s">
        <v>4279</v>
      </c>
      <c r="H2481" s="69">
        <v>169497</v>
      </c>
      <c r="I2481" s="68" t="s">
        <v>5148</v>
      </c>
      <c r="J2481" s="70"/>
      <c r="K2481" s="178"/>
    </row>
    <row r="2482" spans="1:11">
      <c r="A2482" s="67" t="s">
        <v>3753</v>
      </c>
      <c r="B2482" s="68" t="s">
        <v>3754</v>
      </c>
      <c r="C2482" s="68" t="s">
        <v>3749</v>
      </c>
      <c r="D2482" s="68" t="s">
        <v>3750</v>
      </c>
      <c r="E2482" s="68" t="s">
        <v>4277</v>
      </c>
      <c r="F2482" s="68" t="s">
        <v>4278</v>
      </c>
      <c r="G2482" s="68" t="s">
        <v>4279</v>
      </c>
      <c r="H2482" s="69">
        <v>117473</v>
      </c>
      <c r="I2482" s="68" t="s">
        <v>5148</v>
      </c>
      <c r="J2482" s="70"/>
      <c r="K2482" s="178"/>
    </row>
    <row r="2483" spans="1:11">
      <c r="A2483" s="67" t="s">
        <v>3755</v>
      </c>
      <c r="B2483" s="68" t="s">
        <v>3756</v>
      </c>
      <c r="C2483" s="68" t="s">
        <v>3749</v>
      </c>
      <c r="D2483" s="68" t="s">
        <v>3750</v>
      </c>
      <c r="E2483" s="68" t="s">
        <v>4277</v>
      </c>
      <c r="F2483" s="68" t="s">
        <v>4278</v>
      </c>
      <c r="G2483" s="68" t="s">
        <v>4279</v>
      </c>
      <c r="H2483" s="69">
        <v>3357</v>
      </c>
      <c r="I2483" s="68" t="s">
        <v>5148</v>
      </c>
      <c r="J2483" s="70"/>
      <c r="K2483" s="178"/>
    </row>
    <row r="2484" spans="1:11">
      <c r="A2484" s="67" t="s">
        <v>3757</v>
      </c>
      <c r="B2484" s="68" t="s">
        <v>3758</v>
      </c>
      <c r="C2484" s="68" t="s">
        <v>3749</v>
      </c>
      <c r="D2484" s="68" t="s">
        <v>3750</v>
      </c>
      <c r="E2484" s="68" t="s">
        <v>4277</v>
      </c>
      <c r="F2484" s="68" t="s">
        <v>4278</v>
      </c>
      <c r="G2484" s="68" t="s">
        <v>4279</v>
      </c>
      <c r="H2484" s="69">
        <v>1678</v>
      </c>
      <c r="I2484" s="68" t="s">
        <v>5148</v>
      </c>
      <c r="J2484" s="70"/>
      <c r="K2484" s="178"/>
    </row>
    <row r="2485" spans="1:11">
      <c r="A2485" s="67" t="s">
        <v>3759</v>
      </c>
      <c r="B2485" s="68" t="s">
        <v>3760</v>
      </c>
      <c r="C2485" s="68" t="s">
        <v>3749</v>
      </c>
      <c r="D2485" s="68" t="s">
        <v>3750</v>
      </c>
      <c r="E2485" s="68" t="s">
        <v>4277</v>
      </c>
      <c r="F2485" s="68" t="s">
        <v>4278</v>
      </c>
      <c r="G2485" s="68" t="s">
        <v>4279</v>
      </c>
      <c r="H2485" s="69">
        <v>16782</v>
      </c>
      <c r="I2485" s="68" t="s">
        <v>5148</v>
      </c>
      <c r="J2485" s="70"/>
      <c r="K2485" s="178"/>
    </row>
    <row r="2486" spans="1:11">
      <c r="A2486" s="67" t="s">
        <v>3761</v>
      </c>
      <c r="B2486" s="68" t="s">
        <v>3762</v>
      </c>
      <c r="C2486" s="68" t="s">
        <v>3749</v>
      </c>
      <c r="D2486" s="68" t="s">
        <v>3750</v>
      </c>
      <c r="E2486" s="68" t="s">
        <v>4277</v>
      </c>
      <c r="F2486" s="68" t="s">
        <v>4278</v>
      </c>
      <c r="G2486" s="68" t="s">
        <v>4279</v>
      </c>
      <c r="H2486" s="69">
        <v>93977</v>
      </c>
      <c r="I2486" s="68" t="s">
        <v>5148</v>
      </c>
      <c r="J2486" s="70"/>
      <c r="K2486" s="178"/>
    </row>
    <row r="2487" spans="1:11">
      <c r="A2487" s="67" t="s">
        <v>3763</v>
      </c>
      <c r="B2487" s="68" t="s">
        <v>3764</v>
      </c>
      <c r="C2487" s="68" t="s">
        <v>3765</v>
      </c>
      <c r="D2487" s="68" t="s">
        <v>3766</v>
      </c>
      <c r="E2487" s="68" t="s">
        <v>4277</v>
      </c>
      <c r="F2487" s="68" t="s">
        <v>4278</v>
      </c>
      <c r="G2487" s="68" t="s">
        <v>4279</v>
      </c>
      <c r="H2487" s="69">
        <v>99012</v>
      </c>
      <c r="I2487" s="68" t="s">
        <v>5148</v>
      </c>
      <c r="J2487" s="70"/>
      <c r="K2487" s="178"/>
    </row>
    <row r="2488" spans="1:11">
      <c r="A2488" s="67" t="s">
        <v>3767</v>
      </c>
      <c r="B2488" s="68" t="s">
        <v>3768</v>
      </c>
      <c r="C2488" s="68" t="s">
        <v>3765</v>
      </c>
      <c r="D2488" s="68" t="s">
        <v>3766</v>
      </c>
      <c r="E2488" s="68" t="s">
        <v>4277</v>
      </c>
      <c r="F2488" s="68" t="s">
        <v>4278</v>
      </c>
      <c r="G2488" s="68" t="s">
        <v>4279</v>
      </c>
      <c r="H2488" s="69">
        <v>55381</v>
      </c>
      <c r="I2488" s="68" t="s">
        <v>5148</v>
      </c>
      <c r="J2488" s="70"/>
      <c r="K2488" s="178"/>
    </row>
    <row r="2489" spans="1:11">
      <c r="A2489" s="67" t="s">
        <v>3769</v>
      </c>
      <c r="B2489" s="68" t="s">
        <v>3770</v>
      </c>
      <c r="C2489" s="68" t="s">
        <v>3765</v>
      </c>
      <c r="D2489" s="68" t="s">
        <v>3766</v>
      </c>
      <c r="E2489" s="68" t="s">
        <v>4277</v>
      </c>
      <c r="F2489" s="68" t="s">
        <v>4278</v>
      </c>
      <c r="G2489" s="68" t="s">
        <v>4279</v>
      </c>
      <c r="H2489" s="69">
        <v>18460</v>
      </c>
      <c r="I2489" s="68" t="s">
        <v>5148</v>
      </c>
      <c r="J2489" s="70"/>
      <c r="K2489" s="178"/>
    </row>
    <row r="2490" spans="1:11">
      <c r="A2490" s="67" t="s">
        <v>3771</v>
      </c>
      <c r="B2490" s="68" t="s">
        <v>3772</v>
      </c>
      <c r="C2490" s="68" t="s">
        <v>3765</v>
      </c>
      <c r="D2490" s="68" t="s">
        <v>3766</v>
      </c>
      <c r="E2490" s="68" t="s">
        <v>4277</v>
      </c>
      <c r="F2490" s="68" t="s">
        <v>4278</v>
      </c>
      <c r="G2490" s="68" t="s">
        <v>4279</v>
      </c>
      <c r="H2490" s="69">
        <v>3357</v>
      </c>
      <c r="I2490" s="68" t="s">
        <v>5148</v>
      </c>
      <c r="J2490" s="70"/>
      <c r="K2490" s="178"/>
    </row>
    <row r="2491" spans="1:11">
      <c r="A2491" s="67" t="s">
        <v>3773</v>
      </c>
      <c r="B2491" s="68" t="s">
        <v>3774</v>
      </c>
      <c r="C2491" s="68" t="s">
        <v>3765</v>
      </c>
      <c r="D2491" s="68" t="s">
        <v>3766</v>
      </c>
      <c r="E2491" s="68" t="s">
        <v>4277</v>
      </c>
      <c r="F2491" s="68" t="s">
        <v>4278</v>
      </c>
      <c r="G2491" s="68" t="s">
        <v>4279</v>
      </c>
      <c r="H2491" s="69">
        <v>1678</v>
      </c>
      <c r="I2491" s="68" t="s">
        <v>5148</v>
      </c>
      <c r="J2491" s="70"/>
      <c r="K2491" s="178"/>
    </row>
    <row r="2492" spans="1:11">
      <c r="A2492" s="67" t="s">
        <v>3775</v>
      </c>
      <c r="B2492" s="68" t="s">
        <v>3776</v>
      </c>
      <c r="C2492" s="68" t="s">
        <v>3765</v>
      </c>
      <c r="D2492" s="68" t="s">
        <v>3766</v>
      </c>
      <c r="E2492" s="68" t="s">
        <v>4277</v>
      </c>
      <c r="F2492" s="68" t="s">
        <v>4278</v>
      </c>
      <c r="G2492" s="68" t="s">
        <v>4279</v>
      </c>
      <c r="H2492" s="69">
        <v>8389</v>
      </c>
      <c r="I2492" s="68" t="s">
        <v>5148</v>
      </c>
      <c r="J2492" s="70"/>
      <c r="K2492" s="178"/>
    </row>
    <row r="2493" spans="1:11">
      <c r="A2493" s="67" t="s">
        <v>3777</v>
      </c>
      <c r="B2493" s="68" t="s">
        <v>3778</v>
      </c>
      <c r="C2493" s="68" t="s">
        <v>3765</v>
      </c>
      <c r="D2493" s="68" t="s">
        <v>3766</v>
      </c>
      <c r="E2493" s="68" t="s">
        <v>4277</v>
      </c>
      <c r="F2493" s="68" t="s">
        <v>4278</v>
      </c>
      <c r="G2493" s="68" t="s">
        <v>4279</v>
      </c>
      <c r="H2493" s="69">
        <v>28529</v>
      </c>
      <c r="I2493" s="68" t="s">
        <v>5148</v>
      </c>
      <c r="J2493" s="70"/>
      <c r="K2493" s="178"/>
    </row>
    <row r="2494" spans="1:11">
      <c r="A2494" s="67" t="s">
        <v>3779</v>
      </c>
      <c r="B2494" s="68" t="s">
        <v>3780</v>
      </c>
      <c r="C2494" s="68" t="s">
        <v>3765</v>
      </c>
      <c r="D2494" s="68" t="s">
        <v>3766</v>
      </c>
      <c r="E2494" s="68" t="s">
        <v>4277</v>
      </c>
      <c r="F2494" s="68" t="s">
        <v>4278</v>
      </c>
      <c r="G2494" s="68" t="s">
        <v>4279</v>
      </c>
      <c r="H2494" s="69">
        <v>15104</v>
      </c>
      <c r="I2494" s="68" t="s">
        <v>5148</v>
      </c>
      <c r="J2494" s="70"/>
      <c r="K2494" s="178"/>
    </row>
    <row r="2495" spans="1:11">
      <c r="A2495" s="67" t="s">
        <v>3781</v>
      </c>
      <c r="B2495" s="68" t="s">
        <v>3782</v>
      </c>
      <c r="C2495" s="68" t="s">
        <v>3783</v>
      </c>
      <c r="D2495" s="68" t="s">
        <v>3784</v>
      </c>
      <c r="E2495" s="68" t="s">
        <v>4277</v>
      </c>
      <c r="F2495" s="68" t="s">
        <v>4278</v>
      </c>
      <c r="G2495" s="68" t="s">
        <v>4279</v>
      </c>
      <c r="H2495" s="69">
        <v>6713</v>
      </c>
      <c r="I2495" s="68" t="s">
        <v>5148</v>
      </c>
      <c r="J2495" s="70"/>
      <c r="K2495" s="178"/>
    </row>
    <row r="2496" spans="1:11">
      <c r="A2496" s="67" t="s">
        <v>3785</v>
      </c>
      <c r="B2496" s="68" t="s">
        <v>3786</v>
      </c>
      <c r="C2496" s="68" t="s">
        <v>3783</v>
      </c>
      <c r="D2496" s="68" t="s">
        <v>3784</v>
      </c>
      <c r="E2496" s="68" t="s">
        <v>4277</v>
      </c>
      <c r="F2496" s="68" t="s">
        <v>4278</v>
      </c>
      <c r="G2496" s="68" t="s">
        <v>4279</v>
      </c>
      <c r="H2496" s="69">
        <v>102370</v>
      </c>
      <c r="I2496" s="68" t="s">
        <v>5148</v>
      </c>
      <c r="J2496" s="70"/>
      <c r="K2496" s="178"/>
    </row>
    <row r="2497" spans="1:11">
      <c r="A2497" s="67" t="s">
        <v>3787</v>
      </c>
      <c r="B2497" s="68" t="s">
        <v>3788</v>
      </c>
      <c r="C2497" s="68" t="s">
        <v>3783</v>
      </c>
      <c r="D2497" s="68" t="s">
        <v>3784</v>
      </c>
      <c r="E2497" s="68" t="s">
        <v>4277</v>
      </c>
      <c r="F2497" s="68" t="s">
        <v>4278</v>
      </c>
      <c r="G2497" s="68" t="s">
        <v>4279</v>
      </c>
      <c r="H2497" s="69">
        <v>137611</v>
      </c>
      <c r="I2497" s="68" t="s">
        <v>5148</v>
      </c>
      <c r="J2497" s="70"/>
      <c r="K2497" s="178"/>
    </row>
    <row r="2498" spans="1:11">
      <c r="A2498" s="67" t="s">
        <v>3789</v>
      </c>
      <c r="B2498" s="68" t="s">
        <v>3790</v>
      </c>
      <c r="C2498" s="68" t="s">
        <v>3783</v>
      </c>
      <c r="D2498" s="68" t="s">
        <v>3784</v>
      </c>
      <c r="E2498" s="68" t="s">
        <v>4277</v>
      </c>
      <c r="F2498" s="68" t="s">
        <v>4278</v>
      </c>
      <c r="G2498" s="68" t="s">
        <v>4279</v>
      </c>
      <c r="H2498" s="69">
        <v>3357</v>
      </c>
      <c r="I2498" s="68" t="s">
        <v>5148</v>
      </c>
      <c r="J2498" s="70"/>
      <c r="K2498" s="178"/>
    </row>
    <row r="2499" spans="1:11">
      <c r="A2499" s="67" t="s">
        <v>3791</v>
      </c>
      <c r="B2499" s="68" t="s">
        <v>3792</v>
      </c>
      <c r="C2499" s="68" t="s">
        <v>3783</v>
      </c>
      <c r="D2499" s="68" t="s">
        <v>3784</v>
      </c>
      <c r="E2499" s="68" t="s">
        <v>4277</v>
      </c>
      <c r="F2499" s="68" t="s">
        <v>4278</v>
      </c>
      <c r="G2499" s="68" t="s">
        <v>4279</v>
      </c>
      <c r="H2499" s="69">
        <v>3357</v>
      </c>
      <c r="I2499" s="68" t="s">
        <v>5148</v>
      </c>
      <c r="J2499" s="70"/>
      <c r="K2499" s="178"/>
    </row>
    <row r="2500" spans="1:11">
      <c r="A2500" s="67" t="s">
        <v>3793</v>
      </c>
      <c r="B2500" s="68" t="s">
        <v>3794</v>
      </c>
      <c r="C2500" s="68" t="s">
        <v>3783</v>
      </c>
      <c r="D2500" s="68" t="s">
        <v>3784</v>
      </c>
      <c r="E2500" s="68" t="s">
        <v>4277</v>
      </c>
      <c r="F2500" s="68" t="s">
        <v>4278</v>
      </c>
      <c r="G2500" s="68" t="s">
        <v>4279</v>
      </c>
      <c r="H2500" s="69">
        <v>85587</v>
      </c>
      <c r="I2500" s="68" t="s">
        <v>5148</v>
      </c>
      <c r="J2500" s="70"/>
      <c r="K2500" s="178"/>
    </row>
    <row r="2501" spans="1:11">
      <c r="A2501" s="67" t="s">
        <v>3795</v>
      </c>
      <c r="B2501" s="68" t="s">
        <v>3796</v>
      </c>
      <c r="C2501" s="68" t="s">
        <v>3783</v>
      </c>
      <c r="D2501" s="68" t="s">
        <v>3784</v>
      </c>
      <c r="E2501" s="68" t="s">
        <v>4277</v>
      </c>
      <c r="F2501" s="68" t="s">
        <v>4278</v>
      </c>
      <c r="G2501" s="68" t="s">
        <v>4279</v>
      </c>
      <c r="H2501" s="69">
        <v>10069</v>
      </c>
      <c r="I2501" s="68" t="s">
        <v>5148</v>
      </c>
      <c r="J2501" s="70"/>
      <c r="K2501" s="178"/>
    </row>
    <row r="2502" spans="1:11">
      <c r="A2502" s="67" t="s">
        <v>3797</v>
      </c>
      <c r="B2502" s="68" t="s">
        <v>3798</v>
      </c>
      <c r="C2502" s="68" t="s">
        <v>3783</v>
      </c>
      <c r="D2502" s="68" t="s">
        <v>3784</v>
      </c>
      <c r="E2502" s="68" t="s">
        <v>4277</v>
      </c>
      <c r="F2502" s="68" t="s">
        <v>4278</v>
      </c>
      <c r="G2502" s="68" t="s">
        <v>4279</v>
      </c>
      <c r="H2502" s="69">
        <v>25171</v>
      </c>
      <c r="I2502" s="68" t="s">
        <v>5148</v>
      </c>
      <c r="J2502" s="70"/>
      <c r="K2502" s="178"/>
    </row>
    <row r="2503" spans="1:11">
      <c r="A2503" s="67" t="s">
        <v>3799</v>
      </c>
      <c r="B2503" s="68" t="s">
        <v>3800</v>
      </c>
      <c r="C2503" s="68" t="s">
        <v>3783</v>
      </c>
      <c r="D2503" s="68" t="s">
        <v>3784</v>
      </c>
      <c r="E2503" s="68" t="s">
        <v>4277</v>
      </c>
      <c r="F2503" s="68" t="s">
        <v>4278</v>
      </c>
      <c r="G2503" s="68" t="s">
        <v>4279</v>
      </c>
      <c r="H2503" s="69">
        <v>654491</v>
      </c>
      <c r="I2503" s="68" t="s">
        <v>5148</v>
      </c>
      <c r="J2503" s="70"/>
      <c r="K2503" s="178"/>
    </row>
    <row r="2504" spans="1:11">
      <c r="A2504" s="67" t="s">
        <v>3801</v>
      </c>
      <c r="B2504" s="68" t="s">
        <v>3802</v>
      </c>
      <c r="C2504" s="68" t="s">
        <v>3783</v>
      </c>
      <c r="D2504" s="68" t="s">
        <v>3784</v>
      </c>
      <c r="E2504" s="68" t="s">
        <v>4277</v>
      </c>
      <c r="F2504" s="68" t="s">
        <v>4278</v>
      </c>
      <c r="G2504" s="68" t="s">
        <v>4279</v>
      </c>
      <c r="H2504" s="69">
        <v>1678</v>
      </c>
      <c r="I2504" s="68" t="s">
        <v>5148</v>
      </c>
      <c r="J2504" s="70"/>
      <c r="K2504" s="178"/>
    </row>
    <row r="2505" spans="1:11">
      <c r="A2505" s="67" t="s">
        <v>3803</v>
      </c>
      <c r="B2505" s="68" t="s">
        <v>3804</v>
      </c>
      <c r="C2505" s="68" t="s">
        <v>3805</v>
      </c>
      <c r="D2505" s="68" t="s">
        <v>3806</v>
      </c>
      <c r="E2505" s="68" t="s">
        <v>4277</v>
      </c>
      <c r="F2505" s="68" t="s">
        <v>4278</v>
      </c>
      <c r="G2505" s="68" t="s">
        <v>4279</v>
      </c>
      <c r="H2505" s="69">
        <v>224877</v>
      </c>
      <c r="I2505" s="68" t="s">
        <v>5148</v>
      </c>
      <c r="J2505" s="70"/>
      <c r="K2505" s="178"/>
    </row>
    <row r="2506" spans="1:11">
      <c r="A2506" s="67" t="s">
        <v>3807</v>
      </c>
      <c r="B2506" s="68" t="s">
        <v>3808</v>
      </c>
      <c r="C2506" s="68" t="s">
        <v>3805</v>
      </c>
      <c r="D2506" s="68" t="s">
        <v>3806</v>
      </c>
      <c r="E2506" s="68" t="s">
        <v>4277</v>
      </c>
      <c r="F2506" s="68" t="s">
        <v>4278</v>
      </c>
      <c r="G2506" s="68" t="s">
        <v>4279</v>
      </c>
      <c r="H2506" s="69">
        <v>102370</v>
      </c>
      <c r="I2506" s="68" t="s">
        <v>5148</v>
      </c>
      <c r="J2506" s="70"/>
      <c r="K2506" s="178"/>
    </row>
    <row r="2507" spans="1:11">
      <c r="A2507" s="67" t="s">
        <v>3809</v>
      </c>
      <c r="B2507" s="68" t="s">
        <v>3810</v>
      </c>
      <c r="C2507" s="68" t="s">
        <v>3805</v>
      </c>
      <c r="D2507" s="68" t="s">
        <v>3806</v>
      </c>
      <c r="E2507" s="68" t="s">
        <v>4277</v>
      </c>
      <c r="F2507" s="68" t="s">
        <v>4278</v>
      </c>
      <c r="G2507" s="68" t="s">
        <v>4279</v>
      </c>
      <c r="H2507" s="69">
        <v>1678</v>
      </c>
      <c r="I2507" s="68" t="s">
        <v>5148</v>
      </c>
      <c r="J2507" s="70"/>
      <c r="K2507" s="178"/>
    </row>
    <row r="2508" spans="1:11">
      <c r="A2508" s="67" t="s">
        <v>3811</v>
      </c>
      <c r="B2508" s="68" t="s">
        <v>3812</v>
      </c>
      <c r="C2508" s="68" t="s">
        <v>3805</v>
      </c>
      <c r="D2508" s="68" t="s">
        <v>3806</v>
      </c>
      <c r="E2508" s="68" t="s">
        <v>4277</v>
      </c>
      <c r="F2508" s="68" t="s">
        <v>4278</v>
      </c>
      <c r="G2508" s="68" t="s">
        <v>4279</v>
      </c>
      <c r="H2508" s="69">
        <v>6713</v>
      </c>
      <c r="I2508" s="68" t="s">
        <v>5148</v>
      </c>
      <c r="J2508" s="70"/>
      <c r="K2508" s="178"/>
    </row>
    <row r="2509" spans="1:11">
      <c r="A2509" s="67" t="s">
        <v>3813</v>
      </c>
      <c r="B2509" s="68" t="s">
        <v>3814</v>
      </c>
      <c r="C2509" s="68" t="s">
        <v>3805</v>
      </c>
      <c r="D2509" s="68" t="s">
        <v>3806</v>
      </c>
      <c r="E2509" s="68" t="s">
        <v>4277</v>
      </c>
      <c r="F2509" s="68" t="s">
        <v>4278</v>
      </c>
      <c r="G2509" s="68" t="s">
        <v>4279</v>
      </c>
      <c r="H2509" s="69">
        <v>10069</v>
      </c>
      <c r="I2509" s="68" t="s">
        <v>5148</v>
      </c>
      <c r="J2509" s="70"/>
      <c r="K2509" s="178"/>
    </row>
    <row r="2510" spans="1:11">
      <c r="A2510" s="67" t="s">
        <v>3815</v>
      </c>
      <c r="B2510" s="68" t="s">
        <v>3816</v>
      </c>
      <c r="C2510" s="68" t="s">
        <v>3805</v>
      </c>
      <c r="D2510" s="68" t="s">
        <v>3806</v>
      </c>
      <c r="E2510" s="68" t="s">
        <v>4277</v>
      </c>
      <c r="F2510" s="68" t="s">
        <v>4278</v>
      </c>
      <c r="G2510" s="68" t="s">
        <v>4279</v>
      </c>
      <c r="H2510" s="69">
        <v>1678</v>
      </c>
      <c r="I2510" s="68" t="s">
        <v>5148</v>
      </c>
      <c r="J2510" s="70"/>
      <c r="K2510" s="178"/>
    </row>
    <row r="2511" spans="1:11">
      <c r="A2511" s="67" t="s">
        <v>3817</v>
      </c>
      <c r="B2511" s="68" t="s">
        <v>3818</v>
      </c>
      <c r="C2511" s="68" t="s">
        <v>3805</v>
      </c>
      <c r="D2511" s="68" t="s">
        <v>3806</v>
      </c>
      <c r="E2511" s="68" t="s">
        <v>4277</v>
      </c>
      <c r="F2511" s="68" t="s">
        <v>4278</v>
      </c>
      <c r="G2511" s="68" t="s">
        <v>4279</v>
      </c>
      <c r="H2511" s="69">
        <v>23495</v>
      </c>
      <c r="I2511" s="68" t="s">
        <v>5148</v>
      </c>
      <c r="J2511" s="70"/>
      <c r="K2511" s="178"/>
    </row>
    <row r="2512" spans="1:11">
      <c r="A2512" s="67" t="s">
        <v>3819</v>
      </c>
      <c r="B2512" s="68" t="s">
        <v>3820</v>
      </c>
      <c r="C2512" s="68" t="s">
        <v>3805</v>
      </c>
      <c r="D2512" s="68" t="s">
        <v>3806</v>
      </c>
      <c r="E2512" s="68" t="s">
        <v>4277</v>
      </c>
      <c r="F2512" s="68" t="s">
        <v>4278</v>
      </c>
      <c r="G2512" s="68" t="s">
        <v>4279</v>
      </c>
      <c r="H2512" s="69">
        <v>23495</v>
      </c>
      <c r="I2512" s="68" t="s">
        <v>5148</v>
      </c>
      <c r="J2512" s="70"/>
      <c r="K2512" s="178"/>
    </row>
    <row r="2513" spans="1:11">
      <c r="A2513" s="67" t="s">
        <v>3821</v>
      </c>
      <c r="B2513" s="68" t="s">
        <v>3820</v>
      </c>
      <c r="C2513" s="68" t="s">
        <v>3805</v>
      </c>
      <c r="D2513" s="68" t="s">
        <v>3806</v>
      </c>
      <c r="E2513" s="68" t="s">
        <v>4277</v>
      </c>
      <c r="F2513" s="68" t="s">
        <v>4278</v>
      </c>
      <c r="G2513" s="68" t="s">
        <v>4279</v>
      </c>
      <c r="H2513" s="69">
        <v>1678</v>
      </c>
      <c r="I2513" s="68" t="s">
        <v>5148</v>
      </c>
      <c r="J2513" s="70"/>
      <c r="K2513" s="178"/>
    </row>
    <row r="2514" spans="1:11">
      <c r="A2514" s="67" t="s">
        <v>3822</v>
      </c>
      <c r="B2514" s="68" t="s">
        <v>3823</v>
      </c>
      <c r="C2514" s="68" t="s">
        <v>3824</v>
      </c>
      <c r="D2514" s="68" t="s">
        <v>3825</v>
      </c>
      <c r="E2514" s="68" t="s">
        <v>4277</v>
      </c>
      <c r="F2514" s="68" t="s">
        <v>4278</v>
      </c>
      <c r="G2514" s="68" t="s">
        <v>4279</v>
      </c>
      <c r="H2514" s="69">
        <v>191312</v>
      </c>
      <c r="I2514" s="68" t="s">
        <v>5148</v>
      </c>
      <c r="J2514" s="70"/>
      <c r="K2514" s="178"/>
    </row>
    <row r="2515" spans="1:11">
      <c r="A2515" s="67" t="s">
        <v>3826</v>
      </c>
      <c r="B2515" s="68" t="s">
        <v>3827</v>
      </c>
      <c r="C2515" s="68" t="s">
        <v>3824</v>
      </c>
      <c r="D2515" s="68" t="s">
        <v>3825</v>
      </c>
      <c r="E2515" s="68" t="s">
        <v>4277</v>
      </c>
      <c r="F2515" s="68" t="s">
        <v>4278</v>
      </c>
      <c r="G2515" s="68" t="s">
        <v>4279</v>
      </c>
      <c r="H2515" s="69">
        <v>107403</v>
      </c>
      <c r="I2515" s="68" t="s">
        <v>5148</v>
      </c>
      <c r="J2515" s="70"/>
      <c r="K2515" s="178"/>
    </row>
    <row r="2516" spans="1:11">
      <c r="A2516" s="67" t="s">
        <v>3828</v>
      </c>
      <c r="B2516" s="68" t="s">
        <v>3829</v>
      </c>
      <c r="C2516" s="68" t="s">
        <v>3824</v>
      </c>
      <c r="D2516" s="68" t="s">
        <v>3825</v>
      </c>
      <c r="E2516" s="68" t="s">
        <v>4277</v>
      </c>
      <c r="F2516" s="68" t="s">
        <v>4278</v>
      </c>
      <c r="G2516" s="68" t="s">
        <v>4279</v>
      </c>
      <c r="H2516" s="69">
        <v>10069</v>
      </c>
      <c r="I2516" s="68" t="s">
        <v>5148</v>
      </c>
      <c r="J2516" s="70"/>
      <c r="K2516" s="178"/>
    </row>
    <row r="2517" spans="1:11">
      <c r="A2517" s="67" t="s">
        <v>3830</v>
      </c>
      <c r="B2517" s="68" t="s">
        <v>3831</v>
      </c>
      <c r="C2517" s="68" t="s">
        <v>3824</v>
      </c>
      <c r="D2517" s="68" t="s">
        <v>3825</v>
      </c>
      <c r="E2517" s="68" t="s">
        <v>4277</v>
      </c>
      <c r="F2517" s="68" t="s">
        <v>4278</v>
      </c>
      <c r="G2517" s="68" t="s">
        <v>4279</v>
      </c>
      <c r="H2517" s="69">
        <v>3357</v>
      </c>
      <c r="I2517" s="68" t="s">
        <v>5148</v>
      </c>
      <c r="J2517" s="70"/>
      <c r="K2517" s="178"/>
    </row>
    <row r="2518" spans="1:11">
      <c r="A2518" s="67" t="s">
        <v>3832</v>
      </c>
      <c r="B2518" s="68" t="s">
        <v>3833</v>
      </c>
      <c r="C2518" s="68" t="s">
        <v>3824</v>
      </c>
      <c r="D2518" s="68" t="s">
        <v>3825</v>
      </c>
      <c r="E2518" s="68" t="s">
        <v>4277</v>
      </c>
      <c r="F2518" s="68" t="s">
        <v>4278</v>
      </c>
      <c r="G2518" s="68" t="s">
        <v>4279</v>
      </c>
      <c r="H2518" s="69">
        <v>3357</v>
      </c>
      <c r="I2518" s="68" t="s">
        <v>5148</v>
      </c>
      <c r="J2518" s="70"/>
      <c r="K2518" s="178"/>
    </row>
    <row r="2519" spans="1:11">
      <c r="A2519" s="67" t="s">
        <v>3834</v>
      </c>
      <c r="B2519" s="68" t="s">
        <v>3835</v>
      </c>
      <c r="C2519" s="68" t="s">
        <v>3824</v>
      </c>
      <c r="D2519" s="68" t="s">
        <v>3825</v>
      </c>
      <c r="E2519" s="68" t="s">
        <v>4277</v>
      </c>
      <c r="F2519" s="68" t="s">
        <v>4278</v>
      </c>
      <c r="G2519" s="68" t="s">
        <v>4279</v>
      </c>
      <c r="H2519" s="69">
        <v>10069</v>
      </c>
      <c r="I2519" s="68" t="s">
        <v>5148</v>
      </c>
      <c r="J2519" s="70"/>
      <c r="K2519" s="178"/>
    </row>
    <row r="2520" spans="1:11">
      <c r="A2520" s="67" t="s">
        <v>3836</v>
      </c>
      <c r="B2520" s="68" t="s">
        <v>3837</v>
      </c>
      <c r="C2520" s="68" t="s">
        <v>3824</v>
      </c>
      <c r="D2520" s="68" t="s">
        <v>3825</v>
      </c>
      <c r="E2520" s="68" t="s">
        <v>4277</v>
      </c>
      <c r="F2520" s="68" t="s">
        <v>4278</v>
      </c>
      <c r="G2520" s="68" t="s">
        <v>4279</v>
      </c>
      <c r="H2520" s="69">
        <v>6713</v>
      </c>
      <c r="I2520" s="68" t="s">
        <v>5148</v>
      </c>
      <c r="J2520" s="70"/>
      <c r="K2520" s="178"/>
    </row>
    <row r="2521" spans="1:11">
      <c r="A2521" s="67" t="s">
        <v>3838</v>
      </c>
      <c r="B2521" s="68" t="s">
        <v>3839</v>
      </c>
      <c r="C2521" s="68" t="s">
        <v>3824</v>
      </c>
      <c r="D2521" s="68" t="s">
        <v>3825</v>
      </c>
      <c r="E2521" s="68" t="s">
        <v>4277</v>
      </c>
      <c r="F2521" s="68" t="s">
        <v>4278</v>
      </c>
      <c r="G2521" s="68" t="s">
        <v>4279</v>
      </c>
      <c r="H2521" s="69">
        <v>6713</v>
      </c>
      <c r="I2521" s="68" t="s">
        <v>5148</v>
      </c>
      <c r="J2521" s="70"/>
      <c r="K2521" s="178"/>
    </row>
    <row r="2522" spans="1:11">
      <c r="A2522" s="67" t="s">
        <v>3840</v>
      </c>
      <c r="B2522" s="68" t="s">
        <v>3841</v>
      </c>
      <c r="C2522" s="68" t="s">
        <v>3824</v>
      </c>
      <c r="D2522" s="68" t="s">
        <v>3825</v>
      </c>
      <c r="E2522" s="68" t="s">
        <v>4277</v>
      </c>
      <c r="F2522" s="68" t="s">
        <v>4278</v>
      </c>
      <c r="G2522" s="68" t="s">
        <v>4279</v>
      </c>
      <c r="H2522" s="69">
        <v>31885</v>
      </c>
      <c r="I2522" s="68" t="s">
        <v>5148</v>
      </c>
      <c r="J2522" s="70"/>
      <c r="K2522" s="178"/>
    </row>
    <row r="2523" spans="1:11">
      <c r="A2523" s="67" t="s">
        <v>3842</v>
      </c>
      <c r="B2523" s="68" t="s">
        <v>3843</v>
      </c>
      <c r="C2523" s="68" t="s">
        <v>3824</v>
      </c>
      <c r="D2523" s="68" t="s">
        <v>3825</v>
      </c>
      <c r="E2523" s="68" t="s">
        <v>4277</v>
      </c>
      <c r="F2523" s="68" t="s">
        <v>4278</v>
      </c>
      <c r="G2523" s="68" t="s">
        <v>4279</v>
      </c>
      <c r="H2523" s="69">
        <v>1678</v>
      </c>
      <c r="I2523" s="68" t="s">
        <v>5148</v>
      </c>
      <c r="J2523" s="70"/>
      <c r="K2523" s="178"/>
    </row>
    <row r="2524" spans="1:11">
      <c r="A2524" s="67" t="s">
        <v>4200</v>
      </c>
      <c r="B2524" s="68" t="s">
        <v>4201</v>
      </c>
      <c r="C2524" s="68" t="s">
        <v>3824</v>
      </c>
      <c r="D2524" s="68" t="s">
        <v>3825</v>
      </c>
      <c r="E2524" s="68" t="s">
        <v>4277</v>
      </c>
      <c r="F2524" s="68" t="s">
        <v>4278</v>
      </c>
      <c r="G2524" s="68" t="s">
        <v>4279</v>
      </c>
      <c r="H2524" s="69">
        <v>1718537</v>
      </c>
      <c r="I2524" s="68" t="s">
        <v>5148</v>
      </c>
      <c r="J2524" s="70"/>
      <c r="K2524" s="178"/>
    </row>
    <row r="2525" spans="1:11">
      <c r="A2525" s="67" t="s">
        <v>3844</v>
      </c>
      <c r="B2525" s="68" t="s">
        <v>3845</v>
      </c>
      <c r="C2525" s="68" t="s">
        <v>3846</v>
      </c>
      <c r="D2525" s="68" t="s">
        <v>3847</v>
      </c>
      <c r="E2525" s="68" t="s">
        <v>4277</v>
      </c>
      <c r="F2525" s="68" t="s">
        <v>4278</v>
      </c>
      <c r="G2525" s="68" t="s">
        <v>4279</v>
      </c>
      <c r="H2525" s="69">
        <v>6713</v>
      </c>
      <c r="I2525" s="68" t="s">
        <v>5148</v>
      </c>
      <c r="J2525" s="70"/>
      <c r="K2525" s="178"/>
    </row>
    <row r="2526" spans="1:11">
      <c r="A2526" s="67" t="s">
        <v>3848</v>
      </c>
      <c r="B2526" s="68" t="s">
        <v>3849</v>
      </c>
      <c r="C2526" s="68" t="s">
        <v>3846</v>
      </c>
      <c r="D2526" s="68" t="s">
        <v>3847</v>
      </c>
      <c r="E2526" s="68" t="s">
        <v>4277</v>
      </c>
      <c r="F2526" s="68" t="s">
        <v>4278</v>
      </c>
      <c r="G2526" s="68" t="s">
        <v>4279</v>
      </c>
      <c r="H2526" s="69">
        <v>57057</v>
      </c>
      <c r="I2526" s="68" t="s">
        <v>5148</v>
      </c>
      <c r="J2526" s="70"/>
      <c r="K2526" s="178"/>
    </row>
    <row r="2527" spans="1:11">
      <c r="A2527" s="67" t="s">
        <v>3850</v>
      </c>
      <c r="B2527" s="68" t="s">
        <v>3851</v>
      </c>
      <c r="C2527" s="68" t="s">
        <v>3846</v>
      </c>
      <c r="D2527" s="68" t="s">
        <v>3847</v>
      </c>
      <c r="E2527" s="68" t="s">
        <v>4277</v>
      </c>
      <c r="F2527" s="68" t="s">
        <v>4278</v>
      </c>
      <c r="G2527" s="68" t="s">
        <v>4279</v>
      </c>
      <c r="H2527" s="69">
        <v>33563</v>
      </c>
      <c r="I2527" s="68" t="s">
        <v>5148</v>
      </c>
      <c r="J2527" s="70"/>
      <c r="K2527" s="178"/>
    </row>
    <row r="2528" spans="1:11">
      <c r="A2528" s="67" t="s">
        <v>3852</v>
      </c>
      <c r="B2528" s="68" t="s">
        <v>3853</v>
      </c>
      <c r="C2528" s="68" t="s">
        <v>3846</v>
      </c>
      <c r="D2528" s="68" t="s">
        <v>3847</v>
      </c>
      <c r="E2528" s="68" t="s">
        <v>4277</v>
      </c>
      <c r="F2528" s="68" t="s">
        <v>4278</v>
      </c>
      <c r="G2528" s="68" t="s">
        <v>4279</v>
      </c>
      <c r="H2528" s="69">
        <v>97335</v>
      </c>
      <c r="I2528" s="68" t="s">
        <v>5148</v>
      </c>
      <c r="J2528" s="70"/>
      <c r="K2528" s="178"/>
    </row>
    <row r="2529" spans="1:11">
      <c r="A2529" s="67" t="s">
        <v>3854</v>
      </c>
      <c r="B2529" s="68" t="s">
        <v>3855</v>
      </c>
      <c r="C2529" s="68" t="s">
        <v>3846</v>
      </c>
      <c r="D2529" s="68" t="s">
        <v>3847</v>
      </c>
      <c r="E2529" s="68" t="s">
        <v>4277</v>
      </c>
      <c r="F2529" s="68" t="s">
        <v>4278</v>
      </c>
      <c r="G2529" s="68" t="s">
        <v>4279</v>
      </c>
      <c r="H2529" s="69">
        <v>57057</v>
      </c>
      <c r="I2529" s="68" t="s">
        <v>5148</v>
      </c>
      <c r="J2529" s="70"/>
      <c r="K2529" s="178"/>
    </row>
    <row r="2530" spans="1:11">
      <c r="A2530" s="67" t="s">
        <v>3856</v>
      </c>
      <c r="B2530" s="68" t="s">
        <v>3857</v>
      </c>
      <c r="C2530" s="68" t="s">
        <v>3846</v>
      </c>
      <c r="D2530" s="68" t="s">
        <v>3847</v>
      </c>
      <c r="E2530" s="68" t="s">
        <v>4277</v>
      </c>
      <c r="F2530" s="68" t="s">
        <v>4278</v>
      </c>
      <c r="G2530" s="68" t="s">
        <v>4279</v>
      </c>
      <c r="H2530" s="69">
        <v>72162</v>
      </c>
      <c r="I2530" s="68" t="s">
        <v>5148</v>
      </c>
      <c r="J2530" s="70"/>
      <c r="K2530" s="178"/>
    </row>
    <row r="2531" spans="1:11">
      <c r="A2531" s="67" t="s">
        <v>3858</v>
      </c>
      <c r="B2531" s="68" t="s">
        <v>3859</v>
      </c>
      <c r="C2531" s="68" t="s">
        <v>3846</v>
      </c>
      <c r="D2531" s="68" t="s">
        <v>3847</v>
      </c>
      <c r="E2531" s="68" t="s">
        <v>4277</v>
      </c>
      <c r="F2531" s="68" t="s">
        <v>4278</v>
      </c>
      <c r="G2531" s="68" t="s">
        <v>4279</v>
      </c>
      <c r="H2531" s="69">
        <v>77197</v>
      </c>
      <c r="I2531" s="68" t="s">
        <v>5148</v>
      </c>
      <c r="J2531" s="70"/>
      <c r="K2531" s="178"/>
    </row>
    <row r="2532" spans="1:11">
      <c r="A2532" s="67" t="s">
        <v>3860</v>
      </c>
      <c r="B2532" s="68" t="s">
        <v>3861</v>
      </c>
      <c r="C2532" s="68" t="s">
        <v>3846</v>
      </c>
      <c r="D2532" s="68" t="s">
        <v>3847</v>
      </c>
      <c r="E2532" s="68" t="s">
        <v>4277</v>
      </c>
      <c r="F2532" s="68" t="s">
        <v>4278</v>
      </c>
      <c r="G2532" s="68" t="s">
        <v>4279</v>
      </c>
      <c r="H2532" s="69">
        <v>83910</v>
      </c>
      <c r="I2532" s="68" t="s">
        <v>5148</v>
      </c>
      <c r="J2532" s="70"/>
      <c r="K2532" s="178"/>
    </row>
    <row r="2533" spans="1:11">
      <c r="A2533" s="67" t="s">
        <v>3862</v>
      </c>
      <c r="B2533" s="68" t="s">
        <v>3863</v>
      </c>
      <c r="C2533" s="68" t="s">
        <v>3846</v>
      </c>
      <c r="D2533" s="68" t="s">
        <v>3847</v>
      </c>
      <c r="E2533" s="68" t="s">
        <v>4277</v>
      </c>
      <c r="F2533" s="68" t="s">
        <v>4278</v>
      </c>
      <c r="G2533" s="68" t="s">
        <v>4279</v>
      </c>
      <c r="H2533" s="69">
        <v>55381</v>
      </c>
      <c r="I2533" s="68" t="s">
        <v>5148</v>
      </c>
      <c r="J2533" s="70"/>
      <c r="K2533" s="178"/>
    </row>
    <row r="2534" spans="1:11">
      <c r="A2534" s="67" t="s">
        <v>3864</v>
      </c>
      <c r="B2534" s="68" t="s">
        <v>3865</v>
      </c>
      <c r="C2534" s="68" t="s">
        <v>3846</v>
      </c>
      <c r="D2534" s="68" t="s">
        <v>3847</v>
      </c>
      <c r="E2534" s="68" t="s">
        <v>4277</v>
      </c>
      <c r="F2534" s="68" t="s">
        <v>4278</v>
      </c>
      <c r="G2534" s="68" t="s">
        <v>4279</v>
      </c>
      <c r="H2534" s="69">
        <v>75517</v>
      </c>
      <c r="I2534" s="68" t="s">
        <v>5148</v>
      </c>
      <c r="J2534" s="70"/>
      <c r="K2534" s="178"/>
    </row>
    <row r="2535" spans="1:11">
      <c r="A2535" s="67" t="s">
        <v>3866</v>
      </c>
      <c r="B2535" s="68" t="s">
        <v>3867</v>
      </c>
      <c r="C2535" s="68" t="s">
        <v>3846</v>
      </c>
      <c r="D2535" s="68" t="s">
        <v>3847</v>
      </c>
      <c r="E2535" s="68" t="s">
        <v>4277</v>
      </c>
      <c r="F2535" s="68" t="s">
        <v>4278</v>
      </c>
      <c r="G2535" s="68" t="s">
        <v>4279</v>
      </c>
      <c r="H2535" s="69">
        <v>72162</v>
      </c>
      <c r="I2535" s="68" t="s">
        <v>5148</v>
      </c>
      <c r="J2535" s="70"/>
      <c r="K2535" s="178"/>
    </row>
    <row r="2536" spans="1:11">
      <c r="A2536" s="67" t="s">
        <v>3868</v>
      </c>
      <c r="B2536" s="68" t="s">
        <v>3869</v>
      </c>
      <c r="C2536" s="68" t="s">
        <v>3846</v>
      </c>
      <c r="D2536" s="68" t="s">
        <v>3847</v>
      </c>
      <c r="E2536" s="68" t="s">
        <v>4277</v>
      </c>
      <c r="F2536" s="68" t="s">
        <v>4278</v>
      </c>
      <c r="G2536" s="68" t="s">
        <v>4279</v>
      </c>
      <c r="H2536" s="69">
        <v>58736</v>
      </c>
      <c r="I2536" s="68" t="s">
        <v>5148</v>
      </c>
      <c r="J2536" s="70"/>
      <c r="K2536" s="178"/>
    </row>
    <row r="2537" spans="1:11">
      <c r="A2537" s="67" t="s">
        <v>3870</v>
      </c>
      <c r="B2537" s="68" t="s">
        <v>3871</v>
      </c>
      <c r="C2537" s="68" t="s">
        <v>3846</v>
      </c>
      <c r="D2537" s="68" t="s">
        <v>3847</v>
      </c>
      <c r="E2537" s="68" t="s">
        <v>4277</v>
      </c>
      <c r="F2537" s="68" t="s">
        <v>4278</v>
      </c>
      <c r="G2537" s="68" t="s">
        <v>4279</v>
      </c>
      <c r="H2537" s="69">
        <v>1678</v>
      </c>
      <c r="I2537" s="68" t="s">
        <v>5148</v>
      </c>
      <c r="J2537" s="70"/>
      <c r="K2537" s="178"/>
    </row>
    <row r="2538" spans="1:11">
      <c r="A2538" s="67" t="s">
        <v>3872</v>
      </c>
      <c r="B2538" s="68" t="s">
        <v>3873</v>
      </c>
      <c r="C2538" s="68" t="s">
        <v>3846</v>
      </c>
      <c r="D2538" s="68" t="s">
        <v>3847</v>
      </c>
      <c r="E2538" s="68" t="s">
        <v>4277</v>
      </c>
      <c r="F2538" s="68" t="s">
        <v>4278</v>
      </c>
      <c r="G2538" s="68" t="s">
        <v>4279</v>
      </c>
      <c r="H2538" s="69">
        <v>53702</v>
      </c>
      <c r="I2538" s="68" t="s">
        <v>5148</v>
      </c>
      <c r="J2538" s="70"/>
      <c r="K2538" s="178"/>
    </row>
    <row r="2539" spans="1:11">
      <c r="A2539" s="67" t="s">
        <v>3874</v>
      </c>
      <c r="B2539" s="68" t="s">
        <v>3875</v>
      </c>
      <c r="C2539" s="68" t="s">
        <v>3846</v>
      </c>
      <c r="D2539" s="68" t="s">
        <v>3847</v>
      </c>
      <c r="E2539" s="68" t="s">
        <v>4277</v>
      </c>
      <c r="F2539" s="68" t="s">
        <v>4278</v>
      </c>
      <c r="G2539" s="68" t="s">
        <v>4279</v>
      </c>
      <c r="H2539" s="69">
        <v>38598</v>
      </c>
      <c r="I2539" s="68" t="s">
        <v>5148</v>
      </c>
      <c r="J2539" s="70"/>
      <c r="K2539" s="178"/>
    </row>
    <row r="2540" spans="1:11">
      <c r="A2540" s="67" t="s">
        <v>3876</v>
      </c>
      <c r="B2540" s="68" t="s">
        <v>3877</v>
      </c>
      <c r="C2540" s="68" t="s">
        <v>3846</v>
      </c>
      <c r="D2540" s="68" t="s">
        <v>3847</v>
      </c>
      <c r="E2540" s="68" t="s">
        <v>4277</v>
      </c>
      <c r="F2540" s="68" t="s">
        <v>4278</v>
      </c>
      <c r="G2540" s="68" t="s">
        <v>4279</v>
      </c>
      <c r="H2540" s="69">
        <v>46990</v>
      </c>
      <c r="I2540" s="68" t="s">
        <v>5148</v>
      </c>
      <c r="J2540" s="70"/>
      <c r="K2540" s="178"/>
    </row>
    <row r="2541" spans="1:11">
      <c r="A2541" s="67" t="s">
        <v>3878</v>
      </c>
      <c r="B2541" s="68" t="s">
        <v>3879</v>
      </c>
      <c r="C2541" s="68" t="s">
        <v>3846</v>
      </c>
      <c r="D2541" s="68" t="s">
        <v>3847</v>
      </c>
      <c r="E2541" s="68" t="s">
        <v>4277</v>
      </c>
      <c r="F2541" s="68" t="s">
        <v>4278</v>
      </c>
      <c r="G2541" s="68" t="s">
        <v>4279</v>
      </c>
      <c r="H2541" s="69">
        <v>41955</v>
      </c>
      <c r="I2541" s="68" t="s">
        <v>5148</v>
      </c>
      <c r="J2541" s="70"/>
      <c r="K2541" s="178"/>
    </row>
    <row r="2542" spans="1:11">
      <c r="A2542" s="67" t="s">
        <v>3880</v>
      </c>
      <c r="B2542" s="68" t="s">
        <v>3881</v>
      </c>
      <c r="C2542" s="68" t="s">
        <v>3846</v>
      </c>
      <c r="D2542" s="68" t="s">
        <v>3847</v>
      </c>
      <c r="E2542" s="68" t="s">
        <v>4277</v>
      </c>
      <c r="F2542" s="68" t="s">
        <v>4278</v>
      </c>
      <c r="G2542" s="68" t="s">
        <v>4279</v>
      </c>
      <c r="H2542" s="69">
        <v>35241</v>
      </c>
      <c r="I2542" s="68" t="s">
        <v>5148</v>
      </c>
      <c r="J2542" s="70"/>
      <c r="K2542" s="178"/>
    </row>
    <row r="2543" spans="1:11">
      <c r="A2543" s="67" t="s">
        <v>3882</v>
      </c>
      <c r="B2543" s="68" t="s">
        <v>3883</v>
      </c>
      <c r="C2543" s="68" t="s">
        <v>3846</v>
      </c>
      <c r="D2543" s="68" t="s">
        <v>3847</v>
      </c>
      <c r="E2543" s="68" t="s">
        <v>4277</v>
      </c>
      <c r="F2543" s="68" t="s">
        <v>4278</v>
      </c>
      <c r="G2543" s="68" t="s">
        <v>4279</v>
      </c>
      <c r="H2543" s="69">
        <v>1678</v>
      </c>
      <c r="I2543" s="68" t="s">
        <v>5148</v>
      </c>
      <c r="J2543" s="70"/>
      <c r="K2543" s="178"/>
    </row>
    <row r="2544" spans="1:11">
      <c r="A2544" s="67" t="s">
        <v>3884</v>
      </c>
      <c r="B2544" s="68" t="s">
        <v>3885</v>
      </c>
      <c r="C2544" s="68" t="s">
        <v>3846</v>
      </c>
      <c r="D2544" s="68" t="s">
        <v>3847</v>
      </c>
      <c r="E2544" s="68" t="s">
        <v>4277</v>
      </c>
      <c r="F2544" s="68" t="s">
        <v>4278</v>
      </c>
      <c r="G2544" s="68" t="s">
        <v>4279</v>
      </c>
      <c r="H2544" s="69">
        <v>43633</v>
      </c>
      <c r="I2544" s="68" t="s">
        <v>5148</v>
      </c>
      <c r="J2544" s="70"/>
      <c r="K2544" s="178"/>
    </row>
    <row r="2545" spans="1:11">
      <c r="A2545" s="67" t="s">
        <v>3886</v>
      </c>
      <c r="B2545" s="68" t="s">
        <v>3887</v>
      </c>
      <c r="C2545" s="68" t="s">
        <v>3846</v>
      </c>
      <c r="D2545" s="68" t="s">
        <v>3847</v>
      </c>
      <c r="E2545" s="68" t="s">
        <v>4277</v>
      </c>
      <c r="F2545" s="68" t="s">
        <v>4278</v>
      </c>
      <c r="G2545" s="68" t="s">
        <v>4279</v>
      </c>
      <c r="H2545" s="69">
        <v>125864</v>
      </c>
      <c r="I2545" s="68" t="s">
        <v>5148</v>
      </c>
      <c r="J2545" s="70"/>
      <c r="K2545" s="178"/>
    </row>
    <row r="2546" spans="1:11">
      <c r="A2546" s="67" t="s">
        <v>3888</v>
      </c>
      <c r="B2546" s="68" t="s">
        <v>3889</v>
      </c>
      <c r="C2546" s="68" t="s">
        <v>3846</v>
      </c>
      <c r="D2546" s="68" t="s">
        <v>3847</v>
      </c>
      <c r="E2546" s="68" t="s">
        <v>4277</v>
      </c>
      <c r="F2546" s="68" t="s">
        <v>4278</v>
      </c>
      <c r="G2546" s="68" t="s">
        <v>4279</v>
      </c>
      <c r="H2546" s="69">
        <v>52025</v>
      </c>
      <c r="I2546" s="68" t="s">
        <v>5148</v>
      </c>
      <c r="J2546" s="70"/>
      <c r="K2546" s="178"/>
    </row>
    <row r="2547" spans="1:11">
      <c r="A2547" s="67" t="s">
        <v>3890</v>
      </c>
      <c r="B2547" s="68" t="s">
        <v>3891</v>
      </c>
      <c r="C2547" s="68" t="s">
        <v>3846</v>
      </c>
      <c r="D2547" s="68" t="s">
        <v>3847</v>
      </c>
      <c r="E2547" s="68" t="s">
        <v>4277</v>
      </c>
      <c r="F2547" s="68" t="s">
        <v>4278</v>
      </c>
      <c r="G2547" s="68" t="s">
        <v>4279</v>
      </c>
      <c r="H2547" s="69">
        <v>25171</v>
      </c>
      <c r="I2547" s="68" t="s">
        <v>5148</v>
      </c>
      <c r="J2547" s="70"/>
      <c r="K2547" s="178"/>
    </row>
    <row r="2548" spans="1:11">
      <c r="A2548" s="67" t="s">
        <v>3892</v>
      </c>
      <c r="B2548" s="68" t="s">
        <v>3893</v>
      </c>
      <c r="C2548" s="68" t="s">
        <v>3846</v>
      </c>
      <c r="D2548" s="68" t="s">
        <v>3847</v>
      </c>
      <c r="E2548" s="68" t="s">
        <v>4277</v>
      </c>
      <c r="F2548" s="68" t="s">
        <v>4278</v>
      </c>
      <c r="G2548" s="68" t="s">
        <v>4279</v>
      </c>
      <c r="H2548" s="69">
        <v>53702</v>
      </c>
      <c r="I2548" s="68" t="s">
        <v>5148</v>
      </c>
      <c r="J2548" s="70"/>
      <c r="K2548" s="178"/>
    </row>
    <row r="2549" spans="1:11">
      <c r="A2549" s="67" t="s">
        <v>3894</v>
      </c>
      <c r="B2549" s="68" t="s">
        <v>3895</v>
      </c>
      <c r="C2549" s="68" t="s">
        <v>3846</v>
      </c>
      <c r="D2549" s="68" t="s">
        <v>3847</v>
      </c>
      <c r="E2549" s="68" t="s">
        <v>4277</v>
      </c>
      <c r="F2549" s="68" t="s">
        <v>4278</v>
      </c>
      <c r="G2549" s="68" t="s">
        <v>4279</v>
      </c>
      <c r="H2549" s="69">
        <v>169497</v>
      </c>
      <c r="I2549" s="68" t="s">
        <v>5148</v>
      </c>
      <c r="J2549" s="70"/>
      <c r="K2549" s="178"/>
    </row>
    <row r="2550" spans="1:11">
      <c r="A2550" s="67" t="s">
        <v>3896</v>
      </c>
      <c r="B2550" s="68" t="s">
        <v>3897</v>
      </c>
      <c r="C2550" s="68" t="s">
        <v>3846</v>
      </c>
      <c r="D2550" s="68" t="s">
        <v>3847</v>
      </c>
      <c r="E2550" s="68" t="s">
        <v>4277</v>
      </c>
      <c r="F2550" s="68" t="s">
        <v>4278</v>
      </c>
      <c r="G2550" s="68" t="s">
        <v>4279</v>
      </c>
      <c r="H2550" s="69">
        <v>238302</v>
      </c>
      <c r="I2550" s="68" t="s">
        <v>5148</v>
      </c>
      <c r="J2550" s="70"/>
      <c r="K2550" s="178"/>
    </row>
    <row r="2551" spans="1:11">
      <c r="A2551" s="67" t="s">
        <v>3898</v>
      </c>
      <c r="B2551" s="68" t="s">
        <v>3899</v>
      </c>
      <c r="C2551" s="68" t="s">
        <v>3900</v>
      </c>
      <c r="D2551" s="68" t="s">
        <v>3901</v>
      </c>
      <c r="E2551" s="68" t="s">
        <v>4277</v>
      </c>
      <c r="F2551" s="68" t="s">
        <v>4278</v>
      </c>
      <c r="G2551" s="68" t="s">
        <v>4279</v>
      </c>
      <c r="H2551" s="69">
        <v>268508</v>
      </c>
      <c r="I2551" s="68" t="s">
        <v>5148</v>
      </c>
      <c r="J2551" s="70"/>
      <c r="K2551" s="178"/>
    </row>
    <row r="2552" spans="1:11">
      <c r="A2552" s="67" t="s">
        <v>3902</v>
      </c>
      <c r="B2552" s="68" t="s">
        <v>3903</v>
      </c>
      <c r="C2552" s="68" t="s">
        <v>3900</v>
      </c>
      <c r="D2552" s="68" t="s">
        <v>3901</v>
      </c>
      <c r="E2552" s="68" t="s">
        <v>4277</v>
      </c>
      <c r="F2552" s="68" t="s">
        <v>4278</v>
      </c>
      <c r="G2552" s="68" t="s">
        <v>4279</v>
      </c>
      <c r="H2552" s="69">
        <v>239979</v>
      </c>
      <c r="I2552" s="68" t="s">
        <v>5148</v>
      </c>
      <c r="J2552" s="70"/>
      <c r="K2552" s="178"/>
    </row>
    <row r="2553" spans="1:11">
      <c r="A2553" s="67" t="s">
        <v>3904</v>
      </c>
      <c r="B2553" s="68" t="s">
        <v>3905</v>
      </c>
      <c r="C2553" s="68" t="s">
        <v>3900</v>
      </c>
      <c r="D2553" s="68" t="s">
        <v>3901</v>
      </c>
      <c r="E2553" s="68" t="s">
        <v>4277</v>
      </c>
      <c r="F2553" s="68" t="s">
        <v>4278</v>
      </c>
      <c r="G2553" s="68" t="s">
        <v>4279</v>
      </c>
      <c r="H2553" s="69">
        <v>129221</v>
      </c>
      <c r="I2553" s="68" t="s">
        <v>5148</v>
      </c>
      <c r="J2553" s="70"/>
      <c r="K2553" s="178"/>
    </row>
    <row r="2554" spans="1:11">
      <c r="A2554" s="67" t="s">
        <v>3906</v>
      </c>
      <c r="B2554" s="68" t="s">
        <v>3907</v>
      </c>
      <c r="C2554" s="68" t="s">
        <v>3900</v>
      </c>
      <c r="D2554" s="68" t="s">
        <v>3901</v>
      </c>
      <c r="E2554" s="68" t="s">
        <v>4277</v>
      </c>
      <c r="F2554" s="68" t="s">
        <v>4278</v>
      </c>
      <c r="G2554" s="68" t="s">
        <v>4279</v>
      </c>
      <c r="H2554" s="69">
        <v>191312</v>
      </c>
      <c r="I2554" s="68" t="s">
        <v>5148</v>
      </c>
      <c r="J2554" s="70"/>
      <c r="K2554" s="178"/>
    </row>
    <row r="2555" spans="1:11">
      <c r="A2555" s="67" t="s">
        <v>3908</v>
      </c>
      <c r="B2555" s="68" t="s">
        <v>3909</v>
      </c>
      <c r="C2555" s="68" t="s">
        <v>3900</v>
      </c>
      <c r="D2555" s="68" t="s">
        <v>3901</v>
      </c>
      <c r="E2555" s="68" t="s">
        <v>4277</v>
      </c>
      <c r="F2555" s="68" t="s">
        <v>4278</v>
      </c>
      <c r="G2555" s="68" t="s">
        <v>4279</v>
      </c>
      <c r="H2555" s="69">
        <v>6713</v>
      </c>
      <c r="I2555" s="68" t="s">
        <v>5148</v>
      </c>
      <c r="J2555" s="70"/>
      <c r="K2555" s="178"/>
    </row>
    <row r="2556" spans="1:11">
      <c r="A2556" s="67" t="s">
        <v>3910</v>
      </c>
      <c r="B2556" s="68" t="s">
        <v>3911</v>
      </c>
      <c r="C2556" s="68" t="s">
        <v>3900</v>
      </c>
      <c r="D2556" s="68" t="s">
        <v>3901</v>
      </c>
      <c r="E2556" s="68" t="s">
        <v>4277</v>
      </c>
      <c r="F2556" s="68" t="s">
        <v>4278</v>
      </c>
      <c r="G2556" s="68" t="s">
        <v>4279</v>
      </c>
      <c r="H2556" s="69">
        <v>5035</v>
      </c>
      <c r="I2556" s="68" t="s">
        <v>5148</v>
      </c>
      <c r="J2556" s="70"/>
      <c r="K2556" s="178"/>
    </row>
    <row r="2557" spans="1:11">
      <c r="A2557" s="67" t="s">
        <v>3912</v>
      </c>
      <c r="B2557" s="68" t="s">
        <v>3913</v>
      </c>
      <c r="C2557" s="68" t="s">
        <v>3900</v>
      </c>
      <c r="D2557" s="68" t="s">
        <v>3901</v>
      </c>
      <c r="E2557" s="68" t="s">
        <v>4277</v>
      </c>
      <c r="F2557" s="68" t="s">
        <v>4278</v>
      </c>
      <c r="G2557" s="68" t="s">
        <v>4279</v>
      </c>
      <c r="H2557" s="69">
        <v>63770</v>
      </c>
      <c r="I2557" s="68" t="s">
        <v>5148</v>
      </c>
      <c r="J2557" s="70"/>
      <c r="K2557" s="178"/>
    </row>
    <row r="2558" spans="1:11">
      <c r="A2558" s="67" t="s">
        <v>3914</v>
      </c>
      <c r="B2558" s="68" t="s">
        <v>3915</v>
      </c>
      <c r="C2558" s="68" t="s">
        <v>3900</v>
      </c>
      <c r="D2558" s="68" t="s">
        <v>3901</v>
      </c>
      <c r="E2558" s="68" t="s">
        <v>4277</v>
      </c>
      <c r="F2558" s="68" t="s">
        <v>4278</v>
      </c>
      <c r="G2558" s="68" t="s">
        <v>4279</v>
      </c>
      <c r="H2558" s="69">
        <v>11746</v>
      </c>
      <c r="I2558" s="68" t="s">
        <v>5148</v>
      </c>
      <c r="J2558" s="70"/>
      <c r="K2558" s="178"/>
    </row>
    <row r="2559" spans="1:11">
      <c r="A2559" s="67" t="s">
        <v>3916</v>
      </c>
      <c r="B2559" s="68" t="s">
        <v>3917</v>
      </c>
      <c r="C2559" s="68" t="s">
        <v>3900</v>
      </c>
      <c r="D2559" s="68" t="s">
        <v>3901</v>
      </c>
      <c r="E2559" s="68" t="s">
        <v>4277</v>
      </c>
      <c r="F2559" s="68" t="s">
        <v>4278</v>
      </c>
      <c r="G2559" s="68" t="s">
        <v>4279</v>
      </c>
      <c r="H2559" s="69">
        <v>1678</v>
      </c>
      <c r="I2559" s="68" t="s">
        <v>5148</v>
      </c>
      <c r="J2559" s="70"/>
      <c r="K2559" s="178"/>
    </row>
    <row r="2560" spans="1:11">
      <c r="A2560" s="67" t="s">
        <v>3918</v>
      </c>
      <c r="B2560" s="68" t="s">
        <v>3919</v>
      </c>
      <c r="C2560" s="68" t="s">
        <v>3900</v>
      </c>
      <c r="D2560" s="68" t="s">
        <v>3901</v>
      </c>
      <c r="E2560" s="68" t="s">
        <v>4277</v>
      </c>
      <c r="F2560" s="68" t="s">
        <v>4278</v>
      </c>
      <c r="G2560" s="68" t="s">
        <v>4279</v>
      </c>
      <c r="H2560" s="69">
        <v>6713</v>
      </c>
      <c r="I2560" s="68" t="s">
        <v>5148</v>
      </c>
      <c r="J2560" s="70"/>
      <c r="K2560" s="178"/>
    </row>
    <row r="2561" spans="1:11">
      <c r="A2561" s="67" t="s">
        <v>3920</v>
      </c>
      <c r="B2561" s="68" t="s">
        <v>3921</v>
      </c>
      <c r="C2561" s="68" t="s">
        <v>3900</v>
      </c>
      <c r="D2561" s="68" t="s">
        <v>3901</v>
      </c>
      <c r="E2561" s="68" t="s">
        <v>4277</v>
      </c>
      <c r="F2561" s="68" t="s">
        <v>4278</v>
      </c>
      <c r="G2561" s="68" t="s">
        <v>4279</v>
      </c>
      <c r="H2561" s="69">
        <v>157749</v>
      </c>
      <c r="I2561" s="68" t="s">
        <v>5148</v>
      </c>
      <c r="J2561" s="70"/>
      <c r="K2561" s="178"/>
    </row>
    <row r="2562" spans="1:11">
      <c r="A2562" s="67" t="s">
        <v>3922</v>
      </c>
      <c r="B2562" s="68" t="s">
        <v>3923</v>
      </c>
      <c r="C2562" s="68" t="s">
        <v>3924</v>
      </c>
      <c r="D2562" s="68" t="s">
        <v>3925</v>
      </c>
      <c r="E2562" s="68" t="s">
        <v>4277</v>
      </c>
      <c r="F2562" s="68" t="s">
        <v>4278</v>
      </c>
      <c r="G2562" s="68" t="s">
        <v>4279</v>
      </c>
      <c r="H2562" s="69">
        <v>80552</v>
      </c>
      <c r="I2562" s="68" t="s">
        <v>5148</v>
      </c>
      <c r="J2562" s="70"/>
      <c r="K2562" s="178"/>
    </row>
    <row r="2563" spans="1:11">
      <c r="A2563" s="67" t="s">
        <v>3926</v>
      </c>
      <c r="B2563" s="68" t="s">
        <v>3927</v>
      </c>
      <c r="C2563" s="68" t="s">
        <v>3924</v>
      </c>
      <c r="D2563" s="68" t="s">
        <v>3925</v>
      </c>
      <c r="E2563" s="68" t="s">
        <v>4277</v>
      </c>
      <c r="F2563" s="68" t="s">
        <v>4278</v>
      </c>
      <c r="G2563" s="68" t="s">
        <v>4279</v>
      </c>
      <c r="H2563" s="69">
        <v>139288</v>
      </c>
      <c r="I2563" s="68" t="s">
        <v>5148</v>
      </c>
      <c r="J2563" s="70"/>
      <c r="K2563" s="178"/>
    </row>
    <row r="2564" spans="1:11">
      <c r="A2564" s="67" t="s">
        <v>3928</v>
      </c>
      <c r="B2564" s="68" t="s">
        <v>3929</v>
      </c>
      <c r="C2564" s="68" t="s">
        <v>3924</v>
      </c>
      <c r="D2564" s="68" t="s">
        <v>3925</v>
      </c>
      <c r="E2564" s="68" t="s">
        <v>4277</v>
      </c>
      <c r="F2564" s="68" t="s">
        <v>4278</v>
      </c>
      <c r="G2564" s="68" t="s">
        <v>4279</v>
      </c>
      <c r="H2564" s="69">
        <v>57057</v>
      </c>
      <c r="I2564" s="68" t="s">
        <v>5148</v>
      </c>
      <c r="J2564" s="70"/>
      <c r="K2564" s="178"/>
    </row>
    <row r="2565" spans="1:11">
      <c r="A2565" s="67" t="s">
        <v>3930</v>
      </c>
      <c r="B2565" s="68" t="s">
        <v>3931</v>
      </c>
      <c r="C2565" s="68" t="s">
        <v>3924</v>
      </c>
      <c r="D2565" s="68" t="s">
        <v>3925</v>
      </c>
      <c r="E2565" s="68" t="s">
        <v>4277</v>
      </c>
      <c r="F2565" s="68" t="s">
        <v>4278</v>
      </c>
      <c r="G2565" s="68" t="s">
        <v>4279</v>
      </c>
      <c r="H2565" s="69">
        <v>88944</v>
      </c>
      <c r="I2565" s="68" t="s">
        <v>5148</v>
      </c>
      <c r="J2565" s="70"/>
      <c r="K2565" s="178"/>
    </row>
    <row r="2566" spans="1:11">
      <c r="A2566" s="67" t="s">
        <v>3932</v>
      </c>
      <c r="B2566" s="68" t="s">
        <v>3933</v>
      </c>
      <c r="C2566" s="68" t="s">
        <v>3924</v>
      </c>
      <c r="D2566" s="68" t="s">
        <v>3925</v>
      </c>
      <c r="E2566" s="68" t="s">
        <v>4277</v>
      </c>
      <c r="F2566" s="68" t="s">
        <v>4278</v>
      </c>
      <c r="G2566" s="68" t="s">
        <v>4279</v>
      </c>
      <c r="H2566" s="69">
        <v>5035</v>
      </c>
      <c r="I2566" s="68" t="s">
        <v>5148</v>
      </c>
      <c r="J2566" s="70"/>
      <c r="K2566" s="178"/>
    </row>
    <row r="2567" spans="1:11">
      <c r="A2567" s="67" t="s">
        <v>3934</v>
      </c>
      <c r="B2567" s="68" t="s">
        <v>3935</v>
      </c>
      <c r="C2567" s="68" t="s">
        <v>3924</v>
      </c>
      <c r="D2567" s="68" t="s">
        <v>3925</v>
      </c>
      <c r="E2567" s="68" t="s">
        <v>4277</v>
      </c>
      <c r="F2567" s="68" t="s">
        <v>4278</v>
      </c>
      <c r="G2567" s="68" t="s">
        <v>4279</v>
      </c>
      <c r="H2567" s="69">
        <v>8389</v>
      </c>
      <c r="I2567" s="68" t="s">
        <v>5148</v>
      </c>
      <c r="J2567" s="70"/>
      <c r="K2567" s="178"/>
    </row>
    <row r="2568" spans="1:11">
      <c r="A2568" s="67" t="s">
        <v>3936</v>
      </c>
      <c r="B2568" s="68" t="s">
        <v>3937</v>
      </c>
      <c r="C2568" s="68" t="s">
        <v>3924</v>
      </c>
      <c r="D2568" s="68" t="s">
        <v>3925</v>
      </c>
      <c r="E2568" s="68" t="s">
        <v>4277</v>
      </c>
      <c r="F2568" s="68" t="s">
        <v>4278</v>
      </c>
      <c r="G2568" s="68" t="s">
        <v>4279</v>
      </c>
      <c r="H2568" s="69">
        <v>82230</v>
      </c>
      <c r="I2568" s="68" t="s">
        <v>5148</v>
      </c>
      <c r="J2568" s="70"/>
      <c r="K2568" s="178"/>
    </row>
    <row r="2569" spans="1:11">
      <c r="A2569" s="67" t="s">
        <v>3938</v>
      </c>
      <c r="B2569" s="68" t="s">
        <v>3939</v>
      </c>
      <c r="C2569" s="68" t="s">
        <v>3924</v>
      </c>
      <c r="D2569" s="68" t="s">
        <v>3925</v>
      </c>
      <c r="E2569" s="68" t="s">
        <v>4277</v>
      </c>
      <c r="F2569" s="68" t="s">
        <v>4278</v>
      </c>
      <c r="G2569" s="68" t="s">
        <v>4279</v>
      </c>
      <c r="H2569" s="69">
        <v>1678</v>
      </c>
      <c r="I2569" s="68" t="s">
        <v>5148</v>
      </c>
      <c r="J2569" s="70"/>
      <c r="K2569" s="178"/>
    </row>
    <row r="2570" spans="1:11">
      <c r="A2570" s="67" t="s">
        <v>3940</v>
      </c>
      <c r="B2570" s="68" t="s">
        <v>3941</v>
      </c>
      <c r="C2570" s="68" t="s">
        <v>3924</v>
      </c>
      <c r="D2570" s="68" t="s">
        <v>3925</v>
      </c>
      <c r="E2570" s="68" t="s">
        <v>4277</v>
      </c>
      <c r="F2570" s="68" t="s">
        <v>4278</v>
      </c>
      <c r="G2570" s="68" t="s">
        <v>4279</v>
      </c>
      <c r="H2570" s="69">
        <v>58736</v>
      </c>
      <c r="I2570" s="68" t="s">
        <v>5148</v>
      </c>
      <c r="J2570" s="70"/>
      <c r="K2570" s="178"/>
    </row>
    <row r="2571" spans="1:11">
      <c r="A2571" s="67" t="s">
        <v>3942</v>
      </c>
      <c r="B2571" s="68" t="s">
        <v>3943</v>
      </c>
      <c r="C2571" s="68" t="s">
        <v>3924</v>
      </c>
      <c r="D2571" s="68" t="s">
        <v>3925</v>
      </c>
      <c r="E2571" s="68" t="s">
        <v>4277</v>
      </c>
      <c r="F2571" s="68" t="s">
        <v>4278</v>
      </c>
      <c r="G2571" s="68" t="s">
        <v>4279</v>
      </c>
      <c r="H2571" s="69">
        <v>31885</v>
      </c>
      <c r="I2571" s="68" t="s">
        <v>5148</v>
      </c>
      <c r="J2571" s="70"/>
      <c r="K2571" s="178"/>
    </row>
    <row r="2572" spans="1:11">
      <c r="A2572" s="67" t="s">
        <v>3944</v>
      </c>
      <c r="B2572" s="68" t="s">
        <v>3945</v>
      </c>
      <c r="C2572" s="68" t="s">
        <v>3924</v>
      </c>
      <c r="D2572" s="68" t="s">
        <v>3925</v>
      </c>
      <c r="E2572" s="68" t="s">
        <v>4277</v>
      </c>
      <c r="F2572" s="68" t="s">
        <v>4278</v>
      </c>
      <c r="G2572" s="68" t="s">
        <v>4279</v>
      </c>
      <c r="H2572" s="69">
        <v>6713</v>
      </c>
      <c r="I2572" s="68" t="s">
        <v>5148</v>
      </c>
      <c r="J2572" s="70"/>
      <c r="K2572" s="178"/>
    </row>
    <row r="2573" spans="1:11">
      <c r="A2573" s="67" t="s">
        <v>3946</v>
      </c>
      <c r="B2573" s="68" t="s">
        <v>3947</v>
      </c>
      <c r="C2573" s="68" t="s">
        <v>3924</v>
      </c>
      <c r="D2573" s="68" t="s">
        <v>3925</v>
      </c>
      <c r="E2573" s="68" t="s">
        <v>4277</v>
      </c>
      <c r="F2573" s="68" t="s">
        <v>4278</v>
      </c>
      <c r="G2573" s="68" t="s">
        <v>4279</v>
      </c>
      <c r="H2573" s="69">
        <v>18460</v>
      </c>
      <c r="I2573" s="68" t="s">
        <v>5148</v>
      </c>
      <c r="J2573" s="70"/>
      <c r="K2573" s="178"/>
    </row>
    <row r="2574" spans="1:11">
      <c r="A2574" s="67" t="s">
        <v>3948</v>
      </c>
      <c r="B2574" s="68" t="s">
        <v>3949</v>
      </c>
      <c r="C2574" s="68" t="s">
        <v>3924</v>
      </c>
      <c r="D2574" s="68" t="s">
        <v>3925</v>
      </c>
      <c r="E2574" s="68" t="s">
        <v>4277</v>
      </c>
      <c r="F2574" s="68" t="s">
        <v>4278</v>
      </c>
      <c r="G2574" s="68" t="s">
        <v>4279</v>
      </c>
      <c r="H2574" s="69">
        <v>1678</v>
      </c>
      <c r="I2574" s="68" t="s">
        <v>5148</v>
      </c>
      <c r="J2574" s="70"/>
      <c r="K2574" s="178"/>
    </row>
    <row r="2575" spans="1:11">
      <c r="A2575" s="67" t="s">
        <v>3950</v>
      </c>
      <c r="B2575" s="68" t="s">
        <v>3951</v>
      </c>
      <c r="C2575" s="68" t="s">
        <v>3952</v>
      </c>
      <c r="D2575" s="68" t="s">
        <v>3953</v>
      </c>
      <c r="E2575" s="68" t="s">
        <v>4277</v>
      </c>
      <c r="F2575" s="68" t="s">
        <v>4278</v>
      </c>
      <c r="G2575" s="68" t="s">
        <v>4279</v>
      </c>
      <c r="H2575" s="69">
        <v>161105</v>
      </c>
      <c r="I2575" s="68" t="s">
        <v>5148</v>
      </c>
      <c r="J2575" s="70"/>
      <c r="K2575" s="178"/>
    </row>
    <row r="2576" spans="1:11">
      <c r="A2576" s="67" t="s">
        <v>3954</v>
      </c>
      <c r="B2576" s="68" t="s">
        <v>3955</v>
      </c>
      <c r="C2576" s="68" t="s">
        <v>3952</v>
      </c>
      <c r="D2576" s="68" t="s">
        <v>3953</v>
      </c>
      <c r="E2576" s="68" t="s">
        <v>4277</v>
      </c>
      <c r="F2576" s="68" t="s">
        <v>4278</v>
      </c>
      <c r="G2576" s="68" t="s">
        <v>4279</v>
      </c>
      <c r="H2576" s="69">
        <v>191312</v>
      </c>
      <c r="I2576" s="68" t="s">
        <v>5148</v>
      </c>
      <c r="J2576" s="70"/>
      <c r="K2576" s="178"/>
    </row>
    <row r="2577" spans="1:11">
      <c r="A2577" s="67" t="s">
        <v>3956</v>
      </c>
      <c r="B2577" s="68" t="s">
        <v>3957</v>
      </c>
      <c r="C2577" s="68" t="s">
        <v>3952</v>
      </c>
      <c r="D2577" s="68" t="s">
        <v>3953</v>
      </c>
      <c r="E2577" s="68" t="s">
        <v>4277</v>
      </c>
      <c r="F2577" s="68" t="s">
        <v>4278</v>
      </c>
      <c r="G2577" s="68" t="s">
        <v>4279</v>
      </c>
      <c r="H2577" s="69">
        <v>137611</v>
      </c>
      <c r="I2577" s="68" t="s">
        <v>5148</v>
      </c>
      <c r="J2577" s="70"/>
      <c r="K2577" s="178"/>
    </row>
    <row r="2578" spans="1:11">
      <c r="A2578" s="67" t="s">
        <v>3958</v>
      </c>
      <c r="B2578" s="68" t="s">
        <v>3959</v>
      </c>
      <c r="C2578" s="68" t="s">
        <v>3952</v>
      </c>
      <c r="D2578" s="68" t="s">
        <v>3953</v>
      </c>
      <c r="E2578" s="68" t="s">
        <v>4277</v>
      </c>
      <c r="F2578" s="68" t="s">
        <v>4278</v>
      </c>
      <c r="G2578" s="68" t="s">
        <v>4279</v>
      </c>
      <c r="H2578" s="69">
        <v>28529</v>
      </c>
      <c r="I2578" s="68" t="s">
        <v>5148</v>
      </c>
      <c r="J2578" s="70"/>
      <c r="K2578" s="178"/>
    </row>
    <row r="2579" spans="1:11">
      <c r="A2579" s="67" t="s">
        <v>3960</v>
      </c>
      <c r="B2579" s="68" t="s">
        <v>3961</v>
      </c>
      <c r="C2579" s="68" t="s">
        <v>3952</v>
      </c>
      <c r="D2579" s="68" t="s">
        <v>3953</v>
      </c>
      <c r="E2579" s="68" t="s">
        <v>4277</v>
      </c>
      <c r="F2579" s="68" t="s">
        <v>4278</v>
      </c>
      <c r="G2579" s="68" t="s">
        <v>4279</v>
      </c>
      <c r="H2579" s="69">
        <v>30206</v>
      </c>
      <c r="I2579" s="68" t="s">
        <v>5148</v>
      </c>
      <c r="J2579" s="70"/>
      <c r="K2579" s="178"/>
    </row>
    <row r="2580" spans="1:11">
      <c r="A2580" s="67" t="s">
        <v>3962</v>
      </c>
      <c r="B2580" s="68" t="s">
        <v>3963</v>
      </c>
      <c r="C2580" s="68" t="s">
        <v>3952</v>
      </c>
      <c r="D2580" s="68" t="s">
        <v>3953</v>
      </c>
      <c r="E2580" s="68" t="s">
        <v>4277</v>
      </c>
      <c r="F2580" s="68" t="s">
        <v>4278</v>
      </c>
      <c r="G2580" s="68" t="s">
        <v>4279</v>
      </c>
      <c r="H2580" s="69">
        <v>1678</v>
      </c>
      <c r="I2580" s="68" t="s">
        <v>5148</v>
      </c>
      <c r="J2580" s="70"/>
      <c r="K2580" s="178"/>
    </row>
    <row r="2581" spans="1:11">
      <c r="A2581" s="67" t="s">
        <v>3964</v>
      </c>
      <c r="B2581" s="68" t="s">
        <v>3965</v>
      </c>
      <c r="C2581" s="68" t="s">
        <v>3952</v>
      </c>
      <c r="D2581" s="68" t="s">
        <v>3953</v>
      </c>
      <c r="E2581" s="68" t="s">
        <v>4277</v>
      </c>
      <c r="F2581" s="68" t="s">
        <v>4278</v>
      </c>
      <c r="G2581" s="68" t="s">
        <v>4279</v>
      </c>
      <c r="H2581" s="69">
        <v>8389</v>
      </c>
      <c r="I2581" s="68" t="s">
        <v>5148</v>
      </c>
      <c r="J2581" s="70"/>
      <c r="K2581" s="178"/>
    </row>
    <row r="2582" spans="1:11">
      <c r="A2582" s="67" t="s">
        <v>3966</v>
      </c>
      <c r="B2582" s="68" t="s">
        <v>3967</v>
      </c>
      <c r="C2582" s="68" t="s">
        <v>3952</v>
      </c>
      <c r="D2582" s="68" t="s">
        <v>3953</v>
      </c>
      <c r="E2582" s="68" t="s">
        <v>4277</v>
      </c>
      <c r="F2582" s="68" t="s">
        <v>4278</v>
      </c>
      <c r="G2582" s="68" t="s">
        <v>4279</v>
      </c>
      <c r="H2582" s="69">
        <v>152715</v>
      </c>
      <c r="I2582" s="68" t="s">
        <v>5148</v>
      </c>
      <c r="J2582" s="70"/>
      <c r="K2582" s="178"/>
    </row>
    <row r="2583" spans="1:11">
      <c r="A2583" s="67" t="s">
        <v>3968</v>
      </c>
      <c r="B2583" s="68" t="s">
        <v>3969</v>
      </c>
      <c r="C2583" s="68" t="s">
        <v>3970</v>
      </c>
      <c r="D2583" s="68" t="s">
        <v>3971</v>
      </c>
      <c r="E2583" s="68" t="s">
        <v>4277</v>
      </c>
      <c r="F2583" s="68" t="s">
        <v>4278</v>
      </c>
      <c r="G2583" s="68" t="s">
        <v>4279</v>
      </c>
      <c r="H2583" s="69">
        <v>58736</v>
      </c>
      <c r="I2583" s="68" t="s">
        <v>5148</v>
      </c>
      <c r="J2583" s="70"/>
      <c r="K2583" s="178"/>
    </row>
    <row r="2584" spans="1:11">
      <c r="A2584" s="67" t="s">
        <v>3972</v>
      </c>
      <c r="B2584" s="68" t="s">
        <v>3973</v>
      </c>
      <c r="C2584" s="68" t="s">
        <v>3970</v>
      </c>
      <c r="D2584" s="68" t="s">
        <v>3971</v>
      </c>
      <c r="E2584" s="68" t="s">
        <v>4277</v>
      </c>
      <c r="F2584" s="68" t="s">
        <v>4278</v>
      </c>
      <c r="G2584" s="68" t="s">
        <v>4279</v>
      </c>
      <c r="H2584" s="69">
        <v>58736</v>
      </c>
      <c r="I2584" s="68" t="s">
        <v>5148</v>
      </c>
      <c r="J2584" s="70"/>
      <c r="K2584" s="178"/>
    </row>
    <row r="2585" spans="1:11">
      <c r="A2585" s="67" t="s">
        <v>3974</v>
      </c>
      <c r="B2585" s="68" t="s">
        <v>3975</v>
      </c>
      <c r="C2585" s="68" t="s">
        <v>3970</v>
      </c>
      <c r="D2585" s="68" t="s">
        <v>3971</v>
      </c>
      <c r="E2585" s="68" t="s">
        <v>4277</v>
      </c>
      <c r="F2585" s="68" t="s">
        <v>4278</v>
      </c>
      <c r="G2585" s="68" t="s">
        <v>4279</v>
      </c>
      <c r="H2585" s="69">
        <v>104046</v>
      </c>
      <c r="I2585" s="68" t="s">
        <v>5148</v>
      </c>
      <c r="J2585" s="70"/>
      <c r="K2585" s="178"/>
    </row>
    <row r="2586" spans="1:11">
      <c r="A2586" s="67" t="s">
        <v>3976</v>
      </c>
      <c r="B2586" s="68" t="s">
        <v>3977</v>
      </c>
      <c r="C2586" s="68" t="s">
        <v>3970</v>
      </c>
      <c r="D2586" s="68" t="s">
        <v>3971</v>
      </c>
      <c r="E2586" s="68" t="s">
        <v>4277</v>
      </c>
      <c r="F2586" s="68" t="s">
        <v>4278</v>
      </c>
      <c r="G2586" s="68" t="s">
        <v>4279</v>
      </c>
      <c r="H2586" s="69">
        <v>70485</v>
      </c>
      <c r="I2586" s="68" t="s">
        <v>5148</v>
      </c>
      <c r="J2586" s="70"/>
      <c r="K2586" s="178"/>
    </row>
    <row r="2587" spans="1:11">
      <c r="A2587" s="67" t="s">
        <v>3978</v>
      </c>
      <c r="B2587" s="68" t="s">
        <v>3979</v>
      </c>
      <c r="C2587" s="68" t="s">
        <v>3970</v>
      </c>
      <c r="D2587" s="68" t="s">
        <v>3971</v>
      </c>
      <c r="E2587" s="68" t="s">
        <v>4277</v>
      </c>
      <c r="F2587" s="68" t="s">
        <v>4278</v>
      </c>
      <c r="G2587" s="68" t="s">
        <v>4279</v>
      </c>
      <c r="H2587" s="69">
        <v>90621</v>
      </c>
      <c r="I2587" s="68" t="s">
        <v>5148</v>
      </c>
      <c r="J2587" s="70"/>
      <c r="K2587" s="178"/>
    </row>
    <row r="2588" spans="1:11">
      <c r="A2588" s="67" t="s">
        <v>3980</v>
      </c>
      <c r="B2588" s="68" t="s">
        <v>3981</v>
      </c>
      <c r="C2588" s="68" t="s">
        <v>3970</v>
      </c>
      <c r="D2588" s="68" t="s">
        <v>3971</v>
      </c>
      <c r="E2588" s="68" t="s">
        <v>4277</v>
      </c>
      <c r="F2588" s="68" t="s">
        <v>4278</v>
      </c>
      <c r="G2588" s="68" t="s">
        <v>4279</v>
      </c>
      <c r="H2588" s="69">
        <v>21817</v>
      </c>
      <c r="I2588" s="68" t="s">
        <v>5148</v>
      </c>
      <c r="J2588" s="70"/>
      <c r="K2588" s="178"/>
    </row>
    <row r="2589" spans="1:11">
      <c r="A2589" s="67" t="s">
        <v>3982</v>
      </c>
      <c r="B2589" s="68" t="s">
        <v>3983</v>
      </c>
      <c r="C2589" s="68" t="s">
        <v>3970</v>
      </c>
      <c r="D2589" s="68" t="s">
        <v>3971</v>
      </c>
      <c r="E2589" s="68" t="s">
        <v>4277</v>
      </c>
      <c r="F2589" s="68" t="s">
        <v>4278</v>
      </c>
      <c r="G2589" s="68" t="s">
        <v>4279</v>
      </c>
      <c r="H2589" s="69">
        <v>5035</v>
      </c>
      <c r="I2589" s="68" t="s">
        <v>5148</v>
      </c>
      <c r="J2589" s="70"/>
      <c r="K2589" s="178"/>
    </row>
    <row r="2590" spans="1:11">
      <c r="A2590" s="67" t="s">
        <v>3984</v>
      </c>
      <c r="B2590" s="68" t="s">
        <v>3985</v>
      </c>
      <c r="C2590" s="68" t="s">
        <v>3970</v>
      </c>
      <c r="D2590" s="68" t="s">
        <v>3971</v>
      </c>
      <c r="E2590" s="68" t="s">
        <v>4277</v>
      </c>
      <c r="F2590" s="68" t="s">
        <v>4278</v>
      </c>
      <c r="G2590" s="68" t="s">
        <v>4279</v>
      </c>
      <c r="H2590" s="69">
        <v>15104</v>
      </c>
      <c r="I2590" s="68" t="s">
        <v>5148</v>
      </c>
      <c r="J2590" s="70"/>
      <c r="K2590" s="178"/>
    </row>
    <row r="2591" spans="1:11">
      <c r="A2591" s="67" t="s">
        <v>3986</v>
      </c>
      <c r="B2591" s="68" t="s">
        <v>3987</v>
      </c>
      <c r="C2591" s="68" t="s">
        <v>3970</v>
      </c>
      <c r="D2591" s="68" t="s">
        <v>3971</v>
      </c>
      <c r="E2591" s="68" t="s">
        <v>4277</v>
      </c>
      <c r="F2591" s="68" t="s">
        <v>4278</v>
      </c>
      <c r="G2591" s="68" t="s">
        <v>4279</v>
      </c>
      <c r="H2591" s="69">
        <v>583</v>
      </c>
      <c r="I2591" s="68" t="s">
        <v>5148</v>
      </c>
      <c r="J2591" s="70"/>
      <c r="K2591" s="178"/>
    </row>
    <row r="2592" spans="1:11">
      <c r="A2592" s="67" t="s">
        <v>3988</v>
      </c>
      <c r="B2592" s="68" t="s">
        <v>3989</v>
      </c>
      <c r="C2592" s="68" t="s">
        <v>3970</v>
      </c>
      <c r="D2592" s="68" t="s">
        <v>3971</v>
      </c>
      <c r="E2592" s="68" t="s">
        <v>4277</v>
      </c>
      <c r="F2592" s="68" t="s">
        <v>4278</v>
      </c>
      <c r="G2592" s="68" t="s">
        <v>4279</v>
      </c>
      <c r="H2592" s="69">
        <v>3357</v>
      </c>
      <c r="I2592" s="68" t="s">
        <v>5148</v>
      </c>
      <c r="J2592" s="70"/>
      <c r="K2592" s="178"/>
    </row>
    <row r="2593" spans="1:11">
      <c r="A2593" s="67" t="s">
        <v>3990</v>
      </c>
      <c r="B2593" s="68" t="s">
        <v>3991</v>
      </c>
      <c r="C2593" s="68" t="s">
        <v>3970</v>
      </c>
      <c r="D2593" s="68" t="s">
        <v>3971</v>
      </c>
      <c r="E2593" s="68" t="s">
        <v>4277</v>
      </c>
      <c r="F2593" s="68" t="s">
        <v>4278</v>
      </c>
      <c r="G2593" s="68" t="s">
        <v>4279</v>
      </c>
      <c r="H2593" s="69">
        <v>50346</v>
      </c>
      <c r="I2593" s="68" t="s">
        <v>5148</v>
      </c>
      <c r="J2593" s="70"/>
      <c r="K2593" s="178"/>
    </row>
    <row r="2594" spans="1:11">
      <c r="A2594" s="67" t="s">
        <v>3992</v>
      </c>
      <c r="B2594" s="68" t="s">
        <v>3993</v>
      </c>
      <c r="C2594" s="68" t="s">
        <v>3970</v>
      </c>
      <c r="D2594" s="68" t="s">
        <v>3971</v>
      </c>
      <c r="E2594" s="68" t="s">
        <v>4277</v>
      </c>
      <c r="F2594" s="68" t="s">
        <v>4278</v>
      </c>
      <c r="G2594" s="68" t="s">
        <v>4279</v>
      </c>
      <c r="H2594" s="69">
        <v>3357</v>
      </c>
      <c r="I2594" s="68" t="s">
        <v>5148</v>
      </c>
      <c r="J2594" s="70"/>
      <c r="K2594" s="178"/>
    </row>
    <row r="2595" spans="1:11">
      <c r="A2595" s="67" t="s">
        <v>3994</v>
      </c>
      <c r="B2595" s="68" t="s">
        <v>3995</v>
      </c>
      <c r="C2595" s="68" t="s">
        <v>3970</v>
      </c>
      <c r="D2595" s="68" t="s">
        <v>3971</v>
      </c>
      <c r="E2595" s="68" t="s">
        <v>4277</v>
      </c>
      <c r="F2595" s="68" t="s">
        <v>4278</v>
      </c>
      <c r="G2595" s="68" t="s">
        <v>4279</v>
      </c>
      <c r="H2595" s="69">
        <v>8389</v>
      </c>
      <c r="I2595" s="68" t="s">
        <v>5148</v>
      </c>
      <c r="J2595" s="70"/>
      <c r="K2595" s="178"/>
    </row>
    <row r="2596" spans="1:11">
      <c r="A2596" s="67" t="s">
        <v>3996</v>
      </c>
      <c r="B2596" s="68" t="s">
        <v>3997</v>
      </c>
      <c r="C2596" s="68" t="s">
        <v>3970</v>
      </c>
      <c r="D2596" s="68" t="s">
        <v>3971</v>
      </c>
      <c r="E2596" s="68" t="s">
        <v>4277</v>
      </c>
      <c r="F2596" s="68" t="s">
        <v>4278</v>
      </c>
      <c r="G2596" s="68" t="s">
        <v>4279</v>
      </c>
      <c r="H2596" s="69">
        <v>5035</v>
      </c>
      <c r="I2596" s="68" t="s">
        <v>5148</v>
      </c>
      <c r="J2596" s="70"/>
      <c r="K2596" s="178"/>
    </row>
    <row r="2597" spans="1:11">
      <c r="A2597" s="67" t="s">
        <v>3998</v>
      </c>
      <c r="B2597" s="68" t="s">
        <v>3999</v>
      </c>
      <c r="C2597" s="68" t="s">
        <v>3970</v>
      </c>
      <c r="D2597" s="68" t="s">
        <v>3971</v>
      </c>
      <c r="E2597" s="68" t="s">
        <v>4277</v>
      </c>
      <c r="F2597" s="68" t="s">
        <v>4278</v>
      </c>
      <c r="G2597" s="68" t="s">
        <v>4279</v>
      </c>
      <c r="H2597" s="69">
        <v>16782</v>
      </c>
      <c r="I2597" s="68" t="s">
        <v>5148</v>
      </c>
      <c r="J2597" s="70"/>
      <c r="K2597" s="178"/>
    </row>
    <row r="2598" spans="1:11">
      <c r="A2598" s="67" t="s">
        <v>4000</v>
      </c>
      <c r="B2598" s="68" t="s">
        <v>4001</v>
      </c>
      <c r="C2598" s="68" t="s">
        <v>3970</v>
      </c>
      <c r="D2598" s="68" t="s">
        <v>3971</v>
      </c>
      <c r="E2598" s="68" t="s">
        <v>4277</v>
      </c>
      <c r="F2598" s="68" t="s">
        <v>4278</v>
      </c>
      <c r="G2598" s="68" t="s">
        <v>4279</v>
      </c>
      <c r="H2598" s="69">
        <v>10069</v>
      </c>
      <c r="I2598" s="68" t="s">
        <v>5148</v>
      </c>
      <c r="J2598" s="70"/>
      <c r="K2598" s="178"/>
    </row>
    <row r="2599" spans="1:11">
      <c r="A2599" s="67" t="s">
        <v>4002</v>
      </c>
      <c r="B2599" s="68" t="s">
        <v>4003</v>
      </c>
      <c r="C2599" s="68" t="s">
        <v>4004</v>
      </c>
      <c r="D2599" s="68" t="s">
        <v>4005</v>
      </c>
      <c r="E2599" s="68" t="s">
        <v>4277</v>
      </c>
      <c r="F2599" s="68" t="s">
        <v>4278</v>
      </c>
      <c r="G2599" s="68" t="s">
        <v>4279</v>
      </c>
      <c r="H2599" s="69">
        <v>206416</v>
      </c>
      <c r="I2599" s="68" t="s">
        <v>5148</v>
      </c>
      <c r="J2599" s="70"/>
      <c r="K2599" s="178"/>
    </row>
    <row r="2600" spans="1:11">
      <c r="A2600" s="67" t="s">
        <v>4006</v>
      </c>
      <c r="B2600" s="68" t="s">
        <v>4007</v>
      </c>
      <c r="C2600" s="68" t="s">
        <v>4004</v>
      </c>
      <c r="D2600" s="68" t="s">
        <v>4005</v>
      </c>
      <c r="E2600" s="68" t="s">
        <v>4277</v>
      </c>
      <c r="F2600" s="68" t="s">
        <v>4278</v>
      </c>
      <c r="G2600" s="68" t="s">
        <v>4279</v>
      </c>
      <c r="H2600" s="69">
        <v>323889</v>
      </c>
      <c r="I2600" s="68" t="s">
        <v>5148</v>
      </c>
      <c r="J2600" s="70"/>
      <c r="K2600" s="178"/>
    </row>
    <row r="2601" spans="1:11">
      <c r="A2601" s="67" t="s">
        <v>4008</v>
      </c>
      <c r="B2601" s="68" t="s">
        <v>4009</v>
      </c>
      <c r="C2601" s="68" t="s">
        <v>4004</v>
      </c>
      <c r="D2601" s="68" t="s">
        <v>4005</v>
      </c>
      <c r="E2601" s="68" t="s">
        <v>4277</v>
      </c>
      <c r="F2601" s="68" t="s">
        <v>4278</v>
      </c>
      <c r="G2601" s="68" t="s">
        <v>4279</v>
      </c>
      <c r="H2601" s="69">
        <v>13425</v>
      </c>
      <c r="I2601" s="68" t="s">
        <v>5148</v>
      </c>
      <c r="J2601" s="70"/>
      <c r="K2601" s="178"/>
    </row>
    <row r="2602" spans="1:11">
      <c r="A2602" s="67" t="s">
        <v>4010</v>
      </c>
      <c r="B2602" s="68" t="s">
        <v>4011</v>
      </c>
      <c r="C2602" s="68" t="s">
        <v>4004</v>
      </c>
      <c r="D2602" s="68" t="s">
        <v>4005</v>
      </c>
      <c r="E2602" s="68" t="s">
        <v>4277</v>
      </c>
      <c r="F2602" s="68" t="s">
        <v>4278</v>
      </c>
      <c r="G2602" s="68" t="s">
        <v>4279</v>
      </c>
      <c r="H2602" s="69">
        <v>6713</v>
      </c>
      <c r="I2602" s="68" t="s">
        <v>5148</v>
      </c>
      <c r="J2602" s="70"/>
      <c r="K2602" s="178"/>
    </row>
    <row r="2603" spans="1:11">
      <c r="A2603" s="67" t="s">
        <v>4012</v>
      </c>
      <c r="B2603" s="68" t="s">
        <v>4013</v>
      </c>
      <c r="C2603" s="68" t="s">
        <v>4004</v>
      </c>
      <c r="D2603" s="68" t="s">
        <v>4005</v>
      </c>
      <c r="E2603" s="68" t="s">
        <v>4277</v>
      </c>
      <c r="F2603" s="68" t="s">
        <v>4278</v>
      </c>
      <c r="G2603" s="68" t="s">
        <v>4279</v>
      </c>
      <c r="H2603" s="69">
        <v>1678</v>
      </c>
      <c r="I2603" s="68" t="s">
        <v>5148</v>
      </c>
      <c r="J2603" s="70"/>
      <c r="K2603" s="178"/>
    </row>
    <row r="2604" spans="1:11">
      <c r="A2604" s="67" t="s">
        <v>4014</v>
      </c>
      <c r="B2604" s="68" t="s">
        <v>4015</v>
      </c>
      <c r="C2604" s="68" t="s">
        <v>4004</v>
      </c>
      <c r="D2604" s="68" t="s">
        <v>4005</v>
      </c>
      <c r="E2604" s="68" t="s">
        <v>4277</v>
      </c>
      <c r="F2604" s="68" t="s">
        <v>4278</v>
      </c>
      <c r="G2604" s="68" t="s">
        <v>4279</v>
      </c>
      <c r="H2604" s="69">
        <v>41955</v>
      </c>
      <c r="I2604" s="68" t="s">
        <v>5148</v>
      </c>
      <c r="J2604" s="70"/>
      <c r="K2604" s="178"/>
    </row>
    <row r="2605" spans="1:11">
      <c r="A2605" s="67" t="s">
        <v>4016</v>
      </c>
      <c r="B2605" s="68" t="s">
        <v>4017</v>
      </c>
      <c r="C2605" s="68" t="s">
        <v>4004</v>
      </c>
      <c r="D2605" s="68" t="s">
        <v>4005</v>
      </c>
      <c r="E2605" s="68" t="s">
        <v>4277</v>
      </c>
      <c r="F2605" s="68" t="s">
        <v>4278</v>
      </c>
      <c r="G2605" s="68" t="s">
        <v>4279</v>
      </c>
      <c r="H2605" s="69">
        <v>8389</v>
      </c>
      <c r="I2605" s="68" t="s">
        <v>5148</v>
      </c>
      <c r="J2605" s="70"/>
      <c r="K2605" s="178"/>
    </row>
    <row r="2606" spans="1:11">
      <c r="A2606" s="67" t="s">
        <v>4018</v>
      </c>
      <c r="B2606" s="68" t="s">
        <v>4019</v>
      </c>
      <c r="C2606" s="68" t="s">
        <v>4004</v>
      </c>
      <c r="D2606" s="68" t="s">
        <v>4005</v>
      </c>
      <c r="E2606" s="68" t="s">
        <v>4277</v>
      </c>
      <c r="F2606" s="68" t="s">
        <v>4278</v>
      </c>
      <c r="G2606" s="68" t="s">
        <v>4279</v>
      </c>
      <c r="H2606" s="69">
        <v>30206</v>
      </c>
      <c r="I2606" s="68" t="s">
        <v>5148</v>
      </c>
      <c r="J2606" s="70"/>
      <c r="K2606" s="178"/>
    </row>
    <row r="2607" spans="1:11">
      <c r="A2607" s="67" t="s">
        <v>4020</v>
      </c>
      <c r="B2607" s="68" t="s">
        <v>4021</v>
      </c>
      <c r="C2607" s="68" t="s">
        <v>4022</v>
      </c>
      <c r="D2607" s="68" t="s">
        <v>4023</v>
      </c>
      <c r="E2607" s="68" t="s">
        <v>4277</v>
      </c>
      <c r="F2607" s="68" t="s">
        <v>4278</v>
      </c>
      <c r="G2607" s="68" t="s">
        <v>4279</v>
      </c>
      <c r="H2607" s="69">
        <v>414511</v>
      </c>
      <c r="I2607" s="68" t="s">
        <v>5148</v>
      </c>
      <c r="J2607" s="70"/>
      <c r="K2607" s="178"/>
    </row>
    <row r="2608" spans="1:11">
      <c r="A2608" s="67" t="s">
        <v>4024</v>
      </c>
      <c r="B2608" s="68" t="s">
        <v>4025</v>
      </c>
      <c r="C2608" s="68" t="s">
        <v>4022</v>
      </c>
      <c r="D2608" s="68" t="s">
        <v>4023</v>
      </c>
      <c r="E2608" s="68" t="s">
        <v>4277</v>
      </c>
      <c r="F2608" s="68" t="s">
        <v>4278</v>
      </c>
      <c r="G2608" s="68" t="s">
        <v>4279</v>
      </c>
      <c r="H2608" s="69">
        <v>16782</v>
      </c>
      <c r="I2608" s="68" t="s">
        <v>5148</v>
      </c>
      <c r="J2608" s="70"/>
      <c r="K2608" s="178"/>
    </row>
    <row r="2609" spans="1:11">
      <c r="A2609" s="67" t="s">
        <v>4026</v>
      </c>
      <c r="B2609" s="68" t="s">
        <v>4027</v>
      </c>
      <c r="C2609" s="68" t="s">
        <v>4022</v>
      </c>
      <c r="D2609" s="68" t="s">
        <v>4023</v>
      </c>
      <c r="E2609" s="68" t="s">
        <v>4277</v>
      </c>
      <c r="F2609" s="68" t="s">
        <v>4278</v>
      </c>
      <c r="G2609" s="68" t="s">
        <v>4279</v>
      </c>
      <c r="H2609" s="69">
        <v>8389</v>
      </c>
      <c r="I2609" s="68" t="s">
        <v>5148</v>
      </c>
      <c r="J2609" s="70"/>
      <c r="K2609" s="178"/>
    </row>
    <row r="2610" spans="1:11">
      <c r="A2610" s="67" t="s">
        <v>4028</v>
      </c>
      <c r="B2610" s="68" t="s">
        <v>4029</v>
      </c>
      <c r="C2610" s="68" t="s">
        <v>4022</v>
      </c>
      <c r="D2610" s="68" t="s">
        <v>4023</v>
      </c>
      <c r="E2610" s="68" t="s">
        <v>4277</v>
      </c>
      <c r="F2610" s="68" t="s">
        <v>4278</v>
      </c>
      <c r="G2610" s="68" t="s">
        <v>4279</v>
      </c>
      <c r="H2610" s="69">
        <v>140967</v>
      </c>
      <c r="I2610" s="68" t="s">
        <v>5148</v>
      </c>
      <c r="J2610" s="70"/>
      <c r="K2610" s="178"/>
    </row>
    <row r="2611" spans="1:11">
      <c r="A2611" s="67" t="s">
        <v>4030</v>
      </c>
      <c r="B2611" s="68" t="s">
        <v>4031</v>
      </c>
      <c r="C2611" s="68" t="s">
        <v>4022</v>
      </c>
      <c r="D2611" s="68" t="s">
        <v>4023</v>
      </c>
      <c r="E2611" s="68" t="s">
        <v>4277</v>
      </c>
      <c r="F2611" s="68" t="s">
        <v>4278</v>
      </c>
      <c r="G2611" s="68" t="s">
        <v>4279</v>
      </c>
      <c r="H2611" s="69">
        <v>8389</v>
      </c>
      <c r="I2611" s="68" t="s">
        <v>5148</v>
      </c>
      <c r="J2611" s="70"/>
      <c r="K2611" s="178"/>
    </row>
    <row r="2612" spans="1:11">
      <c r="A2612" s="67" t="s">
        <v>4032</v>
      </c>
      <c r="B2612" s="68" t="s">
        <v>4033</v>
      </c>
      <c r="C2612" s="68" t="s">
        <v>4022</v>
      </c>
      <c r="D2612" s="68" t="s">
        <v>4023</v>
      </c>
      <c r="E2612" s="68" t="s">
        <v>4277</v>
      </c>
      <c r="F2612" s="68" t="s">
        <v>4278</v>
      </c>
      <c r="G2612" s="68" t="s">
        <v>4279</v>
      </c>
      <c r="H2612" s="69">
        <v>5035</v>
      </c>
      <c r="I2612" s="68" t="s">
        <v>5148</v>
      </c>
      <c r="J2612" s="70"/>
      <c r="K2612" s="178"/>
    </row>
    <row r="2613" spans="1:11">
      <c r="A2613" s="67" t="s">
        <v>4034</v>
      </c>
      <c r="B2613" s="68" t="s">
        <v>4035</v>
      </c>
      <c r="C2613" s="68" t="s">
        <v>4022</v>
      </c>
      <c r="D2613" s="68" t="s">
        <v>4023</v>
      </c>
      <c r="E2613" s="68" t="s">
        <v>4277</v>
      </c>
      <c r="F2613" s="68" t="s">
        <v>4278</v>
      </c>
      <c r="G2613" s="68" t="s">
        <v>4279</v>
      </c>
      <c r="H2613" s="69">
        <v>30206</v>
      </c>
      <c r="I2613" s="68" t="s">
        <v>5148</v>
      </c>
      <c r="J2613" s="70"/>
      <c r="K2613" s="178"/>
    </row>
    <row r="2614" spans="1:11">
      <c r="A2614" s="67" t="s">
        <v>4036</v>
      </c>
      <c r="B2614" s="68" t="s">
        <v>4037</v>
      </c>
      <c r="C2614" s="68" t="s">
        <v>4022</v>
      </c>
      <c r="D2614" s="68" t="s">
        <v>4023</v>
      </c>
      <c r="E2614" s="68" t="s">
        <v>4277</v>
      </c>
      <c r="F2614" s="68" t="s">
        <v>4278</v>
      </c>
      <c r="G2614" s="68" t="s">
        <v>4279</v>
      </c>
      <c r="H2614" s="69">
        <v>16782</v>
      </c>
      <c r="I2614" s="68" t="s">
        <v>5148</v>
      </c>
      <c r="J2614" s="70"/>
      <c r="K2614" s="178"/>
    </row>
    <row r="2615" spans="1:11">
      <c r="A2615" s="67" t="s">
        <v>4038</v>
      </c>
      <c r="B2615" s="68" t="s">
        <v>4039</v>
      </c>
      <c r="C2615" s="68" t="s">
        <v>4022</v>
      </c>
      <c r="D2615" s="68" t="s">
        <v>4023</v>
      </c>
      <c r="E2615" s="68" t="s">
        <v>4277</v>
      </c>
      <c r="F2615" s="68" t="s">
        <v>4278</v>
      </c>
      <c r="G2615" s="68" t="s">
        <v>4279</v>
      </c>
      <c r="H2615" s="69">
        <v>18460</v>
      </c>
      <c r="I2615" s="68" t="s">
        <v>5148</v>
      </c>
      <c r="J2615" s="70"/>
      <c r="K2615" s="178"/>
    </row>
    <row r="2616" spans="1:11">
      <c r="A2616" s="67" t="s">
        <v>4040</v>
      </c>
      <c r="B2616" s="68" t="s">
        <v>4041</v>
      </c>
      <c r="C2616" s="68" t="s">
        <v>4042</v>
      </c>
      <c r="D2616" s="68" t="s">
        <v>4043</v>
      </c>
      <c r="E2616" s="68" t="s">
        <v>4277</v>
      </c>
      <c r="F2616" s="68" t="s">
        <v>4278</v>
      </c>
      <c r="G2616" s="68" t="s">
        <v>4279</v>
      </c>
      <c r="H2616" s="69">
        <v>1678</v>
      </c>
      <c r="I2616" s="68" t="s">
        <v>5148</v>
      </c>
      <c r="J2616" s="70"/>
      <c r="K2616" s="178"/>
    </row>
    <row r="2617" spans="1:11">
      <c r="A2617" s="67" t="s">
        <v>4044</v>
      </c>
      <c r="B2617" s="68" t="s">
        <v>4045</v>
      </c>
      <c r="C2617" s="68" t="s">
        <v>4042</v>
      </c>
      <c r="D2617" s="68" t="s">
        <v>4043</v>
      </c>
      <c r="E2617" s="68" t="s">
        <v>4277</v>
      </c>
      <c r="F2617" s="68" t="s">
        <v>4278</v>
      </c>
      <c r="G2617" s="68" t="s">
        <v>4279</v>
      </c>
      <c r="H2617" s="69">
        <v>3357</v>
      </c>
      <c r="I2617" s="68" t="s">
        <v>5148</v>
      </c>
      <c r="J2617" s="70"/>
      <c r="K2617" s="178"/>
    </row>
    <row r="2618" spans="1:11">
      <c r="A2618" s="67" t="s">
        <v>4046</v>
      </c>
      <c r="B2618" s="68" t="s">
        <v>4047</v>
      </c>
      <c r="C2618" s="68" t="s">
        <v>4042</v>
      </c>
      <c r="D2618" s="68" t="s">
        <v>4043</v>
      </c>
      <c r="E2618" s="68" t="s">
        <v>4277</v>
      </c>
      <c r="F2618" s="68" t="s">
        <v>4278</v>
      </c>
      <c r="G2618" s="68" t="s">
        <v>4279</v>
      </c>
      <c r="H2618" s="69">
        <v>189633</v>
      </c>
      <c r="I2618" s="68" t="s">
        <v>5148</v>
      </c>
      <c r="J2618" s="70"/>
      <c r="K2618" s="178"/>
    </row>
    <row r="2619" spans="1:11">
      <c r="A2619" s="67" t="s">
        <v>4048</v>
      </c>
      <c r="B2619" s="68" t="s">
        <v>4049</v>
      </c>
      <c r="C2619" s="68" t="s">
        <v>4042</v>
      </c>
      <c r="D2619" s="68" t="s">
        <v>4043</v>
      </c>
      <c r="E2619" s="68" t="s">
        <v>4277</v>
      </c>
      <c r="F2619" s="68" t="s">
        <v>4278</v>
      </c>
      <c r="G2619" s="68" t="s">
        <v>4279</v>
      </c>
      <c r="H2619" s="69">
        <v>181244</v>
      </c>
      <c r="I2619" s="68" t="s">
        <v>5148</v>
      </c>
      <c r="J2619" s="70"/>
      <c r="K2619" s="178"/>
    </row>
    <row r="2620" spans="1:11">
      <c r="A2620" s="67" t="s">
        <v>4050</v>
      </c>
      <c r="B2620" s="68" t="s">
        <v>4051</v>
      </c>
      <c r="C2620" s="68" t="s">
        <v>4042</v>
      </c>
      <c r="D2620" s="68" t="s">
        <v>4043</v>
      </c>
      <c r="E2620" s="68" t="s">
        <v>4277</v>
      </c>
      <c r="F2620" s="68" t="s">
        <v>4278</v>
      </c>
      <c r="G2620" s="68" t="s">
        <v>4279</v>
      </c>
      <c r="H2620" s="69">
        <v>280256</v>
      </c>
      <c r="I2620" s="68" t="s">
        <v>5148</v>
      </c>
      <c r="J2620" s="70"/>
      <c r="K2620" s="178"/>
    </row>
    <row r="2621" spans="1:11">
      <c r="A2621" s="67" t="s">
        <v>4052</v>
      </c>
      <c r="B2621" s="68" t="s">
        <v>4053</v>
      </c>
      <c r="C2621" s="68" t="s">
        <v>4042</v>
      </c>
      <c r="D2621" s="68" t="s">
        <v>4043</v>
      </c>
      <c r="E2621" s="68" t="s">
        <v>4277</v>
      </c>
      <c r="F2621" s="68" t="s">
        <v>4278</v>
      </c>
      <c r="G2621" s="68" t="s">
        <v>4279</v>
      </c>
      <c r="H2621" s="69">
        <v>8389</v>
      </c>
      <c r="I2621" s="68" t="s">
        <v>5148</v>
      </c>
      <c r="J2621" s="70"/>
      <c r="K2621" s="178"/>
    </row>
    <row r="2622" spans="1:11">
      <c r="A2622" s="67" t="s">
        <v>4054</v>
      </c>
      <c r="B2622" s="68" t="s">
        <v>4055</v>
      </c>
      <c r="C2622" s="68" t="s">
        <v>4042</v>
      </c>
      <c r="D2622" s="68" t="s">
        <v>4043</v>
      </c>
      <c r="E2622" s="68" t="s">
        <v>4277</v>
      </c>
      <c r="F2622" s="68" t="s">
        <v>4278</v>
      </c>
      <c r="G2622" s="68" t="s">
        <v>4279</v>
      </c>
      <c r="H2622" s="69">
        <v>5035</v>
      </c>
      <c r="I2622" s="68" t="s">
        <v>5148</v>
      </c>
      <c r="J2622" s="70"/>
      <c r="K2622" s="178"/>
    </row>
    <row r="2623" spans="1:11">
      <c r="A2623" s="67" t="s">
        <v>4056</v>
      </c>
      <c r="B2623" s="68" t="s">
        <v>4057</v>
      </c>
      <c r="C2623" s="68" t="s">
        <v>4042</v>
      </c>
      <c r="D2623" s="68" t="s">
        <v>4043</v>
      </c>
      <c r="E2623" s="68" t="s">
        <v>4277</v>
      </c>
      <c r="F2623" s="68" t="s">
        <v>4278</v>
      </c>
      <c r="G2623" s="68" t="s">
        <v>4279</v>
      </c>
      <c r="H2623" s="69">
        <v>3357</v>
      </c>
      <c r="I2623" s="68" t="s">
        <v>5148</v>
      </c>
      <c r="J2623" s="70"/>
      <c r="K2623" s="178"/>
    </row>
    <row r="2624" spans="1:11">
      <c r="A2624" s="67" t="s">
        <v>4058</v>
      </c>
      <c r="B2624" s="68" t="s">
        <v>4059</v>
      </c>
      <c r="C2624" s="68" t="s">
        <v>4042</v>
      </c>
      <c r="D2624" s="68" t="s">
        <v>4043</v>
      </c>
      <c r="E2624" s="68" t="s">
        <v>4277</v>
      </c>
      <c r="F2624" s="68" t="s">
        <v>4278</v>
      </c>
      <c r="G2624" s="68" t="s">
        <v>4279</v>
      </c>
      <c r="H2624" s="69">
        <v>100691</v>
      </c>
      <c r="I2624" s="68" t="s">
        <v>5148</v>
      </c>
      <c r="J2624" s="70"/>
      <c r="K2624" s="178"/>
    </row>
    <row r="2625" spans="1:11">
      <c r="A2625" s="67" t="s">
        <v>4060</v>
      </c>
      <c r="B2625" s="68" t="s">
        <v>4061</v>
      </c>
      <c r="C2625" s="68" t="s">
        <v>4042</v>
      </c>
      <c r="D2625" s="68" t="s">
        <v>4043</v>
      </c>
      <c r="E2625" s="68" t="s">
        <v>4277</v>
      </c>
      <c r="F2625" s="68" t="s">
        <v>4278</v>
      </c>
      <c r="G2625" s="68" t="s">
        <v>4279</v>
      </c>
      <c r="H2625" s="69">
        <v>13425</v>
      </c>
      <c r="I2625" s="68" t="s">
        <v>5148</v>
      </c>
      <c r="J2625" s="70"/>
      <c r="K2625" s="178"/>
    </row>
    <row r="2626" spans="1:11">
      <c r="A2626" s="67" t="s">
        <v>4062</v>
      </c>
      <c r="B2626" s="68" t="s">
        <v>4063</v>
      </c>
      <c r="C2626" s="68" t="s">
        <v>4042</v>
      </c>
      <c r="D2626" s="68" t="s">
        <v>4043</v>
      </c>
      <c r="E2626" s="68" t="s">
        <v>4277</v>
      </c>
      <c r="F2626" s="68" t="s">
        <v>4278</v>
      </c>
      <c r="G2626" s="68" t="s">
        <v>4279</v>
      </c>
      <c r="H2626" s="69">
        <v>3357</v>
      </c>
      <c r="I2626" s="68" t="s">
        <v>5148</v>
      </c>
      <c r="J2626" s="70"/>
      <c r="K2626" s="178"/>
    </row>
    <row r="2627" spans="1:11">
      <c r="A2627" s="67" t="s">
        <v>4064</v>
      </c>
      <c r="B2627" s="68" t="s">
        <v>4065</v>
      </c>
      <c r="C2627" s="68" t="s">
        <v>4042</v>
      </c>
      <c r="D2627" s="68" t="s">
        <v>4043</v>
      </c>
      <c r="E2627" s="68" t="s">
        <v>4277</v>
      </c>
      <c r="F2627" s="68" t="s">
        <v>4278</v>
      </c>
      <c r="G2627" s="68" t="s">
        <v>4279</v>
      </c>
      <c r="H2627" s="69">
        <v>43633</v>
      </c>
      <c r="I2627" s="68" t="s">
        <v>5148</v>
      </c>
      <c r="J2627" s="70"/>
      <c r="K2627" s="178"/>
    </row>
    <row r="2628" spans="1:11">
      <c r="A2628" s="67" t="s">
        <v>4066</v>
      </c>
      <c r="B2628" s="68" t="s">
        <v>4067</v>
      </c>
      <c r="C2628" s="68" t="s">
        <v>4042</v>
      </c>
      <c r="D2628" s="68" t="s">
        <v>4043</v>
      </c>
      <c r="E2628" s="68" t="s">
        <v>4277</v>
      </c>
      <c r="F2628" s="68" t="s">
        <v>4278</v>
      </c>
      <c r="G2628" s="68" t="s">
        <v>4279</v>
      </c>
      <c r="H2628" s="69">
        <v>18460</v>
      </c>
      <c r="I2628" s="68" t="s">
        <v>5148</v>
      </c>
      <c r="J2628" s="70"/>
      <c r="K2628" s="178"/>
    </row>
    <row r="2629" spans="1:11">
      <c r="A2629" s="67" t="s">
        <v>4068</v>
      </c>
      <c r="B2629" s="68" t="s">
        <v>4069</v>
      </c>
      <c r="C2629" s="68" t="s">
        <v>4042</v>
      </c>
      <c r="D2629" s="68" t="s">
        <v>4043</v>
      </c>
      <c r="E2629" s="68" t="s">
        <v>4277</v>
      </c>
      <c r="F2629" s="68" t="s">
        <v>4278</v>
      </c>
      <c r="G2629" s="68" t="s">
        <v>4279</v>
      </c>
      <c r="H2629" s="69">
        <v>10069</v>
      </c>
      <c r="I2629" s="68" t="s">
        <v>5148</v>
      </c>
      <c r="J2629" s="70"/>
      <c r="K2629" s="178"/>
    </row>
    <row r="2630" spans="1:11">
      <c r="A2630" s="67" t="s">
        <v>4070</v>
      </c>
      <c r="B2630" s="68" t="s">
        <v>4071</v>
      </c>
      <c r="C2630" s="68" t="s">
        <v>4072</v>
      </c>
      <c r="D2630" s="68" t="s">
        <v>4073</v>
      </c>
      <c r="E2630" s="68" t="s">
        <v>4277</v>
      </c>
      <c r="F2630" s="68" t="s">
        <v>4278</v>
      </c>
      <c r="G2630" s="68" t="s">
        <v>4279</v>
      </c>
      <c r="H2630" s="69">
        <v>226555</v>
      </c>
      <c r="I2630" s="68" t="s">
        <v>5148</v>
      </c>
      <c r="J2630" s="70"/>
      <c r="K2630" s="178"/>
    </row>
    <row r="2631" spans="1:11">
      <c r="A2631" s="67" t="s">
        <v>4074</v>
      </c>
      <c r="B2631" s="68" t="s">
        <v>4075</v>
      </c>
      <c r="C2631" s="68" t="s">
        <v>4072</v>
      </c>
      <c r="D2631" s="68" t="s">
        <v>4073</v>
      </c>
      <c r="E2631" s="68" t="s">
        <v>4277</v>
      </c>
      <c r="F2631" s="68" t="s">
        <v>4278</v>
      </c>
      <c r="G2631" s="68" t="s">
        <v>4279</v>
      </c>
      <c r="H2631" s="69">
        <v>10069</v>
      </c>
      <c r="I2631" s="68" t="s">
        <v>5148</v>
      </c>
      <c r="J2631" s="70"/>
      <c r="K2631" s="178"/>
    </row>
    <row r="2632" spans="1:11">
      <c r="A2632" s="67" t="s">
        <v>4076</v>
      </c>
      <c r="B2632" s="68" t="s">
        <v>4077</v>
      </c>
      <c r="C2632" s="68" t="s">
        <v>4072</v>
      </c>
      <c r="D2632" s="68" t="s">
        <v>4073</v>
      </c>
      <c r="E2632" s="68" t="s">
        <v>4277</v>
      </c>
      <c r="F2632" s="68" t="s">
        <v>4278</v>
      </c>
      <c r="G2632" s="68" t="s">
        <v>4279</v>
      </c>
      <c r="H2632" s="69">
        <v>5035</v>
      </c>
      <c r="I2632" s="68" t="s">
        <v>5148</v>
      </c>
      <c r="J2632" s="70"/>
      <c r="K2632" s="178"/>
    </row>
    <row r="2633" spans="1:11">
      <c r="A2633" s="67" t="s">
        <v>4078</v>
      </c>
      <c r="B2633" s="68" t="s">
        <v>4079</v>
      </c>
      <c r="C2633" s="68" t="s">
        <v>4072</v>
      </c>
      <c r="D2633" s="68" t="s">
        <v>4073</v>
      </c>
      <c r="E2633" s="68" t="s">
        <v>4277</v>
      </c>
      <c r="F2633" s="68" t="s">
        <v>4278</v>
      </c>
      <c r="G2633" s="68" t="s">
        <v>4279</v>
      </c>
      <c r="H2633" s="69">
        <v>16782</v>
      </c>
      <c r="I2633" s="68" t="s">
        <v>5148</v>
      </c>
      <c r="J2633" s="70"/>
      <c r="K2633" s="178"/>
    </row>
    <row r="2634" spans="1:11">
      <c r="A2634" s="67" t="s">
        <v>4080</v>
      </c>
      <c r="B2634" s="68" t="s">
        <v>4081</v>
      </c>
      <c r="C2634" s="68" t="s">
        <v>4072</v>
      </c>
      <c r="D2634" s="68" t="s">
        <v>4073</v>
      </c>
      <c r="E2634" s="68" t="s">
        <v>4277</v>
      </c>
      <c r="F2634" s="68" t="s">
        <v>4278</v>
      </c>
      <c r="G2634" s="68" t="s">
        <v>4279</v>
      </c>
      <c r="H2634" s="69">
        <v>5035</v>
      </c>
      <c r="I2634" s="68" t="s">
        <v>5148</v>
      </c>
      <c r="J2634" s="70"/>
      <c r="K2634" s="178"/>
    </row>
    <row r="2635" spans="1:11">
      <c r="A2635" s="67" t="s">
        <v>4082</v>
      </c>
      <c r="B2635" s="68" t="s">
        <v>4083</v>
      </c>
      <c r="C2635" s="68" t="s">
        <v>4072</v>
      </c>
      <c r="D2635" s="68" t="s">
        <v>4073</v>
      </c>
      <c r="E2635" s="68" t="s">
        <v>4277</v>
      </c>
      <c r="F2635" s="68" t="s">
        <v>4278</v>
      </c>
      <c r="G2635" s="68" t="s">
        <v>4279</v>
      </c>
      <c r="H2635" s="69">
        <v>6713</v>
      </c>
      <c r="I2635" s="68" t="s">
        <v>5148</v>
      </c>
      <c r="J2635" s="70"/>
      <c r="K2635" s="178"/>
    </row>
    <row r="2636" spans="1:11">
      <c r="A2636" s="67" t="s">
        <v>4084</v>
      </c>
      <c r="B2636" s="68" t="s">
        <v>4085</v>
      </c>
      <c r="C2636" s="68" t="s">
        <v>4072</v>
      </c>
      <c r="D2636" s="68" t="s">
        <v>4073</v>
      </c>
      <c r="E2636" s="68" t="s">
        <v>4277</v>
      </c>
      <c r="F2636" s="68" t="s">
        <v>4278</v>
      </c>
      <c r="G2636" s="68" t="s">
        <v>4279</v>
      </c>
      <c r="H2636" s="69">
        <v>58736</v>
      </c>
      <c r="I2636" s="68" t="s">
        <v>5148</v>
      </c>
      <c r="J2636" s="70"/>
      <c r="K2636" s="178"/>
    </row>
    <row r="2637" spans="1:11">
      <c r="A2637" s="67" t="s">
        <v>4086</v>
      </c>
      <c r="B2637" s="68" t="s">
        <v>4087</v>
      </c>
      <c r="C2637" s="68" t="s">
        <v>4088</v>
      </c>
      <c r="D2637" s="68" t="s">
        <v>4089</v>
      </c>
      <c r="E2637" s="68" t="s">
        <v>4277</v>
      </c>
      <c r="F2637" s="68" t="s">
        <v>4278</v>
      </c>
      <c r="G2637" s="68" t="s">
        <v>4279</v>
      </c>
      <c r="H2637" s="69">
        <v>228233</v>
      </c>
      <c r="I2637" s="68" t="s">
        <v>5148</v>
      </c>
      <c r="J2637" s="70"/>
      <c r="K2637" s="178"/>
    </row>
    <row r="2638" spans="1:11">
      <c r="A2638" s="67" t="s">
        <v>4090</v>
      </c>
      <c r="B2638" s="68" t="s">
        <v>4091</v>
      </c>
      <c r="C2638" s="68" t="s">
        <v>4088</v>
      </c>
      <c r="D2638" s="68" t="s">
        <v>4089</v>
      </c>
      <c r="E2638" s="68" t="s">
        <v>4277</v>
      </c>
      <c r="F2638" s="68" t="s">
        <v>4278</v>
      </c>
      <c r="G2638" s="68" t="s">
        <v>4279</v>
      </c>
      <c r="H2638" s="69">
        <v>3357</v>
      </c>
      <c r="I2638" s="68" t="s">
        <v>5148</v>
      </c>
      <c r="J2638" s="70"/>
      <c r="K2638" s="178"/>
    </row>
    <row r="2639" spans="1:11">
      <c r="A2639" s="67" t="s">
        <v>4092</v>
      </c>
      <c r="B2639" s="68" t="s">
        <v>4093</v>
      </c>
      <c r="C2639" s="68" t="s">
        <v>4088</v>
      </c>
      <c r="D2639" s="68" t="s">
        <v>4089</v>
      </c>
      <c r="E2639" s="68" t="s">
        <v>4277</v>
      </c>
      <c r="F2639" s="68" t="s">
        <v>4278</v>
      </c>
      <c r="G2639" s="68" t="s">
        <v>4279</v>
      </c>
      <c r="H2639" s="69">
        <v>5035</v>
      </c>
      <c r="I2639" s="68" t="s">
        <v>5148</v>
      </c>
      <c r="J2639" s="70"/>
      <c r="K2639" s="178"/>
    </row>
    <row r="2640" spans="1:11">
      <c r="A2640" s="67" t="s">
        <v>4094</v>
      </c>
      <c r="B2640" s="68" t="s">
        <v>4095</v>
      </c>
      <c r="C2640" s="68" t="s">
        <v>4088</v>
      </c>
      <c r="D2640" s="68" t="s">
        <v>4089</v>
      </c>
      <c r="E2640" s="68" t="s">
        <v>4277</v>
      </c>
      <c r="F2640" s="68" t="s">
        <v>4278</v>
      </c>
      <c r="G2640" s="68" t="s">
        <v>4279</v>
      </c>
      <c r="H2640" s="69">
        <v>6713</v>
      </c>
      <c r="I2640" s="68" t="s">
        <v>5148</v>
      </c>
      <c r="J2640" s="70"/>
      <c r="K2640" s="178"/>
    </row>
    <row r="2641" spans="1:11">
      <c r="A2641" s="67" t="s">
        <v>4096</v>
      </c>
      <c r="B2641" s="68" t="s">
        <v>4097</v>
      </c>
      <c r="C2641" s="68" t="s">
        <v>4088</v>
      </c>
      <c r="D2641" s="68" t="s">
        <v>4089</v>
      </c>
      <c r="E2641" s="68" t="s">
        <v>4277</v>
      </c>
      <c r="F2641" s="68" t="s">
        <v>4278</v>
      </c>
      <c r="G2641" s="68" t="s">
        <v>4279</v>
      </c>
      <c r="H2641" s="69">
        <v>80552</v>
      </c>
      <c r="I2641" s="68" t="s">
        <v>5148</v>
      </c>
      <c r="J2641" s="70"/>
      <c r="K2641" s="178"/>
    </row>
    <row r="2642" spans="1:11">
      <c r="A2642" s="67" t="s">
        <v>4098</v>
      </c>
      <c r="B2642" s="68" t="s">
        <v>4099</v>
      </c>
      <c r="C2642" s="68" t="s">
        <v>4100</v>
      </c>
      <c r="D2642" s="68" t="s">
        <v>4101</v>
      </c>
      <c r="E2642" s="68" t="s">
        <v>4277</v>
      </c>
      <c r="F2642" s="68" t="s">
        <v>4278</v>
      </c>
      <c r="G2642" s="68" t="s">
        <v>4279</v>
      </c>
      <c r="H2642" s="69">
        <v>109081</v>
      </c>
      <c r="I2642" s="68" t="s">
        <v>5148</v>
      </c>
      <c r="J2642" s="70"/>
      <c r="K2642" s="178"/>
    </row>
    <row r="2643" spans="1:11">
      <c r="A2643" s="67" t="s">
        <v>4102</v>
      </c>
      <c r="B2643" s="68" t="s">
        <v>4103</v>
      </c>
      <c r="C2643" s="68" t="s">
        <v>4100</v>
      </c>
      <c r="D2643" s="68" t="s">
        <v>4101</v>
      </c>
      <c r="E2643" s="68" t="s">
        <v>4277</v>
      </c>
      <c r="F2643" s="68" t="s">
        <v>4278</v>
      </c>
      <c r="G2643" s="68" t="s">
        <v>4279</v>
      </c>
      <c r="H2643" s="69">
        <v>151037</v>
      </c>
      <c r="I2643" s="68" t="s">
        <v>5148</v>
      </c>
      <c r="J2643" s="70"/>
      <c r="K2643" s="178"/>
    </row>
    <row r="2644" spans="1:11">
      <c r="A2644" s="67" t="s">
        <v>4104</v>
      </c>
      <c r="B2644" s="68" t="s">
        <v>4105</v>
      </c>
      <c r="C2644" s="68" t="s">
        <v>4100</v>
      </c>
      <c r="D2644" s="68" t="s">
        <v>4101</v>
      </c>
      <c r="E2644" s="68" t="s">
        <v>4277</v>
      </c>
      <c r="F2644" s="68" t="s">
        <v>4278</v>
      </c>
      <c r="G2644" s="68" t="s">
        <v>4279</v>
      </c>
      <c r="H2644" s="69">
        <v>36919</v>
      </c>
      <c r="I2644" s="68" t="s">
        <v>5148</v>
      </c>
      <c r="J2644" s="70"/>
      <c r="K2644" s="178"/>
    </row>
    <row r="2645" spans="1:11">
      <c r="A2645" s="67" t="s">
        <v>4106</v>
      </c>
      <c r="B2645" s="68" t="s">
        <v>4107</v>
      </c>
      <c r="C2645" s="68" t="s">
        <v>4100</v>
      </c>
      <c r="D2645" s="68" t="s">
        <v>4101</v>
      </c>
      <c r="E2645" s="68" t="s">
        <v>4277</v>
      </c>
      <c r="F2645" s="68" t="s">
        <v>4278</v>
      </c>
      <c r="G2645" s="68" t="s">
        <v>4279</v>
      </c>
      <c r="H2645" s="69">
        <v>10069</v>
      </c>
      <c r="I2645" s="68" t="s">
        <v>5148</v>
      </c>
      <c r="J2645" s="70"/>
      <c r="K2645" s="178"/>
    </row>
    <row r="2646" spans="1:11">
      <c r="A2646" s="67" t="s">
        <v>4108</v>
      </c>
      <c r="B2646" s="68" t="s">
        <v>4109</v>
      </c>
      <c r="C2646" s="68" t="s">
        <v>4100</v>
      </c>
      <c r="D2646" s="68" t="s">
        <v>4101</v>
      </c>
      <c r="E2646" s="68" t="s">
        <v>4277</v>
      </c>
      <c r="F2646" s="68" t="s">
        <v>4278</v>
      </c>
      <c r="G2646" s="68" t="s">
        <v>4279</v>
      </c>
      <c r="H2646" s="69">
        <v>38598</v>
      </c>
      <c r="I2646" s="68" t="s">
        <v>5148</v>
      </c>
      <c r="J2646" s="70"/>
      <c r="K2646" s="178"/>
    </row>
    <row r="2647" spans="1:11">
      <c r="A2647" s="67" t="s">
        <v>4110</v>
      </c>
      <c r="B2647" s="68" t="s">
        <v>4111</v>
      </c>
      <c r="C2647" s="68" t="s">
        <v>4100</v>
      </c>
      <c r="D2647" s="68" t="s">
        <v>4101</v>
      </c>
      <c r="E2647" s="68" t="s">
        <v>4277</v>
      </c>
      <c r="F2647" s="68" t="s">
        <v>4278</v>
      </c>
      <c r="G2647" s="68" t="s">
        <v>4279</v>
      </c>
      <c r="H2647" s="69">
        <v>72162</v>
      </c>
      <c r="I2647" s="68" t="s">
        <v>5148</v>
      </c>
      <c r="J2647" s="70"/>
      <c r="K2647" s="178"/>
    </row>
    <row r="2648" spans="1:11">
      <c r="A2648" s="67" t="s">
        <v>4112</v>
      </c>
      <c r="B2648" s="68" t="s">
        <v>4113</v>
      </c>
      <c r="C2648" s="68" t="s">
        <v>4100</v>
      </c>
      <c r="D2648" s="68" t="s">
        <v>4101</v>
      </c>
      <c r="E2648" s="68" t="s">
        <v>4277</v>
      </c>
      <c r="F2648" s="68" t="s">
        <v>4278</v>
      </c>
      <c r="G2648" s="68" t="s">
        <v>4279</v>
      </c>
      <c r="H2648" s="69">
        <v>5035</v>
      </c>
      <c r="I2648" s="68" t="s">
        <v>5148</v>
      </c>
      <c r="J2648" s="70"/>
      <c r="K2648" s="178"/>
    </row>
    <row r="2649" spans="1:11">
      <c r="A2649" s="67" t="s">
        <v>4114</v>
      </c>
      <c r="B2649" s="68" t="s">
        <v>4115</v>
      </c>
      <c r="C2649" s="68" t="s">
        <v>4100</v>
      </c>
      <c r="D2649" s="68" t="s">
        <v>4101</v>
      </c>
      <c r="E2649" s="68" t="s">
        <v>4277</v>
      </c>
      <c r="F2649" s="68" t="s">
        <v>4278</v>
      </c>
      <c r="G2649" s="68" t="s">
        <v>4279</v>
      </c>
      <c r="H2649" s="69">
        <v>75517</v>
      </c>
      <c r="I2649" s="68" t="s">
        <v>5148</v>
      </c>
      <c r="J2649" s="70"/>
      <c r="K2649" s="178"/>
    </row>
    <row r="2650" spans="1:11">
      <c r="A2650" s="67" t="s">
        <v>4116</v>
      </c>
      <c r="B2650" s="68" t="s">
        <v>4117</v>
      </c>
      <c r="C2650" s="68" t="s">
        <v>4118</v>
      </c>
      <c r="D2650" s="68" t="s">
        <v>4119</v>
      </c>
      <c r="E2650" s="68" t="s">
        <v>4277</v>
      </c>
      <c r="F2650" s="68" t="s">
        <v>4278</v>
      </c>
      <c r="G2650" s="68" t="s">
        <v>4279</v>
      </c>
      <c r="H2650" s="69">
        <v>1678</v>
      </c>
      <c r="I2650" s="68" t="s">
        <v>5148</v>
      </c>
      <c r="J2650" s="70"/>
      <c r="K2650" s="178"/>
    </row>
    <row r="2651" spans="1:11">
      <c r="A2651" s="67" t="s">
        <v>4120</v>
      </c>
      <c r="B2651" s="68" t="s">
        <v>4121</v>
      </c>
      <c r="C2651" s="68" t="s">
        <v>4118</v>
      </c>
      <c r="D2651" s="68" t="s">
        <v>4119</v>
      </c>
      <c r="E2651" s="68" t="s">
        <v>4277</v>
      </c>
      <c r="F2651" s="68" t="s">
        <v>4278</v>
      </c>
      <c r="G2651" s="68" t="s">
        <v>4279</v>
      </c>
      <c r="H2651" s="69">
        <v>25171</v>
      </c>
      <c r="I2651" s="68" t="s">
        <v>5148</v>
      </c>
      <c r="J2651" s="70"/>
      <c r="K2651" s="178"/>
    </row>
    <row r="2652" spans="1:11">
      <c r="A2652" s="67" t="s">
        <v>4122</v>
      </c>
      <c r="B2652" s="68" t="s">
        <v>4123</v>
      </c>
      <c r="C2652" s="68" t="s">
        <v>4118</v>
      </c>
      <c r="D2652" s="68" t="s">
        <v>4119</v>
      </c>
      <c r="E2652" s="68" t="s">
        <v>4277</v>
      </c>
      <c r="F2652" s="68" t="s">
        <v>4278</v>
      </c>
      <c r="G2652" s="68" t="s">
        <v>4279</v>
      </c>
      <c r="H2652" s="69">
        <v>112437</v>
      </c>
      <c r="I2652" s="68" t="s">
        <v>5148</v>
      </c>
      <c r="J2652" s="70"/>
      <c r="K2652" s="178"/>
    </row>
    <row r="2653" spans="1:11">
      <c r="A2653" s="67" t="s">
        <v>4124</v>
      </c>
      <c r="B2653" s="68" t="s">
        <v>4125</v>
      </c>
      <c r="C2653" s="68" t="s">
        <v>4126</v>
      </c>
      <c r="D2653" s="68" t="s">
        <v>4127</v>
      </c>
      <c r="E2653" s="68" t="s">
        <v>4277</v>
      </c>
      <c r="F2653" s="68" t="s">
        <v>4278</v>
      </c>
      <c r="G2653" s="68" t="s">
        <v>4279</v>
      </c>
      <c r="H2653" s="69">
        <v>191312</v>
      </c>
      <c r="I2653" s="68" t="s">
        <v>5148</v>
      </c>
      <c r="J2653" s="70"/>
      <c r="K2653" s="178"/>
    </row>
    <row r="2654" spans="1:11">
      <c r="A2654" s="67" t="s">
        <v>4128</v>
      </c>
      <c r="B2654" s="68" t="s">
        <v>4129</v>
      </c>
      <c r="C2654" s="68" t="s">
        <v>4126</v>
      </c>
      <c r="D2654" s="68" t="s">
        <v>4127</v>
      </c>
      <c r="E2654" s="68" t="s">
        <v>4277</v>
      </c>
      <c r="F2654" s="68" t="s">
        <v>4278</v>
      </c>
      <c r="G2654" s="68" t="s">
        <v>4279</v>
      </c>
      <c r="H2654" s="69">
        <v>1678</v>
      </c>
      <c r="I2654" s="68" t="s">
        <v>5148</v>
      </c>
      <c r="J2654" s="70"/>
      <c r="K2654" s="178"/>
    </row>
    <row r="2655" spans="1:11">
      <c r="A2655" s="67" t="s">
        <v>4130</v>
      </c>
      <c r="B2655" s="68" t="s">
        <v>4131</v>
      </c>
      <c r="C2655" s="68" t="s">
        <v>4126</v>
      </c>
      <c r="D2655" s="68" t="s">
        <v>4127</v>
      </c>
      <c r="E2655" s="68" t="s">
        <v>4277</v>
      </c>
      <c r="F2655" s="68" t="s">
        <v>4278</v>
      </c>
      <c r="G2655" s="68" t="s">
        <v>4279</v>
      </c>
      <c r="H2655" s="69">
        <v>1678</v>
      </c>
      <c r="I2655" s="68" t="s">
        <v>5148</v>
      </c>
      <c r="J2655" s="70"/>
      <c r="K2655" s="178"/>
    </row>
    <row r="2656" spans="1:11">
      <c r="A2656" s="67" t="s">
        <v>4132</v>
      </c>
      <c r="B2656" s="68" t="s">
        <v>4133</v>
      </c>
      <c r="C2656" s="68" t="s">
        <v>4126</v>
      </c>
      <c r="D2656" s="68" t="s">
        <v>4127</v>
      </c>
      <c r="E2656" s="68" t="s">
        <v>4277</v>
      </c>
      <c r="F2656" s="68" t="s">
        <v>4278</v>
      </c>
      <c r="G2656" s="68" t="s">
        <v>4279</v>
      </c>
      <c r="H2656" s="69">
        <v>80552</v>
      </c>
      <c r="I2656" s="68" t="s">
        <v>5148</v>
      </c>
      <c r="J2656" s="70"/>
      <c r="K2656" s="178"/>
    </row>
    <row r="2657" spans="1:11">
      <c r="A2657" s="67" t="s">
        <v>4134</v>
      </c>
      <c r="B2657" s="68" t="s">
        <v>4135</v>
      </c>
      <c r="C2657" s="68" t="s">
        <v>4126</v>
      </c>
      <c r="D2657" s="68" t="s">
        <v>4127</v>
      </c>
      <c r="E2657" s="68" t="s">
        <v>4277</v>
      </c>
      <c r="F2657" s="68" t="s">
        <v>4278</v>
      </c>
      <c r="G2657" s="68" t="s">
        <v>4279</v>
      </c>
      <c r="H2657" s="69">
        <v>1678</v>
      </c>
      <c r="I2657" s="68" t="s">
        <v>5148</v>
      </c>
      <c r="J2657" s="70"/>
      <c r="K2657" s="178"/>
    </row>
    <row r="2658" spans="1:11">
      <c r="A2658" s="67" t="s">
        <v>4136</v>
      </c>
      <c r="B2658" s="68" t="s">
        <v>4137</v>
      </c>
      <c r="C2658" s="68" t="s">
        <v>4126</v>
      </c>
      <c r="D2658" s="68" t="s">
        <v>4127</v>
      </c>
      <c r="E2658" s="68" t="s">
        <v>4277</v>
      </c>
      <c r="F2658" s="68" t="s">
        <v>4278</v>
      </c>
      <c r="G2658" s="68" t="s">
        <v>4279</v>
      </c>
      <c r="H2658" s="69">
        <v>5035</v>
      </c>
      <c r="I2658" s="68" t="s">
        <v>5148</v>
      </c>
      <c r="J2658" s="70"/>
      <c r="K2658" s="178"/>
    </row>
    <row r="2659" spans="1:11">
      <c r="A2659" s="67" t="s">
        <v>4138</v>
      </c>
      <c r="B2659" s="68" t="s">
        <v>4139</v>
      </c>
      <c r="C2659" s="68" t="s">
        <v>4126</v>
      </c>
      <c r="D2659" s="68" t="s">
        <v>4127</v>
      </c>
      <c r="E2659" s="68" t="s">
        <v>4277</v>
      </c>
      <c r="F2659" s="68" t="s">
        <v>4278</v>
      </c>
      <c r="G2659" s="68" t="s">
        <v>4279</v>
      </c>
      <c r="H2659" s="69">
        <v>23495</v>
      </c>
      <c r="I2659" s="68" t="s">
        <v>5148</v>
      </c>
      <c r="J2659" s="70"/>
      <c r="K2659" s="178"/>
    </row>
    <row r="2660" spans="1:11">
      <c r="A2660" s="67" t="s">
        <v>4140</v>
      </c>
      <c r="B2660" s="68" t="s">
        <v>4141</v>
      </c>
      <c r="C2660" s="68" t="s">
        <v>4126</v>
      </c>
      <c r="D2660" s="68" t="s">
        <v>4127</v>
      </c>
      <c r="E2660" s="68" t="s">
        <v>4277</v>
      </c>
      <c r="F2660" s="68" t="s">
        <v>4278</v>
      </c>
      <c r="G2660" s="68" t="s">
        <v>4279</v>
      </c>
      <c r="H2660" s="69">
        <v>6713</v>
      </c>
      <c r="I2660" s="68" t="s">
        <v>5148</v>
      </c>
      <c r="J2660" s="70"/>
      <c r="K2660" s="178"/>
    </row>
    <row r="2661" spans="1:11">
      <c r="A2661" s="67" t="s">
        <v>4142</v>
      </c>
      <c r="B2661" s="68" t="s">
        <v>4143</v>
      </c>
      <c r="C2661" s="68" t="s">
        <v>4144</v>
      </c>
      <c r="D2661" s="68" t="s">
        <v>4145</v>
      </c>
      <c r="E2661" s="68" t="s">
        <v>4277</v>
      </c>
      <c r="F2661" s="68" t="s">
        <v>4278</v>
      </c>
      <c r="G2661" s="68" t="s">
        <v>4279</v>
      </c>
      <c r="H2661" s="69">
        <v>41955</v>
      </c>
      <c r="I2661" s="68" t="s">
        <v>5148</v>
      </c>
      <c r="J2661" s="70"/>
      <c r="K2661" s="178"/>
    </row>
    <row r="2662" spans="1:11">
      <c r="A2662" s="67" t="s">
        <v>4146</v>
      </c>
      <c r="B2662" s="68" t="s">
        <v>4147</v>
      </c>
      <c r="C2662" s="68" t="s">
        <v>4144</v>
      </c>
      <c r="D2662" s="68" t="s">
        <v>4145</v>
      </c>
      <c r="E2662" s="68" t="s">
        <v>4277</v>
      </c>
      <c r="F2662" s="68" t="s">
        <v>4278</v>
      </c>
      <c r="G2662" s="68" t="s">
        <v>4279</v>
      </c>
      <c r="H2662" s="69">
        <v>35241</v>
      </c>
      <c r="I2662" s="68" t="s">
        <v>5148</v>
      </c>
      <c r="J2662" s="70"/>
      <c r="K2662" s="178"/>
    </row>
    <row r="2663" spans="1:11">
      <c r="A2663" s="67" t="s">
        <v>4148</v>
      </c>
      <c r="B2663" s="68" t="s">
        <v>4149</v>
      </c>
      <c r="C2663" s="68" t="s">
        <v>4144</v>
      </c>
      <c r="D2663" s="68" t="s">
        <v>4145</v>
      </c>
      <c r="E2663" s="68" t="s">
        <v>4277</v>
      </c>
      <c r="F2663" s="68" t="s">
        <v>4278</v>
      </c>
      <c r="G2663" s="68" t="s">
        <v>4279</v>
      </c>
      <c r="H2663" s="69">
        <v>3357</v>
      </c>
      <c r="I2663" s="68" t="s">
        <v>5148</v>
      </c>
      <c r="J2663" s="70"/>
      <c r="K2663" s="178"/>
    </row>
    <row r="2664" spans="1:11">
      <c r="A2664" s="67" t="s">
        <v>4150</v>
      </c>
      <c r="B2664" s="68" t="s">
        <v>4151</v>
      </c>
      <c r="C2664" s="68" t="s">
        <v>4152</v>
      </c>
      <c r="D2664" s="68" t="s">
        <v>4153</v>
      </c>
      <c r="E2664" s="68" t="s">
        <v>4277</v>
      </c>
      <c r="F2664" s="68" t="s">
        <v>4278</v>
      </c>
      <c r="G2664" s="68" t="s">
        <v>4279</v>
      </c>
      <c r="H2664" s="69">
        <v>31885</v>
      </c>
      <c r="I2664" s="68" t="s">
        <v>5148</v>
      </c>
      <c r="J2664" s="70"/>
      <c r="K2664" s="178"/>
    </row>
    <row r="2665" spans="1:11">
      <c r="A2665" s="67" t="s">
        <v>4154</v>
      </c>
      <c r="B2665" s="68" t="s">
        <v>4155</v>
      </c>
      <c r="C2665" s="68" t="s">
        <v>4152</v>
      </c>
      <c r="D2665" s="68" t="s">
        <v>4153</v>
      </c>
      <c r="E2665" s="68" t="s">
        <v>4277</v>
      </c>
      <c r="F2665" s="68" t="s">
        <v>4278</v>
      </c>
      <c r="G2665" s="68" t="s">
        <v>4279</v>
      </c>
      <c r="H2665" s="69">
        <v>11746</v>
      </c>
      <c r="I2665" s="68" t="s">
        <v>5148</v>
      </c>
      <c r="J2665" s="70"/>
      <c r="K2665" s="178"/>
    </row>
    <row r="2666" spans="1:11">
      <c r="A2666" s="67" t="s">
        <v>4156</v>
      </c>
      <c r="B2666" s="68" t="s">
        <v>4157</v>
      </c>
      <c r="C2666" s="68" t="s">
        <v>4158</v>
      </c>
      <c r="D2666" s="68" t="s">
        <v>4159</v>
      </c>
      <c r="E2666" s="68" t="s">
        <v>4277</v>
      </c>
      <c r="F2666" s="68" t="s">
        <v>4278</v>
      </c>
      <c r="G2666" s="68" t="s">
        <v>4279</v>
      </c>
      <c r="H2666" s="69">
        <v>6713</v>
      </c>
      <c r="I2666" s="68" t="s">
        <v>5148</v>
      </c>
      <c r="J2666" s="70"/>
      <c r="K2666" s="178"/>
    </row>
    <row r="2667" spans="1:11">
      <c r="A2667" s="67" t="s">
        <v>4160</v>
      </c>
      <c r="B2667" s="68" t="s">
        <v>4161</v>
      </c>
      <c r="C2667" s="68" t="s">
        <v>4158</v>
      </c>
      <c r="D2667" s="68" t="s">
        <v>4159</v>
      </c>
      <c r="E2667" s="68" t="s">
        <v>4277</v>
      </c>
      <c r="F2667" s="68" t="s">
        <v>4278</v>
      </c>
      <c r="G2667" s="68" t="s">
        <v>4279</v>
      </c>
      <c r="H2667" s="69">
        <v>11746</v>
      </c>
      <c r="I2667" s="68" t="s">
        <v>5148</v>
      </c>
      <c r="J2667" s="70"/>
      <c r="K2667" s="178"/>
    </row>
    <row r="2668" spans="1:11">
      <c r="A2668" s="67" t="s">
        <v>4162</v>
      </c>
      <c r="B2668" s="68" t="s">
        <v>4163</v>
      </c>
      <c r="C2668" s="68" t="s">
        <v>4158</v>
      </c>
      <c r="D2668" s="68" t="s">
        <v>4159</v>
      </c>
      <c r="E2668" s="68" t="s">
        <v>4277</v>
      </c>
      <c r="F2668" s="68" t="s">
        <v>4278</v>
      </c>
      <c r="G2668" s="68" t="s">
        <v>4279</v>
      </c>
      <c r="H2668" s="69">
        <v>26850</v>
      </c>
      <c r="I2668" s="68" t="s">
        <v>5148</v>
      </c>
      <c r="J2668" s="70"/>
      <c r="K2668" s="178"/>
    </row>
    <row r="2669" spans="1:11">
      <c r="A2669" s="67" t="s">
        <v>4164</v>
      </c>
      <c r="B2669" s="68" t="s">
        <v>4165</v>
      </c>
      <c r="C2669" s="68" t="s">
        <v>4166</v>
      </c>
      <c r="D2669" s="68" t="s">
        <v>4167</v>
      </c>
      <c r="E2669" s="68" t="s">
        <v>4277</v>
      </c>
      <c r="F2669" s="68" t="s">
        <v>4278</v>
      </c>
      <c r="G2669" s="68" t="s">
        <v>4279</v>
      </c>
      <c r="H2669" s="69">
        <v>15104</v>
      </c>
      <c r="I2669" s="68" t="s">
        <v>5148</v>
      </c>
      <c r="J2669" s="70"/>
      <c r="K2669" s="178"/>
    </row>
    <row r="2670" spans="1:11">
      <c r="A2670" s="67" t="s">
        <v>4168</v>
      </c>
      <c r="B2670" s="68" t="s">
        <v>4169</v>
      </c>
      <c r="C2670" s="68" t="s">
        <v>4166</v>
      </c>
      <c r="D2670" s="68" t="s">
        <v>4167</v>
      </c>
      <c r="E2670" s="68" t="s">
        <v>4277</v>
      </c>
      <c r="F2670" s="68" t="s">
        <v>4278</v>
      </c>
      <c r="G2670" s="68" t="s">
        <v>4279</v>
      </c>
      <c r="H2670" s="69">
        <v>15104</v>
      </c>
      <c r="I2670" s="68" t="s">
        <v>5148</v>
      </c>
      <c r="J2670" s="70"/>
      <c r="K2670" s="178"/>
    </row>
    <row r="2671" spans="1:11">
      <c r="A2671" s="67" t="s">
        <v>4170</v>
      </c>
      <c r="B2671" s="68" t="s">
        <v>4171</v>
      </c>
      <c r="C2671" s="68" t="s">
        <v>4166</v>
      </c>
      <c r="D2671" s="68" t="s">
        <v>4167</v>
      </c>
      <c r="E2671" s="68" t="s">
        <v>4277</v>
      </c>
      <c r="F2671" s="68" t="s">
        <v>4278</v>
      </c>
      <c r="G2671" s="68" t="s">
        <v>4279</v>
      </c>
      <c r="H2671" s="69">
        <v>8389</v>
      </c>
      <c r="I2671" s="68" t="s">
        <v>5148</v>
      </c>
      <c r="J2671" s="70"/>
      <c r="K2671" s="178"/>
    </row>
    <row r="2672" spans="1:11">
      <c r="A2672" s="67" t="s">
        <v>4172</v>
      </c>
      <c r="B2672" s="68" t="s">
        <v>4173</v>
      </c>
      <c r="C2672" s="68" t="s">
        <v>4174</v>
      </c>
      <c r="D2672" s="68" t="s">
        <v>4175</v>
      </c>
      <c r="E2672" s="68" t="s">
        <v>4277</v>
      </c>
      <c r="F2672" s="68" t="s">
        <v>4278</v>
      </c>
      <c r="G2672" s="68" t="s">
        <v>4279</v>
      </c>
      <c r="H2672" s="69">
        <v>92300</v>
      </c>
      <c r="I2672" s="68" t="s">
        <v>5148</v>
      </c>
      <c r="J2672" s="70"/>
      <c r="K2672" s="178"/>
    </row>
    <row r="2673" spans="1:11">
      <c r="A2673" s="67" t="s">
        <v>4176</v>
      </c>
      <c r="B2673" s="68" t="s">
        <v>4177</v>
      </c>
      <c r="C2673" s="68" t="s">
        <v>4174</v>
      </c>
      <c r="D2673" s="68" t="s">
        <v>4175</v>
      </c>
      <c r="E2673" s="68" t="s">
        <v>4277</v>
      </c>
      <c r="F2673" s="68" t="s">
        <v>4278</v>
      </c>
      <c r="G2673" s="68" t="s">
        <v>4279</v>
      </c>
      <c r="H2673" s="69">
        <v>40275</v>
      </c>
      <c r="I2673" s="68" t="s">
        <v>5148</v>
      </c>
      <c r="J2673" s="70"/>
      <c r="K2673" s="178"/>
    </row>
    <row r="2674" spans="1:11">
      <c r="A2674" s="67" t="s">
        <v>4178</v>
      </c>
      <c r="B2674" s="68" t="s">
        <v>4179</v>
      </c>
      <c r="C2674" s="68" t="s">
        <v>4174</v>
      </c>
      <c r="D2674" s="68" t="s">
        <v>4175</v>
      </c>
      <c r="E2674" s="68" t="s">
        <v>4277</v>
      </c>
      <c r="F2674" s="68" t="s">
        <v>4278</v>
      </c>
      <c r="G2674" s="68" t="s">
        <v>4279</v>
      </c>
      <c r="H2674" s="69">
        <v>1678</v>
      </c>
      <c r="I2674" s="68" t="s">
        <v>5148</v>
      </c>
      <c r="J2674" s="70"/>
      <c r="K2674" s="178"/>
    </row>
    <row r="2675" spans="1:11">
      <c r="A2675" s="67" t="s">
        <v>4180</v>
      </c>
      <c r="B2675" s="68" t="s">
        <v>4181</v>
      </c>
      <c r="C2675" s="68" t="s">
        <v>4174</v>
      </c>
      <c r="D2675" s="68" t="s">
        <v>4175</v>
      </c>
      <c r="E2675" s="68" t="s">
        <v>4277</v>
      </c>
      <c r="F2675" s="68" t="s">
        <v>4278</v>
      </c>
      <c r="G2675" s="68" t="s">
        <v>4279</v>
      </c>
      <c r="H2675" s="69">
        <v>0</v>
      </c>
      <c r="I2675" s="68" t="s">
        <v>5148</v>
      </c>
      <c r="J2675" s="70"/>
      <c r="K2675" s="178"/>
    </row>
    <row r="2676" spans="1:11">
      <c r="A2676" s="67" t="s">
        <v>4182</v>
      </c>
      <c r="B2676" s="68" t="s">
        <v>4183</v>
      </c>
      <c r="C2676" s="68" t="s">
        <v>4184</v>
      </c>
      <c r="D2676" s="68" t="s">
        <v>4185</v>
      </c>
      <c r="E2676" s="68" t="s">
        <v>4277</v>
      </c>
      <c r="F2676" s="68" t="s">
        <v>4278</v>
      </c>
      <c r="G2676" s="68" t="s">
        <v>4279</v>
      </c>
      <c r="H2676" s="69">
        <v>8389</v>
      </c>
      <c r="I2676" s="68" t="s">
        <v>5148</v>
      </c>
      <c r="J2676" s="70"/>
      <c r="K2676" s="178"/>
    </row>
    <row r="2677" spans="1:11">
      <c r="A2677" s="67" t="s">
        <v>4186</v>
      </c>
      <c r="B2677" s="68" t="s">
        <v>4187</v>
      </c>
      <c r="C2677" s="68" t="s">
        <v>4184</v>
      </c>
      <c r="D2677" s="68" t="s">
        <v>4185</v>
      </c>
      <c r="E2677" s="68" t="s">
        <v>4277</v>
      </c>
      <c r="F2677" s="68" t="s">
        <v>4278</v>
      </c>
      <c r="G2677" s="68" t="s">
        <v>4279</v>
      </c>
      <c r="H2677" s="69">
        <v>5062</v>
      </c>
      <c r="I2677" s="68" t="s">
        <v>5148</v>
      </c>
      <c r="J2677" s="70"/>
      <c r="K2677" s="178"/>
    </row>
    <row r="2678" spans="1:11">
      <c r="A2678" s="67" t="s">
        <v>3448</v>
      </c>
      <c r="B2678" s="68" t="s">
        <v>3449</v>
      </c>
      <c r="C2678" s="68" t="s">
        <v>3450</v>
      </c>
      <c r="D2678" s="68" t="s">
        <v>3451</v>
      </c>
      <c r="E2678" s="68" t="s">
        <v>4277</v>
      </c>
      <c r="F2678" s="68" t="s">
        <v>4278</v>
      </c>
      <c r="G2678" s="68" t="s">
        <v>4279</v>
      </c>
      <c r="H2678" s="69">
        <v>6817</v>
      </c>
      <c r="I2678" s="68" t="s">
        <v>5148</v>
      </c>
      <c r="J2678" s="70"/>
      <c r="K2678" s="178"/>
    </row>
    <row r="2679" spans="1:11">
      <c r="A2679" s="67" t="s">
        <v>3456</v>
      </c>
      <c r="B2679" s="68" t="s">
        <v>3457</v>
      </c>
      <c r="C2679" s="68" t="s">
        <v>3450</v>
      </c>
      <c r="D2679" s="68" t="s">
        <v>3451</v>
      </c>
      <c r="E2679" s="68" t="s">
        <v>4277</v>
      </c>
      <c r="F2679" s="68" t="s">
        <v>4278</v>
      </c>
      <c r="G2679" s="68" t="s">
        <v>4279</v>
      </c>
      <c r="H2679" s="69">
        <v>47716</v>
      </c>
      <c r="I2679" s="68" t="s">
        <v>5148</v>
      </c>
      <c r="J2679" s="70"/>
      <c r="K2679" s="178"/>
    </row>
    <row r="2680" spans="1:11">
      <c r="A2680" s="67" t="s">
        <v>3459</v>
      </c>
      <c r="B2680" s="68" t="s">
        <v>3460</v>
      </c>
      <c r="C2680" s="68" t="s">
        <v>3450</v>
      </c>
      <c r="D2680" s="68" t="s">
        <v>3451</v>
      </c>
      <c r="E2680" s="68" t="s">
        <v>4277</v>
      </c>
      <c r="F2680" s="68" t="s">
        <v>4278</v>
      </c>
      <c r="G2680" s="68" t="s">
        <v>4279</v>
      </c>
      <c r="H2680" s="69">
        <v>8521</v>
      </c>
      <c r="I2680" s="68" t="s">
        <v>5148</v>
      </c>
      <c r="J2680" s="70"/>
      <c r="K2680" s="178"/>
    </row>
    <row r="2681" spans="1:11">
      <c r="A2681" s="67" t="s">
        <v>3462</v>
      </c>
      <c r="B2681" s="68" t="s">
        <v>3463</v>
      </c>
      <c r="C2681" s="68" t="s">
        <v>3450</v>
      </c>
      <c r="D2681" s="68" t="s">
        <v>3451</v>
      </c>
      <c r="E2681" s="68" t="s">
        <v>4277</v>
      </c>
      <c r="F2681" s="68" t="s">
        <v>4278</v>
      </c>
      <c r="G2681" s="68" t="s">
        <v>4279</v>
      </c>
      <c r="H2681" s="69">
        <v>1705</v>
      </c>
      <c r="I2681" s="68" t="s">
        <v>5148</v>
      </c>
      <c r="J2681" s="70"/>
      <c r="K2681" s="178"/>
    </row>
    <row r="2682" spans="1:11">
      <c r="A2682" s="67" t="s">
        <v>3465</v>
      </c>
      <c r="B2682" s="68" t="s">
        <v>3466</v>
      </c>
      <c r="C2682" s="68" t="s">
        <v>3467</v>
      </c>
      <c r="D2682" s="68" t="s">
        <v>3468</v>
      </c>
      <c r="E2682" s="68" t="s">
        <v>4277</v>
      </c>
      <c r="F2682" s="68" t="s">
        <v>4278</v>
      </c>
      <c r="G2682" s="68" t="s">
        <v>4279</v>
      </c>
      <c r="H2682" s="69">
        <v>20450</v>
      </c>
      <c r="I2682" s="68" t="s">
        <v>5148</v>
      </c>
      <c r="J2682" s="70"/>
      <c r="K2682" s="178"/>
    </row>
    <row r="2683" spans="1:11">
      <c r="A2683" s="67" t="s">
        <v>3470</v>
      </c>
      <c r="B2683" s="68" t="s">
        <v>3471</v>
      </c>
      <c r="C2683" s="68" t="s">
        <v>3467</v>
      </c>
      <c r="D2683" s="68" t="s">
        <v>3468</v>
      </c>
      <c r="E2683" s="68" t="s">
        <v>4277</v>
      </c>
      <c r="F2683" s="68" t="s">
        <v>4278</v>
      </c>
      <c r="G2683" s="68" t="s">
        <v>4279</v>
      </c>
      <c r="H2683" s="69">
        <v>11930</v>
      </c>
      <c r="I2683" s="68" t="s">
        <v>5148</v>
      </c>
      <c r="J2683" s="70"/>
      <c r="K2683" s="178"/>
    </row>
    <row r="2684" spans="1:11">
      <c r="A2684" s="67" t="s">
        <v>3473</v>
      </c>
      <c r="B2684" s="68" t="s">
        <v>3474</v>
      </c>
      <c r="C2684" s="68" t="s">
        <v>3467</v>
      </c>
      <c r="D2684" s="68" t="s">
        <v>3468</v>
      </c>
      <c r="E2684" s="68" t="s">
        <v>4277</v>
      </c>
      <c r="F2684" s="68" t="s">
        <v>4278</v>
      </c>
      <c r="G2684" s="68" t="s">
        <v>4279</v>
      </c>
      <c r="H2684" s="69">
        <v>39195</v>
      </c>
      <c r="I2684" s="68" t="s">
        <v>5148</v>
      </c>
      <c r="J2684" s="70"/>
      <c r="K2684" s="178"/>
    </row>
    <row r="2685" spans="1:11">
      <c r="A2685" s="67" t="s">
        <v>3476</v>
      </c>
      <c r="B2685" s="68" t="s">
        <v>3477</v>
      </c>
      <c r="C2685" s="68" t="s">
        <v>3467</v>
      </c>
      <c r="D2685" s="68" t="s">
        <v>3468</v>
      </c>
      <c r="E2685" s="68" t="s">
        <v>4277</v>
      </c>
      <c r="F2685" s="68" t="s">
        <v>4278</v>
      </c>
      <c r="G2685" s="68" t="s">
        <v>4279</v>
      </c>
      <c r="H2685" s="69">
        <v>10225</v>
      </c>
      <c r="I2685" s="68" t="s">
        <v>5148</v>
      </c>
      <c r="J2685" s="70"/>
      <c r="K2685" s="178"/>
    </row>
    <row r="2686" spans="1:11">
      <c r="A2686" s="67" t="s">
        <v>3479</v>
      </c>
      <c r="B2686" s="68" t="s">
        <v>3480</v>
      </c>
      <c r="C2686" s="68" t="s">
        <v>3467</v>
      </c>
      <c r="D2686" s="68" t="s">
        <v>3468</v>
      </c>
      <c r="E2686" s="68" t="s">
        <v>4277</v>
      </c>
      <c r="F2686" s="68" t="s">
        <v>4278</v>
      </c>
      <c r="G2686" s="68" t="s">
        <v>4279</v>
      </c>
      <c r="H2686" s="69">
        <v>23858</v>
      </c>
      <c r="I2686" s="68" t="s">
        <v>5148</v>
      </c>
      <c r="J2686" s="70"/>
      <c r="K2686" s="178"/>
    </row>
    <row r="2687" spans="1:11">
      <c r="A2687" s="67" t="s">
        <v>3482</v>
      </c>
      <c r="B2687" s="68" t="s">
        <v>3483</v>
      </c>
      <c r="C2687" s="68" t="s">
        <v>3484</v>
      </c>
      <c r="D2687" s="68" t="s">
        <v>3485</v>
      </c>
      <c r="E2687" s="68" t="s">
        <v>4277</v>
      </c>
      <c r="F2687" s="68" t="s">
        <v>4278</v>
      </c>
      <c r="G2687" s="68" t="s">
        <v>4279</v>
      </c>
      <c r="H2687" s="69">
        <v>6817</v>
      </c>
      <c r="I2687" s="68" t="s">
        <v>5148</v>
      </c>
      <c r="J2687" s="70"/>
      <c r="K2687" s="178"/>
    </row>
    <row r="2688" spans="1:11">
      <c r="A2688" s="67" t="s">
        <v>3487</v>
      </c>
      <c r="B2688" s="68" t="s">
        <v>3488</v>
      </c>
      <c r="C2688" s="68" t="s">
        <v>3489</v>
      </c>
      <c r="D2688" s="68" t="s">
        <v>3490</v>
      </c>
      <c r="E2688" s="68" t="s">
        <v>4277</v>
      </c>
      <c r="F2688" s="68" t="s">
        <v>4278</v>
      </c>
      <c r="G2688" s="68" t="s">
        <v>4279</v>
      </c>
      <c r="H2688" s="69">
        <v>41498</v>
      </c>
      <c r="I2688" s="68" t="s">
        <v>5148</v>
      </c>
      <c r="J2688" s="70"/>
      <c r="K2688" s="178"/>
    </row>
    <row r="2689" spans="1:11">
      <c r="A2689" s="67" t="s">
        <v>3492</v>
      </c>
      <c r="B2689" s="68" t="s">
        <v>3493</v>
      </c>
      <c r="C2689" s="68" t="s">
        <v>3489</v>
      </c>
      <c r="D2689" s="68" t="s">
        <v>3490</v>
      </c>
      <c r="E2689" s="68" t="s">
        <v>4277</v>
      </c>
      <c r="F2689" s="68" t="s">
        <v>4278</v>
      </c>
      <c r="G2689" s="68" t="s">
        <v>4279</v>
      </c>
      <c r="H2689" s="69">
        <v>18746</v>
      </c>
      <c r="I2689" s="68" t="s">
        <v>5148</v>
      </c>
      <c r="J2689" s="70"/>
      <c r="K2689" s="178"/>
    </row>
    <row r="2690" spans="1:11">
      <c r="A2690" s="67" t="s">
        <v>3495</v>
      </c>
      <c r="B2690" s="68" t="s">
        <v>3496</v>
      </c>
      <c r="C2690" s="68" t="s">
        <v>3489</v>
      </c>
      <c r="D2690" s="68" t="s">
        <v>3490</v>
      </c>
      <c r="E2690" s="68" t="s">
        <v>4277</v>
      </c>
      <c r="F2690" s="68" t="s">
        <v>4278</v>
      </c>
      <c r="G2690" s="68" t="s">
        <v>4279</v>
      </c>
      <c r="H2690" s="69">
        <v>23858</v>
      </c>
      <c r="I2690" s="68" t="s">
        <v>5148</v>
      </c>
      <c r="J2690" s="70"/>
      <c r="K2690" s="178"/>
    </row>
    <row r="2691" spans="1:11">
      <c r="A2691" s="67" t="s">
        <v>3498</v>
      </c>
      <c r="B2691" s="68" t="s">
        <v>3499</v>
      </c>
      <c r="C2691" s="68" t="s">
        <v>3489</v>
      </c>
      <c r="D2691" s="68" t="s">
        <v>3490</v>
      </c>
      <c r="E2691" s="68" t="s">
        <v>4277</v>
      </c>
      <c r="F2691" s="68" t="s">
        <v>4278</v>
      </c>
      <c r="G2691" s="68" t="s">
        <v>4279</v>
      </c>
      <c r="H2691" s="69">
        <v>20450</v>
      </c>
      <c r="I2691" s="68" t="s">
        <v>5148</v>
      </c>
      <c r="J2691" s="70"/>
      <c r="K2691" s="178"/>
    </row>
    <row r="2692" spans="1:11">
      <c r="A2692" s="67" t="s">
        <v>3501</v>
      </c>
      <c r="B2692" s="68" t="s">
        <v>3502</v>
      </c>
      <c r="C2692" s="68" t="s">
        <v>3489</v>
      </c>
      <c r="D2692" s="68" t="s">
        <v>3490</v>
      </c>
      <c r="E2692" s="68" t="s">
        <v>4277</v>
      </c>
      <c r="F2692" s="68" t="s">
        <v>4278</v>
      </c>
      <c r="G2692" s="68" t="s">
        <v>4279</v>
      </c>
      <c r="H2692" s="69">
        <v>57941</v>
      </c>
      <c r="I2692" s="68" t="s">
        <v>5148</v>
      </c>
      <c r="J2692" s="70"/>
      <c r="K2692" s="178"/>
    </row>
    <row r="2693" spans="1:11">
      <c r="A2693" s="67" t="s">
        <v>3504</v>
      </c>
      <c r="B2693" s="68" t="s">
        <v>3505</v>
      </c>
      <c r="C2693" s="68" t="s">
        <v>3489</v>
      </c>
      <c r="D2693" s="68" t="s">
        <v>3490</v>
      </c>
      <c r="E2693" s="68" t="s">
        <v>4277</v>
      </c>
      <c r="F2693" s="68" t="s">
        <v>4278</v>
      </c>
      <c r="G2693" s="68" t="s">
        <v>4279</v>
      </c>
      <c r="H2693" s="69">
        <v>90319</v>
      </c>
      <c r="I2693" s="68" t="s">
        <v>5148</v>
      </c>
      <c r="J2693" s="70"/>
      <c r="K2693" s="178"/>
    </row>
    <row r="2694" spans="1:11">
      <c r="A2694" s="67" t="s">
        <v>3507</v>
      </c>
      <c r="B2694" s="68" t="s">
        <v>3508</v>
      </c>
      <c r="C2694" s="68" t="s">
        <v>3489</v>
      </c>
      <c r="D2694" s="68" t="s">
        <v>3490</v>
      </c>
      <c r="E2694" s="68" t="s">
        <v>4277</v>
      </c>
      <c r="F2694" s="68" t="s">
        <v>4278</v>
      </c>
      <c r="G2694" s="68" t="s">
        <v>4279</v>
      </c>
      <c r="H2694" s="69">
        <v>22155</v>
      </c>
      <c r="I2694" s="68" t="s">
        <v>5148</v>
      </c>
      <c r="J2694" s="70"/>
      <c r="K2694" s="178"/>
    </row>
    <row r="2695" spans="1:11">
      <c r="A2695" s="67" t="s">
        <v>3510</v>
      </c>
      <c r="B2695" s="68" t="s">
        <v>3511</v>
      </c>
      <c r="C2695" s="68" t="s">
        <v>3489</v>
      </c>
      <c r="D2695" s="68" t="s">
        <v>3490</v>
      </c>
      <c r="E2695" s="68" t="s">
        <v>4277</v>
      </c>
      <c r="F2695" s="68" t="s">
        <v>4278</v>
      </c>
      <c r="G2695" s="68" t="s">
        <v>4279</v>
      </c>
      <c r="H2695" s="69">
        <v>18746</v>
      </c>
      <c r="I2695" s="68" t="s">
        <v>5148</v>
      </c>
      <c r="J2695" s="70"/>
      <c r="K2695" s="178"/>
    </row>
    <row r="2696" spans="1:11">
      <c r="A2696" s="67" t="s">
        <v>3513</v>
      </c>
      <c r="B2696" s="68" t="s">
        <v>3514</v>
      </c>
      <c r="C2696" s="68" t="s">
        <v>3489</v>
      </c>
      <c r="D2696" s="68" t="s">
        <v>3490</v>
      </c>
      <c r="E2696" s="68" t="s">
        <v>4277</v>
      </c>
      <c r="F2696" s="68" t="s">
        <v>4278</v>
      </c>
      <c r="G2696" s="68" t="s">
        <v>4279</v>
      </c>
      <c r="H2696" s="69">
        <v>73279</v>
      </c>
      <c r="I2696" s="68" t="s">
        <v>5148</v>
      </c>
      <c r="J2696" s="70"/>
      <c r="K2696" s="178"/>
    </row>
    <row r="2697" spans="1:11">
      <c r="A2697" s="67" t="s">
        <v>3516</v>
      </c>
      <c r="B2697" s="68" t="s">
        <v>3517</v>
      </c>
      <c r="C2697" s="68" t="s">
        <v>3489</v>
      </c>
      <c r="D2697" s="68" t="s">
        <v>3490</v>
      </c>
      <c r="E2697" s="68" t="s">
        <v>4277</v>
      </c>
      <c r="F2697" s="68" t="s">
        <v>4278</v>
      </c>
      <c r="G2697" s="68" t="s">
        <v>4279</v>
      </c>
      <c r="H2697" s="69">
        <v>1705</v>
      </c>
      <c r="I2697" s="68" t="s">
        <v>5148</v>
      </c>
      <c r="J2697" s="70"/>
      <c r="K2697" s="178"/>
    </row>
    <row r="2698" spans="1:11">
      <c r="A2698" s="67" t="s">
        <v>3519</v>
      </c>
      <c r="B2698" s="68" t="s">
        <v>3520</v>
      </c>
      <c r="C2698" s="68" t="s">
        <v>3489</v>
      </c>
      <c r="D2698" s="68" t="s">
        <v>3490</v>
      </c>
      <c r="E2698" s="68" t="s">
        <v>4277</v>
      </c>
      <c r="F2698" s="68" t="s">
        <v>4278</v>
      </c>
      <c r="G2698" s="68" t="s">
        <v>4279</v>
      </c>
      <c r="H2698" s="69">
        <v>1705</v>
      </c>
      <c r="I2698" s="68" t="s">
        <v>5148</v>
      </c>
      <c r="J2698" s="70"/>
      <c r="K2698" s="178"/>
    </row>
    <row r="2699" spans="1:11">
      <c r="A2699" s="67" t="s">
        <v>3522</v>
      </c>
      <c r="B2699" s="68" t="s">
        <v>3523</v>
      </c>
      <c r="C2699" s="68" t="s">
        <v>3489</v>
      </c>
      <c r="D2699" s="68" t="s">
        <v>3490</v>
      </c>
      <c r="E2699" s="68" t="s">
        <v>4277</v>
      </c>
      <c r="F2699" s="68" t="s">
        <v>4278</v>
      </c>
      <c r="G2699" s="68" t="s">
        <v>4279</v>
      </c>
      <c r="H2699" s="69">
        <v>6817</v>
      </c>
      <c r="I2699" s="68" t="s">
        <v>5148</v>
      </c>
      <c r="J2699" s="70"/>
      <c r="K2699" s="178"/>
    </row>
    <row r="2700" spans="1:11">
      <c r="A2700" s="67" t="s">
        <v>4222</v>
      </c>
      <c r="B2700" s="68" t="s">
        <v>4223</v>
      </c>
      <c r="C2700" s="68" t="s">
        <v>3489</v>
      </c>
      <c r="D2700" s="68" t="s">
        <v>3490</v>
      </c>
      <c r="E2700" s="68" t="s">
        <v>4277</v>
      </c>
      <c r="F2700" s="68" t="s">
        <v>4278</v>
      </c>
      <c r="G2700" s="68" t="s">
        <v>4279</v>
      </c>
      <c r="H2700" s="69">
        <v>23050</v>
      </c>
      <c r="I2700" s="68" t="s">
        <v>5148</v>
      </c>
      <c r="J2700" s="70"/>
      <c r="K2700" s="178"/>
    </row>
    <row r="2701" spans="1:11">
      <c r="A2701" s="67" t="s">
        <v>3525</v>
      </c>
      <c r="B2701" s="68" t="s">
        <v>3526</v>
      </c>
      <c r="C2701" s="68" t="s">
        <v>3489</v>
      </c>
      <c r="D2701" s="68" t="s">
        <v>3490</v>
      </c>
      <c r="E2701" s="68" t="s">
        <v>4277</v>
      </c>
      <c r="F2701" s="68" t="s">
        <v>4278</v>
      </c>
      <c r="G2701" s="68" t="s">
        <v>4279</v>
      </c>
      <c r="H2701" s="69">
        <v>1705</v>
      </c>
      <c r="I2701" s="68" t="s">
        <v>5148</v>
      </c>
      <c r="J2701" s="70"/>
      <c r="K2701" s="178"/>
    </row>
    <row r="2702" spans="1:11">
      <c r="A2702" s="67" t="s">
        <v>3528</v>
      </c>
      <c r="B2702" s="68" t="s">
        <v>3529</v>
      </c>
      <c r="C2702" s="68" t="s">
        <v>3489</v>
      </c>
      <c r="D2702" s="68" t="s">
        <v>3490</v>
      </c>
      <c r="E2702" s="68" t="s">
        <v>4277</v>
      </c>
      <c r="F2702" s="68" t="s">
        <v>4278</v>
      </c>
      <c r="G2702" s="68" t="s">
        <v>4279</v>
      </c>
      <c r="H2702" s="69">
        <v>1705</v>
      </c>
      <c r="I2702" s="68" t="s">
        <v>5148</v>
      </c>
      <c r="J2702" s="70"/>
      <c r="K2702" s="178"/>
    </row>
    <row r="2703" spans="1:11">
      <c r="A2703" s="67" t="s">
        <v>3531</v>
      </c>
      <c r="B2703" s="68" t="s">
        <v>3520</v>
      </c>
      <c r="C2703" s="68" t="s">
        <v>3489</v>
      </c>
      <c r="D2703" s="68" t="s">
        <v>3490</v>
      </c>
      <c r="E2703" s="68" t="s">
        <v>4277</v>
      </c>
      <c r="F2703" s="68" t="s">
        <v>4278</v>
      </c>
      <c r="G2703" s="68" t="s">
        <v>4279</v>
      </c>
      <c r="H2703" s="69">
        <v>6817</v>
      </c>
      <c r="I2703" s="68" t="s">
        <v>5148</v>
      </c>
      <c r="J2703" s="70"/>
      <c r="K2703" s="178"/>
    </row>
    <row r="2704" spans="1:11">
      <c r="A2704" s="67" t="s">
        <v>3533</v>
      </c>
      <c r="B2704" s="68" t="s">
        <v>3520</v>
      </c>
      <c r="C2704" s="68" t="s">
        <v>3489</v>
      </c>
      <c r="D2704" s="68" t="s">
        <v>3490</v>
      </c>
      <c r="E2704" s="68" t="s">
        <v>4277</v>
      </c>
      <c r="F2704" s="68" t="s">
        <v>4278</v>
      </c>
      <c r="G2704" s="68" t="s">
        <v>4279</v>
      </c>
      <c r="H2704" s="69">
        <v>289704</v>
      </c>
      <c r="I2704" s="68" t="s">
        <v>5148</v>
      </c>
      <c r="J2704" s="70"/>
      <c r="K2704" s="178"/>
    </row>
    <row r="2705" spans="1:11">
      <c r="A2705" s="67" t="s">
        <v>3535</v>
      </c>
      <c r="B2705" s="68" t="s">
        <v>3520</v>
      </c>
      <c r="C2705" s="68" t="s">
        <v>3489</v>
      </c>
      <c r="D2705" s="68" t="s">
        <v>3490</v>
      </c>
      <c r="E2705" s="68" t="s">
        <v>4277</v>
      </c>
      <c r="F2705" s="68" t="s">
        <v>4278</v>
      </c>
      <c r="G2705" s="68" t="s">
        <v>4279</v>
      </c>
      <c r="H2705" s="69">
        <v>13633</v>
      </c>
      <c r="I2705" s="68" t="s">
        <v>5148</v>
      </c>
      <c r="J2705" s="70"/>
      <c r="K2705" s="178"/>
    </row>
    <row r="2706" spans="1:11">
      <c r="A2706" s="67" t="s">
        <v>3536</v>
      </c>
      <c r="B2706" s="68" t="s">
        <v>3520</v>
      </c>
      <c r="C2706" s="68" t="s">
        <v>3489</v>
      </c>
      <c r="D2706" s="68" t="s">
        <v>3490</v>
      </c>
      <c r="E2706" s="68" t="s">
        <v>4277</v>
      </c>
      <c r="F2706" s="68" t="s">
        <v>4278</v>
      </c>
      <c r="G2706" s="68" t="s">
        <v>4279</v>
      </c>
      <c r="H2706" s="69">
        <v>17042</v>
      </c>
      <c r="I2706" s="68" t="s">
        <v>5148</v>
      </c>
      <c r="J2706" s="70"/>
      <c r="K2706" s="178"/>
    </row>
    <row r="2707" spans="1:11">
      <c r="A2707" s="67" t="s">
        <v>3537</v>
      </c>
      <c r="B2707" s="68" t="s">
        <v>3538</v>
      </c>
      <c r="C2707" s="68" t="s">
        <v>3539</v>
      </c>
      <c r="D2707" s="68" t="s">
        <v>3540</v>
      </c>
      <c r="E2707" s="68" t="s">
        <v>4277</v>
      </c>
      <c r="F2707" s="68" t="s">
        <v>4278</v>
      </c>
      <c r="G2707" s="68" t="s">
        <v>4279</v>
      </c>
      <c r="H2707" s="69">
        <v>8521</v>
      </c>
      <c r="I2707" s="68" t="s">
        <v>5148</v>
      </c>
      <c r="J2707" s="70"/>
      <c r="K2707" s="178"/>
    </row>
    <row r="2708" spans="1:11">
      <c r="A2708" s="67" t="s">
        <v>3541</v>
      </c>
      <c r="B2708" s="68" t="s">
        <v>3542</v>
      </c>
      <c r="C2708" s="68" t="s">
        <v>3539</v>
      </c>
      <c r="D2708" s="68" t="s">
        <v>3540</v>
      </c>
      <c r="E2708" s="68" t="s">
        <v>4277</v>
      </c>
      <c r="F2708" s="68" t="s">
        <v>4278</v>
      </c>
      <c r="G2708" s="68" t="s">
        <v>4279</v>
      </c>
      <c r="H2708" s="69">
        <v>27266</v>
      </c>
      <c r="I2708" s="68" t="s">
        <v>5148</v>
      </c>
      <c r="J2708" s="70"/>
      <c r="K2708" s="178"/>
    </row>
    <row r="2709" spans="1:11">
      <c r="A2709" s="67" t="s">
        <v>3543</v>
      </c>
      <c r="B2709" s="68" t="s">
        <v>3544</v>
      </c>
      <c r="C2709" s="68" t="s">
        <v>3539</v>
      </c>
      <c r="D2709" s="68" t="s">
        <v>3540</v>
      </c>
      <c r="E2709" s="68" t="s">
        <v>4277</v>
      </c>
      <c r="F2709" s="68" t="s">
        <v>4278</v>
      </c>
      <c r="G2709" s="68" t="s">
        <v>4279</v>
      </c>
      <c r="H2709" s="69">
        <v>22155</v>
      </c>
      <c r="I2709" s="68" t="s">
        <v>5148</v>
      </c>
      <c r="J2709" s="70"/>
      <c r="K2709" s="178"/>
    </row>
    <row r="2710" spans="1:11">
      <c r="A2710" s="67" t="s">
        <v>3545</v>
      </c>
      <c r="B2710" s="68" t="s">
        <v>3546</v>
      </c>
      <c r="C2710" s="68" t="s">
        <v>3539</v>
      </c>
      <c r="D2710" s="68" t="s">
        <v>3540</v>
      </c>
      <c r="E2710" s="68" t="s">
        <v>4277</v>
      </c>
      <c r="F2710" s="68" t="s">
        <v>4278</v>
      </c>
      <c r="G2710" s="68" t="s">
        <v>4279</v>
      </c>
      <c r="H2710" s="69">
        <v>49419</v>
      </c>
      <c r="I2710" s="68" t="s">
        <v>5148</v>
      </c>
      <c r="J2710" s="70"/>
      <c r="K2710" s="178"/>
    </row>
    <row r="2711" spans="1:11">
      <c r="A2711" s="67" t="s">
        <v>3547</v>
      </c>
      <c r="B2711" s="68" t="s">
        <v>3548</v>
      </c>
      <c r="C2711" s="68" t="s">
        <v>3539</v>
      </c>
      <c r="D2711" s="68" t="s">
        <v>3540</v>
      </c>
      <c r="E2711" s="68" t="s">
        <v>4277</v>
      </c>
      <c r="F2711" s="68" t="s">
        <v>4278</v>
      </c>
      <c r="G2711" s="68" t="s">
        <v>4279</v>
      </c>
      <c r="H2711" s="69">
        <v>6817</v>
      </c>
      <c r="I2711" s="68" t="s">
        <v>5148</v>
      </c>
      <c r="J2711" s="70"/>
      <c r="K2711" s="178"/>
    </row>
    <row r="2712" spans="1:11">
      <c r="A2712" s="67" t="s">
        <v>3549</v>
      </c>
      <c r="B2712" s="68" t="s">
        <v>3550</v>
      </c>
      <c r="C2712" s="68" t="s">
        <v>3539</v>
      </c>
      <c r="D2712" s="68" t="s">
        <v>3540</v>
      </c>
      <c r="E2712" s="68" t="s">
        <v>4277</v>
      </c>
      <c r="F2712" s="68" t="s">
        <v>4278</v>
      </c>
      <c r="G2712" s="68" t="s">
        <v>4279</v>
      </c>
      <c r="H2712" s="69">
        <v>10225</v>
      </c>
      <c r="I2712" s="68" t="s">
        <v>5148</v>
      </c>
      <c r="J2712" s="70"/>
      <c r="K2712" s="178"/>
    </row>
    <row r="2713" spans="1:11">
      <c r="A2713" s="67" t="s">
        <v>3551</v>
      </c>
      <c r="B2713" s="68" t="s">
        <v>3552</v>
      </c>
      <c r="C2713" s="68" t="s">
        <v>3539</v>
      </c>
      <c r="D2713" s="68" t="s">
        <v>3540</v>
      </c>
      <c r="E2713" s="68" t="s">
        <v>4277</v>
      </c>
      <c r="F2713" s="68" t="s">
        <v>4278</v>
      </c>
      <c r="G2713" s="68" t="s">
        <v>4279</v>
      </c>
      <c r="H2713" s="69">
        <v>5112</v>
      </c>
      <c r="I2713" s="68" t="s">
        <v>5148</v>
      </c>
      <c r="J2713" s="70"/>
      <c r="K2713" s="178"/>
    </row>
    <row r="2714" spans="1:11">
      <c r="A2714" s="67" t="s">
        <v>3553</v>
      </c>
      <c r="B2714" s="68" t="s">
        <v>3554</v>
      </c>
      <c r="C2714" s="68" t="s">
        <v>3555</v>
      </c>
      <c r="D2714" s="68" t="s">
        <v>3554</v>
      </c>
      <c r="E2714" s="68" t="s">
        <v>4277</v>
      </c>
      <c r="F2714" s="68" t="s">
        <v>4278</v>
      </c>
      <c r="G2714" s="68" t="s">
        <v>4279</v>
      </c>
      <c r="H2714" s="69">
        <v>6817</v>
      </c>
      <c r="I2714" s="68" t="s">
        <v>5148</v>
      </c>
      <c r="J2714" s="70"/>
      <c r="K2714" s="178"/>
    </row>
    <row r="2715" spans="1:11">
      <c r="A2715" s="67" t="s">
        <v>3556</v>
      </c>
      <c r="B2715" s="68" t="s">
        <v>3557</v>
      </c>
      <c r="C2715" s="68" t="s">
        <v>3555</v>
      </c>
      <c r="D2715" s="68" t="s">
        <v>3554</v>
      </c>
      <c r="E2715" s="68" t="s">
        <v>4277</v>
      </c>
      <c r="F2715" s="68" t="s">
        <v>4278</v>
      </c>
      <c r="G2715" s="68" t="s">
        <v>4279</v>
      </c>
      <c r="H2715" s="69">
        <v>44308</v>
      </c>
      <c r="I2715" s="68" t="s">
        <v>5148</v>
      </c>
      <c r="J2715" s="70"/>
      <c r="K2715" s="178"/>
    </row>
    <row r="2716" spans="1:11">
      <c r="A2716" s="67" t="s">
        <v>3558</v>
      </c>
      <c r="B2716" s="68" t="s">
        <v>3559</v>
      </c>
      <c r="C2716" s="68" t="s">
        <v>3555</v>
      </c>
      <c r="D2716" s="68" t="s">
        <v>3554</v>
      </c>
      <c r="E2716" s="68" t="s">
        <v>4277</v>
      </c>
      <c r="F2716" s="68" t="s">
        <v>4278</v>
      </c>
      <c r="G2716" s="68" t="s">
        <v>4279</v>
      </c>
      <c r="H2716" s="69">
        <v>42604</v>
      </c>
      <c r="I2716" s="68" t="s">
        <v>5148</v>
      </c>
      <c r="J2716" s="70"/>
      <c r="K2716" s="178"/>
    </row>
    <row r="2717" spans="1:11">
      <c r="A2717" s="67" t="s">
        <v>3560</v>
      </c>
      <c r="B2717" s="68" t="s">
        <v>3561</v>
      </c>
      <c r="C2717" s="68" t="s">
        <v>3555</v>
      </c>
      <c r="D2717" s="68" t="s">
        <v>3554</v>
      </c>
      <c r="E2717" s="68" t="s">
        <v>4277</v>
      </c>
      <c r="F2717" s="68" t="s">
        <v>4278</v>
      </c>
      <c r="G2717" s="68" t="s">
        <v>4279</v>
      </c>
      <c r="H2717" s="69">
        <v>1705</v>
      </c>
      <c r="I2717" s="68" t="s">
        <v>5148</v>
      </c>
      <c r="J2717" s="70"/>
      <c r="K2717" s="178"/>
    </row>
    <row r="2718" spans="1:11">
      <c r="A2718" s="67" t="s">
        <v>3562</v>
      </c>
      <c r="B2718" s="68" t="s">
        <v>3563</v>
      </c>
      <c r="C2718" s="68" t="s">
        <v>3564</v>
      </c>
      <c r="D2718" s="68" t="s">
        <v>3563</v>
      </c>
      <c r="E2718" s="68" t="s">
        <v>4277</v>
      </c>
      <c r="F2718" s="68" t="s">
        <v>4278</v>
      </c>
      <c r="G2718" s="68" t="s">
        <v>4279</v>
      </c>
      <c r="H2718" s="69">
        <v>10225</v>
      </c>
      <c r="I2718" s="68" t="s">
        <v>5148</v>
      </c>
      <c r="J2718" s="70"/>
      <c r="K2718" s="178"/>
    </row>
    <row r="2719" spans="1:11">
      <c r="A2719" s="67" t="s">
        <v>3565</v>
      </c>
      <c r="B2719" s="68" t="s">
        <v>3566</v>
      </c>
      <c r="C2719" s="68" t="s">
        <v>3564</v>
      </c>
      <c r="D2719" s="68" t="s">
        <v>3563</v>
      </c>
      <c r="E2719" s="68" t="s">
        <v>4277</v>
      </c>
      <c r="F2719" s="68" t="s">
        <v>4278</v>
      </c>
      <c r="G2719" s="68" t="s">
        <v>4279</v>
      </c>
      <c r="H2719" s="69">
        <v>11930</v>
      </c>
      <c r="I2719" s="68" t="s">
        <v>5148</v>
      </c>
      <c r="J2719" s="70"/>
      <c r="K2719" s="178"/>
    </row>
    <row r="2720" spans="1:11">
      <c r="A2720" s="67" t="s">
        <v>3567</v>
      </c>
      <c r="B2720" s="68" t="s">
        <v>3568</v>
      </c>
      <c r="C2720" s="68" t="s">
        <v>3564</v>
      </c>
      <c r="D2720" s="68" t="s">
        <v>3563</v>
      </c>
      <c r="E2720" s="68" t="s">
        <v>4277</v>
      </c>
      <c r="F2720" s="68" t="s">
        <v>4278</v>
      </c>
      <c r="G2720" s="68" t="s">
        <v>4279</v>
      </c>
      <c r="H2720" s="69">
        <v>61349</v>
      </c>
      <c r="I2720" s="68" t="s">
        <v>5148</v>
      </c>
      <c r="J2720" s="70"/>
      <c r="K2720" s="178"/>
    </row>
    <row r="2721" spans="1:11">
      <c r="A2721" s="67" t="s">
        <v>3569</v>
      </c>
      <c r="B2721" s="68" t="s">
        <v>3570</v>
      </c>
      <c r="C2721" s="68" t="s">
        <v>3564</v>
      </c>
      <c r="D2721" s="68" t="s">
        <v>3563</v>
      </c>
      <c r="E2721" s="68" t="s">
        <v>4277</v>
      </c>
      <c r="F2721" s="68" t="s">
        <v>4278</v>
      </c>
      <c r="G2721" s="68" t="s">
        <v>4279</v>
      </c>
      <c r="H2721" s="69">
        <v>11930</v>
      </c>
      <c r="I2721" s="68" t="s">
        <v>5148</v>
      </c>
      <c r="J2721" s="70"/>
      <c r="K2721" s="178"/>
    </row>
    <row r="2722" spans="1:11">
      <c r="A2722" s="67" t="s">
        <v>3571</v>
      </c>
      <c r="B2722" s="68" t="s">
        <v>3572</v>
      </c>
      <c r="C2722" s="68" t="s">
        <v>3564</v>
      </c>
      <c r="D2722" s="68" t="s">
        <v>3563</v>
      </c>
      <c r="E2722" s="68" t="s">
        <v>4277</v>
      </c>
      <c r="F2722" s="68" t="s">
        <v>4278</v>
      </c>
      <c r="G2722" s="68" t="s">
        <v>4279</v>
      </c>
      <c r="H2722" s="69">
        <v>1705</v>
      </c>
      <c r="I2722" s="68" t="s">
        <v>5148</v>
      </c>
      <c r="J2722" s="70"/>
      <c r="K2722" s="178"/>
    </row>
    <row r="2723" spans="1:11">
      <c r="A2723" s="67" t="s">
        <v>3573</v>
      </c>
      <c r="B2723" s="68" t="s">
        <v>3574</v>
      </c>
      <c r="C2723" s="68" t="s">
        <v>3575</v>
      </c>
      <c r="D2723" s="68" t="s">
        <v>3574</v>
      </c>
      <c r="E2723" s="68" t="s">
        <v>4277</v>
      </c>
      <c r="F2723" s="68" t="s">
        <v>4278</v>
      </c>
      <c r="G2723" s="68" t="s">
        <v>4279</v>
      </c>
      <c r="H2723" s="69">
        <v>10225</v>
      </c>
      <c r="I2723" s="68" t="s">
        <v>5148</v>
      </c>
      <c r="J2723" s="70"/>
      <c r="K2723" s="178"/>
    </row>
    <row r="2724" spans="1:11">
      <c r="A2724" s="67" t="s">
        <v>3576</v>
      </c>
      <c r="B2724" s="68" t="s">
        <v>3577</v>
      </c>
      <c r="C2724" s="68" t="s">
        <v>3578</v>
      </c>
      <c r="D2724" s="68" t="s">
        <v>3577</v>
      </c>
      <c r="E2724" s="68" t="s">
        <v>4277</v>
      </c>
      <c r="F2724" s="68" t="s">
        <v>4278</v>
      </c>
      <c r="G2724" s="68" t="s">
        <v>4279</v>
      </c>
      <c r="H2724" s="69">
        <v>10225</v>
      </c>
      <c r="I2724" s="68" t="s">
        <v>5148</v>
      </c>
      <c r="J2724" s="70"/>
      <c r="K2724" s="178"/>
    </row>
    <row r="2725" spans="1:11">
      <c r="A2725" s="67" t="s">
        <v>3579</v>
      </c>
      <c r="B2725" s="68" t="s">
        <v>3580</v>
      </c>
      <c r="C2725" s="68" t="s">
        <v>3578</v>
      </c>
      <c r="D2725" s="68" t="s">
        <v>3577</v>
      </c>
      <c r="E2725" s="68" t="s">
        <v>4277</v>
      </c>
      <c r="F2725" s="68" t="s">
        <v>4278</v>
      </c>
      <c r="G2725" s="68" t="s">
        <v>4279</v>
      </c>
      <c r="H2725" s="69">
        <v>3408</v>
      </c>
      <c r="I2725" s="68" t="s">
        <v>5148</v>
      </c>
      <c r="J2725" s="70"/>
      <c r="K2725" s="178"/>
    </row>
    <row r="2726" spans="1:11">
      <c r="A2726" s="67" t="s">
        <v>3581</v>
      </c>
      <c r="B2726" s="68" t="s">
        <v>3582</v>
      </c>
      <c r="C2726" s="68" t="s">
        <v>3583</v>
      </c>
      <c r="D2726" s="68" t="s">
        <v>3584</v>
      </c>
      <c r="E2726" s="68" t="s">
        <v>4277</v>
      </c>
      <c r="F2726" s="68" t="s">
        <v>4278</v>
      </c>
      <c r="G2726" s="68" t="s">
        <v>4279</v>
      </c>
      <c r="H2726" s="69">
        <v>35786</v>
      </c>
      <c r="I2726" s="68" t="s">
        <v>5148</v>
      </c>
      <c r="J2726" s="70"/>
      <c r="K2726" s="178"/>
    </row>
    <row r="2727" spans="1:11">
      <c r="A2727" s="67" t="s">
        <v>3585</v>
      </c>
      <c r="B2727" s="68" t="s">
        <v>3586</v>
      </c>
      <c r="C2727" s="68" t="s">
        <v>3583</v>
      </c>
      <c r="D2727" s="68" t="s">
        <v>3584</v>
      </c>
      <c r="E2727" s="68" t="s">
        <v>4277</v>
      </c>
      <c r="F2727" s="68" t="s">
        <v>4278</v>
      </c>
      <c r="G2727" s="68" t="s">
        <v>4279</v>
      </c>
      <c r="H2727" s="69">
        <v>17042</v>
      </c>
      <c r="I2727" s="68" t="s">
        <v>5148</v>
      </c>
      <c r="J2727" s="70"/>
      <c r="K2727" s="178"/>
    </row>
    <row r="2728" spans="1:11">
      <c r="A2728" s="67" t="s">
        <v>3587</v>
      </c>
      <c r="B2728" s="68" t="s">
        <v>3588</v>
      </c>
      <c r="C2728" s="68" t="s">
        <v>3583</v>
      </c>
      <c r="D2728" s="68" t="s">
        <v>3584</v>
      </c>
      <c r="E2728" s="68" t="s">
        <v>4277</v>
      </c>
      <c r="F2728" s="68" t="s">
        <v>4278</v>
      </c>
      <c r="G2728" s="68" t="s">
        <v>4279</v>
      </c>
      <c r="H2728" s="69">
        <v>1705</v>
      </c>
      <c r="I2728" s="68" t="s">
        <v>5148</v>
      </c>
      <c r="J2728" s="70"/>
      <c r="K2728" s="178"/>
    </row>
    <row r="2729" spans="1:11">
      <c r="A2729" s="67" t="s">
        <v>3589</v>
      </c>
      <c r="B2729" s="68" t="s">
        <v>3590</v>
      </c>
      <c r="C2729" s="68" t="s">
        <v>3583</v>
      </c>
      <c r="D2729" s="68" t="s">
        <v>3584</v>
      </c>
      <c r="E2729" s="68" t="s">
        <v>4277</v>
      </c>
      <c r="F2729" s="68" t="s">
        <v>4278</v>
      </c>
      <c r="G2729" s="68" t="s">
        <v>4279</v>
      </c>
      <c r="H2729" s="69">
        <v>3408</v>
      </c>
      <c r="I2729" s="68" t="s">
        <v>5148</v>
      </c>
      <c r="J2729" s="70"/>
      <c r="K2729" s="178"/>
    </row>
    <row r="2730" spans="1:11">
      <c r="A2730" s="67" t="s">
        <v>3591</v>
      </c>
      <c r="B2730" s="68" t="s">
        <v>3592</v>
      </c>
      <c r="C2730" s="68" t="s">
        <v>3583</v>
      </c>
      <c r="D2730" s="68" t="s">
        <v>3584</v>
      </c>
      <c r="E2730" s="68" t="s">
        <v>4277</v>
      </c>
      <c r="F2730" s="68" t="s">
        <v>4278</v>
      </c>
      <c r="G2730" s="68" t="s">
        <v>4279</v>
      </c>
      <c r="H2730" s="69">
        <v>3408</v>
      </c>
      <c r="I2730" s="68" t="s">
        <v>5148</v>
      </c>
      <c r="J2730" s="70"/>
      <c r="K2730" s="178"/>
    </row>
    <row r="2731" spans="1:11">
      <c r="A2731" s="67" t="s">
        <v>3593</v>
      </c>
      <c r="B2731" s="68" t="s">
        <v>3594</v>
      </c>
      <c r="C2731" s="68" t="s">
        <v>3583</v>
      </c>
      <c r="D2731" s="68" t="s">
        <v>3584</v>
      </c>
      <c r="E2731" s="68" t="s">
        <v>4277</v>
      </c>
      <c r="F2731" s="68" t="s">
        <v>4278</v>
      </c>
      <c r="G2731" s="68" t="s">
        <v>4279</v>
      </c>
      <c r="H2731" s="69">
        <v>51125</v>
      </c>
      <c r="I2731" s="68" t="s">
        <v>5148</v>
      </c>
      <c r="J2731" s="70"/>
      <c r="K2731" s="178"/>
    </row>
    <row r="2732" spans="1:11">
      <c r="A2732" s="67" t="s">
        <v>3595</v>
      </c>
      <c r="B2732" s="68" t="s">
        <v>3596</v>
      </c>
      <c r="C2732" s="68" t="s">
        <v>3583</v>
      </c>
      <c r="D2732" s="68" t="s">
        <v>3584</v>
      </c>
      <c r="E2732" s="68" t="s">
        <v>4277</v>
      </c>
      <c r="F2732" s="68" t="s">
        <v>4278</v>
      </c>
      <c r="G2732" s="68" t="s">
        <v>4279</v>
      </c>
      <c r="H2732" s="69">
        <v>59644</v>
      </c>
      <c r="I2732" s="68" t="s">
        <v>5148</v>
      </c>
      <c r="J2732" s="70"/>
      <c r="K2732" s="178"/>
    </row>
    <row r="2733" spans="1:11">
      <c r="A2733" s="67" t="s">
        <v>3597</v>
      </c>
      <c r="B2733" s="68" t="s">
        <v>3598</v>
      </c>
      <c r="C2733" s="68" t="s">
        <v>3583</v>
      </c>
      <c r="D2733" s="68" t="s">
        <v>3584</v>
      </c>
      <c r="E2733" s="68" t="s">
        <v>4277</v>
      </c>
      <c r="F2733" s="68" t="s">
        <v>4278</v>
      </c>
      <c r="G2733" s="68" t="s">
        <v>4279</v>
      </c>
      <c r="H2733" s="69">
        <v>3408</v>
      </c>
      <c r="I2733" s="68" t="s">
        <v>5148</v>
      </c>
      <c r="J2733" s="70"/>
      <c r="K2733" s="178"/>
    </row>
    <row r="2734" spans="1:11">
      <c r="A2734" s="67" t="s">
        <v>3599</v>
      </c>
      <c r="B2734" s="68" t="s">
        <v>3600</v>
      </c>
      <c r="C2734" s="68" t="s">
        <v>3583</v>
      </c>
      <c r="D2734" s="68" t="s">
        <v>3584</v>
      </c>
      <c r="E2734" s="68" t="s">
        <v>4277</v>
      </c>
      <c r="F2734" s="68" t="s">
        <v>4278</v>
      </c>
      <c r="G2734" s="68" t="s">
        <v>4279</v>
      </c>
      <c r="H2734" s="69">
        <v>47716</v>
      </c>
      <c r="I2734" s="68" t="s">
        <v>5148</v>
      </c>
      <c r="J2734" s="70"/>
      <c r="K2734" s="178"/>
    </row>
    <row r="2735" spans="1:11">
      <c r="A2735" s="67" t="s">
        <v>3601</v>
      </c>
      <c r="B2735" s="68" t="s">
        <v>3602</v>
      </c>
      <c r="C2735" s="68" t="s">
        <v>3583</v>
      </c>
      <c r="D2735" s="68" t="s">
        <v>3584</v>
      </c>
      <c r="E2735" s="68" t="s">
        <v>4277</v>
      </c>
      <c r="F2735" s="68" t="s">
        <v>4278</v>
      </c>
      <c r="G2735" s="68" t="s">
        <v>4279</v>
      </c>
      <c r="H2735" s="69">
        <v>109065</v>
      </c>
      <c r="I2735" s="68" t="s">
        <v>5148</v>
      </c>
      <c r="J2735" s="70"/>
      <c r="K2735" s="178"/>
    </row>
    <row r="2736" spans="1:11">
      <c r="A2736" s="67" t="s">
        <v>3603</v>
      </c>
      <c r="B2736" s="68" t="s">
        <v>3604</v>
      </c>
      <c r="C2736" s="68" t="s">
        <v>3583</v>
      </c>
      <c r="D2736" s="68" t="s">
        <v>3584</v>
      </c>
      <c r="E2736" s="68" t="s">
        <v>4277</v>
      </c>
      <c r="F2736" s="68" t="s">
        <v>4278</v>
      </c>
      <c r="G2736" s="68" t="s">
        <v>4279</v>
      </c>
      <c r="H2736" s="69">
        <v>23858</v>
      </c>
      <c r="I2736" s="68" t="s">
        <v>5148</v>
      </c>
      <c r="J2736" s="70"/>
      <c r="K2736" s="178"/>
    </row>
    <row r="2737" spans="1:11">
      <c r="A2737" s="67" t="s">
        <v>3605</v>
      </c>
      <c r="B2737" s="68" t="s">
        <v>3606</v>
      </c>
      <c r="C2737" s="68" t="s">
        <v>3607</v>
      </c>
      <c r="D2737" s="68" t="s">
        <v>3608</v>
      </c>
      <c r="E2737" s="68" t="s">
        <v>4277</v>
      </c>
      <c r="F2737" s="68" t="s">
        <v>4278</v>
      </c>
      <c r="G2737" s="68" t="s">
        <v>4279</v>
      </c>
      <c r="H2737" s="69">
        <v>13633</v>
      </c>
      <c r="I2737" s="68" t="s">
        <v>5148</v>
      </c>
      <c r="J2737" s="70"/>
      <c r="K2737" s="178"/>
    </row>
    <row r="2738" spans="1:11">
      <c r="A2738" s="67" t="s">
        <v>3609</v>
      </c>
      <c r="B2738" s="68" t="s">
        <v>3610</v>
      </c>
      <c r="C2738" s="68" t="s">
        <v>3607</v>
      </c>
      <c r="D2738" s="68" t="s">
        <v>3608</v>
      </c>
      <c r="E2738" s="68" t="s">
        <v>4277</v>
      </c>
      <c r="F2738" s="68" t="s">
        <v>4278</v>
      </c>
      <c r="G2738" s="68" t="s">
        <v>4279</v>
      </c>
      <c r="H2738" s="69">
        <v>1705</v>
      </c>
      <c r="I2738" s="68" t="s">
        <v>5148</v>
      </c>
      <c r="J2738" s="70"/>
      <c r="K2738" s="178"/>
    </row>
    <row r="2739" spans="1:11">
      <c r="A2739" s="67" t="s">
        <v>3611</v>
      </c>
      <c r="B2739" s="68" t="s">
        <v>3612</v>
      </c>
      <c r="C2739" s="68" t="s">
        <v>3607</v>
      </c>
      <c r="D2739" s="68" t="s">
        <v>3608</v>
      </c>
      <c r="E2739" s="68" t="s">
        <v>4277</v>
      </c>
      <c r="F2739" s="68" t="s">
        <v>4278</v>
      </c>
      <c r="G2739" s="68" t="s">
        <v>4279</v>
      </c>
      <c r="H2739" s="69">
        <v>20450</v>
      </c>
      <c r="I2739" s="68" t="s">
        <v>5148</v>
      </c>
      <c r="J2739" s="70"/>
      <c r="K2739" s="178"/>
    </row>
    <row r="2740" spans="1:11">
      <c r="A2740" s="67" t="s">
        <v>3613</v>
      </c>
      <c r="B2740" s="68" t="s">
        <v>3614</v>
      </c>
      <c r="C2740" s="68" t="s">
        <v>3607</v>
      </c>
      <c r="D2740" s="68" t="s">
        <v>3608</v>
      </c>
      <c r="E2740" s="68" t="s">
        <v>4277</v>
      </c>
      <c r="F2740" s="68" t="s">
        <v>4278</v>
      </c>
      <c r="G2740" s="68" t="s">
        <v>4279</v>
      </c>
      <c r="H2740" s="69">
        <v>76686</v>
      </c>
      <c r="I2740" s="68" t="s">
        <v>5148</v>
      </c>
      <c r="J2740" s="70"/>
      <c r="K2740" s="178"/>
    </row>
    <row r="2741" spans="1:11">
      <c r="A2741" s="67" t="s">
        <v>3615</v>
      </c>
      <c r="B2741" s="68" t="s">
        <v>3616</v>
      </c>
      <c r="C2741" s="68" t="s">
        <v>3607</v>
      </c>
      <c r="D2741" s="68" t="s">
        <v>3608</v>
      </c>
      <c r="E2741" s="68" t="s">
        <v>4277</v>
      </c>
      <c r="F2741" s="68" t="s">
        <v>4278</v>
      </c>
      <c r="G2741" s="68" t="s">
        <v>4279</v>
      </c>
      <c r="H2741" s="69">
        <v>100544</v>
      </c>
      <c r="I2741" s="68" t="s">
        <v>5148</v>
      </c>
      <c r="J2741" s="70"/>
      <c r="K2741" s="178"/>
    </row>
    <row r="2742" spans="1:11">
      <c r="A2742" s="67" t="s">
        <v>3617</v>
      </c>
      <c r="B2742" s="68" t="s">
        <v>3618</v>
      </c>
      <c r="C2742" s="68" t="s">
        <v>3607</v>
      </c>
      <c r="D2742" s="68" t="s">
        <v>3608</v>
      </c>
      <c r="E2742" s="68" t="s">
        <v>4277</v>
      </c>
      <c r="F2742" s="68" t="s">
        <v>4278</v>
      </c>
      <c r="G2742" s="68" t="s">
        <v>4279</v>
      </c>
      <c r="H2742" s="69">
        <v>30675</v>
      </c>
      <c r="I2742" s="68" t="s">
        <v>5148</v>
      </c>
      <c r="J2742" s="70"/>
      <c r="K2742" s="178"/>
    </row>
    <row r="2743" spans="1:11">
      <c r="A2743" s="67" t="s">
        <v>3619</v>
      </c>
      <c r="B2743" s="68" t="s">
        <v>3620</v>
      </c>
      <c r="C2743" s="68" t="s">
        <v>3607</v>
      </c>
      <c r="D2743" s="68" t="s">
        <v>3608</v>
      </c>
      <c r="E2743" s="68" t="s">
        <v>4277</v>
      </c>
      <c r="F2743" s="68" t="s">
        <v>4278</v>
      </c>
      <c r="G2743" s="68" t="s">
        <v>4279</v>
      </c>
      <c r="H2743" s="69">
        <v>5112</v>
      </c>
      <c r="I2743" s="68" t="s">
        <v>5148</v>
      </c>
      <c r="J2743" s="70"/>
      <c r="K2743" s="178"/>
    </row>
    <row r="2744" spans="1:11">
      <c r="A2744" s="67" t="s">
        <v>3621</v>
      </c>
      <c r="B2744" s="68" t="s">
        <v>3622</v>
      </c>
      <c r="C2744" s="68" t="s">
        <v>3607</v>
      </c>
      <c r="D2744" s="68" t="s">
        <v>3608</v>
      </c>
      <c r="E2744" s="68" t="s">
        <v>4277</v>
      </c>
      <c r="F2744" s="68" t="s">
        <v>4278</v>
      </c>
      <c r="G2744" s="68" t="s">
        <v>4279</v>
      </c>
      <c r="H2744" s="69">
        <v>300968</v>
      </c>
      <c r="I2744" s="68" t="s">
        <v>5148</v>
      </c>
      <c r="J2744" s="70"/>
      <c r="K2744" s="178"/>
    </row>
    <row r="2745" spans="1:11">
      <c r="A2745" s="67" t="s">
        <v>3623</v>
      </c>
      <c r="B2745" s="68" t="s">
        <v>3624</v>
      </c>
      <c r="C2745" s="68" t="s">
        <v>3625</v>
      </c>
      <c r="D2745" s="68" t="s">
        <v>3626</v>
      </c>
      <c r="E2745" s="68" t="s">
        <v>4277</v>
      </c>
      <c r="F2745" s="68" t="s">
        <v>4278</v>
      </c>
      <c r="G2745" s="68" t="s">
        <v>4279</v>
      </c>
      <c r="H2745" s="69">
        <v>8521</v>
      </c>
      <c r="I2745" s="68" t="s">
        <v>5148</v>
      </c>
      <c r="J2745" s="70"/>
      <c r="K2745" s="178"/>
    </row>
    <row r="2746" spans="1:11">
      <c r="A2746" s="67" t="s">
        <v>3627</v>
      </c>
      <c r="B2746" s="68" t="s">
        <v>3628</v>
      </c>
      <c r="C2746" s="68" t="s">
        <v>3625</v>
      </c>
      <c r="D2746" s="68" t="s">
        <v>3626</v>
      </c>
      <c r="E2746" s="68" t="s">
        <v>4277</v>
      </c>
      <c r="F2746" s="68" t="s">
        <v>4278</v>
      </c>
      <c r="G2746" s="68" t="s">
        <v>4279</v>
      </c>
      <c r="H2746" s="69">
        <v>11930</v>
      </c>
      <c r="I2746" s="68" t="s">
        <v>5148</v>
      </c>
      <c r="J2746" s="70"/>
      <c r="K2746" s="178"/>
    </row>
    <row r="2747" spans="1:11">
      <c r="A2747" s="67" t="s">
        <v>3629</v>
      </c>
      <c r="B2747" s="68" t="s">
        <v>3630</v>
      </c>
      <c r="C2747" s="68" t="s">
        <v>3625</v>
      </c>
      <c r="D2747" s="68" t="s">
        <v>3626</v>
      </c>
      <c r="E2747" s="68" t="s">
        <v>4277</v>
      </c>
      <c r="F2747" s="68" t="s">
        <v>4278</v>
      </c>
      <c r="G2747" s="68" t="s">
        <v>4279</v>
      </c>
      <c r="H2747" s="69">
        <v>17042</v>
      </c>
      <c r="I2747" s="68" t="s">
        <v>5148</v>
      </c>
      <c r="J2747" s="70"/>
      <c r="K2747" s="178"/>
    </row>
    <row r="2748" spans="1:11">
      <c r="A2748" s="67" t="s">
        <v>3631</v>
      </c>
      <c r="B2748" s="68" t="s">
        <v>3632</v>
      </c>
      <c r="C2748" s="68" t="s">
        <v>3625</v>
      </c>
      <c r="D2748" s="68" t="s">
        <v>3626</v>
      </c>
      <c r="E2748" s="68" t="s">
        <v>4277</v>
      </c>
      <c r="F2748" s="68" t="s">
        <v>4278</v>
      </c>
      <c r="G2748" s="68" t="s">
        <v>4279</v>
      </c>
      <c r="H2748" s="69">
        <v>8521</v>
      </c>
      <c r="I2748" s="68" t="s">
        <v>5148</v>
      </c>
      <c r="J2748" s="70"/>
      <c r="K2748" s="178"/>
    </row>
    <row r="2749" spans="1:11">
      <c r="A2749" s="67" t="s">
        <v>3633</v>
      </c>
      <c r="B2749" s="68" t="s">
        <v>3634</v>
      </c>
      <c r="C2749" s="68" t="s">
        <v>3625</v>
      </c>
      <c r="D2749" s="68" t="s">
        <v>3626</v>
      </c>
      <c r="E2749" s="68" t="s">
        <v>4277</v>
      </c>
      <c r="F2749" s="68" t="s">
        <v>4278</v>
      </c>
      <c r="G2749" s="68" t="s">
        <v>4279</v>
      </c>
      <c r="H2749" s="69">
        <v>1705</v>
      </c>
      <c r="I2749" s="68" t="s">
        <v>5148</v>
      </c>
      <c r="J2749" s="70"/>
      <c r="K2749" s="178"/>
    </row>
    <row r="2750" spans="1:11">
      <c r="A2750" s="67" t="s">
        <v>3635</v>
      </c>
      <c r="B2750" s="68" t="s">
        <v>3636</v>
      </c>
      <c r="C2750" s="68" t="s">
        <v>3625</v>
      </c>
      <c r="D2750" s="68" t="s">
        <v>3626</v>
      </c>
      <c r="E2750" s="68" t="s">
        <v>4277</v>
      </c>
      <c r="F2750" s="68" t="s">
        <v>4278</v>
      </c>
      <c r="G2750" s="68" t="s">
        <v>4279</v>
      </c>
      <c r="H2750" s="69">
        <v>740808</v>
      </c>
      <c r="I2750" s="68" t="s">
        <v>5148</v>
      </c>
      <c r="J2750" s="70"/>
      <c r="K2750" s="178"/>
    </row>
    <row r="2751" spans="1:11">
      <c r="A2751" s="67" t="s">
        <v>3637</v>
      </c>
      <c r="B2751" s="68" t="s">
        <v>3638</v>
      </c>
      <c r="C2751" s="68" t="s">
        <v>3625</v>
      </c>
      <c r="D2751" s="68" t="s">
        <v>3626</v>
      </c>
      <c r="E2751" s="68" t="s">
        <v>4277</v>
      </c>
      <c r="F2751" s="68" t="s">
        <v>4278</v>
      </c>
      <c r="G2751" s="68" t="s">
        <v>4279</v>
      </c>
      <c r="H2751" s="69">
        <v>10225</v>
      </c>
      <c r="I2751" s="68" t="s">
        <v>5148</v>
      </c>
      <c r="J2751" s="70"/>
      <c r="K2751" s="178"/>
    </row>
    <row r="2752" spans="1:11">
      <c r="A2752" s="67" t="s">
        <v>3639</v>
      </c>
      <c r="B2752" s="68" t="s">
        <v>3640</v>
      </c>
      <c r="C2752" s="68" t="s">
        <v>3625</v>
      </c>
      <c r="D2752" s="68" t="s">
        <v>3626</v>
      </c>
      <c r="E2752" s="68" t="s">
        <v>4277</v>
      </c>
      <c r="F2752" s="68" t="s">
        <v>4278</v>
      </c>
      <c r="G2752" s="68" t="s">
        <v>4279</v>
      </c>
      <c r="H2752" s="69">
        <v>3408</v>
      </c>
      <c r="I2752" s="68" t="s">
        <v>5148</v>
      </c>
      <c r="J2752" s="70"/>
      <c r="K2752" s="178"/>
    </row>
    <row r="2753" spans="1:11">
      <c r="A2753" s="67" t="s">
        <v>3641</v>
      </c>
      <c r="B2753" s="68" t="s">
        <v>3642</v>
      </c>
      <c r="C2753" s="68" t="s">
        <v>3625</v>
      </c>
      <c r="D2753" s="68" t="s">
        <v>3626</v>
      </c>
      <c r="E2753" s="68" t="s">
        <v>4277</v>
      </c>
      <c r="F2753" s="68" t="s">
        <v>4278</v>
      </c>
      <c r="G2753" s="68" t="s">
        <v>4279</v>
      </c>
      <c r="H2753" s="69">
        <v>1705</v>
      </c>
      <c r="I2753" s="68" t="s">
        <v>5148</v>
      </c>
      <c r="J2753" s="70"/>
      <c r="K2753" s="178"/>
    </row>
    <row r="2754" spans="1:11">
      <c r="A2754" s="67" t="s">
        <v>3643</v>
      </c>
      <c r="B2754" s="68" t="s">
        <v>3644</v>
      </c>
      <c r="C2754" s="68" t="s">
        <v>3625</v>
      </c>
      <c r="D2754" s="68" t="s">
        <v>3626</v>
      </c>
      <c r="E2754" s="68" t="s">
        <v>4277</v>
      </c>
      <c r="F2754" s="68" t="s">
        <v>4278</v>
      </c>
      <c r="G2754" s="68" t="s">
        <v>4279</v>
      </c>
      <c r="H2754" s="69">
        <v>24755</v>
      </c>
      <c r="I2754" s="68" t="s">
        <v>5148</v>
      </c>
      <c r="J2754" s="70"/>
      <c r="K2754" s="178"/>
    </row>
    <row r="2755" spans="1:11">
      <c r="A2755" s="67" t="s">
        <v>3645</v>
      </c>
      <c r="B2755" s="68" t="s">
        <v>3646</v>
      </c>
      <c r="C2755" s="68" t="s">
        <v>3625</v>
      </c>
      <c r="D2755" s="68" t="s">
        <v>3626</v>
      </c>
      <c r="E2755" s="68" t="s">
        <v>4277</v>
      </c>
      <c r="F2755" s="68" t="s">
        <v>4278</v>
      </c>
      <c r="G2755" s="68" t="s">
        <v>4279</v>
      </c>
      <c r="H2755" s="69">
        <v>5112</v>
      </c>
      <c r="I2755" s="68" t="s">
        <v>5148</v>
      </c>
      <c r="J2755" s="70"/>
      <c r="K2755" s="178"/>
    </row>
    <row r="2756" spans="1:11">
      <c r="A2756" s="67" t="s">
        <v>3647</v>
      </c>
      <c r="B2756" s="68" t="s">
        <v>3648</v>
      </c>
      <c r="C2756" s="68" t="s">
        <v>3625</v>
      </c>
      <c r="D2756" s="68" t="s">
        <v>3626</v>
      </c>
      <c r="E2756" s="68" t="s">
        <v>4277</v>
      </c>
      <c r="F2756" s="68" t="s">
        <v>4278</v>
      </c>
      <c r="G2756" s="68" t="s">
        <v>4279</v>
      </c>
      <c r="H2756" s="69">
        <v>15337</v>
      </c>
      <c r="I2756" s="68" t="s">
        <v>5148</v>
      </c>
      <c r="J2756" s="70"/>
      <c r="K2756" s="178"/>
    </row>
    <row r="2757" spans="1:11">
      <c r="A2757" s="67" t="s">
        <v>3649</v>
      </c>
      <c r="B2757" s="68" t="s">
        <v>3650</v>
      </c>
      <c r="C2757" s="68" t="s">
        <v>3651</v>
      </c>
      <c r="D2757" s="68" t="s">
        <v>3652</v>
      </c>
      <c r="E2757" s="68" t="s">
        <v>4277</v>
      </c>
      <c r="F2757" s="68" t="s">
        <v>4278</v>
      </c>
      <c r="G2757" s="68" t="s">
        <v>4279</v>
      </c>
      <c r="H2757" s="69">
        <v>63054</v>
      </c>
      <c r="I2757" s="68" t="s">
        <v>5148</v>
      </c>
      <c r="J2757" s="70"/>
      <c r="K2757" s="178"/>
    </row>
    <row r="2758" spans="1:11">
      <c r="A2758" s="67" t="s">
        <v>3653</v>
      </c>
      <c r="B2758" s="68" t="s">
        <v>3654</v>
      </c>
      <c r="C2758" s="68" t="s">
        <v>3651</v>
      </c>
      <c r="D2758" s="68" t="s">
        <v>3652</v>
      </c>
      <c r="E2758" s="68" t="s">
        <v>4277</v>
      </c>
      <c r="F2758" s="68" t="s">
        <v>4278</v>
      </c>
      <c r="G2758" s="68" t="s">
        <v>4279</v>
      </c>
      <c r="H2758" s="69">
        <v>204498</v>
      </c>
      <c r="I2758" s="68" t="s">
        <v>5148</v>
      </c>
      <c r="J2758" s="70"/>
      <c r="K2758" s="178"/>
    </row>
    <row r="2759" spans="1:11">
      <c r="A2759" s="67" t="s">
        <v>3655</v>
      </c>
      <c r="B2759" s="68" t="s">
        <v>3656</v>
      </c>
      <c r="C2759" s="68" t="s">
        <v>3651</v>
      </c>
      <c r="D2759" s="68" t="s">
        <v>3652</v>
      </c>
      <c r="E2759" s="68" t="s">
        <v>4277</v>
      </c>
      <c r="F2759" s="68" t="s">
        <v>4278</v>
      </c>
      <c r="G2759" s="68" t="s">
        <v>4279</v>
      </c>
      <c r="H2759" s="69">
        <v>42604</v>
      </c>
      <c r="I2759" s="68" t="s">
        <v>5148</v>
      </c>
      <c r="J2759" s="70"/>
      <c r="K2759" s="178"/>
    </row>
    <row r="2760" spans="1:11">
      <c r="A2760" s="67" t="s">
        <v>3657</v>
      </c>
      <c r="B2760" s="68" t="s">
        <v>3658</v>
      </c>
      <c r="C2760" s="68" t="s">
        <v>3651</v>
      </c>
      <c r="D2760" s="68" t="s">
        <v>3652</v>
      </c>
      <c r="E2760" s="68" t="s">
        <v>4277</v>
      </c>
      <c r="F2760" s="68" t="s">
        <v>4278</v>
      </c>
      <c r="G2760" s="68" t="s">
        <v>4279</v>
      </c>
      <c r="H2760" s="69">
        <v>903195</v>
      </c>
      <c r="I2760" s="68" t="s">
        <v>5148</v>
      </c>
      <c r="J2760" s="70"/>
      <c r="K2760" s="178"/>
    </row>
    <row r="2761" spans="1:11">
      <c r="A2761" s="67" t="s">
        <v>3659</v>
      </c>
      <c r="B2761" s="68" t="s">
        <v>3660</v>
      </c>
      <c r="C2761" s="68" t="s">
        <v>3651</v>
      </c>
      <c r="D2761" s="68" t="s">
        <v>3652</v>
      </c>
      <c r="E2761" s="68" t="s">
        <v>4277</v>
      </c>
      <c r="F2761" s="68" t="s">
        <v>4278</v>
      </c>
      <c r="G2761" s="68" t="s">
        <v>4279</v>
      </c>
      <c r="H2761" s="69">
        <v>80095</v>
      </c>
      <c r="I2761" s="68" t="s">
        <v>5148</v>
      </c>
      <c r="J2761" s="70"/>
      <c r="K2761" s="178"/>
    </row>
    <row r="2762" spans="1:11">
      <c r="A2762" s="67" t="s">
        <v>3661</v>
      </c>
      <c r="B2762" s="68" t="s">
        <v>3662</v>
      </c>
      <c r="C2762" s="68" t="s">
        <v>3651</v>
      </c>
      <c r="D2762" s="68" t="s">
        <v>3652</v>
      </c>
      <c r="E2762" s="68" t="s">
        <v>4277</v>
      </c>
      <c r="F2762" s="68" t="s">
        <v>4278</v>
      </c>
      <c r="G2762" s="68" t="s">
        <v>4279</v>
      </c>
      <c r="H2762" s="69">
        <v>202793</v>
      </c>
      <c r="I2762" s="68" t="s">
        <v>5148</v>
      </c>
      <c r="J2762" s="70"/>
      <c r="K2762" s="178"/>
    </row>
    <row r="2763" spans="1:11">
      <c r="A2763" s="67" t="s">
        <v>3663</v>
      </c>
      <c r="B2763" s="68" t="s">
        <v>3664</v>
      </c>
      <c r="C2763" s="68" t="s">
        <v>3651</v>
      </c>
      <c r="D2763" s="68" t="s">
        <v>3652</v>
      </c>
      <c r="E2763" s="68" t="s">
        <v>4277</v>
      </c>
      <c r="F2763" s="68" t="s">
        <v>4278</v>
      </c>
      <c r="G2763" s="68" t="s">
        <v>4279</v>
      </c>
      <c r="H2763" s="69">
        <v>311858</v>
      </c>
      <c r="I2763" s="68" t="s">
        <v>5148</v>
      </c>
      <c r="J2763" s="70"/>
      <c r="K2763" s="178"/>
    </row>
    <row r="2764" spans="1:11">
      <c r="A2764" s="67" t="s">
        <v>3665</v>
      </c>
      <c r="B2764" s="68" t="s">
        <v>3666</v>
      </c>
      <c r="C2764" s="68" t="s">
        <v>3651</v>
      </c>
      <c r="D2764" s="68" t="s">
        <v>3652</v>
      </c>
      <c r="E2764" s="68" t="s">
        <v>4277</v>
      </c>
      <c r="F2764" s="68" t="s">
        <v>4278</v>
      </c>
      <c r="G2764" s="68" t="s">
        <v>4279</v>
      </c>
      <c r="H2764" s="69">
        <v>100544</v>
      </c>
      <c r="I2764" s="68" t="s">
        <v>5148</v>
      </c>
      <c r="J2764" s="70"/>
      <c r="K2764" s="178"/>
    </row>
    <row r="2765" spans="1:11">
      <c r="A2765" s="67" t="s">
        <v>3667</v>
      </c>
      <c r="B2765" s="68" t="s">
        <v>3668</v>
      </c>
      <c r="C2765" s="68" t="s">
        <v>3651</v>
      </c>
      <c r="D2765" s="68" t="s">
        <v>3652</v>
      </c>
      <c r="E2765" s="68" t="s">
        <v>4277</v>
      </c>
      <c r="F2765" s="68" t="s">
        <v>4278</v>
      </c>
      <c r="G2765" s="68" t="s">
        <v>4279</v>
      </c>
      <c r="H2765" s="69">
        <v>18746</v>
      </c>
      <c r="I2765" s="68" t="s">
        <v>5148</v>
      </c>
      <c r="J2765" s="70"/>
      <c r="K2765" s="178"/>
    </row>
    <row r="2766" spans="1:11">
      <c r="A2766" s="67" t="s">
        <v>3669</v>
      </c>
      <c r="B2766" s="68" t="s">
        <v>3670</v>
      </c>
      <c r="C2766" s="68" t="s">
        <v>3651</v>
      </c>
      <c r="D2766" s="68" t="s">
        <v>3652</v>
      </c>
      <c r="E2766" s="68" t="s">
        <v>4277</v>
      </c>
      <c r="F2766" s="68" t="s">
        <v>4278</v>
      </c>
      <c r="G2766" s="68" t="s">
        <v>4279</v>
      </c>
      <c r="H2766" s="69">
        <v>1705</v>
      </c>
      <c r="I2766" s="68" t="s">
        <v>5148</v>
      </c>
      <c r="J2766" s="70"/>
      <c r="K2766" s="178"/>
    </row>
    <row r="2767" spans="1:11">
      <c r="A2767" s="67" t="s">
        <v>3671</v>
      </c>
      <c r="B2767" s="68" t="s">
        <v>3672</v>
      </c>
      <c r="C2767" s="68" t="s">
        <v>3651</v>
      </c>
      <c r="D2767" s="68" t="s">
        <v>3652</v>
      </c>
      <c r="E2767" s="68" t="s">
        <v>4277</v>
      </c>
      <c r="F2767" s="68" t="s">
        <v>4278</v>
      </c>
      <c r="G2767" s="68" t="s">
        <v>4279</v>
      </c>
      <c r="H2767" s="69">
        <v>6817</v>
      </c>
      <c r="I2767" s="68" t="s">
        <v>5148</v>
      </c>
      <c r="J2767" s="70"/>
      <c r="K2767" s="178"/>
    </row>
    <row r="2768" spans="1:11">
      <c r="A2768" s="67" t="s">
        <v>3673</v>
      </c>
      <c r="B2768" s="68" t="s">
        <v>3674</v>
      </c>
      <c r="C2768" s="68" t="s">
        <v>3651</v>
      </c>
      <c r="D2768" s="68" t="s">
        <v>3652</v>
      </c>
      <c r="E2768" s="68" t="s">
        <v>4277</v>
      </c>
      <c r="F2768" s="68" t="s">
        <v>4278</v>
      </c>
      <c r="G2768" s="68" t="s">
        <v>4279</v>
      </c>
      <c r="H2768" s="69">
        <v>20450</v>
      </c>
      <c r="I2768" s="68" t="s">
        <v>5148</v>
      </c>
      <c r="J2768" s="70"/>
      <c r="K2768" s="178"/>
    </row>
    <row r="2769" spans="1:11">
      <c r="A2769" s="67" t="s">
        <v>3675</v>
      </c>
      <c r="B2769" s="68" t="s">
        <v>3676</v>
      </c>
      <c r="C2769" s="68" t="s">
        <v>3651</v>
      </c>
      <c r="D2769" s="68" t="s">
        <v>3652</v>
      </c>
      <c r="E2769" s="68" t="s">
        <v>4277</v>
      </c>
      <c r="F2769" s="68" t="s">
        <v>4278</v>
      </c>
      <c r="G2769" s="68" t="s">
        <v>4279</v>
      </c>
      <c r="H2769" s="69">
        <v>10225</v>
      </c>
      <c r="I2769" s="68" t="s">
        <v>5148</v>
      </c>
      <c r="J2769" s="70"/>
      <c r="K2769" s="178"/>
    </row>
    <row r="2770" spans="1:11">
      <c r="A2770" s="67" t="s">
        <v>3677</v>
      </c>
      <c r="B2770" s="68" t="s">
        <v>3678</v>
      </c>
      <c r="C2770" s="68" t="s">
        <v>3679</v>
      </c>
      <c r="D2770" s="68" t="s">
        <v>3680</v>
      </c>
      <c r="E2770" s="68" t="s">
        <v>4277</v>
      </c>
      <c r="F2770" s="68" t="s">
        <v>4278</v>
      </c>
      <c r="G2770" s="68" t="s">
        <v>4279</v>
      </c>
      <c r="H2770" s="69">
        <v>5112</v>
      </c>
      <c r="I2770" s="68" t="s">
        <v>5148</v>
      </c>
      <c r="J2770" s="70"/>
      <c r="K2770" s="178"/>
    </row>
    <row r="2771" spans="1:11">
      <c r="A2771" s="67" t="s">
        <v>3681</v>
      </c>
      <c r="B2771" s="68" t="s">
        <v>3682</v>
      </c>
      <c r="C2771" s="68" t="s">
        <v>3679</v>
      </c>
      <c r="D2771" s="68" t="s">
        <v>3680</v>
      </c>
      <c r="E2771" s="68" t="s">
        <v>4277</v>
      </c>
      <c r="F2771" s="68" t="s">
        <v>4278</v>
      </c>
      <c r="G2771" s="68" t="s">
        <v>4279</v>
      </c>
      <c r="H2771" s="69">
        <v>11930</v>
      </c>
      <c r="I2771" s="68" t="s">
        <v>5148</v>
      </c>
      <c r="J2771" s="70"/>
      <c r="K2771" s="178"/>
    </row>
    <row r="2772" spans="1:11">
      <c r="A2772" s="67" t="s">
        <v>3683</v>
      </c>
      <c r="B2772" s="68" t="s">
        <v>3684</v>
      </c>
      <c r="C2772" s="68" t="s">
        <v>3679</v>
      </c>
      <c r="D2772" s="68" t="s">
        <v>3680</v>
      </c>
      <c r="E2772" s="68" t="s">
        <v>4277</v>
      </c>
      <c r="F2772" s="68" t="s">
        <v>4278</v>
      </c>
      <c r="G2772" s="68" t="s">
        <v>4279</v>
      </c>
      <c r="H2772" s="69">
        <v>5112</v>
      </c>
      <c r="I2772" s="68" t="s">
        <v>5148</v>
      </c>
      <c r="J2772" s="70"/>
      <c r="K2772" s="178"/>
    </row>
    <row r="2773" spans="1:11">
      <c r="A2773" s="67" t="s">
        <v>3685</v>
      </c>
      <c r="B2773" s="68" t="s">
        <v>3686</v>
      </c>
      <c r="C2773" s="68" t="s">
        <v>3679</v>
      </c>
      <c r="D2773" s="68" t="s">
        <v>3680</v>
      </c>
      <c r="E2773" s="68" t="s">
        <v>4277</v>
      </c>
      <c r="F2773" s="68" t="s">
        <v>4278</v>
      </c>
      <c r="G2773" s="68" t="s">
        <v>4279</v>
      </c>
      <c r="H2773" s="69">
        <v>17042</v>
      </c>
      <c r="I2773" s="68" t="s">
        <v>5148</v>
      </c>
      <c r="J2773" s="70"/>
      <c r="K2773" s="178"/>
    </row>
    <row r="2774" spans="1:11">
      <c r="A2774" s="67" t="s">
        <v>3687</v>
      </c>
      <c r="B2774" s="68" t="s">
        <v>3688</v>
      </c>
      <c r="C2774" s="68" t="s">
        <v>3689</v>
      </c>
      <c r="D2774" s="68" t="s">
        <v>3690</v>
      </c>
      <c r="E2774" s="68" t="s">
        <v>4277</v>
      </c>
      <c r="F2774" s="68" t="s">
        <v>4278</v>
      </c>
      <c r="G2774" s="68" t="s">
        <v>4279</v>
      </c>
      <c r="H2774" s="69">
        <v>11930</v>
      </c>
      <c r="I2774" s="68" t="s">
        <v>5148</v>
      </c>
      <c r="J2774" s="70"/>
      <c r="K2774" s="178"/>
    </row>
    <row r="2775" spans="1:11">
      <c r="A2775" s="67" t="s">
        <v>3691</v>
      </c>
      <c r="B2775" s="68" t="s">
        <v>3692</v>
      </c>
      <c r="C2775" s="68" t="s">
        <v>3693</v>
      </c>
      <c r="D2775" s="68" t="s">
        <v>3694</v>
      </c>
      <c r="E2775" s="68" t="s">
        <v>4277</v>
      </c>
      <c r="F2775" s="68" t="s">
        <v>4278</v>
      </c>
      <c r="G2775" s="68" t="s">
        <v>4279</v>
      </c>
      <c r="H2775" s="69">
        <v>20450</v>
      </c>
      <c r="I2775" s="68" t="s">
        <v>5148</v>
      </c>
      <c r="J2775" s="70"/>
      <c r="K2775" s="178"/>
    </row>
    <row r="2776" spans="1:11">
      <c r="A2776" s="67" t="s">
        <v>3695</v>
      </c>
      <c r="B2776" s="68" t="s">
        <v>3696</v>
      </c>
      <c r="C2776" s="68" t="s">
        <v>3693</v>
      </c>
      <c r="D2776" s="68" t="s">
        <v>3694</v>
      </c>
      <c r="E2776" s="68" t="s">
        <v>4277</v>
      </c>
      <c r="F2776" s="68" t="s">
        <v>4278</v>
      </c>
      <c r="G2776" s="68" t="s">
        <v>4279</v>
      </c>
      <c r="H2776" s="69">
        <v>42604</v>
      </c>
      <c r="I2776" s="68" t="s">
        <v>5148</v>
      </c>
      <c r="J2776" s="70"/>
      <c r="K2776" s="178"/>
    </row>
    <row r="2777" spans="1:11">
      <c r="A2777" s="67" t="s">
        <v>3697</v>
      </c>
      <c r="B2777" s="68" t="s">
        <v>3698</v>
      </c>
      <c r="C2777" s="68" t="s">
        <v>3693</v>
      </c>
      <c r="D2777" s="68" t="s">
        <v>3694</v>
      </c>
      <c r="E2777" s="68" t="s">
        <v>4277</v>
      </c>
      <c r="F2777" s="68" t="s">
        <v>4278</v>
      </c>
      <c r="G2777" s="68" t="s">
        <v>4279</v>
      </c>
      <c r="H2777" s="69">
        <v>6817</v>
      </c>
      <c r="I2777" s="68" t="s">
        <v>5148</v>
      </c>
      <c r="J2777" s="70"/>
      <c r="K2777" s="178"/>
    </row>
    <row r="2778" spans="1:11">
      <c r="A2778" s="67" t="s">
        <v>3699</v>
      </c>
      <c r="B2778" s="68" t="s">
        <v>3700</v>
      </c>
      <c r="C2778" s="68" t="s">
        <v>3693</v>
      </c>
      <c r="D2778" s="68" t="s">
        <v>3694</v>
      </c>
      <c r="E2778" s="68" t="s">
        <v>4277</v>
      </c>
      <c r="F2778" s="68" t="s">
        <v>4278</v>
      </c>
      <c r="G2778" s="68" t="s">
        <v>4279</v>
      </c>
      <c r="H2778" s="69">
        <v>13633</v>
      </c>
      <c r="I2778" s="68" t="s">
        <v>5148</v>
      </c>
      <c r="J2778" s="70"/>
      <c r="K2778" s="178"/>
    </row>
    <row r="2779" spans="1:11">
      <c r="A2779" s="67" t="s">
        <v>3701</v>
      </c>
      <c r="B2779" s="68" t="s">
        <v>3702</v>
      </c>
      <c r="C2779" s="68" t="s">
        <v>3693</v>
      </c>
      <c r="D2779" s="68" t="s">
        <v>3694</v>
      </c>
      <c r="E2779" s="68" t="s">
        <v>4277</v>
      </c>
      <c r="F2779" s="68" t="s">
        <v>4278</v>
      </c>
      <c r="G2779" s="68" t="s">
        <v>4279</v>
      </c>
      <c r="H2779" s="69">
        <v>34083</v>
      </c>
      <c r="I2779" s="68" t="s">
        <v>5148</v>
      </c>
      <c r="J2779" s="70"/>
      <c r="K2779" s="178"/>
    </row>
    <row r="2780" spans="1:11">
      <c r="A2780" s="67" t="s">
        <v>3703</v>
      </c>
      <c r="B2780" s="68" t="s">
        <v>3704</v>
      </c>
      <c r="C2780" s="68" t="s">
        <v>3693</v>
      </c>
      <c r="D2780" s="68" t="s">
        <v>3694</v>
      </c>
      <c r="E2780" s="68" t="s">
        <v>4277</v>
      </c>
      <c r="F2780" s="68" t="s">
        <v>4278</v>
      </c>
      <c r="G2780" s="68" t="s">
        <v>4279</v>
      </c>
      <c r="H2780" s="69">
        <v>51125</v>
      </c>
      <c r="I2780" s="68" t="s">
        <v>5148</v>
      </c>
      <c r="J2780" s="70"/>
      <c r="K2780" s="178"/>
    </row>
    <row r="2781" spans="1:11">
      <c r="A2781" s="67" t="s">
        <v>3705</v>
      </c>
      <c r="B2781" s="68" t="s">
        <v>3706</v>
      </c>
      <c r="C2781" s="68" t="s">
        <v>3693</v>
      </c>
      <c r="D2781" s="68" t="s">
        <v>3694</v>
      </c>
      <c r="E2781" s="68" t="s">
        <v>4277</v>
      </c>
      <c r="F2781" s="68" t="s">
        <v>4278</v>
      </c>
      <c r="G2781" s="68" t="s">
        <v>4279</v>
      </c>
      <c r="H2781" s="69">
        <v>163598</v>
      </c>
      <c r="I2781" s="68" t="s">
        <v>5148</v>
      </c>
      <c r="J2781" s="70"/>
      <c r="K2781" s="178"/>
    </row>
    <row r="2782" spans="1:11">
      <c r="A2782" s="67" t="s">
        <v>3707</v>
      </c>
      <c r="B2782" s="68" t="s">
        <v>3708</v>
      </c>
      <c r="C2782" s="68" t="s">
        <v>3693</v>
      </c>
      <c r="D2782" s="68" t="s">
        <v>3694</v>
      </c>
      <c r="E2782" s="68" t="s">
        <v>4277</v>
      </c>
      <c r="F2782" s="68" t="s">
        <v>4278</v>
      </c>
      <c r="G2782" s="68" t="s">
        <v>4279</v>
      </c>
      <c r="H2782" s="69">
        <v>178934</v>
      </c>
      <c r="I2782" s="68" t="s">
        <v>5148</v>
      </c>
      <c r="J2782" s="70"/>
      <c r="K2782" s="178"/>
    </row>
    <row r="2783" spans="1:11">
      <c r="A2783" s="67" t="s">
        <v>3709</v>
      </c>
      <c r="B2783" s="68" t="s">
        <v>3710</v>
      </c>
      <c r="C2783" s="68" t="s">
        <v>3693</v>
      </c>
      <c r="D2783" s="68" t="s">
        <v>3694</v>
      </c>
      <c r="E2783" s="68" t="s">
        <v>4277</v>
      </c>
      <c r="F2783" s="68" t="s">
        <v>4278</v>
      </c>
      <c r="G2783" s="68" t="s">
        <v>4279</v>
      </c>
      <c r="H2783" s="69">
        <v>57941</v>
      </c>
      <c r="I2783" s="68" t="s">
        <v>5148</v>
      </c>
      <c r="J2783" s="70"/>
      <c r="K2783" s="178"/>
    </row>
    <row r="2784" spans="1:11">
      <c r="A2784" s="67" t="s">
        <v>3711</v>
      </c>
      <c r="B2784" s="68" t="s">
        <v>3712</v>
      </c>
      <c r="C2784" s="68" t="s">
        <v>3693</v>
      </c>
      <c r="D2784" s="68" t="s">
        <v>3694</v>
      </c>
      <c r="E2784" s="68" t="s">
        <v>4277</v>
      </c>
      <c r="F2784" s="68" t="s">
        <v>4278</v>
      </c>
      <c r="G2784" s="68" t="s">
        <v>4279</v>
      </c>
      <c r="H2784" s="69">
        <v>149964</v>
      </c>
      <c r="I2784" s="68" t="s">
        <v>5148</v>
      </c>
      <c r="J2784" s="70"/>
      <c r="K2784" s="178"/>
    </row>
    <row r="2785" spans="1:11">
      <c r="A2785" s="67" t="s">
        <v>3713</v>
      </c>
      <c r="B2785" s="68" t="s">
        <v>3714</v>
      </c>
      <c r="C2785" s="68" t="s">
        <v>3693</v>
      </c>
      <c r="D2785" s="68" t="s">
        <v>3694</v>
      </c>
      <c r="E2785" s="68" t="s">
        <v>4277</v>
      </c>
      <c r="F2785" s="68" t="s">
        <v>4278</v>
      </c>
      <c r="G2785" s="68" t="s">
        <v>4279</v>
      </c>
      <c r="H2785" s="69">
        <v>27266</v>
      </c>
      <c r="I2785" s="68" t="s">
        <v>5148</v>
      </c>
      <c r="J2785" s="70"/>
      <c r="K2785" s="178"/>
    </row>
    <row r="2786" spans="1:11">
      <c r="A2786" s="67" t="s">
        <v>3715</v>
      </c>
      <c r="B2786" s="68" t="s">
        <v>3716</v>
      </c>
      <c r="C2786" s="68" t="s">
        <v>3693</v>
      </c>
      <c r="D2786" s="68" t="s">
        <v>3694</v>
      </c>
      <c r="E2786" s="68" t="s">
        <v>4277</v>
      </c>
      <c r="F2786" s="68" t="s">
        <v>4278</v>
      </c>
      <c r="G2786" s="68" t="s">
        <v>4279</v>
      </c>
      <c r="H2786" s="69">
        <v>1705</v>
      </c>
      <c r="I2786" s="68" t="s">
        <v>5148</v>
      </c>
      <c r="J2786" s="70"/>
      <c r="K2786" s="178"/>
    </row>
    <row r="2787" spans="1:11">
      <c r="A2787" s="67" t="s">
        <v>3717</v>
      </c>
      <c r="B2787" s="68" t="s">
        <v>3718</v>
      </c>
      <c r="C2787" s="68" t="s">
        <v>3693</v>
      </c>
      <c r="D2787" s="68" t="s">
        <v>3694</v>
      </c>
      <c r="E2787" s="68" t="s">
        <v>4277</v>
      </c>
      <c r="F2787" s="68" t="s">
        <v>4278</v>
      </c>
      <c r="G2787" s="68" t="s">
        <v>4279</v>
      </c>
      <c r="H2787" s="69">
        <v>32379</v>
      </c>
      <c r="I2787" s="68" t="s">
        <v>5148</v>
      </c>
      <c r="J2787" s="70"/>
      <c r="K2787" s="178"/>
    </row>
    <row r="2788" spans="1:11">
      <c r="A2788" s="67" t="s">
        <v>3719</v>
      </c>
      <c r="B2788" s="68" t="s">
        <v>3720</v>
      </c>
      <c r="C2788" s="68" t="s">
        <v>3693</v>
      </c>
      <c r="D2788" s="68" t="s">
        <v>3694</v>
      </c>
      <c r="E2788" s="68" t="s">
        <v>4277</v>
      </c>
      <c r="F2788" s="68" t="s">
        <v>4278</v>
      </c>
      <c r="G2788" s="68" t="s">
        <v>4279</v>
      </c>
      <c r="H2788" s="69">
        <v>122698</v>
      </c>
      <c r="I2788" s="68" t="s">
        <v>5148</v>
      </c>
      <c r="J2788" s="70"/>
      <c r="K2788" s="178"/>
    </row>
    <row r="2789" spans="1:11">
      <c r="A2789" s="67" t="s">
        <v>3721</v>
      </c>
      <c r="B2789" s="68" t="s">
        <v>3722</v>
      </c>
      <c r="C2789" s="68" t="s">
        <v>3693</v>
      </c>
      <c r="D2789" s="68" t="s">
        <v>3694</v>
      </c>
      <c r="E2789" s="68" t="s">
        <v>4277</v>
      </c>
      <c r="F2789" s="68" t="s">
        <v>4278</v>
      </c>
      <c r="G2789" s="68" t="s">
        <v>4279</v>
      </c>
      <c r="H2789" s="69">
        <v>11930</v>
      </c>
      <c r="I2789" s="68" t="s">
        <v>5148</v>
      </c>
      <c r="J2789" s="70"/>
      <c r="K2789" s="178"/>
    </row>
    <row r="2790" spans="1:11">
      <c r="A2790" s="67" t="s">
        <v>3723</v>
      </c>
      <c r="B2790" s="68" t="s">
        <v>3724</v>
      </c>
      <c r="C2790" s="68" t="s">
        <v>3693</v>
      </c>
      <c r="D2790" s="68" t="s">
        <v>3694</v>
      </c>
      <c r="E2790" s="68" t="s">
        <v>4277</v>
      </c>
      <c r="F2790" s="68" t="s">
        <v>4278</v>
      </c>
      <c r="G2790" s="68" t="s">
        <v>4279</v>
      </c>
      <c r="H2790" s="69">
        <v>15337</v>
      </c>
      <c r="I2790" s="68" t="s">
        <v>5148</v>
      </c>
      <c r="J2790" s="70"/>
      <c r="K2790" s="178"/>
    </row>
    <row r="2791" spans="1:11">
      <c r="A2791" s="67" t="s">
        <v>3725</v>
      </c>
      <c r="B2791" s="68" t="s">
        <v>3726</v>
      </c>
      <c r="C2791" s="68" t="s">
        <v>3693</v>
      </c>
      <c r="D2791" s="68" t="s">
        <v>3694</v>
      </c>
      <c r="E2791" s="68" t="s">
        <v>4277</v>
      </c>
      <c r="F2791" s="68" t="s">
        <v>4278</v>
      </c>
      <c r="G2791" s="68" t="s">
        <v>4279</v>
      </c>
      <c r="H2791" s="69">
        <v>136331</v>
      </c>
      <c r="I2791" s="68" t="s">
        <v>5148</v>
      </c>
      <c r="J2791" s="70"/>
      <c r="K2791" s="178"/>
    </row>
    <row r="2792" spans="1:11">
      <c r="A2792" s="67" t="s">
        <v>3727</v>
      </c>
      <c r="B2792" s="68" t="s">
        <v>3728</v>
      </c>
      <c r="C2792" s="68" t="s">
        <v>3693</v>
      </c>
      <c r="D2792" s="68" t="s">
        <v>3694</v>
      </c>
      <c r="E2792" s="68" t="s">
        <v>4277</v>
      </c>
      <c r="F2792" s="68" t="s">
        <v>4278</v>
      </c>
      <c r="G2792" s="68" t="s">
        <v>4279</v>
      </c>
      <c r="H2792" s="69">
        <v>10225</v>
      </c>
      <c r="I2792" s="68" t="s">
        <v>5148</v>
      </c>
      <c r="J2792" s="70"/>
      <c r="K2792" s="178"/>
    </row>
    <row r="2793" spans="1:11">
      <c r="A2793" s="67" t="s">
        <v>3729</v>
      </c>
      <c r="B2793" s="68" t="s">
        <v>3730</v>
      </c>
      <c r="C2793" s="68" t="s">
        <v>3693</v>
      </c>
      <c r="D2793" s="68" t="s">
        <v>3694</v>
      </c>
      <c r="E2793" s="68" t="s">
        <v>4277</v>
      </c>
      <c r="F2793" s="68" t="s">
        <v>4278</v>
      </c>
      <c r="G2793" s="68" t="s">
        <v>4279</v>
      </c>
      <c r="H2793" s="69">
        <v>46011</v>
      </c>
      <c r="I2793" s="68" t="s">
        <v>5148</v>
      </c>
      <c r="J2793" s="70"/>
      <c r="K2793" s="178"/>
    </row>
    <row r="2794" spans="1:11">
      <c r="A2794" s="67" t="s">
        <v>3731</v>
      </c>
      <c r="B2794" s="68" t="s">
        <v>3732</v>
      </c>
      <c r="C2794" s="68" t="s">
        <v>3693</v>
      </c>
      <c r="D2794" s="68" t="s">
        <v>3694</v>
      </c>
      <c r="E2794" s="68" t="s">
        <v>4277</v>
      </c>
      <c r="F2794" s="68" t="s">
        <v>4278</v>
      </c>
      <c r="G2794" s="68" t="s">
        <v>4279</v>
      </c>
      <c r="H2794" s="69">
        <v>3408</v>
      </c>
      <c r="I2794" s="68" t="s">
        <v>5148</v>
      </c>
      <c r="J2794" s="70"/>
      <c r="K2794" s="178"/>
    </row>
    <row r="2795" spans="1:11">
      <c r="A2795" s="67" t="s">
        <v>3733</v>
      </c>
      <c r="B2795" s="68" t="s">
        <v>3734</v>
      </c>
      <c r="C2795" s="68" t="s">
        <v>3693</v>
      </c>
      <c r="D2795" s="68" t="s">
        <v>3694</v>
      </c>
      <c r="E2795" s="68" t="s">
        <v>4277</v>
      </c>
      <c r="F2795" s="68" t="s">
        <v>4278</v>
      </c>
      <c r="G2795" s="68" t="s">
        <v>4279</v>
      </c>
      <c r="H2795" s="69">
        <v>6817</v>
      </c>
      <c r="I2795" s="68" t="s">
        <v>5148</v>
      </c>
      <c r="J2795" s="70"/>
      <c r="K2795" s="178"/>
    </row>
    <row r="2796" spans="1:11">
      <c r="A2796" s="67" t="s">
        <v>3735</v>
      </c>
      <c r="B2796" s="68" t="s">
        <v>3736</v>
      </c>
      <c r="C2796" s="68" t="s">
        <v>3693</v>
      </c>
      <c r="D2796" s="68" t="s">
        <v>3694</v>
      </c>
      <c r="E2796" s="68" t="s">
        <v>4277</v>
      </c>
      <c r="F2796" s="68" t="s">
        <v>4278</v>
      </c>
      <c r="G2796" s="68" t="s">
        <v>4279</v>
      </c>
      <c r="H2796" s="69">
        <v>177231</v>
      </c>
      <c r="I2796" s="68" t="s">
        <v>5148</v>
      </c>
      <c r="J2796" s="70"/>
      <c r="K2796" s="178"/>
    </row>
    <row r="2797" spans="1:11">
      <c r="A2797" s="67" t="s">
        <v>3737</v>
      </c>
      <c r="B2797" s="68" t="s">
        <v>3738</v>
      </c>
      <c r="C2797" s="68" t="s">
        <v>3693</v>
      </c>
      <c r="D2797" s="68" t="s">
        <v>3694</v>
      </c>
      <c r="E2797" s="68" t="s">
        <v>4277</v>
      </c>
      <c r="F2797" s="68" t="s">
        <v>4278</v>
      </c>
      <c r="G2797" s="68" t="s">
        <v>4279</v>
      </c>
      <c r="H2797" s="69">
        <v>28971</v>
      </c>
      <c r="I2797" s="68" t="s">
        <v>5148</v>
      </c>
      <c r="J2797" s="70"/>
      <c r="K2797" s="178"/>
    </row>
    <row r="2798" spans="1:11">
      <c r="A2798" s="67" t="s">
        <v>3739</v>
      </c>
      <c r="B2798" s="68" t="s">
        <v>3740</v>
      </c>
      <c r="C2798" s="68" t="s">
        <v>3693</v>
      </c>
      <c r="D2798" s="68" t="s">
        <v>3694</v>
      </c>
      <c r="E2798" s="68" t="s">
        <v>4277</v>
      </c>
      <c r="F2798" s="68" t="s">
        <v>4278</v>
      </c>
      <c r="G2798" s="68" t="s">
        <v>4279</v>
      </c>
      <c r="H2798" s="69">
        <v>167006</v>
      </c>
      <c r="I2798" s="68" t="s">
        <v>5148</v>
      </c>
      <c r="J2798" s="70"/>
      <c r="K2798" s="178"/>
    </row>
    <row r="2799" spans="1:11">
      <c r="A2799" s="67" t="s">
        <v>3741</v>
      </c>
      <c r="B2799" s="68" t="s">
        <v>3742</v>
      </c>
      <c r="C2799" s="68" t="s">
        <v>3693</v>
      </c>
      <c r="D2799" s="68" t="s">
        <v>3694</v>
      </c>
      <c r="E2799" s="68" t="s">
        <v>4277</v>
      </c>
      <c r="F2799" s="68" t="s">
        <v>4278</v>
      </c>
      <c r="G2799" s="68" t="s">
        <v>4279</v>
      </c>
      <c r="H2799" s="69">
        <v>11930</v>
      </c>
      <c r="I2799" s="68" t="s">
        <v>5148</v>
      </c>
      <c r="J2799" s="70"/>
      <c r="K2799" s="178"/>
    </row>
    <row r="2800" spans="1:11">
      <c r="A2800" s="67" t="s">
        <v>3743</v>
      </c>
      <c r="B2800" s="68" t="s">
        <v>3744</v>
      </c>
      <c r="C2800" s="68" t="s">
        <v>3693</v>
      </c>
      <c r="D2800" s="68" t="s">
        <v>3694</v>
      </c>
      <c r="E2800" s="68" t="s">
        <v>4277</v>
      </c>
      <c r="F2800" s="68" t="s">
        <v>4278</v>
      </c>
      <c r="G2800" s="68" t="s">
        <v>4279</v>
      </c>
      <c r="H2800" s="69">
        <v>167006</v>
      </c>
      <c r="I2800" s="68" t="s">
        <v>5148</v>
      </c>
      <c r="J2800" s="70"/>
      <c r="K2800" s="178"/>
    </row>
    <row r="2801" spans="1:11">
      <c r="A2801" s="67" t="s">
        <v>3745</v>
      </c>
      <c r="B2801" s="68" t="s">
        <v>3746</v>
      </c>
      <c r="C2801" s="68" t="s">
        <v>3693</v>
      </c>
      <c r="D2801" s="68" t="s">
        <v>3694</v>
      </c>
      <c r="E2801" s="68" t="s">
        <v>4277</v>
      </c>
      <c r="F2801" s="68" t="s">
        <v>4278</v>
      </c>
      <c r="G2801" s="68" t="s">
        <v>4279</v>
      </c>
      <c r="H2801" s="69">
        <v>13633</v>
      </c>
      <c r="I2801" s="68" t="s">
        <v>5148</v>
      </c>
      <c r="J2801" s="70"/>
      <c r="K2801" s="178"/>
    </row>
    <row r="2802" spans="1:11">
      <c r="A2802" s="67" t="s">
        <v>3747</v>
      </c>
      <c r="B2802" s="68" t="s">
        <v>3748</v>
      </c>
      <c r="C2802" s="68" t="s">
        <v>3749</v>
      </c>
      <c r="D2802" s="68" t="s">
        <v>3750</v>
      </c>
      <c r="E2802" s="68" t="s">
        <v>4277</v>
      </c>
      <c r="F2802" s="68" t="s">
        <v>4278</v>
      </c>
      <c r="G2802" s="68" t="s">
        <v>4279</v>
      </c>
      <c r="H2802" s="69">
        <v>81798</v>
      </c>
      <c r="I2802" s="68" t="s">
        <v>5148</v>
      </c>
      <c r="J2802" s="70"/>
      <c r="K2802" s="178"/>
    </row>
    <row r="2803" spans="1:11">
      <c r="A2803" s="67" t="s">
        <v>3751</v>
      </c>
      <c r="B2803" s="68" t="s">
        <v>3752</v>
      </c>
      <c r="C2803" s="68" t="s">
        <v>3749</v>
      </c>
      <c r="D2803" s="68" t="s">
        <v>3750</v>
      </c>
      <c r="E2803" s="68" t="s">
        <v>4277</v>
      </c>
      <c r="F2803" s="68" t="s">
        <v>4278</v>
      </c>
      <c r="G2803" s="68" t="s">
        <v>4279</v>
      </c>
      <c r="H2803" s="69">
        <v>172119</v>
      </c>
      <c r="I2803" s="68" t="s">
        <v>5148</v>
      </c>
      <c r="J2803" s="70"/>
      <c r="K2803" s="178"/>
    </row>
    <row r="2804" spans="1:11">
      <c r="A2804" s="67" t="s">
        <v>3753</v>
      </c>
      <c r="B2804" s="68" t="s">
        <v>3754</v>
      </c>
      <c r="C2804" s="68" t="s">
        <v>3749</v>
      </c>
      <c r="D2804" s="68" t="s">
        <v>3750</v>
      </c>
      <c r="E2804" s="68" t="s">
        <v>4277</v>
      </c>
      <c r="F2804" s="68" t="s">
        <v>4278</v>
      </c>
      <c r="G2804" s="68" t="s">
        <v>4279</v>
      </c>
      <c r="H2804" s="69">
        <v>119290</v>
      </c>
      <c r="I2804" s="68" t="s">
        <v>5148</v>
      </c>
      <c r="J2804" s="70"/>
      <c r="K2804" s="178"/>
    </row>
    <row r="2805" spans="1:11">
      <c r="A2805" s="67" t="s">
        <v>3755</v>
      </c>
      <c r="B2805" s="68" t="s">
        <v>3756</v>
      </c>
      <c r="C2805" s="68" t="s">
        <v>3749</v>
      </c>
      <c r="D2805" s="68" t="s">
        <v>3750</v>
      </c>
      <c r="E2805" s="68" t="s">
        <v>4277</v>
      </c>
      <c r="F2805" s="68" t="s">
        <v>4278</v>
      </c>
      <c r="G2805" s="68" t="s">
        <v>4279</v>
      </c>
      <c r="H2805" s="69">
        <v>3408</v>
      </c>
      <c r="I2805" s="68" t="s">
        <v>5148</v>
      </c>
      <c r="J2805" s="70"/>
      <c r="K2805" s="178"/>
    </row>
    <row r="2806" spans="1:11">
      <c r="A2806" s="67" t="s">
        <v>3757</v>
      </c>
      <c r="B2806" s="68" t="s">
        <v>3758</v>
      </c>
      <c r="C2806" s="68" t="s">
        <v>3749</v>
      </c>
      <c r="D2806" s="68" t="s">
        <v>3750</v>
      </c>
      <c r="E2806" s="68" t="s">
        <v>4277</v>
      </c>
      <c r="F2806" s="68" t="s">
        <v>4278</v>
      </c>
      <c r="G2806" s="68" t="s">
        <v>4279</v>
      </c>
      <c r="H2806" s="69">
        <v>1705</v>
      </c>
      <c r="I2806" s="68" t="s">
        <v>5148</v>
      </c>
      <c r="J2806" s="70"/>
      <c r="K2806" s="178"/>
    </row>
    <row r="2807" spans="1:11">
      <c r="A2807" s="67" t="s">
        <v>3759</v>
      </c>
      <c r="B2807" s="68" t="s">
        <v>3760</v>
      </c>
      <c r="C2807" s="68" t="s">
        <v>3749</v>
      </c>
      <c r="D2807" s="68" t="s">
        <v>3750</v>
      </c>
      <c r="E2807" s="68" t="s">
        <v>4277</v>
      </c>
      <c r="F2807" s="68" t="s">
        <v>4278</v>
      </c>
      <c r="G2807" s="68" t="s">
        <v>4279</v>
      </c>
      <c r="H2807" s="69">
        <v>17042</v>
      </c>
      <c r="I2807" s="68" t="s">
        <v>5148</v>
      </c>
      <c r="J2807" s="70"/>
      <c r="K2807" s="178"/>
    </row>
    <row r="2808" spans="1:11">
      <c r="A2808" s="67" t="s">
        <v>3761</v>
      </c>
      <c r="B2808" s="68" t="s">
        <v>3762</v>
      </c>
      <c r="C2808" s="68" t="s">
        <v>3749</v>
      </c>
      <c r="D2808" s="68" t="s">
        <v>3750</v>
      </c>
      <c r="E2808" s="68" t="s">
        <v>4277</v>
      </c>
      <c r="F2808" s="68" t="s">
        <v>4278</v>
      </c>
      <c r="G2808" s="68" t="s">
        <v>4279</v>
      </c>
      <c r="H2808" s="69">
        <v>95432</v>
      </c>
      <c r="I2808" s="68" t="s">
        <v>5148</v>
      </c>
      <c r="J2808" s="70"/>
      <c r="K2808" s="178"/>
    </row>
    <row r="2809" spans="1:11">
      <c r="A2809" s="67" t="s">
        <v>3763</v>
      </c>
      <c r="B2809" s="68" t="s">
        <v>3764</v>
      </c>
      <c r="C2809" s="68" t="s">
        <v>3765</v>
      </c>
      <c r="D2809" s="68" t="s">
        <v>3766</v>
      </c>
      <c r="E2809" s="68" t="s">
        <v>4277</v>
      </c>
      <c r="F2809" s="68" t="s">
        <v>4278</v>
      </c>
      <c r="G2809" s="68" t="s">
        <v>4279</v>
      </c>
      <c r="H2809" s="69">
        <v>100544</v>
      </c>
      <c r="I2809" s="68" t="s">
        <v>5148</v>
      </c>
      <c r="J2809" s="70"/>
      <c r="K2809" s="178"/>
    </row>
    <row r="2810" spans="1:11">
      <c r="A2810" s="67" t="s">
        <v>3767</v>
      </c>
      <c r="B2810" s="68" t="s">
        <v>3768</v>
      </c>
      <c r="C2810" s="68" t="s">
        <v>3765</v>
      </c>
      <c r="D2810" s="68" t="s">
        <v>3766</v>
      </c>
      <c r="E2810" s="68" t="s">
        <v>4277</v>
      </c>
      <c r="F2810" s="68" t="s">
        <v>4278</v>
      </c>
      <c r="G2810" s="68" t="s">
        <v>4279</v>
      </c>
      <c r="H2810" s="69">
        <v>56236</v>
      </c>
      <c r="I2810" s="68" t="s">
        <v>5148</v>
      </c>
      <c r="J2810" s="70"/>
      <c r="K2810" s="178"/>
    </row>
    <row r="2811" spans="1:11">
      <c r="A2811" s="67" t="s">
        <v>3769</v>
      </c>
      <c r="B2811" s="68" t="s">
        <v>3770</v>
      </c>
      <c r="C2811" s="68" t="s">
        <v>3765</v>
      </c>
      <c r="D2811" s="68" t="s">
        <v>3766</v>
      </c>
      <c r="E2811" s="68" t="s">
        <v>4277</v>
      </c>
      <c r="F2811" s="68" t="s">
        <v>4278</v>
      </c>
      <c r="G2811" s="68" t="s">
        <v>4279</v>
      </c>
      <c r="H2811" s="69">
        <v>18746</v>
      </c>
      <c r="I2811" s="68" t="s">
        <v>5148</v>
      </c>
      <c r="J2811" s="70"/>
      <c r="K2811" s="178"/>
    </row>
    <row r="2812" spans="1:11">
      <c r="A2812" s="67" t="s">
        <v>3771</v>
      </c>
      <c r="B2812" s="68" t="s">
        <v>3772</v>
      </c>
      <c r="C2812" s="68" t="s">
        <v>3765</v>
      </c>
      <c r="D2812" s="68" t="s">
        <v>3766</v>
      </c>
      <c r="E2812" s="68" t="s">
        <v>4277</v>
      </c>
      <c r="F2812" s="68" t="s">
        <v>4278</v>
      </c>
      <c r="G2812" s="68" t="s">
        <v>4279</v>
      </c>
      <c r="H2812" s="69">
        <v>3408</v>
      </c>
      <c r="I2812" s="68" t="s">
        <v>5148</v>
      </c>
      <c r="J2812" s="70"/>
      <c r="K2812" s="178"/>
    </row>
    <row r="2813" spans="1:11">
      <c r="A2813" s="67" t="s">
        <v>3773</v>
      </c>
      <c r="B2813" s="68" t="s">
        <v>3774</v>
      </c>
      <c r="C2813" s="68" t="s">
        <v>3765</v>
      </c>
      <c r="D2813" s="68" t="s">
        <v>3766</v>
      </c>
      <c r="E2813" s="68" t="s">
        <v>4277</v>
      </c>
      <c r="F2813" s="68" t="s">
        <v>4278</v>
      </c>
      <c r="G2813" s="68" t="s">
        <v>4279</v>
      </c>
      <c r="H2813" s="69">
        <v>1705</v>
      </c>
      <c r="I2813" s="68" t="s">
        <v>5148</v>
      </c>
      <c r="J2813" s="70"/>
      <c r="K2813" s="178"/>
    </row>
    <row r="2814" spans="1:11">
      <c r="A2814" s="67" t="s">
        <v>3775</v>
      </c>
      <c r="B2814" s="68" t="s">
        <v>3776</v>
      </c>
      <c r="C2814" s="68" t="s">
        <v>3765</v>
      </c>
      <c r="D2814" s="68" t="s">
        <v>3766</v>
      </c>
      <c r="E2814" s="68" t="s">
        <v>4277</v>
      </c>
      <c r="F2814" s="68" t="s">
        <v>4278</v>
      </c>
      <c r="G2814" s="68" t="s">
        <v>4279</v>
      </c>
      <c r="H2814" s="69">
        <v>8521</v>
      </c>
      <c r="I2814" s="68" t="s">
        <v>5148</v>
      </c>
      <c r="J2814" s="70"/>
      <c r="K2814" s="178"/>
    </row>
    <row r="2815" spans="1:11">
      <c r="A2815" s="67" t="s">
        <v>3777</v>
      </c>
      <c r="B2815" s="68" t="s">
        <v>3778</v>
      </c>
      <c r="C2815" s="68" t="s">
        <v>3765</v>
      </c>
      <c r="D2815" s="68" t="s">
        <v>3766</v>
      </c>
      <c r="E2815" s="68" t="s">
        <v>4277</v>
      </c>
      <c r="F2815" s="68" t="s">
        <v>4278</v>
      </c>
      <c r="G2815" s="68" t="s">
        <v>4279</v>
      </c>
      <c r="H2815" s="69">
        <v>28971</v>
      </c>
      <c r="I2815" s="68" t="s">
        <v>5148</v>
      </c>
      <c r="J2815" s="70"/>
      <c r="K2815" s="178"/>
    </row>
    <row r="2816" spans="1:11">
      <c r="A2816" s="67" t="s">
        <v>3779</v>
      </c>
      <c r="B2816" s="68" t="s">
        <v>3780</v>
      </c>
      <c r="C2816" s="68" t="s">
        <v>3765</v>
      </c>
      <c r="D2816" s="68" t="s">
        <v>3766</v>
      </c>
      <c r="E2816" s="68" t="s">
        <v>4277</v>
      </c>
      <c r="F2816" s="68" t="s">
        <v>4278</v>
      </c>
      <c r="G2816" s="68" t="s">
        <v>4279</v>
      </c>
      <c r="H2816" s="69">
        <v>15337</v>
      </c>
      <c r="I2816" s="68" t="s">
        <v>5148</v>
      </c>
      <c r="J2816" s="70"/>
      <c r="K2816" s="178"/>
    </row>
    <row r="2817" spans="1:11">
      <c r="A2817" s="67" t="s">
        <v>3781</v>
      </c>
      <c r="B2817" s="68" t="s">
        <v>3782</v>
      </c>
      <c r="C2817" s="68" t="s">
        <v>3783</v>
      </c>
      <c r="D2817" s="68" t="s">
        <v>3784</v>
      </c>
      <c r="E2817" s="68" t="s">
        <v>4277</v>
      </c>
      <c r="F2817" s="68" t="s">
        <v>4278</v>
      </c>
      <c r="G2817" s="68" t="s">
        <v>4279</v>
      </c>
      <c r="H2817" s="69">
        <v>6817</v>
      </c>
      <c r="I2817" s="68" t="s">
        <v>5148</v>
      </c>
      <c r="J2817" s="70"/>
      <c r="K2817" s="178"/>
    </row>
    <row r="2818" spans="1:11">
      <c r="A2818" s="67" t="s">
        <v>3785</v>
      </c>
      <c r="B2818" s="68" t="s">
        <v>3786</v>
      </c>
      <c r="C2818" s="68" t="s">
        <v>3783</v>
      </c>
      <c r="D2818" s="68" t="s">
        <v>3784</v>
      </c>
      <c r="E2818" s="68" t="s">
        <v>4277</v>
      </c>
      <c r="F2818" s="68" t="s">
        <v>4278</v>
      </c>
      <c r="G2818" s="68" t="s">
        <v>4279</v>
      </c>
      <c r="H2818" s="69">
        <v>103952</v>
      </c>
      <c r="I2818" s="68" t="s">
        <v>5148</v>
      </c>
      <c r="J2818" s="70"/>
      <c r="K2818" s="178"/>
    </row>
    <row r="2819" spans="1:11">
      <c r="A2819" s="67" t="s">
        <v>3787</v>
      </c>
      <c r="B2819" s="68" t="s">
        <v>3788</v>
      </c>
      <c r="C2819" s="68" t="s">
        <v>3783</v>
      </c>
      <c r="D2819" s="68" t="s">
        <v>3784</v>
      </c>
      <c r="E2819" s="68" t="s">
        <v>4277</v>
      </c>
      <c r="F2819" s="68" t="s">
        <v>4278</v>
      </c>
      <c r="G2819" s="68" t="s">
        <v>4279</v>
      </c>
      <c r="H2819" s="69">
        <v>139740</v>
      </c>
      <c r="I2819" s="68" t="s">
        <v>5148</v>
      </c>
      <c r="J2819" s="70"/>
      <c r="K2819" s="178"/>
    </row>
    <row r="2820" spans="1:11">
      <c r="A2820" s="67" t="s">
        <v>3789</v>
      </c>
      <c r="B2820" s="68" t="s">
        <v>3790</v>
      </c>
      <c r="C2820" s="68" t="s">
        <v>3783</v>
      </c>
      <c r="D2820" s="68" t="s">
        <v>3784</v>
      </c>
      <c r="E2820" s="68" t="s">
        <v>4277</v>
      </c>
      <c r="F2820" s="68" t="s">
        <v>4278</v>
      </c>
      <c r="G2820" s="68" t="s">
        <v>4279</v>
      </c>
      <c r="H2820" s="69">
        <v>3408</v>
      </c>
      <c r="I2820" s="68" t="s">
        <v>5148</v>
      </c>
      <c r="J2820" s="70"/>
      <c r="K2820" s="178"/>
    </row>
    <row r="2821" spans="1:11">
      <c r="A2821" s="67" t="s">
        <v>3791</v>
      </c>
      <c r="B2821" s="68" t="s">
        <v>3792</v>
      </c>
      <c r="C2821" s="68" t="s">
        <v>3783</v>
      </c>
      <c r="D2821" s="68" t="s">
        <v>3784</v>
      </c>
      <c r="E2821" s="68" t="s">
        <v>4277</v>
      </c>
      <c r="F2821" s="68" t="s">
        <v>4278</v>
      </c>
      <c r="G2821" s="68" t="s">
        <v>4279</v>
      </c>
      <c r="H2821" s="69">
        <v>3408</v>
      </c>
      <c r="I2821" s="68" t="s">
        <v>5148</v>
      </c>
      <c r="J2821" s="70"/>
      <c r="K2821" s="178"/>
    </row>
    <row r="2822" spans="1:11">
      <c r="A2822" s="67" t="s">
        <v>3793</v>
      </c>
      <c r="B2822" s="68" t="s">
        <v>3794</v>
      </c>
      <c r="C2822" s="68" t="s">
        <v>3783</v>
      </c>
      <c r="D2822" s="68" t="s">
        <v>3784</v>
      </c>
      <c r="E2822" s="68" t="s">
        <v>4277</v>
      </c>
      <c r="F2822" s="68" t="s">
        <v>4278</v>
      </c>
      <c r="G2822" s="68" t="s">
        <v>4279</v>
      </c>
      <c r="H2822" s="69">
        <v>86911</v>
      </c>
      <c r="I2822" s="68" t="s">
        <v>5148</v>
      </c>
      <c r="J2822" s="70"/>
      <c r="K2822" s="178"/>
    </row>
    <row r="2823" spans="1:11">
      <c r="A2823" s="67" t="s">
        <v>3795</v>
      </c>
      <c r="B2823" s="68" t="s">
        <v>3796</v>
      </c>
      <c r="C2823" s="68" t="s">
        <v>3783</v>
      </c>
      <c r="D2823" s="68" t="s">
        <v>3784</v>
      </c>
      <c r="E2823" s="68" t="s">
        <v>4277</v>
      </c>
      <c r="F2823" s="68" t="s">
        <v>4278</v>
      </c>
      <c r="G2823" s="68" t="s">
        <v>4279</v>
      </c>
      <c r="H2823" s="69">
        <v>10225</v>
      </c>
      <c r="I2823" s="68" t="s">
        <v>5148</v>
      </c>
      <c r="J2823" s="70"/>
      <c r="K2823" s="178"/>
    </row>
    <row r="2824" spans="1:11">
      <c r="A2824" s="67" t="s">
        <v>3797</v>
      </c>
      <c r="B2824" s="68" t="s">
        <v>3798</v>
      </c>
      <c r="C2824" s="68" t="s">
        <v>3783</v>
      </c>
      <c r="D2824" s="68" t="s">
        <v>3784</v>
      </c>
      <c r="E2824" s="68" t="s">
        <v>4277</v>
      </c>
      <c r="F2824" s="68" t="s">
        <v>4278</v>
      </c>
      <c r="G2824" s="68" t="s">
        <v>4279</v>
      </c>
      <c r="H2824" s="69">
        <v>25562</v>
      </c>
      <c r="I2824" s="68" t="s">
        <v>5148</v>
      </c>
      <c r="J2824" s="70"/>
      <c r="K2824" s="178"/>
    </row>
    <row r="2825" spans="1:11">
      <c r="A2825" s="67" t="s">
        <v>3799</v>
      </c>
      <c r="B2825" s="68" t="s">
        <v>3800</v>
      </c>
      <c r="C2825" s="68" t="s">
        <v>3783</v>
      </c>
      <c r="D2825" s="68" t="s">
        <v>3784</v>
      </c>
      <c r="E2825" s="68" t="s">
        <v>4277</v>
      </c>
      <c r="F2825" s="68" t="s">
        <v>4278</v>
      </c>
      <c r="G2825" s="68" t="s">
        <v>4279</v>
      </c>
      <c r="H2825" s="69">
        <v>664616</v>
      </c>
      <c r="I2825" s="68" t="s">
        <v>5148</v>
      </c>
      <c r="J2825" s="70"/>
      <c r="K2825" s="178"/>
    </row>
    <row r="2826" spans="1:11">
      <c r="A2826" s="67" t="s">
        <v>3801</v>
      </c>
      <c r="B2826" s="68" t="s">
        <v>3802</v>
      </c>
      <c r="C2826" s="68" t="s">
        <v>3783</v>
      </c>
      <c r="D2826" s="68" t="s">
        <v>3784</v>
      </c>
      <c r="E2826" s="68" t="s">
        <v>4277</v>
      </c>
      <c r="F2826" s="68" t="s">
        <v>4278</v>
      </c>
      <c r="G2826" s="68" t="s">
        <v>4279</v>
      </c>
      <c r="H2826" s="69">
        <v>1705</v>
      </c>
      <c r="I2826" s="68" t="s">
        <v>5148</v>
      </c>
      <c r="J2826" s="70"/>
      <c r="K2826" s="178"/>
    </row>
    <row r="2827" spans="1:11">
      <c r="A2827" s="67" t="s">
        <v>3803</v>
      </c>
      <c r="B2827" s="68" t="s">
        <v>3804</v>
      </c>
      <c r="C2827" s="68" t="s">
        <v>3805</v>
      </c>
      <c r="D2827" s="68" t="s">
        <v>3806</v>
      </c>
      <c r="E2827" s="68" t="s">
        <v>4277</v>
      </c>
      <c r="F2827" s="68" t="s">
        <v>4278</v>
      </c>
      <c r="G2827" s="68" t="s">
        <v>4279</v>
      </c>
      <c r="H2827" s="69">
        <v>228355</v>
      </c>
      <c r="I2827" s="68" t="s">
        <v>5148</v>
      </c>
      <c r="J2827" s="70"/>
      <c r="K2827" s="178"/>
    </row>
    <row r="2828" spans="1:11">
      <c r="A2828" s="67" t="s">
        <v>3807</v>
      </c>
      <c r="B2828" s="68" t="s">
        <v>3808</v>
      </c>
      <c r="C2828" s="68" t="s">
        <v>3805</v>
      </c>
      <c r="D2828" s="68" t="s">
        <v>3806</v>
      </c>
      <c r="E2828" s="68" t="s">
        <v>4277</v>
      </c>
      <c r="F2828" s="68" t="s">
        <v>4278</v>
      </c>
      <c r="G2828" s="68" t="s">
        <v>4279</v>
      </c>
      <c r="H2828" s="69">
        <v>103952</v>
      </c>
      <c r="I2828" s="68" t="s">
        <v>5148</v>
      </c>
      <c r="J2828" s="70"/>
      <c r="K2828" s="178"/>
    </row>
    <row r="2829" spans="1:11">
      <c r="A2829" s="67" t="s">
        <v>3809</v>
      </c>
      <c r="B2829" s="68" t="s">
        <v>3810</v>
      </c>
      <c r="C2829" s="68" t="s">
        <v>3805</v>
      </c>
      <c r="D2829" s="68" t="s">
        <v>3806</v>
      </c>
      <c r="E2829" s="68" t="s">
        <v>4277</v>
      </c>
      <c r="F2829" s="68" t="s">
        <v>4278</v>
      </c>
      <c r="G2829" s="68" t="s">
        <v>4279</v>
      </c>
      <c r="H2829" s="69">
        <v>1705</v>
      </c>
      <c r="I2829" s="68" t="s">
        <v>5148</v>
      </c>
      <c r="J2829" s="70"/>
      <c r="K2829" s="178"/>
    </row>
    <row r="2830" spans="1:11">
      <c r="A2830" s="67" t="s">
        <v>3811</v>
      </c>
      <c r="B2830" s="68" t="s">
        <v>3812</v>
      </c>
      <c r="C2830" s="68" t="s">
        <v>3805</v>
      </c>
      <c r="D2830" s="68" t="s">
        <v>3806</v>
      </c>
      <c r="E2830" s="68" t="s">
        <v>4277</v>
      </c>
      <c r="F2830" s="68" t="s">
        <v>4278</v>
      </c>
      <c r="G2830" s="68" t="s">
        <v>4279</v>
      </c>
      <c r="H2830" s="69">
        <v>6817</v>
      </c>
      <c r="I2830" s="68" t="s">
        <v>5148</v>
      </c>
      <c r="J2830" s="70"/>
      <c r="K2830" s="178"/>
    </row>
    <row r="2831" spans="1:11">
      <c r="A2831" s="67" t="s">
        <v>3813</v>
      </c>
      <c r="B2831" s="68" t="s">
        <v>3814</v>
      </c>
      <c r="C2831" s="68" t="s">
        <v>3805</v>
      </c>
      <c r="D2831" s="68" t="s">
        <v>3806</v>
      </c>
      <c r="E2831" s="68" t="s">
        <v>4277</v>
      </c>
      <c r="F2831" s="68" t="s">
        <v>4278</v>
      </c>
      <c r="G2831" s="68" t="s">
        <v>4279</v>
      </c>
      <c r="H2831" s="69">
        <v>10225</v>
      </c>
      <c r="I2831" s="68" t="s">
        <v>5148</v>
      </c>
      <c r="J2831" s="70"/>
      <c r="K2831" s="178"/>
    </row>
    <row r="2832" spans="1:11">
      <c r="A2832" s="67" t="s">
        <v>3815</v>
      </c>
      <c r="B2832" s="68" t="s">
        <v>3816</v>
      </c>
      <c r="C2832" s="68" t="s">
        <v>3805</v>
      </c>
      <c r="D2832" s="68" t="s">
        <v>3806</v>
      </c>
      <c r="E2832" s="68" t="s">
        <v>4277</v>
      </c>
      <c r="F2832" s="68" t="s">
        <v>4278</v>
      </c>
      <c r="G2832" s="68" t="s">
        <v>4279</v>
      </c>
      <c r="H2832" s="69">
        <v>1705</v>
      </c>
      <c r="I2832" s="68" t="s">
        <v>5148</v>
      </c>
      <c r="J2832" s="70"/>
      <c r="K2832" s="178"/>
    </row>
    <row r="2833" spans="1:11">
      <c r="A2833" s="67" t="s">
        <v>3817</v>
      </c>
      <c r="B2833" s="68" t="s">
        <v>3818</v>
      </c>
      <c r="C2833" s="68" t="s">
        <v>3805</v>
      </c>
      <c r="D2833" s="68" t="s">
        <v>3806</v>
      </c>
      <c r="E2833" s="68" t="s">
        <v>4277</v>
      </c>
      <c r="F2833" s="68" t="s">
        <v>4278</v>
      </c>
      <c r="G2833" s="68" t="s">
        <v>4279</v>
      </c>
      <c r="H2833" s="69">
        <v>23858</v>
      </c>
      <c r="I2833" s="68" t="s">
        <v>5148</v>
      </c>
      <c r="J2833" s="70"/>
      <c r="K2833" s="178"/>
    </row>
    <row r="2834" spans="1:11">
      <c r="A2834" s="67" t="s">
        <v>3819</v>
      </c>
      <c r="B2834" s="68" t="s">
        <v>3820</v>
      </c>
      <c r="C2834" s="68" t="s">
        <v>3805</v>
      </c>
      <c r="D2834" s="68" t="s">
        <v>3806</v>
      </c>
      <c r="E2834" s="68" t="s">
        <v>4277</v>
      </c>
      <c r="F2834" s="68" t="s">
        <v>4278</v>
      </c>
      <c r="G2834" s="68" t="s">
        <v>4279</v>
      </c>
      <c r="H2834" s="69">
        <v>23858</v>
      </c>
      <c r="I2834" s="68" t="s">
        <v>5148</v>
      </c>
      <c r="J2834" s="70"/>
      <c r="K2834" s="178"/>
    </row>
    <row r="2835" spans="1:11">
      <c r="A2835" s="67" t="s">
        <v>3821</v>
      </c>
      <c r="B2835" s="68" t="s">
        <v>3820</v>
      </c>
      <c r="C2835" s="68" t="s">
        <v>3805</v>
      </c>
      <c r="D2835" s="68" t="s">
        <v>3806</v>
      </c>
      <c r="E2835" s="68" t="s">
        <v>4277</v>
      </c>
      <c r="F2835" s="68" t="s">
        <v>4278</v>
      </c>
      <c r="G2835" s="68" t="s">
        <v>4279</v>
      </c>
      <c r="H2835" s="69">
        <v>1705</v>
      </c>
      <c r="I2835" s="68" t="s">
        <v>5148</v>
      </c>
      <c r="J2835" s="70"/>
      <c r="K2835" s="178"/>
    </row>
    <row r="2836" spans="1:11">
      <c r="A2836" s="67" t="s">
        <v>3822</v>
      </c>
      <c r="B2836" s="68" t="s">
        <v>3823</v>
      </c>
      <c r="C2836" s="68" t="s">
        <v>3824</v>
      </c>
      <c r="D2836" s="68" t="s">
        <v>3825</v>
      </c>
      <c r="E2836" s="68" t="s">
        <v>4277</v>
      </c>
      <c r="F2836" s="68" t="s">
        <v>4278</v>
      </c>
      <c r="G2836" s="68" t="s">
        <v>4279</v>
      </c>
      <c r="H2836" s="69">
        <v>194271</v>
      </c>
      <c r="I2836" s="68" t="s">
        <v>5148</v>
      </c>
      <c r="J2836" s="70"/>
      <c r="K2836" s="178"/>
    </row>
    <row r="2837" spans="1:11">
      <c r="A2837" s="67" t="s">
        <v>3826</v>
      </c>
      <c r="B2837" s="68" t="s">
        <v>3827</v>
      </c>
      <c r="C2837" s="68" t="s">
        <v>3824</v>
      </c>
      <c r="D2837" s="68" t="s">
        <v>3825</v>
      </c>
      <c r="E2837" s="68" t="s">
        <v>4277</v>
      </c>
      <c r="F2837" s="68" t="s">
        <v>4278</v>
      </c>
      <c r="G2837" s="68" t="s">
        <v>4279</v>
      </c>
      <c r="H2837" s="69">
        <v>109065</v>
      </c>
      <c r="I2837" s="68" t="s">
        <v>5148</v>
      </c>
      <c r="J2837" s="70"/>
      <c r="K2837" s="178"/>
    </row>
    <row r="2838" spans="1:11">
      <c r="A2838" s="67" t="s">
        <v>3828</v>
      </c>
      <c r="B2838" s="68" t="s">
        <v>3829</v>
      </c>
      <c r="C2838" s="68" t="s">
        <v>3824</v>
      </c>
      <c r="D2838" s="68" t="s">
        <v>3825</v>
      </c>
      <c r="E2838" s="68" t="s">
        <v>4277</v>
      </c>
      <c r="F2838" s="68" t="s">
        <v>4278</v>
      </c>
      <c r="G2838" s="68" t="s">
        <v>4279</v>
      </c>
      <c r="H2838" s="69">
        <v>10225</v>
      </c>
      <c r="I2838" s="68" t="s">
        <v>5148</v>
      </c>
      <c r="J2838" s="70"/>
      <c r="K2838" s="178"/>
    </row>
    <row r="2839" spans="1:11">
      <c r="A2839" s="67" t="s">
        <v>3830</v>
      </c>
      <c r="B2839" s="68" t="s">
        <v>3831</v>
      </c>
      <c r="C2839" s="68" t="s">
        <v>3824</v>
      </c>
      <c r="D2839" s="68" t="s">
        <v>3825</v>
      </c>
      <c r="E2839" s="68" t="s">
        <v>4277</v>
      </c>
      <c r="F2839" s="68" t="s">
        <v>4278</v>
      </c>
      <c r="G2839" s="68" t="s">
        <v>4279</v>
      </c>
      <c r="H2839" s="69">
        <v>3408</v>
      </c>
      <c r="I2839" s="68" t="s">
        <v>5148</v>
      </c>
      <c r="J2839" s="70"/>
      <c r="K2839" s="178"/>
    </row>
    <row r="2840" spans="1:11">
      <c r="A2840" s="67" t="s">
        <v>3832</v>
      </c>
      <c r="B2840" s="68" t="s">
        <v>3833</v>
      </c>
      <c r="C2840" s="68" t="s">
        <v>3824</v>
      </c>
      <c r="D2840" s="68" t="s">
        <v>3825</v>
      </c>
      <c r="E2840" s="68" t="s">
        <v>4277</v>
      </c>
      <c r="F2840" s="68" t="s">
        <v>4278</v>
      </c>
      <c r="G2840" s="68" t="s">
        <v>4279</v>
      </c>
      <c r="H2840" s="69">
        <v>3408</v>
      </c>
      <c r="I2840" s="68" t="s">
        <v>5148</v>
      </c>
      <c r="J2840" s="70"/>
      <c r="K2840" s="178"/>
    </row>
    <row r="2841" spans="1:11">
      <c r="A2841" s="67" t="s">
        <v>3834</v>
      </c>
      <c r="B2841" s="68" t="s">
        <v>3835</v>
      </c>
      <c r="C2841" s="68" t="s">
        <v>3824</v>
      </c>
      <c r="D2841" s="68" t="s">
        <v>3825</v>
      </c>
      <c r="E2841" s="68" t="s">
        <v>4277</v>
      </c>
      <c r="F2841" s="68" t="s">
        <v>4278</v>
      </c>
      <c r="G2841" s="68" t="s">
        <v>4279</v>
      </c>
      <c r="H2841" s="69">
        <v>10225</v>
      </c>
      <c r="I2841" s="68" t="s">
        <v>5148</v>
      </c>
      <c r="J2841" s="70"/>
      <c r="K2841" s="178"/>
    </row>
    <row r="2842" spans="1:11">
      <c r="A2842" s="67" t="s">
        <v>3836</v>
      </c>
      <c r="B2842" s="68" t="s">
        <v>3837</v>
      </c>
      <c r="C2842" s="68" t="s">
        <v>3824</v>
      </c>
      <c r="D2842" s="68" t="s">
        <v>3825</v>
      </c>
      <c r="E2842" s="68" t="s">
        <v>4277</v>
      </c>
      <c r="F2842" s="68" t="s">
        <v>4278</v>
      </c>
      <c r="G2842" s="68" t="s">
        <v>4279</v>
      </c>
      <c r="H2842" s="69">
        <v>6817</v>
      </c>
      <c r="I2842" s="68" t="s">
        <v>5148</v>
      </c>
      <c r="J2842" s="70"/>
      <c r="K2842" s="178"/>
    </row>
    <row r="2843" spans="1:11">
      <c r="A2843" s="67" t="s">
        <v>3838</v>
      </c>
      <c r="B2843" s="68" t="s">
        <v>3839</v>
      </c>
      <c r="C2843" s="68" t="s">
        <v>3824</v>
      </c>
      <c r="D2843" s="68" t="s">
        <v>3825</v>
      </c>
      <c r="E2843" s="68" t="s">
        <v>4277</v>
      </c>
      <c r="F2843" s="68" t="s">
        <v>4278</v>
      </c>
      <c r="G2843" s="68" t="s">
        <v>4279</v>
      </c>
      <c r="H2843" s="69">
        <v>6817</v>
      </c>
      <c r="I2843" s="68" t="s">
        <v>5148</v>
      </c>
      <c r="J2843" s="70"/>
      <c r="K2843" s="178"/>
    </row>
    <row r="2844" spans="1:11">
      <c r="A2844" s="67" t="s">
        <v>3840</v>
      </c>
      <c r="B2844" s="68" t="s">
        <v>3841</v>
      </c>
      <c r="C2844" s="68" t="s">
        <v>3824</v>
      </c>
      <c r="D2844" s="68" t="s">
        <v>3825</v>
      </c>
      <c r="E2844" s="68" t="s">
        <v>4277</v>
      </c>
      <c r="F2844" s="68" t="s">
        <v>4278</v>
      </c>
      <c r="G2844" s="68" t="s">
        <v>4279</v>
      </c>
      <c r="H2844" s="69">
        <v>32379</v>
      </c>
      <c r="I2844" s="68" t="s">
        <v>5148</v>
      </c>
      <c r="J2844" s="70"/>
      <c r="K2844" s="178"/>
    </row>
    <row r="2845" spans="1:11">
      <c r="A2845" s="67" t="s">
        <v>3842</v>
      </c>
      <c r="B2845" s="68" t="s">
        <v>3843</v>
      </c>
      <c r="C2845" s="68" t="s">
        <v>3824</v>
      </c>
      <c r="D2845" s="68" t="s">
        <v>3825</v>
      </c>
      <c r="E2845" s="68" t="s">
        <v>4277</v>
      </c>
      <c r="F2845" s="68" t="s">
        <v>4278</v>
      </c>
      <c r="G2845" s="68" t="s">
        <v>4279</v>
      </c>
      <c r="H2845" s="69">
        <v>1705</v>
      </c>
      <c r="I2845" s="68" t="s">
        <v>5148</v>
      </c>
      <c r="J2845" s="70"/>
      <c r="K2845" s="178"/>
    </row>
    <row r="2846" spans="1:11">
      <c r="A2846" s="67" t="s">
        <v>4200</v>
      </c>
      <c r="B2846" s="68" t="s">
        <v>4201</v>
      </c>
      <c r="C2846" s="68" t="s">
        <v>3824</v>
      </c>
      <c r="D2846" s="68" t="s">
        <v>3825</v>
      </c>
      <c r="E2846" s="68" t="s">
        <v>4277</v>
      </c>
      <c r="F2846" s="68" t="s">
        <v>4278</v>
      </c>
      <c r="G2846" s="68" t="s">
        <v>4279</v>
      </c>
      <c r="H2846" s="69">
        <v>1833969</v>
      </c>
      <c r="I2846" s="68" t="s">
        <v>5148</v>
      </c>
      <c r="J2846" s="70"/>
      <c r="K2846" s="178"/>
    </row>
    <row r="2847" spans="1:11">
      <c r="A2847" s="67" t="s">
        <v>3844</v>
      </c>
      <c r="B2847" s="68" t="s">
        <v>3845</v>
      </c>
      <c r="C2847" s="68" t="s">
        <v>3846</v>
      </c>
      <c r="D2847" s="68" t="s">
        <v>3847</v>
      </c>
      <c r="E2847" s="68" t="s">
        <v>4277</v>
      </c>
      <c r="F2847" s="68" t="s">
        <v>4278</v>
      </c>
      <c r="G2847" s="68" t="s">
        <v>4279</v>
      </c>
      <c r="H2847" s="69">
        <v>6817</v>
      </c>
      <c r="I2847" s="68" t="s">
        <v>5148</v>
      </c>
      <c r="J2847" s="70"/>
      <c r="K2847" s="178"/>
    </row>
    <row r="2848" spans="1:11">
      <c r="A2848" s="67" t="s">
        <v>3848</v>
      </c>
      <c r="B2848" s="68" t="s">
        <v>3849</v>
      </c>
      <c r="C2848" s="68" t="s">
        <v>3846</v>
      </c>
      <c r="D2848" s="68" t="s">
        <v>3847</v>
      </c>
      <c r="E2848" s="68" t="s">
        <v>4277</v>
      </c>
      <c r="F2848" s="68" t="s">
        <v>4278</v>
      </c>
      <c r="G2848" s="68" t="s">
        <v>4279</v>
      </c>
      <c r="H2848" s="69">
        <v>57941</v>
      </c>
      <c r="I2848" s="68" t="s">
        <v>5148</v>
      </c>
      <c r="J2848" s="70"/>
      <c r="K2848" s="178"/>
    </row>
    <row r="2849" spans="1:11">
      <c r="A2849" s="67" t="s">
        <v>3850</v>
      </c>
      <c r="B2849" s="68" t="s">
        <v>3851</v>
      </c>
      <c r="C2849" s="68" t="s">
        <v>3846</v>
      </c>
      <c r="D2849" s="68" t="s">
        <v>3847</v>
      </c>
      <c r="E2849" s="68" t="s">
        <v>4277</v>
      </c>
      <c r="F2849" s="68" t="s">
        <v>4278</v>
      </c>
      <c r="G2849" s="68" t="s">
        <v>4279</v>
      </c>
      <c r="H2849" s="69">
        <v>34083</v>
      </c>
      <c r="I2849" s="68" t="s">
        <v>5148</v>
      </c>
      <c r="J2849" s="70"/>
      <c r="K2849" s="178"/>
    </row>
    <row r="2850" spans="1:11">
      <c r="A2850" s="67" t="s">
        <v>3852</v>
      </c>
      <c r="B2850" s="68" t="s">
        <v>3853</v>
      </c>
      <c r="C2850" s="68" t="s">
        <v>3846</v>
      </c>
      <c r="D2850" s="68" t="s">
        <v>3847</v>
      </c>
      <c r="E2850" s="68" t="s">
        <v>4277</v>
      </c>
      <c r="F2850" s="68" t="s">
        <v>4278</v>
      </c>
      <c r="G2850" s="68" t="s">
        <v>4279</v>
      </c>
      <c r="H2850" s="69">
        <v>98840</v>
      </c>
      <c r="I2850" s="68" t="s">
        <v>5148</v>
      </c>
      <c r="J2850" s="70"/>
      <c r="K2850" s="178"/>
    </row>
    <row r="2851" spans="1:11">
      <c r="A2851" s="67" t="s">
        <v>3854</v>
      </c>
      <c r="B2851" s="68" t="s">
        <v>3855</v>
      </c>
      <c r="C2851" s="68" t="s">
        <v>3846</v>
      </c>
      <c r="D2851" s="68" t="s">
        <v>3847</v>
      </c>
      <c r="E2851" s="68" t="s">
        <v>4277</v>
      </c>
      <c r="F2851" s="68" t="s">
        <v>4278</v>
      </c>
      <c r="G2851" s="68" t="s">
        <v>4279</v>
      </c>
      <c r="H2851" s="69">
        <v>57941</v>
      </c>
      <c r="I2851" s="68" t="s">
        <v>5148</v>
      </c>
      <c r="J2851" s="70"/>
      <c r="K2851" s="178"/>
    </row>
    <row r="2852" spans="1:11">
      <c r="A2852" s="67" t="s">
        <v>3856</v>
      </c>
      <c r="B2852" s="68" t="s">
        <v>3857</v>
      </c>
      <c r="C2852" s="68" t="s">
        <v>3846</v>
      </c>
      <c r="D2852" s="68" t="s">
        <v>3847</v>
      </c>
      <c r="E2852" s="68" t="s">
        <v>4277</v>
      </c>
      <c r="F2852" s="68" t="s">
        <v>4278</v>
      </c>
      <c r="G2852" s="68" t="s">
        <v>4279</v>
      </c>
      <c r="H2852" s="69">
        <v>73279</v>
      </c>
      <c r="I2852" s="68" t="s">
        <v>5148</v>
      </c>
      <c r="J2852" s="70"/>
      <c r="K2852" s="178"/>
    </row>
    <row r="2853" spans="1:11">
      <c r="A2853" s="67" t="s">
        <v>3858</v>
      </c>
      <c r="B2853" s="68" t="s">
        <v>3859</v>
      </c>
      <c r="C2853" s="68" t="s">
        <v>3846</v>
      </c>
      <c r="D2853" s="68" t="s">
        <v>3847</v>
      </c>
      <c r="E2853" s="68" t="s">
        <v>4277</v>
      </c>
      <c r="F2853" s="68" t="s">
        <v>4278</v>
      </c>
      <c r="G2853" s="68" t="s">
        <v>4279</v>
      </c>
      <c r="H2853" s="69">
        <v>78390</v>
      </c>
      <c r="I2853" s="68" t="s">
        <v>5148</v>
      </c>
      <c r="J2853" s="70"/>
      <c r="K2853" s="178"/>
    </row>
    <row r="2854" spans="1:11">
      <c r="A2854" s="67" t="s">
        <v>3860</v>
      </c>
      <c r="B2854" s="68" t="s">
        <v>3861</v>
      </c>
      <c r="C2854" s="68" t="s">
        <v>3846</v>
      </c>
      <c r="D2854" s="68" t="s">
        <v>3847</v>
      </c>
      <c r="E2854" s="68" t="s">
        <v>4277</v>
      </c>
      <c r="F2854" s="68" t="s">
        <v>4278</v>
      </c>
      <c r="G2854" s="68" t="s">
        <v>4279</v>
      </c>
      <c r="H2854" s="69">
        <v>85208</v>
      </c>
      <c r="I2854" s="68" t="s">
        <v>5148</v>
      </c>
      <c r="J2854" s="70"/>
      <c r="K2854" s="178"/>
    </row>
    <row r="2855" spans="1:11">
      <c r="A2855" s="67" t="s">
        <v>3862</v>
      </c>
      <c r="B2855" s="68" t="s">
        <v>3863</v>
      </c>
      <c r="C2855" s="68" t="s">
        <v>3846</v>
      </c>
      <c r="D2855" s="68" t="s">
        <v>3847</v>
      </c>
      <c r="E2855" s="68" t="s">
        <v>4277</v>
      </c>
      <c r="F2855" s="68" t="s">
        <v>4278</v>
      </c>
      <c r="G2855" s="68" t="s">
        <v>4279</v>
      </c>
      <c r="H2855" s="69">
        <v>56236</v>
      </c>
      <c r="I2855" s="68" t="s">
        <v>5148</v>
      </c>
      <c r="J2855" s="70"/>
      <c r="K2855" s="178"/>
    </row>
    <row r="2856" spans="1:11">
      <c r="A2856" s="67" t="s">
        <v>3864</v>
      </c>
      <c r="B2856" s="68" t="s">
        <v>3865</v>
      </c>
      <c r="C2856" s="68" t="s">
        <v>3846</v>
      </c>
      <c r="D2856" s="68" t="s">
        <v>3847</v>
      </c>
      <c r="E2856" s="68" t="s">
        <v>4277</v>
      </c>
      <c r="F2856" s="68" t="s">
        <v>4278</v>
      </c>
      <c r="G2856" s="68" t="s">
        <v>4279</v>
      </c>
      <c r="H2856" s="69">
        <v>76686</v>
      </c>
      <c r="I2856" s="68" t="s">
        <v>5148</v>
      </c>
      <c r="J2856" s="70"/>
      <c r="K2856" s="178"/>
    </row>
    <row r="2857" spans="1:11">
      <c r="A2857" s="67" t="s">
        <v>3866</v>
      </c>
      <c r="B2857" s="68" t="s">
        <v>3867</v>
      </c>
      <c r="C2857" s="68" t="s">
        <v>3846</v>
      </c>
      <c r="D2857" s="68" t="s">
        <v>3847</v>
      </c>
      <c r="E2857" s="68" t="s">
        <v>4277</v>
      </c>
      <c r="F2857" s="68" t="s">
        <v>4278</v>
      </c>
      <c r="G2857" s="68" t="s">
        <v>4279</v>
      </c>
      <c r="H2857" s="69">
        <v>73279</v>
      </c>
      <c r="I2857" s="68" t="s">
        <v>5148</v>
      </c>
      <c r="J2857" s="70"/>
      <c r="K2857" s="178"/>
    </row>
    <row r="2858" spans="1:11">
      <c r="A2858" s="67" t="s">
        <v>3868</v>
      </c>
      <c r="B2858" s="68" t="s">
        <v>3869</v>
      </c>
      <c r="C2858" s="68" t="s">
        <v>3846</v>
      </c>
      <c r="D2858" s="68" t="s">
        <v>3847</v>
      </c>
      <c r="E2858" s="68" t="s">
        <v>4277</v>
      </c>
      <c r="F2858" s="68" t="s">
        <v>4278</v>
      </c>
      <c r="G2858" s="68" t="s">
        <v>4279</v>
      </c>
      <c r="H2858" s="69">
        <v>59644</v>
      </c>
      <c r="I2858" s="68" t="s">
        <v>5148</v>
      </c>
      <c r="J2858" s="70"/>
      <c r="K2858" s="178"/>
    </row>
    <row r="2859" spans="1:11">
      <c r="A2859" s="67" t="s">
        <v>3870</v>
      </c>
      <c r="B2859" s="68" t="s">
        <v>3871</v>
      </c>
      <c r="C2859" s="68" t="s">
        <v>3846</v>
      </c>
      <c r="D2859" s="68" t="s">
        <v>3847</v>
      </c>
      <c r="E2859" s="68" t="s">
        <v>4277</v>
      </c>
      <c r="F2859" s="68" t="s">
        <v>4278</v>
      </c>
      <c r="G2859" s="68" t="s">
        <v>4279</v>
      </c>
      <c r="H2859" s="69">
        <v>1705</v>
      </c>
      <c r="I2859" s="68" t="s">
        <v>5148</v>
      </c>
      <c r="J2859" s="70"/>
      <c r="K2859" s="178"/>
    </row>
    <row r="2860" spans="1:11">
      <c r="A2860" s="67" t="s">
        <v>3872</v>
      </c>
      <c r="B2860" s="68" t="s">
        <v>3873</v>
      </c>
      <c r="C2860" s="68" t="s">
        <v>3846</v>
      </c>
      <c r="D2860" s="68" t="s">
        <v>3847</v>
      </c>
      <c r="E2860" s="68" t="s">
        <v>4277</v>
      </c>
      <c r="F2860" s="68" t="s">
        <v>4278</v>
      </c>
      <c r="G2860" s="68" t="s">
        <v>4279</v>
      </c>
      <c r="H2860" s="69">
        <v>54533</v>
      </c>
      <c r="I2860" s="68" t="s">
        <v>5148</v>
      </c>
      <c r="J2860" s="70"/>
      <c r="K2860" s="178"/>
    </row>
    <row r="2861" spans="1:11">
      <c r="A2861" s="67" t="s">
        <v>3874</v>
      </c>
      <c r="B2861" s="68" t="s">
        <v>3875</v>
      </c>
      <c r="C2861" s="68" t="s">
        <v>3846</v>
      </c>
      <c r="D2861" s="68" t="s">
        <v>3847</v>
      </c>
      <c r="E2861" s="68" t="s">
        <v>4277</v>
      </c>
      <c r="F2861" s="68" t="s">
        <v>4278</v>
      </c>
      <c r="G2861" s="68" t="s">
        <v>4279</v>
      </c>
      <c r="H2861" s="69">
        <v>39195</v>
      </c>
      <c r="I2861" s="68" t="s">
        <v>5148</v>
      </c>
      <c r="J2861" s="70"/>
      <c r="K2861" s="178"/>
    </row>
    <row r="2862" spans="1:11">
      <c r="A2862" s="67" t="s">
        <v>3876</v>
      </c>
      <c r="B2862" s="68" t="s">
        <v>3877</v>
      </c>
      <c r="C2862" s="68" t="s">
        <v>3846</v>
      </c>
      <c r="D2862" s="68" t="s">
        <v>3847</v>
      </c>
      <c r="E2862" s="68" t="s">
        <v>4277</v>
      </c>
      <c r="F2862" s="68" t="s">
        <v>4278</v>
      </c>
      <c r="G2862" s="68" t="s">
        <v>4279</v>
      </c>
      <c r="H2862" s="69">
        <v>47716</v>
      </c>
      <c r="I2862" s="68" t="s">
        <v>5148</v>
      </c>
      <c r="J2862" s="70"/>
      <c r="K2862" s="178"/>
    </row>
    <row r="2863" spans="1:11">
      <c r="A2863" s="67" t="s">
        <v>3878</v>
      </c>
      <c r="B2863" s="68" t="s">
        <v>3879</v>
      </c>
      <c r="C2863" s="68" t="s">
        <v>3846</v>
      </c>
      <c r="D2863" s="68" t="s">
        <v>3847</v>
      </c>
      <c r="E2863" s="68" t="s">
        <v>4277</v>
      </c>
      <c r="F2863" s="68" t="s">
        <v>4278</v>
      </c>
      <c r="G2863" s="68" t="s">
        <v>4279</v>
      </c>
      <c r="H2863" s="69">
        <v>42604</v>
      </c>
      <c r="I2863" s="68" t="s">
        <v>5148</v>
      </c>
      <c r="J2863" s="70"/>
      <c r="K2863" s="178"/>
    </row>
    <row r="2864" spans="1:11">
      <c r="A2864" s="67" t="s">
        <v>3880</v>
      </c>
      <c r="B2864" s="68" t="s">
        <v>3881</v>
      </c>
      <c r="C2864" s="68" t="s">
        <v>3846</v>
      </c>
      <c r="D2864" s="68" t="s">
        <v>3847</v>
      </c>
      <c r="E2864" s="68" t="s">
        <v>4277</v>
      </c>
      <c r="F2864" s="68" t="s">
        <v>4278</v>
      </c>
      <c r="G2864" s="68" t="s">
        <v>4279</v>
      </c>
      <c r="H2864" s="69">
        <v>35786</v>
      </c>
      <c r="I2864" s="68" t="s">
        <v>5148</v>
      </c>
      <c r="J2864" s="70"/>
      <c r="K2864" s="178"/>
    </row>
    <row r="2865" spans="1:11">
      <c r="A2865" s="67" t="s">
        <v>3882</v>
      </c>
      <c r="B2865" s="68" t="s">
        <v>3883</v>
      </c>
      <c r="C2865" s="68" t="s">
        <v>3846</v>
      </c>
      <c r="D2865" s="68" t="s">
        <v>3847</v>
      </c>
      <c r="E2865" s="68" t="s">
        <v>4277</v>
      </c>
      <c r="F2865" s="68" t="s">
        <v>4278</v>
      </c>
      <c r="G2865" s="68" t="s">
        <v>4279</v>
      </c>
      <c r="H2865" s="69">
        <v>1705</v>
      </c>
      <c r="I2865" s="68" t="s">
        <v>5148</v>
      </c>
      <c r="J2865" s="70"/>
      <c r="K2865" s="178"/>
    </row>
    <row r="2866" spans="1:11">
      <c r="A2866" s="67" t="s">
        <v>3884</v>
      </c>
      <c r="B2866" s="68" t="s">
        <v>3885</v>
      </c>
      <c r="C2866" s="68" t="s">
        <v>3846</v>
      </c>
      <c r="D2866" s="68" t="s">
        <v>3847</v>
      </c>
      <c r="E2866" s="68" t="s">
        <v>4277</v>
      </c>
      <c r="F2866" s="68" t="s">
        <v>4278</v>
      </c>
      <c r="G2866" s="68" t="s">
        <v>4279</v>
      </c>
      <c r="H2866" s="69">
        <v>44308</v>
      </c>
      <c r="I2866" s="68" t="s">
        <v>5148</v>
      </c>
      <c r="J2866" s="70"/>
      <c r="K2866" s="178"/>
    </row>
    <row r="2867" spans="1:11">
      <c r="A2867" s="67" t="s">
        <v>3886</v>
      </c>
      <c r="B2867" s="68" t="s">
        <v>3887</v>
      </c>
      <c r="C2867" s="68" t="s">
        <v>3846</v>
      </c>
      <c r="D2867" s="68" t="s">
        <v>3847</v>
      </c>
      <c r="E2867" s="68" t="s">
        <v>4277</v>
      </c>
      <c r="F2867" s="68" t="s">
        <v>4278</v>
      </c>
      <c r="G2867" s="68" t="s">
        <v>4279</v>
      </c>
      <c r="H2867" s="69">
        <v>127810</v>
      </c>
      <c r="I2867" s="68" t="s">
        <v>5148</v>
      </c>
      <c r="J2867" s="70"/>
      <c r="K2867" s="178"/>
    </row>
    <row r="2868" spans="1:11">
      <c r="A2868" s="67" t="s">
        <v>3888</v>
      </c>
      <c r="B2868" s="68" t="s">
        <v>3889</v>
      </c>
      <c r="C2868" s="68" t="s">
        <v>3846</v>
      </c>
      <c r="D2868" s="68" t="s">
        <v>3847</v>
      </c>
      <c r="E2868" s="68" t="s">
        <v>4277</v>
      </c>
      <c r="F2868" s="68" t="s">
        <v>4278</v>
      </c>
      <c r="G2868" s="68" t="s">
        <v>4279</v>
      </c>
      <c r="H2868" s="69">
        <v>52829</v>
      </c>
      <c r="I2868" s="68" t="s">
        <v>5148</v>
      </c>
      <c r="J2868" s="70"/>
      <c r="K2868" s="178"/>
    </row>
    <row r="2869" spans="1:11">
      <c r="A2869" s="67" t="s">
        <v>3890</v>
      </c>
      <c r="B2869" s="68" t="s">
        <v>3891</v>
      </c>
      <c r="C2869" s="68" t="s">
        <v>3846</v>
      </c>
      <c r="D2869" s="68" t="s">
        <v>3847</v>
      </c>
      <c r="E2869" s="68" t="s">
        <v>4277</v>
      </c>
      <c r="F2869" s="68" t="s">
        <v>4278</v>
      </c>
      <c r="G2869" s="68" t="s">
        <v>4279</v>
      </c>
      <c r="H2869" s="69">
        <v>25562</v>
      </c>
      <c r="I2869" s="68" t="s">
        <v>5148</v>
      </c>
      <c r="J2869" s="70"/>
      <c r="K2869" s="178"/>
    </row>
    <row r="2870" spans="1:11">
      <c r="A2870" s="67" t="s">
        <v>3892</v>
      </c>
      <c r="B2870" s="68" t="s">
        <v>3893</v>
      </c>
      <c r="C2870" s="68" t="s">
        <v>3846</v>
      </c>
      <c r="D2870" s="68" t="s">
        <v>3847</v>
      </c>
      <c r="E2870" s="68" t="s">
        <v>4277</v>
      </c>
      <c r="F2870" s="68" t="s">
        <v>4278</v>
      </c>
      <c r="G2870" s="68" t="s">
        <v>4279</v>
      </c>
      <c r="H2870" s="69">
        <v>54533</v>
      </c>
      <c r="I2870" s="68" t="s">
        <v>5148</v>
      </c>
      <c r="J2870" s="70"/>
      <c r="K2870" s="178"/>
    </row>
    <row r="2871" spans="1:11">
      <c r="A2871" s="67" t="s">
        <v>3894</v>
      </c>
      <c r="B2871" s="68" t="s">
        <v>3895</v>
      </c>
      <c r="C2871" s="68" t="s">
        <v>3846</v>
      </c>
      <c r="D2871" s="68" t="s">
        <v>3847</v>
      </c>
      <c r="E2871" s="68" t="s">
        <v>4277</v>
      </c>
      <c r="F2871" s="68" t="s">
        <v>4278</v>
      </c>
      <c r="G2871" s="68" t="s">
        <v>4279</v>
      </c>
      <c r="H2871" s="69">
        <v>172119</v>
      </c>
      <c r="I2871" s="68" t="s">
        <v>5148</v>
      </c>
      <c r="J2871" s="70"/>
      <c r="K2871" s="178"/>
    </row>
    <row r="2872" spans="1:11">
      <c r="A2872" s="67" t="s">
        <v>3896</v>
      </c>
      <c r="B2872" s="68" t="s">
        <v>3897</v>
      </c>
      <c r="C2872" s="68" t="s">
        <v>3846</v>
      </c>
      <c r="D2872" s="68" t="s">
        <v>3847</v>
      </c>
      <c r="E2872" s="68" t="s">
        <v>4277</v>
      </c>
      <c r="F2872" s="68" t="s">
        <v>4278</v>
      </c>
      <c r="G2872" s="68" t="s">
        <v>4279</v>
      </c>
      <c r="H2872" s="69">
        <v>241988</v>
      </c>
      <c r="I2872" s="68" t="s">
        <v>5148</v>
      </c>
      <c r="J2872" s="70"/>
      <c r="K2872" s="178"/>
    </row>
    <row r="2873" spans="1:11">
      <c r="A2873" s="67" t="s">
        <v>3898</v>
      </c>
      <c r="B2873" s="68" t="s">
        <v>3899</v>
      </c>
      <c r="C2873" s="68" t="s">
        <v>3900</v>
      </c>
      <c r="D2873" s="68" t="s">
        <v>3901</v>
      </c>
      <c r="E2873" s="68" t="s">
        <v>4277</v>
      </c>
      <c r="F2873" s="68" t="s">
        <v>4278</v>
      </c>
      <c r="G2873" s="68" t="s">
        <v>4279</v>
      </c>
      <c r="H2873" s="69">
        <v>272663</v>
      </c>
      <c r="I2873" s="68" t="s">
        <v>5148</v>
      </c>
      <c r="J2873" s="70"/>
      <c r="K2873" s="178"/>
    </row>
    <row r="2874" spans="1:11">
      <c r="A2874" s="67" t="s">
        <v>3902</v>
      </c>
      <c r="B2874" s="68" t="s">
        <v>3903</v>
      </c>
      <c r="C2874" s="68" t="s">
        <v>3900</v>
      </c>
      <c r="D2874" s="68" t="s">
        <v>3901</v>
      </c>
      <c r="E2874" s="68" t="s">
        <v>4277</v>
      </c>
      <c r="F2874" s="68" t="s">
        <v>4278</v>
      </c>
      <c r="G2874" s="68" t="s">
        <v>4279</v>
      </c>
      <c r="H2874" s="69">
        <v>243693</v>
      </c>
      <c r="I2874" s="68" t="s">
        <v>5148</v>
      </c>
      <c r="J2874" s="70"/>
      <c r="K2874" s="178"/>
    </row>
    <row r="2875" spans="1:11">
      <c r="A2875" s="67" t="s">
        <v>3904</v>
      </c>
      <c r="B2875" s="68" t="s">
        <v>3905</v>
      </c>
      <c r="C2875" s="68" t="s">
        <v>3900</v>
      </c>
      <c r="D2875" s="68" t="s">
        <v>3901</v>
      </c>
      <c r="E2875" s="68" t="s">
        <v>4277</v>
      </c>
      <c r="F2875" s="68" t="s">
        <v>4278</v>
      </c>
      <c r="G2875" s="68" t="s">
        <v>4279</v>
      </c>
      <c r="H2875" s="69">
        <v>131220</v>
      </c>
      <c r="I2875" s="68" t="s">
        <v>5148</v>
      </c>
      <c r="J2875" s="70"/>
      <c r="K2875" s="178"/>
    </row>
    <row r="2876" spans="1:11">
      <c r="A2876" s="67" t="s">
        <v>3906</v>
      </c>
      <c r="B2876" s="68" t="s">
        <v>3907</v>
      </c>
      <c r="C2876" s="68" t="s">
        <v>3900</v>
      </c>
      <c r="D2876" s="68" t="s">
        <v>3901</v>
      </c>
      <c r="E2876" s="68" t="s">
        <v>4277</v>
      </c>
      <c r="F2876" s="68" t="s">
        <v>4278</v>
      </c>
      <c r="G2876" s="68" t="s">
        <v>4279</v>
      </c>
      <c r="H2876" s="69">
        <v>194271</v>
      </c>
      <c r="I2876" s="68" t="s">
        <v>5148</v>
      </c>
      <c r="J2876" s="70"/>
      <c r="K2876" s="178"/>
    </row>
    <row r="2877" spans="1:11">
      <c r="A2877" s="67" t="s">
        <v>3908</v>
      </c>
      <c r="B2877" s="68" t="s">
        <v>3909</v>
      </c>
      <c r="C2877" s="68" t="s">
        <v>3900</v>
      </c>
      <c r="D2877" s="68" t="s">
        <v>3901</v>
      </c>
      <c r="E2877" s="68" t="s">
        <v>4277</v>
      </c>
      <c r="F2877" s="68" t="s">
        <v>4278</v>
      </c>
      <c r="G2877" s="68" t="s">
        <v>4279</v>
      </c>
      <c r="H2877" s="69">
        <v>6817</v>
      </c>
      <c r="I2877" s="68" t="s">
        <v>5148</v>
      </c>
      <c r="J2877" s="70"/>
      <c r="K2877" s="178"/>
    </row>
    <row r="2878" spans="1:11">
      <c r="A2878" s="67" t="s">
        <v>3910</v>
      </c>
      <c r="B2878" s="68" t="s">
        <v>3911</v>
      </c>
      <c r="C2878" s="68" t="s">
        <v>3900</v>
      </c>
      <c r="D2878" s="68" t="s">
        <v>3901</v>
      </c>
      <c r="E2878" s="68" t="s">
        <v>4277</v>
      </c>
      <c r="F2878" s="68" t="s">
        <v>4278</v>
      </c>
      <c r="G2878" s="68" t="s">
        <v>4279</v>
      </c>
      <c r="H2878" s="69">
        <v>5112</v>
      </c>
      <c r="I2878" s="68" t="s">
        <v>5148</v>
      </c>
      <c r="J2878" s="70"/>
      <c r="K2878" s="178"/>
    </row>
    <row r="2879" spans="1:11">
      <c r="A2879" s="67" t="s">
        <v>3912</v>
      </c>
      <c r="B2879" s="68" t="s">
        <v>3913</v>
      </c>
      <c r="C2879" s="68" t="s">
        <v>3900</v>
      </c>
      <c r="D2879" s="68" t="s">
        <v>3901</v>
      </c>
      <c r="E2879" s="68" t="s">
        <v>4277</v>
      </c>
      <c r="F2879" s="68" t="s">
        <v>4278</v>
      </c>
      <c r="G2879" s="68" t="s">
        <v>4279</v>
      </c>
      <c r="H2879" s="69">
        <v>64757</v>
      </c>
      <c r="I2879" s="68" t="s">
        <v>5148</v>
      </c>
      <c r="J2879" s="70"/>
      <c r="K2879" s="178"/>
    </row>
    <row r="2880" spans="1:11">
      <c r="A2880" s="67" t="s">
        <v>3914</v>
      </c>
      <c r="B2880" s="68" t="s">
        <v>3915</v>
      </c>
      <c r="C2880" s="68" t="s">
        <v>3900</v>
      </c>
      <c r="D2880" s="68" t="s">
        <v>3901</v>
      </c>
      <c r="E2880" s="68" t="s">
        <v>4277</v>
      </c>
      <c r="F2880" s="68" t="s">
        <v>4278</v>
      </c>
      <c r="G2880" s="68" t="s">
        <v>4279</v>
      </c>
      <c r="H2880" s="69">
        <v>11930</v>
      </c>
      <c r="I2880" s="68" t="s">
        <v>5148</v>
      </c>
      <c r="J2880" s="70"/>
      <c r="K2880" s="178"/>
    </row>
    <row r="2881" spans="1:11">
      <c r="A2881" s="67" t="s">
        <v>3916</v>
      </c>
      <c r="B2881" s="68" t="s">
        <v>3917</v>
      </c>
      <c r="C2881" s="68" t="s">
        <v>3900</v>
      </c>
      <c r="D2881" s="68" t="s">
        <v>3901</v>
      </c>
      <c r="E2881" s="68" t="s">
        <v>4277</v>
      </c>
      <c r="F2881" s="68" t="s">
        <v>4278</v>
      </c>
      <c r="G2881" s="68" t="s">
        <v>4279</v>
      </c>
      <c r="H2881" s="69">
        <v>1705</v>
      </c>
      <c r="I2881" s="68" t="s">
        <v>5148</v>
      </c>
      <c r="J2881" s="70"/>
      <c r="K2881" s="178"/>
    </row>
    <row r="2882" spans="1:11">
      <c r="A2882" s="67" t="s">
        <v>3918</v>
      </c>
      <c r="B2882" s="68" t="s">
        <v>3919</v>
      </c>
      <c r="C2882" s="68" t="s">
        <v>3900</v>
      </c>
      <c r="D2882" s="68" t="s">
        <v>3901</v>
      </c>
      <c r="E2882" s="68" t="s">
        <v>4277</v>
      </c>
      <c r="F2882" s="68" t="s">
        <v>4278</v>
      </c>
      <c r="G2882" s="68" t="s">
        <v>4279</v>
      </c>
      <c r="H2882" s="69">
        <v>6817</v>
      </c>
      <c r="I2882" s="68" t="s">
        <v>5148</v>
      </c>
      <c r="J2882" s="70"/>
      <c r="K2882" s="178"/>
    </row>
    <row r="2883" spans="1:11">
      <c r="A2883" s="67" t="s">
        <v>3920</v>
      </c>
      <c r="B2883" s="68" t="s">
        <v>3921</v>
      </c>
      <c r="C2883" s="68" t="s">
        <v>3900</v>
      </c>
      <c r="D2883" s="68" t="s">
        <v>3901</v>
      </c>
      <c r="E2883" s="68" t="s">
        <v>4277</v>
      </c>
      <c r="F2883" s="68" t="s">
        <v>4278</v>
      </c>
      <c r="G2883" s="68" t="s">
        <v>4279</v>
      </c>
      <c r="H2883" s="69">
        <v>160189</v>
      </c>
      <c r="I2883" s="68" t="s">
        <v>5148</v>
      </c>
      <c r="J2883" s="70"/>
      <c r="K2883" s="178"/>
    </row>
    <row r="2884" spans="1:11">
      <c r="A2884" s="67" t="s">
        <v>4443</v>
      </c>
      <c r="B2884" s="68" t="s">
        <v>4444</v>
      </c>
      <c r="C2884" s="68" t="s">
        <v>3924</v>
      </c>
      <c r="D2884" s="68" t="s">
        <v>3925</v>
      </c>
      <c r="E2884" s="68" t="s">
        <v>4277</v>
      </c>
      <c r="F2884" s="68" t="s">
        <v>4278</v>
      </c>
      <c r="G2884" s="68" t="s">
        <v>4279</v>
      </c>
      <c r="H2884" s="69">
        <v>118380</v>
      </c>
      <c r="I2884" s="68" t="s">
        <v>5148</v>
      </c>
      <c r="J2884" s="70"/>
      <c r="K2884" s="178"/>
    </row>
    <row r="2885" spans="1:11">
      <c r="A2885" s="67" t="s">
        <v>3922</v>
      </c>
      <c r="B2885" s="68" t="s">
        <v>3923</v>
      </c>
      <c r="C2885" s="68" t="s">
        <v>3924</v>
      </c>
      <c r="D2885" s="68" t="s">
        <v>3925</v>
      </c>
      <c r="E2885" s="68" t="s">
        <v>4277</v>
      </c>
      <c r="F2885" s="68" t="s">
        <v>4278</v>
      </c>
      <c r="G2885" s="68" t="s">
        <v>4279</v>
      </c>
      <c r="H2885" s="69">
        <v>81798</v>
      </c>
      <c r="I2885" s="68" t="s">
        <v>5148</v>
      </c>
      <c r="J2885" s="70"/>
      <c r="K2885" s="178"/>
    </row>
    <row r="2886" spans="1:11">
      <c r="A2886" s="67" t="s">
        <v>3926</v>
      </c>
      <c r="B2886" s="68" t="s">
        <v>3927</v>
      </c>
      <c r="C2886" s="68" t="s">
        <v>3924</v>
      </c>
      <c r="D2886" s="68" t="s">
        <v>3925</v>
      </c>
      <c r="E2886" s="68" t="s">
        <v>4277</v>
      </c>
      <c r="F2886" s="68" t="s">
        <v>4278</v>
      </c>
      <c r="G2886" s="68" t="s">
        <v>4279</v>
      </c>
      <c r="H2886" s="69">
        <v>141445</v>
      </c>
      <c r="I2886" s="68" t="s">
        <v>5148</v>
      </c>
      <c r="J2886" s="70"/>
      <c r="K2886" s="178"/>
    </row>
    <row r="2887" spans="1:11">
      <c r="A2887" s="67" t="s">
        <v>3928</v>
      </c>
      <c r="B2887" s="68" t="s">
        <v>3929</v>
      </c>
      <c r="C2887" s="68" t="s">
        <v>3924</v>
      </c>
      <c r="D2887" s="68" t="s">
        <v>3925</v>
      </c>
      <c r="E2887" s="68" t="s">
        <v>4277</v>
      </c>
      <c r="F2887" s="68" t="s">
        <v>4278</v>
      </c>
      <c r="G2887" s="68" t="s">
        <v>4279</v>
      </c>
      <c r="H2887" s="69">
        <v>57941</v>
      </c>
      <c r="I2887" s="68" t="s">
        <v>5148</v>
      </c>
      <c r="J2887" s="70"/>
      <c r="K2887" s="178"/>
    </row>
    <row r="2888" spans="1:11">
      <c r="A2888" s="67" t="s">
        <v>3930</v>
      </c>
      <c r="B2888" s="68" t="s">
        <v>3931</v>
      </c>
      <c r="C2888" s="68" t="s">
        <v>3924</v>
      </c>
      <c r="D2888" s="68" t="s">
        <v>3925</v>
      </c>
      <c r="E2888" s="68" t="s">
        <v>4277</v>
      </c>
      <c r="F2888" s="68" t="s">
        <v>4278</v>
      </c>
      <c r="G2888" s="68" t="s">
        <v>4279</v>
      </c>
      <c r="H2888" s="69">
        <v>90319</v>
      </c>
      <c r="I2888" s="68" t="s">
        <v>5148</v>
      </c>
      <c r="J2888" s="70"/>
      <c r="K2888" s="178"/>
    </row>
    <row r="2889" spans="1:11">
      <c r="A2889" s="67" t="s">
        <v>3932</v>
      </c>
      <c r="B2889" s="68" t="s">
        <v>3933</v>
      </c>
      <c r="C2889" s="68" t="s">
        <v>3924</v>
      </c>
      <c r="D2889" s="68" t="s">
        <v>3925</v>
      </c>
      <c r="E2889" s="68" t="s">
        <v>4277</v>
      </c>
      <c r="F2889" s="68" t="s">
        <v>4278</v>
      </c>
      <c r="G2889" s="68" t="s">
        <v>4279</v>
      </c>
      <c r="H2889" s="69">
        <v>5112</v>
      </c>
      <c r="I2889" s="68" t="s">
        <v>5148</v>
      </c>
      <c r="J2889" s="70"/>
      <c r="K2889" s="178"/>
    </row>
    <row r="2890" spans="1:11">
      <c r="A2890" s="67" t="s">
        <v>3934</v>
      </c>
      <c r="B2890" s="68" t="s">
        <v>3935</v>
      </c>
      <c r="C2890" s="68" t="s">
        <v>3924</v>
      </c>
      <c r="D2890" s="68" t="s">
        <v>3925</v>
      </c>
      <c r="E2890" s="68" t="s">
        <v>4277</v>
      </c>
      <c r="F2890" s="68" t="s">
        <v>4278</v>
      </c>
      <c r="G2890" s="68" t="s">
        <v>4279</v>
      </c>
      <c r="H2890" s="69">
        <v>8521</v>
      </c>
      <c r="I2890" s="68" t="s">
        <v>5148</v>
      </c>
      <c r="J2890" s="70"/>
      <c r="K2890" s="178"/>
    </row>
    <row r="2891" spans="1:11">
      <c r="A2891" s="67" t="s">
        <v>3936</v>
      </c>
      <c r="B2891" s="68" t="s">
        <v>3937</v>
      </c>
      <c r="C2891" s="68" t="s">
        <v>3924</v>
      </c>
      <c r="D2891" s="68" t="s">
        <v>3925</v>
      </c>
      <c r="E2891" s="68" t="s">
        <v>4277</v>
      </c>
      <c r="F2891" s="68" t="s">
        <v>4278</v>
      </c>
      <c r="G2891" s="68" t="s">
        <v>4279</v>
      </c>
      <c r="H2891" s="69">
        <v>83504</v>
      </c>
      <c r="I2891" s="68" t="s">
        <v>5148</v>
      </c>
      <c r="J2891" s="70"/>
      <c r="K2891" s="178"/>
    </row>
    <row r="2892" spans="1:11">
      <c r="A2892" s="67" t="s">
        <v>3938</v>
      </c>
      <c r="B2892" s="68" t="s">
        <v>3939</v>
      </c>
      <c r="C2892" s="68" t="s">
        <v>3924</v>
      </c>
      <c r="D2892" s="68" t="s">
        <v>3925</v>
      </c>
      <c r="E2892" s="68" t="s">
        <v>4277</v>
      </c>
      <c r="F2892" s="68" t="s">
        <v>4278</v>
      </c>
      <c r="G2892" s="68" t="s">
        <v>4279</v>
      </c>
      <c r="H2892" s="69">
        <v>1705</v>
      </c>
      <c r="I2892" s="68" t="s">
        <v>5148</v>
      </c>
      <c r="J2892" s="70"/>
      <c r="K2892" s="178"/>
    </row>
    <row r="2893" spans="1:11">
      <c r="A2893" s="67" t="s">
        <v>4447</v>
      </c>
      <c r="B2893" s="68" t="s">
        <v>4448</v>
      </c>
      <c r="C2893" s="68" t="s">
        <v>3924</v>
      </c>
      <c r="D2893" s="68" t="s">
        <v>3925</v>
      </c>
      <c r="E2893" s="68" t="s">
        <v>4277</v>
      </c>
      <c r="F2893" s="68" t="s">
        <v>4278</v>
      </c>
      <c r="G2893" s="68" t="s">
        <v>4279</v>
      </c>
      <c r="H2893" s="69">
        <v>0</v>
      </c>
      <c r="I2893" s="68" t="s">
        <v>5148</v>
      </c>
      <c r="J2893" s="70"/>
      <c r="K2893" s="178"/>
    </row>
    <row r="2894" spans="1:11">
      <c r="A2894" s="67" t="s">
        <v>3940</v>
      </c>
      <c r="B2894" s="68" t="s">
        <v>3941</v>
      </c>
      <c r="C2894" s="68" t="s">
        <v>3924</v>
      </c>
      <c r="D2894" s="68" t="s">
        <v>3925</v>
      </c>
      <c r="E2894" s="68" t="s">
        <v>4277</v>
      </c>
      <c r="F2894" s="68" t="s">
        <v>4278</v>
      </c>
      <c r="G2894" s="68" t="s">
        <v>4279</v>
      </c>
      <c r="H2894" s="69">
        <v>-58736</v>
      </c>
      <c r="I2894" s="68" t="s">
        <v>5148</v>
      </c>
      <c r="J2894" s="70"/>
      <c r="K2894" s="178"/>
    </row>
    <row r="2895" spans="1:11">
      <c r="A2895" s="67" t="s">
        <v>3942</v>
      </c>
      <c r="B2895" s="68" t="s">
        <v>3943</v>
      </c>
      <c r="C2895" s="68" t="s">
        <v>3924</v>
      </c>
      <c r="D2895" s="68" t="s">
        <v>3925</v>
      </c>
      <c r="E2895" s="68" t="s">
        <v>4277</v>
      </c>
      <c r="F2895" s="68" t="s">
        <v>4278</v>
      </c>
      <c r="G2895" s="68" t="s">
        <v>4279</v>
      </c>
      <c r="H2895" s="69">
        <v>32379</v>
      </c>
      <c r="I2895" s="68" t="s">
        <v>5148</v>
      </c>
      <c r="J2895" s="70"/>
      <c r="K2895" s="178"/>
    </row>
    <row r="2896" spans="1:11">
      <c r="A2896" s="67" t="s">
        <v>3944</v>
      </c>
      <c r="B2896" s="68" t="s">
        <v>3945</v>
      </c>
      <c r="C2896" s="68" t="s">
        <v>3924</v>
      </c>
      <c r="D2896" s="68" t="s">
        <v>3925</v>
      </c>
      <c r="E2896" s="68" t="s">
        <v>4277</v>
      </c>
      <c r="F2896" s="68" t="s">
        <v>4278</v>
      </c>
      <c r="G2896" s="68" t="s">
        <v>4279</v>
      </c>
      <c r="H2896" s="69">
        <v>6817</v>
      </c>
      <c r="I2896" s="68" t="s">
        <v>5148</v>
      </c>
      <c r="J2896" s="70"/>
      <c r="K2896" s="178"/>
    </row>
    <row r="2897" spans="1:11">
      <c r="A2897" s="67" t="s">
        <v>3946</v>
      </c>
      <c r="B2897" s="68" t="s">
        <v>3947</v>
      </c>
      <c r="C2897" s="68" t="s">
        <v>3924</v>
      </c>
      <c r="D2897" s="68" t="s">
        <v>3925</v>
      </c>
      <c r="E2897" s="68" t="s">
        <v>4277</v>
      </c>
      <c r="F2897" s="68" t="s">
        <v>4278</v>
      </c>
      <c r="G2897" s="68" t="s">
        <v>4279</v>
      </c>
      <c r="H2897" s="69">
        <v>18746</v>
      </c>
      <c r="I2897" s="68" t="s">
        <v>5148</v>
      </c>
      <c r="J2897" s="70"/>
      <c r="K2897" s="178"/>
    </row>
    <row r="2898" spans="1:11">
      <c r="A2898" s="67" t="s">
        <v>3948</v>
      </c>
      <c r="B2898" s="68" t="s">
        <v>3949</v>
      </c>
      <c r="C2898" s="68" t="s">
        <v>3924</v>
      </c>
      <c r="D2898" s="68" t="s">
        <v>3925</v>
      </c>
      <c r="E2898" s="68" t="s">
        <v>4277</v>
      </c>
      <c r="F2898" s="68" t="s">
        <v>4278</v>
      </c>
      <c r="G2898" s="68" t="s">
        <v>4279</v>
      </c>
      <c r="H2898" s="69">
        <v>1705</v>
      </c>
      <c r="I2898" s="68" t="s">
        <v>5148</v>
      </c>
      <c r="J2898" s="70"/>
      <c r="K2898" s="178"/>
    </row>
    <row r="2899" spans="1:11">
      <c r="A2899" s="67" t="s">
        <v>3950</v>
      </c>
      <c r="B2899" s="68" t="s">
        <v>3951</v>
      </c>
      <c r="C2899" s="68" t="s">
        <v>3952</v>
      </c>
      <c r="D2899" s="68" t="s">
        <v>3953</v>
      </c>
      <c r="E2899" s="68" t="s">
        <v>4277</v>
      </c>
      <c r="F2899" s="68" t="s">
        <v>4278</v>
      </c>
      <c r="G2899" s="68" t="s">
        <v>4279</v>
      </c>
      <c r="H2899" s="69">
        <v>163598</v>
      </c>
      <c r="I2899" s="68" t="s">
        <v>5148</v>
      </c>
      <c r="J2899" s="70"/>
      <c r="K2899" s="178"/>
    </row>
    <row r="2900" spans="1:11">
      <c r="A2900" s="67" t="s">
        <v>3954</v>
      </c>
      <c r="B2900" s="68" t="s">
        <v>3955</v>
      </c>
      <c r="C2900" s="68" t="s">
        <v>3952</v>
      </c>
      <c r="D2900" s="68" t="s">
        <v>3953</v>
      </c>
      <c r="E2900" s="68" t="s">
        <v>4277</v>
      </c>
      <c r="F2900" s="68" t="s">
        <v>4278</v>
      </c>
      <c r="G2900" s="68" t="s">
        <v>4279</v>
      </c>
      <c r="H2900" s="69">
        <v>194271</v>
      </c>
      <c r="I2900" s="68" t="s">
        <v>5148</v>
      </c>
      <c r="J2900" s="70"/>
      <c r="K2900" s="178"/>
    </row>
    <row r="2901" spans="1:11">
      <c r="A2901" s="67" t="s">
        <v>3956</v>
      </c>
      <c r="B2901" s="68" t="s">
        <v>3957</v>
      </c>
      <c r="C2901" s="68" t="s">
        <v>3952</v>
      </c>
      <c r="D2901" s="68" t="s">
        <v>3953</v>
      </c>
      <c r="E2901" s="68" t="s">
        <v>4277</v>
      </c>
      <c r="F2901" s="68" t="s">
        <v>4278</v>
      </c>
      <c r="G2901" s="68" t="s">
        <v>4279</v>
      </c>
      <c r="H2901" s="69">
        <v>139740</v>
      </c>
      <c r="I2901" s="68" t="s">
        <v>5148</v>
      </c>
      <c r="J2901" s="70"/>
      <c r="K2901" s="178"/>
    </row>
    <row r="2902" spans="1:11">
      <c r="A2902" s="67" t="s">
        <v>3958</v>
      </c>
      <c r="B2902" s="68" t="s">
        <v>3959</v>
      </c>
      <c r="C2902" s="68" t="s">
        <v>3952</v>
      </c>
      <c r="D2902" s="68" t="s">
        <v>3953</v>
      </c>
      <c r="E2902" s="68" t="s">
        <v>4277</v>
      </c>
      <c r="F2902" s="68" t="s">
        <v>4278</v>
      </c>
      <c r="G2902" s="68" t="s">
        <v>4279</v>
      </c>
      <c r="H2902" s="69">
        <v>28971</v>
      </c>
      <c r="I2902" s="68" t="s">
        <v>5148</v>
      </c>
      <c r="J2902" s="70"/>
      <c r="K2902" s="178"/>
    </row>
    <row r="2903" spans="1:11">
      <c r="A2903" s="67" t="s">
        <v>3960</v>
      </c>
      <c r="B2903" s="68" t="s">
        <v>3961</v>
      </c>
      <c r="C2903" s="68" t="s">
        <v>3952</v>
      </c>
      <c r="D2903" s="68" t="s">
        <v>3953</v>
      </c>
      <c r="E2903" s="68" t="s">
        <v>4277</v>
      </c>
      <c r="F2903" s="68" t="s">
        <v>4278</v>
      </c>
      <c r="G2903" s="68" t="s">
        <v>4279</v>
      </c>
      <c r="H2903" s="69">
        <v>18147</v>
      </c>
      <c r="I2903" s="68" t="s">
        <v>5148</v>
      </c>
      <c r="J2903" s="70"/>
      <c r="K2903" s="178"/>
    </row>
    <row r="2904" spans="1:11">
      <c r="A2904" s="67" t="s">
        <v>3962</v>
      </c>
      <c r="B2904" s="68" t="s">
        <v>3963</v>
      </c>
      <c r="C2904" s="68" t="s">
        <v>3952</v>
      </c>
      <c r="D2904" s="68" t="s">
        <v>3953</v>
      </c>
      <c r="E2904" s="68" t="s">
        <v>4277</v>
      </c>
      <c r="F2904" s="68" t="s">
        <v>4278</v>
      </c>
      <c r="G2904" s="68" t="s">
        <v>4279</v>
      </c>
      <c r="H2904" s="69">
        <v>1705</v>
      </c>
      <c r="I2904" s="68" t="s">
        <v>5148</v>
      </c>
      <c r="J2904" s="70"/>
      <c r="K2904" s="178"/>
    </row>
    <row r="2905" spans="1:11">
      <c r="A2905" s="67" t="s">
        <v>3964</v>
      </c>
      <c r="B2905" s="68" t="s">
        <v>3965</v>
      </c>
      <c r="C2905" s="68" t="s">
        <v>3952</v>
      </c>
      <c r="D2905" s="68" t="s">
        <v>3953</v>
      </c>
      <c r="E2905" s="68" t="s">
        <v>4277</v>
      </c>
      <c r="F2905" s="68" t="s">
        <v>4278</v>
      </c>
      <c r="G2905" s="68" t="s">
        <v>4279</v>
      </c>
      <c r="H2905" s="69">
        <v>8521</v>
      </c>
      <c r="I2905" s="68" t="s">
        <v>5148</v>
      </c>
      <c r="J2905" s="70"/>
      <c r="K2905" s="178"/>
    </row>
    <row r="2906" spans="1:11">
      <c r="A2906" s="67" t="s">
        <v>3966</v>
      </c>
      <c r="B2906" s="68" t="s">
        <v>3967</v>
      </c>
      <c r="C2906" s="68" t="s">
        <v>3952</v>
      </c>
      <c r="D2906" s="68" t="s">
        <v>3953</v>
      </c>
      <c r="E2906" s="68" t="s">
        <v>4277</v>
      </c>
      <c r="F2906" s="68" t="s">
        <v>4278</v>
      </c>
      <c r="G2906" s="68" t="s">
        <v>4279</v>
      </c>
      <c r="H2906" s="69">
        <v>155077</v>
      </c>
      <c r="I2906" s="68" t="s">
        <v>5148</v>
      </c>
      <c r="J2906" s="70"/>
      <c r="K2906" s="178"/>
    </row>
    <row r="2907" spans="1:11">
      <c r="A2907" s="67" t="s">
        <v>3968</v>
      </c>
      <c r="B2907" s="68" t="s">
        <v>3969</v>
      </c>
      <c r="C2907" s="68" t="s">
        <v>3970</v>
      </c>
      <c r="D2907" s="68" t="s">
        <v>3971</v>
      </c>
      <c r="E2907" s="68" t="s">
        <v>4277</v>
      </c>
      <c r="F2907" s="68" t="s">
        <v>4278</v>
      </c>
      <c r="G2907" s="68" t="s">
        <v>4279</v>
      </c>
      <c r="H2907" s="69">
        <v>59644</v>
      </c>
      <c r="I2907" s="68" t="s">
        <v>5148</v>
      </c>
      <c r="J2907" s="70"/>
      <c r="K2907" s="178"/>
    </row>
    <row r="2908" spans="1:11">
      <c r="A2908" s="67" t="s">
        <v>3972</v>
      </c>
      <c r="B2908" s="68" t="s">
        <v>3973</v>
      </c>
      <c r="C2908" s="68" t="s">
        <v>3970</v>
      </c>
      <c r="D2908" s="68" t="s">
        <v>3971</v>
      </c>
      <c r="E2908" s="68" t="s">
        <v>4277</v>
      </c>
      <c r="F2908" s="68" t="s">
        <v>4278</v>
      </c>
      <c r="G2908" s="68" t="s">
        <v>4279</v>
      </c>
      <c r="H2908" s="69">
        <v>59644</v>
      </c>
      <c r="I2908" s="68" t="s">
        <v>5148</v>
      </c>
      <c r="J2908" s="70"/>
      <c r="K2908" s="178"/>
    </row>
    <row r="2909" spans="1:11">
      <c r="A2909" s="67" t="s">
        <v>3974</v>
      </c>
      <c r="B2909" s="68" t="s">
        <v>3975</v>
      </c>
      <c r="C2909" s="68" t="s">
        <v>3970</v>
      </c>
      <c r="D2909" s="68" t="s">
        <v>3971</v>
      </c>
      <c r="E2909" s="68" t="s">
        <v>4277</v>
      </c>
      <c r="F2909" s="68" t="s">
        <v>4278</v>
      </c>
      <c r="G2909" s="68" t="s">
        <v>4279</v>
      </c>
      <c r="H2909" s="69">
        <v>105657</v>
      </c>
      <c r="I2909" s="68" t="s">
        <v>5148</v>
      </c>
      <c r="J2909" s="70"/>
      <c r="K2909" s="178"/>
    </row>
    <row r="2910" spans="1:11">
      <c r="A2910" s="67" t="s">
        <v>3976</v>
      </c>
      <c r="B2910" s="68" t="s">
        <v>3977</v>
      </c>
      <c r="C2910" s="68" t="s">
        <v>3970</v>
      </c>
      <c r="D2910" s="68" t="s">
        <v>3971</v>
      </c>
      <c r="E2910" s="68" t="s">
        <v>4277</v>
      </c>
      <c r="F2910" s="68" t="s">
        <v>4278</v>
      </c>
      <c r="G2910" s="68" t="s">
        <v>4279</v>
      </c>
      <c r="H2910" s="69">
        <v>71573</v>
      </c>
      <c r="I2910" s="68" t="s">
        <v>5148</v>
      </c>
      <c r="J2910" s="70"/>
      <c r="K2910" s="178"/>
    </row>
    <row r="2911" spans="1:11">
      <c r="A2911" s="67" t="s">
        <v>3978</v>
      </c>
      <c r="B2911" s="68" t="s">
        <v>3979</v>
      </c>
      <c r="C2911" s="68" t="s">
        <v>3970</v>
      </c>
      <c r="D2911" s="68" t="s">
        <v>3971</v>
      </c>
      <c r="E2911" s="68" t="s">
        <v>4277</v>
      </c>
      <c r="F2911" s="68" t="s">
        <v>4278</v>
      </c>
      <c r="G2911" s="68" t="s">
        <v>4279</v>
      </c>
      <c r="H2911" s="69">
        <v>92023</v>
      </c>
      <c r="I2911" s="68" t="s">
        <v>5148</v>
      </c>
      <c r="J2911" s="70"/>
      <c r="K2911" s="178"/>
    </row>
    <row r="2912" spans="1:11">
      <c r="A2912" s="67" t="s">
        <v>3980</v>
      </c>
      <c r="B2912" s="68" t="s">
        <v>3981</v>
      </c>
      <c r="C2912" s="68" t="s">
        <v>3970</v>
      </c>
      <c r="D2912" s="68" t="s">
        <v>3971</v>
      </c>
      <c r="E2912" s="68" t="s">
        <v>4277</v>
      </c>
      <c r="F2912" s="68" t="s">
        <v>4278</v>
      </c>
      <c r="G2912" s="68" t="s">
        <v>4279</v>
      </c>
      <c r="H2912" s="69">
        <v>22155</v>
      </c>
      <c r="I2912" s="68" t="s">
        <v>5148</v>
      </c>
      <c r="J2912" s="70"/>
      <c r="K2912" s="178"/>
    </row>
    <row r="2913" spans="1:11">
      <c r="A2913" s="67" t="s">
        <v>3982</v>
      </c>
      <c r="B2913" s="68" t="s">
        <v>3983</v>
      </c>
      <c r="C2913" s="68" t="s">
        <v>3970</v>
      </c>
      <c r="D2913" s="68" t="s">
        <v>3971</v>
      </c>
      <c r="E2913" s="68" t="s">
        <v>4277</v>
      </c>
      <c r="F2913" s="68" t="s">
        <v>4278</v>
      </c>
      <c r="G2913" s="68" t="s">
        <v>4279</v>
      </c>
      <c r="H2913" s="69">
        <v>5112</v>
      </c>
      <c r="I2913" s="68" t="s">
        <v>5148</v>
      </c>
      <c r="J2913" s="70"/>
      <c r="K2913" s="178"/>
    </row>
    <row r="2914" spans="1:11">
      <c r="A2914" s="67" t="s">
        <v>3984</v>
      </c>
      <c r="B2914" s="68" t="s">
        <v>3985</v>
      </c>
      <c r="C2914" s="68" t="s">
        <v>3970</v>
      </c>
      <c r="D2914" s="68" t="s">
        <v>3971</v>
      </c>
      <c r="E2914" s="68" t="s">
        <v>4277</v>
      </c>
      <c r="F2914" s="68" t="s">
        <v>4278</v>
      </c>
      <c r="G2914" s="68" t="s">
        <v>4279</v>
      </c>
      <c r="H2914" s="69">
        <v>15337</v>
      </c>
      <c r="I2914" s="68" t="s">
        <v>5148</v>
      </c>
      <c r="J2914" s="70"/>
      <c r="K2914" s="178"/>
    </row>
    <row r="2915" spans="1:11">
      <c r="A2915" s="67" t="s">
        <v>3986</v>
      </c>
      <c r="B2915" s="68" t="s">
        <v>3987</v>
      </c>
      <c r="C2915" s="68" t="s">
        <v>3970</v>
      </c>
      <c r="D2915" s="68" t="s">
        <v>3971</v>
      </c>
      <c r="E2915" s="68" t="s">
        <v>4277</v>
      </c>
      <c r="F2915" s="68" t="s">
        <v>4278</v>
      </c>
      <c r="G2915" s="68" t="s">
        <v>4279</v>
      </c>
      <c r="H2915" s="69">
        <v>-583</v>
      </c>
      <c r="I2915" s="68" t="s">
        <v>5148</v>
      </c>
      <c r="J2915" s="70"/>
      <c r="K2915" s="178"/>
    </row>
    <row r="2916" spans="1:11">
      <c r="A2916" s="67" t="s">
        <v>3988</v>
      </c>
      <c r="B2916" s="68" t="s">
        <v>3989</v>
      </c>
      <c r="C2916" s="68" t="s">
        <v>3970</v>
      </c>
      <c r="D2916" s="68" t="s">
        <v>3971</v>
      </c>
      <c r="E2916" s="68" t="s">
        <v>4277</v>
      </c>
      <c r="F2916" s="68" t="s">
        <v>4278</v>
      </c>
      <c r="G2916" s="68" t="s">
        <v>4279</v>
      </c>
      <c r="H2916" s="69">
        <v>3408</v>
      </c>
      <c r="I2916" s="68" t="s">
        <v>5148</v>
      </c>
      <c r="J2916" s="70"/>
      <c r="K2916" s="178"/>
    </row>
    <row r="2917" spans="1:11">
      <c r="A2917" s="67" t="s">
        <v>3990</v>
      </c>
      <c r="B2917" s="68" t="s">
        <v>3991</v>
      </c>
      <c r="C2917" s="68" t="s">
        <v>3970</v>
      </c>
      <c r="D2917" s="68" t="s">
        <v>3971</v>
      </c>
      <c r="E2917" s="68" t="s">
        <v>4277</v>
      </c>
      <c r="F2917" s="68" t="s">
        <v>4278</v>
      </c>
      <c r="G2917" s="68" t="s">
        <v>4279</v>
      </c>
      <c r="H2917" s="69">
        <v>51125</v>
      </c>
      <c r="I2917" s="68" t="s">
        <v>5148</v>
      </c>
      <c r="J2917" s="70"/>
      <c r="K2917" s="178"/>
    </row>
    <row r="2918" spans="1:11">
      <c r="A2918" s="67" t="s">
        <v>3992</v>
      </c>
      <c r="B2918" s="68" t="s">
        <v>3993</v>
      </c>
      <c r="C2918" s="68" t="s">
        <v>3970</v>
      </c>
      <c r="D2918" s="68" t="s">
        <v>3971</v>
      </c>
      <c r="E2918" s="68" t="s">
        <v>4277</v>
      </c>
      <c r="F2918" s="68" t="s">
        <v>4278</v>
      </c>
      <c r="G2918" s="68" t="s">
        <v>4279</v>
      </c>
      <c r="H2918" s="69">
        <v>3408</v>
      </c>
      <c r="I2918" s="68" t="s">
        <v>5148</v>
      </c>
      <c r="J2918" s="70"/>
      <c r="K2918" s="178"/>
    </row>
    <row r="2919" spans="1:11">
      <c r="A2919" s="67" t="s">
        <v>3994</v>
      </c>
      <c r="B2919" s="68" t="s">
        <v>3995</v>
      </c>
      <c r="C2919" s="68" t="s">
        <v>3970</v>
      </c>
      <c r="D2919" s="68" t="s">
        <v>3971</v>
      </c>
      <c r="E2919" s="68" t="s">
        <v>4277</v>
      </c>
      <c r="F2919" s="68" t="s">
        <v>4278</v>
      </c>
      <c r="G2919" s="68" t="s">
        <v>4279</v>
      </c>
      <c r="H2919" s="69">
        <v>8521</v>
      </c>
      <c r="I2919" s="68" t="s">
        <v>5148</v>
      </c>
      <c r="J2919" s="70"/>
      <c r="K2919" s="178"/>
    </row>
    <row r="2920" spans="1:11">
      <c r="A2920" s="67" t="s">
        <v>3996</v>
      </c>
      <c r="B2920" s="68" t="s">
        <v>3997</v>
      </c>
      <c r="C2920" s="68" t="s">
        <v>3970</v>
      </c>
      <c r="D2920" s="68" t="s">
        <v>3971</v>
      </c>
      <c r="E2920" s="68" t="s">
        <v>4277</v>
      </c>
      <c r="F2920" s="68" t="s">
        <v>4278</v>
      </c>
      <c r="G2920" s="68" t="s">
        <v>4279</v>
      </c>
      <c r="H2920" s="69">
        <v>5112</v>
      </c>
      <c r="I2920" s="68" t="s">
        <v>5148</v>
      </c>
      <c r="J2920" s="70"/>
      <c r="K2920" s="178"/>
    </row>
    <row r="2921" spans="1:11">
      <c r="A2921" s="67" t="s">
        <v>4451</v>
      </c>
      <c r="B2921" s="68" t="s">
        <v>4452</v>
      </c>
      <c r="C2921" s="68" t="s">
        <v>3970</v>
      </c>
      <c r="D2921" s="68" t="s">
        <v>3971</v>
      </c>
      <c r="E2921" s="68" t="s">
        <v>4277</v>
      </c>
      <c r="F2921" s="68" t="s">
        <v>4278</v>
      </c>
      <c r="G2921" s="68" t="s">
        <v>4279</v>
      </c>
      <c r="H2921" s="69">
        <v>583</v>
      </c>
      <c r="I2921" s="68" t="s">
        <v>5148</v>
      </c>
      <c r="J2921" s="70"/>
      <c r="K2921" s="178"/>
    </row>
    <row r="2922" spans="1:11">
      <c r="A2922" s="67" t="s">
        <v>3998</v>
      </c>
      <c r="B2922" s="68" t="s">
        <v>3999</v>
      </c>
      <c r="C2922" s="68" t="s">
        <v>3970</v>
      </c>
      <c r="D2922" s="68" t="s">
        <v>3971</v>
      </c>
      <c r="E2922" s="68" t="s">
        <v>4277</v>
      </c>
      <c r="F2922" s="68" t="s">
        <v>4278</v>
      </c>
      <c r="G2922" s="68" t="s">
        <v>4279</v>
      </c>
      <c r="H2922" s="69">
        <v>17042</v>
      </c>
      <c r="I2922" s="68" t="s">
        <v>5148</v>
      </c>
      <c r="J2922" s="70"/>
      <c r="K2922" s="178"/>
    </row>
    <row r="2923" spans="1:11">
      <c r="A2923" s="67" t="s">
        <v>4000</v>
      </c>
      <c r="B2923" s="68" t="s">
        <v>4001</v>
      </c>
      <c r="C2923" s="68" t="s">
        <v>3970</v>
      </c>
      <c r="D2923" s="68" t="s">
        <v>3971</v>
      </c>
      <c r="E2923" s="68" t="s">
        <v>4277</v>
      </c>
      <c r="F2923" s="68" t="s">
        <v>4278</v>
      </c>
      <c r="G2923" s="68" t="s">
        <v>4279</v>
      </c>
      <c r="H2923" s="69">
        <v>10225</v>
      </c>
      <c r="I2923" s="68" t="s">
        <v>5148</v>
      </c>
      <c r="J2923" s="70"/>
      <c r="K2923" s="178"/>
    </row>
    <row r="2924" spans="1:11">
      <c r="A2924" s="67" t="s">
        <v>4002</v>
      </c>
      <c r="B2924" s="68" t="s">
        <v>4003</v>
      </c>
      <c r="C2924" s="68" t="s">
        <v>4004</v>
      </c>
      <c r="D2924" s="68" t="s">
        <v>4005</v>
      </c>
      <c r="E2924" s="68" t="s">
        <v>4277</v>
      </c>
      <c r="F2924" s="68" t="s">
        <v>4278</v>
      </c>
      <c r="G2924" s="68" t="s">
        <v>4279</v>
      </c>
      <c r="H2924" s="69">
        <v>209609</v>
      </c>
      <c r="I2924" s="68" t="s">
        <v>5148</v>
      </c>
      <c r="J2924" s="70"/>
      <c r="K2924" s="178"/>
    </row>
    <row r="2925" spans="1:11">
      <c r="A2925" s="67" t="s">
        <v>4006</v>
      </c>
      <c r="B2925" s="68" t="s">
        <v>4007</v>
      </c>
      <c r="C2925" s="68" t="s">
        <v>4004</v>
      </c>
      <c r="D2925" s="68" t="s">
        <v>4005</v>
      </c>
      <c r="E2925" s="68" t="s">
        <v>4277</v>
      </c>
      <c r="F2925" s="68" t="s">
        <v>4278</v>
      </c>
      <c r="G2925" s="68" t="s">
        <v>4279</v>
      </c>
      <c r="H2925" s="69">
        <v>328898</v>
      </c>
      <c r="I2925" s="68" t="s">
        <v>5148</v>
      </c>
      <c r="J2925" s="70"/>
      <c r="K2925" s="178"/>
    </row>
    <row r="2926" spans="1:11">
      <c r="A2926" s="67" t="s">
        <v>4008</v>
      </c>
      <c r="B2926" s="68" t="s">
        <v>4009</v>
      </c>
      <c r="C2926" s="68" t="s">
        <v>4004</v>
      </c>
      <c r="D2926" s="68" t="s">
        <v>4005</v>
      </c>
      <c r="E2926" s="68" t="s">
        <v>4277</v>
      </c>
      <c r="F2926" s="68" t="s">
        <v>4278</v>
      </c>
      <c r="G2926" s="68" t="s">
        <v>4279</v>
      </c>
      <c r="H2926" s="69">
        <v>13633</v>
      </c>
      <c r="I2926" s="68" t="s">
        <v>5148</v>
      </c>
      <c r="J2926" s="70"/>
      <c r="K2926" s="178"/>
    </row>
    <row r="2927" spans="1:11">
      <c r="A2927" s="67" t="s">
        <v>4010</v>
      </c>
      <c r="B2927" s="68" t="s">
        <v>4011</v>
      </c>
      <c r="C2927" s="68" t="s">
        <v>4004</v>
      </c>
      <c r="D2927" s="68" t="s">
        <v>4005</v>
      </c>
      <c r="E2927" s="68" t="s">
        <v>4277</v>
      </c>
      <c r="F2927" s="68" t="s">
        <v>4278</v>
      </c>
      <c r="G2927" s="68" t="s">
        <v>4279</v>
      </c>
      <c r="H2927" s="69">
        <v>6817</v>
      </c>
      <c r="I2927" s="68" t="s">
        <v>5148</v>
      </c>
      <c r="J2927" s="70"/>
      <c r="K2927" s="178"/>
    </row>
    <row r="2928" spans="1:11">
      <c r="A2928" s="67" t="s">
        <v>4012</v>
      </c>
      <c r="B2928" s="68" t="s">
        <v>4013</v>
      </c>
      <c r="C2928" s="68" t="s">
        <v>4004</v>
      </c>
      <c r="D2928" s="68" t="s">
        <v>4005</v>
      </c>
      <c r="E2928" s="68" t="s">
        <v>4277</v>
      </c>
      <c r="F2928" s="68" t="s">
        <v>4278</v>
      </c>
      <c r="G2928" s="68" t="s">
        <v>4279</v>
      </c>
      <c r="H2928" s="69">
        <v>1705</v>
      </c>
      <c r="I2928" s="68" t="s">
        <v>5148</v>
      </c>
      <c r="J2928" s="70"/>
      <c r="K2928" s="178"/>
    </row>
    <row r="2929" spans="1:11">
      <c r="A2929" s="67" t="s">
        <v>4014</v>
      </c>
      <c r="B2929" s="68" t="s">
        <v>4015</v>
      </c>
      <c r="C2929" s="68" t="s">
        <v>4004</v>
      </c>
      <c r="D2929" s="68" t="s">
        <v>4005</v>
      </c>
      <c r="E2929" s="68" t="s">
        <v>4277</v>
      </c>
      <c r="F2929" s="68" t="s">
        <v>4278</v>
      </c>
      <c r="G2929" s="68" t="s">
        <v>4279</v>
      </c>
      <c r="H2929" s="69">
        <v>42604</v>
      </c>
      <c r="I2929" s="68" t="s">
        <v>5148</v>
      </c>
      <c r="J2929" s="70"/>
      <c r="K2929" s="178"/>
    </row>
    <row r="2930" spans="1:11">
      <c r="A2930" s="67" t="s">
        <v>4016</v>
      </c>
      <c r="B2930" s="68" t="s">
        <v>4017</v>
      </c>
      <c r="C2930" s="68" t="s">
        <v>4004</v>
      </c>
      <c r="D2930" s="68" t="s">
        <v>4005</v>
      </c>
      <c r="E2930" s="68" t="s">
        <v>4277</v>
      </c>
      <c r="F2930" s="68" t="s">
        <v>4278</v>
      </c>
      <c r="G2930" s="68" t="s">
        <v>4279</v>
      </c>
      <c r="H2930" s="69">
        <v>8521</v>
      </c>
      <c r="I2930" s="68" t="s">
        <v>5148</v>
      </c>
      <c r="J2930" s="70"/>
      <c r="K2930" s="178"/>
    </row>
    <row r="2931" spans="1:11">
      <c r="A2931" s="67" t="s">
        <v>4018</v>
      </c>
      <c r="B2931" s="68" t="s">
        <v>4019</v>
      </c>
      <c r="C2931" s="68" t="s">
        <v>4004</v>
      </c>
      <c r="D2931" s="68" t="s">
        <v>4005</v>
      </c>
      <c r="E2931" s="68" t="s">
        <v>4277</v>
      </c>
      <c r="F2931" s="68" t="s">
        <v>4278</v>
      </c>
      <c r="G2931" s="68" t="s">
        <v>4279</v>
      </c>
      <c r="H2931" s="69">
        <v>30675</v>
      </c>
      <c r="I2931" s="68" t="s">
        <v>5148</v>
      </c>
      <c r="J2931" s="70"/>
      <c r="K2931" s="178"/>
    </row>
    <row r="2932" spans="1:11">
      <c r="A2932" s="67" t="s">
        <v>4020</v>
      </c>
      <c r="B2932" s="68" t="s">
        <v>4021</v>
      </c>
      <c r="C2932" s="68" t="s">
        <v>4022</v>
      </c>
      <c r="D2932" s="68" t="s">
        <v>4023</v>
      </c>
      <c r="E2932" s="68" t="s">
        <v>4277</v>
      </c>
      <c r="F2932" s="68" t="s">
        <v>4278</v>
      </c>
      <c r="G2932" s="68" t="s">
        <v>4279</v>
      </c>
      <c r="H2932" s="69">
        <v>420923</v>
      </c>
      <c r="I2932" s="68" t="s">
        <v>5148</v>
      </c>
      <c r="J2932" s="70"/>
      <c r="K2932" s="178"/>
    </row>
    <row r="2933" spans="1:11">
      <c r="A2933" s="67" t="s">
        <v>4024</v>
      </c>
      <c r="B2933" s="68" t="s">
        <v>4025</v>
      </c>
      <c r="C2933" s="68" t="s">
        <v>4022</v>
      </c>
      <c r="D2933" s="68" t="s">
        <v>4023</v>
      </c>
      <c r="E2933" s="68" t="s">
        <v>4277</v>
      </c>
      <c r="F2933" s="68" t="s">
        <v>4278</v>
      </c>
      <c r="G2933" s="68" t="s">
        <v>4279</v>
      </c>
      <c r="H2933" s="69">
        <v>17042</v>
      </c>
      <c r="I2933" s="68" t="s">
        <v>5148</v>
      </c>
      <c r="J2933" s="70"/>
      <c r="K2933" s="178"/>
    </row>
    <row r="2934" spans="1:11">
      <c r="A2934" s="67" t="s">
        <v>4026</v>
      </c>
      <c r="B2934" s="68" t="s">
        <v>4027</v>
      </c>
      <c r="C2934" s="68" t="s">
        <v>4022</v>
      </c>
      <c r="D2934" s="68" t="s">
        <v>4023</v>
      </c>
      <c r="E2934" s="68" t="s">
        <v>4277</v>
      </c>
      <c r="F2934" s="68" t="s">
        <v>4278</v>
      </c>
      <c r="G2934" s="68" t="s">
        <v>4279</v>
      </c>
      <c r="H2934" s="69">
        <v>8521</v>
      </c>
      <c r="I2934" s="68" t="s">
        <v>5148</v>
      </c>
      <c r="J2934" s="70"/>
      <c r="K2934" s="178"/>
    </row>
    <row r="2935" spans="1:11">
      <c r="A2935" s="67" t="s">
        <v>4028</v>
      </c>
      <c r="B2935" s="68" t="s">
        <v>4029</v>
      </c>
      <c r="C2935" s="68" t="s">
        <v>4022</v>
      </c>
      <c r="D2935" s="68" t="s">
        <v>4023</v>
      </c>
      <c r="E2935" s="68" t="s">
        <v>4277</v>
      </c>
      <c r="F2935" s="68" t="s">
        <v>4278</v>
      </c>
      <c r="G2935" s="68" t="s">
        <v>4279</v>
      </c>
      <c r="H2935" s="69">
        <v>143149</v>
      </c>
      <c r="I2935" s="68" t="s">
        <v>5148</v>
      </c>
      <c r="J2935" s="70"/>
      <c r="K2935" s="178"/>
    </row>
    <row r="2936" spans="1:11">
      <c r="A2936" s="67" t="s">
        <v>4030</v>
      </c>
      <c r="B2936" s="68" t="s">
        <v>4031</v>
      </c>
      <c r="C2936" s="68" t="s">
        <v>4022</v>
      </c>
      <c r="D2936" s="68" t="s">
        <v>4023</v>
      </c>
      <c r="E2936" s="68" t="s">
        <v>4277</v>
      </c>
      <c r="F2936" s="68" t="s">
        <v>4278</v>
      </c>
      <c r="G2936" s="68" t="s">
        <v>4279</v>
      </c>
      <c r="H2936" s="69">
        <v>8521</v>
      </c>
      <c r="I2936" s="68" t="s">
        <v>5148</v>
      </c>
      <c r="J2936" s="70"/>
      <c r="K2936" s="178"/>
    </row>
    <row r="2937" spans="1:11">
      <c r="A2937" s="67" t="s">
        <v>4032</v>
      </c>
      <c r="B2937" s="68" t="s">
        <v>4033</v>
      </c>
      <c r="C2937" s="68" t="s">
        <v>4022</v>
      </c>
      <c r="D2937" s="68" t="s">
        <v>4023</v>
      </c>
      <c r="E2937" s="68" t="s">
        <v>4277</v>
      </c>
      <c r="F2937" s="68" t="s">
        <v>4278</v>
      </c>
      <c r="G2937" s="68" t="s">
        <v>4279</v>
      </c>
      <c r="H2937" s="69">
        <v>5112</v>
      </c>
      <c r="I2937" s="68" t="s">
        <v>5148</v>
      </c>
      <c r="J2937" s="70"/>
      <c r="K2937" s="178"/>
    </row>
    <row r="2938" spans="1:11">
      <c r="A2938" s="67" t="s">
        <v>4034</v>
      </c>
      <c r="B2938" s="68" t="s">
        <v>4035</v>
      </c>
      <c r="C2938" s="68" t="s">
        <v>4022</v>
      </c>
      <c r="D2938" s="68" t="s">
        <v>4023</v>
      </c>
      <c r="E2938" s="68" t="s">
        <v>4277</v>
      </c>
      <c r="F2938" s="68" t="s">
        <v>4278</v>
      </c>
      <c r="G2938" s="68" t="s">
        <v>4279</v>
      </c>
      <c r="H2938" s="69">
        <v>30675</v>
      </c>
      <c r="I2938" s="68" t="s">
        <v>5148</v>
      </c>
      <c r="J2938" s="70"/>
      <c r="K2938" s="178"/>
    </row>
    <row r="2939" spans="1:11">
      <c r="A2939" s="67" t="s">
        <v>4036</v>
      </c>
      <c r="B2939" s="68" t="s">
        <v>4037</v>
      </c>
      <c r="C2939" s="68" t="s">
        <v>4022</v>
      </c>
      <c r="D2939" s="68" t="s">
        <v>4023</v>
      </c>
      <c r="E2939" s="68" t="s">
        <v>4277</v>
      </c>
      <c r="F2939" s="68" t="s">
        <v>4278</v>
      </c>
      <c r="G2939" s="68" t="s">
        <v>4279</v>
      </c>
      <c r="H2939" s="69">
        <v>17042</v>
      </c>
      <c r="I2939" s="68" t="s">
        <v>5148</v>
      </c>
      <c r="J2939" s="70"/>
      <c r="K2939" s="178"/>
    </row>
    <row r="2940" spans="1:11">
      <c r="A2940" s="67" t="s">
        <v>4038</v>
      </c>
      <c r="B2940" s="68" t="s">
        <v>4039</v>
      </c>
      <c r="C2940" s="68" t="s">
        <v>4022</v>
      </c>
      <c r="D2940" s="68" t="s">
        <v>4023</v>
      </c>
      <c r="E2940" s="68" t="s">
        <v>4277</v>
      </c>
      <c r="F2940" s="68" t="s">
        <v>4278</v>
      </c>
      <c r="G2940" s="68" t="s">
        <v>4279</v>
      </c>
      <c r="H2940" s="69">
        <v>18746</v>
      </c>
      <c r="I2940" s="68" t="s">
        <v>5148</v>
      </c>
      <c r="J2940" s="70"/>
      <c r="K2940" s="178"/>
    </row>
    <row r="2941" spans="1:11">
      <c r="A2941" s="67" t="s">
        <v>4040</v>
      </c>
      <c r="B2941" s="68" t="s">
        <v>4041</v>
      </c>
      <c r="C2941" s="68" t="s">
        <v>4042</v>
      </c>
      <c r="D2941" s="68" t="s">
        <v>4043</v>
      </c>
      <c r="E2941" s="68" t="s">
        <v>4277</v>
      </c>
      <c r="F2941" s="68" t="s">
        <v>4278</v>
      </c>
      <c r="G2941" s="68" t="s">
        <v>4279</v>
      </c>
      <c r="H2941" s="69">
        <v>1705</v>
      </c>
      <c r="I2941" s="68" t="s">
        <v>5148</v>
      </c>
      <c r="J2941" s="70"/>
      <c r="K2941" s="178"/>
    </row>
    <row r="2942" spans="1:11">
      <c r="A2942" s="67" t="s">
        <v>4044</v>
      </c>
      <c r="B2942" s="68" t="s">
        <v>4045</v>
      </c>
      <c r="C2942" s="68" t="s">
        <v>4042</v>
      </c>
      <c r="D2942" s="68" t="s">
        <v>4043</v>
      </c>
      <c r="E2942" s="68" t="s">
        <v>4277</v>
      </c>
      <c r="F2942" s="68" t="s">
        <v>4278</v>
      </c>
      <c r="G2942" s="68" t="s">
        <v>4279</v>
      </c>
      <c r="H2942" s="69">
        <v>3408</v>
      </c>
      <c r="I2942" s="68" t="s">
        <v>5148</v>
      </c>
      <c r="J2942" s="70"/>
      <c r="K2942" s="178"/>
    </row>
    <row r="2943" spans="1:11">
      <c r="A2943" s="67" t="s">
        <v>4046</v>
      </c>
      <c r="B2943" s="68" t="s">
        <v>4047</v>
      </c>
      <c r="C2943" s="68" t="s">
        <v>4042</v>
      </c>
      <c r="D2943" s="68" t="s">
        <v>4043</v>
      </c>
      <c r="E2943" s="68" t="s">
        <v>4277</v>
      </c>
      <c r="F2943" s="68" t="s">
        <v>4278</v>
      </c>
      <c r="G2943" s="68" t="s">
        <v>4279</v>
      </c>
      <c r="H2943" s="69">
        <v>192568</v>
      </c>
      <c r="I2943" s="68" t="s">
        <v>5148</v>
      </c>
      <c r="J2943" s="70"/>
      <c r="K2943" s="178"/>
    </row>
    <row r="2944" spans="1:11">
      <c r="A2944" s="67" t="s">
        <v>4048</v>
      </c>
      <c r="B2944" s="68" t="s">
        <v>4049</v>
      </c>
      <c r="C2944" s="68" t="s">
        <v>4042</v>
      </c>
      <c r="D2944" s="68" t="s">
        <v>4043</v>
      </c>
      <c r="E2944" s="68" t="s">
        <v>4277</v>
      </c>
      <c r="F2944" s="68" t="s">
        <v>4278</v>
      </c>
      <c r="G2944" s="68" t="s">
        <v>4279</v>
      </c>
      <c r="H2944" s="69">
        <v>184047</v>
      </c>
      <c r="I2944" s="68" t="s">
        <v>5148</v>
      </c>
      <c r="J2944" s="70"/>
      <c r="K2944" s="178"/>
    </row>
    <row r="2945" spans="1:11">
      <c r="A2945" s="67" t="s">
        <v>4050</v>
      </c>
      <c r="B2945" s="68" t="s">
        <v>4051</v>
      </c>
      <c r="C2945" s="68" t="s">
        <v>4042</v>
      </c>
      <c r="D2945" s="68" t="s">
        <v>4043</v>
      </c>
      <c r="E2945" s="68" t="s">
        <v>4277</v>
      </c>
      <c r="F2945" s="68" t="s">
        <v>4278</v>
      </c>
      <c r="G2945" s="68" t="s">
        <v>4279</v>
      </c>
      <c r="H2945" s="69">
        <v>284593</v>
      </c>
      <c r="I2945" s="68" t="s">
        <v>5148</v>
      </c>
      <c r="J2945" s="70"/>
      <c r="K2945" s="178"/>
    </row>
    <row r="2946" spans="1:11">
      <c r="A2946" s="67" t="s">
        <v>4052</v>
      </c>
      <c r="B2946" s="68" t="s">
        <v>4053</v>
      </c>
      <c r="C2946" s="68" t="s">
        <v>4042</v>
      </c>
      <c r="D2946" s="68" t="s">
        <v>4043</v>
      </c>
      <c r="E2946" s="68" t="s">
        <v>4277</v>
      </c>
      <c r="F2946" s="68" t="s">
        <v>4278</v>
      </c>
      <c r="G2946" s="68" t="s">
        <v>4279</v>
      </c>
      <c r="H2946" s="69">
        <v>8521</v>
      </c>
      <c r="I2946" s="68" t="s">
        <v>5148</v>
      </c>
      <c r="J2946" s="70"/>
      <c r="K2946" s="178"/>
    </row>
    <row r="2947" spans="1:11">
      <c r="A2947" s="67" t="s">
        <v>4054</v>
      </c>
      <c r="B2947" s="68" t="s">
        <v>4055</v>
      </c>
      <c r="C2947" s="68" t="s">
        <v>4042</v>
      </c>
      <c r="D2947" s="68" t="s">
        <v>4043</v>
      </c>
      <c r="E2947" s="68" t="s">
        <v>4277</v>
      </c>
      <c r="F2947" s="68" t="s">
        <v>4278</v>
      </c>
      <c r="G2947" s="68" t="s">
        <v>4279</v>
      </c>
      <c r="H2947" s="69">
        <v>5112</v>
      </c>
      <c r="I2947" s="68" t="s">
        <v>5148</v>
      </c>
      <c r="J2947" s="70"/>
      <c r="K2947" s="178"/>
    </row>
    <row r="2948" spans="1:11">
      <c r="A2948" s="67" t="s">
        <v>4056</v>
      </c>
      <c r="B2948" s="68" t="s">
        <v>4057</v>
      </c>
      <c r="C2948" s="68" t="s">
        <v>4042</v>
      </c>
      <c r="D2948" s="68" t="s">
        <v>4043</v>
      </c>
      <c r="E2948" s="68" t="s">
        <v>4277</v>
      </c>
      <c r="F2948" s="68" t="s">
        <v>4278</v>
      </c>
      <c r="G2948" s="68" t="s">
        <v>4279</v>
      </c>
      <c r="H2948" s="69">
        <v>3408</v>
      </c>
      <c r="I2948" s="68" t="s">
        <v>5148</v>
      </c>
      <c r="J2948" s="70"/>
      <c r="K2948" s="178"/>
    </row>
    <row r="2949" spans="1:11">
      <c r="A2949" s="67" t="s">
        <v>4058</v>
      </c>
      <c r="B2949" s="68" t="s">
        <v>4059</v>
      </c>
      <c r="C2949" s="68" t="s">
        <v>4042</v>
      </c>
      <c r="D2949" s="68" t="s">
        <v>4043</v>
      </c>
      <c r="E2949" s="68" t="s">
        <v>4277</v>
      </c>
      <c r="F2949" s="68" t="s">
        <v>4278</v>
      </c>
      <c r="G2949" s="68" t="s">
        <v>4279</v>
      </c>
      <c r="H2949" s="69">
        <v>102248</v>
      </c>
      <c r="I2949" s="68" t="s">
        <v>5148</v>
      </c>
      <c r="J2949" s="70"/>
      <c r="K2949" s="178"/>
    </row>
    <row r="2950" spans="1:11">
      <c r="A2950" s="67" t="s">
        <v>4060</v>
      </c>
      <c r="B2950" s="68" t="s">
        <v>4061</v>
      </c>
      <c r="C2950" s="68" t="s">
        <v>4042</v>
      </c>
      <c r="D2950" s="68" t="s">
        <v>4043</v>
      </c>
      <c r="E2950" s="68" t="s">
        <v>4277</v>
      </c>
      <c r="F2950" s="68" t="s">
        <v>4278</v>
      </c>
      <c r="G2950" s="68" t="s">
        <v>4279</v>
      </c>
      <c r="H2950" s="69">
        <v>13633</v>
      </c>
      <c r="I2950" s="68" t="s">
        <v>5148</v>
      </c>
      <c r="J2950" s="70"/>
      <c r="K2950" s="178"/>
    </row>
    <row r="2951" spans="1:11">
      <c r="A2951" s="67" t="s">
        <v>4062</v>
      </c>
      <c r="B2951" s="68" t="s">
        <v>4063</v>
      </c>
      <c r="C2951" s="68" t="s">
        <v>4042</v>
      </c>
      <c r="D2951" s="68" t="s">
        <v>4043</v>
      </c>
      <c r="E2951" s="68" t="s">
        <v>4277</v>
      </c>
      <c r="F2951" s="68" t="s">
        <v>4278</v>
      </c>
      <c r="G2951" s="68" t="s">
        <v>4279</v>
      </c>
      <c r="H2951" s="69">
        <v>3408</v>
      </c>
      <c r="I2951" s="68" t="s">
        <v>5148</v>
      </c>
      <c r="J2951" s="70"/>
      <c r="K2951" s="178"/>
    </row>
    <row r="2952" spans="1:11">
      <c r="A2952" s="67" t="s">
        <v>4064</v>
      </c>
      <c r="B2952" s="68" t="s">
        <v>4065</v>
      </c>
      <c r="C2952" s="68" t="s">
        <v>4042</v>
      </c>
      <c r="D2952" s="68" t="s">
        <v>4043</v>
      </c>
      <c r="E2952" s="68" t="s">
        <v>4277</v>
      </c>
      <c r="F2952" s="68" t="s">
        <v>4278</v>
      </c>
      <c r="G2952" s="68" t="s">
        <v>4279</v>
      </c>
      <c r="H2952" s="69">
        <v>44308</v>
      </c>
      <c r="I2952" s="68" t="s">
        <v>5148</v>
      </c>
      <c r="J2952" s="70"/>
      <c r="K2952" s="178"/>
    </row>
    <row r="2953" spans="1:11">
      <c r="A2953" s="67" t="s">
        <v>4066</v>
      </c>
      <c r="B2953" s="68" t="s">
        <v>4067</v>
      </c>
      <c r="C2953" s="68" t="s">
        <v>4042</v>
      </c>
      <c r="D2953" s="68" t="s">
        <v>4043</v>
      </c>
      <c r="E2953" s="68" t="s">
        <v>4277</v>
      </c>
      <c r="F2953" s="68" t="s">
        <v>4278</v>
      </c>
      <c r="G2953" s="68" t="s">
        <v>4279</v>
      </c>
      <c r="H2953" s="69">
        <v>18746</v>
      </c>
      <c r="I2953" s="68" t="s">
        <v>5148</v>
      </c>
      <c r="J2953" s="70"/>
      <c r="K2953" s="178"/>
    </row>
    <row r="2954" spans="1:11">
      <c r="A2954" s="67" t="s">
        <v>4068</v>
      </c>
      <c r="B2954" s="68" t="s">
        <v>4069</v>
      </c>
      <c r="C2954" s="68" t="s">
        <v>4042</v>
      </c>
      <c r="D2954" s="68" t="s">
        <v>4043</v>
      </c>
      <c r="E2954" s="68" t="s">
        <v>4277</v>
      </c>
      <c r="F2954" s="68" t="s">
        <v>4278</v>
      </c>
      <c r="G2954" s="68" t="s">
        <v>4279</v>
      </c>
      <c r="H2954" s="69">
        <v>10225</v>
      </c>
      <c r="I2954" s="68" t="s">
        <v>5148</v>
      </c>
      <c r="J2954" s="70"/>
      <c r="K2954" s="178"/>
    </row>
    <row r="2955" spans="1:11">
      <c r="A2955" s="67" t="s">
        <v>4070</v>
      </c>
      <c r="B2955" s="68" t="s">
        <v>4071</v>
      </c>
      <c r="C2955" s="68" t="s">
        <v>4072</v>
      </c>
      <c r="D2955" s="68" t="s">
        <v>4073</v>
      </c>
      <c r="E2955" s="68" t="s">
        <v>4277</v>
      </c>
      <c r="F2955" s="68" t="s">
        <v>4278</v>
      </c>
      <c r="G2955" s="68" t="s">
        <v>4279</v>
      </c>
      <c r="H2955" s="69">
        <v>230060</v>
      </c>
      <c r="I2955" s="68" t="s">
        <v>5148</v>
      </c>
      <c r="J2955" s="70"/>
      <c r="K2955" s="178"/>
    </row>
    <row r="2956" spans="1:11">
      <c r="A2956" s="67" t="s">
        <v>4074</v>
      </c>
      <c r="B2956" s="68" t="s">
        <v>4075</v>
      </c>
      <c r="C2956" s="68" t="s">
        <v>4072</v>
      </c>
      <c r="D2956" s="68" t="s">
        <v>4073</v>
      </c>
      <c r="E2956" s="68" t="s">
        <v>4277</v>
      </c>
      <c r="F2956" s="68" t="s">
        <v>4278</v>
      </c>
      <c r="G2956" s="68" t="s">
        <v>4279</v>
      </c>
      <c r="H2956" s="69">
        <v>10225</v>
      </c>
      <c r="I2956" s="68" t="s">
        <v>5148</v>
      </c>
      <c r="J2956" s="70"/>
      <c r="K2956" s="178"/>
    </row>
    <row r="2957" spans="1:11">
      <c r="A2957" s="67" t="s">
        <v>4076</v>
      </c>
      <c r="B2957" s="68" t="s">
        <v>4077</v>
      </c>
      <c r="C2957" s="68" t="s">
        <v>4072</v>
      </c>
      <c r="D2957" s="68" t="s">
        <v>4073</v>
      </c>
      <c r="E2957" s="68" t="s">
        <v>4277</v>
      </c>
      <c r="F2957" s="68" t="s">
        <v>4278</v>
      </c>
      <c r="G2957" s="68" t="s">
        <v>4279</v>
      </c>
      <c r="H2957" s="69">
        <v>5112</v>
      </c>
      <c r="I2957" s="68" t="s">
        <v>5148</v>
      </c>
      <c r="J2957" s="70"/>
      <c r="K2957" s="178"/>
    </row>
    <row r="2958" spans="1:11">
      <c r="A2958" s="67" t="s">
        <v>4078</v>
      </c>
      <c r="B2958" s="68" t="s">
        <v>4079</v>
      </c>
      <c r="C2958" s="68" t="s">
        <v>4072</v>
      </c>
      <c r="D2958" s="68" t="s">
        <v>4073</v>
      </c>
      <c r="E2958" s="68" t="s">
        <v>4277</v>
      </c>
      <c r="F2958" s="68" t="s">
        <v>4278</v>
      </c>
      <c r="G2958" s="68" t="s">
        <v>4279</v>
      </c>
      <c r="H2958" s="69">
        <v>17042</v>
      </c>
      <c r="I2958" s="68" t="s">
        <v>5148</v>
      </c>
      <c r="J2958" s="70"/>
      <c r="K2958" s="178"/>
    </row>
    <row r="2959" spans="1:11">
      <c r="A2959" s="67" t="s">
        <v>4080</v>
      </c>
      <c r="B2959" s="68" t="s">
        <v>4081</v>
      </c>
      <c r="C2959" s="68" t="s">
        <v>4072</v>
      </c>
      <c r="D2959" s="68" t="s">
        <v>4073</v>
      </c>
      <c r="E2959" s="68" t="s">
        <v>4277</v>
      </c>
      <c r="F2959" s="68" t="s">
        <v>4278</v>
      </c>
      <c r="G2959" s="68" t="s">
        <v>4279</v>
      </c>
      <c r="H2959" s="69">
        <v>5112</v>
      </c>
      <c r="I2959" s="68" t="s">
        <v>5148</v>
      </c>
      <c r="J2959" s="70"/>
      <c r="K2959" s="178"/>
    </row>
    <row r="2960" spans="1:11">
      <c r="A2960" s="67" t="s">
        <v>4082</v>
      </c>
      <c r="B2960" s="68" t="s">
        <v>4083</v>
      </c>
      <c r="C2960" s="68" t="s">
        <v>4072</v>
      </c>
      <c r="D2960" s="68" t="s">
        <v>4073</v>
      </c>
      <c r="E2960" s="68" t="s">
        <v>4277</v>
      </c>
      <c r="F2960" s="68" t="s">
        <v>4278</v>
      </c>
      <c r="G2960" s="68" t="s">
        <v>4279</v>
      </c>
      <c r="H2960" s="69">
        <v>6817</v>
      </c>
      <c r="I2960" s="68" t="s">
        <v>5148</v>
      </c>
      <c r="J2960" s="70"/>
      <c r="K2960" s="178"/>
    </row>
    <row r="2961" spans="1:11">
      <c r="A2961" s="67" t="s">
        <v>4084</v>
      </c>
      <c r="B2961" s="68" t="s">
        <v>4085</v>
      </c>
      <c r="C2961" s="68" t="s">
        <v>4072</v>
      </c>
      <c r="D2961" s="68" t="s">
        <v>4073</v>
      </c>
      <c r="E2961" s="68" t="s">
        <v>4277</v>
      </c>
      <c r="F2961" s="68" t="s">
        <v>4278</v>
      </c>
      <c r="G2961" s="68" t="s">
        <v>4279</v>
      </c>
      <c r="H2961" s="69">
        <v>59644</v>
      </c>
      <c r="I2961" s="68" t="s">
        <v>5148</v>
      </c>
      <c r="J2961" s="70"/>
      <c r="K2961" s="178"/>
    </row>
    <row r="2962" spans="1:11">
      <c r="A2962" s="67" t="s">
        <v>4086</v>
      </c>
      <c r="B2962" s="68" t="s">
        <v>4087</v>
      </c>
      <c r="C2962" s="68" t="s">
        <v>4088</v>
      </c>
      <c r="D2962" s="68" t="s">
        <v>4089</v>
      </c>
      <c r="E2962" s="68" t="s">
        <v>4277</v>
      </c>
      <c r="F2962" s="68" t="s">
        <v>4278</v>
      </c>
      <c r="G2962" s="68" t="s">
        <v>4279</v>
      </c>
      <c r="H2962" s="69">
        <v>231763</v>
      </c>
      <c r="I2962" s="68" t="s">
        <v>5148</v>
      </c>
      <c r="J2962" s="70"/>
      <c r="K2962" s="178"/>
    </row>
    <row r="2963" spans="1:11">
      <c r="A2963" s="67" t="s">
        <v>4090</v>
      </c>
      <c r="B2963" s="68" t="s">
        <v>4091</v>
      </c>
      <c r="C2963" s="68" t="s">
        <v>4088</v>
      </c>
      <c r="D2963" s="68" t="s">
        <v>4089</v>
      </c>
      <c r="E2963" s="68" t="s">
        <v>4277</v>
      </c>
      <c r="F2963" s="68" t="s">
        <v>4278</v>
      </c>
      <c r="G2963" s="68" t="s">
        <v>4279</v>
      </c>
      <c r="H2963" s="69">
        <v>3408</v>
      </c>
      <c r="I2963" s="68" t="s">
        <v>5148</v>
      </c>
      <c r="J2963" s="70"/>
      <c r="K2963" s="178"/>
    </row>
    <row r="2964" spans="1:11">
      <c r="A2964" s="67" t="s">
        <v>4092</v>
      </c>
      <c r="B2964" s="68" t="s">
        <v>4093</v>
      </c>
      <c r="C2964" s="68" t="s">
        <v>4088</v>
      </c>
      <c r="D2964" s="68" t="s">
        <v>4089</v>
      </c>
      <c r="E2964" s="68" t="s">
        <v>4277</v>
      </c>
      <c r="F2964" s="68" t="s">
        <v>4278</v>
      </c>
      <c r="G2964" s="68" t="s">
        <v>4279</v>
      </c>
      <c r="H2964" s="69">
        <v>5112</v>
      </c>
      <c r="I2964" s="68" t="s">
        <v>5148</v>
      </c>
      <c r="J2964" s="70"/>
      <c r="K2964" s="178"/>
    </row>
    <row r="2965" spans="1:11">
      <c r="A2965" s="67" t="s">
        <v>4094</v>
      </c>
      <c r="B2965" s="68" t="s">
        <v>4095</v>
      </c>
      <c r="C2965" s="68" t="s">
        <v>4088</v>
      </c>
      <c r="D2965" s="68" t="s">
        <v>4089</v>
      </c>
      <c r="E2965" s="68" t="s">
        <v>4277</v>
      </c>
      <c r="F2965" s="68" t="s">
        <v>4278</v>
      </c>
      <c r="G2965" s="68" t="s">
        <v>4279</v>
      </c>
      <c r="H2965" s="69">
        <v>6817</v>
      </c>
      <c r="I2965" s="68" t="s">
        <v>5148</v>
      </c>
      <c r="J2965" s="70"/>
      <c r="K2965" s="178"/>
    </row>
    <row r="2966" spans="1:11">
      <c r="A2966" s="67" t="s">
        <v>4096</v>
      </c>
      <c r="B2966" s="68" t="s">
        <v>4097</v>
      </c>
      <c r="C2966" s="68" t="s">
        <v>4088</v>
      </c>
      <c r="D2966" s="68" t="s">
        <v>4089</v>
      </c>
      <c r="E2966" s="68" t="s">
        <v>4277</v>
      </c>
      <c r="F2966" s="68" t="s">
        <v>4278</v>
      </c>
      <c r="G2966" s="68" t="s">
        <v>4279</v>
      </c>
      <c r="H2966" s="69">
        <v>81798</v>
      </c>
      <c r="I2966" s="68" t="s">
        <v>5148</v>
      </c>
      <c r="J2966" s="70"/>
      <c r="K2966" s="178"/>
    </row>
    <row r="2967" spans="1:11">
      <c r="A2967" s="67" t="s">
        <v>4098</v>
      </c>
      <c r="B2967" s="68" t="s">
        <v>4099</v>
      </c>
      <c r="C2967" s="68" t="s">
        <v>4100</v>
      </c>
      <c r="D2967" s="68" t="s">
        <v>4101</v>
      </c>
      <c r="E2967" s="68" t="s">
        <v>4277</v>
      </c>
      <c r="F2967" s="68" t="s">
        <v>4278</v>
      </c>
      <c r="G2967" s="68" t="s">
        <v>4279</v>
      </c>
      <c r="H2967" s="69">
        <v>110769</v>
      </c>
      <c r="I2967" s="68" t="s">
        <v>5148</v>
      </c>
      <c r="J2967" s="70"/>
      <c r="K2967" s="178"/>
    </row>
    <row r="2968" spans="1:11">
      <c r="A2968" s="67" t="s">
        <v>4102</v>
      </c>
      <c r="B2968" s="68" t="s">
        <v>4103</v>
      </c>
      <c r="C2968" s="68" t="s">
        <v>4100</v>
      </c>
      <c r="D2968" s="68" t="s">
        <v>4101</v>
      </c>
      <c r="E2968" s="68" t="s">
        <v>4277</v>
      </c>
      <c r="F2968" s="68" t="s">
        <v>4278</v>
      </c>
      <c r="G2968" s="68" t="s">
        <v>4279</v>
      </c>
      <c r="H2968" s="69">
        <v>153373</v>
      </c>
      <c r="I2968" s="68" t="s">
        <v>5148</v>
      </c>
      <c r="J2968" s="70"/>
      <c r="K2968" s="178"/>
    </row>
    <row r="2969" spans="1:11">
      <c r="A2969" s="67" t="s">
        <v>4104</v>
      </c>
      <c r="B2969" s="68" t="s">
        <v>4105</v>
      </c>
      <c r="C2969" s="68" t="s">
        <v>4100</v>
      </c>
      <c r="D2969" s="68" t="s">
        <v>4101</v>
      </c>
      <c r="E2969" s="68" t="s">
        <v>4277</v>
      </c>
      <c r="F2969" s="68" t="s">
        <v>4278</v>
      </c>
      <c r="G2969" s="68" t="s">
        <v>4279</v>
      </c>
      <c r="H2969" s="69">
        <v>37491</v>
      </c>
      <c r="I2969" s="68" t="s">
        <v>5148</v>
      </c>
      <c r="J2969" s="70"/>
      <c r="K2969" s="178"/>
    </row>
    <row r="2970" spans="1:11">
      <c r="A2970" s="67" t="s">
        <v>4106</v>
      </c>
      <c r="B2970" s="68" t="s">
        <v>4107</v>
      </c>
      <c r="C2970" s="68" t="s">
        <v>4100</v>
      </c>
      <c r="D2970" s="68" t="s">
        <v>4101</v>
      </c>
      <c r="E2970" s="68" t="s">
        <v>4277</v>
      </c>
      <c r="F2970" s="68" t="s">
        <v>4278</v>
      </c>
      <c r="G2970" s="68" t="s">
        <v>4279</v>
      </c>
      <c r="H2970" s="69">
        <v>10225</v>
      </c>
      <c r="I2970" s="68" t="s">
        <v>5148</v>
      </c>
      <c r="J2970" s="70"/>
      <c r="K2970" s="178"/>
    </row>
    <row r="2971" spans="1:11">
      <c r="A2971" s="67" t="s">
        <v>4108</v>
      </c>
      <c r="B2971" s="68" t="s">
        <v>4109</v>
      </c>
      <c r="C2971" s="68" t="s">
        <v>4100</v>
      </c>
      <c r="D2971" s="68" t="s">
        <v>4101</v>
      </c>
      <c r="E2971" s="68" t="s">
        <v>4277</v>
      </c>
      <c r="F2971" s="68" t="s">
        <v>4278</v>
      </c>
      <c r="G2971" s="68" t="s">
        <v>4279</v>
      </c>
      <c r="H2971" s="69">
        <v>39195</v>
      </c>
      <c r="I2971" s="68" t="s">
        <v>5148</v>
      </c>
      <c r="J2971" s="70"/>
      <c r="K2971" s="178"/>
    </row>
    <row r="2972" spans="1:11">
      <c r="A2972" s="67" t="s">
        <v>4110</v>
      </c>
      <c r="B2972" s="68" t="s">
        <v>4111</v>
      </c>
      <c r="C2972" s="68" t="s">
        <v>4100</v>
      </c>
      <c r="D2972" s="68" t="s">
        <v>4101</v>
      </c>
      <c r="E2972" s="68" t="s">
        <v>4277</v>
      </c>
      <c r="F2972" s="68" t="s">
        <v>4278</v>
      </c>
      <c r="G2972" s="68" t="s">
        <v>4279</v>
      </c>
      <c r="H2972" s="69">
        <v>73279</v>
      </c>
      <c r="I2972" s="68" t="s">
        <v>5148</v>
      </c>
      <c r="J2972" s="70"/>
      <c r="K2972" s="178"/>
    </row>
    <row r="2973" spans="1:11">
      <c r="A2973" s="67" t="s">
        <v>4112</v>
      </c>
      <c r="B2973" s="68" t="s">
        <v>4113</v>
      </c>
      <c r="C2973" s="68" t="s">
        <v>4100</v>
      </c>
      <c r="D2973" s="68" t="s">
        <v>4101</v>
      </c>
      <c r="E2973" s="68" t="s">
        <v>4277</v>
      </c>
      <c r="F2973" s="68" t="s">
        <v>4278</v>
      </c>
      <c r="G2973" s="68" t="s">
        <v>4279</v>
      </c>
      <c r="H2973" s="69">
        <v>5112</v>
      </c>
      <c r="I2973" s="68" t="s">
        <v>5148</v>
      </c>
      <c r="J2973" s="70"/>
      <c r="K2973" s="178"/>
    </row>
    <row r="2974" spans="1:11">
      <c r="A2974" s="67" t="s">
        <v>4114</v>
      </c>
      <c r="B2974" s="68" t="s">
        <v>4115</v>
      </c>
      <c r="C2974" s="68" t="s">
        <v>4100</v>
      </c>
      <c r="D2974" s="68" t="s">
        <v>4101</v>
      </c>
      <c r="E2974" s="68" t="s">
        <v>4277</v>
      </c>
      <c r="F2974" s="68" t="s">
        <v>4278</v>
      </c>
      <c r="G2974" s="68" t="s">
        <v>4279</v>
      </c>
      <c r="H2974" s="69">
        <v>76686</v>
      </c>
      <c r="I2974" s="68" t="s">
        <v>5148</v>
      </c>
      <c r="J2974" s="70"/>
      <c r="K2974" s="178"/>
    </row>
    <row r="2975" spans="1:11">
      <c r="A2975" s="67" t="s">
        <v>4116</v>
      </c>
      <c r="B2975" s="68" t="s">
        <v>4117</v>
      </c>
      <c r="C2975" s="68" t="s">
        <v>4118</v>
      </c>
      <c r="D2975" s="68" t="s">
        <v>4119</v>
      </c>
      <c r="E2975" s="68" t="s">
        <v>4277</v>
      </c>
      <c r="F2975" s="68" t="s">
        <v>4278</v>
      </c>
      <c r="G2975" s="68" t="s">
        <v>4279</v>
      </c>
      <c r="H2975" s="69">
        <v>1705</v>
      </c>
      <c r="I2975" s="68" t="s">
        <v>5148</v>
      </c>
      <c r="J2975" s="70"/>
      <c r="K2975" s="178"/>
    </row>
    <row r="2976" spans="1:11">
      <c r="A2976" s="67" t="s">
        <v>4120</v>
      </c>
      <c r="B2976" s="68" t="s">
        <v>4121</v>
      </c>
      <c r="C2976" s="68" t="s">
        <v>4118</v>
      </c>
      <c r="D2976" s="68" t="s">
        <v>4119</v>
      </c>
      <c r="E2976" s="68" t="s">
        <v>4277</v>
      </c>
      <c r="F2976" s="68" t="s">
        <v>4278</v>
      </c>
      <c r="G2976" s="68" t="s">
        <v>4279</v>
      </c>
      <c r="H2976" s="69">
        <v>25562</v>
      </c>
      <c r="I2976" s="68" t="s">
        <v>5148</v>
      </c>
      <c r="J2976" s="70"/>
      <c r="K2976" s="178"/>
    </row>
    <row r="2977" spans="1:11">
      <c r="A2977" s="67" t="s">
        <v>4122</v>
      </c>
      <c r="B2977" s="68" t="s">
        <v>4123</v>
      </c>
      <c r="C2977" s="68" t="s">
        <v>4118</v>
      </c>
      <c r="D2977" s="68" t="s">
        <v>4119</v>
      </c>
      <c r="E2977" s="68" t="s">
        <v>4277</v>
      </c>
      <c r="F2977" s="68" t="s">
        <v>4278</v>
      </c>
      <c r="G2977" s="68" t="s">
        <v>4279</v>
      </c>
      <c r="H2977" s="69">
        <v>114178</v>
      </c>
      <c r="I2977" s="68" t="s">
        <v>5148</v>
      </c>
      <c r="J2977" s="70"/>
      <c r="K2977" s="178"/>
    </row>
    <row r="2978" spans="1:11">
      <c r="A2978" s="67" t="s">
        <v>4124</v>
      </c>
      <c r="B2978" s="68" t="s">
        <v>4125</v>
      </c>
      <c r="C2978" s="68" t="s">
        <v>4126</v>
      </c>
      <c r="D2978" s="68" t="s">
        <v>4127</v>
      </c>
      <c r="E2978" s="68" t="s">
        <v>4277</v>
      </c>
      <c r="F2978" s="68" t="s">
        <v>4278</v>
      </c>
      <c r="G2978" s="68" t="s">
        <v>4279</v>
      </c>
      <c r="H2978" s="69">
        <v>194271</v>
      </c>
      <c r="I2978" s="68" t="s">
        <v>5148</v>
      </c>
      <c r="J2978" s="70"/>
      <c r="K2978" s="178"/>
    </row>
    <row r="2979" spans="1:11">
      <c r="A2979" s="67" t="s">
        <v>4128</v>
      </c>
      <c r="B2979" s="68" t="s">
        <v>4129</v>
      </c>
      <c r="C2979" s="68" t="s">
        <v>4126</v>
      </c>
      <c r="D2979" s="68" t="s">
        <v>4127</v>
      </c>
      <c r="E2979" s="68" t="s">
        <v>4277</v>
      </c>
      <c r="F2979" s="68" t="s">
        <v>4278</v>
      </c>
      <c r="G2979" s="68" t="s">
        <v>4279</v>
      </c>
      <c r="H2979" s="69">
        <v>1705</v>
      </c>
      <c r="I2979" s="68" t="s">
        <v>5148</v>
      </c>
      <c r="J2979" s="70"/>
      <c r="K2979" s="178"/>
    </row>
    <row r="2980" spans="1:11">
      <c r="A2980" s="67" t="s">
        <v>4130</v>
      </c>
      <c r="B2980" s="68" t="s">
        <v>4131</v>
      </c>
      <c r="C2980" s="68" t="s">
        <v>4126</v>
      </c>
      <c r="D2980" s="68" t="s">
        <v>4127</v>
      </c>
      <c r="E2980" s="68" t="s">
        <v>4277</v>
      </c>
      <c r="F2980" s="68" t="s">
        <v>4278</v>
      </c>
      <c r="G2980" s="68" t="s">
        <v>4279</v>
      </c>
      <c r="H2980" s="69">
        <v>1705</v>
      </c>
      <c r="I2980" s="68" t="s">
        <v>5148</v>
      </c>
      <c r="J2980" s="70"/>
      <c r="K2980" s="178"/>
    </row>
    <row r="2981" spans="1:11">
      <c r="A2981" s="67" t="s">
        <v>4132</v>
      </c>
      <c r="B2981" s="68" t="s">
        <v>4133</v>
      </c>
      <c r="C2981" s="68" t="s">
        <v>4126</v>
      </c>
      <c r="D2981" s="68" t="s">
        <v>4127</v>
      </c>
      <c r="E2981" s="68" t="s">
        <v>4277</v>
      </c>
      <c r="F2981" s="68" t="s">
        <v>4278</v>
      </c>
      <c r="G2981" s="68" t="s">
        <v>4279</v>
      </c>
      <c r="H2981" s="69">
        <v>81798</v>
      </c>
      <c r="I2981" s="68" t="s">
        <v>5148</v>
      </c>
      <c r="J2981" s="70"/>
      <c r="K2981" s="178"/>
    </row>
    <row r="2982" spans="1:11">
      <c r="A2982" s="67" t="s">
        <v>4134</v>
      </c>
      <c r="B2982" s="68" t="s">
        <v>4135</v>
      </c>
      <c r="C2982" s="68" t="s">
        <v>4126</v>
      </c>
      <c r="D2982" s="68" t="s">
        <v>4127</v>
      </c>
      <c r="E2982" s="68" t="s">
        <v>4277</v>
      </c>
      <c r="F2982" s="68" t="s">
        <v>4278</v>
      </c>
      <c r="G2982" s="68" t="s">
        <v>4279</v>
      </c>
      <c r="H2982" s="69">
        <v>1705</v>
      </c>
      <c r="I2982" s="68" t="s">
        <v>5148</v>
      </c>
      <c r="J2982" s="70"/>
      <c r="K2982" s="178"/>
    </row>
    <row r="2983" spans="1:11">
      <c r="A2983" s="67" t="s">
        <v>4136</v>
      </c>
      <c r="B2983" s="68" t="s">
        <v>4137</v>
      </c>
      <c r="C2983" s="68" t="s">
        <v>4126</v>
      </c>
      <c r="D2983" s="68" t="s">
        <v>4127</v>
      </c>
      <c r="E2983" s="68" t="s">
        <v>4277</v>
      </c>
      <c r="F2983" s="68" t="s">
        <v>4278</v>
      </c>
      <c r="G2983" s="68" t="s">
        <v>4279</v>
      </c>
      <c r="H2983" s="69">
        <v>5112</v>
      </c>
      <c r="I2983" s="68" t="s">
        <v>5148</v>
      </c>
      <c r="J2983" s="70"/>
      <c r="K2983" s="178"/>
    </row>
    <row r="2984" spans="1:11">
      <c r="A2984" s="67" t="s">
        <v>4138</v>
      </c>
      <c r="B2984" s="68" t="s">
        <v>4139</v>
      </c>
      <c r="C2984" s="68" t="s">
        <v>4126</v>
      </c>
      <c r="D2984" s="68" t="s">
        <v>4127</v>
      </c>
      <c r="E2984" s="68" t="s">
        <v>4277</v>
      </c>
      <c r="F2984" s="68" t="s">
        <v>4278</v>
      </c>
      <c r="G2984" s="68" t="s">
        <v>4279</v>
      </c>
      <c r="H2984" s="69">
        <v>23858</v>
      </c>
      <c r="I2984" s="68" t="s">
        <v>5148</v>
      </c>
      <c r="J2984" s="70"/>
      <c r="K2984" s="178"/>
    </row>
    <row r="2985" spans="1:11">
      <c r="A2985" s="67" t="s">
        <v>4140</v>
      </c>
      <c r="B2985" s="68" t="s">
        <v>4141</v>
      </c>
      <c r="C2985" s="68" t="s">
        <v>4126</v>
      </c>
      <c r="D2985" s="68" t="s">
        <v>4127</v>
      </c>
      <c r="E2985" s="68" t="s">
        <v>4277</v>
      </c>
      <c r="F2985" s="68" t="s">
        <v>4278</v>
      </c>
      <c r="G2985" s="68" t="s">
        <v>4279</v>
      </c>
      <c r="H2985" s="69">
        <v>6817</v>
      </c>
      <c r="I2985" s="68" t="s">
        <v>5148</v>
      </c>
      <c r="J2985" s="70"/>
      <c r="K2985" s="178"/>
    </row>
    <row r="2986" spans="1:11">
      <c r="A2986" s="67" t="s">
        <v>4142</v>
      </c>
      <c r="B2986" s="68" t="s">
        <v>4143</v>
      </c>
      <c r="C2986" s="68" t="s">
        <v>4144</v>
      </c>
      <c r="D2986" s="68" t="s">
        <v>4145</v>
      </c>
      <c r="E2986" s="68" t="s">
        <v>4277</v>
      </c>
      <c r="F2986" s="68" t="s">
        <v>4278</v>
      </c>
      <c r="G2986" s="68" t="s">
        <v>4279</v>
      </c>
      <c r="H2986" s="69">
        <v>42604</v>
      </c>
      <c r="I2986" s="68" t="s">
        <v>5148</v>
      </c>
      <c r="J2986" s="70"/>
      <c r="K2986" s="178"/>
    </row>
    <row r="2987" spans="1:11">
      <c r="A2987" s="67" t="s">
        <v>4146</v>
      </c>
      <c r="B2987" s="68" t="s">
        <v>4147</v>
      </c>
      <c r="C2987" s="68" t="s">
        <v>4144</v>
      </c>
      <c r="D2987" s="68" t="s">
        <v>4145</v>
      </c>
      <c r="E2987" s="68" t="s">
        <v>4277</v>
      </c>
      <c r="F2987" s="68" t="s">
        <v>4278</v>
      </c>
      <c r="G2987" s="68" t="s">
        <v>4279</v>
      </c>
      <c r="H2987" s="69">
        <v>35786</v>
      </c>
      <c r="I2987" s="68" t="s">
        <v>5148</v>
      </c>
      <c r="J2987" s="70"/>
      <c r="K2987" s="178"/>
    </row>
    <row r="2988" spans="1:11">
      <c r="A2988" s="67" t="s">
        <v>4148</v>
      </c>
      <c r="B2988" s="68" t="s">
        <v>4149</v>
      </c>
      <c r="C2988" s="68" t="s">
        <v>4144</v>
      </c>
      <c r="D2988" s="68" t="s">
        <v>4145</v>
      </c>
      <c r="E2988" s="68" t="s">
        <v>4277</v>
      </c>
      <c r="F2988" s="68" t="s">
        <v>4278</v>
      </c>
      <c r="G2988" s="68" t="s">
        <v>4279</v>
      </c>
      <c r="H2988" s="69">
        <v>3408</v>
      </c>
      <c r="I2988" s="68" t="s">
        <v>5148</v>
      </c>
      <c r="J2988" s="70"/>
      <c r="K2988" s="178"/>
    </row>
    <row r="2989" spans="1:11">
      <c r="A2989" s="67" t="s">
        <v>4150</v>
      </c>
      <c r="B2989" s="68" t="s">
        <v>4151</v>
      </c>
      <c r="C2989" s="68" t="s">
        <v>4152</v>
      </c>
      <c r="D2989" s="68" t="s">
        <v>4153</v>
      </c>
      <c r="E2989" s="68" t="s">
        <v>4277</v>
      </c>
      <c r="F2989" s="68" t="s">
        <v>4278</v>
      </c>
      <c r="G2989" s="68" t="s">
        <v>4279</v>
      </c>
      <c r="H2989" s="69">
        <v>32379</v>
      </c>
      <c r="I2989" s="68" t="s">
        <v>5148</v>
      </c>
      <c r="J2989" s="70"/>
      <c r="K2989" s="178"/>
    </row>
    <row r="2990" spans="1:11">
      <c r="A2990" s="67" t="s">
        <v>4154</v>
      </c>
      <c r="B2990" s="68" t="s">
        <v>4155</v>
      </c>
      <c r="C2990" s="68" t="s">
        <v>4152</v>
      </c>
      <c r="D2990" s="68" t="s">
        <v>4153</v>
      </c>
      <c r="E2990" s="68" t="s">
        <v>4277</v>
      </c>
      <c r="F2990" s="68" t="s">
        <v>4278</v>
      </c>
      <c r="G2990" s="68" t="s">
        <v>4279</v>
      </c>
      <c r="H2990" s="69">
        <v>11930</v>
      </c>
      <c r="I2990" s="68" t="s">
        <v>5148</v>
      </c>
      <c r="J2990" s="70"/>
      <c r="K2990" s="178"/>
    </row>
    <row r="2991" spans="1:11">
      <c r="A2991" s="67" t="s">
        <v>4156</v>
      </c>
      <c r="B2991" s="68" t="s">
        <v>4157</v>
      </c>
      <c r="C2991" s="68" t="s">
        <v>4158</v>
      </c>
      <c r="D2991" s="68" t="s">
        <v>4159</v>
      </c>
      <c r="E2991" s="68" t="s">
        <v>4277</v>
      </c>
      <c r="F2991" s="68" t="s">
        <v>4278</v>
      </c>
      <c r="G2991" s="68" t="s">
        <v>4279</v>
      </c>
      <c r="H2991" s="69">
        <v>6817</v>
      </c>
      <c r="I2991" s="68" t="s">
        <v>5148</v>
      </c>
      <c r="J2991" s="70"/>
      <c r="K2991" s="178"/>
    </row>
    <row r="2992" spans="1:11">
      <c r="A2992" s="67" t="s">
        <v>4160</v>
      </c>
      <c r="B2992" s="68" t="s">
        <v>4161</v>
      </c>
      <c r="C2992" s="68" t="s">
        <v>4158</v>
      </c>
      <c r="D2992" s="68" t="s">
        <v>4159</v>
      </c>
      <c r="E2992" s="68" t="s">
        <v>4277</v>
      </c>
      <c r="F2992" s="68" t="s">
        <v>4278</v>
      </c>
      <c r="G2992" s="68" t="s">
        <v>4279</v>
      </c>
      <c r="H2992" s="69">
        <v>11930</v>
      </c>
      <c r="I2992" s="68" t="s">
        <v>5148</v>
      </c>
      <c r="J2992" s="70"/>
      <c r="K2992" s="178"/>
    </row>
    <row r="2993" spans="1:11">
      <c r="A2993" s="67" t="s">
        <v>4162</v>
      </c>
      <c r="B2993" s="68" t="s">
        <v>4163</v>
      </c>
      <c r="C2993" s="68" t="s">
        <v>4158</v>
      </c>
      <c r="D2993" s="68" t="s">
        <v>4159</v>
      </c>
      <c r="E2993" s="68" t="s">
        <v>4277</v>
      </c>
      <c r="F2993" s="68" t="s">
        <v>4278</v>
      </c>
      <c r="G2993" s="68" t="s">
        <v>4279</v>
      </c>
      <c r="H2993" s="69">
        <v>27266</v>
      </c>
      <c r="I2993" s="68" t="s">
        <v>5148</v>
      </c>
      <c r="J2993" s="70"/>
      <c r="K2993" s="178"/>
    </row>
    <row r="2994" spans="1:11">
      <c r="A2994" s="67" t="s">
        <v>4164</v>
      </c>
      <c r="B2994" s="68" t="s">
        <v>4165</v>
      </c>
      <c r="C2994" s="68" t="s">
        <v>4166</v>
      </c>
      <c r="D2994" s="68" t="s">
        <v>4167</v>
      </c>
      <c r="E2994" s="68" t="s">
        <v>4277</v>
      </c>
      <c r="F2994" s="68" t="s">
        <v>4278</v>
      </c>
      <c r="G2994" s="68" t="s">
        <v>4279</v>
      </c>
      <c r="H2994" s="69">
        <v>15337</v>
      </c>
      <c r="I2994" s="68" t="s">
        <v>5148</v>
      </c>
      <c r="J2994" s="70"/>
      <c r="K2994" s="178"/>
    </row>
    <row r="2995" spans="1:11">
      <c r="A2995" s="67" t="s">
        <v>4168</v>
      </c>
      <c r="B2995" s="68" t="s">
        <v>4169</v>
      </c>
      <c r="C2995" s="68" t="s">
        <v>4166</v>
      </c>
      <c r="D2995" s="68" t="s">
        <v>4167</v>
      </c>
      <c r="E2995" s="68" t="s">
        <v>4277</v>
      </c>
      <c r="F2995" s="68" t="s">
        <v>4278</v>
      </c>
      <c r="G2995" s="68" t="s">
        <v>4279</v>
      </c>
      <c r="H2995" s="69">
        <v>15337</v>
      </c>
      <c r="I2995" s="68" t="s">
        <v>5148</v>
      </c>
      <c r="J2995" s="70"/>
      <c r="K2995" s="178"/>
    </row>
    <row r="2996" spans="1:11">
      <c r="A2996" s="67" t="s">
        <v>4170</v>
      </c>
      <c r="B2996" s="68" t="s">
        <v>4171</v>
      </c>
      <c r="C2996" s="68" t="s">
        <v>4166</v>
      </c>
      <c r="D2996" s="68" t="s">
        <v>4167</v>
      </c>
      <c r="E2996" s="68" t="s">
        <v>4277</v>
      </c>
      <c r="F2996" s="68" t="s">
        <v>4278</v>
      </c>
      <c r="G2996" s="68" t="s">
        <v>4279</v>
      </c>
      <c r="H2996" s="69">
        <v>8521</v>
      </c>
      <c r="I2996" s="68" t="s">
        <v>5148</v>
      </c>
      <c r="J2996" s="70"/>
      <c r="K2996" s="178"/>
    </row>
    <row r="2997" spans="1:11">
      <c r="A2997" s="67" t="s">
        <v>4172</v>
      </c>
      <c r="B2997" s="68" t="s">
        <v>4173</v>
      </c>
      <c r="C2997" s="68" t="s">
        <v>4174</v>
      </c>
      <c r="D2997" s="68" t="s">
        <v>4175</v>
      </c>
      <c r="E2997" s="68" t="s">
        <v>4277</v>
      </c>
      <c r="F2997" s="68" t="s">
        <v>4278</v>
      </c>
      <c r="G2997" s="68" t="s">
        <v>4279</v>
      </c>
      <c r="H2997" s="69">
        <v>93727</v>
      </c>
      <c r="I2997" s="68" t="s">
        <v>5148</v>
      </c>
      <c r="J2997" s="70"/>
      <c r="K2997" s="178"/>
    </row>
    <row r="2998" spans="1:11">
      <c r="A2998" s="67" t="s">
        <v>4176</v>
      </c>
      <c r="B2998" s="68" t="s">
        <v>4177</v>
      </c>
      <c r="C2998" s="68" t="s">
        <v>4174</v>
      </c>
      <c r="D2998" s="68" t="s">
        <v>4175</v>
      </c>
      <c r="E2998" s="68" t="s">
        <v>4277</v>
      </c>
      <c r="F2998" s="68" t="s">
        <v>4278</v>
      </c>
      <c r="G2998" s="68" t="s">
        <v>4279</v>
      </c>
      <c r="H2998" s="69">
        <v>40900</v>
      </c>
      <c r="I2998" s="68" t="s">
        <v>5148</v>
      </c>
      <c r="J2998" s="70"/>
      <c r="K2998" s="178"/>
    </row>
    <row r="2999" spans="1:11">
      <c r="A2999" s="67" t="s">
        <v>4178</v>
      </c>
      <c r="B2999" s="68" t="s">
        <v>4179</v>
      </c>
      <c r="C2999" s="68" t="s">
        <v>4174</v>
      </c>
      <c r="D2999" s="68" t="s">
        <v>4175</v>
      </c>
      <c r="E2999" s="68" t="s">
        <v>4277</v>
      </c>
      <c r="F2999" s="68" t="s">
        <v>4278</v>
      </c>
      <c r="G2999" s="68" t="s">
        <v>4279</v>
      </c>
      <c r="H2999" s="69">
        <v>1705</v>
      </c>
      <c r="I2999" s="68" t="s">
        <v>5148</v>
      </c>
      <c r="J2999" s="70"/>
      <c r="K2999" s="178"/>
    </row>
    <row r="3000" spans="1:11">
      <c r="A3000" s="67" t="s">
        <v>4182</v>
      </c>
      <c r="B3000" s="68" t="s">
        <v>4183</v>
      </c>
      <c r="C3000" s="68" t="s">
        <v>4184</v>
      </c>
      <c r="D3000" s="68" t="s">
        <v>4185</v>
      </c>
      <c r="E3000" s="68" t="s">
        <v>4277</v>
      </c>
      <c r="F3000" s="68" t="s">
        <v>4278</v>
      </c>
      <c r="G3000" s="68" t="s">
        <v>4279</v>
      </c>
      <c r="H3000" s="69">
        <v>8521</v>
      </c>
      <c r="I3000" s="68" t="s">
        <v>5148</v>
      </c>
      <c r="J3000" s="70"/>
      <c r="K3000" s="178"/>
    </row>
    <row r="3001" spans="1:11">
      <c r="A3001" s="67" t="s">
        <v>4186</v>
      </c>
      <c r="B3001" s="68" t="s">
        <v>4187</v>
      </c>
      <c r="C3001" s="68" t="s">
        <v>4184</v>
      </c>
      <c r="D3001" s="68" t="s">
        <v>4185</v>
      </c>
      <c r="E3001" s="68" t="s">
        <v>4277</v>
      </c>
      <c r="F3001" s="68" t="s">
        <v>4278</v>
      </c>
      <c r="G3001" s="68" t="s">
        <v>4279</v>
      </c>
      <c r="H3001" s="69">
        <v>5057</v>
      </c>
      <c r="I3001" s="68" t="s">
        <v>5148</v>
      </c>
      <c r="J3001" s="70"/>
      <c r="K3001" s="178"/>
    </row>
    <row r="3002" spans="1:11">
      <c r="A3002" s="67" t="s">
        <v>3462</v>
      </c>
      <c r="B3002" s="68" t="s">
        <v>3463</v>
      </c>
      <c r="C3002" s="68" t="s">
        <v>3450</v>
      </c>
      <c r="D3002" s="68" t="s">
        <v>3451</v>
      </c>
      <c r="E3002" s="68" t="s">
        <v>4280</v>
      </c>
      <c r="F3002" s="68" t="s">
        <v>4281</v>
      </c>
      <c r="G3002" s="68" t="s">
        <v>3472</v>
      </c>
      <c r="H3002" s="69">
        <v>1213855</v>
      </c>
      <c r="I3002" s="68" t="s">
        <v>5148</v>
      </c>
      <c r="J3002" s="70" t="s">
        <v>3455</v>
      </c>
      <c r="K3002" s="178" t="s">
        <v>3455</v>
      </c>
    </row>
    <row r="3003" spans="1:11">
      <c r="A3003" s="67" t="s">
        <v>3476</v>
      </c>
      <c r="B3003" s="68" t="s">
        <v>3477</v>
      </c>
      <c r="C3003" s="68" t="s">
        <v>3467</v>
      </c>
      <c r="D3003" s="68" t="s">
        <v>3468</v>
      </c>
      <c r="E3003" s="68" t="s">
        <v>4280</v>
      </c>
      <c r="F3003" s="68" t="s">
        <v>4281</v>
      </c>
      <c r="G3003" s="68" t="s">
        <v>3472</v>
      </c>
      <c r="H3003" s="69">
        <v>3607720</v>
      </c>
      <c r="I3003" s="68" t="s">
        <v>5148</v>
      </c>
      <c r="J3003" s="70" t="s">
        <v>3455</v>
      </c>
      <c r="K3003" s="178" t="s">
        <v>3455</v>
      </c>
    </row>
    <row r="3004" spans="1:11">
      <c r="A3004" s="67" t="s">
        <v>4241</v>
      </c>
      <c r="B3004" s="68" t="s">
        <v>4242</v>
      </c>
      <c r="C3004" s="68" t="s">
        <v>3489</v>
      </c>
      <c r="D3004" s="68" t="s">
        <v>3490</v>
      </c>
      <c r="E3004" s="68" t="s">
        <v>4280</v>
      </c>
      <c r="F3004" s="68" t="s">
        <v>4281</v>
      </c>
      <c r="G3004" s="68" t="s">
        <v>3472</v>
      </c>
      <c r="H3004" s="69">
        <v>4270560</v>
      </c>
      <c r="I3004" s="68" t="s">
        <v>5148</v>
      </c>
      <c r="J3004" s="70" t="s">
        <v>3455</v>
      </c>
      <c r="K3004" s="178" t="s">
        <v>3455</v>
      </c>
    </row>
    <row r="3005" spans="1:11">
      <c r="A3005" s="67" t="s">
        <v>3507</v>
      </c>
      <c r="B3005" s="68" t="s">
        <v>3508</v>
      </c>
      <c r="C3005" s="68" t="s">
        <v>3489</v>
      </c>
      <c r="D3005" s="68" t="s">
        <v>3490</v>
      </c>
      <c r="E3005" s="68" t="s">
        <v>4280</v>
      </c>
      <c r="F3005" s="68" t="s">
        <v>4281</v>
      </c>
      <c r="G3005" s="68" t="s">
        <v>3472</v>
      </c>
      <c r="H3005" s="69">
        <v>820617</v>
      </c>
      <c r="I3005" s="68" t="s">
        <v>5148</v>
      </c>
      <c r="J3005" s="70" t="s">
        <v>3455</v>
      </c>
      <c r="K3005" s="178" t="s">
        <v>3455</v>
      </c>
    </row>
    <row r="3006" spans="1:11">
      <c r="A3006" s="67" t="s">
        <v>3516</v>
      </c>
      <c r="B3006" s="68" t="s">
        <v>3517</v>
      </c>
      <c r="C3006" s="68" t="s">
        <v>3489</v>
      </c>
      <c r="D3006" s="68" t="s">
        <v>3490</v>
      </c>
      <c r="E3006" s="68" t="s">
        <v>4280</v>
      </c>
      <c r="F3006" s="68" t="s">
        <v>4281</v>
      </c>
      <c r="G3006" s="68" t="s">
        <v>3472</v>
      </c>
      <c r="H3006" s="69">
        <v>418857</v>
      </c>
      <c r="I3006" s="68" t="s">
        <v>5148</v>
      </c>
      <c r="J3006" s="70" t="s">
        <v>3455</v>
      </c>
      <c r="K3006" s="178" t="s">
        <v>3455</v>
      </c>
    </row>
    <row r="3007" spans="1:11">
      <c r="A3007" s="67" t="s">
        <v>3522</v>
      </c>
      <c r="B3007" s="68" t="s">
        <v>3523</v>
      </c>
      <c r="C3007" s="68" t="s">
        <v>3489</v>
      </c>
      <c r="D3007" s="68" t="s">
        <v>3490</v>
      </c>
      <c r="E3007" s="68" t="s">
        <v>4280</v>
      </c>
      <c r="F3007" s="68" t="s">
        <v>4281</v>
      </c>
      <c r="G3007" s="68" t="s">
        <v>3472</v>
      </c>
      <c r="H3007" s="69">
        <v>564211</v>
      </c>
      <c r="I3007" s="68" t="s">
        <v>5148</v>
      </c>
      <c r="J3007" s="70" t="s">
        <v>3455</v>
      </c>
      <c r="K3007" s="178" t="s">
        <v>3455</v>
      </c>
    </row>
    <row r="3008" spans="1:11">
      <c r="A3008" s="67" t="s">
        <v>4222</v>
      </c>
      <c r="B3008" s="68" t="s">
        <v>4223</v>
      </c>
      <c r="C3008" s="68" t="s">
        <v>3489</v>
      </c>
      <c r="D3008" s="68" t="s">
        <v>3490</v>
      </c>
      <c r="E3008" s="68" t="s">
        <v>4280</v>
      </c>
      <c r="F3008" s="68" t="s">
        <v>4281</v>
      </c>
      <c r="G3008" s="68" t="s">
        <v>3472</v>
      </c>
      <c r="H3008" s="69">
        <v>437665</v>
      </c>
      <c r="I3008" s="68" t="s">
        <v>5148</v>
      </c>
      <c r="J3008" s="70" t="s">
        <v>3455</v>
      </c>
      <c r="K3008" s="178" t="s">
        <v>3455</v>
      </c>
    </row>
    <row r="3009" spans="1:11">
      <c r="A3009" s="67" t="s">
        <v>3549</v>
      </c>
      <c r="B3009" s="68" t="s">
        <v>3550</v>
      </c>
      <c r="C3009" s="68" t="s">
        <v>3539</v>
      </c>
      <c r="D3009" s="68" t="s">
        <v>3540</v>
      </c>
      <c r="E3009" s="68" t="s">
        <v>4280</v>
      </c>
      <c r="F3009" s="68" t="s">
        <v>4281</v>
      </c>
      <c r="G3009" s="68" t="s">
        <v>3472</v>
      </c>
      <c r="H3009" s="69">
        <v>8864822</v>
      </c>
      <c r="I3009" s="68" t="s">
        <v>5148</v>
      </c>
      <c r="J3009" s="70" t="s">
        <v>3455</v>
      </c>
      <c r="K3009" s="178" t="s">
        <v>3455</v>
      </c>
    </row>
    <row r="3010" spans="1:11">
      <c r="A3010" s="67" t="s">
        <v>4245</v>
      </c>
      <c r="B3010" s="68" t="s">
        <v>4246</v>
      </c>
      <c r="C3010" s="68" t="s">
        <v>3539</v>
      </c>
      <c r="D3010" s="68" t="s">
        <v>3540</v>
      </c>
      <c r="E3010" s="68" t="s">
        <v>4280</v>
      </c>
      <c r="F3010" s="68" t="s">
        <v>4281</v>
      </c>
      <c r="G3010" s="68" t="s">
        <v>3472</v>
      </c>
      <c r="H3010" s="69">
        <v>230787</v>
      </c>
      <c r="I3010" s="68" t="s">
        <v>5148</v>
      </c>
      <c r="J3010" s="70" t="s">
        <v>3455</v>
      </c>
      <c r="K3010" s="178" t="s">
        <v>3455</v>
      </c>
    </row>
    <row r="3011" spans="1:11">
      <c r="A3011" s="67" t="s">
        <v>4247</v>
      </c>
      <c r="B3011" s="68" t="s">
        <v>4248</v>
      </c>
      <c r="C3011" s="68" t="s">
        <v>3555</v>
      </c>
      <c r="D3011" s="68" t="s">
        <v>3554</v>
      </c>
      <c r="E3011" s="68" t="s">
        <v>4280</v>
      </c>
      <c r="F3011" s="68" t="s">
        <v>4281</v>
      </c>
      <c r="G3011" s="68" t="s">
        <v>3472</v>
      </c>
      <c r="H3011" s="69">
        <v>3140978</v>
      </c>
      <c r="I3011" s="68" t="s">
        <v>5148</v>
      </c>
      <c r="J3011" s="70" t="s">
        <v>3455</v>
      </c>
      <c r="K3011" s="178" t="s">
        <v>3455</v>
      </c>
    </row>
    <row r="3012" spans="1:11">
      <c r="A3012" s="67" t="s">
        <v>3560</v>
      </c>
      <c r="B3012" s="68" t="s">
        <v>3561</v>
      </c>
      <c r="C3012" s="68" t="s">
        <v>3555</v>
      </c>
      <c r="D3012" s="68" t="s">
        <v>3554</v>
      </c>
      <c r="E3012" s="68" t="s">
        <v>4280</v>
      </c>
      <c r="F3012" s="68" t="s">
        <v>4281</v>
      </c>
      <c r="G3012" s="68" t="s">
        <v>3472</v>
      </c>
      <c r="H3012" s="69">
        <v>1264870</v>
      </c>
      <c r="I3012" s="68" t="s">
        <v>5148</v>
      </c>
      <c r="J3012" s="70" t="s">
        <v>3455</v>
      </c>
      <c r="K3012" s="178" t="s">
        <v>3455</v>
      </c>
    </row>
    <row r="3013" spans="1:11">
      <c r="A3013" s="67" t="s">
        <v>3567</v>
      </c>
      <c r="B3013" s="68" t="s">
        <v>3568</v>
      </c>
      <c r="C3013" s="68" t="s">
        <v>3564</v>
      </c>
      <c r="D3013" s="68" t="s">
        <v>3563</v>
      </c>
      <c r="E3013" s="68" t="s">
        <v>4280</v>
      </c>
      <c r="F3013" s="68" t="s">
        <v>4281</v>
      </c>
      <c r="G3013" s="68" t="s">
        <v>3472</v>
      </c>
      <c r="H3013" s="69">
        <v>104607656</v>
      </c>
      <c r="I3013" s="68" t="s">
        <v>5148</v>
      </c>
      <c r="J3013" s="70" t="s">
        <v>3455</v>
      </c>
      <c r="K3013" s="178" t="s">
        <v>3455</v>
      </c>
    </row>
    <row r="3014" spans="1:11">
      <c r="A3014" s="67" t="s">
        <v>4249</v>
      </c>
      <c r="B3014" s="68" t="s">
        <v>4250</v>
      </c>
      <c r="C3014" s="68" t="s">
        <v>3564</v>
      </c>
      <c r="D3014" s="68" t="s">
        <v>3563</v>
      </c>
      <c r="E3014" s="68" t="s">
        <v>4280</v>
      </c>
      <c r="F3014" s="68" t="s">
        <v>4281</v>
      </c>
      <c r="G3014" s="68" t="s">
        <v>3472</v>
      </c>
      <c r="H3014" s="69">
        <v>376142</v>
      </c>
      <c r="I3014" s="68" t="s">
        <v>5148</v>
      </c>
      <c r="J3014" s="70" t="s">
        <v>3455</v>
      </c>
      <c r="K3014" s="178" t="s">
        <v>3455</v>
      </c>
    </row>
    <row r="3015" spans="1:11">
      <c r="A3015" s="67" t="s">
        <v>3571</v>
      </c>
      <c r="B3015" s="68" t="s">
        <v>3572</v>
      </c>
      <c r="C3015" s="68" t="s">
        <v>3564</v>
      </c>
      <c r="D3015" s="68" t="s">
        <v>3563</v>
      </c>
      <c r="E3015" s="68" t="s">
        <v>4280</v>
      </c>
      <c r="F3015" s="68" t="s">
        <v>4281</v>
      </c>
      <c r="G3015" s="68" t="s">
        <v>3472</v>
      </c>
      <c r="H3015" s="69">
        <v>626131358</v>
      </c>
      <c r="I3015" s="68" t="s">
        <v>5148</v>
      </c>
      <c r="J3015" s="70" t="s">
        <v>3455</v>
      </c>
      <c r="K3015" s="178" t="s">
        <v>3455</v>
      </c>
    </row>
    <row r="3016" spans="1:11">
      <c r="A3016" s="67" t="s">
        <v>3591</v>
      </c>
      <c r="B3016" s="68" t="s">
        <v>3592</v>
      </c>
      <c r="C3016" s="68" t="s">
        <v>3583</v>
      </c>
      <c r="D3016" s="68" t="s">
        <v>3584</v>
      </c>
      <c r="E3016" s="68" t="s">
        <v>4280</v>
      </c>
      <c r="F3016" s="68" t="s">
        <v>4281</v>
      </c>
      <c r="G3016" s="68" t="s">
        <v>3472</v>
      </c>
      <c r="H3016" s="69">
        <v>188071</v>
      </c>
      <c r="I3016" s="68" t="s">
        <v>5148</v>
      </c>
      <c r="J3016" s="70" t="s">
        <v>3455</v>
      </c>
      <c r="K3016" s="178" t="s">
        <v>3455</v>
      </c>
    </row>
    <row r="3017" spans="1:11">
      <c r="A3017" s="67" t="s">
        <v>4251</v>
      </c>
      <c r="B3017" s="68" t="s">
        <v>4252</v>
      </c>
      <c r="C3017" s="68" t="s">
        <v>3583</v>
      </c>
      <c r="D3017" s="68" t="s">
        <v>3584</v>
      </c>
      <c r="E3017" s="68" t="s">
        <v>4280</v>
      </c>
      <c r="F3017" s="68" t="s">
        <v>4281</v>
      </c>
      <c r="G3017" s="68" t="s">
        <v>3472</v>
      </c>
      <c r="H3017" s="69">
        <v>1478486</v>
      </c>
      <c r="I3017" s="68" t="s">
        <v>5148</v>
      </c>
      <c r="J3017" s="70" t="s">
        <v>3455</v>
      </c>
      <c r="K3017" s="178" t="s">
        <v>3455</v>
      </c>
    </row>
    <row r="3018" spans="1:11">
      <c r="A3018" s="67" t="s">
        <v>3595</v>
      </c>
      <c r="B3018" s="68" t="s">
        <v>3596</v>
      </c>
      <c r="C3018" s="68" t="s">
        <v>3583</v>
      </c>
      <c r="D3018" s="68" t="s">
        <v>3584</v>
      </c>
      <c r="E3018" s="68" t="s">
        <v>4280</v>
      </c>
      <c r="F3018" s="68" t="s">
        <v>4281</v>
      </c>
      <c r="G3018" s="68" t="s">
        <v>3472</v>
      </c>
      <c r="H3018" s="69">
        <v>606927</v>
      </c>
      <c r="I3018" s="68" t="s">
        <v>5148</v>
      </c>
      <c r="J3018" s="70" t="s">
        <v>3455</v>
      </c>
      <c r="K3018" s="178" t="s">
        <v>3455</v>
      </c>
    </row>
    <row r="3019" spans="1:11">
      <c r="A3019" s="67" t="s">
        <v>3597</v>
      </c>
      <c r="B3019" s="68" t="s">
        <v>3598</v>
      </c>
      <c r="C3019" s="68" t="s">
        <v>3583</v>
      </c>
      <c r="D3019" s="68" t="s">
        <v>3584</v>
      </c>
      <c r="E3019" s="68" t="s">
        <v>4280</v>
      </c>
      <c r="F3019" s="68" t="s">
        <v>4281</v>
      </c>
      <c r="G3019" s="68" t="s">
        <v>3472</v>
      </c>
      <c r="H3019" s="69">
        <v>3692616</v>
      </c>
      <c r="I3019" s="68" t="s">
        <v>5148</v>
      </c>
      <c r="J3019" s="70" t="s">
        <v>3455</v>
      </c>
      <c r="K3019" s="178" t="s">
        <v>3455</v>
      </c>
    </row>
    <row r="3020" spans="1:11">
      <c r="A3020" s="67" t="s">
        <v>3603</v>
      </c>
      <c r="B3020" s="68" t="s">
        <v>3604</v>
      </c>
      <c r="C3020" s="68" t="s">
        <v>3583</v>
      </c>
      <c r="D3020" s="68" t="s">
        <v>3584</v>
      </c>
      <c r="E3020" s="68" t="s">
        <v>4280</v>
      </c>
      <c r="F3020" s="68" t="s">
        <v>4281</v>
      </c>
      <c r="G3020" s="68" t="s">
        <v>3472</v>
      </c>
      <c r="H3020" s="69">
        <v>15911164</v>
      </c>
      <c r="I3020" s="68" t="s">
        <v>5148</v>
      </c>
      <c r="J3020" s="70" t="s">
        <v>3455</v>
      </c>
      <c r="K3020" s="178" t="s">
        <v>3455</v>
      </c>
    </row>
    <row r="3021" spans="1:11">
      <c r="A3021" s="67" t="s">
        <v>3613</v>
      </c>
      <c r="B3021" s="68" t="s">
        <v>3614</v>
      </c>
      <c r="C3021" s="68" t="s">
        <v>3607</v>
      </c>
      <c r="D3021" s="68" t="s">
        <v>3608</v>
      </c>
      <c r="E3021" s="68" t="s">
        <v>4280</v>
      </c>
      <c r="F3021" s="68" t="s">
        <v>4281</v>
      </c>
      <c r="G3021" s="68" t="s">
        <v>3472</v>
      </c>
      <c r="H3021" s="69">
        <v>2654897</v>
      </c>
      <c r="I3021" s="68" t="s">
        <v>5148</v>
      </c>
      <c r="J3021" s="70" t="s">
        <v>3455</v>
      </c>
      <c r="K3021" s="178" t="s">
        <v>3455</v>
      </c>
    </row>
    <row r="3022" spans="1:11">
      <c r="A3022" s="67" t="s">
        <v>3615</v>
      </c>
      <c r="B3022" s="68" t="s">
        <v>3616</v>
      </c>
      <c r="C3022" s="68" t="s">
        <v>3607</v>
      </c>
      <c r="D3022" s="68" t="s">
        <v>3608</v>
      </c>
      <c r="E3022" s="68" t="s">
        <v>4280</v>
      </c>
      <c r="F3022" s="68" t="s">
        <v>4281</v>
      </c>
      <c r="G3022" s="68" t="s">
        <v>3472</v>
      </c>
      <c r="H3022" s="69">
        <v>1161745</v>
      </c>
      <c r="I3022" s="68" t="s">
        <v>5148</v>
      </c>
      <c r="J3022" s="70" t="s">
        <v>3455</v>
      </c>
      <c r="K3022" s="178" t="s">
        <v>3455</v>
      </c>
    </row>
    <row r="3023" spans="1:11">
      <c r="A3023" s="67" t="s">
        <v>3617</v>
      </c>
      <c r="B3023" s="68" t="s">
        <v>3618</v>
      </c>
      <c r="C3023" s="68" t="s">
        <v>3607</v>
      </c>
      <c r="D3023" s="68" t="s">
        <v>3608</v>
      </c>
      <c r="E3023" s="68" t="s">
        <v>4280</v>
      </c>
      <c r="F3023" s="68" t="s">
        <v>4281</v>
      </c>
      <c r="G3023" s="68" t="s">
        <v>3472</v>
      </c>
      <c r="H3023" s="69">
        <v>529797</v>
      </c>
      <c r="I3023" s="68" t="s">
        <v>5148</v>
      </c>
      <c r="J3023" s="70" t="s">
        <v>3455</v>
      </c>
      <c r="K3023" s="178" t="s">
        <v>3455</v>
      </c>
    </row>
    <row r="3024" spans="1:11">
      <c r="A3024" s="67" t="s">
        <v>3621</v>
      </c>
      <c r="B3024" s="68" t="s">
        <v>3622</v>
      </c>
      <c r="C3024" s="68" t="s">
        <v>3607</v>
      </c>
      <c r="D3024" s="68" t="s">
        <v>3608</v>
      </c>
      <c r="E3024" s="68" t="s">
        <v>4280</v>
      </c>
      <c r="F3024" s="68" t="s">
        <v>4281</v>
      </c>
      <c r="G3024" s="68" t="s">
        <v>3472</v>
      </c>
      <c r="H3024" s="69">
        <v>1863497</v>
      </c>
      <c r="I3024" s="68" t="s">
        <v>5148</v>
      </c>
      <c r="J3024" s="70" t="s">
        <v>3455</v>
      </c>
      <c r="K3024" s="178" t="s">
        <v>3455</v>
      </c>
    </row>
    <row r="3025" spans="1:11">
      <c r="A3025" s="67" t="s">
        <v>3631</v>
      </c>
      <c r="B3025" s="68" t="s">
        <v>3632</v>
      </c>
      <c r="C3025" s="68" t="s">
        <v>3625</v>
      </c>
      <c r="D3025" s="68" t="s">
        <v>3626</v>
      </c>
      <c r="E3025" s="68" t="s">
        <v>4280</v>
      </c>
      <c r="F3025" s="68" t="s">
        <v>4281</v>
      </c>
      <c r="G3025" s="68" t="s">
        <v>3472</v>
      </c>
      <c r="H3025" s="69">
        <v>2866421</v>
      </c>
      <c r="I3025" s="68" t="s">
        <v>5148</v>
      </c>
      <c r="J3025" s="70" t="s">
        <v>3455</v>
      </c>
      <c r="K3025" s="178" t="s">
        <v>3455</v>
      </c>
    </row>
    <row r="3026" spans="1:11">
      <c r="A3026" s="67" t="s">
        <v>4253</v>
      </c>
      <c r="B3026" s="68" t="s">
        <v>4254</v>
      </c>
      <c r="C3026" s="68" t="s">
        <v>3625</v>
      </c>
      <c r="D3026" s="68" t="s">
        <v>3626</v>
      </c>
      <c r="E3026" s="68" t="s">
        <v>4280</v>
      </c>
      <c r="F3026" s="68" t="s">
        <v>4281</v>
      </c>
      <c r="G3026" s="68" t="s">
        <v>3472</v>
      </c>
      <c r="H3026" s="69">
        <v>752281</v>
      </c>
      <c r="I3026" s="68" t="s">
        <v>5148</v>
      </c>
      <c r="J3026" s="70" t="s">
        <v>3455</v>
      </c>
      <c r="K3026" s="178" t="s">
        <v>3455</v>
      </c>
    </row>
    <row r="3027" spans="1:11">
      <c r="A3027" s="67" t="s">
        <v>3635</v>
      </c>
      <c r="B3027" s="68" t="s">
        <v>3636</v>
      </c>
      <c r="C3027" s="68" t="s">
        <v>3625</v>
      </c>
      <c r="D3027" s="68" t="s">
        <v>3626</v>
      </c>
      <c r="E3027" s="68" t="s">
        <v>4280</v>
      </c>
      <c r="F3027" s="68" t="s">
        <v>4281</v>
      </c>
      <c r="G3027" s="68" t="s">
        <v>3472</v>
      </c>
      <c r="H3027" s="69">
        <v>1818589</v>
      </c>
      <c r="I3027" s="68" t="s">
        <v>5148</v>
      </c>
      <c r="J3027" s="70" t="s">
        <v>3455</v>
      </c>
      <c r="K3027" s="178" t="s">
        <v>3455</v>
      </c>
    </row>
    <row r="3028" spans="1:11">
      <c r="A3028" s="67" t="s">
        <v>3637</v>
      </c>
      <c r="B3028" s="68" t="s">
        <v>3638</v>
      </c>
      <c r="C3028" s="68" t="s">
        <v>3625</v>
      </c>
      <c r="D3028" s="68" t="s">
        <v>3626</v>
      </c>
      <c r="E3028" s="68" t="s">
        <v>4280</v>
      </c>
      <c r="F3028" s="68" t="s">
        <v>4281</v>
      </c>
      <c r="G3028" s="68" t="s">
        <v>3472</v>
      </c>
      <c r="H3028" s="69">
        <v>2410502</v>
      </c>
      <c r="I3028" s="68" t="s">
        <v>5148</v>
      </c>
      <c r="J3028" s="70" t="s">
        <v>3455</v>
      </c>
      <c r="K3028" s="178" t="s">
        <v>3455</v>
      </c>
    </row>
    <row r="3029" spans="1:11">
      <c r="A3029" s="67" t="s">
        <v>3639</v>
      </c>
      <c r="B3029" s="68" t="s">
        <v>3640</v>
      </c>
      <c r="C3029" s="68" t="s">
        <v>3625</v>
      </c>
      <c r="D3029" s="68" t="s">
        <v>3626</v>
      </c>
      <c r="E3029" s="68" t="s">
        <v>4280</v>
      </c>
      <c r="F3029" s="68" t="s">
        <v>4281</v>
      </c>
      <c r="G3029" s="68" t="s">
        <v>3472</v>
      </c>
      <c r="H3029" s="69">
        <v>2368852</v>
      </c>
      <c r="I3029" s="68" t="s">
        <v>5148</v>
      </c>
      <c r="J3029" s="70" t="s">
        <v>3455</v>
      </c>
      <c r="K3029" s="178" t="s">
        <v>3455</v>
      </c>
    </row>
    <row r="3030" spans="1:11">
      <c r="A3030" s="67" t="s">
        <v>3643</v>
      </c>
      <c r="B3030" s="68" t="s">
        <v>3644</v>
      </c>
      <c r="C3030" s="68" t="s">
        <v>3625</v>
      </c>
      <c r="D3030" s="68" t="s">
        <v>3626</v>
      </c>
      <c r="E3030" s="68" t="s">
        <v>4280</v>
      </c>
      <c r="F3030" s="68" t="s">
        <v>4281</v>
      </c>
      <c r="G3030" s="68" t="s">
        <v>3472</v>
      </c>
      <c r="H3030" s="69">
        <v>5131520</v>
      </c>
      <c r="I3030" s="68" t="s">
        <v>5148</v>
      </c>
      <c r="J3030" s="70" t="s">
        <v>3455</v>
      </c>
      <c r="K3030" s="178" t="s">
        <v>3455</v>
      </c>
    </row>
    <row r="3031" spans="1:11">
      <c r="A3031" s="67" t="s">
        <v>4255</v>
      </c>
      <c r="B3031" s="68" t="s">
        <v>4256</v>
      </c>
      <c r="C3031" s="68" t="s">
        <v>3651</v>
      </c>
      <c r="D3031" s="68" t="s">
        <v>3652</v>
      </c>
      <c r="E3031" s="68" t="s">
        <v>4280</v>
      </c>
      <c r="F3031" s="68" t="s">
        <v>4281</v>
      </c>
      <c r="G3031" s="68" t="s">
        <v>3472</v>
      </c>
      <c r="H3031" s="69">
        <v>1655596</v>
      </c>
      <c r="I3031" s="68" t="s">
        <v>5148</v>
      </c>
      <c r="J3031" s="70" t="s">
        <v>3455</v>
      </c>
      <c r="K3031" s="178" t="s">
        <v>3455</v>
      </c>
    </row>
    <row r="3032" spans="1:11">
      <c r="A3032" s="67" t="s">
        <v>3655</v>
      </c>
      <c r="B3032" s="68" t="s">
        <v>3656</v>
      </c>
      <c r="C3032" s="68" t="s">
        <v>3651</v>
      </c>
      <c r="D3032" s="68" t="s">
        <v>3652</v>
      </c>
      <c r="E3032" s="68" t="s">
        <v>4280</v>
      </c>
      <c r="F3032" s="68" t="s">
        <v>4281</v>
      </c>
      <c r="G3032" s="68" t="s">
        <v>3472</v>
      </c>
      <c r="H3032" s="69">
        <v>526367</v>
      </c>
      <c r="I3032" s="68" t="s">
        <v>5148</v>
      </c>
      <c r="J3032" s="70" t="s">
        <v>3455</v>
      </c>
      <c r="K3032" s="178" t="s">
        <v>3455</v>
      </c>
    </row>
    <row r="3033" spans="1:11">
      <c r="A3033" s="67" t="s">
        <v>3659</v>
      </c>
      <c r="B3033" s="68" t="s">
        <v>3660</v>
      </c>
      <c r="C3033" s="68" t="s">
        <v>3651</v>
      </c>
      <c r="D3033" s="68" t="s">
        <v>3652</v>
      </c>
      <c r="E3033" s="68" t="s">
        <v>4280</v>
      </c>
      <c r="F3033" s="68" t="s">
        <v>4281</v>
      </c>
      <c r="G3033" s="68" t="s">
        <v>3472</v>
      </c>
      <c r="H3033" s="69">
        <v>886389</v>
      </c>
      <c r="I3033" s="68" t="s">
        <v>5148</v>
      </c>
      <c r="J3033" s="70" t="s">
        <v>3455</v>
      </c>
      <c r="K3033" s="178" t="s">
        <v>3455</v>
      </c>
    </row>
    <row r="3034" spans="1:11">
      <c r="A3034" s="67" t="s">
        <v>3663</v>
      </c>
      <c r="B3034" s="68" t="s">
        <v>3664</v>
      </c>
      <c r="C3034" s="68" t="s">
        <v>3651</v>
      </c>
      <c r="D3034" s="68" t="s">
        <v>3652</v>
      </c>
      <c r="E3034" s="68" t="s">
        <v>4280</v>
      </c>
      <c r="F3034" s="68" t="s">
        <v>4281</v>
      </c>
      <c r="G3034" s="68" t="s">
        <v>3472</v>
      </c>
      <c r="H3034" s="69">
        <v>639780</v>
      </c>
      <c r="I3034" s="68" t="s">
        <v>5148</v>
      </c>
      <c r="J3034" s="70" t="s">
        <v>3455</v>
      </c>
      <c r="K3034" s="178" t="s">
        <v>3455</v>
      </c>
    </row>
    <row r="3035" spans="1:11">
      <c r="A3035" s="67" t="s">
        <v>3665</v>
      </c>
      <c r="B3035" s="68" t="s">
        <v>3666</v>
      </c>
      <c r="C3035" s="68" t="s">
        <v>3651</v>
      </c>
      <c r="D3035" s="68" t="s">
        <v>3652</v>
      </c>
      <c r="E3035" s="68" t="s">
        <v>4280</v>
      </c>
      <c r="F3035" s="68" t="s">
        <v>4281</v>
      </c>
      <c r="G3035" s="68" t="s">
        <v>3472</v>
      </c>
      <c r="H3035" s="69">
        <v>590011</v>
      </c>
      <c r="I3035" s="68" t="s">
        <v>5148</v>
      </c>
      <c r="J3035" s="70" t="s">
        <v>3455</v>
      </c>
      <c r="K3035" s="178" t="s">
        <v>3455</v>
      </c>
    </row>
    <row r="3036" spans="1:11">
      <c r="A3036" s="67" t="s">
        <v>4191</v>
      </c>
      <c r="B3036" s="68" t="s">
        <v>4192</v>
      </c>
      <c r="C3036" s="68" t="s">
        <v>3651</v>
      </c>
      <c r="D3036" s="68" t="s">
        <v>3652</v>
      </c>
      <c r="E3036" s="68" t="s">
        <v>4280</v>
      </c>
      <c r="F3036" s="68" t="s">
        <v>4281</v>
      </c>
      <c r="G3036" s="68" t="s">
        <v>3472</v>
      </c>
      <c r="H3036" s="69">
        <v>1029714</v>
      </c>
      <c r="I3036" s="68" t="s">
        <v>5148</v>
      </c>
      <c r="J3036" s="70" t="s">
        <v>3455</v>
      </c>
      <c r="K3036" s="178" t="s">
        <v>3455</v>
      </c>
    </row>
    <row r="3037" spans="1:11">
      <c r="A3037" s="67" t="s">
        <v>4216</v>
      </c>
      <c r="B3037" s="68" t="s">
        <v>4217</v>
      </c>
      <c r="C3037" s="68" t="s">
        <v>3651</v>
      </c>
      <c r="D3037" s="68" t="s">
        <v>3652</v>
      </c>
      <c r="E3037" s="68" t="s">
        <v>4280</v>
      </c>
      <c r="F3037" s="68" t="s">
        <v>4281</v>
      </c>
      <c r="G3037" s="68" t="s">
        <v>3472</v>
      </c>
      <c r="H3037" s="69">
        <v>10549377</v>
      </c>
      <c r="I3037" s="68" t="s">
        <v>5148</v>
      </c>
      <c r="J3037" s="70" t="s">
        <v>3455</v>
      </c>
      <c r="K3037" s="178" t="s">
        <v>3455</v>
      </c>
    </row>
    <row r="3038" spans="1:11">
      <c r="A3038" s="67" t="s">
        <v>3675</v>
      </c>
      <c r="B3038" s="68" t="s">
        <v>3676</v>
      </c>
      <c r="C3038" s="68" t="s">
        <v>3651</v>
      </c>
      <c r="D3038" s="68" t="s">
        <v>3652</v>
      </c>
      <c r="E3038" s="68" t="s">
        <v>4280</v>
      </c>
      <c r="F3038" s="68" t="s">
        <v>4281</v>
      </c>
      <c r="G3038" s="68" t="s">
        <v>3472</v>
      </c>
      <c r="H3038" s="69">
        <v>2384994</v>
      </c>
      <c r="I3038" s="68" t="s">
        <v>5148</v>
      </c>
      <c r="J3038" s="70" t="s">
        <v>3455</v>
      </c>
      <c r="K3038" s="178" t="s">
        <v>3455</v>
      </c>
    </row>
    <row r="3039" spans="1:11">
      <c r="A3039" s="67" t="s">
        <v>3681</v>
      </c>
      <c r="B3039" s="68" t="s">
        <v>3682</v>
      </c>
      <c r="C3039" s="68" t="s">
        <v>3679</v>
      </c>
      <c r="D3039" s="68" t="s">
        <v>3680</v>
      </c>
      <c r="E3039" s="68" t="s">
        <v>4280</v>
      </c>
      <c r="F3039" s="68" t="s">
        <v>4281</v>
      </c>
      <c r="G3039" s="68" t="s">
        <v>3472</v>
      </c>
      <c r="H3039" s="69">
        <v>1880705</v>
      </c>
      <c r="I3039" s="68" t="s">
        <v>5148</v>
      </c>
      <c r="J3039" s="70" t="s">
        <v>3455</v>
      </c>
      <c r="K3039" s="178" t="s">
        <v>3455</v>
      </c>
    </row>
    <row r="3040" spans="1:11">
      <c r="A3040" s="67" t="s">
        <v>3683</v>
      </c>
      <c r="B3040" s="68" t="s">
        <v>3684</v>
      </c>
      <c r="C3040" s="68" t="s">
        <v>3679</v>
      </c>
      <c r="D3040" s="68" t="s">
        <v>3680</v>
      </c>
      <c r="E3040" s="68" t="s">
        <v>4280</v>
      </c>
      <c r="F3040" s="68" t="s">
        <v>4281</v>
      </c>
      <c r="G3040" s="68" t="s">
        <v>3472</v>
      </c>
      <c r="H3040" s="69">
        <v>777790</v>
      </c>
      <c r="I3040" s="68" t="s">
        <v>5148</v>
      </c>
      <c r="J3040" s="70" t="s">
        <v>3455</v>
      </c>
      <c r="K3040" s="178" t="s">
        <v>3455</v>
      </c>
    </row>
    <row r="3041" spans="1:11">
      <c r="A3041" s="67" t="s">
        <v>4257</v>
      </c>
      <c r="B3041" s="68" t="s">
        <v>4258</v>
      </c>
      <c r="C3041" s="68" t="s">
        <v>3689</v>
      </c>
      <c r="D3041" s="68" t="s">
        <v>3690</v>
      </c>
      <c r="E3041" s="68" t="s">
        <v>4280</v>
      </c>
      <c r="F3041" s="68" t="s">
        <v>4281</v>
      </c>
      <c r="G3041" s="68" t="s">
        <v>3472</v>
      </c>
      <c r="H3041" s="69">
        <v>940353</v>
      </c>
      <c r="I3041" s="68" t="s">
        <v>5148</v>
      </c>
      <c r="J3041" s="70" t="s">
        <v>3455</v>
      </c>
      <c r="K3041" s="178" t="s">
        <v>3455</v>
      </c>
    </row>
    <row r="3042" spans="1:11">
      <c r="A3042" s="67" t="s">
        <v>3727</v>
      </c>
      <c r="B3042" s="68" t="s">
        <v>3728</v>
      </c>
      <c r="C3042" s="68" t="s">
        <v>3693</v>
      </c>
      <c r="D3042" s="68" t="s">
        <v>3694</v>
      </c>
      <c r="E3042" s="68" t="s">
        <v>4280</v>
      </c>
      <c r="F3042" s="68" t="s">
        <v>4281</v>
      </c>
      <c r="G3042" s="68" t="s">
        <v>3472</v>
      </c>
      <c r="H3042" s="69">
        <v>555440</v>
      </c>
      <c r="I3042" s="68" t="s">
        <v>5148</v>
      </c>
      <c r="J3042" s="70" t="s">
        <v>3455</v>
      </c>
      <c r="K3042" s="178" t="s">
        <v>3455</v>
      </c>
    </row>
    <row r="3043" spans="1:11">
      <c r="A3043" s="67" t="s">
        <v>3729</v>
      </c>
      <c r="B3043" s="68" t="s">
        <v>3730</v>
      </c>
      <c r="C3043" s="68" t="s">
        <v>3693</v>
      </c>
      <c r="D3043" s="68" t="s">
        <v>3694</v>
      </c>
      <c r="E3043" s="68" t="s">
        <v>4280</v>
      </c>
      <c r="F3043" s="68" t="s">
        <v>4281</v>
      </c>
      <c r="G3043" s="68" t="s">
        <v>3472</v>
      </c>
      <c r="H3043" s="69">
        <v>2196589</v>
      </c>
      <c r="I3043" s="68" t="s">
        <v>5148</v>
      </c>
      <c r="J3043" s="70" t="s">
        <v>3455</v>
      </c>
      <c r="K3043" s="178" t="s">
        <v>3455</v>
      </c>
    </row>
    <row r="3044" spans="1:11">
      <c r="A3044" s="67" t="s">
        <v>3731</v>
      </c>
      <c r="B3044" s="68" t="s">
        <v>3732</v>
      </c>
      <c r="C3044" s="68" t="s">
        <v>3693</v>
      </c>
      <c r="D3044" s="68" t="s">
        <v>3694</v>
      </c>
      <c r="E3044" s="68" t="s">
        <v>4280</v>
      </c>
      <c r="F3044" s="68" t="s">
        <v>4281</v>
      </c>
      <c r="G3044" s="68" t="s">
        <v>3472</v>
      </c>
      <c r="H3044" s="69">
        <v>3173857</v>
      </c>
      <c r="I3044" s="68" t="s">
        <v>5148</v>
      </c>
      <c r="J3044" s="70" t="s">
        <v>3455</v>
      </c>
      <c r="K3044" s="178" t="s">
        <v>3455</v>
      </c>
    </row>
    <row r="3045" spans="1:11">
      <c r="A3045" s="67" t="s">
        <v>3733</v>
      </c>
      <c r="B3045" s="68" t="s">
        <v>3734</v>
      </c>
      <c r="C3045" s="68" t="s">
        <v>3693</v>
      </c>
      <c r="D3045" s="68" t="s">
        <v>3694</v>
      </c>
      <c r="E3045" s="68" t="s">
        <v>4280</v>
      </c>
      <c r="F3045" s="68" t="s">
        <v>4281</v>
      </c>
      <c r="G3045" s="68" t="s">
        <v>3472</v>
      </c>
      <c r="H3045" s="69">
        <v>270879</v>
      </c>
      <c r="I3045" s="68" t="s">
        <v>5148</v>
      </c>
      <c r="J3045" s="70" t="s">
        <v>3455</v>
      </c>
      <c r="K3045" s="178" t="s">
        <v>3455</v>
      </c>
    </row>
    <row r="3046" spans="1:11">
      <c r="A3046" s="67" t="s">
        <v>3737</v>
      </c>
      <c r="B3046" s="68" t="s">
        <v>3738</v>
      </c>
      <c r="C3046" s="68" t="s">
        <v>3693</v>
      </c>
      <c r="D3046" s="68" t="s">
        <v>3694</v>
      </c>
      <c r="E3046" s="68" t="s">
        <v>4280</v>
      </c>
      <c r="F3046" s="68" t="s">
        <v>4281</v>
      </c>
      <c r="G3046" s="68" t="s">
        <v>3472</v>
      </c>
      <c r="H3046" s="69">
        <v>1649918</v>
      </c>
      <c r="I3046" s="68" t="s">
        <v>5148</v>
      </c>
      <c r="J3046" s="70" t="s">
        <v>3455</v>
      </c>
      <c r="K3046" s="178" t="s">
        <v>3455</v>
      </c>
    </row>
    <row r="3047" spans="1:11">
      <c r="A3047" s="67" t="s">
        <v>3739</v>
      </c>
      <c r="B3047" s="68" t="s">
        <v>3740</v>
      </c>
      <c r="C3047" s="68" t="s">
        <v>3693</v>
      </c>
      <c r="D3047" s="68" t="s">
        <v>3694</v>
      </c>
      <c r="E3047" s="68" t="s">
        <v>4280</v>
      </c>
      <c r="F3047" s="68" t="s">
        <v>4281</v>
      </c>
      <c r="G3047" s="68" t="s">
        <v>3472</v>
      </c>
      <c r="H3047" s="69">
        <v>10709351</v>
      </c>
      <c r="I3047" s="68" t="s">
        <v>5148</v>
      </c>
      <c r="J3047" s="70" t="s">
        <v>3455</v>
      </c>
      <c r="K3047" s="178" t="s">
        <v>3455</v>
      </c>
    </row>
    <row r="3048" spans="1:11">
      <c r="A3048" s="67" t="s">
        <v>3741</v>
      </c>
      <c r="B3048" s="68" t="s">
        <v>3742</v>
      </c>
      <c r="C3048" s="68" t="s">
        <v>3693</v>
      </c>
      <c r="D3048" s="68" t="s">
        <v>3694</v>
      </c>
      <c r="E3048" s="68" t="s">
        <v>4280</v>
      </c>
      <c r="F3048" s="68" t="s">
        <v>4281</v>
      </c>
      <c r="G3048" s="68" t="s">
        <v>3472</v>
      </c>
      <c r="H3048" s="69">
        <v>2840295</v>
      </c>
      <c r="I3048" s="68" t="s">
        <v>5148</v>
      </c>
      <c r="J3048" s="70" t="s">
        <v>3455</v>
      </c>
      <c r="K3048" s="178" t="s">
        <v>3455</v>
      </c>
    </row>
    <row r="3049" spans="1:11">
      <c r="A3049" s="67" t="s">
        <v>4421</v>
      </c>
      <c r="B3049" s="68" t="s">
        <v>4422</v>
      </c>
      <c r="C3049" s="68" t="s">
        <v>3693</v>
      </c>
      <c r="D3049" s="68" t="s">
        <v>3694</v>
      </c>
      <c r="E3049" s="68" t="s">
        <v>4280</v>
      </c>
      <c r="F3049" s="68" t="s">
        <v>4281</v>
      </c>
      <c r="G3049" s="68" t="s">
        <v>3472</v>
      </c>
      <c r="H3049" s="69">
        <v>145355</v>
      </c>
      <c r="I3049" s="68" t="s">
        <v>5148</v>
      </c>
      <c r="J3049" s="70" t="s">
        <v>3455</v>
      </c>
      <c r="K3049" s="178" t="s">
        <v>3455</v>
      </c>
    </row>
    <row r="3050" spans="1:11">
      <c r="A3050" s="67" t="s">
        <v>3745</v>
      </c>
      <c r="B3050" s="68" t="s">
        <v>3746</v>
      </c>
      <c r="C3050" s="68" t="s">
        <v>3693</v>
      </c>
      <c r="D3050" s="68" t="s">
        <v>3694</v>
      </c>
      <c r="E3050" s="68" t="s">
        <v>4280</v>
      </c>
      <c r="F3050" s="68" t="s">
        <v>4281</v>
      </c>
      <c r="G3050" s="68" t="s">
        <v>3472</v>
      </c>
      <c r="H3050" s="69">
        <v>22844055</v>
      </c>
      <c r="I3050" s="68" t="s">
        <v>5148</v>
      </c>
      <c r="J3050" s="70" t="s">
        <v>3455</v>
      </c>
      <c r="K3050" s="178" t="s">
        <v>3455</v>
      </c>
    </row>
    <row r="3051" spans="1:11">
      <c r="A3051" s="67" t="s">
        <v>4259</v>
      </c>
      <c r="B3051" s="68" t="s">
        <v>4260</v>
      </c>
      <c r="C3051" s="68" t="s">
        <v>3749</v>
      </c>
      <c r="D3051" s="68" t="s">
        <v>3750</v>
      </c>
      <c r="E3051" s="68" t="s">
        <v>4280</v>
      </c>
      <c r="F3051" s="68" t="s">
        <v>4281</v>
      </c>
      <c r="G3051" s="68" t="s">
        <v>3472</v>
      </c>
      <c r="H3051" s="69">
        <v>376142</v>
      </c>
      <c r="I3051" s="68" t="s">
        <v>5148</v>
      </c>
      <c r="J3051" s="70" t="s">
        <v>3455</v>
      </c>
      <c r="K3051" s="178" t="s">
        <v>3455</v>
      </c>
    </row>
    <row r="3052" spans="1:11">
      <c r="A3052" s="67" t="s">
        <v>3757</v>
      </c>
      <c r="B3052" s="68" t="s">
        <v>3758</v>
      </c>
      <c r="C3052" s="68" t="s">
        <v>3749</v>
      </c>
      <c r="D3052" s="68" t="s">
        <v>3750</v>
      </c>
      <c r="E3052" s="68" t="s">
        <v>4280</v>
      </c>
      <c r="F3052" s="68" t="s">
        <v>4281</v>
      </c>
      <c r="G3052" s="68" t="s">
        <v>3472</v>
      </c>
      <c r="H3052" s="69">
        <v>188071</v>
      </c>
      <c r="I3052" s="68" t="s">
        <v>5148</v>
      </c>
      <c r="J3052" s="70" t="s">
        <v>3455</v>
      </c>
      <c r="K3052" s="178" t="s">
        <v>3455</v>
      </c>
    </row>
    <row r="3053" spans="1:11">
      <c r="A3053" s="67" t="s">
        <v>3761</v>
      </c>
      <c r="B3053" s="68" t="s">
        <v>3762</v>
      </c>
      <c r="C3053" s="68" t="s">
        <v>3749</v>
      </c>
      <c r="D3053" s="68" t="s">
        <v>3750</v>
      </c>
      <c r="E3053" s="68" t="s">
        <v>4280</v>
      </c>
      <c r="F3053" s="68" t="s">
        <v>4281</v>
      </c>
      <c r="G3053" s="68" t="s">
        <v>3472</v>
      </c>
      <c r="H3053" s="69">
        <v>9047782</v>
      </c>
      <c r="I3053" s="68" t="s">
        <v>5148</v>
      </c>
      <c r="J3053" s="70" t="s">
        <v>3455</v>
      </c>
      <c r="K3053" s="178" t="s">
        <v>3455</v>
      </c>
    </row>
    <row r="3054" spans="1:11">
      <c r="A3054" s="67" t="s">
        <v>3773</v>
      </c>
      <c r="B3054" s="68" t="s">
        <v>3774</v>
      </c>
      <c r="C3054" s="68" t="s">
        <v>3765</v>
      </c>
      <c r="D3054" s="68" t="s">
        <v>3766</v>
      </c>
      <c r="E3054" s="68" t="s">
        <v>4280</v>
      </c>
      <c r="F3054" s="68" t="s">
        <v>4281</v>
      </c>
      <c r="G3054" s="68" t="s">
        <v>3472</v>
      </c>
      <c r="H3054" s="69">
        <v>188071</v>
      </c>
      <c r="I3054" s="68" t="s">
        <v>5148</v>
      </c>
      <c r="J3054" s="70" t="s">
        <v>3455</v>
      </c>
      <c r="K3054" s="178" t="s">
        <v>3455</v>
      </c>
    </row>
    <row r="3055" spans="1:11">
      <c r="A3055" s="67" t="s">
        <v>3775</v>
      </c>
      <c r="B3055" s="68" t="s">
        <v>3776</v>
      </c>
      <c r="C3055" s="68" t="s">
        <v>3765</v>
      </c>
      <c r="D3055" s="68" t="s">
        <v>3766</v>
      </c>
      <c r="E3055" s="68" t="s">
        <v>4280</v>
      </c>
      <c r="F3055" s="68" t="s">
        <v>4281</v>
      </c>
      <c r="G3055" s="68" t="s">
        <v>3472</v>
      </c>
      <c r="H3055" s="69">
        <v>188071</v>
      </c>
      <c r="I3055" s="68" t="s">
        <v>5148</v>
      </c>
      <c r="J3055" s="70" t="s">
        <v>3455</v>
      </c>
      <c r="K3055" s="178" t="s">
        <v>3455</v>
      </c>
    </row>
    <row r="3056" spans="1:11">
      <c r="A3056" s="67" t="s">
        <v>3779</v>
      </c>
      <c r="B3056" s="68" t="s">
        <v>3780</v>
      </c>
      <c r="C3056" s="68" t="s">
        <v>3765</v>
      </c>
      <c r="D3056" s="68" t="s">
        <v>3766</v>
      </c>
      <c r="E3056" s="68" t="s">
        <v>4280</v>
      </c>
      <c r="F3056" s="68" t="s">
        <v>4281</v>
      </c>
      <c r="G3056" s="68" t="s">
        <v>3472</v>
      </c>
      <c r="H3056" s="69">
        <v>5828538</v>
      </c>
      <c r="I3056" s="68" t="s">
        <v>5148</v>
      </c>
      <c r="J3056" s="70" t="s">
        <v>3455</v>
      </c>
      <c r="K3056" s="178" t="s">
        <v>3455</v>
      </c>
    </row>
    <row r="3057" spans="1:11">
      <c r="A3057" s="67" t="s">
        <v>3793</v>
      </c>
      <c r="B3057" s="68" t="s">
        <v>3794</v>
      </c>
      <c r="C3057" s="68" t="s">
        <v>3783</v>
      </c>
      <c r="D3057" s="68" t="s">
        <v>3784</v>
      </c>
      <c r="E3057" s="68" t="s">
        <v>4280</v>
      </c>
      <c r="F3057" s="68" t="s">
        <v>4281</v>
      </c>
      <c r="G3057" s="68" t="s">
        <v>3472</v>
      </c>
      <c r="H3057" s="69">
        <v>1072577</v>
      </c>
      <c r="I3057" s="68" t="s">
        <v>5148</v>
      </c>
      <c r="J3057" s="70" t="s">
        <v>3455</v>
      </c>
      <c r="K3057" s="178" t="s">
        <v>3455</v>
      </c>
    </row>
    <row r="3058" spans="1:11">
      <c r="A3058" s="67" t="s">
        <v>4263</v>
      </c>
      <c r="B3058" s="68" t="s">
        <v>4213</v>
      </c>
      <c r="C3058" s="68" t="s">
        <v>3783</v>
      </c>
      <c r="D3058" s="68" t="s">
        <v>3784</v>
      </c>
      <c r="E3058" s="68" t="s">
        <v>4280</v>
      </c>
      <c r="F3058" s="68" t="s">
        <v>4281</v>
      </c>
      <c r="G3058" s="68" t="s">
        <v>3472</v>
      </c>
      <c r="H3058" s="69">
        <v>463388</v>
      </c>
      <c r="I3058" s="68" t="s">
        <v>5148</v>
      </c>
      <c r="J3058" s="70" t="s">
        <v>3455</v>
      </c>
      <c r="K3058" s="178" t="s">
        <v>3455</v>
      </c>
    </row>
    <row r="3059" spans="1:11">
      <c r="A3059" s="67" t="s">
        <v>4433</v>
      </c>
      <c r="B3059" s="68" t="s">
        <v>4434</v>
      </c>
      <c r="C3059" s="68" t="s">
        <v>3783</v>
      </c>
      <c r="D3059" s="68" t="s">
        <v>3784</v>
      </c>
      <c r="E3059" s="68" t="s">
        <v>4280</v>
      </c>
      <c r="F3059" s="68" t="s">
        <v>4281</v>
      </c>
      <c r="G3059" s="68" t="s">
        <v>3472</v>
      </c>
      <c r="H3059" s="69">
        <v>230787</v>
      </c>
      <c r="I3059" s="68" t="s">
        <v>5148</v>
      </c>
      <c r="J3059" s="70" t="s">
        <v>3455</v>
      </c>
      <c r="K3059" s="178" t="s">
        <v>3455</v>
      </c>
    </row>
    <row r="3060" spans="1:11">
      <c r="A3060" s="67" t="s">
        <v>3799</v>
      </c>
      <c r="B3060" s="68" t="s">
        <v>3800</v>
      </c>
      <c r="C3060" s="68" t="s">
        <v>3783</v>
      </c>
      <c r="D3060" s="68" t="s">
        <v>3784</v>
      </c>
      <c r="E3060" s="68" t="s">
        <v>4280</v>
      </c>
      <c r="F3060" s="68" t="s">
        <v>4281</v>
      </c>
      <c r="G3060" s="68" t="s">
        <v>3472</v>
      </c>
      <c r="H3060" s="69">
        <v>8217419</v>
      </c>
      <c r="I3060" s="68" t="s">
        <v>5148</v>
      </c>
      <c r="J3060" s="70" t="s">
        <v>3455</v>
      </c>
      <c r="K3060" s="178" t="s">
        <v>3455</v>
      </c>
    </row>
    <row r="3061" spans="1:11">
      <c r="A3061" s="67" t="s">
        <v>3811</v>
      </c>
      <c r="B3061" s="68" t="s">
        <v>3812</v>
      </c>
      <c r="C3061" s="68" t="s">
        <v>3805</v>
      </c>
      <c r="D3061" s="68" t="s">
        <v>3806</v>
      </c>
      <c r="E3061" s="68" t="s">
        <v>4280</v>
      </c>
      <c r="F3061" s="68" t="s">
        <v>4281</v>
      </c>
      <c r="G3061" s="68" t="s">
        <v>3472</v>
      </c>
      <c r="H3061" s="69">
        <v>1859704</v>
      </c>
      <c r="I3061" s="68" t="s">
        <v>5148</v>
      </c>
      <c r="J3061" s="70" t="s">
        <v>3455</v>
      </c>
      <c r="K3061" s="178" t="s">
        <v>3455</v>
      </c>
    </row>
    <row r="3062" spans="1:11">
      <c r="A3062" s="67" t="s">
        <v>3813</v>
      </c>
      <c r="B3062" s="68" t="s">
        <v>3814</v>
      </c>
      <c r="C3062" s="68" t="s">
        <v>3805</v>
      </c>
      <c r="D3062" s="68" t="s">
        <v>3806</v>
      </c>
      <c r="E3062" s="68" t="s">
        <v>4280</v>
      </c>
      <c r="F3062" s="68" t="s">
        <v>4281</v>
      </c>
      <c r="G3062" s="68" t="s">
        <v>3472</v>
      </c>
      <c r="H3062" s="69">
        <v>1047069</v>
      </c>
      <c r="I3062" s="68" t="s">
        <v>5148</v>
      </c>
      <c r="J3062" s="70" t="s">
        <v>3455</v>
      </c>
      <c r="K3062" s="178" t="s">
        <v>3455</v>
      </c>
    </row>
    <row r="3063" spans="1:11">
      <c r="A3063" s="67" t="s">
        <v>3815</v>
      </c>
      <c r="B3063" s="68" t="s">
        <v>3816</v>
      </c>
      <c r="C3063" s="68" t="s">
        <v>3805</v>
      </c>
      <c r="D3063" s="68" t="s">
        <v>3806</v>
      </c>
      <c r="E3063" s="68" t="s">
        <v>4280</v>
      </c>
      <c r="F3063" s="68" t="s">
        <v>4281</v>
      </c>
      <c r="G3063" s="68" t="s">
        <v>3472</v>
      </c>
      <c r="H3063" s="69">
        <v>541757</v>
      </c>
      <c r="I3063" s="68" t="s">
        <v>5148</v>
      </c>
      <c r="J3063" s="70" t="s">
        <v>3455</v>
      </c>
      <c r="K3063" s="178" t="s">
        <v>3455</v>
      </c>
    </row>
    <row r="3064" spans="1:11">
      <c r="A3064" s="67" t="s">
        <v>4264</v>
      </c>
      <c r="B3064" s="68" t="s">
        <v>4265</v>
      </c>
      <c r="C3064" s="68" t="s">
        <v>3805</v>
      </c>
      <c r="D3064" s="68" t="s">
        <v>3806</v>
      </c>
      <c r="E3064" s="68" t="s">
        <v>4280</v>
      </c>
      <c r="F3064" s="68" t="s">
        <v>4281</v>
      </c>
      <c r="G3064" s="68" t="s">
        <v>3472</v>
      </c>
      <c r="H3064" s="69">
        <v>427728</v>
      </c>
      <c r="I3064" s="68" t="s">
        <v>5148</v>
      </c>
      <c r="J3064" s="70" t="s">
        <v>3455</v>
      </c>
      <c r="K3064" s="178" t="s">
        <v>3455</v>
      </c>
    </row>
    <row r="3065" spans="1:11">
      <c r="A3065" s="67" t="s">
        <v>3817</v>
      </c>
      <c r="B3065" s="68" t="s">
        <v>3818</v>
      </c>
      <c r="C3065" s="68" t="s">
        <v>3805</v>
      </c>
      <c r="D3065" s="68" t="s">
        <v>3806</v>
      </c>
      <c r="E3065" s="68" t="s">
        <v>4280</v>
      </c>
      <c r="F3065" s="68" t="s">
        <v>4281</v>
      </c>
      <c r="G3065" s="68" t="s">
        <v>3472</v>
      </c>
      <c r="H3065" s="69">
        <v>376142</v>
      </c>
      <c r="I3065" s="68" t="s">
        <v>5148</v>
      </c>
      <c r="J3065" s="70" t="s">
        <v>3455</v>
      </c>
      <c r="K3065" s="178" t="s">
        <v>3455</v>
      </c>
    </row>
    <row r="3066" spans="1:11">
      <c r="A3066" s="67" t="s">
        <v>3821</v>
      </c>
      <c r="B3066" s="68" t="s">
        <v>3820</v>
      </c>
      <c r="C3066" s="68" t="s">
        <v>3805</v>
      </c>
      <c r="D3066" s="68" t="s">
        <v>3806</v>
      </c>
      <c r="E3066" s="68" t="s">
        <v>4280</v>
      </c>
      <c r="F3066" s="68" t="s">
        <v>4281</v>
      </c>
      <c r="G3066" s="68" t="s">
        <v>3472</v>
      </c>
      <c r="H3066" s="69">
        <v>6704629</v>
      </c>
      <c r="I3066" s="68" t="s">
        <v>5148</v>
      </c>
      <c r="J3066" s="70" t="s">
        <v>3455</v>
      </c>
      <c r="K3066" s="178" t="s">
        <v>3455</v>
      </c>
    </row>
    <row r="3067" spans="1:11">
      <c r="A3067" s="67" t="s">
        <v>3832</v>
      </c>
      <c r="B3067" s="68" t="s">
        <v>3833</v>
      </c>
      <c r="C3067" s="68" t="s">
        <v>3824</v>
      </c>
      <c r="D3067" s="68" t="s">
        <v>3825</v>
      </c>
      <c r="E3067" s="68" t="s">
        <v>4280</v>
      </c>
      <c r="F3067" s="68" t="s">
        <v>4281</v>
      </c>
      <c r="G3067" s="68" t="s">
        <v>3472</v>
      </c>
      <c r="H3067" s="69">
        <v>356024</v>
      </c>
      <c r="I3067" s="68" t="s">
        <v>5148</v>
      </c>
      <c r="J3067" s="70" t="s">
        <v>3455</v>
      </c>
      <c r="K3067" s="178" t="s">
        <v>3455</v>
      </c>
    </row>
    <row r="3068" spans="1:11">
      <c r="A3068" s="67" t="s">
        <v>3834</v>
      </c>
      <c r="B3068" s="68" t="s">
        <v>3835</v>
      </c>
      <c r="C3068" s="68" t="s">
        <v>3824</v>
      </c>
      <c r="D3068" s="68" t="s">
        <v>3825</v>
      </c>
      <c r="E3068" s="68" t="s">
        <v>4280</v>
      </c>
      <c r="F3068" s="68" t="s">
        <v>4281</v>
      </c>
      <c r="G3068" s="68" t="s">
        <v>3472</v>
      </c>
      <c r="H3068" s="69">
        <v>418857</v>
      </c>
      <c r="I3068" s="68" t="s">
        <v>5148</v>
      </c>
      <c r="J3068" s="70" t="s">
        <v>3455</v>
      </c>
      <c r="K3068" s="178" t="s">
        <v>3455</v>
      </c>
    </row>
    <row r="3069" spans="1:11">
      <c r="A3069" s="67" t="s">
        <v>3836</v>
      </c>
      <c r="B3069" s="68" t="s">
        <v>3837</v>
      </c>
      <c r="C3069" s="68" t="s">
        <v>3824</v>
      </c>
      <c r="D3069" s="68" t="s">
        <v>3825</v>
      </c>
      <c r="E3069" s="68" t="s">
        <v>4280</v>
      </c>
      <c r="F3069" s="68" t="s">
        <v>4281</v>
      </c>
      <c r="G3069" s="68" t="s">
        <v>3472</v>
      </c>
      <c r="H3069" s="69">
        <v>2363586</v>
      </c>
      <c r="I3069" s="68" t="s">
        <v>5148</v>
      </c>
      <c r="J3069" s="70" t="s">
        <v>3455</v>
      </c>
      <c r="K3069" s="178" t="s">
        <v>3455</v>
      </c>
    </row>
    <row r="3070" spans="1:11">
      <c r="A3070" s="67" t="s">
        <v>3838</v>
      </c>
      <c r="B3070" s="68" t="s">
        <v>3839</v>
      </c>
      <c r="C3070" s="68" t="s">
        <v>3824</v>
      </c>
      <c r="D3070" s="68" t="s">
        <v>3825</v>
      </c>
      <c r="E3070" s="68" t="s">
        <v>4280</v>
      </c>
      <c r="F3070" s="68" t="s">
        <v>4281</v>
      </c>
      <c r="G3070" s="68" t="s">
        <v>3472</v>
      </c>
      <c r="H3070" s="69">
        <v>7499785</v>
      </c>
      <c r="I3070" s="68" t="s">
        <v>5148</v>
      </c>
      <c r="J3070" s="70" t="s">
        <v>3455</v>
      </c>
      <c r="K3070" s="178" t="s">
        <v>3455</v>
      </c>
    </row>
    <row r="3071" spans="1:11">
      <c r="A3071" s="67" t="s">
        <v>3842</v>
      </c>
      <c r="B3071" s="68" t="s">
        <v>3843</v>
      </c>
      <c r="C3071" s="68" t="s">
        <v>3824</v>
      </c>
      <c r="D3071" s="68" t="s">
        <v>3825</v>
      </c>
      <c r="E3071" s="68" t="s">
        <v>4280</v>
      </c>
      <c r="F3071" s="68" t="s">
        <v>4281</v>
      </c>
      <c r="G3071" s="68" t="s">
        <v>3472</v>
      </c>
      <c r="H3071" s="69">
        <v>1357118</v>
      </c>
      <c r="I3071" s="68" t="s">
        <v>5148</v>
      </c>
      <c r="J3071" s="70" t="s">
        <v>3455</v>
      </c>
      <c r="K3071" s="178" t="s">
        <v>3455</v>
      </c>
    </row>
    <row r="3072" spans="1:11">
      <c r="A3072" s="67" t="s">
        <v>4200</v>
      </c>
      <c r="B3072" s="68" t="s">
        <v>4201</v>
      </c>
      <c r="C3072" s="68" t="s">
        <v>3824</v>
      </c>
      <c r="D3072" s="68" t="s">
        <v>3825</v>
      </c>
      <c r="E3072" s="68" t="s">
        <v>4280</v>
      </c>
      <c r="F3072" s="68" t="s">
        <v>4281</v>
      </c>
      <c r="G3072" s="68" t="s">
        <v>3472</v>
      </c>
      <c r="H3072" s="69">
        <v>42716</v>
      </c>
      <c r="I3072" s="68" t="s">
        <v>5148</v>
      </c>
      <c r="J3072" s="70" t="s">
        <v>3455</v>
      </c>
      <c r="K3072" s="178" t="s">
        <v>3455</v>
      </c>
    </row>
    <row r="3073" spans="1:11">
      <c r="A3073" s="67" t="s">
        <v>4236</v>
      </c>
      <c r="B3073" s="68" t="s">
        <v>4237</v>
      </c>
      <c r="C3073" s="68" t="s">
        <v>3824</v>
      </c>
      <c r="D3073" s="68" t="s">
        <v>3825</v>
      </c>
      <c r="E3073" s="68" t="s">
        <v>4280</v>
      </c>
      <c r="F3073" s="68" t="s">
        <v>4281</v>
      </c>
      <c r="G3073" s="68" t="s">
        <v>3472</v>
      </c>
      <c r="H3073" s="69">
        <v>940353</v>
      </c>
      <c r="I3073" s="68" t="s">
        <v>5148</v>
      </c>
      <c r="J3073" s="70" t="s">
        <v>3455</v>
      </c>
      <c r="K3073" s="178" t="s">
        <v>3455</v>
      </c>
    </row>
    <row r="3074" spans="1:11">
      <c r="A3074" s="67" t="s">
        <v>3884</v>
      </c>
      <c r="B3074" s="68" t="s">
        <v>3885</v>
      </c>
      <c r="C3074" s="68" t="s">
        <v>3846</v>
      </c>
      <c r="D3074" s="68" t="s">
        <v>3847</v>
      </c>
      <c r="E3074" s="68" t="s">
        <v>4280</v>
      </c>
      <c r="F3074" s="68" t="s">
        <v>4281</v>
      </c>
      <c r="G3074" s="68" t="s">
        <v>3472</v>
      </c>
      <c r="H3074" s="69">
        <v>6571620</v>
      </c>
      <c r="I3074" s="68" t="s">
        <v>5148</v>
      </c>
      <c r="J3074" s="70" t="s">
        <v>3455</v>
      </c>
      <c r="K3074" s="178" t="s">
        <v>3455</v>
      </c>
    </row>
    <row r="3075" spans="1:11">
      <c r="A3075" s="67" t="s">
        <v>3888</v>
      </c>
      <c r="B3075" s="68" t="s">
        <v>3889</v>
      </c>
      <c r="C3075" s="68" t="s">
        <v>3846</v>
      </c>
      <c r="D3075" s="68" t="s">
        <v>3847</v>
      </c>
      <c r="E3075" s="68" t="s">
        <v>4280</v>
      </c>
      <c r="F3075" s="68" t="s">
        <v>4281</v>
      </c>
      <c r="G3075" s="68" t="s">
        <v>3472</v>
      </c>
      <c r="H3075" s="69">
        <v>418857</v>
      </c>
      <c r="I3075" s="68" t="s">
        <v>5148</v>
      </c>
      <c r="J3075" s="70" t="s">
        <v>3455</v>
      </c>
      <c r="K3075" s="178" t="s">
        <v>3455</v>
      </c>
    </row>
    <row r="3076" spans="1:11">
      <c r="A3076" s="67" t="s">
        <v>3890</v>
      </c>
      <c r="B3076" s="68" t="s">
        <v>3891</v>
      </c>
      <c r="C3076" s="68" t="s">
        <v>3846</v>
      </c>
      <c r="D3076" s="68" t="s">
        <v>3847</v>
      </c>
      <c r="E3076" s="68" t="s">
        <v>4280</v>
      </c>
      <c r="F3076" s="68" t="s">
        <v>4281</v>
      </c>
      <c r="G3076" s="68" t="s">
        <v>3472</v>
      </c>
      <c r="H3076" s="69">
        <v>18726513</v>
      </c>
      <c r="I3076" s="68" t="s">
        <v>5148</v>
      </c>
      <c r="J3076" s="70" t="s">
        <v>3455</v>
      </c>
      <c r="K3076" s="178" t="s">
        <v>3455</v>
      </c>
    </row>
    <row r="3077" spans="1:11">
      <c r="A3077" s="67" t="s">
        <v>3894</v>
      </c>
      <c r="B3077" s="68" t="s">
        <v>3895</v>
      </c>
      <c r="C3077" s="68" t="s">
        <v>3846</v>
      </c>
      <c r="D3077" s="68" t="s">
        <v>3847</v>
      </c>
      <c r="E3077" s="68" t="s">
        <v>4280</v>
      </c>
      <c r="F3077" s="68" t="s">
        <v>4281</v>
      </c>
      <c r="G3077" s="68" t="s">
        <v>3472</v>
      </c>
      <c r="H3077" s="69">
        <v>8336561</v>
      </c>
      <c r="I3077" s="68" t="s">
        <v>5148</v>
      </c>
      <c r="J3077" s="70" t="s">
        <v>3455</v>
      </c>
      <c r="K3077" s="178" t="s">
        <v>3455</v>
      </c>
    </row>
    <row r="3078" spans="1:11">
      <c r="A3078" s="67" t="s">
        <v>5059</v>
      </c>
      <c r="B3078" s="68" t="s">
        <v>4661</v>
      </c>
      <c r="C3078" s="68" t="s">
        <v>3846</v>
      </c>
      <c r="D3078" s="68" t="s">
        <v>3847</v>
      </c>
      <c r="E3078" s="68" t="s">
        <v>4280</v>
      </c>
      <c r="F3078" s="68" t="s">
        <v>4281</v>
      </c>
      <c r="G3078" s="68" t="s">
        <v>3472</v>
      </c>
      <c r="H3078" s="69">
        <v>98287546</v>
      </c>
      <c r="I3078" s="68" t="s">
        <v>5148</v>
      </c>
      <c r="J3078" s="70" t="s">
        <v>3455</v>
      </c>
      <c r="K3078" s="178" t="s">
        <v>3455</v>
      </c>
    </row>
    <row r="3079" spans="1:11">
      <c r="A3079" s="67" t="s">
        <v>3912</v>
      </c>
      <c r="B3079" s="68" t="s">
        <v>3913</v>
      </c>
      <c r="C3079" s="68" t="s">
        <v>3900</v>
      </c>
      <c r="D3079" s="68" t="s">
        <v>3901</v>
      </c>
      <c r="E3079" s="68" t="s">
        <v>4280</v>
      </c>
      <c r="F3079" s="68" t="s">
        <v>4281</v>
      </c>
      <c r="G3079" s="68" t="s">
        <v>3472</v>
      </c>
      <c r="H3079" s="69">
        <v>2698588</v>
      </c>
      <c r="I3079" s="68" t="s">
        <v>5148</v>
      </c>
      <c r="J3079" s="70" t="s">
        <v>3455</v>
      </c>
      <c r="K3079" s="178" t="s">
        <v>3455</v>
      </c>
    </row>
    <row r="3080" spans="1:11">
      <c r="A3080" s="67" t="s">
        <v>3914</v>
      </c>
      <c r="B3080" s="68" t="s">
        <v>3915</v>
      </c>
      <c r="C3080" s="68" t="s">
        <v>3900</v>
      </c>
      <c r="D3080" s="68" t="s">
        <v>3901</v>
      </c>
      <c r="E3080" s="68" t="s">
        <v>4280</v>
      </c>
      <c r="F3080" s="68" t="s">
        <v>4281</v>
      </c>
      <c r="G3080" s="68" t="s">
        <v>3472</v>
      </c>
      <c r="H3080" s="69">
        <v>689736</v>
      </c>
      <c r="I3080" s="68" t="s">
        <v>5148</v>
      </c>
      <c r="J3080" s="70" t="s">
        <v>3455</v>
      </c>
      <c r="K3080" s="178" t="s">
        <v>3455</v>
      </c>
    </row>
    <row r="3081" spans="1:11">
      <c r="A3081" s="67" t="s">
        <v>3920</v>
      </c>
      <c r="B3081" s="68" t="s">
        <v>3921</v>
      </c>
      <c r="C3081" s="68" t="s">
        <v>3900</v>
      </c>
      <c r="D3081" s="68" t="s">
        <v>3901</v>
      </c>
      <c r="E3081" s="68" t="s">
        <v>4280</v>
      </c>
      <c r="F3081" s="68" t="s">
        <v>4281</v>
      </c>
      <c r="G3081" s="68" t="s">
        <v>3472</v>
      </c>
      <c r="H3081" s="69">
        <v>4228660</v>
      </c>
      <c r="I3081" s="68" t="s">
        <v>5148</v>
      </c>
      <c r="J3081" s="70" t="s">
        <v>3455</v>
      </c>
      <c r="K3081" s="178" t="s">
        <v>3455</v>
      </c>
    </row>
    <row r="3082" spans="1:11">
      <c r="A3082" s="67" t="s">
        <v>3936</v>
      </c>
      <c r="B3082" s="68" t="s">
        <v>3937</v>
      </c>
      <c r="C3082" s="68" t="s">
        <v>3924</v>
      </c>
      <c r="D3082" s="68" t="s">
        <v>3925</v>
      </c>
      <c r="E3082" s="68" t="s">
        <v>4280</v>
      </c>
      <c r="F3082" s="68" t="s">
        <v>4281</v>
      </c>
      <c r="G3082" s="68" t="s">
        <v>3472</v>
      </c>
      <c r="H3082" s="69">
        <v>1427434</v>
      </c>
      <c r="I3082" s="68" t="s">
        <v>5148</v>
      </c>
      <c r="J3082" s="70" t="s">
        <v>3455</v>
      </c>
      <c r="K3082" s="178" t="s">
        <v>3455</v>
      </c>
    </row>
    <row r="3083" spans="1:11">
      <c r="A3083" s="67" t="s">
        <v>4266</v>
      </c>
      <c r="B3083" s="68" t="s">
        <v>3923</v>
      </c>
      <c r="C3083" s="68" t="s">
        <v>3924</v>
      </c>
      <c r="D3083" s="68" t="s">
        <v>3925</v>
      </c>
      <c r="E3083" s="68" t="s">
        <v>4280</v>
      </c>
      <c r="F3083" s="68" t="s">
        <v>4281</v>
      </c>
      <c r="G3083" s="68" t="s">
        <v>3472</v>
      </c>
      <c r="H3083" s="69">
        <v>495952</v>
      </c>
      <c r="I3083" s="68" t="s">
        <v>5148</v>
      </c>
      <c r="J3083" s="70" t="s">
        <v>3455</v>
      </c>
      <c r="K3083" s="178" t="s">
        <v>3455</v>
      </c>
    </row>
    <row r="3084" spans="1:11">
      <c r="A3084" s="67" t="s">
        <v>4267</v>
      </c>
      <c r="B3084" s="68" t="s">
        <v>4268</v>
      </c>
      <c r="C3084" s="68" t="s">
        <v>3924</v>
      </c>
      <c r="D3084" s="68" t="s">
        <v>3925</v>
      </c>
      <c r="E3084" s="68" t="s">
        <v>4280</v>
      </c>
      <c r="F3084" s="68" t="s">
        <v>4281</v>
      </c>
      <c r="G3084" s="68" t="s">
        <v>3472</v>
      </c>
      <c r="H3084" s="69">
        <v>128147</v>
      </c>
      <c r="I3084" s="68" t="s">
        <v>5148</v>
      </c>
      <c r="J3084" s="70" t="s">
        <v>3455</v>
      </c>
      <c r="K3084" s="178" t="s">
        <v>3455</v>
      </c>
    </row>
    <row r="3085" spans="1:11">
      <c r="A3085" s="67" t="s">
        <v>4269</v>
      </c>
      <c r="B3085" s="68" t="s">
        <v>4270</v>
      </c>
      <c r="C3085" s="68" t="s">
        <v>3924</v>
      </c>
      <c r="D3085" s="68" t="s">
        <v>3925</v>
      </c>
      <c r="E3085" s="68" t="s">
        <v>4280</v>
      </c>
      <c r="F3085" s="68" t="s">
        <v>4281</v>
      </c>
      <c r="G3085" s="68" t="s">
        <v>3472</v>
      </c>
      <c r="H3085" s="69">
        <v>1384718</v>
      </c>
      <c r="I3085" s="68" t="s">
        <v>5148</v>
      </c>
      <c r="J3085" s="70" t="s">
        <v>3455</v>
      </c>
      <c r="K3085" s="178" t="s">
        <v>3455</v>
      </c>
    </row>
    <row r="3086" spans="1:11">
      <c r="A3086" s="67" t="s">
        <v>3940</v>
      </c>
      <c r="B3086" s="68" t="s">
        <v>3941</v>
      </c>
      <c r="C3086" s="68" t="s">
        <v>3924</v>
      </c>
      <c r="D3086" s="68" t="s">
        <v>3925</v>
      </c>
      <c r="E3086" s="68" t="s">
        <v>4280</v>
      </c>
      <c r="F3086" s="68" t="s">
        <v>4281</v>
      </c>
      <c r="G3086" s="68" t="s">
        <v>3472</v>
      </c>
      <c r="H3086" s="69">
        <v>2222431</v>
      </c>
      <c r="I3086" s="68" t="s">
        <v>5148</v>
      </c>
      <c r="J3086" s="70" t="s">
        <v>3455</v>
      </c>
      <c r="K3086" s="178" t="s">
        <v>3455</v>
      </c>
    </row>
    <row r="3087" spans="1:11">
      <c r="A3087" s="67" t="s">
        <v>3942</v>
      </c>
      <c r="B3087" s="68" t="s">
        <v>3943</v>
      </c>
      <c r="C3087" s="68" t="s">
        <v>3924</v>
      </c>
      <c r="D3087" s="68" t="s">
        <v>3925</v>
      </c>
      <c r="E3087" s="68" t="s">
        <v>4280</v>
      </c>
      <c r="F3087" s="68" t="s">
        <v>4281</v>
      </c>
      <c r="G3087" s="68" t="s">
        <v>3472</v>
      </c>
      <c r="H3087" s="69">
        <v>1504565</v>
      </c>
      <c r="I3087" s="68" t="s">
        <v>5148</v>
      </c>
      <c r="J3087" s="70" t="s">
        <v>3455</v>
      </c>
      <c r="K3087" s="178" t="s">
        <v>3455</v>
      </c>
    </row>
    <row r="3088" spans="1:11">
      <c r="A3088" s="67" t="s">
        <v>3944</v>
      </c>
      <c r="B3088" s="68" t="s">
        <v>3945</v>
      </c>
      <c r="C3088" s="68" t="s">
        <v>3924</v>
      </c>
      <c r="D3088" s="68" t="s">
        <v>3925</v>
      </c>
      <c r="E3088" s="68" t="s">
        <v>4280</v>
      </c>
      <c r="F3088" s="68" t="s">
        <v>4281</v>
      </c>
      <c r="G3088" s="68" t="s">
        <v>3472</v>
      </c>
      <c r="H3088" s="69">
        <v>230787</v>
      </c>
      <c r="I3088" s="68" t="s">
        <v>5148</v>
      </c>
      <c r="J3088" s="70" t="s">
        <v>3455</v>
      </c>
      <c r="K3088" s="178" t="s">
        <v>3455</v>
      </c>
    </row>
    <row r="3089" spans="1:11">
      <c r="A3089" s="67" t="s">
        <v>3948</v>
      </c>
      <c r="B3089" s="68" t="s">
        <v>3949</v>
      </c>
      <c r="C3089" s="68" t="s">
        <v>3924</v>
      </c>
      <c r="D3089" s="68" t="s">
        <v>3925</v>
      </c>
      <c r="E3089" s="68" t="s">
        <v>4280</v>
      </c>
      <c r="F3089" s="68" t="s">
        <v>4281</v>
      </c>
      <c r="G3089" s="68" t="s">
        <v>3472</v>
      </c>
      <c r="H3089" s="69">
        <v>2756874</v>
      </c>
      <c r="I3089" s="68" t="s">
        <v>5148</v>
      </c>
      <c r="J3089" s="70" t="s">
        <v>3455</v>
      </c>
      <c r="K3089" s="178" t="s">
        <v>3455</v>
      </c>
    </row>
    <row r="3090" spans="1:11">
      <c r="A3090" s="67" t="s">
        <v>3966</v>
      </c>
      <c r="B3090" s="68" t="s">
        <v>3967</v>
      </c>
      <c r="C3090" s="68" t="s">
        <v>3952</v>
      </c>
      <c r="D3090" s="68" t="s">
        <v>3953</v>
      </c>
      <c r="E3090" s="68" t="s">
        <v>4280</v>
      </c>
      <c r="F3090" s="68" t="s">
        <v>4281</v>
      </c>
      <c r="G3090" s="68" t="s">
        <v>3472</v>
      </c>
      <c r="H3090" s="69">
        <v>6971734</v>
      </c>
      <c r="I3090" s="68" t="s">
        <v>5148</v>
      </c>
      <c r="J3090" s="70" t="s">
        <v>3455</v>
      </c>
      <c r="K3090" s="178" t="s">
        <v>3455</v>
      </c>
    </row>
    <row r="3091" spans="1:11">
      <c r="A3091" s="67" t="s">
        <v>3984</v>
      </c>
      <c r="B3091" s="68" t="s">
        <v>3985</v>
      </c>
      <c r="C3091" s="68" t="s">
        <v>3970</v>
      </c>
      <c r="D3091" s="68" t="s">
        <v>3971</v>
      </c>
      <c r="E3091" s="68" t="s">
        <v>4280</v>
      </c>
      <c r="F3091" s="68" t="s">
        <v>4281</v>
      </c>
      <c r="G3091" s="68" t="s">
        <v>3472</v>
      </c>
      <c r="H3091" s="69">
        <v>1393055</v>
      </c>
      <c r="I3091" s="68" t="s">
        <v>5148</v>
      </c>
      <c r="J3091" s="70" t="s">
        <v>3455</v>
      </c>
      <c r="K3091" s="178" t="s">
        <v>3455</v>
      </c>
    </row>
    <row r="3092" spans="1:11">
      <c r="A3092" s="67" t="s">
        <v>3986</v>
      </c>
      <c r="B3092" s="68" t="s">
        <v>3987</v>
      </c>
      <c r="C3092" s="68" t="s">
        <v>3970</v>
      </c>
      <c r="D3092" s="68" t="s">
        <v>3971</v>
      </c>
      <c r="E3092" s="68" t="s">
        <v>4280</v>
      </c>
      <c r="F3092" s="68" t="s">
        <v>4281</v>
      </c>
      <c r="G3092" s="68" t="s">
        <v>3472</v>
      </c>
      <c r="H3092" s="69">
        <v>132384</v>
      </c>
      <c r="I3092" s="68" t="s">
        <v>5148</v>
      </c>
      <c r="J3092" s="70" t="s">
        <v>3455</v>
      </c>
      <c r="K3092" s="178" t="s">
        <v>3455</v>
      </c>
    </row>
    <row r="3093" spans="1:11">
      <c r="A3093" s="67" t="s">
        <v>3988</v>
      </c>
      <c r="B3093" s="68" t="s">
        <v>3989</v>
      </c>
      <c r="C3093" s="68" t="s">
        <v>3970</v>
      </c>
      <c r="D3093" s="68" t="s">
        <v>3971</v>
      </c>
      <c r="E3093" s="68" t="s">
        <v>4280</v>
      </c>
      <c r="F3093" s="68" t="s">
        <v>4281</v>
      </c>
      <c r="G3093" s="68" t="s">
        <v>3472</v>
      </c>
      <c r="H3093" s="69">
        <v>230787</v>
      </c>
      <c r="I3093" s="68" t="s">
        <v>5148</v>
      </c>
      <c r="J3093" s="70" t="s">
        <v>3455</v>
      </c>
      <c r="K3093" s="178" t="s">
        <v>3455</v>
      </c>
    </row>
    <row r="3094" spans="1:11">
      <c r="A3094" s="67" t="s">
        <v>3990</v>
      </c>
      <c r="B3094" s="68" t="s">
        <v>3991</v>
      </c>
      <c r="C3094" s="68" t="s">
        <v>3970</v>
      </c>
      <c r="D3094" s="68" t="s">
        <v>3971</v>
      </c>
      <c r="E3094" s="68" t="s">
        <v>4280</v>
      </c>
      <c r="F3094" s="68" t="s">
        <v>4281</v>
      </c>
      <c r="G3094" s="68" t="s">
        <v>3472</v>
      </c>
      <c r="H3094" s="69">
        <v>376142</v>
      </c>
      <c r="I3094" s="68" t="s">
        <v>5148</v>
      </c>
      <c r="J3094" s="70" t="s">
        <v>3455</v>
      </c>
      <c r="K3094" s="178" t="s">
        <v>3455</v>
      </c>
    </row>
    <row r="3095" spans="1:11">
      <c r="A3095" s="67" t="s">
        <v>3994</v>
      </c>
      <c r="B3095" s="68" t="s">
        <v>3995</v>
      </c>
      <c r="C3095" s="68" t="s">
        <v>3970</v>
      </c>
      <c r="D3095" s="68" t="s">
        <v>3971</v>
      </c>
      <c r="E3095" s="68" t="s">
        <v>4280</v>
      </c>
      <c r="F3095" s="68" t="s">
        <v>4281</v>
      </c>
      <c r="G3095" s="68" t="s">
        <v>3472</v>
      </c>
      <c r="H3095" s="69">
        <v>42716</v>
      </c>
      <c r="I3095" s="68" t="s">
        <v>5148</v>
      </c>
      <c r="J3095" s="70" t="s">
        <v>3455</v>
      </c>
      <c r="K3095" s="178" t="s">
        <v>3455</v>
      </c>
    </row>
    <row r="3096" spans="1:11">
      <c r="A3096" s="67" t="s">
        <v>4271</v>
      </c>
      <c r="B3096" s="68" t="s">
        <v>4272</v>
      </c>
      <c r="C3096" s="68" t="s">
        <v>3970</v>
      </c>
      <c r="D3096" s="68" t="s">
        <v>3971</v>
      </c>
      <c r="E3096" s="68" t="s">
        <v>4280</v>
      </c>
      <c r="F3096" s="68" t="s">
        <v>4281</v>
      </c>
      <c r="G3096" s="68" t="s">
        <v>3472</v>
      </c>
      <c r="H3096" s="69">
        <v>376142</v>
      </c>
      <c r="I3096" s="68" t="s">
        <v>5148</v>
      </c>
      <c r="J3096" s="70" t="s">
        <v>3455</v>
      </c>
      <c r="K3096" s="178" t="s">
        <v>3455</v>
      </c>
    </row>
    <row r="3097" spans="1:11">
      <c r="A3097" s="67" t="s">
        <v>4451</v>
      </c>
      <c r="B3097" s="68" t="s">
        <v>4452</v>
      </c>
      <c r="C3097" s="68" t="s">
        <v>3970</v>
      </c>
      <c r="D3097" s="68" t="s">
        <v>3971</v>
      </c>
      <c r="E3097" s="68" t="s">
        <v>4280</v>
      </c>
      <c r="F3097" s="68" t="s">
        <v>4281</v>
      </c>
      <c r="G3097" s="68" t="s">
        <v>3472</v>
      </c>
      <c r="H3097" s="69">
        <v>98403</v>
      </c>
      <c r="I3097" s="68" t="s">
        <v>5148</v>
      </c>
      <c r="J3097" s="70" t="s">
        <v>3455</v>
      </c>
      <c r="K3097" s="178" t="s">
        <v>3455</v>
      </c>
    </row>
    <row r="3098" spans="1:11">
      <c r="A3098" s="67" t="s">
        <v>4000</v>
      </c>
      <c r="B3098" s="68" t="s">
        <v>4001</v>
      </c>
      <c r="C3098" s="68" t="s">
        <v>3970</v>
      </c>
      <c r="D3098" s="68" t="s">
        <v>3971</v>
      </c>
      <c r="E3098" s="68" t="s">
        <v>4280</v>
      </c>
      <c r="F3098" s="68" t="s">
        <v>4281</v>
      </c>
      <c r="G3098" s="68" t="s">
        <v>3472</v>
      </c>
      <c r="H3098" s="69">
        <v>6129195</v>
      </c>
      <c r="I3098" s="68" t="s">
        <v>5148</v>
      </c>
      <c r="J3098" s="70" t="s">
        <v>3455</v>
      </c>
      <c r="K3098" s="178" t="s">
        <v>3455</v>
      </c>
    </row>
    <row r="3099" spans="1:11">
      <c r="A3099" s="67" t="s">
        <v>4014</v>
      </c>
      <c r="B3099" s="68" t="s">
        <v>4015</v>
      </c>
      <c r="C3099" s="68" t="s">
        <v>4004</v>
      </c>
      <c r="D3099" s="68" t="s">
        <v>4005</v>
      </c>
      <c r="E3099" s="68" t="s">
        <v>4280</v>
      </c>
      <c r="F3099" s="68" t="s">
        <v>4281</v>
      </c>
      <c r="G3099" s="68" t="s">
        <v>3472</v>
      </c>
      <c r="H3099" s="69">
        <v>837713</v>
      </c>
      <c r="I3099" s="68" t="s">
        <v>5148</v>
      </c>
      <c r="J3099" s="70" t="s">
        <v>3455</v>
      </c>
      <c r="K3099" s="178" t="s">
        <v>3455</v>
      </c>
    </row>
    <row r="3100" spans="1:11">
      <c r="A3100" s="67" t="s">
        <v>4018</v>
      </c>
      <c r="B3100" s="68" t="s">
        <v>4019</v>
      </c>
      <c r="C3100" s="68" t="s">
        <v>4004</v>
      </c>
      <c r="D3100" s="68" t="s">
        <v>4005</v>
      </c>
      <c r="E3100" s="68" t="s">
        <v>4280</v>
      </c>
      <c r="F3100" s="68" t="s">
        <v>4281</v>
      </c>
      <c r="G3100" s="68" t="s">
        <v>3472</v>
      </c>
      <c r="H3100" s="69">
        <v>6351075</v>
      </c>
      <c r="I3100" s="68" t="s">
        <v>5148</v>
      </c>
      <c r="J3100" s="70" t="s">
        <v>3455</v>
      </c>
      <c r="K3100" s="178" t="s">
        <v>3455</v>
      </c>
    </row>
    <row r="3101" spans="1:11">
      <c r="A3101" s="67" t="s">
        <v>4024</v>
      </c>
      <c r="B3101" s="68" t="s">
        <v>4025</v>
      </c>
      <c r="C3101" s="68" t="s">
        <v>4022</v>
      </c>
      <c r="D3101" s="68" t="s">
        <v>4023</v>
      </c>
      <c r="E3101" s="68" t="s">
        <v>4280</v>
      </c>
      <c r="F3101" s="68" t="s">
        <v>4281</v>
      </c>
      <c r="G3101" s="68" t="s">
        <v>3472</v>
      </c>
      <c r="H3101" s="69">
        <v>880284</v>
      </c>
      <c r="I3101" s="68" t="s">
        <v>5148</v>
      </c>
      <c r="J3101" s="70" t="s">
        <v>3455</v>
      </c>
      <c r="K3101" s="178" t="s">
        <v>3455</v>
      </c>
    </row>
    <row r="3102" spans="1:11">
      <c r="A3102" s="67" t="s">
        <v>4032</v>
      </c>
      <c r="B3102" s="68" t="s">
        <v>4033</v>
      </c>
      <c r="C3102" s="68" t="s">
        <v>4022</v>
      </c>
      <c r="D3102" s="68" t="s">
        <v>4023</v>
      </c>
      <c r="E3102" s="68" t="s">
        <v>4280</v>
      </c>
      <c r="F3102" s="68" t="s">
        <v>4281</v>
      </c>
      <c r="G3102" s="68" t="s">
        <v>3472</v>
      </c>
      <c r="H3102" s="69">
        <v>901714</v>
      </c>
      <c r="I3102" s="68" t="s">
        <v>5148</v>
      </c>
      <c r="J3102" s="70" t="s">
        <v>3455</v>
      </c>
      <c r="K3102" s="178" t="s">
        <v>3455</v>
      </c>
    </row>
    <row r="3103" spans="1:11">
      <c r="A3103" s="67" t="s">
        <v>4034</v>
      </c>
      <c r="B3103" s="68" t="s">
        <v>4035</v>
      </c>
      <c r="C3103" s="68" t="s">
        <v>4022</v>
      </c>
      <c r="D3103" s="68" t="s">
        <v>4023</v>
      </c>
      <c r="E3103" s="68" t="s">
        <v>4280</v>
      </c>
      <c r="F3103" s="68" t="s">
        <v>4281</v>
      </c>
      <c r="G3103" s="68" t="s">
        <v>3472</v>
      </c>
      <c r="H3103" s="69">
        <v>376142</v>
      </c>
      <c r="I3103" s="68" t="s">
        <v>5148</v>
      </c>
      <c r="J3103" s="70" t="s">
        <v>3455</v>
      </c>
      <c r="K3103" s="178" t="s">
        <v>3455</v>
      </c>
    </row>
    <row r="3104" spans="1:11">
      <c r="A3104" s="67" t="s">
        <v>4036</v>
      </c>
      <c r="B3104" s="68" t="s">
        <v>4037</v>
      </c>
      <c r="C3104" s="68" t="s">
        <v>4022</v>
      </c>
      <c r="D3104" s="68" t="s">
        <v>4023</v>
      </c>
      <c r="E3104" s="68" t="s">
        <v>4280</v>
      </c>
      <c r="F3104" s="68" t="s">
        <v>4281</v>
      </c>
      <c r="G3104" s="68" t="s">
        <v>3472</v>
      </c>
      <c r="H3104" s="69">
        <v>8022337</v>
      </c>
      <c r="I3104" s="68" t="s">
        <v>5148</v>
      </c>
      <c r="J3104" s="70" t="s">
        <v>3455</v>
      </c>
      <c r="K3104" s="178" t="s">
        <v>3455</v>
      </c>
    </row>
    <row r="3105" spans="1:11">
      <c r="A3105" s="67" t="s">
        <v>4056</v>
      </c>
      <c r="B3105" s="68" t="s">
        <v>4057</v>
      </c>
      <c r="C3105" s="68" t="s">
        <v>4042</v>
      </c>
      <c r="D3105" s="68" t="s">
        <v>4043</v>
      </c>
      <c r="E3105" s="68" t="s">
        <v>4280</v>
      </c>
      <c r="F3105" s="68" t="s">
        <v>4281</v>
      </c>
      <c r="G3105" s="68" t="s">
        <v>3472</v>
      </c>
      <c r="H3105" s="69">
        <v>2059818</v>
      </c>
      <c r="I3105" s="68" t="s">
        <v>5148</v>
      </c>
      <c r="J3105" s="70" t="s">
        <v>3455</v>
      </c>
      <c r="K3105" s="178" t="s">
        <v>3455</v>
      </c>
    </row>
    <row r="3106" spans="1:11">
      <c r="A3106" s="67" t="s">
        <v>4058</v>
      </c>
      <c r="B3106" s="68" t="s">
        <v>4059</v>
      </c>
      <c r="C3106" s="68" t="s">
        <v>4042</v>
      </c>
      <c r="D3106" s="68" t="s">
        <v>4043</v>
      </c>
      <c r="E3106" s="68" t="s">
        <v>4280</v>
      </c>
      <c r="F3106" s="68" t="s">
        <v>4281</v>
      </c>
      <c r="G3106" s="68" t="s">
        <v>3472</v>
      </c>
      <c r="H3106" s="69">
        <v>752281</v>
      </c>
      <c r="I3106" s="68" t="s">
        <v>5148</v>
      </c>
      <c r="J3106" s="70" t="s">
        <v>3455</v>
      </c>
      <c r="K3106" s="178" t="s">
        <v>3455</v>
      </c>
    </row>
    <row r="3107" spans="1:11">
      <c r="A3107" s="67" t="s">
        <v>4060</v>
      </c>
      <c r="B3107" s="68" t="s">
        <v>4061</v>
      </c>
      <c r="C3107" s="68" t="s">
        <v>4042</v>
      </c>
      <c r="D3107" s="68" t="s">
        <v>4043</v>
      </c>
      <c r="E3107" s="68" t="s">
        <v>4280</v>
      </c>
      <c r="F3107" s="68" t="s">
        <v>4281</v>
      </c>
      <c r="G3107" s="68" t="s">
        <v>3472</v>
      </c>
      <c r="H3107" s="69">
        <v>10800593</v>
      </c>
      <c r="I3107" s="68" t="s">
        <v>5148</v>
      </c>
      <c r="J3107" s="70" t="s">
        <v>3455</v>
      </c>
      <c r="K3107" s="178" t="s">
        <v>3455</v>
      </c>
    </row>
    <row r="3108" spans="1:11">
      <c r="A3108" s="67" t="s">
        <v>4228</v>
      </c>
      <c r="B3108" s="68" t="s">
        <v>4229</v>
      </c>
      <c r="C3108" s="68" t="s">
        <v>4042</v>
      </c>
      <c r="D3108" s="68" t="s">
        <v>4043</v>
      </c>
      <c r="E3108" s="68" t="s">
        <v>4280</v>
      </c>
      <c r="F3108" s="68" t="s">
        <v>4281</v>
      </c>
      <c r="G3108" s="68" t="s">
        <v>3472</v>
      </c>
      <c r="H3108" s="69">
        <v>587096</v>
      </c>
      <c r="I3108" s="68" t="s">
        <v>5148</v>
      </c>
      <c r="J3108" s="70" t="s">
        <v>3455</v>
      </c>
      <c r="K3108" s="178" t="s">
        <v>3455</v>
      </c>
    </row>
    <row r="3109" spans="1:11">
      <c r="A3109" s="67" t="s">
        <v>4064</v>
      </c>
      <c r="B3109" s="68" t="s">
        <v>4065</v>
      </c>
      <c r="C3109" s="68" t="s">
        <v>4042</v>
      </c>
      <c r="D3109" s="68" t="s">
        <v>4043</v>
      </c>
      <c r="E3109" s="68" t="s">
        <v>4280</v>
      </c>
      <c r="F3109" s="68" t="s">
        <v>4281</v>
      </c>
      <c r="G3109" s="68" t="s">
        <v>3472</v>
      </c>
      <c r="H3109" s="69">
        <v>576873</v>
      </c>
      <c r="I3109" s="68" t="s">
        <v>5148</v>
      </c>
      <c r="J3109" s="70" t="s">
        <v>3455</v>
      </c>
      <c r="K3109" s="178" t="s">
        <v>3455</v>
      </c>
    </row>
    <row r="3110" spans="1:11">
      <c r="A3110" s="67" t="s">
        <v>4076</v>
      </c>
      <c r="B3110" s="68" t="s">
        <v>4077</v>
      </c>
      <c r="C3110" s="68" t="s">
        <v>4072</v>
      </c>
      <c r="D3110" s="68" t="s">
        <v>4073</v>
      </c>
      <c r="E3110" s="68" t="s">
        <v>4280</v>
      </c>
      <c r="F3110" s="68" t="s">
        <v>4281</v>
      </c>
      <c r="G3110" s="68" t="s">
        <v>3472</v>
      </c>
      <c r="H3110" s="69">
        <v>376142</v>
      </c>
      <c r="I3110" s="68" t="s">
        <v>5148</v>
      </c>
      <c r="J3110" s="70" t="s">
        <v>3455</v>
      </c>
      <c r="K3110" s="178" t="s">
        <v>3455</v>
      </c>
    </row>
    <row r="3111" spans="1:11">
      <c r="A3111" s="67" t="s">
        <v>4080</v>
      </c>
      <c r="B3111" s="68" t="s">
        <v>4081</v>
      </c>
      <c r="C3111" s="68" t="s">
        <v>4072</v>
      </c>
      <c r="D3111" s="68" t="s">
        <v>4073</v>
      </c>
      <c r="E3111" s="68" t="s">
        <v>4280</v>
      </c>
      <c r="F3111" s="68" t="s">
        <v>4281</v>
      </c>
      <c r="G3111" s="68" t="s">
        <v>3472</v>
      </c>
      <c r="H3111" s="69">
        <v>2652986</v>
      </c>
      <c r="I3111" s="68" t="s">
        <v>5148</v>
      </c>
      <c r="J3111" s="70" t="s">
        <v>3455</v>
      </c>
      <c r="K3111" s="178" t="s">
        <v>3455</v>
      </c>
    </row>
    <row r="3112" spans="1:11">
      <c r="A3112" s="67" t="s">
        <v>4469</v>
      </c>
      <c r="B3112" s="68" t="s">
        <v>4470</v>
      </c>
      <c r="C3112" s="68" t="s">
        <v>4072</v>
      </c>
      <c r="D3112" s="68" t="s">
        <v>4073</v>
      </c>
      <c r="E3112" s="68" t="s">
        <v>4280</v>
      </c>
      <c r="F3112" s="68" t="s">
        <v>4281</v>
      </c>
      <c r="G3112" s="68" t="s">
        <v>3472</v>
      </c>
      <c r="H3112" s="69">
        <v>74300</v>
      </c>
      <c r="I3112" s="68" t="s">
        <v>5148</v>
      </c>
      <c r="J3112" s="70" t="s">
        <v>3455</v>
      </c>
      <c r="K3112" s="178" t="s">
        <v>3455</v>
      </c>
    </row>
    <row r="3113" spans="1:11">
      <c r="A3113" s="67" t="s">
        <v>4084</v>
      </c>
      <c r="B3113" s="68" t="s">
        <v>4085</v>
      </c>
      <c r="C3113" s="68" t="s">
        <v>4072</v>
      </c>
      <c r="D3113" s="68" t="s">
        <v>4073</v>
      </c>
      <c r="E3113" s="68" t="s">
        <v>4280</v>
      </c>
      <c r="F3113" s="68" t="s">
        <v>4281</v>
      </c>
      <c r="G3113" s="68" t="s">
        <v>3472</v>
      </c>
      <c r="H3113" s="69">
        <v>5203523</v>
      </c>
      <c r="I3113" s="68" t="s">
        <v>5148</v>
      </c>
      <c r="J3113" s="70" t="s">
        <v>3455</v>
      </c>
      <c r="K3113" s="178" t="s">
        <v>3455</v>
      </c>
    </row>
    <row r="3114" spans="1:11">
      <c r="A3114" s="67" t="s">
        <v>4092</v>
      </c>
      <c r="B3114" s="68" t="s">
        <v>4093</v>
      </c>
      <c r="C3114" s="68" t="s">
        <v>4088</v>
      </c>
      <c r="D3114" s="68" t="s">
        <v>4089</v>
      </c>
      <c r="E3114" s="68" t="s">
        <v>4280</v>
      </c>
      <c r="F3114" s="68" t="s">
        <v>4281</v>
      </c>
      <c r="G3114" s="68" t="s">
        <v>3472</v>
      </c>
      <c r="H3114" s="69">
        <v>692383</v>
      </c>
      <c r="I3114" s="68" t="s">
        <v>5148</v>
      </c>
      <c r="J3114" s="70" t="s">
        <v>3455</v>
      </c>
      <c r="K3114" s="178" t="s">
        <v>3455</v>
      </c>
    </row>
    <row r="3115" spans="1:11">
      <c r="A3115" s="67" t="s">
        <v>4096</v>
      </c>
      <c r="B3115" s="68" t="s">
        <v>4097</v>
      </c>
      <c r="C3115" s="68" t="s">
        <v>4088</v>
      </c>
      <c r="D3115" s="68" t="s">
        <v>4089</v>
      </c>
      <c r="E3115" s="68" t="s">
        <v>4280</v>
      </c>
      <c r="F3115" s="68" t="s">
        <v>4281</v>
      </c>
      <c r="G3115" s="68" t="s">
        <v>3472</v>
      </c>
      <c r="H3115" s="69">
        <v>4139014</v>
      </c>
      <c r="I3115" s="68" t="s">
        <v>5148</v>
      </c>
      <c r="J3115" s="70" t="s">
        <v>3455</v>
      </c>
      <c r="K3115" s="178" t="s">
        <v>3455</v>
      </c>
    </row>
    <row r="3116" spans="1:11">
      <c r="A3116" s="67" t="s">
        <v>4104</v>
      </c>
      <c r="B3116" s="68" t="s">
        <v>4105</v>
      </c>
      <c r="C3116" s="68" t="s">
        <v>4100</v>
      </c>
      <c r="D3116" s="68" t="s">
        <v>4101</v>
      </c>
      <c r="E3116" s="68" t="s">
        <v>4280</v>
      </c>
      <c r="F3116" s="68" t="s">
        <v>4281</v>
      </c>
      <c r="G3116" s="68" t="s">
        <v>3472</v>
      </c>
      <c r="H3116" s="69">
        <v>305088</v>
      </c>
      <c r="I3116" s="68" t="s">
        <v>5148</v>
      </c>
      <c r="J3116" s="70" t="s">
        <v>3455</v>
      </c>
      <c r="K3116" s="178" t="s">
        <v>3455</v>
      </c>
    </row>
    <row r="3117" spans="1:11">
      <c r="A3117" s="67" t="s">
        <v>4108</v>
      </c>
      <c r="B3117" s="68" t="s">
        <v>4109</v>
      </c>
      <c r="C3117" s="68" t="s">
        <v>4100</v>
      </c>
      <c r="D3117" s="68" t="s">
        <v>4101</v>
      </c>
      <c r="E3117" s="68" t="s">
        <v>4280</v>
      </c>
      <c r="F3117" s="68" t="s">
        <v>4281</v>
      </c>
      <c r="G3117" s="68" t="s">
        <v>3472</v>
      </c>
      <c r="H3117" s="69">
        <v>188071</v>
      </c>
      <c r="I3117" s="68" t="s">
        <v>5148</v>
      </c>
      <c r="J3117" s="70" t="s">
        <v>3455</v>
      </c>
      <c r="K3117" s="178" t="s">
        <v>3455</v>
      </c>
    </row>
    <row r="3118" spans="1:11">
      <c r="A3118" s="67" t="s">
        <v>4110</v>
      </c>
      <c r="B3118" s="68" t="s">
        <v>4111</v>
      </c>
      <c r="C3118" s="68" t="s">
        <v>4100</v>
      </c>
      <c r="D3118" s="68" t="s">
        <v>4101</v>
      </c>
      <c r="E3118" s="68" t="s">
        <v>4280</v>
      </c>
      <c r="F3118" s="68" t="s">
        <v>4281</v>
      </c>
      <c r="G3118" s="68" t="s">
        <v>3472</v>
      </c>
      <c r="H3118" s="69">
        <v>531434</v>
      </c>
      <c r="I3118" s="68" t="s">
        <v>5148</v>
      </c>
      <c r="J3118" s="70" t="s">
        <v>3455</v>
      </c>
      <c r="K3118" s="178" t="s">
        <v>3455</v>
      </c>
    </row>
    <row r="3119" spans="1:11">
      <c r="A3119" s="67" t="s">
        <v>4114</v>
      </c>
      <c r="B3119" s="68" t="s">
        <v>4115</v>
      </c>
      <c r="C3119" s="68" t="s">
        <v>4100</v>
      </c>
      <c r="D3119" s="68" t="s">
        <v>4101</v>
      </c>
      <c r="E3119" s="68" t="s">
        <v>4280</v>
      </c>
      <c r="F3119" s="68" t="s">
        <v>4281</v>
      </c>
      <c r="G3119" s="68" t="s">
        <v>3472</v>
      </c>
      <c r="H3119" s="69">
        <v>5641544</v>
      </c>
      <c r="I3119" s="68" t="s">
        <v>5148</v>
      </c>
      <c r="J3119" s="70" t="s">
        <v>3455</v>
      </c>
      <c r="K3119" s="178" t="s">
        <v>3455</v>
      </c>
    </row>
    <row r="3120" spans="1:11">
      <c r="A3120" s="67" t="s">
        <v>4120</v>
      </c>
      <c r="B3120" s="68" t="s">
        <v>4121</v>
      </c>
      <c r="C3120" s="68" t="s">
        <v>4118</v>
      </c>
      <c r="D3120" s="68" t="s">
        <v>4119</v>
      </c>
      <c r="E3120" s="68" t="s">
        <v>4280</v>
      </c>
      <c r="F3120" s="68" t="s">
        <v>4281</v>
      </c>
      <c r="G3120" s="68" t="s">
        <v>3472</v>
      </c>
      <c r="H3120" s="69">
        <v>2103156</v>
      </c>
      <c r="I3120" s="68" t="s">
        <v>5148</v>
      </c>
      <c r="J3120" s="70" t="s">
        <v>3455</v>
      </c>
      <c r="K3120" s="178" t="s">
        <v>3455</v>
      </c>
    </row>
    <row r="3121" spans="1:11">
      <c r="A3121" s="67" t="s">
        <v>4134</v>
      </c>
      <c r="B3121" s="68" t="s">
        <v>4135</v>
      </c>
      <c r="C3121" s="68" t="s">
        <v>4126</v>
      </c>
      <c r="D3121" s="68" t="s">
        <v>4127</v>
      </c>
      <c r="E3121" s="68" t="s">
        <v>4280</v>
      </c>
      <c r="F3121" s="68" t="s">
        <v>4281</v>
      </c>
      <c r="G3121" s="68" t="s">
        <v>3472</v>
      </c>
      <c r="H3121" s="69">
        <v>188071</v>
      </c>
      <c r="I3121" s="68" t="s">
        <v>5148</v>
      </c>
      <c r="J3121" s="70" t="s">
        <v>3455</v>
      </c>
      <c r="K3121" s="178" t="s">
        <v>3455</v>
      </c>
    </row>
    <row r="3122" spans="1:11">
      <c r="A3122" s="67" t="s">
        <v>4140</v>
      </c>
      <c r="B3122" s="68" t="s">
        <v>4141</v>
      </c>
      <c r="C3122" s="68" t="s">
        <v>4126</v>
      </c>
      <c r="D3122" s="68" t="s">
        <v>4127</v>
      </c>
      <c r="E3122" s="68" t="s">
        <v>4280</v>
      </c>
      <c r="F3122" s="68" t="s">
        <v>4281</v>
      </c>
      <c r="G3122" s="68" t="s">
        <v>3472</v>
      </c>
      <c r="H3122" s="69">
        <v>51587</v>
      </c>
      <c r="I3122" s="68" t="s">
        <v>5148</v>
      </c>
      <c r="J3122" s="70" t="s">
        <v>3455</v>
      </c>
      <c r="K3122" s="178" t="s">
        <v>3455</v>
      </c>
    </row>
    <row r="3123" spans="1:11">
      <c r="A3123" s="67" t="s">
        <v>4275</v>
      </c>
      <c r="B3123" s="68" t="s">
        <v>4276</v>
      </c>
      <c r="C3123" s="68" t="s">
        <v>4126</v>
      </c>
      <c r="D3123" s="68" t="s">
        <v>4127</v>
      </c>
      <c r="E3123" s="68" t="s">
        <v>4280</v>
      </c>
      <c r="F3123" s="68" t="s">
        <v>4281</v>
      </c>
      <c r="G3123" s="68" t="s">
        <v>3472</v>
      </c>
      <c r="H3123" s="69">
        <v>2222432</v>
      </c>
      <c r="I3123" s="68" t="s">
        <v>5148</v>
      </c>
      <c r="J3123" s="70" t="s">
        <v>3455</v>
      </c>
      <c r="K3123" s="178" t="s">
        <v>3455</v>
      </c>
    </row>
    <row r="3124" spans="1:11">
      <c r="A3124" s="67" t="s">
        <v>4148</v>
      </c>
      <c r="B3124" s="68" t="s">
        <v>4149</v>
      </c>
      <c r="C3124" s="68" t="s">
        <v>4144</v>
      </c>
      <c r="D3124" s="68" t="s">
        <v>4145</v>
      </c>
      <c r="E3124" s="68" t="s">
        <v>4280</v>
      </c>
      <c r="F3124" s="68" t="s">
        <v>4281</v>
      </c>
      <c r="G3124" s="68" t="s">
        <v>3472</v>
      </c>
      <c r="H3124" s="69">
        <v>905937</v>
      </c>
      <c r="I3124" s="68" t="s">
        <v>5148</v>
      </c>
      <c r="J3124" s="70" t="s">
        <v>3455</v>
      </c>
      <c r="K3124" s="178" t="s">
        <v>3455</v>
      </c>
    </row>
    <row r="3125" spans="1:11">
      <c r="A3125" s="67" t="s">
        <v>4154</v>
      </c>
      <c r="B3125" s="68" t="s">
        <v>4155</v>
      </c>
      <c r="C3125" s="68" t="s">
        <v>4152</v>
      </c>
      <c r="D3125" s="68" t="s">
        <v>4153</v>
      </c>
      <c r="E3125" s="68" t="s">
        <v>4280</v>
      </c>
      <c r="F3125" s="68" t="s">
        <v>4281</v>
      </c>
      <c r="G3125" s="68" t="s">
        <v>3472</v>
      </c>
      <c r="H3125" s="69">
        <v>2889281</v>
      </c>
      <c r="I3125" s="68" t="s">
        <v>5148</v>
      </c>
      <c r="J3125" s="70" t="s">
        <v>3455</v>
      </c>
      <c r="K3125" s="178" t="s">
        <v>3455</v>
      </c>
    </row>
    <row r="3126" spans="1:11">
      <c r="A3126" s="67" t="s">
        <v>4283</v>
      </c>
      <c r="B3126" s="68" t="s">
        <v>4284</v>
      </c>
      <c r="C3126" s="68" t="s">
        <v>4158</v>
      </c>
      <c r="D3126" s="68" t="s">
        <v>4159</v>
      </c>
      <c r="E3126" s="68" t="s">
        <v>4280</v>
      </c>
      <c r="F3126" s="68" t="s">
        <v>4281</v>
      </c>
      <c r="G3126" s="68" t="s">
        <v>3472</v>
      </c>
      <c r="H3126" s="69">
        <v>51587</v>
      </c>
      <c r="I3126" s="68" t="s">
        <v>5148</v>
      </c>
      <c r="J3126" s="70" t="s">
        <v>3455</v>
      </c>
      <c r="K3126" s="178" t="s">
        <v>3455</v>
      </c>
    </row>
    <row r="3127" spans="1:11">
      <c r="A3127" s="67" t="s">
        <v>4162</v>
      </c>
      <c r="B3127" s="68" t="s">
        <v>4163</v>
      </c>
      <c r="C3127" s="68" t="s">
        <v>4158</v>
      </c>
      <c r="D3127" s="68" t="s">
        <v>4159</v>
      </c>
      <c r="E3127" s="68" t="s">
        <v>4280</v>
      </c>
      <c r="F3127" s="68" t="s">
        <v>4281</v>
      </c>
      <c r="G3127" s="68" t="s">
        <v>3472</v>
      </c>
      <c r="H3127" s="69">
        <v>2098362</v>
      </c>
      <c r="I3127" s="68" t="s">
        <v>5148</v>
      </c>
      <c r="J3127" s="70" t="s">
        <v>3455</v>
      </c>
      <c r="K3127" s="178" t="s">
        <v>3455</v>
      </c>
    </row>
    <row r="3128" spans="1:11">
      <c r="A3128" s="67" t="s">
        <v>4164</v>
      </c>
      <c r="B3128" s="68" t="s">
        <v>4165</v>
      </c>
      <c r="C3128" s="68" t="s">
        <v>4166</v>
      </c>
      <c r="D3128" s="68" t="s">
        <v>4167</v>
      </c>
      <c r="E3128" s="68" t="s">
        <v>4280</v>
      </c>
      <c r="F3128" s="68" t="s">
        <v>4281</v>
      </c>
      <c r="G3128" s="68" t="s">
        <v>3472</v>
      </c>
      <c r="H3128" s="69">
        <v>2325071</v>
      </c>
      <c r="I3128" s="68" t="s">
        <v>5148</v>
      </c>
      <c r="J3128" s="70" t="s">
        <v>3455</v>
      </c>
      <c r="K3128" s="178" t="s">
        <v>3455</v>
      </c>
    </row>
    <row r="3129" spans="1:11">
      <c r="A3129" s="67" t="s">
        <v>4176</v>
      </c>
      <c r="B3129" s="68" t="s">
        <v>4177</v>
      </c>
      <c r="C3129" s="68" t="s">
        <v>4174</v>
      </c>
      <c r="D3129" s="68" t="s">
        <v>4175</v>
      </c>
      <c r="E3129" s="68" t="s">
        <v>4280</v>
      </c>
      <c r="F3129" s="68" t="s">
        <v>4281</v>
      </c>
      <c r="G3129" s="68" t="s">
        <v>3472</v>
      </c>
      <c r="H3129" s="69">
        <v>2765944</v>
      </c>
      <c r="I3129" s="68" t="s">
        <v>5148</v>
      </c>
      <c r="J3129" s="70" t="s">
        <v>3455</v>
      </c>
      <c r="K3129" s="178" t="s">
        <v>3455</v>
      </c>
    </row>
    <row r="3130" spans="1:11">
      <c r="A3130" s="67" t="s">
        <v>4186</v>
      </c>
      <c r="B3130" s="68" t="s">
        <v>4187</v>
      </c>
      <c r="C3130" s="68" t="s">
        <v>4184</v>
      </c>
      <c r="D3130" s="68" t="s">
        <v>4185</v>
      </c>
      <c r="E3130" s="68" t="s">
        <v>4280</v>
      </c>
      <c r="F3130" s="68" t="s">
        <v>4281</v>
      </c>
      <c r="G3130" s="68" t="s">
        <v>3472</v>
      </c>
      <c r="H3130" s="69">
        <v>1316494</v>
      </c>
      <c r="I3130" s="68" t="s">
        <v>5148</v>
      </c>
      <c r="J3130" s="70" t="s">
        <v>3455</v>
      </c>
      <c r="K3130" s="178" t="s">
        <v>3455</v>
      </c>
    </row>
    <row r="3131" spans="1:11">
      <c r="A3131" s="67" t="s">
        <v>3462</v>
      </c>
      <c r="B3131" s="68" t="s">
        <v>3463</v>
      </c>
      <c r="C3131" s="68" t="s">
        <v>3450</v>
      </c>
      <c r="D3131" s="68" t="s">
        <v>3451</v>
      </c>
      <c r="E3131" s="68" t="s">
        <v>4280</v>
      </c>
      <c r="F3131" s="68" t="s">
        <v>4281</v>
      </c>
      <c r="G3131" s="68" t="s">
        <v>3472</v>
      </c>
      <c r="H3131" s="69">
        <v>608110</v>
      </c>
      <c r="I3131" s="68" t="s">
        <v>5148</v>
      </c>
      <c r="J3131" s="70" t="s">
        <v>3455</v>
      </c>
      <c r="K3131" s="178" t="s">
        <v>3455</v>
      </c>
    </row>
    <row r="3132" spans="1:11">
      <c r="A3132" s="67" t="s">
        <v>3476</v>
      </c>
      <c r="B3132" s="68" t="s">
        <v>3477</v>
      </c>
      <c r="C3132" s="68" t="s">
        <v>3467</v>
      </c>
      <c r="D3132" s="68" t="s">
        <v>3468</v>
      </c>
      <c r="E3132" s="68" t="s">
        <v>4280</v>
      </c>
      <c r="F3132" s="68" t="s">
        <v>4281</v>
      </c>
      <c r="G3132" s="68" t="s">
        <v>3472</v>
      </c>
      <c r="H3132" s="69">
        <v>1925684</v>
      </c>
      <c r="I3132" s="68" t="s">
        <v>5148</v>
      </c>
      <c r="J3132" s="70" t="s">
        <v>3455</v>
      </c>
      <c r="K3132" s="178" t="s">
        <v>3455</v>
      </c>
    </row>
    <row r="3133" spans="1:11">
      <c r="A3133" s="67" t="s">
        <v>4241</v>
      </c>
      <c r="B3133" s="68" t="s">
        <v>4242</v>
      </c>
      <c r="C3133" s="68" t="s">
        <v>3489</v>
      </c>
      <c r="D3133" s="68" t="s">
        <v>3490</v>
      </c>
      <c r="E3133" s="68" t="s">
        <v>4280</v>
      </c>
      <c r="F3133" s="68" t="s">
        <v>4281</v>
      </c>
      <c r="G3133" s="68" t="s">
        <v>3472</v>
      </c>
      <c r="H3133" s="69">
        <v>2116287</v>
      </c>
      <c r="I3133" s="68" t="s">
        <v>5148</v>
      </c>
      <c r="J3133" s="70" t="s">
        <v>3455</v>
      </c>
      <c r="K3133" s="178" t="s">
        <v>3455</v>
      </c>
    </row>
    <row r="3134" spans="1:11">
      <c r="A3134" s="67" t="s">
        <v>3516</v>
      </c>
      <c r="B3134" s="68" t="s">
        <v>3517</v>
      </c>
      <c r="C3134" s="68" t="s">
        <v>3489</v>
      </c>
      <c r="D3134" s="68" t="s">
        <v>3490</v>
      </c>
      <c r="E3134" s="68" t="s">
        <v>4280</v>
      </c>
      <c r="F3134" s="68" t="s">
        <v>4281</v>
      </c>
      <c r="G3134" s="68" t="s">
        <v>3472</v>
      </c>
      <c r="H3134" s="69">
        <v>202704</v>
      </c>
      <c r="I3134" s="68" t="s">
        <v>5148</v>
      </c>
      <c r="J3134" s="70" t="s">
        <v>3455</v>
      </c>
      <c r="K3134" s="178" t="s">
        <v>3455</v>
      </c>
    </row>
    <row r="3135" spans="1:11">
      <c r="A3135" s="67" t="s">
        <v>3522</v>
      </c>
      <c r="B3135" s="68" t="s">
        <v>3523</v>
      </c>
      <c r="C3135" s="68" t="s">
        <v>3489</v>
      </c>
      <c r="D3135" s="68" t="s">
        <v>3490</v>
      </c>
      <c r="E3135" s="68" t="s">
        <v>4280</v>
      </c>
      <c r="F3135" s="68" t="s">
        <v>4281</v>
      </c>
      <c r="G3135" s="68" t="s">
        <v>3472</v>
      </c>
      <c r="H3135" s="69">
        <v>304055</v>
      </c>
      <c r="I3135" s="68" t="s">
        <v>5148</v>
      </c>
      <c r="J3135" s="70" t="s">
        <v>3455</v>
      </c>
      <c r="K3135" s="178" t="s">
        <v>3455</v>
      </c>
    </row>
    <row r="3136" spans="1:11">
      <c r="A3136" s="67" t="s">
        <v>4222</v>
      </c>
      <c r="B3136" s="68" t="s">
        <v>4223</v>
      </c>
      <c r="C3136" s="68" t="s">
        <v>3489</v>
      </c>
      <c r="D3136" s="68" t="s">
        <v>3490</v>
      </c>
      <c r="E3136" s="68" t="s">
        <v>4280</v>
      </c>
      <c r="F3136" s="68" t="s">
        <v>4281</v>
      </c>
      <c r="G3136" s="68" t="s">
        <v>3472</v>
      </c>
      <c r="H3136" s="69">
        <v>202704</v>
      </c>
      <c r="I3136" s="68" t="s">
        <v>5148</v>
      </c>
      <c r="J3136" s="70" t="s">
        <v>3455</v>
      </c>
      <c r="K3136" s="178" t="s">
        <v>3455</v>
      </c>
    </row>
    <row r="3137" spans="1:11">
      <c r="A3137" s="67" t="s">
        <v>4207</v>
      </c>
      <c r="B3137" s="68" t="s">
        <v>4208</v>
      </c>
      <c r="C3137" s="68" t="s">
        <v>3489</v>
      </c>
      <c r="D3137" s="68" t="s">
        <v>3490</v>
      </c>
      <c r="E3137" s="68" t="s">
        <v>4280</v>
      </c>
      <c r="F3137" s="68" t="s">
        <v>4281</v>
      </c>
      <c r="G3137" s="68" t="s">
        <v>3472</v>
      </c>
      <c r="H3137" s="69">
        <v>101351</v>
      </c>
      <c r="I3137" s="68" t="s">
        <v>5148</v>
      </c>
      <c r="J3137" s="70" t="s">
        <v>3455</v>
      </c>
      <c r="K3137" s="178" t="s">
        <v>3455</v>
      </c>
    </row>
    <row r="3138" spans="1:11">
      <c r="A3138" s="67" t="s">
        <v>3549</v>
      </c>
      <c r="B3138" s="68" t="s">
        <v>3550</v>
      </c>
      <c r="C3138" s="68" t="s">
        <v>3539</v>
      </c>
      <c r="D3138" s="68" t="s">
        <v>3540</v>
      </c>
      <c r="E3138" s="68" t="s">
        <v>4280</v>
      </c>
      <c r="F3138" s="68" t="s">
        <v>4281</v>
      </c>
      <c r="G3138" s="68" t="s">
        <v>3472</v>
      </c>
      <c r="H3138" s="69">
        <v>4662182</v>
      </c>
      <c r="I3138" s="68" t="s">
        <v>5148</v>
      </c>
      <c r="J3138" s="70" t="s">
        <v>3455</v>
      </c>
      <c r="K3138" s="178" t="s">
        <v>3455</v>
      </c>
    </row>
    <row r="3139" spans="1:11">
      <c r="A3139" s="67" t="s">
        <v>4245</v>
      </c>
      <c r="B3139" s="68" t="s">
        <v>4246</v>
      </c>
      <c r="C3139" s="68" t="s">
        <v>3539</v>
      </c>
      <c r="D3139" s="68" t="s">
        <v>3540</v>
      </c>
      <c r="E3139" s="68" t="s">
        <v>4280</v>
      </c>
      <c r="F3139" s="68" t="s">
        <v>4281</v>
      </c>
      <c r="G3139" s="68" t="s">
        <v>3472</v>
      </c>
      <c r="H3139" s="69">
        <v>101351</v>
      </c>
      <c r="I3139" s="68" t="s">
        <v>5148</v>
      </c>
      <c r="J3139" s="70" t="s">
        <v>3455</v>
      </c>
      <c r="K3139" s="178" t="s">
        <v>3455</v>
      </c>
    </row>
    <row r="3140" spans="1:11">
      <c r="A3140" s="67" t="s">
        <v>3558</v>
      </c>
      <c r="B3140" s="68" t="s">
        <v>3559</v>
      </c>
      <c r="C3140" s="68" t="s">
        <v>3555</v>
      </c>
      <c r="D3140" s="68" t="s">
        <v>3554</v>
      </c>
      <c r="E3140" s="68" t="s">
        <v>4280</v>
      </c>
      <c r="F3140" s="68" t="s">
        <v>4281</v>
      </c>
      <c r="G3140" s="68" t="s">
        <v>3472</v>
      </c>
      <c r="H3140" s="69">
        <v>28890000</v>
      </c>
      <c r="I3140" s="68" t="s">
        <v>5148</v>
      </c>
      <c r="J3140" s="70" t="s">
        <v>3455</v>
      </c>
      <c r="K3140" s="178" t="s">
        <v>3455</v>
      </c>
    </row>
    <row r="3141" spans="1:11">
      <c r="A3141" s="67" t="s">
        <v>4247</v>
      </c>
      <c r="B3141" s="68" t="s">
        <v>4248</v>
      </c>
      <c r="C3141" s="68" t="s">
        <v>3555</v>
      </c>
      <c r="D3141" s="68" t="s">
        <v>3554</v>
      </c>
      <c r="E3141" s="68" t="s">
        <v>4280</v>
      </c>
      <c r="F3141" s="68" t="s">
        <v>4281</v>
      </c>
      <c r="G3141" s="68" t="s">
        <v>3472</v>
      </c>
      <c r="H3141" s="69">
        <v>1671912</v>
      </c>
      <c r="I3141" s="68" t="s">
        <v>5148</v>
      </c>
      <c r="J3141" s="70" t="s">
        <v>3455</v>
      </c>
      <c r="K3141" s="178" t="s">
        <v>3455</v>
      </c>
    </row>
    <row r="3142" spans="1:11">
      <c r="A3142" s="67" t="s">
        <v>3560</v>
      </c>
      <c r="B3142" s="68" t="s">
        <v>3561</v>
      </c>
      <c r="C3142" s="68" t="s">
        <v>3555</v>
      </c>
      <c r="D3142" s="68" t="s">
        <v>3554</v>
      </c>
      <c r="E3142" s="68" t="s">
        <v>4280</v>
      </c>
      <c r="F3142" s="68" t="s">
        <v>4281</v>
      </c>
      <c r="G3142" s="68" t="s">
        <v>3472</v>
      </c>
      <c r="H3142" s="69">
        <v>405407</v>
      </c>
      <c r="I3142" s="68" t="s">
        <v>5148</v>
      </c>
      <c r="J3142" s="70" t="s">
        <v>3455</v>
      </c>
      <c r="K3142" s="178" t="s">
        <v>3455</v>
      </c>
    </row>
    <row r="3143" spans="1:11">
      <c r="A3143" s="67" t="s">
        <v>3567</v>
      </c>
      <c r="B3143" s="68" t="s">
        <v>3568</v>
      </c>
      <c r="C3143" s="68" t="s">
        <v>3564</v>
      </c>
      <c r="D3143" s="68" t="s">
        <v>3563</v>
      </c>
      <c r="E3143" s="68" t="s">
        <v>4280</v>
      </c>
      <c r="F3143" s="68" t="s">
        <v>4281</v>
      </c>
      <c r="G3143" s="68" t="s">
        <v>3472</v>
      </c>
      <c r="H3143" s="69">
        <v>55422371</v>
      </c>
      <c r="I3143" s="68" t="s">
        <v>5148</v>
      </c>
      <c r="J3143" s="70" t="s">
        <v>3455</v>
      </c>
      <c r="K3143" s="178" t="s">
        <v>3455</v>
      </c>
    </row>
    <row r="3144" spans="1:11">
      <c r="A3144" s="67" t="s">
        <v>4249</v>
      </c>
      <c r="B3144" s="68" t="s">
        <v>4250</v>
      </c>
      <c r="C3144" s="68" t="s">
        <v>3564</v>
      </c>
      <c r="D3144" s="68" t="s">
        <v>3563</v>
      </c>
      <c r="E3144" s="68" t="s">
        <v>4280</v>
      </c>
      <c r="F3144" s="68" t="s">
        <v>4281</v>
      </c>
      <c r="G3144" s="68" t="s">
        <v>3472</v>
      </c>
      <c r="H3144" s="69">
        <v>202704</v>
      </c>
      <c r="I3144" s="68" t="s">
        <v>5148</v>
      </c>
      <c r="J3144" s="70" t="s">
        <v>3455</v>
      </c>
      <c r="K3144" s="178" t="s">
        <v>3455</v>
      </c>
    </row>
    <row r="3145" spans="1:11">
      <c r="A3145" s="67" t="s">
        <v>3571</v>
      </c>
      <c r="B3145" s="68" t="s">
        <v>3572</v>
      </c>
      <c r="C3145" s="68" t="s">
        <v>3564</v>
      </c>
      <c r="D3145" s="68" t="s">
        <v>3563</v>
      </c>
      <c r="E3145" s="68" t="s">
        <v>4280</v>
      </c>
      <c r="F3145" s="68" t="s">
        <v>4281</v>
      </c>
      <c r="G3145" s="68" t="s">
        <v>3472</v>
      </c>
      <c r="H3145" s="69">
        <v>293571204</v>
      </c>
      <c r="I3145" s="68" t="s">
        <v>5148</v>
      </c>
      <c r="J3145" s="70" t="s">
        <v>3455</v>
      </c>
      <c r="K3145" s="178" t="s">
        <v>3455</v>
      </c>
    </row>
    <row r="3146" spans="1:11">
      <c r="A3146" s="67" t="s">
        <v>3591</v>
      </c>
      <c r="B3146" s="68" t="s">
        <v>3592</v>
      </c>
      <c r="C3146" s="68" t="s">
        <v>3583</v>
      </c>
      <c r="D3146" s="68" t="s">
        <v>3584</v>
      </c>
      <c r="E3146" s="68" t="s">
        <v>4280</v>
      </c>
      <c r="F3146" s="68" t="s">
        <v>4281</v>
      </c>
      <c r="G3146" s="68" t="s">
        <v>3472</v>
      </c>
      <c r="H3146" s="69">
        <v>101351</v>
      </c>
      <c r="I3146" s="68" t="s">
        <v>5148</v>
      </c>
      <c r="J3146" s="70" t="s">
        <v>3455</v>
      </c>
      <c r="K3146" s="178" t="s">
        <v>3455</v>
      </c>
    </row>
    <row r="3147" spans="1:11">
      <c r="A3147" s="67" t="s">
        <v>4251</v>
      </c>
      <c r="B3147" s="68" t="s">
        <v>4252</v>
      </c>
      <c r="C3147" s="68" t="s">
        <v>3583</v>
      </c>
      <c r="D3147" s="68" t="s">
        <v>3584</v>
      </c>
      <c r="E3147" s="68" t="s">
        <v>4280</v>
      </c>
      <c r="F3147" s="68" t="s">
        <v>4281</v>
      </c>
      <c r="G3147" s="68" t="s">
        <v>3472</v>
      </c>
      <c r="H3147" s="69">
        <v>608110</v>
      </c>
      <c r="I3147" s="68" t="s">
        <v>5148</v>
      </c>
      <c r="J3147" s="70" t="s">
        <v>3455</v>
      </c>
      <c r="K3147" s="178" t="s">
        <v>3455</v>
      </c>
    </row>
    <row r="3148" spans="1:11">
      <c r="A3148" s="67" t="s">
        <v>3595</v>
      </c>
      <c r="B3148" s="68" t="s">
        <v>3596</v>
      </c>
      <c r="C3148" s="68" t="s">
        <v>3583</v>
      </c>
      <c r="D3148" s="68" t="s">
        <v>3584</v>
      </c>
      <c r="E3148" s="68" t="s">
        <v>4280</v>
      </c>
      <c r="F3148" s="68" t="s">
        <v>4281</v>
      </c>
      <c r="G3148" s="68" t="s">
        <v>3472</v>
      </c>
      <c r="H3148" s="69">
        <v>304055</v>
      </c>
      <c r="I3148" s="68" t="s">
        <v>5148</v>
      </c>
      <c r="J3148" s="70" t="s">
        <v>3455</v>
      </c>
      <c r="K3148" s="178" t="s">
        <v>3455</v>
      </c>
    </row>
    <row r="3149" spans="1:11">
      <c r="A3149" s="67" t="s">
        <v>3597</v>
      </c>
      <c r="B3149" s="68" t="s">
        <v>3598</v>
      </c>
      <c r="C3149" s="68" t="s">
        <v>3583</v>
      </c>
      <c r="D3149" s="68" t="s">
        <v>3584</v>
      </c>
      <c r="E3149" s="68" t="s">
        <v>4280</v>
      </c>
      <c r="F3149" s="68" t="s">
        <v>4281</v>
      </c>
      <c r="G3149" s="68" t="s">
        <v>3472</v>
      </c>
      <c r="H3149" s="69">
        <v>1824331</v>
      </c>
      <c r="I3149" s="68" t="s">
        <v>5148</v>
      </c>
      <c r="J3149" s="70" t="s">
        <v>3455</v>
      </c>
      <c r="K3149" s="178" t="s">
        <v>3455</v>
      </c>
    </row>
    <row r="3150" spans="1:11">
      <c r="A3150" s="67" t="s">
        <v>3603</v>
      </c>
      <c r="B3150" s="68" t="s">
        <v>3604</v>
      </c>
      <c r="C3150" s="68" t="s">
        <v>3583</v>
      </c>
      <c r="D3150" s="68" t="s">
        <v>3584</v>
      </c>
      <c r="E3150" s="68" t="s">
        <v>4280</v>
      </c>
      <c r="F3150" s="68" t="s">
        <v>4281</v>
      </c>
      <c r="G3150" s="68" t="s">
        <v>3472</v>
      </c>
      <c r="H3150" s="69">
        <v>7881236</v>
      </c>
      <c r="I3150" s="68" t="s">
        <v>5148</v>
      </c>
      <c r="J3150" s="70" t="s">
        <v>3455</v>
      </c>
      <c r="K3150" s="178" t="s">
        <v>3455</v>
      </c>
    </row>
    <row r="3151" spans="1:11">
      <c r="A3151" s="67" t="s">
        <v>3613</v>
      </c>
      <c r="B3151" s="68" t="s">
        <v>3614</v>
      </c>
      <c r="C3151" s="68" t="s">
        <v>3607</v>
      </c>
      <c r="D3151" s="68" t="s">
        <v>3608</v>
      </c>
      <c r="E3151" s="68" t="s">
        <v>4280</v>
      </c>
      <c r="F3151" s="68" t="s">
        <v>4281</v>
      </c>
      <c r="G3151" s="68" t="s">
        <v>3472</v>
      </c>
      <c r="H3151" s="69">
        <v>1281271</v>
      </c>
      <c r="I3151" s="68" t="s">
        <v>5148</v>
      </c>
      <c r="J3151" s="70" t="s">
        <v>3455</v>
      </c>
      <c r="K3151" s="178" t="s">
        <v>3455</v>
      </c>
    </row>
    <row r="3152" spans="1:11">
      <c r="A3152" s="67" t="s">
        <v>3615</v>
      </c>
      <c r="B3152" s="68" t="s">
        <v>3616</v>
      </c>
      <c r="C3152" s="68" t="s">
        <v>3607</v>
      </c>
      <c r="D3152" s="68" t="s">
        <v>3608</v>
      </c>
      <c r="E3152" s="68" t="s">
        <v>4280</v>
      </c>
      <c r="F3152" s="68" t="s">
        <v>4281</v>
      </c>
      <c r="G3152" s="68" t="s">
        <v>3472</v>
      </c>
      <c r="H3152" s="69">
        <v>569144</v>
      </c>
      <c r="I3152" s="68" t="s">
        <v>5148</v>
      </c>
      <c r="J3152" s="70" t="s">
        <v>3455</v>
      </c>
      <c r="K3152" s="178" t="s">
        <v>3455</v>
      </c>
    </row>
    <row r="3153" spans="1:11">
      <c r="A3153" s="67" t="s">
        <v>3617</v>
      </c>
      <c r="B3153" s="68" t="s">
        <v>3618</v>
      </c>
      <c r="C3153" s="68" t="s">
        <v>3607</v>
      </c>
      <c r="D3153" s="68" t="s">
        <v>3608</v>
      </c>
      <c r="E3153" s="68" t="s">
        <v>4280</v>
      </c>
      <c r="F3153" s="68" t="s">
        <v>4281</v>
      </c>
      <c r="G3153" s="68" t="s">
        <v>3472</v>
      </c>
      <c r="H3153" s="69">
        <v>101351</v>
      </c>
      <c r="I3153" s="68" t="s">
        <v>5148</v>
      </c>
      <c r="J3153" s="70" t="s">
        <v>3455</v>
      </c>
      <c r="K3153" s="178" t="s">
        <v>3455</v>
      </c>
    </row>
    <row r="3154" spans="1:11">
      <c r="A3154" s="67" t="s">
        <v>3621</v>
      </c>
      <c r="B3154" s="68" t="s">
        <v>3622</v>
      </c>
      <c r="C3154" s="68" t="s">
        <v>3607</v>
      </c>
      <c r="D3154" s="68" t="s">
        <v>3608</v>
      </c>
      <c r="E3154" s="68" t="s">
        <v>4280</v>
      </c>
      <c r="F3154" s="68" t="s">
        <v>4281</v>
      </c>
      <c r="G3154" s="68" t="s">
        <v>3472</v>
      </c>
      <c r="H3154" s="69">
        <v>912166</v>
      </c>
      <c r="I3154" s="68" t="s">
        <v>5148</v>
      </c>
      <c r="J3154" s="70" t="s">
        <v>3455</v>
      </c>
      <c r="K3154" s="178" t="s">
        <v>3455</v>
      </c>
    </row>
    <row r="3155" spans="1:11">
      <c r="A3155" s="67" t="s">
        <v>3631</v>
      </c>
      <c r="B3155" s="68" t="s">
        <v>3632</v>
      </c>
      <c r="C3155" s="68" t="s">
        <v>3625</v>
      </c>
      <c r="D3155" s="68" t="s">
        <v>3626</v>
      </c>
      <c r="E3155" s="68" t="s">
        <v>4280</v>
      </c>
      <c r="F3155" s="68" t="s">
        <v>4281</v>
      </c>
      <c r="G3155" s="68" t="s">
        <v>3472</v>
      </c>
      <c r="H3155" s="69">
        <v>1463550</v>
      </c>
      <c r="I3155" s="68" t="s">
        <v>5148</v>
      </c>
      <c r="J3155" s="70" t="s">
        <v>3455</v>
      </c>
      <c r="K3155" s="178" t="s">
        <v>3455</v>
      </c>
    </row>
    <row r="3156" spans="1:11">
      <c r="A3156" s="67" t="s">
        <v>4253</v>
      </c>
      <c r="B3156" s="68" t="s">
        <v>4254</v>
      </c>
      <c r="C3156" s="68" t="s">
        <v>3625</v>
      </c>
      <c r="D3156" s="68" t="s">
        <v>3626</v>
      </c>
      <c r="E3156" s="68" t="s">
        <v>4280</v>
      </c>
      <c r="F3156" s="68" t="s">
        <v>4281</v>
      </c>
      <c r="G3156" s="68" t="s">
        <v>3472</v>
      </c>
      <c r="H3156" s="69">
        <v>405407</v>
      </c>
      <c r="I3156" s="68" t="s">
        <v>5148</v>
      </c>
      <c r="J3156" s="70" t="s">
        <v>3455</v>
      </c>
      <c r="K3156" s="178" t="s">
        <v>3455</v>
      </c>
    </row>
    <row r="3157" spans="1:11">
      <c r="A3157" s="67" t="s">
        <v>3635</v>
      </c>
      <c r="B3157" s="68" t="s">
        <v>3636</v>
      </c>
      <c r="C3157" s="68" t="s">
        <v>3625</v>
      </c>
      <c r="D3157" s="68" t="s">
        <v>3626</v>
      </c>
      <c r="E3157" s="68" t="s">
        <v>4280</v>
      </c>
      <c r="F3157" s="68" t="s">
        <v>4281</v>
      </c>
      <c r="G3157" s="68" t="s">
        <v>3472</v>
      </c>
      <c r="H3157" s="69">
        <v>887964</v>
      </c>
      <c r="I3157" s="68" t="s">
        <v>5148</v>
      </c>
      <c r="J3157" s="70" t="s">
        <v>3455</v>
      </c>
      <c r="K3157" s="178" t="s">
        <v>3455</v>
      </c>
    </row>
    <row r="3158" spans="1:11">
      <c r="A3158" s="67" t="s">
        <v>3637</v>
      </c>
      <c r="B3158" s="68" t="s">
        <v>3638</v>
      </c>
      <c r="C3158" s="68" t="s">
        <v>3625</v>
      </c>
      <c r="D3158" s="68" t="s">
        <v>3626</v>
      </c>
      <c r="E3158" s="68" t="s">
        <v>4280</v>
      </c>
      <c r="F3158" s="68" t="s">
        <v>4281</v>
      </c>
      <c r="G3158" s="68" t="s">
        <v>3472</v>
      </c>
      <c r="H3158" s="69">
        <v>1114870</v>
      </c>
      <c r="I3158" s="68" t="s">
        <v>5148</v>
      </c>
      <c r="J3158" s="70" t="s">
        <v>3455</v>
      </c>
      <c r="K3158" s="178" t="s">
        <v>3455</v>
      </c>
    </row>
    <row r="3159" spans="1:11">
      <c r="A3159" s="67" t="s">
        <v>3639</v>
      </c>
      <c r="B3159" s="68" t="s">
        <v>3640</v>
      </c>
      <c r="C3159" s="68" t="s">
        <v>3625</v>
      </c>
      <c r="D3159" s="68" t="s">
        <v>3626</v>
      </c>
      <c r="E3159" s="68" t="s">
        <v>4280</v>
      </c>
      <c r="F3159" s="68" t="s">
        <v>4281</v>
      </c>
      <c r="G3159" s="68" t="s">
        <v>3472</v>
      </c>
      <c r="H3159" s="69">
        <v>1317573</v>
      </c>
      <c r="I3159" s="68" t="s">
        <v>5148</v>
      </c>
      <c r="J3159" s="70" t="s">
        <v>3455</v>
      </c>
      <c r="K3159" s="178" t="s">
        <v>3455</v>
      </c>
    </row>
    <row r="3160" spans="1:11">
      <c r="A3160" s="67" t="s">
        <v>3643</v>
      </c>
      <c r="B3160" s="68" t="s">
        <v>3644</v>
      </c>
      <c r="C3160" s="68" t="s">
        <v>3625</v>
      </c>
      <c r="D3160" s="68" t="s">
        <v>3626</v>
      </c>
      <c r="E3160" s="68" t="s">
        <v>4280</v>
      </c>
      <c r="F3160" s="68" t="s">
        <v>4281</v>
      </c>
      <c r="G3160" s="68" t="s">
        <v>3472</v>
      </c>
      <c r="H3160" s="69">
        <v>2667671</v>
      </c>
      <c r="I3160" s="68" t="s">
        <v>5148</v>
      </c>
      <c r="J3160" s="70" t="s">
        <v>3455</v>
      </c>
      <c r="K3160" s="178" t="s">
        <v>3455</v>
      </c>
    </row>
    <row r="3161" spans="1:11">
      <c r="A3161" s="67" t="s">
        <v>4255</v>
      </c>
      <c r="B3161" s="68" t="s">
        <v>4256</v>
      </c>
      <c r="C3161" s="68" t="s">
        <v>3651</v>
      </c>
      <c r="D3161" s="68" t="s">
        <v>3652</v>
      </c>
      <c r="E3161" s="68" t="s">
        <v>4280</v>
      </c>
      <c r="F3161" s="68" t="s">
        <v>4281</v>
      </c>
      <c r="G3161" s="68" t="s">
        <v>3472</v>
      </c>
      <c r="H3161" s="69">
        <v>754088</v>
      </c>
      <c r="I3161" s="68" t="s">
        <v>5148</v>
      </c>
      <c r="J3161" s="70" t="s">
        <v>3455</v>
      </c>
      <c r="K3161" s="178" t="s">
        <v>3455</v>
      </c>
    </row>
    <row r="3162" spans="1:11">
      <c r="A3162" s="67" t="s">
        <v>3655</v>
      </c>
      <c r="B3162" s="68" t="s">
        <v>3656</v>
      </c>
      <c r="C3162" s="68" t="s">
        <v>3651</v>
      </c>
      <c r="D3162" s="68" t="s">
        <v>3652</v>
      </c>
      <c r="E3162" s="68" t="s">
        <v>4280</v>
      </c>
      <c r="F3162" s="68" t="s">
        <v>4281</v>
      </c>
      <c r="G3162" s="68" t="s">
        <v>3472</v>
      </c>
      <c r="H3162" s="69">
        <v>489933</v>
      </c>
      <c r="I3162" s="68" t="s">
        <v>5148</v>
      </c>
      <c r="J3162" s="70" t="s">
        <v>3455</v>
      </c>
      <c r="K3162" s="178" t="s">
        <v>3455</v>
      </c>
    </row>
    <row r="3163" spans="1:11">
      <c r="A3163" s="67" t="s">
        <v>3659</v>
      </c>
      <c r="B3163" s="68" t="s">
        <v>3660</v>
      </c>
      <c r="C3163" s="68" t="s">
        <v>3651</v>
      </c>
      <c r="D3163" s="68" t="s">
        <v>3652</v>
      </c>
      <c r="E3163" s="68" t="s">
        <v>4280</v>
      </c>
      <c r="F3163" s="68" t="s">
        <v>4281</v>
      </c>
      <c r="G3163" s="68" t="s">
        <v>3472</v>
      </c>
      <c r="H3163" s="69">
        <v>616811</v>
      </c>
      <c r="I3163" s="68" t="s">
        <v>5148</v>
      </c>
      <c r="J3163" s="70" t="s">
        <v>3455</v>
      </c>
      <c r="K3163" s="178" t="s">
        <v>3455</v>
      </c>
    </row>
    <row r="3164" spans="1:11">
      <c r="A3164" s="67" t="s">
        <v>3663</v>
      </c>
      <c r="B3164" s="68" t="s">
        <v>3664</v>
      </c>
      <c r="C3164" s="68" t="s">
        <v>3651</v>
      </c>
      <c r="D3164" s="68" t="s">
        <v>3652</v>
      </c>
      <c r="E3164" s="68" t="s">
        <v>4280</v>
      </c>
      <c r="F3164" s="68" t="s">
        <v>4281</v>
      </c>
      <c r="G3164" s="68" t="s">
        <v>3472</v>
      </c>
      <c r="H3164" s="69">
        <v>327284</v>
      </c>
      <c r="I3164" s="68" t="s">
        <v>5148</v>
      </c>
      <c r="J3164" s="70" t="s">
        <v>3455</v>
      </c>
      <c r="K3164" s="178" t="s">
        <v>3455</v>
      </c>
    </row>
    <row r="3165" spans="1:11">
      <c r="A3165" s="67" t="s">
        <v>3665</v>
      </c>
      <c r="B3165" s="68" t="s">
        <v>3666</v>
      </c>
      <c r="C3165" s="68" t="s">
        <v>3651</v>
      </c>
      <c r="D3165" s="68" t="s">
        <v>3652</v>
      </c>
      <c r="E3165" s="68" t="s">
        <v>4280</v>
      </c>
      <c r="F3165" s="68" t="s">
        <v>4281</v>
      </c>
      <c r="G3165" s="68" t="s">
        <v>3472</v>
      </c>
      <c r="H3165" s="69">
        <v>550815</v>
      </c>
      <c r="I3165" s="68" t="s">
        <v>5148</v>
      </c>
      <c r="J3165" s="70" t="s">
        <v>3455</v>
      </c>
      <c r="K3165" s="178" t="s">
        <v>3455</v>
      </c>
    </row>
    <row r="3166" spans="1:11">
      <c r="A3166" s="67" t="s">
        <v>4191</v>
      </c>
      <c r="B3166" s="68" t="s">
        <v>4192</v>
      </c>
      <c r="C3166" s="68" t="s">
        <v>3651</v>
      </c>
      <c r="D3166" s="68" t="s">
        <v>3652</v>
      </c>
      <c r="E3166" s="68" t="s">
        <v>4280</v>
      </c>
      <c r="F3166" s="68" t="s">
        <v>4281</v>
      </c>
      <c r="G3166" s="68" t="s">
        <v>3472</v>
      </c>
      <c r="H3166" s="69">
        <v>703108</v>
      </c>
      <c r="I3166" s="68" t="s">
        <v>5148</v>
      </c>
      <c r="J3166" s="70" t="s">
        <v>3455</v>
      </c>
      <c r="K3166" s="178" t="s">
        <v>3455</v>
      </c>
    </row>
    <row r="3167" spans="1:11">
      <c r="A3167" s="67" t="s">
        <v>4407</v>
      </c>
      <c r="B3167" s="68" t="s">
        <v>4408</v>
      </c>
      <c r="C3167" s="68" t="s">
        <v>3651</v>
      </c>
      <c r="D3167" s="68" t="s">
        <v>3652</v>
      </c>
      <c r="E3167" s="68" t="s">
        <v>4280</v>
      </c>
      <c r="F3167" s="68" t="s">
        <v>4281</v>
      </c>
      <c r="G3167" s="68" t="s">
        <v>3472</v>
      </c>
      <c r="H3167" s="69">
        <v>2200000</v>
      </c>
      <c r="I3167" s="68" t="s">
        <v>5148</v>
      </c>
      <c r="J3167" s="70" t="s">
        <v>3455</v>
      </c>
      <c r="K3167" s="178" t="s">
        <v>3455</v>
      </c>
    </row>
    <row r="3168" spans="1:11">
      <c r="A3168" s="67" t="s">
        <v>4216</v>
      </c>
      <c r="B3168" s="68" t="s">
        <v>4217</v>
      </c>
      <c r="C3168" s="68" t="s">
        <v>3651</v>
      </c>
      <c r="D3168" s="68" t="s">
        <v>3652</v>
      </c>
      <c r="E3168" s="68" t="s">
        <v>4280</v>
      </c>
      <c r="F3168" s="68" t="s">
        <v>4281</v>
      </c>
      <c r="G3168" s="68" t="s">
        <v>3472</v>
      </c>
      <c r="H3168" s="69">
        <v>5459598</v>
      </c>
      <c r="I3168" s="68" t="s">
        <v>5148</v>
      </c>
      <c r="J3168" s="70" t="s">
        <v>3455</v>
      </c>
      <c r="K3168" s="178" t="s">
        <v>3455</v>
      </c>
    </row>
    <row r="3169" spans="1:11">
      <c r="A3169" s="67" t="s">
        <v>3669</v>
      </c>
      <c r="B3169" s="68" t="s">
        <v>3670</v>
      </c>
      <c r="C3169" s="68" t="s">
        <v>3651</v>
      </c>
      <c r="D3169" s="68" t="s">
        <v>3652</v>
      </c>
      <c r="E3169" s="68" t="s">
        <v>4280</v>
      </c>
      <c r="F3169" s="68" t="s">
        <v>4281</v>
      </c>
      <c r="G3169" s="68" t="s">
        <v>3472</v>
      </c>
      <c r="H3169" s="69">
        <v>560646</v>
      </c>
      <c r="I3169" s="68" t="s">
        <v>5148</v>
      </c>
      <c r="J3169" s="70" t="s">
        <v>3455</v>
      </c>
      <c r="K3169" s="178" t="s">
        <v>3455</v>
      </c>
    </row>
    <row r="3170" spans="1:11">
      <c r="A3170" s="67" t="s">
        <v>3675</v>
      </c>
      <c r="B3170" s="68" t="s">
        <v>3676</v>
      </c>
      <c r="C3170" s="68" t="s">
        <v>3651</v>
      </c>
      <c r="D3170" s="68" t="s">
        <v>3652</v>
      </c>
      <c r="E3170" s="68" t="s">
        <v>4280</v>
      </c>
      <c r="F3170" s="68" t="s">
        <v>4281</v>
      </c>
      <c r="G3170" s="68" t="s">
        <v>3472</v>
      </c>
      <c r="H3170" s="69">
        <v>1216221</v>
      </c>
      <c r="I3170" s="68" t="s">
        <v>5148</v>
      </c>
      <c r="J3170" s="70" t="s">
        <v>3455</v>
      </c>
      <c r="K3170" s="178" t="s">
        <v>3455</v>
      </c>
    </row>
    <row r="3171" spans="1:11">
      <c r="A3171" s="67" t="s">
        <v>3681</v>
      </c>
      <c r="B3171" s="68" t="s">
        <v>3682</v>
      </c>
      <c r="C3171" s="68" t="s">
        <v>3679</v>
      </c>
      <c r="D3171" s="68" t="s">
        <v>3680</v>
      </c>
      <c r="E3171" s="68" t="s">
        <v>4280</v>
      </c>
      <c r="F3171" s="68" t="s">
        <v>4281</v>
      </c>
      <c r="G3171" s="68" t="s">
        <v>3472</v>
      </c>
      <c r="H3171" s="69">
        <v>1013518</v>
      </c>
      <c r="I3171" s="68" t="s">
        <v>5148</v>
      </c>
      <c r="J3171" s="70" t="s">
        <v>3455</v>
      </c>
      <c r="K3171" s="178" t="s">
        <v>3455</v>
      </c>
    </row>
    <row r="3172" spans="1:11">
      <c r="A3172" s="67" t="s">
        <v>3683</v>
      </c>
      <c r="B3172" s="68" t="s">
        <v>3684</v>
      </c>
      <c r="C3172" s="68" t="s">
        <v>3679</v>
      </c>
      <c r="D3172" s="68" t="s">
        <v>3680</v>
      </c>
      <c r="E3172" s="68" t="s">
        <v>4280</v>
      </c>
      <c r="F3172" s="68" t="s">
        <v>4281</v>
      </c>
      <c r="G3172" s="68" t="s">
        <v>3472</v>
      </c>
      <c r="H3172" s="69">
        <v>304055</v>
      </c>
      <c r="I3172" s="68" t="s">
        <v>5148</v>
      </c>
      <c r="J3172" s="70" t="s">
        <v>3455</v>
      </c>
      <c r="K3172" s="178" t="s">
        <v>3455</v>
      </c>
    </row>
    <row r="3173" spans="1:11">
      <c r="A3173" s="67" t="s">
        <v>4257</v>
      </c>
      <c r="B3173" s="68" t="s">
        <v>4258</v>
      </c>
      <c r="C3173" s="68" t="s">
        <v>3689</v>
      </c>
      <c r="D3173" s="68" t="s">
        <v>3690</v>
      </c>
      <c r="E3173" s="68" t="s">
        <v>4280</v>
      </c>
      <c r="F3173" s="68" t="s">
        <v>4281</v>
      </c>
      <c r="G3173" s="68" t="s">
        <v>3472</v>
      </c>
      <c r="H3173" s="69">
        <v>506759</v>
      </c>
      <c r="I3173" s="68" t="s">
        <v>5148</v>
      </c>
      <c r="J3173" s="70" t="s">
        <v>3455</v>
      </c>
      <c r="K3173" s="178" t="s">
        <v>3455</v>
      </c>
    </row>
    <row r="3174" spans="1:11">
      <c r="A3174" s="67" t="s">
        <v>3727</v>
      </c>
      <c r="B3174" s="68" t="s">
        <v>3728</v>
      </c>
      <c r="C3174" s="68" t="s">
        <v>3693</v>
      </c>
      <c r="D3174" s="68" t="s">
        <v>3694</v>
      </c>
      <c r="E3174" s="68" t="s">
        <v>4280</v>
      </c>
      <c r="F3174" s="68" t="s">
        <v>4281</v>
      </c>
      <c r="G3174" s="68" t="s">
        <v>3472</v>
      </c>
      <c r="H3174" s="69">
        <v>247329</v>
      </c>
      <c r="I3174" s="68" t="s">
        <v>5148</v>
      </c>
      <c r="J3174" s="70" t="s">
        <v>3455</v>
      </c>
      <c r="K3174" s="178" t="s">
        <v>3455</v>
      </c>
    </row>
    <row r="3175" spans="1:11">
      <c r="A3175" s="67" t="s">
        <v>3729</v>
      </c>
      <c r="B3175" s="68" t="s">
        <v>3730</v>
      </c>
      <c r="C3175" s="68" t="s">
        <v>3693</v>
      </c>
      <c r="D3175" s="68" t="s">
        <v>3694</v>
      </c>
      <c r="E3175" s="68" t="s">
        <v>4280</v>
      </c>
      <c r="F3175" s="68" t="s">
        <v>4281</v>
      </c>
      <c r="G3175" s="68" t="s">
        <v>3472</v>
      </c>
      <c r="H3175" s="69">
        <v>1102769</v>
      </c>
      <c r="I3175" s="68" t="s">
        <v>5148</v>
      </c>
      <c r="J3175" s="70" t="s">
        <v>3455</v>
      </c>
      <c r="K3175" s="178" t="s">
        <v>3455</v>
      </c>
    </row>
    <row r="3176" spans="1:11">
      <c r="A3176" s="67" t="s">
        <v>3731</v>
      </c>
      <c r="B3176" s="68" t="s">
        <v>3732</v>
      </c>
      <c r="C3176" s="68" t="s">
        <v>3693</v>
      </c>
      <c r="D3176" s="68" t="s">
        <v>3694</v>
      </c>
      <c r="E3176" s="68" t="s">
        <v>4280</v>
      </c>
      <c r="F3176" s="68" t="s">
        <v>4281</v>
      </c>
      <c r="G3176" s="68" t="s">
        <v>3472</v>
      </c>
      <c r="H3176" s="69">
        <v>1763828</v>
      </c>
      <c r="I3176" s="68" t="s">
        <v>5148</v>
      </c>
      <c r="J3176" s="70" t="s">
        <v>3455</v>
      </c>
      <c r="K3176" s="178" t="s">
        <v>3455</v>
      </c>
    </row>
    <row r="3177" spans="1:11">
      <c r="A3177" s="67" t="s">
        <v>3733</v>
      </c>
      <c r="B3177" s="68" t="s">
        <v>3734</v>
      </c>
      <c r="C3177" s="68" t="s">
        <v>3693</v>
      </c>
      <c r="D3177" s="68" t="s">
        <v>3694</v>
      </c>
      <c r="E3177" s="68" t="s">
        <v>4280</v>
      </c>
      <c r="F3177" s="68" t="s">
        <v>4281</v>
      </c>
      <c r="G3177" s="68" t="s">
        <v>3472</v>
      </c>
      <c r="H3177" s="69">
        <v>145978</v>
      </c>
      <c r="I3177" s="68" t="s">
        <v>5148</v>
      </c>
      <c r="J3177" s="70" t="s">
        <v>3455</v>
      </c>
      <c r="K3177" s="178" t="s">
        <v>3455</v>
      </c>
    </row>
    <row r="3178" spans="1:11">
      <c r="A3178" s="67" t="s">
        <v>3737</v>
      </c>
      <c r="B3178" s="68" t="s">
        <v>3738</v>
      </c>
      <c r="C3178" s="68" t="s">
        <v>3693</v>
      </c>
      <c r="D3178" s="68" t="s">
        <v>3694</v>
      </c>
      <c r="E3178" s="68" t="s">
        <v>4280</v>
      </c>
      <c r="F3178" s="68" t="s">
        <v>4281</v>
      </c>
      <c r="G3178" s="68" t="s">
        <v>3472</v>
      </c>
      <c r="H3178" s="69">
        <v>912166</v>
      </c>
      <c r="I3178" s="68" t="s">
        <v>5148</v>
      </c>
      <c r="J3178" s="70" t="s">
        <v>3455</v>
      </c>
      <c r="K3178" s="178" t="s">
        <v>3455</v>
      </c>
    </row>
    <row r="3179" spans="1:11">
      <c r="A3179" s="67" t="s">
        <v>3739</v>
      </c>
      <c r="B3179" s="68" t="s">
        <v>3740</v>
      </c>
      <c r="C3179" s="68" t="s">
        <v>3693</v>
      </c>
      <c r="D3179" s="68" t="s">
        <v>3694</v>
      </c>
      <c r="E3179" s="68" t="s">
        <v>4280</v>
      </c>
      <c r="F3179" s="68" t="s">
        <v>4281</v>
      </c>
      <c r="G3179" s="68" t="s">
        <v>3472</v>
      </c>
      <c r="H3179" s="69">
        <v>5657995</v>
      </c>
      <c r="I3179" s="68" t="s">
        <v>5148</v>
      </c>
      <c r="J3179" s="70" t="s">
        <v>3455</v>
      </c>
      <c r="K3179" s="178" t="s">
        <v>3455</v>
      </c>
    </row>
    <row r="3180" spans="1:11">
      <c r="A3180" s="67" t="s">
        <v>3741</v>
      </c>
      <c r="B3180" s="68" t="s">
        <v>3742</v>
      </c>
      <c r="C3180" s="68" t="s">
        <v>3693</v>
      </c>
      <c r="D3180" s="68" t="s">
        <v>3694</v>
      </c>
      <c r="E3180" s="68" t="s">
        <v>4280</v>
      </c>
      <c r="F3180" s="68" t="s">
        <v>4281</v>
      </c>
      <c r="G3180" s="68" t="s">
        <v>3472</v>
      </c>
      <c r="H3180" s="69">
        <v>1540701</v>
      </c>
      <c r="I3180" s="68" t="s">
        <v>5148</v>
      </c>
      <c r="J3180" s="70" t="s">
        <v>3455</v>
      </c>
      <c r="K3180" s="178" t="s">
        <v>3455</v>
      </c>
    </row>
    <row r="3181" spans="1:11">
      <c r="A3181" s="67" t="s">
        <v>4421</v>
      </c>
      <c r="B3181" s="68" t="s">
        <v>4422</v>
      </c>
      <c r="C3181" s="68" t="s">
        <v>3693</v>
      </c>
      <c r="D3181" s="68" t="s">
        <v>3694</v>
      </c>
      <c r="E3181" s="68" t="s">
        <v>4280</v>
      </c>
      <c r="F3181" s="68" t="s">
        <v>4281</v>
      </c>
      <c r="G3181" s="68" t="s">
        <v>3472</v>
      </c>
      <c r="H3181" s="69">
        <v>101351</v>
      </c>
      <c r="I3181" s="68" t="s">
        <v>5148</v>
      </c>
      <c r="J3181" s="70" t="s">
        <v>3455</v>
      </c>
      <c r="K3181" s="178" t="s">
        <v>3455</v>
      </c>
    </row>
    <row r="3182" spans="1:11">
      <c r="A3182" s="67" t="s">
        <v>3745</v>
      </c>
      <c r="B3182" s="68" t="s">
        <v>3746</v>
      </c>
      <c r="C3182" s="68" t="s">
        <v>3693</v>
      </c>
      <c r="D3182" s="68" t="s">
        <v>3694</v>
      </c>
      <c r="E3182" s="68" t="s">
        <v>4280</v>
      </c>
      <c r="F3182" s="68" t="s">
        <v>4281</v>
      </c>
      <c r="G3182" s="68" t="s">
        <v>3472</v>
      </c>
      <c r="H3182" s="69">
        <v>11773452</v>
      </c>
      <c r="I3182" s="68" t="s">
        <v>5148</v>
      </c>
      <c r="J3182" s="70" t="s">
        <v>3455</v>
      </c>
      <c r="K3182" s="178" t="s">
        <v>3455</v>
      </c>
    </row>
    <row r="3183" spans="1:11">
      <c r="A3183" s="67" t="s">
        <v>4259</v>
      </c>
      <c r="B3183" s="68" t="s">
        <v>4260</v>
      </c>
      <c r="C3183" s="68" t="s">
        <v>3749</v>
      </c>
      <c r="D3183" s="68" t="s">
        <v>3750</v>
      </c>
      <c r="E3183" s="68" t="s">
        <v>4280</v>
      </c>
      <c r="F3183" s="68" t="s">
        <v>4281</v>
      </c>
      <c r="G3183" s="68" t="s">
        <v>3472</v>
      </c>
      <c r="H3183" s="69">
        <v>202704</v>
      </c>
      <c r="I3183" s="68" t="s">
        <v>5148</v>
      </c>
      <c r="J3183" s="70" t="s">
        <v>3455</v>
      </c>
      <c r="K3183" s="178" t="s">
        <v>3455</v>
      </c>
    </row>
    <row r="3184" spans="1:11">
      <c r="A3184" s="67" t="s">
        <v>3757</v>
      </c>
      <c r="B3184" s="68" t="s">
        <v>3758</v>
      </c>
      <c r="C3184" s="68" t="s">
        <v>3749</v>
      </c>
      <c r="D3184" s="68" t="s">
        <v>3750</v>
      </c>
      <c r="E3184" s="68" t="s">
        <v>4280</v>
      </c>
      <c r="F3184" s="68" t="s">
        <v>4281</v>
      </c>
      <c r="G3184" s="68" t="s">
        <v>3472</v>
      </c>
      <c r="H3184" s="69">
        <v>101351</v>
      </c>
      <c r="I3184" s="68" t="s">
        <v>5148</v>
      </c>
      <c r="J3184" s="70" t="s">
        <v>3455</v>
      </c>
      <c r="K3184" s="178" t="s">
        <v>3455</v>
      </c>
    </row>
    <row r="3185" spans="1:11">
      <c r="A3185" s="67" t="s">
        <v>3761</v>
      </c>
      <c r="B3185" s="68" t="s">
        <v>3762</v>
      </c>
      <c r="C3185" s="68" t="s">
        <v>3749</v>
      </c>
      <c r="D3185" s="68" t="s">
        <v>3750</v>
      </c>
      <c r="E3185" s="68" t="s">
        <v>4280</v>
      </c>
      <c r="F3185" s="68" t="s">
        <v>4281</v>
      </c>
      <c r="G3185" s="68" t="s">
        <v>3472</v>
      </c>
      <c r="H3185" s="69">
        <v>4962459</v>
      </c>
      <c r="I3185" s="68" t="s">
        <v>5148</v>
      </c>
      <c r="J3185" s="70" t="s">
        <v>3455</v>
      </c>
      <c r="K3185" s="178" t="s">
        <v>3455</v>
      </c>
    </row>
    <row r="3186" spans="1:11">
      <c r="A3186" s="67" t="s">
        <v>3773</v>
      </c>
      <c r="B3186" s="68" t="s">
        <v>3774</v>
      </c>
      <c r="C3186" s="68" t="s">
        <v>3765</v>
      </c>
      <c r="D3186" s="68" t="s">
        <v>3766</v>
      </c>
      <c r="E3186" s="68" t="s">
        <v>4280</v>
      </c>
      <c r="F3186" s="68" t="s">
        <v>4281</v>
      </c>
      <c r="G3186" s="68" t="s">
        <v>3472</v>
      </c>
      <c r="H3186" s="69">
        <v>101351</v>
      </c>
      <c r="I3186" s="68" t="s">
        <v>5148</v>
      </c>
      <c r="J3186" s="70" t="s">
        <v>3455</v>
      </c>
      <c r="K3186" s="178" t="s">
        <v>3455</v>
      </c>
    </row>
    <row r="3187" spans="1:11">
      <c r="A3187" s="67" t="s">
        <v>3775</v>
      </c>
      <c r="B3187" s="68" t="s">
        <v>3776</v>
      </c>
      <c r="C3187" s="68" t="s">
        <v>3765</v>
      </c>
      <c r="D3187" s="68" t="s">
        <v>3766</v>
      </c>
      <c r="E3187" s="68" t="s">
        <v>4280</v>
      </c>
      <c r="F3187" s="68" t="s">
        <v>4281</v>
      </c>
      <c r="G3187" s="68" t="s">
        <v>3472</v>
      </c>
      <c r="H3187" s="69">
        <v>101351</v>
      </c>
      <c r="I3187" s="68" t="s">
        <v>5148</v>
      </c>
      <c r="J3187" s="70" t="s">
        <v>3455</v>
      </c>
      <c r="K3187" s="178" t="s">
        <v>3455</v>
      </c>
    </row>
    <row r="3188" spans="1:11">
      <c r="A3188" s="67" t="s">
        <v>3779</v>
      </c>
      <c r="B3188" s="68" t="s">
        <v>3780</v>
      </c>
      <c r="C3188" s="68" t="s">
        <v>3765</v>
      </c>
      <c r="D3188" s="68" t="s">
        <v>3766</v>
      </c>
      <c r="E3188" s="68" t="s">
        <v>4280</v>
      </c>
      <c r="F3188" s="68" t="s">
        <v>4281</v>
      </c>
      <c r="G3188" s="68" t="s">
        <v>3472</v>
      </c>
      <c r="H3188" s="69">
        <v>3239479</v>
      </c>
      <c r="I3188" s="68" t="s">
        <v>5148</v>
      </c>
      <c r="J3188" s="70" t="s">
        <v>3455</v>
      </c>
      <c r="K3188" s="178" t="s">
        <v>3455</v>
      </c>
    </row>
    <row r="3189" spans="1:11">
      <c r="A3189" s="67" t="s">
        <v>3793</v>
      </c>
      <c r="B3189" s="68" t="s">
        <v>3794</v>
      </c>
      <c r="C3189" s="68" t="s">
        <v>3783</v>
      </c>
      <c r="D3189" s="68" t="s">
        <v>3784</v>
      </c>
      <c r="E3189" s="68" t="s">
        <v>4280</v>
      </c>
      <c r="F3189" s="68" t="s">
        <v>4281</v>
      </c>
      <c r="G3189" s="68" t="s">
        <v>3472</v>
      </c>
      <c r="H3189" s="69">
        <v>494658</v>
      </c>
      <c r="I3189" s="68" t="s">
        <v>5148</v>
      </c>
      <c r="J3189" s="70" t="s">
        <v>3455</v>
      </c>
      <c r="K3189" s="178" t="s">
        <v>3455</v>
      </c>
    </row>
    <row r="3190" spans="1:11">
      <c r="A3190" s="67" t="s">
        <v>4429</v>
      </c>
      <c r="B3190" s="68" t="s">
        <v>4430</v>
      </c>
      <c r="C3190" s="68" t="s">
        <v>3783</v>
      </c>
      <c r="D3190" s="68" t="s">
        <v>3784</v>
      </c>
      <c r="E3190" s="68" t="s">
        <v>4280</v>
      </c>
      <c r="F3190" s="68" t="s">
        <v>4281</v>
      </c>
      <c r="G3190" s="68" t="s">
        <v>3472</v>
      </c>
      <c r="H3190" s="69">
        <v>145978</v>
      </c>
      <c r="I3190" s="68" t="s">
        <v>5148</v>
      </c>
      <c r="J3190" s="70" t="s">
        <v>3455</v>
      </c>
      <c r="K3190" s="178" t="s">
        <v>3455</v>
      </c>
    </row>
    <row r="3191" spans="1:11">
      <c r="A3191" s="67" t="s">
        <v>4263</v>
      </c>
      <c r="B3191" s="68" t="s">
        <v>4213</v>
      </c>
      <c r="C3191" s="68" t="s">
        <v>3783</v>
      </c>
      <c r="D3191" s="68" t="s">
        <v>3784</v>
      </c>
      <c r="E3191" s="68" t="s">
        <v>4280</v>
      </c>
      <c r="F3191" s="68" t="s">
        <v>4281</v>
      </c>
      <c r="G3191" s="68" t="s">
        <v>3472</v>
      </c>
      <c r="H3191" s="69">
        <v>537919</v>
      </c>
      <c r="I3191" s="68" t="s">
        <v>5148</v>
      </c>
      <c r="J3191" s="70" t="s">
        <v>3455</v>
      </c>
      <c r="K3191" s="178" t="s">
        <v>3455</v>
      </c>
    </row>
    <row r="3192" spans="1:11">
      <c r="A3192" s="67" t="s">
        <v>4433</v>
      </c>
      <c r="B3192" s="68" t="s">
        <v>4434</v>
      </c>
      <c r="C3192" s="68" t="s">
        <v>3783</v>
      </c>
      <c r="D3192" s="68" t="s">
        <v>3784</v>
      </c>
      <c r="E3192" s="68" t="s">
        <v>4280</v>
      </c>
      <c r="F3192" s="68" t="s">
        <v>4281</v>
      </c>
      <c r="G3192" s="68" t="s">
        <v>3472</v>
      </c>
      <c r="H3192" s="69">
        <v>101351</v>
      </c>
      <c r="I3192" s="68" t="s">
        <v>5148</v>
      </c>
      <c r="J3192" s="70" t="s">
        <v>3455</v>
      </c>
      <c r="K3192" s="178" t="s">
        <v>3455</v>
      </c>
    </row>
    <row r="3193" spans="1:11">
      <c r="A3193" s="67" t="s">
        <v>3799</v>
      </c>
      <c r="B3193" s="68" t="s">
        <v>3800</v>
      </c>
      <c r="C3193" s="68" t="s">
        <v>3783</v>
      </c>
      <c r="D3193" s="68" t="s">
        <v>3784</v>
      </c>
      <c r="E3193" s="68" t="s">
        <v>4280</v>
      </c>
      <c r="F3193" s="68" t="s">
        <v>4281</v>
      </c>
      <c r="G3193" s="68" t="s">
        <v>3472</v>
      </c>
      <c r="H3193" s="69">
        <v>3417981</v>
      </c>
      <c r="I3193" s="68" t="s">
        <v>5148</v>
      </c>
      <c r="J3193" s="70" t="s">
        <v>3455</v>
      </c>
      <c r="K3193" s="178" t="s">
        <v>3455</v>
      </c>
    </row>
    <row r="3194" spans="1:11">
      <c r="A3194" s="67" t="s">
        <v>3811</v>
      </c>
      <c r="B3194" s="68" t="s">
        <v>3812</v>
      </c>
      <c r="C3194" s="68" t="s">
        <v>3805</v>
      </c>
      <c r="D3194" s="68" t="s">
        <v>3806</v>
      </c>
      <c r="E3194" s="68" t="s">
        <v>4280</v>
      </c>
      <c r="F3194" s="68" t="s">
        <v>4281</v>
      </c>
      <c r="G3194" s="68" t="s">
        <v>3472</v>
      </c>
      <c r="H3194" s="69">
        <v>989316</v>
      </c>
      <c r="I3194" s="68" t="s">
        <v>5148</v>
      </c>
      <c r="J3194" s="70" t="s">
        <v>3455</v>
      </c>
      <c r="K3194" s="178" t="s">
        <v>3455</v>
      </c>
    </row>
    <row r="3195" spans="1:11">
      <c r="A3195" s="67" t="s">
        <v>3813</v>
      </c>
      <c r="B3195" s="68" t="s">
        <v>3814</v>
      </c>
      <c r="C3195" s="68" t="s">
        <v>3805</v>
      </c>
      <c r="D3195" s="68" t="s">
        <v>3806</v>
      </c>
      <c r="E3195" s="68" t="s">
        <v>4280</v>
      </c>
      <c r="F3195" s="68" t="s">
        <v>4281</v>
      </c>
      <c r="G3195" s="68" t="s">
        <v>3472</v>
      </c>
      <c r="H3195" s="69">
        <v>551384</v>
      </c>
      <c r="I3195" s="68" t="s">
        <v>5148</v>
      </c>
      <c r="J3195" s="70" t="s">
        <v>3455</v>
      </c>
      <c r="K3195" s="178" t="s">
        <v>3455</v>
      </c>
    </row>
    <row r="3196" spans="1:11">
      <c r="A3196" s="67" t="s">
        <v>3815</v>
      </c>
      <c r="B3196" s="68" t="s">
        <v>3816</v>
      </c>
      <c r="C3196" s="68" t="s">
        <v>3805</v>
      </c>
      <c r="D3196" s="68" t="s">
        <v>3806</v>
      </c>
      <c r="E3196" s="68" t="s">
        <v>4280</v>
      </c>
      <c r="F3196" s="68" t="s">
        <v>4281</v>
      </c>
      <c r="G3196" s="68" t="s">
        <v>3472</v>
      </c>
      <c r="H3196" s="69">
        <v>291954</v>
      </c>
      <c r="I3196" s="68" t="s">
        <v>5148</v>
      </c>
      <c r="J3196" s="70" t="s">
        <v>3455</v>
      </c>
      <c r="K3196" s="178" t="s">
        <v>3455</v>
      </c>
    </row>
    <row r="3197" spans="1:11">
      <c r="A3197" s="67" t="s">
        <v>4264</v>
      </c>
      <c r="B3197" s="68" t="s">
        <v>4265</v>
      </c>
      <c r="C3197" s="68" t="s">
        <v>3805</v>
      </c>
      <c r="D3197" s="68" t="s">
        <v>3806</v>
      </c>
      <c r="E3197" s="68" t="s">
        <v>4280</v>
      </c>
      <c r="F3197" s="68" t="s">
        <v>4281</v>
      </c>
      <c r="G3197" s="68" t="s">
        <v>3472</v>
      </c>
      <c r="H3197" s="69">
        <v>506759</v>
      </c>
      <c r="I3197" s="68" t="s">
        <v>5148</v>
      </c>
      <c r="J3197" s="70" t="s">
        <v>3455</v>
      </c>
      <c r="K3197" s="178" t="s">
        <v>3455</v>
      </c>
    </row>
    <row r="3198" spans="1:11">
      <c r="A3198" s="67" t="s">
        <v>3817</v>
      </c>
      <c r="B3198" s="68" t="s">
        <v>3818</v>
      </c>
      <c r="C3198" s="68" t="s">
        <v>3805</v>
      </c>
      <c r="D3198" s="68" t="s">
        <v>3806</v>
      </c>
      <c r="E3198" s="68" t="s">
        <v>4280</v>
      </c>
      <c r="F3198" s="68" t="s">
        <v>4281</v>
      </c>
      <c r="G3198" s="68" t="s">
        <v>3472</v>
      </c>
      <c r="H3198" s="69">
        <v>202704</v>
      </c>
      <c r="I3198" s="68" t="s">
        <v>5148</v>
      </c>
      <c r="J3198" s="70" t="s">
        <v>3455</v>
      </c>
      <c r="K3198" s="178" t="s">
        <v>3455</v>
      </c>
    </row>
    <row r="3199" spans="1:11">
      <c r="A3199" s="67" t="s">
        <v>3821</v>
      </c>
      <c r="B3199" s="68" t="s">
        <v>3820</v>
      </c>
      <c r="C3199" s="68" t="s">
        <v>3805</v>
      </c>
      <c r="D3199" s="68" t="s">
        <v>3806</v>
      </c>
      <c r="E3199" s="68" t="s">
        <v>4280</v>
      </c>
      <c r="F3199" s="68" t="s">
        <v>4281</v>
      </c>
      <c r="G3199" s="68" t="s">
        <v>3472</v>
      </c>
      <c r="H3199" s="69">
        <v>3253620</v>
      </c>
      <c r="I3199" s="68" t="s">
        <v>5148</v>
      </c>
      <c r="J3199" s="70" t="s">
        <v>3455</v>
      </c>
      <c r="K3199" s="178" t="s">
        <v>3455</v>
      </c>
    </row>
    <row r="3200" spans="1:11">
      <c r="A3200" s="67" t="s">
        <v>3832</v>
      </c>
      <c r="B3200" s="68" t="s">
        <v>3833</v>
      </c>
      <c r="C3200" s="68" t="s">
        <v>3824</v>
      </c>
      <c r="D3200" s="68" t="s">
        <v>3825</v>
      </c>
      <c r="E3200" s="68" t="s">
        <v>4280</v>
      </c>
      <c r="F3200" s="68" t="s">
        <v>4281</v>
      </c>
      <c r="G3200" s="68" t="s">
        <v>3472</v>
      </c>
      <c r="H3200" s="69">
        <v>383774</v>
      </c>
      <c r="I3200" s="68" t="s">
        <v>5148</v>
      </c>
      <c r="J3200" s="70" t="s">
        <v>3455</v>
      </c>
      <c r="K3200" s="178" t="s">
        <v>3455</v>
      </c>
    </row>
    <row r="3201" spans="1:11">
      <c r="A3201" s="67" t="s">
        <v>3834</v>
      </c>
      <c r="B3201" s="68" t="s">
        <v>3835</v>
      </c>
      <c r="C3201" s="68" t="s">
        <v>3824</v>
      </c>
      <c r="D3201" s="68" t="s">
        <v>3825</v>
      </c>
      <c r="E3201" s="68" t="s">
        <v>4280</v>
      </c>
      <c r="F3201" s="68" t="s">
        <v>4281</v>
      </c>
      <c r="G3201" s="68" t="s">
        <v>3472</v>
      </c>
      <c r="H3201" s="69">
        <v>202704</v>
      </c>
      <c r="I3201" s="68" t="s">
        <v>5148</v>
      </c>
      <c r="J3201" s="70" t="s">
        <v>3455</v>
      </c>
      <c r="K3201" s="178" t="s">
        <v>3455</v>
      </c>
    </row>
    <row r="3202" spans="1:11">
      <c r="A3202" s="67" t="s">
        <v>3836</v>
      </c>
      <c r="B3202" s="68" t="s">
        <v>3837</v>
      </c>
      <c r="C3202" s="68" t="s">
        <v>3824</v>
      </c>
      <c r="D3202" s="68" t="s">
        <v>3825</v>
      </c>
      <c r="E3202" s="68" t="s">
        <v>4280</v>
      </c>
      <c r="F3202" s="68" t="s">
        <v>4281</v>
      </c>
      <c r="G3202" s="68" t="s">
        <v>3472</v>
      </c>
      <c r="H3202" s="69">
        <v>1248746</v>
      </c>
      <c r="I3202" s="68" t="s">
        <v>5148</v>
      </c>
      <c r="J3202" s="70" t="s">
        <v>3455</v>
      </c>
      <c r="K3202" s="178" t="s">
        <v>3455</v>
      </c>
    </row>
    <row r="3203" spans="1:11">
      <c r="A3203" s="67" t="s">
        <v>3838</v>
      </c>
      <c r="B3203" s="68" t="s">
        <v>3839</v>
      </c>
      <c r="C3203" s="68" t="s">
        <v>3824</v>
      </c>
      <c r="D3203" s="68" t="s">
        <v>3825</v>
      </c>
      <c r="E3203" s="68" t="s">
        <v>4280</v>
      </c>
      <c r="F3203" s="68" t="s">
        <v>4281</v>
      </c>
      <c r="G3203" s="68" t="s">
        <v>3472</v>
      </c>
      <c r="H3203" s="69">
        <v>3523111</v>
      </c>
      <c r="I3203" s="68" t="s">
        <v>5148</v>
      </c>
      <c r="J3203" s="70" t="s">
        <v>3455</v>
      </c>
      <c r="K3203" s="178" t="s">
        <v>3455</v>
      </c>
    </row>
    <row r="3204" spans="1:11">
      <c r="A3204" s="67" t="s">
        <v>3842</v>
      </c>
      <c r="B3204" s="68" t="s">
        <v>3843</v>
      </c>
      <c r="C3204" s="68" t="s">
        <v>3824</v>
      </c>
      <c r="D3204" s="68" t="s">
        <v>3825</v>
      </c>
      <c r="E3204" s="68" t="s">
        <v>4280</v>
      </c>
      <c r="F3204" s="68" t="s">
        <v>4281</v>
      </c>
      <c r="G3204" s="68" t="s">
        <v>3472</v>
      </c>
      <c r="H3204" s="69">
        <v>855440</v>
      </c>
      <c r="I3204" s="68" t="s">
        <v>5148</v>
      </c>
      <c r="J3204" s="70" t="s">
        <v>3455</v>
      </c>
      <c r="K3204" s="178" t="s">
        <v>3455</v>
      </c>
    </row>
    <row r="3205" spans="1:11">
      <c r="A3205" s="67" t="s">
        <v>4200</v>
      </c>
      <c r="B3205" s="68" t="s">
        <v>4201</v>
      </c>
      <c r="C3205" s="68" t="s">
        <v>3824</v>
      </c>
      <c r="D3205" s="68" t="s">
        <v>3825</v>
      </c>
      <c r="E3205" s="68" t="s">
        <v>4280</v>
      </c>
      <c r="F3205" s="68" t="s">
        <v>4281</v>
      </c>
      <c r="G3205" s="68" t="s">
        <v>3472</v>
      </c>
      <c r="H3205" s="69">
        <v>3325000</v>
      </c>
      <c r="I3205" s="68" t="s">
        <v>5148</v>
      </c>
      <c r="J3205" s="70" t="s">
        <v>3455</v>
      </c>
      <c r="K3205" s="178" t="s">
        <v>3455</v>
      </c>
    </row>
    <row r="3206" spans="1:11">
      <c r="A3206" s="67" t="s">
        <v>4236</v>
      </c>
      <c r="B3206" s="68" t="s">
        <v>4237</v>
      </c>
      <c r="C3206" s="68" t="s">
        <v>3824</v>
      </c>
      <c r="D3206" s="68" t="s">
        <v>3825</v>
      </c>
      <c r="E3206" s="68" t="s">
        <v>4280</v>
      </c>
      <c r="F3206" s="68" t="s">
        <v>4281</v>
      </c>
      <c r="G3206" s="68" t="s">
        <v>3472</v>
      </c>
      <c r="H3206" s="69">
        <v>506759</v>
      </c>
      <c r="I3206" s="68" t="s">
        <v>5148</v>
      </c>
      <c r="J3206" s="70" t="s">
        <v>3455</v>
      </c>
      <c r="K3206" s="178" t="s">
        <v>3455</v>
      </c>
    </row>
    <row r="3207" spans="1:11">
      <c r="A3207" s="67" t="s">
        <v>3884</v>
      </c>
      <c r="B3207" s="68" t="s">
        <v>3885</v>
      </c>
      <c r="C3207" s="68" t="s">
        <v>3846</v>
      </c>
      <c r="D3207" s="68" t="s">
        <v>3847</v>
      </c>
      <c r="E3207" s="68" t="s">
        <v>4280</v>
      </c>
      <c r="F3207" s="68" t="s">
        <v>4281</v>
      </c>
      <c r="G3207" s="68" t="s">
        <v>3472</v>
      </c>
      <c r="H3207" s="69">
        <v>3330771</v>
      </c>
      <c r="I3207" s="68" t="s">
        <v>5148</v>
      </c>
      <c r="J3207" s="70" t="s">
        <v>3455</v>
      </c>
      <c r="K3207" s="178" t="s">
        <v>3455</v>
      </c>
    </row>
    <row r="3208" spans="1:11">
      <c r="A3208" s="67" t="s">
        <v>3888</v>
      </c>
      <c r="B3208" s="68" t="s">
        <v>3889</v>
      </c>
      <c r="C3208" s="68" t="s">
        <v>3846</v>
      </c>
      <c r="D3208" s="68" t="s">
        <v>3847</v>
      </c>
      <c r="E3208" s="68" t="s">
        <v>4280</v>
      </c>
      <c r="F3208" s="68" t="s">
        <v>4281</v>
      </c>
      <c r="G3208" s="68" t="s">
        <v>3472</v>
      </c>
      <c r="H3208" s="69">
        <v>202704</v>
      </c>
      <c r="I3208" s="68" t="s">
        <v>5148</v>
      </c>
      <c r="J3208" s="70" t="s">
        <v>3455</v>
      </c>
      <c r="K3208" s="178" t="s">
        <v>3455</v>
      </c>
    </row>
    <row r="3209" spans="1:11">
      <c r="A3209" s="67" t="s">
        <v>3890</v>
      </c>
      <c r="B3209" s="68" t="s">
        <v>3891</v>
      </c>
      <c r="C3209" s="68" t="s">
        <v>3846</v>
      </c>
      <c r="D3209" s="68" t="s">
        <v>3847</v>
      </c>
      <c r="E3209" s="68" t="s">
        <v>4280</v>
      </c>
      <c r="F3209" s="68" t="s">
        <v>4281</v>
      </c>
      <c r="G3209" s="68" t="s">
        <v>3472</v>
      </c>
      <c r="H3209" s="69">
        <v>10134208</v>
      </c>
      <c r="I3209" s="68" t="s">
        <v>5148</v>
      </c>
      <c r="J3209" s="70" t="s">
        <v>3455</v>
      </c>
      <c r="K3209" s="178" t="s">
        <v>3455</v>
      </c>
    </row>
    <row r="3210" spans="1:11">
      <c r="A3210" s="67" t="s">
        <v>3894</v>
      </c>
      <c r="B3210" s="68" t="s">
        <v>3895</v>
      </c>
      <c r="C3210" s="68" t="s">
        <v>3846</v>
      </c>
      <c r="D3210" s="68" t="s">
        <v>3847</v>
      </c>
      <c r="E3210" s="68" t="s">
        <v>4280</v>
      </c>
      <c r="F3210" s="68" t="s">
        <v>4281</v>
      </c>
      <c r="G3210" s="68" t="s">
        <v>3472</v>
      </c>
      <c r="H3210" s="69">
        <v>4879177</v>
      </c>
      <c r="I3210" s="68" t="s">
        <v>5148</v>
      </c>
      <c r="J3210" s="70" t="s">
        <v>3455</v>
      </c>
      <c r="K3210" s="178" t="s">
        <v>3455</v>
      </c>
    </row>
    <row r="3211" spans="1:11">
      <c r="A3211" s="67" t="s">
        <v>5059</v>
      </c>
      <c r="B3211" s="68" t="s">
        <v>4661</v>
      </c>
      <c r="C3211" s="68" t="s">
        <v>3846</v>
      </c>
      <c r="D3211" s="68" t="s">
        <v>3847</v>
      </c>
      <c r="E3211" s="68" t="s">
        <v>4280</v>
      </c>
      <c r="F3211" s="68" t="s">
        <v>4281</v>
      </c>
      <c r="G3211" s="68" t="s">
        <v>3472</v>
      </c>
      <c r="H3211" s="69">
        <v>120765754</v>
      </c>
      <c r="I3211" s="68" t="s">
        <v>5148</v>
      </c>
      <c r="J3211" s="70" t="s">
        <v>3455</v>
      </c>
      <c r="K3211" s="178" t="s">
        <v>3455</v>
      </c>
    </row>
    <row r="3212" spans="1:11">
      <c r="A3212" s="67" t="s">
        <v>3912</v>
      </c>
      <c r="B3212" s="68" t="s">
        <v>3913</v>
      </c>
      <c r="C3212" s="68" t="s">
        <v>3900</v>
      </c>
      <c r="D3212" s="68" t="s">
        <v>3901</v>
      </c>
      <c r="E3212" s="68" t="s">
        <v>4280</v>
      </c>
      <c r="F3212" s="68" t="s">
        <v>4281</v>
      </c>
      <c r="G3212" s="68" t="s">
        <v>3472</v>
      </c>
      <c r="H3212" s="69">
        <v>1362199</v>
      </c>
      <c r="I3212" s="68" t="s">
        <v>5148</v>
      </c>
      <c r="J3212" s="70" t="s">
        <v>3455</v>
      </c>
      <c r="K3212" s="178" t="s">
        <v>3455</v>
      </c>
    </row>
    <row r="3213" spans="1:11">
      <c r="A3213" s="67" t="s">
        <v>3914</v>
      </c>
      <c r="B3213" s="68" t="s">
        <v>3915</v>
      </c>
      <c r="C3213" s="68" t="s">
        <v>3900</v>
      </c>
      <c r="D3213" s="68" t="s">
        <v>3901</v>
      </c>
      <c r="E3213" s="68" t="s">
        <v>4280</v>
      </c>
      <c r="F3213" s="68" t="s">
        <v>4281</v>
      </c>
      <c r="G3213" s="68" t="s">
        <v>3472</v>
      </c>
      <c r="H3213" s="69">
        <v>348680</v>
      </c>
      <c r="I3213" s="68" t="s">
        <v>5148</v>
      </c>
      <c r="J3213" s="70" t="s">
        <v>3455</v>
      </c>
      <c r="K3213" s="178" t="s">
        <v>3455</v>
      </c>
    </row>
    <row r="3214" spans="1:11">
      <c r="A3214" s="67" t="s">
        <v>3920</v>
      </c>
      <c r="B3214" s="68" t="s">
        <v>3921</v>
      </c>
      <c r="C3214" s="68" t="s">
        <v>3900</v>
      </c>
      <c r="D3214" s="68" t="s">
        <v>3901</v>
      </c>
      <c r="E3214" s="68" t="s">
        <v>4280</v>
      </c>
      <c r="F3214" s="68" t="s">
        <v>4281</v>
      </c>
      <c r="G3214" s="68" t="s">
        <v>3472</v>
      </c>
      <c r="H3214" s="69">
        <v>2071661</v>
      </c>
      <c r="I3214" s="68" t="s">
        <v>5148</v>
      </c>
      <c r="J3214" s="70" t="s">
        <v>3455</v>
      </c>
      <c r="K3214" s="178" t="s">
        <v>3455</v>
      </c>
    </row>
    <row r="3215" spans="1:11">
      <c r="A3215" s="67" t="s">
        <v>4443</v>
      </c>
      <c r="B3215" s="68" t="s">
        <v>4444</v>
      </c>
      <c r="C3215" s="68" t="s">
        <v>3924</v>
      </c>
      <c r="D3215" s="68" t="s">
        <v>3925</v>
      </c>
      <c r="E3215" s="68" t="s">
        <v>4280</v>
      </c>
      <c r="F3215" s="68" t="s">
        <v>4281</v>
      </c>
      <c r="G3215" s="68" t="s">
        <v>3472</v>
      </c>
      <c r="H3215" s="69">
        <v>3235949</v>
      </c>
      <c r="I3215" s="68" t="s">
        <v>5148</v>
      </c>
      <c r="J3215" s="70" t="s">
        <v>3455</v>
      </c>
      <c r="K3215" s="178" t="s">
        <v>3455</v>
      </c>
    </row>
    <row r="3216" spans="1:11">
      <c r="A3216" s="67" t="s">
        <v>3936</v>
      </c>
      <c r="B3216" s="68" t="s">
        <v>3937</v>
      </c>
      <c r="C3216" s="68" t="s">
        <v>3924</v>
      </c>
      <c r="D3216" s="68" t="s">
        <v>3925</v>
      </c>
      <c r="E3216" s="68" t="s">
        <v>4280</v>
      </c>
      <c r="F3216" s="68" t="s">
        <v>4281</v>
      </c>
      <c r="G3216" s="68" t="s">
        <v>3472</v>
      </c>
      <c r="H3216" s="69">
        <v>608110</v>
      </c>
      <c r="I3216" s="68" t="s">
        <v>5148</v>
      </c>
      <c r="J3216" s="70" t="s">
        <v>3455</v>
      </c>
      <c r="K3216" s="178" t="s">
        <v>3455</v>
      </c>
    </row>
    <row r="3217" spans="1:11">
      <c r="A3217" s="67" t="s">
        <v>4447</v>
      </c>
      <c r="B3217" s="68" t="s">
        <v>4448</v>
      </c>
      <c r="C3217" s="68" t="s">
        <v>3924</v>
      </c>
      <c r="D3217" s="68" t="s">
        <v>3925</v>
      </c>
      <c r="E3217" s="68" t="s">
        <v>4280</v>
      </c>
      <c r="F3217" s="68" t="s">
        <v>4281</v>
      </c>
      <c r="G3217" s="68" t="s">
        <v>3472</v>
      </c>
      <c r="H3217" s="69">
        <v>0</v>
      </c>
      <c r="I3217" s="68" t="s">
        <v>5148</v>
      </c>
      <c r="J3217" s="70" t="s">
        <v>3455</v>
      </c>
      <c r="K3217" s="178" t="s">
        <v>3455</v>
      </c>
    </row>
    <row r="3218" spans="1:11">
      <c r="A3218" s="67" t="s">
        <v>4266</v>
      </c>
      <c r="B3218" s="68" t="s">
        <v>3923</v>
      </c>
      <c r="C3218" s="68" t="s">
        <v>3924</v>
      </c>
      <c r="D3218" s="68" t="s">
        <v>3925</v>
      </c>
      <c r="E3218" s="68" t="s">
        <v>4280</v>
      </c>
      <c r="F3218" s="68" t="s">
        <v>4281</v>
      </c>
      <c r="G3218" s="68" t="s">
        <v>3472</v>
      </c>
      <c r="H3218" s="69">
        <v>202704</v>
      </c>
      <c r="I3218" s="68" t="s">
        <v>5148</v>
      </c>
      <c r="J3218" s="70" t="s">
        <v>3455</v>
      </c>
      <c r="K3218" s="178" t="s">
        <v>3455</v>
      </c>
    </row>
    <row r="3219" spans="1:11">
      <c r="A3219" s="67" t="s">
        <v>4269</v>
      </c>
      <c r="B3219" s="68" t="s">
        <v>4270</v>
      </c>
      <c r="C3219" s="68" t="s">
        <v>3924</v>
      </c>
      <c r="D3219" s="68" t="s">
        <v>3925</v>
      </c>
      <c r="E3219" s="68" t="s">
        <v>4280</v>
      </c>
      <c r="F3219" s="68" t="s">
        <v>4281</v>
      </c>
      <c r="G3219" s="68" t="s">
        <v>3472</v>
      </c>
      <c r="H3219" s="69">
        <v>608110</v>
      </c>
      <c r="I3219" s="68" t="s">
        <v>5148</v>
      </c>
      <c r="J3219" s="70" t="s">
        <v>3455</v>
      </c>
      <c r="K3219" s="178" t="s">
        <v>3455</v>
      </c>
    </row>
    <row r="3220" spans="1:11">
      <c r="A3220" s="67" t="s">
        <v>3940</v>
      </c>
      <c r="B3220" s="68" t="s">
        <v>3941</v>
      </c>
      <c r="C3220" s="68" t="s">
        <v>3924</v>
      </c>
      <c r="D3220" s="68" t="s">
        <v>3925</v>
      </c>
      <c r="E3220" s="68" t="s">
        <v>4280</v>
      </c>
      <c r="F3220" s="68" t="s">
        <v>4281</v>
      </c>
      <c r="G3220" s="68" t="s">
        <v>3472</v>
      </c>
      <c r="H3220" s="69">
        <v>-2222431</v>
      </c>
      <c r="I3220" s="68" t="s">
        <v>5148</v>
      </c>
      <c r="J3220" s="70" t="s">
        <v>3455</v>
      </c>
      <c r="K3220" s="178" t="s">
        <v>3455</v>
      </c>
    </row>
    <row r="3221" spans="1:11">
      <c r="A3221" s="67" t="s">
        <v>3942</v>
      </c>
      <c r="B3221" s="68" t="s">
        <v>3943</v>
      </c>
      <c r="C3221" s="68" t="s">
        <v>3924</v>
      </c>
      <c r="D3221" s="68" t="s">
        <v>3925</v>
      </c>
      <c r="E3221" s="68" t="s">
        <v>4280</v>
      </c>
      <c r="F3221" s="68" t="s">
        <v>4281</v>
      </c>
      <c r="G3221" s="68" t="s">
        <v>3472</v>
      </c>
      <c r="H3221" s="69">
        <v>810814</v>
      </c>
      <c r="I3221" s="68" t="s">
        <v>5148</v>
      </c>
      <c r="J3221" s="70" t="s">
        <v>3455</v>
      </c>
      <c r="K3221" s="178" t="s">
        <v>3455</v>
      </c>
    </row>
    <row r="3222" spans="1:11">
      <c r="A3222" s="67" t="s">
        <v>3944</v>
      </c>
      <c r="B3222" s="68" t="s">
        <v>3945</v>
      </c>
      <c r="C3222" s="68" t="s">
        <v>3924</v>
      </c>
      <c r="D3222" s="68" t="s">
        <v>3925</v>
      </c>
      <c r="E3222" s="68" t="s">
        <v>4280</v>
      </c>
      <c r="F3222" s="68" t="s">
        <v>4281</v>
      </c>
      <c r="G3222" s="68" t="s">
        <v>3472</v>
      </c>
      <c r="H3222" s="69">
        <v>101351</v>
      </c>
      <c r="I3222" s="68" t="s">
        <v>5148</v>
      </c>
      <c r="J3222" s="70" t="s">
        <v>3455</v>
      </c>
      <c r="K3222" s="178" t="s">
        <v>3455</v>
      </c>
    </row>
    <row r="3223" spans="1:11">
      <c r="A3223" s="67" t="s">
        <v>3948</v>
      </c>
      <c r="B3223" s="68" t="s">
        <v>3949</v>
      </c>
      <c r="C3223" s="68" t="s">
        <v>3924</v>
      </c>
      <c r="D3223" s="68" t="s">
        <v>3925</v>
      </c>
      <c r="E3223" s="68" t="s">
        <v>4280</v>
      </c>
      <c r="F3223" s="68" t="s">
        <v>4281</v>
      </c>
      <c r="G3223" s="68" t="s">
        <v>3472</v>
      </c>
      <c r="H3223" s="69">
        <v>1362199</v>
      </c>
      <c r="I3223" s="68" t="s">
        <v>5148</v>
      </c>
      <c r="J3223" s="70" t="s">
        <v>3455</v>
      </c>
      <c r="K3223" s="178" t="s">
        <v>3455</v>
      </c>
    </row>
    <row r="3224" spans="1:11">
      <c r="A3224" s="67" t="s">
        <v>3966</v>
      </c>
      <c r="B3224" s="68" t="s">
        <v>3967</v>
      </c>
      <c r="C3224" s="68" t="s">
        <v>3952</v>
      </c>
      <c r="D3224" s="68" t="s">
        <v>3953</v>
      </c>
      <c r="E3224" s="68" t="s">
        <v>4280</v>
      </c>
      <c r="F3224" s="68" t="s">
        <v>4281</v>
      </c>
      <c r="G3224" s="68" t="s">
        <v>3472</v>
      </c>
      <c r="H3224" s="69">
        <v>5533725</v>
      </c>
      <c r="I3224" s="68" t="s">
        <v>5148</v>
      </c>
      <c r="J3224" s="70" t="s">
        <v>3455</v>
      </c>
      <c r="K3224" s="178" t="s">
        <v>3455</v>
      </c>
    </row>
    <row r="3225" spans="1:11">
      <c r="A3225" s="67" t="s">
        <v>3984</v>
      </c>
      <c r="B3225" s="68" t="s">
        <v>3985</v>
      </c>
      <c r="C3225" s="68" t="s">
        <v>3970</v>
      </c>
      <c r="D3225" s="68" t="s">
        <v>3971</v>
      </c>
      <c r="E3225" s="68" t="s">
        <v>4280</v>
      </c>
      <c r="F3225" s="68" t="s">
        <v>4281</v>
      </c>
      <c r="G3225" s="68" t="s">
        <v>3472</v>
      </c>
      <c r="H3225" s="69">
        <v>608110</v>
      </c>
      <c r="I3225" s="68" t="s">
        <v>5148</v>
      </c>
      <c r="J3225" s="70" t="s">
        <v>3455</v>
      </c>
      <c r="K3225" s="178" t="s">
        <v>3455</v>
      </c>
    </row>
    <row r="3226" spans="1:11">
      <c r="A3226" s="67" t="s">
        <v>3986</v>
      </c>
      <c r="B3226" s="68" t="s">
        <v>3987</v>
      </c>
      <c r="C3226" s="68" t="s">
        <v>3970</v>
      </c>
      <c r="D3226" s="68" t="s">
        <v>3971</v>
      </c>
      <c r="E3226" s="68" t="s">
        <v>4280</v>
      </c>
      <c r="F3226" s="68" t="s">
        <v>4281</v>
      </c>
      <c r="G3226" s="68" t="s">
        <v>3472</v>
      </c>
      <c r="H3226" s="69">
        <v>-132384</v>
      </c>
      <c r="I3226" s="68" t="s">
        <v>5148</v>
      </c>
      <c r="J3226" s="70" t="s">
        <v>3455</v>
      </c>
      <c r="K3226" s="178" t="s">
        <v>3455</v>
      </c>
    </row>
    <row r="3227" spans="1:11">
      <c r="A3227" s="67" t="s">
        <v>3988</v>
      </c>
      <c r="B3227" s="68" t="s">
        <v>3989</v>
      </c>
      <c r="C3227" s="68" t="s">
        <v>3970</v>
      </c>
      <c r="D3227" s="68" t="s">
        <v>3971</v>
      </c>
      <c r="E3227" s="68" t="s">
        <v>4280</v>
      </c>
      <c r="F3227" s="68" t="s">
        <v>4281</v>
      </c>
      <c r="G3227" s="68" t="s">
        <v>3472</v>
      </c>
      <c r="H3227" s="69">
        <v>101351</v>
      </c>
      <c r="I3227" s="68" t="s">
        <v>5148</v>
      </c>
      <c r="J3227" s="70" t="s">
        <v>3455</v>
      </c>
      <c r="K3227" s="178" t="s">
        <v>3455</v>
      </c>
    </row>
    <row r="3228" spans="1:11">
      <c r="A3228" s="67" t="s">
        <v>3990</v>
      </c>
      <c r="B3228" s="68" t="s">
        <v>3991</v>
      </c>
      <c r="C3228" s="68" t="s">
        <v>3970</v>
      </c>
      <c r="D3228" s="68" t="s">
        <v>3971</v>
      </c>
      <c r="E3228" s="68" t="s">
        <v>4280</v>
      </c>
      <c r="F3228" s="68" t="s">
        <v>4281</v>
      </c>
      <c r="G3228" s="68" t="s">
        <v>3472</v>
      </c>
      <c r="H3228" s="69">
        <v>202704</v>
      </c>
      <c r="I3228" s="68" t="s">
        <v>5148</v>
      </c>
      <c r="J3228" s="70" t="s">
        <v>3455</v>
      </c>
      <c r="K3228" s="178" t="s">
        <v>3455</v>
      </c>
    </row>
    <row r="3229" spans="1:11">
      <c r="A3229" s="67" t="s">
        <v>4271</v>
      </c>
      <c r="B3229" s="68" t="s">
        <v>4272</v>
      </c>
      <c r="C3229" s="68" t="s">
        <v>3970</v>
      </c>
      <c r="D3229" s="68" t="s">
        <v>3971</v>
      </c>
      <c r="E3229" s="68" t="s">
        <v>4280</v>
      </c>
      <c r="F3229" s="68" t="s">
        <v>4281</v>
      </c>
      <c r="G3229" s="68" t="s">
        <v>3472</v>
      </c>
      <c r="H3229" s="69">
        <v>202704</v>
      </c>
      <c r="I3229" s="68" t="s">
        <v>5148</v>
      </c>
      <c r="J3229" s="70" t="s">
        <v>3455</v>
      </c>
      <c r="K3229" s="178" t="s">
        <v>3455</v>
      </c>
    </row>
    <row r="3230" spans="1:11">
      <c r="A3230" s="67" t="s">
        <v>4451</v>
      </c>
      <c r="B3230" s="68" t="s">
        <v>4452</v>
      </c>
      <c r="C3230" s="68" t="s">
        <v>3970</v>
      </c>
      <c r="D3230" s="68" t="s">
        <v>3971</v>
      </c>
      <c r="E3230" s="68" t="s">
        <v>4280</v>
      </c>
      <c r="F3230" s="68" t="s">
        <v>4281</v>
      </c>
      <c r="G3230" s="68" t="s">
        <v>3472</v>
      </c>
      <c r="H3230" s="69">
        <v>233735</v>
      </c>
      <c r="I3230" s="68" t="s">
        <v>5148</v>
      </c>
      <c r="J3230" s="70" t="s">
        <v>3455</v>
      </c>
      <c r="K3230" s="178" t="s">
        <v>3455</v>
      </c>
    </row>
    <row r="3231" spans="1:11">
      <c r="A3231" s="67" t="s">
        <v>4000</v>
      </c>
      <c r="B3231" s="68" t="s">
        <v>4001</v>
      </c>
      <c r="C3231" s="68" t="s">
        <v>3970</v>
      </c>
      <c r="D3231" s="68" t="s">
        <v>3971</v>
      </c>
      <c r="E3231" s="68" t="s">
        <v>4280</v>
      </c>
      <c r="F3231" s="68" t="s">
        <v>4281</v>
      </c>
      <c r="G3231" s="68" t="s">
        <v>3472</v>
      </c>
      <c r="H3231" s="69">
        <v>3243257</v>
      </c>
      <c r="I3231" s="68" t="s">
        <v>5148</v>
      </c>
      <c r="J3231" s="70" t="s">
        <v>3455</v>
      </c>
      <c r="K3231" s="178" t="s">
        <v>3455</v>
      </c>
    </row>
    <row r="3232" spans="1:11">
      <c r="A3232" s="67" t="s">
        <v>4014</v>
      </c>
      <c r="B3232" s="68" t="s">
        <v>4015</v>
      </c>
      <c r="C3232" s="68" t="s">
        <v>4004</v>
      </c>
      <c r="D3232" s="68" t="s">
        <v>4005</v>
      </c>
      <c r="E3232" s="68" t="s">
        <v>4280</v>
      </c>
      <c r="F3232" s="68" t="s">
        <v>4281</v>
      </c>
      <c r="G3232" s="68" t="s">
        <v>3472</v>
      </c>
      <c r="H3232" s="69">
        <v>405407</v>
      </c>
      <c r="I3232" s="68" t="s">
        <v>5148</v>
      </c>
      <c r="J3232" s="70" t="s">
        <v>3455</v>
      </c>
      <c r="K3232" s="178" t="s">
        <v>3455</v>
      </c>
    </row>
    <row r="3233" spans="1:11">
      <c r="A3233" s="67" t="s">
        <v>4018</v>
      </c>
      <c r="B3233" s="68" t="s">
        <v>4019</v>
      </c>
      <c r="C3233" s="68" t="s">
        <v>4004</v>
      </c>
      <c r="D3233" s="68" t="s">
        <v>4005</v>
      </c>
      <c r="E3233" s="68" t="s">
        <v>4280</v>
      </c>
      <c r="F3233" s="68" t="s">
        <v>4281</v>
      </c>
      <c r="G3233" s="68" t="s">
        <v>3472</v>
      </c>
      <c r="H3233" s="69">
        <v>2939201</v>
      </c>
      <c r="I3233" s="68" t="s">
        <v>5148</v>
      </c>
      <c r="J3233" s="70" t="s">
        <v>3455</v>
      </c>
      <c r="K3233" s="178" t="s">
        <v>3455</v>
      </c>
    </row>
    <row r="3234" spans="1:11">
      <c r="A3234" s="67" t="s">
        <v>4024</v>
      </c>
      <c r="B3234" s="68" t="s">
        <v>4025</v>
      </c>
      <c r="C3234" s="68" t="s">
        <v>4022</v>
      </c>
      <c r="D3234" s="68" t="s">
        <v>4023</v>
      </c>
      <c r="E3234" s="68" t="s">
        <v>4280</v>
      </c>
      <c r="F3234" s="68" t="s">
        <v>4281</v>
      </c>
      <c r="G3234" s="68" t="s">
        <v>3472</v>
      </c>
      <c r="H3234" s="69">
        <v>494658</v>
      </c>
      <c r="I3234" s="68" t="s">
        <v>5148</v>
      </c>
      <c r="J3234" s="70" t="s">
        <v>3455</v>
      </c>
      <c r="K3234" s="178" t="s">
        <v>3455</v>
      </c>
    </row>
    <row r="3235" spans="1:11">
      <c r="A3235" s="67" t="s">
        <v>4032</v>
      </c>
      <c r="B3235" s="68" t="s">
        <v>4033</v>
      </c>
      <c r="C3235" s="68" t="s">
        <v>4022</v>
      </c>
      <c r="D3235" s="68" t="s">
        <v>4023</v>
      </c>
      <c r="E3235" s="68" t="s">
        <v>4280</v>
      </c>
      <c r="F3235" s="68" t="s">
        <v>4281</v>
      </c>
      <c r="G3235" s="68" t="s">
        <v>3472</v>
      </c>
      <c r="H3235" s="69">
        <v>450033</v>
      </c>
      <c r="I3235" s="68" t="s">
        <v>5148</v>
      </c>
      <c r="J3235" s="70" t="s">
        <v>3455</v>
      </c>
      <c r="K3235" s="178" t="s">
        <v>3455</v>
      </c>
    </row>
    <row r="3236" spans="1:11">
      <c r="A3236" s="67" t="s">
        <v>4034</v>
      </c>
      <c r="B3236" s="68" t="s">
        <v>4035</v>
      </c>
      <c r="C3236" s="68" t="s">
        <v>4022</v>
      </c>
      <c r="D3236" s="68" t="s">
        <v>4023</v>
      </c>
      <c r="E3236" s="68" t="s">
        <v>4280</v>
      </c>
      <c r="F3236" s="68" t="s">
        <v>4281</v>
      </c>
      <c r="G3236" s="68" t="s">
        <v>3472</v>
      </c>
      <c r="H3236" s="69">
        <v>202704</v>
      </c>
      <c r="I3236" s="68" t="s">
        <v>5148</v>
      </c>
      <c r="J3236" s="70" t="s">
        <v>3455</v>
      </c>
      <c r="K3236" s="178" t="s">
        <v>3455</v>
      </c>
    </row>
    <row r="3237" spans="1:11">
      <c r="A3237" s="67" t="s">
        <v>4036</v>
      </c>
      <c r="B3237" s="68" t="s">
        <v>4037</v>
      </c>
      <c r="C3237" s="68" t="s">
        <v>4022</v>
      </c>
      <c r="D3237" s="68" t="s">
        <v>4023</v>
      </c>
      <c r="E3237" s="68" t="s">
        <v>4280</v>
      </c>
      <c r="F3237" s="68" t="s">
        <v>4281</v>
      </c>
      <c r="G3237" s="68" t="s">
        <v>3472</v>
      </c>
      <c r="H3237" s="69">
        <v>4374773</v>
      </c>
      <c r="I3237" s="68" t="s">
        <v>5148</v>
      </c>
      <c r="J3237" s="70" t="s">
        <v>3455</v>
      </c>
      <c r="K3237" s="178" t="s">
        <v>3455</v>
      </c>
    </row>
    <row r="3238" spans="1:11">
      <c r="A3238" s="67" t="s">
        <v>4056</v>
      </c>
      <c r="B3238" s="68" t="s">
        <v>4057</v>
      </c>
      <c r="C3238" s="68" t="s">
        <v>4042</v>
      </c>
      <c r="D3238" s="68" t="s">
        <v>4043</v>
      </c>
      <c r="E3238" s="68" t="s">
        <v>4280</v>
      </c>
      <c r="F3238" s="68" t="s">
        <v>4281</v>
      </c>
      <c r="G3238" s="68" t="s">
        <v>3472</v>
      </c>
      <c r="H3238" s="69">
        <v>956791</v>
      </c>
      <c r="I3238" s="68" t="s">
        <v>5148</v>
      </c>
      <c r="J3238" s="70" t="s">
        <v>3455</v>
      </c>
      <c r="K3238" s="178" t="s">
        <v>3455</v>
      </c>
    </row>
    <row r="3239" spans="1:11">
      <c r="A3239" s="67" t="s">
        <v>4058</v>
      </c>
      <c r="B3239" s="68" t="s">
        <v>4059</v>
      </c>
      <c r="C3239" s="68" t="s">
        <v>4042</v>
      </c>
      <c r="D3239" s="68" t="s">
        <v>4043</v>
      </c>
      <c r="E3239" s="68" t="s">
        <v>4280</v>
      </c>
      <c r="F3239" s="68" t="s">
        <v>4281</v>
      </c>
      <c r="G3239" s="68" t="s">
        <v>3472</v>
      </c>
      <c r="H3239" s="69">
        <v>405407</v>
      </c>
      <c r="I3239" s="68" t="s">
        <v>5148</v>
      </c>
      <c r="J3239" s="70" t="s">
        <v>3455</v>
      </c>
      <c r="K3239" s="178" t="s">
        <v>3455</v>
      </c>
    </row>
    <row r="3240" spans="1:11">
      <c r="A3240" s="67" t="s">
        <v>4060</v>
      </c>
      <c r="B3240" s="68" t="s">
        <v>4061</v>
      </c>
      <c r="C3240" s="68" t="s">
        <v>4042</v>
      </c>
      <c r="D3240" s="68" t="s">
        <v>4043</v>
      </c>
      <c r="E3240" s="68" t="s">
        <v>4280</v>
      </c>
      <c r="F3240" s="68" t="s">
        <v>4281</v>
      </c>
      <c r="G3240" s="68" t="s">
        <v>3472</v>
      </c>
      <c r="H3240" s="69">
        <v>5192982</v>
      </c>
      <c r="I3240" s="68" t="s">
        <v>5148</v>
      </c>
      <c r="J3240" s="70" t="s">
        <v>3455</v>
      </c>
      <c r="K3240" s="178" t="s">
        <v>3455</v>
      </c>
    </row>
    <row r="3241" spans="1:11">
      <c r="A3241" s="67" t="s">
        <v>4228</v>
      </c>
      <c r="B3241" s="68" t="s">
        <v>4229</v>
      </c>
      <c r="C3241" s="68" t="s">
        <v>4042</v>
      </c>
      <c r="D3241" s="68" t="s">
        <v>4043</v>
      </c>
      <c r="E3241" s="68" t="s">
        <v>4280</v>
      </c>
      <c r="F3241" s="68" t="s">
        <v>4281</v>
      </c>
      <c r="G3241" s="68" t="s">
        <v>3472</v>
      </c>
      <c r="H3241" s="69">
        <v>247329</v>
      </c>
      <c r="I3241" s="68" t="s">
        <v>5148</v>
      </c>
      <c r="J3241" s="70" t="s">
        <v>3455</v>
      </c>
      <c r="K3241" s="178" t="s">
        <v>3455</v>
      </c>
    </row>
    <row r="3242" spans="1:11">
      <c r="A3242" s="67" t="s">
        <v>4064</v>
      </c>
      <c r="B3242" s="68" t="s">
        <v>4065</v>
      </c>
      <c r="C3242" s="68" t="s">
        <v>4042</v>
      </c>
      <c r="D3242" s="68" t="s">
        <v>4043</v>
      </c>
      <c r="E3242" s="68" t="s">
        <v>4280</v>
      </c>
      <c r="F3242" s="68" t="s">
        <v>4281</v>
      </c>
      <c r="G3242" s="68" t="s">
        <v>3472</v>
      </c>
      <c r="H3242" s="69">
        <v>202704</v>
      </c>
      <c r="I3242" s="68" t="s">
        <v>5148</v>
      </c>
      <c r="J3242" s="70" t="s">
        <v>3455</v>
      </c>
      <c r="K3242" s="178" t="s">
        <v>3455</v>
      </c>
    </row>
    <row r="3243" spans="1:11">
      <c r="A3243" s="67" t="s">
        <v>4076</v>
      </c>
      <c r="B3243" s="68" t="s">
        <v>4077</v>
      </c>
      <c r="C3243" s="68" t="s">
        <v>4072</v>
      </c>
      <c r="D3243" s="68" t="s">
        <v>4073</v>
      </c>
      <c r="E3243" s="68" t="s">
        <v>4280</v>
      </c>
      <c r="F3243" s="68" t="s">
        <v>4281</v>
      </c>
      <c r="G3243" s="68" t="s">
        <v>3472</v>
      </c>
      <c r="H3243" s="69">
        <v>202704</v>
      </c>
      <c r="I3243" s="68" t="s">
        <v>5148</v>
      </c>
      <c r="J3243" s="70" t="s">
        <v>3455</v>
      </c>
      <c r="K3243" s="178" t="s">
        <v>3455</v>
      </c>
    </row>
    <row r="3244" spans="1:11">
      <c r="A3244" s="67" t="s">
        <v>4080</v>
      </c>
      <c r="B3244" s="68" t="s">
        <v>4081</v>
      </c>
      <c r="C3244" s="68" t="s">
        <v>4072</v>
      </c>
      <c r="D3244" s="68" t="s">
        <v>4073</v>
      </c>
      <c r="E3244" s="68" t="s">
        <v>4280</v>
      </c>
      <c r="F3244" s="68" t="s">
        <v>4281</v>
      </c>
      <c r="G3244" s="68" t="s">
        <v>3472</v>
      </c>
      <c r="H3244" s="69">
        <v>1394723</v>
      </c>
      <c r="I3244" s="68" t="s">
        <v>5148</v>
      </c>
      <c r="J3244" s="70" t="s">
        <v>3455</v>
      </c>
      <c r="K3244" s="178" t="s">
        <v>3455</v>
      </c>
    </row>
    <row r="3245" spans="1:11">
      <c r="A3245" s="67" t="s">
        <v>4084</v>
      </c>
      <c r="B3245" s="68" t="s">
        <v>4085</v>
      </c>
      <c r="C3245" s="68" t="s">
        <v>4072</v>
      </c>
      <c r="D3245" s="68" t="s">
        <v>4073</v>
      </c>
      <c r="E3245" s="68" t="s">
        <v>4280</v>
      </c>
      <c r="F3245" s="68" t="s">
        <v>4281</v>
      </c>
      <c r="G3245" s="68" t="s">
        <v>3472</v>
      </c>
      <c r="H3245" s="69">
        <v>2801547</v>
      </c>
      <c r="I3245" s="68" t="s">
        <v>5148</v>
      </c>
      <c r="J3245" s="70" t="s">
        <v>3455</v>
      </c>
      <c r="K3245" s="178" t="s">
        <v>3455</v>
      </c>
    </row>
    <row r="3246" spans="1:11">
      <c r="A3246" s="67" t="s">
        <v>4092</v>
      </c>
      <c r="B3246" s="68" t="s">
        <v>4093</v>
      </c>
      <c r="C3246" s="68" t="s">
        <v>4088</v>
      </c>
      <c r="D3246" s="68" t="s">
        <v>4089</v>
      </c>
      <c r="E3246" s="68" t="s">
        <v>4280</v>
      </c>
      <c r="F3246" s="68" t="s">
        <v>4281</v>
      </c>
      <c r="G3246" s="68" t="s">
        <v>3472</v>
      </c>
      <c r="H3246" s="69">
        <v>291954</v>
      </c>
      <c r="I3246" s="68" t="s">
        <v>5148</v>
      </c>
      <c r="J3246" s="70" t="s">
        <v>3455</v>
      </c>
      <c r="K3246" s="178" t="s">
        <v>3455</v>
      </c>
    </row>
    <row r="3247" spans="1:11">
      <c r="A3247" s="67" t="s">
        <v>4096</v>
      </c>
      <c r="B3247" s="68" t="s">
        <v>4097</v>
      </c>
      <c r="C3247" s="68" t="s">
        <v>4088</v>
      </c>
      <c r="D3247" s="68" t="s">
        <v>4089</v>
      </c>
      <c r="E3247" s="68" t="s">
        <v>4280</v>
      </c>
      <c r="F3247" s="68" t="s">
        <v>4281</v>
      </c>
      <c r="G3247" s="68" t="s">
        <v>3472</v>
      </c>
      <c r="H3247" s="69">
        <v>2160912</v>
      </c>
      <c r="I3247" s="68" t="s">
        <v>5148</v>
      </c>
      <c r="J3247" s="70" t="s">
        <v>3455</v>
      </c>
      <c r="K3247" s="178" t="s">
        <v>3455</v>
      </c>
    </row>
    <row r="3248" spans="1:11">
      <c r="A3248" s="67" t="s">
        <v>4104</v>
      </c>
      <c r="B3248" s="68" t="s">
        <v>4105</v>
      </c>
      <c r="C3248" s="68" t="s">
        <v>4100</v>
      </c>
      <c r="D3248" s="68" t="s">
        <v>4101</v>
      </c>
      <c r="E3248" s="68" t="s">
        <v>4280</v>
      </c>
      <c r="F3248" s="68" t="s">
        <v>4281</v>
      </c>
      <c r="G3248" s="68" t="s">
        <v>3472</v>
      </c>
      <c r="H3248" s="69">
        <v>247329</v>
      </c>
      <c r="I3248" s="68" t="s">
        <v>5148</v>
      </c>
      <c r="J3248" s="70" t="s">
        <v>3455</v>
      </c>
      <c r="K3248" s="178" t="s">
        <v>3455</v>
      </c>
    </row>
    <row r="3249" spans="1:11">
      <c r="A3249" s="67" t="s">
        <v>4108</v>
      </c>
      <c r="B3249" s="68" t="s">
        <v>4109</v>
      </c>
      <c r="C3249" s="68" t="s">
        <v>4100</v>
      </c>
      <c r="D3249" s="68" t="s">
        <v>4101</v>
      </c>
      <c r="E3249" s="68" t="s">
        <v>4280</v>
      </c>
      <c r="F3249" s="68" t="s">
        <v>4281</v>
      </c>
      <c r="G3249" s="68" t="s">
        <v>3472</v>
      </c>
      <c r="H3249" s="69">
        <v>101351</v>
      </c>
      <c r="I3249" s="68" t="s">
        <v>5148</v>
      </c>
      <c r="J3249" s="70" t="s">
        <v>3455</v>
      </c>
      <c r="K3249" s="178" t="s">
        <v>3455</v>
      </c>
    </row>
    <row r="3250" spans="1:11">
      <c r="A3250" s="67" t="s">
        <v>4110</v>
      </c>
      <c r="B3250" s="68" t="s">
        <v>4111</v>
      </c>
      <c r="C3250" s="68" t="s">
        <v>4100</v>
      </c>
      <c r="D3250" s="68" t="s">
        <v>4101</v>
      </c>
      <c r="E3250" s="68" t="s">
        <v>4280</v>
      </c>
      <c r="F3250" s="68" t="s">
        <v>4281</v>
      </c>
      <c r="G3250" s="68" t="s">
        <v>3472</v>
      </c>
      <c r="H3250" s="69">
        <v>506759</v>
      </c>
      <c r="I3250" s="68" t="s">
        <v>5148</v>
      </c>
      <c r="J3250" s="70" t="s">
        <v>3455</v>
      </c>
      <c r="K3250" s="178" t="s">
        <v>3455</v>
      </c>
    </row>
    <row r="3251" spans="1:11">
      <c r="A3251" s="67" t="s">
        <v>4114</v>
      </c>
      <c r="B3251" s="68" t="s">
        <v>4115</v>
      </c>
      <c r="C3251" s="68" t="s">
        <v>4100</v>
      </c>
      <c r="D3251" s="68" t="s">
        <v>4101</v>
      </c>
      <c r="E3251" s="68" t="s">
        <v>4280</v>
      </c>
      <c r="F3251" s="68" t="s">
        <v>4281</v>
      </c>
      <c r="G3251" s="68" t="s">
        <v>3472</v>
      </c>
      <c r="H3251" s="69">
        <v>2837850</v>
      </c>
      <c r="I3251" s="68" t="s">
        <v>5148</v>
      </c>
      <c r="J3251" s="70" t="s">
        <v>3455</v>
      </c>
      <c r="K3251" s="178" t="s">
        <v>3455</v>
      </c>
    </row>
    <row r="3252" spans="1:11">
      <c r="A3252" s="67" t="s">
        <v>4120</v>
      </c>
      <c r="B3252" s="68" t="s">
        <v>4121</v>
      </c>
      <c r="C3252" s="68" t="s">
        <v>4118</v>
      </c>
      <c r="D3252" s="68" t="s">
        <v>4119</v>
      </c>
      <c r="E3252" s="68" t="s">
        <v>4280</v>
      </c>
      <c r="F3252" s="68" t="s">
        <v>4281</v>
      </c>
      <c r="G3252" s="68" t="s">
        <v>3472</v>
      </c>
      <c r="H3252" s="69">
        <v>1114870</v>
      </c>
      <c r="I3252" s="68" t="s">
        <v>5148</v>
      </c>
      <c r="J3252" s="70" t="s">
        <v>3455</v>
      </c>
      <c r="K3252" s="178" t="s">
        <v>3455</v>
      </c>
    </row>
    <row r="3253" spans="1:11">
      <c r="A3253" s="67" t="s">
        <v>4134</v>
      </c>
      <c r="B3253" s="68" t="s">
        <v>4135</v>
      </c>
      <c r="C3253" s="68" t="s">
        <v>4126</v>
      </c>
      <c r="D3253" s="68" t="s">
        <v>4127</v>
      </c>
      <c r="E3253" s="68" t="s">
        <v>4280</v>
      </c>
      <c r="F3253" s="68" t="s">
        <v>4281</v>
      </c>
      <c r="G3253" s="68" t="s">
        <v>3472</v>
      </c>
      <c r="H3253" s="69">
        <v>101351</v>
      </c>
      <c r="I3253" s="68" t="s">
        <v>5148</v>
      </c>
      <c r="J3253" s="70" t="s">
        <v>3455</v>
      </c>
      <c r="K3253" s="178" t="s">
        <v>3455</v>
      </c>
    </row>
    <row r="3254" spans="1:11">
      <c r="A3254" s="67" t="s">
        <v>4140</v>
      </c>
      <c r="B3254" s="68" t="s">
        <v>4141</v>
      </c>
      <c r="C3254" s="68" t="s">
        <v>4126</v>
      </c>
      <c r="D3254" s="68" t="s">
        <v>4127</v>
      </c>
      <c r="E3254" s="68" t="s">
        <v>4280</v>
      </c>
      <c r="F3254" s="68" t="s">
        <v>4281</v>
      </c>
      <c r="G3254" s="68" t="s">
        <v>3472</v>
      </c>
      <c r="H3254" s="69">
        <v>101351</v>
      </c>
      <c r="I3254" s="68" t="s">
        <v>5148</v>
      </c>
      <c r="J3254" s="70" t="s">
        <v>3455</v>
      </c>
      <c r="K3254" s="178" t="s">
        <v>3455</v>
      </c>
    </row>
    <row r="3255" spans="1:11">
      <c r="A3255" s="67" t="s">
        <v>4275</v>
      </c>
      <c r="B3255" s="68" t="s">
        <v>4276</v>
      </c>
      <c r="C3255" s="68" t="s">
        <v>4126</v>
      </c>
      <c r="D3255" s="68" t="s">
        <v>4127</v>
      </c>
      <c r="E3255" s="68" t="s">
        <v>4280</v>
      </c>
      <c r="F3255" s="68" t="s">
        <v>4281</v>
      </c>
      <c r="G3255" s="68" t="s">
        <v>3472</v>
      </c>
      <c r="H3255" s="69">
        <v>1013519</v>
      </c>
      <c r="I3255" s="68" t="s">
        <v>5148</v>
      </c>
      <c r="J3255" s="70" t="s">
        <v>3455</v>
      </c>
      <c r="K3255" s="178" t="s">
        <v>3455</v>
      </c>
    </row>
    <row r="3256" spans="1:11">
      <c r="A3256" s="67" t="s">
        <v>4148</v>
      </c>
      <c r="B3256" s="68" t="s">
        <v>4149</v>
      </c>
      <c r="C3256" s="68" t="s">
        <v>4144</v>
      </c>
      <c r="D3256" s="68" t="s">
        <v>4145</v>
      </c>
      <c r="E3256" s="68" t="s">
        <v>4280</v>
      </c>
      <c r="F3256" s="68" t="s">
        <v>4281</v>
      </c>
      <c r="G3256" s="68" t="s">
        <v>3472</v>
      </c>
      <c r="H3256" s="69">
        <v>304056</v>
      </c>
      <c r="I3256" s="68" t="s">
        <v>5148</v>
      </c>
      <c r="J3256" s="70" t="s">
        <v>3455</v>
      </c>
      <c r="K3256" s="178" t="s">
        <v>3455</v>
      </c>
    </row>
    <row r="3257" spans="1:11">
      <c r="A3257" s="67" t="s">
        <v>4154</v>
      </c>
      <c r="B3257" s="68" t="s">
        <v>4155</v>
      </c>
      <c r="C3257" s="68" t="s">
        <v>4152</v>
      </c>
      <c r="D3257" s="68" t="s">
        <v>4153</v>
      </c>
      <c r="E3257" s="68" t="s">
        <v>4280</v>
      </c>
      <c r="F3257" s="68" t="s">
        <v>4281</v>
      </c>
      <c r="G3257" s="68" t="s">
        <v>3472</v>
      </c>
      <c r="H3257" s="69">
        <v>1418926</v>
      </c>
      <c r="I3257" s="68" t="s">
        <v>5148</v>
      </c>
      <c r="J3257" s="70" t="s">
        <v>3455</v>
      </c>
      <c r="K3257" s="178" t="s">
        <v>3455</v>
      </c>
    </row>
    <row r="3258" spans="1:11">
      <c r="A3258" s="67" t="s">
        <v>4283</v>
      </c>
      <c r="B3258" s="68" t="s">
        <v>4284</v>
      </c>
      <c r="C3258" s="68" t="s">
        <v>4158</v>
      </c>
      <c r="D3258" s="68" t="s">
        <v>4159</v>
      </c>
      <c r="E3258" s="68" t="s">
        <v>4280</v>
      </c>
      <c r="F3258" s="68" t="s">
        <v>4281</v>
      </c>
      <c r="G3258" s="68" t="s">
        <v>3472</v>
      </c>
      <c r="H3258" s="69">
        <v>101351</v>
      </c>
      <c r="I3258" s="68" t="s">
        <v>5148</v>
      </c>
      <c r="J3258" s="70" t="s">
        <v>3455</v>
      </c>
      <c r="K3258" s="178" t="s">
        <v>3455</v>
      </c>
    </row>
    <row r="3259" spans="1:11">
      <c r="A3259" s="67" t="s">
        <v>4162</v>
      </c>
      <c r="B3259" s="68" t="s">
        <v>4163</v>
      </c>
      <c r="C3259" s="68" t="s">
        <v>4158</v>
      </c>
      <c r="D3259" s="68" t="s">
        <v>4159</v>
      </c>
      <c r="E3259" s="68" t="s">
        <v>4280</v>
      </c>
      <c r="F3259" s="68" t="s">
        <v>4281</v>
      </c>
      <c r="G3259" s="68" t="s">
        <v>3472</v>
      </c>
      <c r="H3259" s="69">
        <v>956791</v>
      </c>
      <c r="I3259" s="68" t="s">
        <v>5148</v>
      </c>
      <c r="J3259" s="70" t="s">
        <v>3455</v>
      </c>
      <c r="K3259" s="178" t="s">
        <v>3455</v>
      </c>
    </row>
    <row r="3260" spans="1:11">
      <c r="A3260" s="67" t="s">
        <v>4164</v>
      </c>
      <c r="B3260" s="68" t="s">
        <v>4165</v>
      </c>
      <c r="C3260" s="68" t="s">
        <v>4166</v>
      </c>
      <c r="D3260" s="68" t="s">
        <v>4167</v>
      </c>
      <c r="E3260" s="68" t="s">
        <v>4280</v>
      </c>
      <c r="F3260" s="68" t="s">
        <v>4281</v>
      </c>
      <c r="G3260" s="68" t="s">
        <v>3472</v>
      </c>
      <c r="H3260" s="69">
        <v>1114870</v>
      </c>
      <c r="I3260" s="68" t="s">
        <v>5148</v>
      </c>
      <c r="J3260" s="70" t="s">
        <v>3455</v>
      </c>
      <c r="K3260" s="178" t="s">
        <v>3455</v>
      </c>
    </row>
    <row r="3261" spans="1:11">
      <c r="A3261" s="67" t="s">
        <v>4176</v>
      </c>
      <c r="B3261" s="68" t="s">
        <v>4177</v>
      </c>
      <c r="C3261" s="68" t="s">
        <v>4174</v>
      </c>
      <c r="D3261" s="68" t="s">
        <v>4175</v>
      </c>
      <c r="E3261" s="68" t="s">
        <v>4280</v>
      </c>
      <c r="F3261" s="68" t="s">
        <v>4281</v>
      </c>
      <c r="G3261" s="68" t="s">
        <v>3472</v>
      </c>
      <c r="H3261" s="69">
        <v>1477692</v>
      </c>
      <c r="I3261" s="68" t="s">
        <v>5148</v>
      </c>
      <c r="J3261" s="70" t="s">
        <v>3455</v>
      </c>
      <c r="K3261" s="178" t="s">
        <v>3455</v>
      </c>
    </row>
    <row r="3262" spans="1:11">
      <c r="A3262" s="67" t="s">
        <v>4186</v>
      </c>
      <c r="B3262" s="68" t="s">
        <v>4187</v>
      </c>
      <c r="C3262" s="68" t="s">
        <v>4184</v>
      </c>
      <c r="D3262" s="68" t="s">
        <v>4185</v>
      </c>
      <c r="E3262" s="68" t="s">
        <v>4280</v>
      </c>
      <c r="F3262" s="68" t="s">
        <v>4281</v>
      </c>
      <c r="G3262" s="68" t="s">
        <v>3472</v>
      </c>
      <c r="H3262" s="69">
        <v>709463</v>
      </c>
      <c r="I3262" s="68" t="s">
        <v>5148</v>
      </c>
      <c r="J3262" s="70" t="s">
        <v>3455</v>
      </c>
      <c r="K3262" s="178" t="s">
        <v>3455</v>
      </c>
    </row>
    <row r="3263" spans="1:11">
      <c r="A3263" s="67" t="s">
        <v>3448</v>
      </c>
      <c r="B3263" s="68" t="s">
        <v>3449</v>
      </c>
      <c r="C3263" s="68" t="s">
        <v>3450</v>
      </c>
      <c r="D3263" s="68" t="s">
        <v>3451</v>
      </c>
      <c r="E3263" s="68" t="s">
        <v>4285</v>
      </c>
      <c r="F3263" s="68" t="s">
        <v>4286</v>
      </c>
      <c r="G3263" s="68" t="s">
        <v>4287</v>
      </c>
      <c r="H3263" s="69">
        <v>101313</v>
      </c>
      <c r="I3263" s="68" t="s">
        <v>5148</v>
      </c>
      <c r="J3263" s="70"/>
      <c r="K3263" s="178"/>
    </row>
    <row r="3264" spans="1:11">
      <c r="A3264" s="67" t="s">
        <v>3456</v>
      </c>
      <c r="B3264" s="68" t="s">
        <v>3457</v>
      </c>
      <c r="C3264" s="68" t="s">
        <v>3450</v>
      </c>
      <c r="D3264" s="68" t="s">
        <v>3451</v>
      </c>
      <c r="E3264" s="68" t="s">
        <v>4285</v>
      </c>
      <c r="F3264" s="68" t="s">
        <v>4286</v>
      </c>
      <c r="G3264" s="68" t="s">
        <v>4287</v>
      </c>
      <c r="H3264" s="69">
        <v>709199</v>
      </c>
      <c r="I3264" s="68" t="s">
        <v>5148</v>
      </c>
      <c r="J3264" s="70"/>
      <c r="K3264" s="178"/>
    </row>
    <row r="3265" spans="1:11">
      <c r="A3265" s="67" t="s">
        <v>3459</v>
      </c>
      <c r="B3265" s="68" t="s">
        <v>3460</v>
      </c>
      <c r="C3265" s="68" t="s">
        <v>3450</v>
      </c>
      <c r="D3265" s="68" t="s">
        <v>3451</v>
      </c>
      <c r="E3265" s="68" t="s">
        <v>4285</v>
      </c>
      <c r="F3265" s="68" t="s">
        <v>4286</v>
      </c>
      <c r="G3265" s="68" t="s">
        <v>4287</v>
      </c>
      <c r="H3265" s="69">
        <v>126644</v>
      </c>
      <c r="I3265" s="68" t="s">
        <v>5148</v>
      </c>
      <c r="J3265" s="70"/>
      <c r="K3265" s="178"/>
    </row>
    <row r="3266" spans="1:11">
      <c r="A3266" s="67" t="s">
        <v>3462</v>
      </c>
      <c r="B3266" s="68" t="s">
        <v>3463</v>
      </c>
      <c r="C3266" s="68" t="s">
        <v>3450</v>
      </c>
      <c r="D3266" s="68" t="s">
        <v>3451</v>
      </c>
      <c r="E3266" s="68" t="s">
        <v>4285</v>
      </c>
      <c r="F3266" s="68" t="s">
        <v>4286</v>
      </c>
      <c r="G3266" s="68" t="s">
        <v>4287</v>
      </c>
      <c r="H3266" s="69">
        <v>25327</v>
      </c>
      <c r="I3266" s="68" t="s">
        <v>5148</v>
      </c>
      <c r="J3266" s="70"/>
      <c r="K3266" s="178"/>
    </row>
    <row r="3267" spans="1:11">
      <c r="A3267" s="67" t="s">
        <v>3465</v>
      </c>
      <c r="B3267" s="68" t="s">
        <v>3466</v>
      </c>
      <c r="C3267" s="68" t="s">
        <v>3467</v>
      </c>
      <c r="D3267" s="68" t="s">
        <v>3468</v>
      </c>
      <c r="E3267" s="68" t="s">
        <v>4285</v>
      </c>
      <c r="F3267" s="68" t="s">
        <v>4286</v>
      </c>
      <c r="G3267" s="68" t="s">
        <v>4287</v>
      </c>
      <c r="H3267" s="69">
        <v>303943</v>
      </c>
      <c r="I3267" s="68" t="s">
        <v>5148</v>
      </c>
      <c r="J3267" s="70"/>
      <c r="K3267" s="178"/>
    </row>
    <row r="3268" spans="1:11">
      <c r="A3268" s="67" t="s">
        <v>3470</v>
      </c>
      <c r="B3268" s="68" t="s">
        <v>3471</v>
      </c>
      <c r="C3268" s="68" t="s">
        <v>3467</v>
      </c>
      <c r="D3268" s="68" t="s">
        <v>3468</v>
      </c>
      <c r="E3268" s="68" t="s">
        <v>4285</v>
      </c>
      <c r="F3268" s="68" t="s">
        <v>4286</v>
      </c>
      <c r="G3268" s="68" t="s">
        <v>4287</v>
      </c>
      <c r="H3268" s="69">
        <v>177299</v>
      </c>
      <c r="I3268" s="68" t="s">
        <v>5148</v>
      </c>
      <c r="J3268" s="70"/>
      <c r="K3268" s="178"/>
    </row>
    <row r="3269" spans="1:11">
      <c r="A3269" s="67" t="s">
        <v>3473</v>
      </c>
      <c r="B3269" s="68" t="s">
        <v>3474</v>
      </c>
      <c r="C3269" s="68" t="s">
        <v>3467</v>
      </c>
      <c r="D3269" s="68" t="s">
        <v>3468</v>
      </c>
      <c r="E3269" s="68" t="s">
        <v>4285</v>
      </c>
      <c r="F3269" s="68" t="s">
        <v>4286</v>
      </c>
      <c r="G3269" s="68" t="s">
        <v>4287</v>
      </c>
      <c r="H3269" s="69">
        <v>582556</v>
      </c>
      <c r="I3269" s="68" t="s">
        <v>5148</v>
      </c>
      <c r="J3269" s="70"/>
      <c r="K3269" s="178"/>
    </row>
    <row r="3270" spans="1:11">
      <c r="A3270" s="67" t="s">
        <v>3476</v>
      </c>
      <c r="B3270" s="68" t="s">
        <v>3477</v>
      </c>
      <c r="C3270" s="68" t="s">
        <v>3467</v>
      </c>
      <c r="D3270" s="68" t="s">
        <v>3468</v>
      </c>
      <c r="E3270" s="68" t="s">
        <v>4285</v>
      </c>
      <c r="F3270" s="68" t="s">
        <v>4286</v>
      </c>
      <c r="G3270" s="68" t="s">
        <v>4287</v>
      </c>
      <c r="H3270" s="69">
        <v>151972</v>
      </c>
      <c r="I3270" s="68" t="s">
        <v>5148</v>
      </c>
      <c r="J3270" s="70"/>
      <c r="K3270" s="178"/>
    </row>
    <row r="3271" spans="1:11">
      <c r="A3271" s="67" t="s">
        <v>3479</v>
      </c>
      <c r="B3271" s="68" t="s">
        <v>3480</v>
      </c>
      <c r="C3271" s="68" t="s">
        <v>3467</v>
      </c>
      <c r="D3271" s="68" t="s">
        <v>3468</v>
      </c>
      <c r="E3271" s="68" t="s">
        <v>4285</v>
      </c>
      <c r="F3271" s="68" t="s">
        <v>4286</v>
      </c>
      <c r="G3271" s="68" t="s">
        <v>4287</v>
      </c>
      <c r="H3271" s="69">
        <v>354599</v>
      </c>
      <c r="I3271" s="68" t="s">
        <v>5148</v>
      </c>
      <c r="J3271" s="70"/>
      <c r="K3271" s="178"/>
    </row>
    <row r="3272" spans="1:11">
      <c r="A3272" s="67" t="s">
        <v>3482</v>
      </c>
      <c r="B3272" s="68" t="s">
        <v>3483</v>
      </c>
      <c r="C3272" s="68" t="s">
        <v>3484</v>
      </c>
      <c r="D3272" s="68" t="s">
        <v>3485</v>
      </c>
      <c r="E3272" s="68" t="s">
        <v>4285</v>
      </c>
      <c r="F3272" s="68" t="s">
        <v>4286</v>
      </c>
      <c r="G3272" s="68" t="s">
        <v>4287</v>
      </c>
      <c r="H3272" s="69">
        <v>101313</v>
      </c>
      <c r="I3272" s="68" t="s">
        <v>5148</v>
      </c>
      <c r="J3272" s="70"/>
      <c r="K3272" s="178"/>
    </row>
    <row r="3273" spans="1:11">
      <c r="A3273" s="67" t="s">
        <v>3487</v>
      </c>
      <c r="B3273" s="68" t="s">
        <v>3488</v>
      </c>
      <c r="C3273" s="68" t="s">
        <v>3489</v>
      </c>
      <c r="D3273" s="68" t="s">
        <v>3490</v>
      </c>
      <c r="E3273" s="68" t="s">
        <v>4285</v>
      </c>
      <c r="F3273" s="68" t="s">
        <v>4286</v>
      </c>
      <c r="G3273" s="68" t="s">
        <v>4287</v>
      </c>
      <c r="H3273" s="69">
        <v>358499</v>
      </c>
      <c r="I3273" s="68" t="s">
        <v>5148</v>
      </c>
      <c r="J3273" s="70"/>
      <c r="K3273" s="178"/>
    </row>
    <row r="3274" spans="1:11">
      <c r="A3274" s="67" t="s">
        <v>3492</v>
      </c>
      <c r="B3274" s="68" t="s">
        <v>3493</v>
      </c>
      <c r="C3274" s="68" t="s">
        <v>3489</v>
      </c>
      <c r="D3274" s="68" t="s">
        <v>3490</v>
      </c>
      <c r="E3274" s="68" t="s">
        <v>4285</v>
      </c>
      <c r="F3274" s="68" t="s">
        <v>4286</v>
      </c>
      <c r="G3274" s="68" t="s">
        <v>4287</v>
      </c>
      <c r="H3274" s="69">
        <v>278613</v>
      </c>
      <c r="I3274" s="68" t="s">
        <v>5148</v>
      </c>
      <c r="J3274" s="70"/>
      <c r="K3274" s="178"/>
    </row>
    <row r="3275" spans="1:11">
      <c r="A3275" s="67" t="s">
        <v>3495</v>
      </c>
      <c r="B3275" s="68" t="s">
        <v>3496</v>
      </c>
      <c r="C3275" s="68" t="s">
        <v>3489</v>
      </c>
      <c r="D3275" s="68" t="s">
        <v>3490</v>
      </c>
      <c r="E3275" s="68" t="s">
        <v>4285</v>
      </c>
      <c r="F3275" s="68" t="s">
        <v>4286</v>
      </c>
      <c r="G3275" s="68" t="s">
        <v>4287</v>
      </c>
      <c r="H3275" s="69">
        <v>354599</v>
      </c>
      <c r="I3275" s="68" t="s">
        <v>5148</v>
      </c>
      <c r="J3275" s="70"/>
      <c r="K3275" s="178"/>
    </row>
    <row r="3276" spans="1:11">
      <c r="A3276" s="67" t="s">
        <v>3498</v>
      </c>
      <c r="B3276" s="68" t="s">
        <v>3499</v>
      </c>
      <c r="C3276" s="68" t="s">
        <v>3489</v>
      </c>
      <c r="D3276" s="68" t="s">
        <v>3490</v>
      </c>
      <c r="E3276" s="68" t="s">
        <v>4285</v>
      </c>
      <c r="F3276" s="68" t="s">
        <v>4286</v>
      </c>
      <c r="G3276" s="68" t="s">
        <v>4287</v>
      </c>
      <c r="H3276" s="69">
        <v>303943</v>
      </c>
      <c r="I3276" s="68" t="s">
        <v>5148</v>
      </c>
      <c r="J3276" s="70"/>
      <c r="K3276" s="178"/>
    </row>
    <row r="3277" spans="1:11">
      <c r="A3277" s="67" t="s">
        <v>3501</v>
      </c>
      <c r="B3277" s="68" t="s">
        <v>3502</v>
      </c>
      <c r="C3277" s="68" t="s">
        <v>3489</v>
      </c>
      <c r="D3277" s="68" t="s">
        <v>3490</v>
      </c>
      <c r="E3277" s="68" t="s">
        <v>4285</v>
      </c>
      <c r="F3277" s="68" t="s">
        <v>4286</v>
      </c>
      <c r="G3277" s="68" t="s">
        <v>4287</v>
      </c>
      <c r="H3277" s="69">
        <v>861170</v>
      </c>
      <c r="I3277" s="68" t="s">
        <v>5148</v>
      </c>
      <c r="J3277" s="70"/>
      <c r="K3277" s="178"/>
    </row>
    <row r="3278" spans="1:11">
      <c r="A3278" s="67" t="s">
        <v>3504</v>
      </c>
      <c r="B3278" s="68" t="s">
        <v>3505</v>
      </c>
      <c r="C3278" s="68" t="s">
        <v>3489</v>
      </c>
      <c r="D3278" s="68" t="s">
        <v>3490</v>
      </c>
      <c r="E3278" s="68" t="s">
        <v>4285</v>
      </c>
      <c r="F3278" s="68" t="s">
        <v>4286</v>
      </c>
      <c r="G3278" s="68" t="s">
        <v>4287</v>
      </c>
      <c r="H3278" s="69">
        <v>1342410</v>
      </c>
      <c r="I3278" s="68" t="s">
        <v>5148</v>
      </c>
      <c r="J3278" s="70"/>
      <c r="K3278" s="178"/>
    </row>
    <row r="3279" spans="1:11">
      <c r="A3279" s="67" t="s">
        <v>3507</v>
      </c>
      <c r="B3279" s="68" t="s">
        <v>3508</v>
      </c>
      <c r="C3279" s="68" t="s">
        <v>3489</v>
      </c>
      <c r="D3279" s="68" t="s">
        <v>3490</v>
      </c>
      <c r="E3279" s="68" t="s">
        <v>4285</v>
      </c>
      <c r="F3279" s="68" t="s">
        <v>4286</v>
      </c>
      <c r="G3279" s="68" t="s">
        <v>4287</v>
      </c>
      <c r="H3279" s="69">
        <v>329271</v>
      </c>
      <c r="I3279" s="68" t="s">
        <v>5148</v>
      </c>
      <c r="J3279" s="70"/>
      <c r="K3279" s="178"/>
    </row>
    <row r="3280" spans="1:11">
      <c r="A3280" s="67" t="s">
        <v>3510</v>
      </c>
      <c r="B3280" s="68" t="s">
        <v>3511</v>
      </c>
      <c r="C3280" s="68" t="s">
        <v>3489</v>
      </c>
      <c r="D3280" s="68" t="s">
        <v>3490</v>
      </c>
      <c r="E3280" s="68" t="s">
        <v>4285</v>
      </c>
      <c r="F3280" s="68" t="s">
        <v>4286</v>
      </c>
      <c r="G3280" s="68" t="s">
        <v>4287</v>
      </c>
      <c r="H3280" s="69">
        <v>278613</v>
      </c>
      <c r="I3280" s="68" t="s">
        <v>5148</v>
      </c>
      <c r="J3280" s="70"/>
      <c r="K3280" s="178"/>
    </row>
    <row r="3281" spans="1:11">
      <c r="A3281" s="67" t="s">
        <v>4232</v>
      </c>
      <c r="B3281" s="68" t="s">
        <v>4233</v>
      </c>
      <c r="C3281" s="68" t="s">
        <v>3489</v>
      </c>
      <c r="D3281" s="68" t="s">
        <v>3490</v>
      </c>
      <c r="E3281" s="68" t="s">
        <v>4285</v>
      </c>
      <c r="F3281" s="68" t="s">
        <v>4286</v>
      </c>
      <c r="G3281" s="68" t="s">
        <v>4287</v>
      </c>
      <c r="H3281" s="69">
        <v>6175243</v>
      </c>
      <c r="I3281" s="68" t="s">
        <v>5148</v>
      </c>
      <c r="J3281" s="70"/>
      <c r="K3281" s="178"/>
    </row>
    <row r="3282" spans="1:11">
      <c r="A3282" s="67" t="s">
        <v>3513</v>
      </c>
      <c r="B3282" s="68" t="s">
        <v>3514</v>
      </c>
      <c r="C3282" s="68" t="s">
        <v>3489</v>
      </c>
      <c r="D3282" s="68" t="s">
        <v>3490</v>
      </c>
      <c r="E3282" s="68" t="s">
        <v>4285</v>
      </c>
      <c r="F3282" s="68" t="s">
        <v>4286</v>
      </c>
      <c r="G3282" s="68" t="s">
        <v>4287</v>
      </c>
      <c r="H3282" s="69">
        <v>1089126</v>
      </c>
      <c r="I3282" s="68" t="s">
        <v>5148</v>
      </c>
      <c r="J3282" s="70"/>
      <c r="K3282" s="178"/>
    </row>
    <row r="3283" spans="1:11">
      <c r="A3283" s="67" t="s">
        <v>3516</v>
      </c>
      <c r="B3283" s="68" t="s">
        <v>3517</v>
      </c>
      <c r="C3283" s="68" t="s">
        <v>3489</v>
      </c>
      <c r="D3283" s="68" t="s">
        <v>3490</v>
      </c>
      <c r="E3283" s="68" t="s">
        <v>4285</v>
      </c>
      <c r="F3283" s="68" t="s">
        <v>4286</v>
      </c>
      <c r="G3283" s="68" t="s">
        <v>4287</v>
      </c>
      <c r="H3283" s="69">
        <v>25327</v>
      </c>
      <c r="I3283" s="68" t="s">
        <v>5148</v>
      </c>
      <c r="J3283" s="70"/>
      <c r="K3283" s="178"/>
    </row>
    <row r="3284" spans="1:11">
      <c r="A3284" s="67" t="s">
        <v>3519</v>
      </c>
      <c r="B3284" s="68" t="s">
        <v>3520</v>
      </c>
      <c r="C3284" s="68" t="s">
        <v>3489</v>
      </c>
      <c r="D3284" s="68" t="s">
        <v>3490</v>
      </c>
      <c r="E3284" s="68" t="s">
        <v>4285</v>
      </c>
      <c r="F3284" s="68" t="s">
        <v>4286</v>
      </c>
      <c r="G3284" s="68" t="s">
        <v>4287</v>
      </c>
      <c r="H3284" s="69">
        <v>25327</v>
      </c>
      <c r="I3284" s="68" t="s">
        <v>5148</v>
      </c>
      <c r="J3284" s="70"/>
      <c r="K3284" s="178"/>
    </row>
    <row r="3285" spans="1:11">
      <c r="A3285" s="67" t="s">
        <v>3522</v>
      </c>
      <c r="B3285" s="68" t="s">
        <v>3523</v>
      </c>
      <c r="C3285" s="68" t="s">
        <v>3489</v>
      </c>
      <c r="D3285" s="68" t="s">
        <v>3490</v>
      </c>
      <c r="E3285" s="68" t="s">
        <v>4285</v>
      </c>
      <c r="F3285" s="68" t="s">
        <v>4286</v>
      </c>
      <c r="G3285" s="68" t="s">
        <v>4287</v>
      </c>
      <c r="H3285" s="69">
        <v>101313</v>
      </c>
      <c r="I3285" s="68" t="s">
        <v>5148</v>
      </c>
      <c r="J3285" s="70"/>
      <c r="K3285" s="178"/>
    </row>
    <row r="3286" spans="1:11">
      <c r="A3286" s="67" t="s">
        <v>4222</v>
      </c>
      <c r="B3286" s="68" t="s">
        <v>4223</v>
      </c>
      <c r="C3286" s="68" t="s">
        <v>3489</v>
      </c>
      <c r="D3286" s="68" t="s">
        <v>3490</v>
      </c>
      <c r="E3286" s="68" t="s">
        <v>4285</v>
      </c>
      <c r="F3286" s="68" t="s">
        <v>4286</v>
      </c>
      <c r="G3286" s="68" t="s">
        <v>4287</v>
      </c>
      <c r="H3286" s="69">
        <v>2260626</v>
      </c>
      <c r="I3286" s="68" t="s">
        <v>5148</v>
      </c>
      <c r="J3286" s="70"/>
      <c r="K3286" s="178"/>
    </row>
    <row r="3287" spans="1:11">
      <c r="A3287" s="67" t="s">
        <v>3525</v>
      </c>
      <c r="B3287" s="68" t="s">
        <v>3526</v>
      </c>
      <c r="C3287" s="68" t="s">
        <v>3489</v>
      </c>
      <c r="D3287" s="68" t="s">
        <v>3490</v>
      </c>
      <c r="E3287" s="68" t="s">
        <v>4285</v>
      </c>
      <c r="F3287" s="68" t="s">
        <v>4286</v>
      </c>
      <c r="G3287" s="68" t="s">
        <v>4287</v>
      </c>
      <c r="H3287" s="69">
        <v>25327</v>
      </c>
      <c r="I3287" s="68" t="s">
        <v>5148</v>
      </c>
      <c r="J3287" s="70"/>
      <c r="K3287" s="178"/>
    </row>
    <row r="3288" spans="1:11">
      <c r="A3288" s="67" t="s">
        <v>3528</v>
      </c>
      <c r="B3288" s="68" t="s">
        <v>3529</v>
      </c>
      <c r="C3288" s="68" t="s">
        <v>3489</v>
      </c>
      <c r="D3288" s="68" t="s">
        <v>3490</v>
      </c>
      <c r="E3288" s="68" t="s">
        <v>4285</v>
      </c>
      <c r="F3288" s="68" t="s">
        <v>4286</v>
      </c>
      <c r="G3288" s="68" t="s">
        <v>4287</v>
      </c>
      <c r="H3288" s="69">
        <v>25327</v>
      </c>
      <c r="I3288" s="68" t="s">
        <v>5148</v>
      </c>
      <c r="J3288" s="70"/>
      <c r="K3288" s="178"/>
    </row>
    <row r="3289" spans="1:11">
      <c r="A3289" s="67" t="s">
        <v>3531</v>
      </c>
      <c r="B3289" s="68" t="s">
        <v>3520</v>
      </c>
      <c r="C3289" s="68" t="s">
        <v>3489</v>
      </c>
      <c r="D3289" s="68" t="s">
        <v>3490</v>
      </c>
      <c r="E3289" s="68" t="s">
        <v>4285</v>
      </c>
      <c r="F3289" s="68" t="s">
        <v>4286</v>
      </c>
      <c r="G3289" s="68" t="s">
        <v>4287</v>
      </c>
      <c r="H3289" s="69">
        <v>101313</v>
      </c>
      <c r="I3289" s="68" t="s">
        <v>5148</v>
      </c>
      <c r="J3289" s="70"/>
      <c r="K3289" s="178"/>
    </row>
    <row r="3290" spans="1:11">
      <c r="A3290" s="67" t="s">
        <v>3533</v>
      </c>
      <c r="B3290" s="68" t="s">
        <v>3520</v>
      </c>
      <c r="C3290" s="68" t="s">
        <v>3489</v>
      </c>
      <c r="D3290" s="68" t="s">
        <v>3490</v>
      </c>
      <c r="E3290" s="68" t="s">
        <v>4285</v>
      </c>
      <c r="F3290" s="68" t="s">
        <v>4286</v>
      </c>
      <c r="G3290" s="68" t="s">
        <v>4287</v>
      </c>
      <c r="H3290" s="69">
        <v>4305849</v>
      </c>
      <c r="I3290" s="68" t="s">
        <v>5148</v>
      </c>
      <c r="J3290" s="70"/>
      <c r="K3290" s="178"/>
    </row>
    <row r="3291" spans="1:11">
      <c r="A3291" s="67" t="s">
        <v>3535</v>
      </c>
      <c r="B3291" s="68" t="s">
        <v>3520</v>
      </c>
      <c r="C3291" s="68" t="s">
        <v>3489</v>
      </c>
      <c r="D3291" s="68" t="s">
        <v>3490</v>
      </c>
      <c r="E3291" s="68" t="s">
        <v>4285</v>
      </c>
      <c r="F3291" s="68" t="s">
        <v>4286</v>
      </c>
      <c r="G3291" s="68" t="s">
        <v>4287</v>
      </c>
      <c r="H3291" s="69">
        <v>202627</v>
      </c>
      <c r="I3291" s="68" t="s">
        <v>5148</v>
      </c>
      <c r="J3291" s="70"/>
      <c r="K3291" s="178"/>
    </row>
    <row r="3292" spans="1:11">
      <c r="A3292" s="67" t="s">
        <v>3536</v>
      </c>
      <c r="B3292" s="68" t="s">
        <v>3520</v>
      </c>
      <c r="C3292" s="68" t="s">
        <v>3489</v>
      </c>
      <c r="D3292" s="68" t="s">
        <v>3490</v>
      </c>
      <c r="E3292" s="68" t="s">
        <v>4285</v>
      </c>
      <c r="F3292" s="68" t="s">
        <v>4286</v>
      </c>
      <c r="G3292" s="68" t="s">
        <v>4287</v>
      </c>
      <c r="H3292" s="69">
        <v>253284</v>
      </c>
      <c r="I3292" s="68" t="s">
        <v>5148</v>
      </c>
      <c r="J3292" s="70"/>
      <c r="K3292" s="178"/>
    </row>
    <row r="3293" spans="1:11">
      <c r="A3293" s="67" t="s">
        <v>3537</v>
      </c>
      <c r="B3293" s="68" t="s">
        <v>3538</v>
      </c>
      <c r="C3293" s="68" t="s">
        <v>3539</v>
      </c>
      <c r="D3293" s="68" t="s">
        <v>3540</v>
      </c>
      <c r="E3293" s="68" t="s">
        <v>4285</v>
      </c>
      <c r="F3293" s="68" t="s">
        <v>4286</v>
      </c>
      <c r="G3293" s="68" t="s">
        <v>4287</v>
      </c>
      <c r="H3293" s="69">
        <v>126644</v>
      </c>
      <c r="I3293" s="68" t="s">
        <v>5148</v>
      </c>
      <c r="J3293" s="70"/>
      <c r="K3293" s="178"/>
    </row>
    <row r="3294" spans="1:11">
      <c r="A3294" s="67" t="s">
        <v>3541</v>
      </c>
      <c r="B3294" s="68" t="s">
        <v>3542</v>
      </c>
      <c r="C3294" s="68" t="s">
        <v>3539</v>
      </c>
      <c r="D3294" s="68" t="s">
        <v>3540</v>
      </c>
      <c r="E3294" s="68" t="s">
        <v>4285</v>
      </c>
      <c r="F3294" s="68" t="s">
        <v>4286</v>
      </c>
      <c r="G3294" s="68" t="s">
        <v>4287</v>
      </c>
      <c r="H3294" s="69">
        <v>405256</v>
      </c>
      <c r="I3294" s="68" t="s">
        <v>5148</v>
      </c>
      <c r="J3294" s="70"/>
      <c r="K3294" s="178"/>
    </row>
    <row r="3295" spans="1:11">
      <c r="A3295" s="67" t="s">
        <v>3543</v>
      </c>
      <c r="B3295" s="68" t="s">
        <v>3544</v>
      </c>
      <c r="C3295" s="68" t="s">
        <v>3539</v>
      </c>
      <c r="D3295" s="68" t="s">
        <v>3540</v>
      </c>
      <c r="E3295" s="68" t="s">
        <v>4285</v>
      </c>
      <c r="F3295" s="68" t="s">
        <v>4286</v>
      </c>
      <c r="G3295" s="68" t="s">
        <v>4287</v>
      </c>
      <c r="H3295" s="69">
        <v>329271</v>
      </c>
      <c r="I3295" s="68" t="s">
        <v>5148</v>
      </c>
      <c r="J3295" s="70"/>
      <c r="K3295" s="178"/>
    </row>
    <row r="3296" spans="1:11">
      <c r="A3296" s="67" t="s">
        <v>3545</v>
      </c>
      <c r="B3296" s="68" t="s">
        <v>3546</v>
      </c>
      <c r="C3296" s="68" t="s">
        <v>3539</v>
      </c>
      <c r="D3296" s="68" t="s">
        <v>3540</v>
      </c>
      <c r="E3296" s="68" t="s">
        <v>4285</v>
      </c>
      <c r="F3296" s="68" t="s">
        <v>4286</v>
      </c>
      <c r="G3296" s="68" t="s">
        <v>4287</v>
      </c>
      <c r="H3296" s="69">
        <v>734527</v>
      </c>
      <c r="I3296" s="68" t="s">
        <v>5148</v>
      </c>
      <c r="J3296" s="70"/>
      <c r="K3296" s="178"/>
    </row>
    <row r="3297" spans="1:11">
      <c r="A3297" s="67" t="s">
        <v>3547</v>
      </c>
      <c r="B3297" s="68" t="s">
        <v>3548</v>
      </c>
      <c r="C3297" s="68" t="s">
        <v>3539</v>
      </c>
      <c r="D3297" s="68" t="s">
        <v>3540</v>
      </c>
      <c r="E3297" s="68" t="s">
        <v>4285</v>
      </c>
      <c r="F3297" s="68" t="s">
        <v>4286</v>
      </c>
      <c r="G3297" s="68" t="s">
        <v>4287</v>
      </c>
      <c r="H3297" s="69">
        <v>101313</v>
      </c>
      <c r="I3297" s="68" t="s">
        <v>5148</v>
      </c>
      <c r="J3297" s="70"/>
      <c r="K3297" s="178"/>
    </row>
    <row r="3298" spans="1:11">
      <c r="A3298" s="67" t="s">
        <v>3549</v>
      </c>
      <c r="B3298" s="68" t="s">
        <v>3550</v>
      </c>
      <c r="C3298" s="68" t="s">
        <v>3539</v>
      </c>
      <c r="D3298" s="68" t="s">
        <v>3540</v>
      </c>
      <c r="E3298" s="68" t="s">
        <v>4285</v>
      </c>
      <c r="F3298" s="68" t="s">
        <v>4286</v>
      </c>
      <c r="G3298" s="68" t="s">
        <v>4287</v>
      </c>
      <c r="H3298" s="69">
        <v>151972</v>
      </c>
      <c r="I3298" s="68" t="s">
        <v>5148</v>
      </c>
      <c r="J3298" s="70"/>
      <c r="K3298" s="178"/>
    </row>
    <row r="3299" spans="1:11">
      <c r="A3299" s="67" t="s">
        <v>3551</v>
      </c>
      <c r="B3299" s="68" t="s">
        <v>3552</v>
      </c>
      <c r="C3299" s="68" t="s">
        <v>3539</v>
      </c>
      <c r="D3299" s="68" t="s">
        <v>3540</v>
      </c>
      <c r="E3299" s="68" t="s">
        <v>4285</v>
      </c>
      <c r="F3299" s="68" t="s">
        <v>4286</v>
      </c>
      <c r="G3299" s="68" t="s">
        <v>4287</v>
      </c>
      <c r="H3299" s="69">
        <v>75985</v>
      </c>
      <c r="I3299" s="68" t="s">
        <v>5148</v>
      </c>
      <c r="J3299" s="70"/>
      <c r="K3299" s="178"/>
    </row>
    <row r="3300" spans="1:11">
      <c r="A3300" s="67" t="s">
        <v>3553</v>
      </c>
      <c r="B3300" s="68" t="s">
        <v>3554</v>
      </c>
      <c r="C3300" s="68" t="s">
        <v>3555</v>
      </c>
      <c r="D3300" s="68" t="s">
        <v>3554</v>
      </c>
      <c r="E3300" s="68" t="s">
        <v>4285</v>
      </c>
      <c r="F3300" s="68" t="s">
        <v>4286</v>
      </c>
      <c r="G3300" s="68" t="s">
        <v>4287</v>
      </c>
      <c r="H3300" s="69">
        <v>101313</v>
      </c>
      <c r="I3300" s="68" t="s">
        <v>5148</v>
      </c>
      <c r="J3300" s="70"/>
      <c r="K3300" s="178"/>
    </row>
    <row r="3301" spans="1:11">
      <c r="A3301" s="67" t="s">
        <v>3556</v>
      </c>
      <c r="B3301" s="68" t="s">
        <v>3557</v>
      </c>
      <c r="C3301" s="68" t="s">
        <v>3555</v>
      </c>
      <c r="D3301" s="68" t="s">
        <v>3554</v>
      </c>
      <c r="E3301" s="68" t="s">
        <v>4285</v>
      </c>
      <c r="F3301" s="68" t="s">
        <v>4286</v>
      </c>
      <c r="G3301" s="68" t="s">
        <v>4287</v>
      </c>
      <c r="H3301" s="69">
        <v>658542</v>
      </c>
      <c r="I3301" s="68" t="s">
        <v>5148</v>
      </c>
      <c r="J3301" s="70"/>
      <c r="K3301" s="178"/>
    </row>
    <row r="3302" spans="1:11">
      <c r="A3302" s="67" t="s">
        <v>3558</v>
      </c>
      <c r="B3302" s="68" t="s">
        <v>3559</v>
      </c>
      <c r="C3302" s="68" t="s">
        <v>3555</v>
      </c>
      <c r="D3302" s="68" t="s">
        <v>3554</v>
      </c>
      <c r="E3302" s="68" t="s">
        <v>4285</v>
      </c>
      <c r="F3302" s="68" t="s">
        <v>4286</v>
      </c>
      <c r="G3302" s="68" t="s">
        <v>4287</v>
      </c>
      <c r="H3302" s="69">
        <v>633214</v>
      </c>
      <c r="I3302" s="68" t="s">
        <v>5148</v>
      </c>
      <c r="J3302" s="70"/>
      <c r="K3302" s="178"/>
    </row>
    <row r="3303" spans="1:11">
      <c r="A3303" s="67" t="s">
        <v>3560</v>
      </c>
      <c r="B3303" s="68" t="s">
        <v>3561</v>
      </c>
      <c r="C3303" s="68" t="s">
        <v>3555</v>
      </c>
      <c r="D3303" s="68" t="s">
        <v>3554</v>
      </c>
      <c r="E3303" s="68" t="s">
        <v>4285</v>
      </c>
      <c r="F3303" s="68" t="s">
        <v>4286</v>
      </c>
      <c r="G3303" s="68" t="s">
        <v>4287</v>
      </c>
      <c r="H3303" s="69">
        <v>25327</v>
      </c>
      <c r="I3303" s="68" t="s">
        <v>5148</v>
      </c>
      <c r="J3303" s="70"/>
      <c r="K3303" s="178"/>
    </row>
    <row r="3304" spans="1:11">
      <c r="A3304" s="67" t="s">
        <v>3562</v>
      </c>
      <c r="B3304" s="68" t="s">
        <v>3563</v>
      </c>
      <c r="C3304" s="68" t="s">
        <v>3564</v>
      </c>
      <c r="D3304" s="68" t="s">
        <v>3563</v>
      </c>
      <c r="E3304" s="68" t="s">
        <v>4285</v>
      </c>
      <c r="F3304" s="68" t="s">
        <v>4286</v>
      </c>
      <c r="G3304" s="68" t="s">
        <v>4287</v>
      </c>
      <c r="H3304" s="69">
        <v>151972</v>
      </c>
      <c r="I3304" s="68" t="s">
        <v>5148</v>
      </c>
      <c r="J3304" s="70"/>
      <c r="K3304" s="178"/>
    </row>
    <row r="3305" spans="1:11">
      <c r="A3305" s="67" t="s">
        <v>3565</v>
      </c>
      <c r="B3305" s="68" t="s">
        <v>3566</v>
      </c>
      <c r="C3305" s="68" t="s">
        <v>3564</v>
      </c>
      <c r="D3305" s="68" t="s">
        <v>3563</v>
      </c>
      <c r="E3305" s="68" t="s">
        <v>4285</v>
      </c>
      <c r="F3305" s="68" t="s">
        <v>4286</v>
      </c>
      <c r="G3305" s="68" t="s">
        <v>4287</v>
      </c>
      <c r="H3305" s="69">
        <v>177299</v>
      </c>
      <c r="I3305" s="68" t="s">
        <v>5148</v>
      </c>
      <c r="J3305" s="70"/>
      <c r="K3305" s="178"/>
    </row>
    <row r="3306" spans="1:11">
      <c r="A3306" s="67" t="s">
        <v>3567</v>
      </c>
      <c r="B3306" s="68" t="s">
        <v>3568</v>
      </c>
      <c r="C3306" s="68" t="s">
        <v>3564</v>
      </c>
      <c r="D3306" s="68" t="s">
        <v>3563</v>
      </c>
      <c r="E3306" s="68" t="s">
        <v>4285</v>
      </c>
      <c r="F3306" s="68" t="s">
        <v>4286</v>
      </c>
      <c r="G3306" s="68" t="s">
        <v>4287</v>
      </c>
      <c r="H3306" s="69">
        <v>911827</v>
      </c>
      <c r="I3306" s="68" t="s">
        <v>5148</v>
      </c>
      <c r="J3306" s="70"/>
      <c r="K3306" s="178"/>
    </row>
    <row r="3307" spans="1:11">
      <c r="A3307" s="67" t="s">
        <v>3569</v>
      </c>
      <c r="B3307" s="68" t="s">
        <v>3570</v>
      </c>
      <c r="C3307" s="68" t="s">
        <v>3564</v>
      </c>
      <c r="D3307" s="68" t="s">
        <v>3563</v>
      </c>
      <c r="E3307" s="68" t="s">
        <v>4285</v>
      </c>
      <c r="F3307" s="68" t="s">
        <v>4286</v>
      </c>
      <c r="G3307" s="68" t="s">
        <v>4287</v>
      </c>
      <c r="H3307" s="69">
        <v>177299</v>
      </c>
      <c r="I3307" s="68" t="s">
        <v>5148</v>
      </c>
      <c r="J3307" s="70"/>
      <c r="K3307" s="178"/>
    </row>
    <row r="3308" spans="1:11">
      <c r="A3308" s="67" t="s">
        <v>3571</v>
      </c>
      <c r="B3308" s="68" t="s">
        <v>3572</v>
      </c>
      <c r="C3308" s="68" t="s">
        <v>3564</v>
      </c>
      <c r="D3308" s="68" t="s">
        <v>3563</v>
      </c>
      <c r="E3308" s="68" t="s">
        <v>4285</v>
      </c>
      <c r="F3308" s="68" t="s">
        <v>4286</v>
      </c>
      <c r="G3308" s="68" t="s">
        <v>4287</v>
      </c>
      <c r="H3308" s="69">
        <v>25327</v>
      </c>
      <c r="I3308" s="68" t="s">
        <v>5148</v>
      </c>
      <c r="J3308" s="70"/>
      <c r="K3308" s="178"/>
    </row>
    <row r="3309" spans="1:11">
      <c r="A3309" s="67" t="s">
        <v>3573</v>
      </c>
      <c r="B3309" s="68" t="s">
        <v>3574</v>
      </c>
      <c r="C3309" s="68" t="s">
        <v>3575</v>
      </c>
      <c r="D3309" s="68" t="s">
        <v>3574</v>
      </c>
      <c r="E3309" s="68" t="s">
        <v>4285</v>
      </c>
      <c r="F3309" s="68" t="s">
        <v>4286</v>
      </c>
      <c r="G3309" s="68" t="s">
        <v>4287</v>
      </c>
      <c r="H3309" s="69">
        <v>151972</v>
      </c>
      <c r="I3309" s="68" t="s">
        <v>5148</v>
      </c>
      <c r="J3309" s="70"/>
      <c r="K3309" s="178"/>
    </row>
    <row r="3310" spans="1:11">
      <c r="A3310" s="67" t="s">
        <v>3576</v>
      </c>
      <c r="B3310" s="68" t="s">
        <v>3577</v>
      </c>
      <c r="C3310" s="68" t="s">
        <v>3578</v>
      </c>
      <c r="D3310" s="68" t="s">
        <v>3577</v>
      </c>
      <c r="E3310" s="68" t="s">
        <v>4285</v>
      </c>
      <c r="F3310" s="68" t="s">
        <v>4286</v>
      </c>
      <c r="G3310" s="68" t="s">
        <v>4287</v>
      </c>
      <c r="H3310" s="69">
        <v>151972</v>
      </c>
      <c r="I3310" s="68" t="s">
        <v>5148</v>
      </c>
      <c r="J3310" s="70"/>
      <c r="K3310" s="178"/>
    </row>
    <row r="3311" spans="1:11">
      <c r="A3311" s="67" t="s">
        <v>3579</v>
      </c>
      <c r="B3311" s="68" t="s">
        <v>3580</v>
      </c>
      <c r="C3311" s="68" t="s">
        <v>3578</v>
      </c>
      <c r="D3311" s="68" t="s">
        <v>3577</v>
      </c>
      <c r="E3311" s="68" t="s">
        <v>4285</v>
      </c>
      <c r="F3311" s="68" t="s">
        <v>4286</v>
      </c>
      <c r="G3311" s="68" t="s">
        <v>4287</v>
      </c>
      <c r="H3311" s="69">
        <v>50659</v>
      </c>
      <c r="I3311" s="68" t="s">
        <v>5148</v>
      </c>
      <c r="J3311" s="70"/>
      <c r="K3311" s="178"/>
    </row>
    <row r="3312" spans="1:11">
      <c r="A3312" s="67" t="s">
        <v>3581</v>
      </c>
      <c r="B3312" s="68" t="s">
        <v>3582</v>
      </c>
      <c r="C3312" s="68" t="s">
        <v>3583</v>
      </c>
      <c r="D3312" s="68" t="s">
        <v>3584</v>
      </c>
      <c r="E3312" s="68" t="s">
        <v>4285</v>
      </c>
      <c r="F3312" s="68" t="s">
        <v>4286</v>
      </c>
      <c r="G3312" s="68" t="s">
        <v>4287</v>
      </c>
      <c r="H3312" s="69">
        <v>531897</v>
      </c>
      <c r="I3312" s="68" t="s">
        <v>5148</v>
      </c>
      <c r="J3312" s="70"/>
      <c r="K3312" s="178"/>
    </row>
    <row r="3313" spans="1:11">
      <c r="A3313" s="67" t="s">
        <v>3585</v>
      </c>
      <c r="B3313" s="68" t="s">
        <v>3586</v>
      </c>
      <c r="C3313" s="68" t="s">
        <v>3583</v>
      </c>
      <c r="D3313" s="68" t="s">
        <v>3584</v>
      </c>
      <c r="E3313" s="68" t="s">
        <v>4285</v>
      </c>
      <c r="F3313" s="68" t="s">
        <v>4286</v>
      </c>
      <c r="G3313" s="68" t="s">
        <v>4287</v>
      </c>
      <c r="H3313" s="69">
        <v>253284</v>
      </c>
      <c r="I3313" s="68" t="s">
        <v>5148</v>
      </c>
      <c r="J3313" s="70"/>
      <c r="K3313" s="178"/>
    </row>
    <row r="3314" spans="1:11">
      <c r="A3314" s="67" t="s">
        <v>3587</v>
      </c>
      <c r="B3314" s="68" t="s">
        <v>3588</v>
      </c>
      <c r="C3314" s="68" t="s">
        <v>3583</v>
      </c>
      <c r="D3314" s="68" t="s">
        <v>3584</v>
      </c>
      <c r="E3314" s="68" t="s">
        <v>4285</v>
      </c>
      <c r="F3314" s="68" t="s">
        <v>4286</v>
      </c>
      <c r="G3314" s="68" t="s">
        <v>4287</v>
      </c>
      <c r="H3314" s="69">
        <v>25327</v>
      </c>
      <c r="I3314" s="68" t="s">
        <v>5148</v>
      </c>
      <c r="J3314" s="70"/>
      <c r="K3314" s="178"/>
    </row>
    <row r="3315" spans="1:11">
      <c r="A3315" s="67" t="s">
        <v>3589</v>
      </c>
      <c r="B3315" s="68" t="s">
        <v>3590</v>
      </c>
      <c r="C3315" s="68" t="s">
        <v>3583</v>
      </c>
      <c r="D3315" s="68" t="s">
        <v>3584</v>
      </c>
      <c r="E3315" s="68" t="s">
        <v>4285</v>
      </c>
      <c r="F3315" s="68" t="s">
        <v>4286</v>
      </c>
      <c r="G3315" s="68" t="s">
        <v>4287</v>
      </c>
      <c r="H3315" s="69">
        <v>50659</v>
      </c>
      <c r="I3315" s="68" t="s">
        <v>5148</v>
      </c>
      <c r="J3315" s="70"/>
      <c r="K3315" s="178"/>
    </row>
    <row r="3316" spans="1:11">
      <c r="A3316" s="67" t="s">
        <v>3591</v>
      </c>
      <c r="B3316" s="68" t="s">
        <v>3592</v>
      </c>
      <c r="C3316" s="68" t="s">
        <v>3583</v>
      </c>
      <c r="D3316" s="68" t="s">
        <v>3584</v>
      </c>
      <c r="E3316" s="68" t="s">
        <v>4285</v>
      </c>
      <c r="F3316" s="68" t="s">
        <v>4286</v>
      </c>
      <c r="G3316" s="68" t="s">
        <v>4287</v>
      </c>
      <c r="H3316" s="69">
        <v>50659</v>
      </c>
      <c r="I3316" s="68" t="s">
        <v>5148</v>
      </c>
      <c r="J3316" s="70"/>
      <c r="K3316" s="178"/>
    </row>
    <row r="3317" spans="1:11">
      <c r="A3317" s="67" t="s">
        <v>3593</v>
      </c>
      <c r="B3317" s="68" t="s">
        <v>3594</v>
      </c>
      <c r="C3317" s="68" t="s">
        <v>3583</v>
      </c>
      <c r="D3317" s="68" t="s">
        <v>3584</v>
      </c>
      <c r="E3317" s="68" t="s">
        <v>4285</v>
      </c>
      <c r="F3317" s="68" t="s">
        <v>4286</v>
      </c>
      <c r="G3317" s="68" t="s">
        <v>4287</v>
      </c>
      <c r="H3317" s="69">
        <v>759855</v>
      </c>
      <c r="I3317" s="68" t="s">
        <v>5148</v>
      </c>
      <c r="J3317" s="70"/>
      <c r="K3317" s="178"/>
    </row>
    <row r="3318" spans="1:11">
      <c r="A3318" s="67" t="s">
        <v>3595</v>
      </c>
      <c r="B3318" s="68" t="s">
        <v>3596</v>
      </c>
      <c r="C3318" s="68" t="s">
        <v>3583</v>
      </c>
      <c r="D3318" s="68" t="s">
        <v>3584</v>
      </c>
      <c r="E3318" s="68" t="s">
        <v>4285</v>
      </c>
      <c r="F3318" s="68" t="s">
        <v>4286</v>
      </c>
      <c r="G3318" s="68" t="s">
        <v>4287</v>
      </c>
      <c r="H3318" s="69">
        <v>1249160</v>
      </c>
      <c r="I3318" s="68" t="s">
        <v>5148</v>
      </c>
      <c r="J3318" s="70"/>
      <c r="K3318" s="178"/>
    </row>
    <row r="3319" spans="1:11">
      <c r="A3319" s="67" t="s">
        <v>3597</v>
      </c>
      <c r="B3319" s="68" t="s">
        <v>3598</v>
      </c>
      <c r="C3319" s="68" t="s">
        <v>3583</v>
      </c>
      <c r="D3319" s="68" t="s">
        <v>3584</v>
      </c>
      <c r="E3319" s="68" t="s">
        <v>4285</v>
      </c>
      <c r="F3319" s="68" t="s">
        <v>4286</v>
      </c>
      <c r="G3319" s="68" t="s">
        <v>4287</v>
      </c>
      <c r="H3319" s="69">
        <v>50659</v>
      </c>
      <c r="I3319" s="68" t="s">
        <v>5148</v>
      </c>
      <c r="J3319" s="70"/>
      <c r="K3319" s="178"/>
    </row>
    <row r="3320" spans="1:11">
      <c r="A3320" s="67" t="s">
        <v>3599</v>
      </c>
      <c r="B3320" s="68" t="s">
        <v>3600</v>
      </c>
      <c r="C3320" s="68" t="s">
        <v>3583</v>
      </c>
      <c r="D3320" s="68" t="s">
        <v>3584</v>
      </c>
      <c r="E3320" s="68" t="s">
        <v>4285</v>
      </c>
      <c r="F3320" s="68" t="s">
        <v>4286</v>
      </c>
      <c r="G3320" s="68" t="s">
        <v>4287</v>
      </c>
      <c r="H3320" s="69">
        <v>709199</v>
      </c>
      <c r="I3320" s="68" t="s">
        <v>5148</v>
      </c>
      <c r="J3320" s="70"/>
      <c r="K3320" s="178"/>
    </row>
    <row r="3321" spans="1:11">
      <c r="A3321" s="67" t="s">
        <v>3601</v>
      </c>
      <c r="B3321" s="68" t="s">
        <v>3602</v>
      </c>
      <c r="C3321" s="68" t="s">
        <v>3583</v>
      </c>
      <c r="D3321" s="68" t="s">
        <v>3584</v>
      </c>
      <c r="E3321" s="68" t="s">
        <v>4285</v>
      </c>
      <c r="F3321" s="68" t="s">
        <v>4286</v>
      </c>
      <c r="G3321" s="68" t="s">
        <v>4287</v>
      </c>
      <c r="H3321" s="69">
        <v>1621026</v>
      </c>
      <c r="I3321" s="68" t="s">
        <v>5148</v>
      </c>
      <c r="J3321" s="70"/>
      <c r="K3321" s="178"/>
    </row>
    <row r="3322" spans="1:11">
      <c r="A3322" s="67" t="s">
        <v>3603</v>
      </c>
      <c r="B3322" s="68" t="s">
        <v>3604</v>
      </c>
      <c r="C3322" s="68" t="s">
        <v>3583</v>
      </c>
      <c r="D3322" s="68" t="s">
        <v>3584</v>
      </c>
      <c r="E3322" s="68" t="s">
        <v>4285</v>
      </c>
      <c r="F3322" s="68" t="s">
        <v>4286</v>
      </c>
      <c r="G3322" s="68" t="s">
        <v>4287</v>
      </c>
      <c r="H3322" s="69">
        <v>354599</v>
      </c>
      <c r="I3322" s="68" t="s">
        <v>5148</v>
      </c>
      <c r="J3322" s="70"/>
      <c r="K3322" s="178"/>
    </row>
    <row r="3323" spans="1:11">
      <c r="A3323" s="67" t="s">
        <v>3605</v>
      </c>
      <c r="B3323" s="68" t="s">
        <v>3606</v>
      </c>
      <c r="C3323" s="68" t="s">
        <v>3607</v>
      </c>
      <c r="D3323" s="68" t="s">
        <v>3608</v>
      </c>
      <c r="E3323" s="68" t="s">
        <v>4285</v>
      </c>
      <c r="F3323" s="68" t="s">
        <v>4286</v>
      </c>
      <c r="G3323" s="68" t="s">
        <v>4287</v>
      </c>
      <c r="H3323" s="69">
        <v>202627</v>
      </c>
      <c r="I3323" s="68" t="s">
        <v>5148</v>
      </c>
      <c r="J3323" s="70"/>
      <c r="K3323" s="178"/>
    </row>
    <row r="3324" spans="1:11">
      <c r="A3324" s="67" t="s">
        <v>3609</v>
      </c>
      <c r="B3324" s="68" t="s">
        <v>3610</v>
      </c>
      <c r="C3324" s="68" t="s">
        <v>3607</v>
      </c>
      <c r="D3324" s="68" t="s">
        <v>3608</v>
      </c>
      <c r="E3324" s="68" t="s">
        <v>4285</v>
      </c>
      <c r="F3324" s="68" t="s">
        <v>4286</v>
      </c>
      <c r="G3324" s="68" t="s">
        <v>4287</v>
      </c>
      <c r="H3324" s="69">
        <v>25327</v>
      </c>
      <c r="I3324" s="68" t="s">
        <v>5148</v>
      </c>
      <c r="J3324" s="70"/>
      <c r="K3324" s="178"/>
    </row>
    <row r="3325" spans="1:11">
      <c r="A3325" s="67" t="s">
        <v>3611</v>
      </c>
      <c r="B3325" s="68" t="s">
        <v>3612</v>
      </c>
      <c r="C3325" s="68" t="s">
        <v>3607</v>
      </c>
      <c r="D3325" s="68" t="s">
        <v>3608</v>
      </c>
      <c r="E3325" s="68" t="s">
        <v>4285</v>
      </c>
      <c r="F3325" s="68" t="s">
        <v>4286</v>
      </c>
      <c r="G3325" s="68" t="s">
        <v>4287</v>
      </c>
      <c r="H3325" s="69">
        <v>303943</v>
      </c>
      <c r="I3325" s="68" t="s">
        <v>5148</v>
      </c>
      <c r="J3325" s="70"/>
      <c r="K3325" s="178"/>
    </row>
    <row r="3326" spans="1:11">
      <c r="A3326" s="67" t="s">
        <v>3613</v>
      </c>
      <c r="B3326" s="68" t="s">
        <v>3614</v>
      </c>
      <c r="C3326" s="68" t="s">
        <v>3607</v>
      </c>
      <c r="D3326" s="68" t="s">
        <v>3608</v>
      </c>
      <c r="E3326" s="68" t="s">
        <v>4285</v>
      </c>
      <c r="F3326" s="68" t="s">
        <v>4286</v>
      </c>
      <c r="G3326" s="68" t="s">
        <v>4287</v>
      </c>
      <c r="H3326" s="69">
        <v>1302982</v>
      </c>
      <c r="I3326" s="68" t="s">
        <v>5148</v>
      </c>
      <c r="J3326" s="70"/>
      <c r="K3326" s="178"/>
    </row>
    <row r="3327" spans="1:11">
      <c r="A3327" s="67" t="s">
        <v>3615</v>
      </c>
      <c r="B3327" s="68" t="s">
        <v>3616</v>
      </c>
      <c r="C3327" s="68" t="s">
        <v>3607</v>
      </c>
      <c r="D3327" s="68" t="s">
        <v>3608</v>
      </c>
      <c r="E3327" s="68" t="s">
        <v>4285</v>
      </c>
      <c r="F3327" s="68" t="s">
        <v>4286</v>
      </c>
      <c r="G3327" s="68" t="s">
        <v>4287</v>
      </c>
      <c r="H3327" s="69">
        <v>1494382</v>
      </c>
      <c r="I3327" s="68" t="s">
        <v>5148</v>
      </c>
      <c r="J3327" s="70"/>
      <c r="K3327" s="178"/>
    </row>
    <row r="3328" spans="1:11">
      <c r="A3328" s="67" t="s">
        <v>3617</v>
      </c>
      <c r="B3328" s="68" t="s">
        <v>3618</v>
      </c>
      <c r="C3328" s="68" t="s">
        <v>3607</v>
      </c>
      <c r="D3328" s="68" t="s">
        <v>3608</v>
      </c>
      <c r="E3328" s="68" t="s">
        <v>4285</v>
      </c>
      <c r="F3328" s="68" t="s">
        <v>4286</v>
      </c>
      <c r="G3328" s="68" t="s">
        <v>4287</v>
      </c>
      <c r="H3328" s="69">
        <v>455915</v>
      </c>
      <c r="I3328" s="68" t="s">
        <v>5148</v>
      </c>
      <c r="J3328" s="70"/>
      <c r="K3328" s="178"/>
    </row>
    <row r="3329" spans="1:11">
      <c r="A3329" s="67" t="s">
        <v>3619</v>
      </c>
      <c r="B3329" s="68" t="s">
        <v>3620</v>
      </c>
      <c r="C3329" s="68" t="s">
        <v>3607</v>
      </c>
      <c r="D3329" s="68" t="s">
        <v>3608</v>
      </c>
      <c r="E3329" s="68" t="s">
        <v>4285</v>
      </c>
      <c r="F3329" s="68" t="s">
        <v>4286</v>
      </c>
      <c r="G3329" s="68" t="s">
        <v>4287</v>
      </c>
      <c r="H3329" s="69">
        <v>75985</v>
      </c>
      <c r="I3329" s="68" t="s">
        <v>5148</v>
      </c>
      <c r="J3329" s="70"/>
      <c r="K3329" s="178"/>
    </row>
    <row r="3330" spans="1:11">
      <c r="A3330" s="67" t="s">
        <v>3621</v>
      </c>
      <c r="B3330" s="68" t="s">
        <v>3622</v>
      </c>
      <c r="C3330" s="68" t="s">
        <v>3607</v>
      </c>
      <c r="D3330" s="68" t="s">
        <v>3608</v>
      </c>
      <c r="E3330" s="68" t="s">
        <v>4285</v>
      </c>
      <c r="F3330" s="68" t="s">
        <v>4286</v>
      </c>
      <c r="G3330" s="68" t="s">
        <v>4287</v>
      </c>
      <c r="H3330" s="69">
        <v>303943</v>
      </c>
      <c r="I3330" s="68" t="s">
        <v>5148</v>
      </c>
      <c r="J3330" s="70"/>
      <c r="K3330" s="178"/>
    </row>
    <row r="3331" spans="1:11">
      <c r="A3331" s="67" t="s">
        <v>3623</v>
      </c>
      <c r="B3331" s="68" t="s">
        <v>3624</v>
      </c>
      <c r="C3331" s="68" t="s">
        <v>3625</v>
      </c>
      <c r="D3331" s="68" t="s">
        <v>3626</v>
      </c>
      <c r="E3331" s="68" t="s">
        <v>4285</v>
      </c>
      <c r="F3331" s="68" t="s">
        <v>4286</v>
      </c>
      <c r="G3331" s="68" t="s">
        <v>4287</v>
      </c>
      <c r="H3331" s="69">
        <v>126644</v>
      </c>
      <c r="I3331" s="68" t="s">
        <v>5148</v>
      </c>
      <c r="J3331" s="70"/>
      <c r="K3331" s="178"/>
    </row>
    <row r="3332" spans="1:11">
      <c r="A3332" s="67" t="s">
        <v>3627</v>
      </c>
      <c r="B3332" s="68" t="s">
        <v>3628</v>
      </c>
      <c r="C3332" s="68" t="s">
        <v>3625</v>
      </c>
      <c r="D3332" s="68" t="s">
        <v>3626</v>
      </c>
      <c r="E3332" s="68" t="s">
        <v>4285</v>
      </c>
      <c r="F3332" s="68" t="s">
        <v>4286</v>
      </c>
      <c r="G3332" s="68" t="s">
        <v>4287</v>
      </c>
      <c r="H3332" s="69">
        <v>177299</v>
      </c>
      <c r="I3332" s="68" t="s">
        <v>5148</v>
      </c>
      <c r="J3332" s="70"/>
      <c r="K3332" s="178"/>
    </row>
    <row r="3333" spans="1:11">
      <c r="A3333" s="67" t="s">
        <v>3629</v>
      </c>
      <c r="B3333" s="68" t="s">
        <v>3630</v>
      </c>
      <c r="C3333" s="68" t="s">
        <v>3625</v>
      </c>
      <c r="D3333" s="68" t="s">
        <v>3626</v>
      </c>
      <c r="E3333" s="68" t="s">
        <v>4285</v>
      </c>
      <c r="F3333" s="68" t="s">
        <v>4286</v>
      </c>
      <c r="G3333" s="68" t="s">
        <v>4287</v>
      </c>
      <c r="H3333" s="69">
        <v>253284</v>
      </c>
      <c r="I3333" s="68" t="s">
        <v>5148</v>
      </c>
      <c r="J3333" s="70"/>
      <c r="K3333" s="178"/>
    </row>
    <row r="3334" spans="1:11">
      <c r="A3334" s="67" t="s">
        <v>3631</v>
      </c>
      <c r="B3334" s="68" t="s">
        <v>3632</v>
      </c>
      <c r="C3334" s="68" t="s">
        <v>3625</v>
      </c>
      <c r="D3334" s="68" t="s">
        <v>3626</v>
      </c>
      <c r="E3334" s="68" t="s">
        <v>4285</v>
      </c>
      <c r="F3334" s="68" t="s">
        <v>4286</v>
      </c>
      <c r="G3334" s="68" t="s">
        <v>4287</v>
      </c>
      <c r="H3334" s="69">
        <v>126644</v>
      </c>
      <c r="I3334" s="68" t="s">
        <v>5148</v>
      </c>
      <c r="J3334" s="70"/>
      <c r="K3334" s="178"/>
    </row>
    <row r="3335" spans="1:11">
      <c r="A3335" s="67" t="s">
        <v>3633</v>
      </c>
      <c r="B3335" s="68" t="s">
        <v>3634</v>
      </c>
      <c r="C3335" s="68" t="s">
        <v>3625</v>
      </c>
      <c r="D3335" s="68" t="s">
        <v>3626</v>
      </c>
      <c r="E3335" s="68" t="s">
        <v>4285</v>
      </c>
      <c r="F3335" s="68" t="s">
        <v>4286</v>
      </c>
      <c r="G3335" s="68" t="s">
        <v>4287</v>
      </c>
      <c r="H3335" s="69">
        <v>25327</v>
      </c>
      <c r="I3335" s="68" t="s">
        <v>5148</v>
      </c>
      <c r="J3335" s="70"/>
      <c r="K3335" s="178"/>
    </row>
    <row r="3336" spans="1:11">
      <c r="A3336" s="67" t="s">
        <v>3635</v>
      </c>
      <c r="B3336" s="68" t="s">
        <v>3636</v>
      </c>
      <c r="C3336" s="68" t="s">
        <v>3625</v>
      </c>
      <c r="D3336" s="68" t="s">
        <v>3626</v>
      </c>
      <c r="E3336" s="68" t="s">
        <v>4285</v>
      </c>
      <c r="F3336" s="68" t="s">
        <v>4286</v>
      </c>
      <c r="G3336" s="68" t="s">
        <v>4287</v>
      </c>
      <c r="H3336" s="69">
        <v>387387</v>
      </c>
      <c r="I3336" s="68" t="s">
        <v>5148</v>
      </c>
      <c r="J3336" s="70"/>
      <c r="K3336" s="178"/>
    </row>
    <row r="3337" spans="1:11">
      <c r="A3337" s="67" t="s">
        <v>3637</v>
      </c>
      <c r="B3337" s="68" t="s">
        <v>3638</v>
      </c>
      <c r="C3337" s="68" t="s">
        <v>3625</v>
      </c>
      <c r="D3337" s="68" t="s">
        <v>3626</v>
      </c>
      <c r="E3337" s="68" t="s">
        <v>4285</v>
      </c>
      <c r="F3337" s="68" t="s">
        <v>4286</v>
      </c>
      <c r="G3337" s="68" t="s">
        <v>4287</v>
      </c>
      <c r="H3337" s="69">
        <v>151972</v>
      </c>
      <c r="I3337" s="68" t="s">
        <v>5148</v>
      </c>
      <c r="J3337" s="70"/>
      <c r="K3337" s="178"/>
    </row>
    <row r="3338" spans="1:11">
      <c r="A3338" s="67" t="s">
        <v>3639</v>
      </c>
      <c r="B3338" s="68" t="s">
        <v>3640</v>
      </c>
      <c r="C3338" s="68" t="s">
        <v>3625</v>
      </c>
      <c r="D3338" s="68" t="s">
        <v>3626</v>
      </c>
      <c r="E3338" s="68" t="s">
        <v>4285</v>
      </c>
      <c r="F3338" s="68" t="s">
        <v>4286</v>
      </c>
      <c r="G3338" s="68" t="s">
        <v>4287</v>
      </c>
      <c r="H3338" s="69">
        <v>50659</v>
      </c>
      <c r="I3338" s="68" t="s">
        <v>5148</v>
      </c>
      <c r="J3338" s="70"/>
      <c r="K3338" s="178"/>
    </row>
    <row r="3339" spans="1:11">
      <c r="A3339" s="67" t="s">
        <v>3641</v>
      </c>
      <c r="B3339" s="68" t="s">
        <v>3642</v>
      </c>
      <c r="C3339" s="68" t="s">
        <v>3625</v>
      </c>
      <c r="D3339" s="68" t="s">
        <v>3626</v>
      </c>
      <c r="E3339" s="68" t="s">
        <v>4285</v>
      </c>
      <c r="F3339" s="68" t="s">
        <v>4286</v>
      </c>
      <c r="G3339" s="68" t="s">
        <v>4287</v>
      </c>
      <c r="H3339" s="69">
        <v>25327</v>
      </c>
      <c r="I3339" s="68" t="s">
        <v>5148</v>
      </c>
      <c r="J3339" s="70"/>
      <c r="K3339" s="178"/>
    </row>
    <row r="3340" spans="1:11">
      <c r="A3340" s="67" t="s">
        <v>3643</v>
      </c>
      <c r="B3340" s="68" t="s">
        <v>3644</v>
      </c>
      <c r="C3340" s="68" t="s">
        <v>3625</v>
      </c>
      <c r="D3340" s="68" t="s">
        <v>3626</v>
      </c>
      <c r="E3340" s="68" t="s">
        <v>4285</v>
      </c>
      <c r="F3340" s="68" t="s">
        <v>4286</v>
      </c>
      <c r="G3340" s="68" t="s">
        <v>4287</v>
      </c>
      <c r="H3340" s="69">
        <v>387989</v>
      </c>
      <c r="I3340" s="68" t="s">
        <v>5148</v>
      </c>
      <c r="J3340" s="70"/>
      <c r="K3340" s="178"/>
    </row>
    <row r="3341" spans="1:11">
      <c r="A3341" s="67" t="s">
        <v>3645</v>
      </c>
      <c r="B3341" s="68" t="s">
        <v>3646</v>
      </c>
      <c r="C3341" s="68" t="s">
        <v>3625</v>
      </c>
      <c r="D3341" s="68" t="s">
        <v>3626</v>
      </c>
      <c r="E3341" s="68" t="s">
        <v>4285</v>
      </c>
      <c r="F3341" s="68" t="s">
        <v>4286</v>
      </c>
      <c r="G3341" s="68" t="s">
        <v>4287</v>
      </c>
      <c r="H3341" s="69">
        <v>75985</v>
      </c>
      <c r="I3341" s="68" t="s">
        <v>5148</v>
      </c>
      <c r="J3341" s="70"/>
      <c r="K3341" s="178"/>
    </row>
    <row r="3342" spans="1:11">
      <c r="A3342" s="67" t="s">
        <v>4226</v>
      </c>
      <c r="B3342" s="68" t="s">
        <v>4227</v>
      </c>
      <c r="C3342" s="68" t="s">
        <v>3625</v>
      </c>
      <c r="D3342" s="68" t="s">
        <v>3626</v>
      </c>
      <c r="E3342" s="68" t="s">
        <v>4285</v>
      </c>
      <c r="F3342" s="68" t="s">
        <v>4286</v>
      </c>
      <c r="G3342" s="68" t="s">
        <v>4287</v>
      </c>
      <c r="H3342" s="69">
        <v>691540</v>
      </c>
      <c r="I3342" s="68" t="s">
        <v>5148</v>
      </c>
      <c r="J3342" s="70"/>
      <c r="K3342" s="178"/>
    </row>
    <row r="3343" spans="1:11">
      <c r="A3343" s="67" t="s">
        <v>3647</v>
      </c>
      <c r="B3343" s="68" t="s">
        <v>3648</v>
      </c>
      <c r="C3343" s="68" t="s">
        <v>3625</v>
      </c>
      <c r="D3343" s="68" t="s">
        <v>3626</v>
      </c>
      <c r="E3343" s="68" t="s">
        <v>4285</v>
      </c>
      <c r="F3343" s="68" t="s">
        <v>4286</v>
      </c>
      <c r="G3343" s="68" t="s">
        <v>4287</v>
      </c>
      <c r="H3343" s="69">
        <v>227957</v>
      </c>
      <c r="I3343" s="68" t="s">
        <v>5148</v>
      </c>
      <c r="J3343" s="70"/>
      <c r="K3343" s="178"/>
    </row>
    <row r="3344" spans="1:11">
      <c r="A3344" s="67" t="s">
        <v>3649</v>
      </c>
      <c r="B3344" s="68" t="s">
        <v>3650</v>
      </c>
      <c r="C3344" s="68" t="s">
        <v>3651</v>
      </c>
      <c r="D3344" s="68" t="s">
        <v>3652</v>
      </c>
      <c r="E3344" s="68" t="s">
        <v>4285</v>
      </c>
      <c r="F3344" s="68" t="s">
        <v>4286</v>
      </c>
      <c r="G3344" s="68" t="s">
        <v>4287</v>
      </c>
      <c r="H3344" s="69">
        <v>937154</v>
      </c>
      <c r="I3344" s="68" t="s">
        <v>5148</v>
      </c>
      <c r="J3344" s="70"/>
      <c r="K3344" s="178"/>
    </row>
    <row r="3345" spans="1:11">
      <c r="A3345" s="67" t="s">
        <v>3653</v>
      </c>
      <c r="B3345" s="68" t="s">
        <v>3654</v>
      </c>
      <c r="C3345" s="68" t="s">
        <v>3651</v>
      </c>
      <c r="D3345" s="68" t="s">
        <v>3652</v>
      </c>
      <c r="E3345" s="68" t="s">
        <v>4285</v>
      </c>
      <c r="F3345" s="68" t="s">
        <v>4286</v>
      </c>
      <c r="G3345" s="68" t="s">
        <v>4287</v>
      </c>
      <c r="H3345" s="69">
        <v>3039422</v>
      </c>
      <c r="I3345" s="68" t="s">
        <v>5148</v>
      </c>
      <c r="J3345" s="70"/>
      <c r="K3345" s="178"/>
    </row>
    <row r="3346" spans="1:11">
      <c r="A3346" s="67" t="s">
        <v>3655</v>
      </c>
      <c r="B3346" s="68" t="s">
        <v>3656</v>
      </c>
      <c r="C3346" s="68" t="s">
        <v>3651</v>
      </c>
      <c r="D3346" s="68" t="s">
        <v>3652</v>
      </c>
      <c r="E3346" s="68" t="s">
        <v>4285</v>
      </c>
      <c r="F3346" s="68" t="s">
        <v>4286</v>
      </c>
      <c r="G3346" s="68" t="s">
        <v>4287</v>
      </c>
      <c r="H3346" s="69">
        <v>633214</v>
      </c>
      <c r="I3346" s="68" t="s">
        <v>5148</v>
      </c>
      <c r="J3346" s="70"/>
      <c r="K3346" s="178"/>
    </row>
    <row r="3347" spans="1:11">
      <c r="A3347" s="67" t="s">
        <v>3657</v>
      </c>
      <c r="B3347" s="68" t="s">
        <v>3658</v>
      </c>
      <c r="C3347" s="68" t="s">
        <v>3651</v>
      </c>
      <c r="D3347" s="68" t="s">
        <v>3652</v>
      </c>
      <c r="E3347" s="68" t="s">
        <v>4285</v>
      </c>
      <c r="F3347" s="68" t="s">
        <v>4286</v>
      </c>
      <c r="G3347" s="68" t="s">
        <v>4287</v>
      </c>
      <c r="H3347" s="69">
        <v>13424114</v>
      </c>
      <c r="I3347" s="68" t="s">
        <v>5148</v>
      </c>
      <c r="J3347" s="70"/>
      <c r="K3347" s="178"/>
    </row>
    <row r="3348" spans="1:11">
      <c r="A3348" s="67" t="s">
        <v>3659</v>
      </c>
      <c r="B3348" s="68" t="s">
        <v>3660</v>
      </c>
      <c r="C3348" s="68" t="s">
        <v>3651</v>
      </c>
      <c r="D3348" s="68" t="s">
        <v>3652</v>
      </c>
      <c r="E3348" s="68" t="s">
        <v>4285</v>
      </c>
      <c r="F3348" s="68" t="s">
        <v>4286</v>
      </c>
      <c r="G3348" s="68" t="s">
        <v>4287</v>
      </c>
      <c r="H3348" s="69">
        <v>1190440</v>
      </c>
      <c r="I3348" s="68" t="s">
        <v>5148</v>
      </c>
      <c r="J3348" s="70"/>
      <c r="K3348" s="178"/>
    </row>
    <row r="3349" spans="1:11">
      <c r="A3349" s="67" t="s">
        <v>3661</v>
      </c>
      <c r="B3349" s="68" t="s">
        <v>3662</v>
      </c>
      <c r="C3349" s="68" t="s">
        <v>3651</v>
      </c>
      <c r="D3349" s="68" t="s">
        <v>3652</v>
      </c>
      <c r="E3349" s="68" t="s">
        <v>4285</v>
      </c>
      <c r="F3349" s="68" t="s">
        <v>4286</v>
      </c>
      <c r="G3349" s="68" t="s">
        <v>4287</v>
      </c>
      <c r="H3349" s="69">
        <v>3014095</v>
      </c>
      <c r="I3349" s="68" t="s">
        <v>5148</v>
      </c>
      <c r="J3349" s="70"/>
      <c r="K3349" s="178"/>
    </row>
    <row r="3350" spans="1:11">
      <c r="A3350" s="67" t="s">
        <v>3663</v>
      </c>
      <c r="B3350" s="68" t="s">
        <v>3664</v>
      </c>
      <c r="C3350" s="68" t="s">
        <v>3651</v>
      </c>
      <c r="D3350" s="68" t="s">
        <v>3652</v>
      </c>
      <c r="E3350" s="68" t="s">
        <v>4285</v>
      </c>
      <c r="F3350" s="68" t="s">
        <v>4286</v>
      </c>
      <c r="G3350" s="68" t="s">
        <v>4287</v>
      </c>
      <c r="H3350" s="69">
        <v>4943546</v>
      </c>
      <c r="I3350" s="68" t="s">
        <v>5148</v>
      </c>
      <c r="J3350" s="70"/>
      <c r="K3350" s="178"/>
    </row>
    <row r="3351" spans="1:11">
      <c r="A3351" s="67" t="s">
        <v>3665</v>
      </c>
      <c r="B3351" s="68" t="s">
        <v>3666</v>
      </c>
      <c r="C3351" s="68" t="s">
        <v>3651</v>
      </c>
      <c r="D3351" s="68" t="s">
        <v>3652</v>
      </c>
      <c r="E3351" s="68" t="s">
        <v>4285</v>
      </c>
      <c r="F3351" s="68" t="s">
        <v>4286</v>
      </c>
      <c r="G3351" s="68" t="s">
        <v>4287</v>
      </c>
      <c r="H3351" s="69">
        <v>1494382</v>
      </c>
      <c r="I3351" s="68" t="s">
        <v>5148</v>
      </c>
      <c r="J3351" s="70"/>
      <c r="K3351" s="178"/>
    </row>
    <row r="3352" spans="1:11">
      <c r="A3352" s="67" t="s">
        <v>3667</v>
      </c>
      <c r="B3352" s="68" t="s">
        <v>3668</v>
      </c>
      <c r="C3352" s="68" t="s">
        <v>3651</v>
      </c>
      <c r="D3352" s="68" t="s">
        <v>3652</v>
      </c>
      <c r="E3352" s="68" t="s">
        <v>4285</v>
      </c>
      <c r="F3352" s="68" t="s">
        <v>4286</v>
      </c>
      <c r="G3352" s="68" t="s">
        <v>4287</v>
      </c>
      <c r="H3352" s="69">
        <v>278613</v>
      </c>
      <c r="I3352" s="68" t="s">
        <v>5148</v>
      </c>
      <c r="J3352" s="70"/>
      <c r="K3352" s="178"/>
    </row>
    <row r="3353" spans="1:11">
      <c r="A3353" s="67" t="s">
        <v>3669</v>
      </c>
      <c r="B3353" s="68" t="s">
        <v>3670</v>
      </c>
      <c r="C3353" s="68" t="s">
        <v>3651</v>
      </c>
      <c r="D3353" s="68" t="s">
        <v>3652</v>
      </c>
      <c r="E3353" s="68" t="s">
        <v>4285</v>
      </c>
      <c r="F3353" s="68" t="s">
        <v>4286</v>
      </c>
      <c r="G3353" s="68" t="s">
        <v>4287</v>
      </c>
      <c r="H3353" s="69">
        <v>25327</v>
      </c>
      <c r="I3353" s="68" t="s">
        <v>5148</v>
      </c>
      <c r="J3353" s="70"/>
      <c r="K3353" s="178"/>
    </row>
    <row r="3354" spans="1:11">
      <c r="A3354" s="67" t="s">
        <v>3671</v>
      </c>
      <c r="B3354" s="68" t="s">
        <v>3672</v>
      </c>
      <c r="C3354" s="68" t="s">
        <v>3651</v>
      </c>
      <c r="D3354" s="68" t="s">
        <v>3652</v>
      </c>
      <c r="E3354" s="68" t="s">
        <v>4285</v>
      </c>
      <c r="F3354" s="68" t="s">
        <v>4286</v>
      </c>
      <c r="G3354" s="68" t="s">
        <v>4287</v>
      </c>
      <c r="H3354" s="69">
        <v>101313</v>
      </c>
      <c r="I3354" s="68" t="s">
        <v>5148</v>
      </c>
      <c r="J3354" s="70"/>
      <c r="K3354" s="178"/>
    </row>
    <row r="3355" spans="1:11">
      <c r="A3355" s="67" t="s">
        <v>3673</v>
      </c>
      <c r="B3355" s="68" t="s">
        <v>3674</v>
      </c>
      <c r="C3355" s="68" t="s">
        <v>3651</v>
      </c>
      <c r="D3355" s="68" t="s">
        <v>3652</v>
      </c>
      <c r="E3355" s="68" t="s">
        <v>4285</v>
      </c>
      <c r="F3355" s="68" t="s">
        <v>4286</v>
      </c>
      <c r="G3355" s="68" t="s">
        <v>4287</v>
      </c>
      <c r="H3355" s="69">
        <v>303943</v>
      </c>
      <c r="I3355" s="68" t="s">
        <v>5148</v>
      </c>
      <c r="J3355" s="70"/>
      <c r="K3355" s="178"/>
    </row>
    <row r="3356" spans="1:11">
      <c r="A3356" s="67" t="s">
        <v>3675</v>
      </c>
      <c r="B3356" s="68" t="s">
        <v>3676</v>
      </c>
      <c r="C3356" s="68" t="s">
        <v>3651</v>
      </c>
      <c r="D3356" s="68" t="s">
        <v>3652</v>
      </c>
      <c r="E3356" s="68" t="s">
        <v>4285</v>
      </c>
      <c r="F3356" s="68" t="s">
        <v>4286</v>
      </c>
      <c r="G3356" s="68" t="s">
        <v>4287</v>
      </c>
      <c r="H3356" s="69">
        <v>151972</v>
      </c>
      <c r="I3356" s="68" t="s">
        <v>5148</v>
      </c>
      <c r="J3356" s="70"/>
      <c r="K3356" s="178"/>
    </row>
    <row r="3357" spans="1:11">
      <c r="A3357" s="67" t="s">
        <v>3677</v>
      </c>
      <c r="B3357" s="68" t="s">
        <v>3678</v>
      </c>
      <c r="C3357" s="68" t="s">
        <v>3679</v>
      </c>
      <c r="D3357" s="68" t="s">
        <v>3680</v>
      </c>
      <c r="E3357" s="68" t="s">
        <v>4285</v>
      </c>
      <c r="F3357" s="68" t="s">
        <v>4286</v>
      </c>
      <c r="G3357" s="68" t="s">
        <v>4287</v>
      </c>
      <c r="H3357" s="69">
        <v>75985</v>
      </c>
      <c r="I3357" s="68" t="s">
        <v>5148</v>
      </c>
      <c r="J3357" s="70"/>
      <c r="K3357" s="178"/>
    </row>
    <row r="3358" spans="1:11">
      <c r="A3358" s="67" t="s">
        <v>3681</v>
      </c>
      <c r="B3358" s="68" t="s">
        <v>3682</v>
      </c>
      <c r="C3358" s="68" t="s">
        <v>3679</v>
      </c>
      <c r="D3358" s="68" t="s">
        <v>3680</v>
      </c>
      <c r="E3358" s="68" t="s">
        <v>4285</v>
      </c>
      <c r="F3358" s="68" t="s">
        <v>4286</v>
      </c>
      <c r="G3358" s="68" t="s">
        <v>4287</v>
      </c>
      <c r="H3358" s="69">
        <v>177299</v>
      </c>
      <c r="I3358" s="68" t="s">
        <v>5148</v>
      </c>
      <c r="J3358" s="70"/>
      <c r="K3358" s="178"/>
    </row>
    <row r="3359" spans="1:11">
      <c r="A3359" s="67" t="s">
        <v>3683</v>
      </c>
      <c r="B3359" s="68" t="s">
        <v>3684</v>
      </c>
      <c r="C3359" s="68" t="s">
        <v>3679</v>
      </c>
      <c r="D3359" s="68" t="s">
        <v>3680</v>
      </c>
      <c r="E3359" s="68" t="s">
        <v>4285</v>
      </c>
      <c r="F3359" s="68" t="s">
        <v>4286</v>
      </c>
      <c r="G3359" s="68" t="s">
        <v>4287</v>
      </c>
      <c r="H3359" s="69">
        <v>877910</v>
      </c>
      <c r="I3359" s="68" t="s">
        <v>5148</v>
      </c>
      <c r="J3359" s="70"/>
      <c r="K3359" s="178"/>
    </row>
    <row r="3360" spans="1:11">
      <c r="A3360" s="67" t="s">
        <v>3685</v>
      </c>
      <c r="B3360" s="68" t="s">
        <v>3686</v>
      </c>
      <c r="C3360" s="68" t="s">
        <v>3679</v>
      </c>
      <c r="D3360" s="68" t="s">
        <v>3680</v>
      </c>
      <c r="E3360" s="68" t="s">
        <v>4285</v>
      </c>
      <c r="F3360" s="68" t="s">
        <v>4286</v>
      </c>
      <c r="G3360" s="68" t="s">
        <v>4287</v>
      </c>
      <c r="H3360" s="69">
        <v>253284</v>
      </c>
      <c r="I3360" s="68" t="s">
        <v>5148</v>
      </c>
      <c r="J3360" s="70"/>
      <c r="K3360" s="178"/>
    </row>
    <row r="3361" spans="1:11">
      <c r="A3361" s="67" t="s">
        <v>3687</v>
      </c>
      <c r="B3361" s="68" t="s">
        <v>3688</v>
      </c>
      <c r="C3361" s="68" t="s">
        <v>3689</v>
      </c>
      <c r="D3361" s="68" t="s">
        <v>3690</v>
      </c>
      <c r="E3361" s="68" t="s">
        <v>4285</v>
      </c>
      <c r="F3361" s="68" t="s">
        <v>4286</v>
      </c>
      <c r="G3361" s="68" t="s">
        <v>4287</v>
      </c>
      <c r="H3361" s="69">
        <v>177299</v>
      </c>
      <c r="I3361" s="68" t="s">
        <v>5148</v>
      </c>
      <c r="J3361" s="70"/>
      <c r="K3361" s="178"/>
    </row>
    <row r="3362" spans="1:11">
      <c r="A3362" s="67" t="s">
        <v>3691</v>
      </c>
      <c r="B3362" s="68" t="s">
        <v>3692</v>
      </c>
      <c r="C3362" s="68" t="s">
        <v>3693</v>
      </c>
      <c r="D3362" s="68" t="s">
        <v>3694</v>
      </c>
      <c r="E3362" s="68" t="s">
        <v>4285</v>
      </c>
      <c r="F3362" s="68" t="s">
        <v>4286</v>
      </c>
      <c r="G3362" s="68" t="s">
        <v>4287</v>
      </c>
      <c r="H3362" s="69">
        <v>303943</v>
      </c>
      <c r="I3362" s="68" t="s">
        <v>5148</v>
      </c>
      <c r="J3362" s="70"/>
      <c r="K3362" s="178"/>
    </row>
    <row r="3363" spans="1:11">
      <c r="A3363" s="67" t="s">
        <v>3695</v>
      </c>
      <c r="B3363" s="68" t="s">
        <v>3696</v>
      </c>
      <c r="C3363" s="68" t="s">
        <v>3693</v>
      </c>
      <c r="D3363" s="68" t="s">
        <v>3694</v>
      </c>
      <c r="E3363" s="68" t="s">
        <v>4285</v>
      </c>
      <c r="F3363" s="68" t="s">
        <v>4286</v>
      </c>
      <c r="G3363" s="68" t="s">
        <v>4287</v>
      </c>
      <c r="H3363" s="69">
        <v>633214</v>
      </c>
      <c r="I3363" s="68" t="s">
        <v>5148</v>
      </c>
      <c r="J3363" s="70"/>
      <c r="K3363" s="178"/>
    </row>
    <row r="3364" spans="1:11">
      <c r="A3364" s="67" t="s">
        <v>3697</v>
      </c>
      <c r="B3364" s="68" t="s">
        <v>3698</v>
      </c>
      <c r="C3364" s="68" t="s">
        <v>3693</v>
      </c>
      <c r="D3364" s="68" t="s">
        <v>3694</v>
      </c>
      <c r="E3364" s="68" t="s">
        <v>4285</v>
      </c>
      <c r="F3364" s="68" t="s">
        <v>4286</v>
      </c>
      <c r="G3364" s="68" t="s">
        <v>4287</v>
      </c>
      <c r="H3364" s="69">
        <v>101313</v>
      </c>
      <c r="I3364" s="68" t="s">
        <v>5148</v>
      </c>
      <c r="J3364" s="70"/>
      <c r="K3364" s="178"/>
    </row>
    <row r="3365" spans="1:11">
      <c r="A3365" s="67" t="s">
        <v>3699</v>
      </c>
      <c r="B3365" s="68" t="s">
        <v>3700</v>
      </c>
      <c r="C3365" s="68" t="s">
        <v>3693</v>
      </c>
      <c r="D3365" s="68" t="s">
        <v>3694</v>
      </c>
      <c r="E3365" s="68" t="s">
        <v>4285</v>
      </c>
      <c r="F3365" s="68" t="s">
        <v>4286</v>
      </c>
      <c r="G3365" s="68" t="s">
        <v>4287</v>
      </c>
      <c r="H3365" s="69">
        <v>202627</v>
      </c>
      <c r="I3365" s="68" t="s">
        <v>5148</v>
      </c>
      <c r="J3365" s="70"/>
      <c r="K3365" s="178"/>
    </row>
    <row r="3366" spans="1:11">
      <c r="A3366" s="67" t="s">
        <v>3701</v>
      </c>
      <c r="B3366" s="68" t="s">
        <v>3702</v>
      </c>
      <c r="C3366" s="68" t="s">
        <v>3693</v>
      </c>
      <c r="D3366" s="68" t="s">
        <v>3694</v>
      </c>
      <c r="E3366" s="68" t="s">
        <v>4285</v>
      </c>
      <c r="F3366" s="68" t="s">
        <v>4286</v>
      </c>
      <c r="G3366" s="68" t="s">
        <v>4287</v>
      </c>
      <c r="H3366" s="69">
        <v>506571</v>
      </c>
      <c r="I3366" s="68" t="s">
        <v>5148</v>
      </c>
      <c r="J3366" s="70"/>
      <c r="K3366" s="178"/>
    </row>
    <row r="3367" spans="1:11">
      <c r="A3367" s="67" t="s">
        <v>3703</v>
      </c>
      <c r="B3367" s="68" t="s">
        <v>3704</v>
      </c>
      <c r="C3367" s="68" t="s">
        <v>3693</v>
      </c>
      <c r="D3367" s="68" t="s">
        <v>3694</v>
      </c>
      <c r="E3367" s="68" t="s">
        <v>4285</v>
      </c>
      <c r="F3367" s="68" t="s">
        <v>4286</v>
      </c>
      <c r="G3367" s="68" t="s">
        <v>4287</v>
      </c>
      <c r="H3367" s="69">
        <v>759855</v>
      </c>
      <c r="I3367" s="68" t="s">
        <v>5148</v>
      </c>
      <c r="J3367" s="70"/>
      <c r="K3367" s="178"/>
    </row>
    <row r="3368" spans="1:11">
      <c r="A3368" s="67" t="s">
        <v>3705</v>
      </c>
      <c r="B3368" s="68" t="s">
        <v>3706</v>
      </c>
      <c r="C3368" s="68" t="s">
        <v>3693</v>
      </c>
      <c r="D3368" s="68" t="s">
        <v>3694</v>
      </c>
      <c r="E3368" s="68" t="s">
        <v>4285</v>
      </c>
      <c r="F3368" s="68" t="s">
        <v>4286</v>
      </c>
      <c r="G3368" s="68" t="s">
        <v>4287</v>
      </c>
      <c r="H3368" s="69">
        <v>2431539</v>
      </c>
      <c r="I3368" s="68" t="s">
        <v>5148</v>
      </c>
      <c r="J3368" s="70"/>
      <c r="K3368" s="178"/>
    </row>
    <row r="3369" spans="1:11">
      <c r="A3369" s="67" t="s">
        <v>3707</v>
      </c>
      <c r="B3369" s="68" t="s">
        <v>3708</v>
      </c>
      <c r="C3369" s="68" t="s">
        <v>3693</v>
      </c>
      <c r="D3369" s="68" t="s">
        <v>3694</v>
      </c>
      <c r="E3369" s="68" t="s">
        <v>4285</v>
      </c>
      <c r="F3369" s="68" t="s">
        <v>4286</v>
      </c>
      <c r="G3369" s="68" t="s">
        <v>4287</v>
      </c>
      <c r="H3369" s="69">
        <v>2659493</v>
      </c>
      <c r="I3369" s="68" t="s">
        <v>5148</v>
      </c>
      <c r="J3369" s="70"/>
      <c r="K3369" s="178"/>
    </row>
    <row r="3370" spans="1:11">
      <c r="A3370" s="67" t="s">
        <v>3709</v>
      </c>
      <c r="B3370" s="68" t="s">
        <v>3710</v>
      </c>
      <c r="C3370" s="68" t="s">
        <v>3693</v>
      </c>
      <c r="D3370" s="68" t="s">
        <v>3694</v>
      </c>
      <c r="E3370" s="68" t="s">
        <v>4285</v>
      </c>
      <c r="F3370" s="68" t="s">
        <v>4286</v>
      </c>
      <c r="G3370" s="68" t="s">
        <v>4287</v>
      </c>
      <c r="H3370" s="69">
        <v>861170</v>
      </c>
      <c r="I3370" s="68" t="s">
        <v>5148</v>
      </c>
      <c r="J3370" s="70"/>
      <c r="K3370" s="178"/>
    </row>
    <row r="3371" spans="1:11">
      <c r="A3371" s="67" t="s">
        <v>3711</v>
      </c>
      <c r="B3371" s="68" t="s">
        <v>3712</v>
      </c>
      <c r="C3371" s="68" t="s">
        <v>3693</v>
      </c>
      <c r="D3371" s="68" t="s">
        <v>3694</v>
      </c>
      <c r="E3371" s="68" t="s">
        <v>4285</v>
      </c>
      <c r="F3371" s="68" t="s">
        <v>4286</v>
      </c>
      <c r="G3371" s="68" t="s">
        <v>4287</v>
      </c>
      <c r="H3371" s="69">
        <v>2228909</v>
      </c>
      <c r="I3371" s="68" t="s">
        <v>5148</v>
      </c>
      <c r="J3371" s="70"/>
      <c r="K3371" s="178"/>
    </row>
    <row r="3372" spans="1:11">
      <c r="A3372" s="67" t="s">
        <v>3713</v>
      </c>
      <c r="B3372" s="68" t="s">
        <v>3714</v>
      </c>
      <c r="C3372" s="68" t="s">
        <v>3693</v>
      </c>
      <c r="D3372" s="68" t="s">
        <v>3694</v>
      </c>
      <c r="E3372" s="68" t="s">
        <v>4285</v>
      </c>
      <c r="F3372" s="68" t="s">
        <v>4286</v>
      </c>
      <c r="G3372" s="68" t="s">
        <v>4287</v>
      </c>
      <c r="H3372" s="69">
        <v>405256</v>
      </c>
      <c r="I3372" s="68" t="s">
        <v>5148</v>
      </c>
      <c r="J3372" s="70"/>
      <c r="K3372" s="178"/>
    </row>
    <row r="3373" spans="1:11">
      <c r="A3373" s="67" t="s">
        <v>3715</v>
      </c>
      <c r="B3373" s="68" t="s">
        <v>3716</v>
      </c>
      <c r="C3373" s="68" t="s">
        <v>3693</v>
      </c>
      <c r="D3373" s="68" t="s">
        <v>3694</v>
      </c>
      <c r="E3373" s="68" t="s">
        <v>4285</v>
      </c>
      <c r="F3373" s="68" t="s">
        <v>4286</v>
      </c>
      <c r="G3373" s="68" t="s">
        <v>4287</v>
      </c>
      <c r="H3373" s="69">
        <v>25327</v>
      </c>
      <c r="I3373" s="68" t="s">
        <v>5148</v>
      </c>
      <c r="J3373" s="70"/>
      <c r="K3373" s="178"/>
    </row>
    <row r="3374" spans="1:11">
      <c r="A3374" s="67" t="s">
        <v>3717</v>
      </c>
      <c r="B3374" s="68" t="s">
        <v>3718</v>
      </c>
      <c r="C3374" s="68" t="s">
        <v>3693</v>
      </c>
      <c r="D3374" s="68" t="s">
        <v>3694</v>
      </c>
      <c r="E3374" s="68" t="s">
        <v>4285</v>
      </c>
      <c r="F3374" s="68" t="s">
        <v>4286</v>
      </c>
      <c r="G3374" s="68" t="s">
        <v>4287</v>
      </c>
      <c r="H3374" s="69">
        <v>481242</v>
      </c>
      <c r="I3374" s="68" t="s">
        <v>5148</v>
      </c>
      <c r="J3374" s="70"/>
      <c r="K3374" s="178"/>
    </row>
    <row r="3375" spans="1:11">
      <c r="A3375" s="67" t="s">
        <v>3719</v>
      </c>
      <c r="B3375" s="68" t="s">
        <v>3720</v>
      </c>
      <c r="C3375" s="68" t="s">
        <v>3693</v>
      </c>
      <c r="D3375" s="68" t="s">
        <v>3694</v>
      </c>
      <c r="E3375" s="68" t="s">
        <v>4285</v>
      </c>
      <c r="F3375" s="68" t="s">
        <v>4286</v>
      </c>
      <c r="G3375" s="68" t="s">
        <v>4287</v>
      </c>
      <c r="H3375" s="69">
        <v>1823653</v>
      </c>
      <c r="I3375" s="68" t="s">
        <v>5148</v>
      </c>
      <c r="J3375" s="70"/>
      <c r="K3375" s="178"/>
    </row>
    <row r="3376" spans="1:11">
      <c r="A3376" s="67" t="s">
        <v>3721</v>
      </c>
      <c r="B3376" s="68" t="s">
        <v>3722</v>
      </c>
      <c r="C3376" s="68" t="s">
        <v>3693</v>
      </c>
      <c r="D3376" s="68" t="s">
        <v>3694</v>
      </c>
      <c r="E3376" s="68" t="s">
        <v>4285</v>
      </c>
      <c r="F3376" s="68" t="s">
        <v>4286</v>
      </c>
      <c r="G3376" s="68" t="s">
        <v>4287</v>
      </c>
      <c r="H3376" s="69">
        <v>177299</v>
      </c>
      <c r="I3376" s="68" t="s">
        <v>5148</v>
      </c>
      <c r="J3376" s="70"/>
      <c r="K3376" s="178"/>
    </row>
    <row r="3377" spans="1:11">
      <c r="A3377" s="67" t="s">
        <v>3723</v>
      </c>
      <c r="B3377" s="68" t="s">
        <v>3724</v>
      </c>
      <c r="C3377" s="68" t="s">
        <v>3693</v>
      </c>
      <c r="D3377" s="68" t="s">
        <v>3694</v>
      </c>
      <c r="E3377" s="68" t="s">
        <v>4285</v>
      </c>
      <c r="F3377" s="68" t="s">
        <v>4286</v>
      </c>
      <c r="G3377" s="68" t="s">
        <v>4287</v>
      </c>
      <c r="H3377" s="69">
        <v>227957</v>
      </c>
      <c r="I3377" s="68" t="s">
        <v>5148</v>
      </c>
      <c r="J3377" s="70"/>
      <c r="K3377" s="178"/>
    </row>
    <row r="3378" spans="1:11">
      <c r="A3378" s="67" t="s">
        <v>3725</v>
      </c>
      <c r="B3378" s="68" t="s">
        <v>3726</v>
      </c>
      <c r="C3378" s="68" t="s">
        <v>3693</v>
      </c>
      <c r="D3378" s="68" t="s">
        <v>3694</v>
      </c>
      <c r="E3378" s="68" t="s">
        <v>4285</v>
      </c>
      <c r="F3378" s="68" t="s">
        <v>4286</v>
      </c>
      <c r="G3378" s="68" t="s">
        <v>4287</v>
      </c>
      <c r="H3378" s="69">
        <v>2026282</v>
      </c>
      <c r="I3378" s="68" t="s">
        <v>5148</v>
      </c>
      <c r="J3378" s="70"/>
      <c r="K3378" s="178"/>
    </row>
    <row r="3379" spans="1:11">
      <c r="A3379" s="67" t="s">
        <v>3727</v>
      </c>
      <c r="B3379" s="68" t="s">
        <v>3728</v>
      </c>
      <c r="C3379" s="68" t="s">
        <v>3693</v>
      </c>
      <c r="D3379" s="68" t="s">
        <v>3694</v>
      </c>
      <c r="E3379" s="68" t="s">
        <v>4285</v>
      </c>
      <c r="F3379" s="68" t="s">
        <v>4286</v>
      </c>
      <c r="G3379" s="68" t="s">
        <v>4287</v>
      </c>
      <c r="H3379" s="69">
        <v>151972</v>
      </c>
      <c r="I3379" s="68" t="s">
        <v>5148</v>
      </c>
      <c r="J3379" s="70"/>
      <c r="K3379" s="178"/>
    </row>
    <row r="3380" spans="1:11">
      <c r="A3380" s="67" t="s">
        <v>3729</v>
      </c>
      <c r="B3380" s="68" t="s">
        <v>3730</v>
      </c>
      <c r="C3380" s="68" t="s">
        <v>3693</v>
      </c>
      <c r="D3380" s="68" t="s">
        <v>3694</v>
      </c>
      <c r="E3380" s="68" t="s">
        <v>4285</v>
      </c>
      <c r="F3380" s="68" t="s">
        <v>4286</v>
      </c>
      <c r="G3380" s="68" t="s">
        <v>4287</v>
      </c>
      <c r="H3380" s="69">
        <v>683869</v>
      </c>
      <c r="I3380" s="68" t="s">
        <v>5148</v>
      </c>
      <c r="J3380" s="70"/>
      <c r="K3380" s="178"/>
    </row>
    <row r="3381" spans="1:11">
      <c r="A3381" s="67" t="s">
        <v>3731</v>
      </c>
      <c r="B3381" s="68" t="s">
        <v>3732</v>
      </c>
      <c r="C3381" s="68" t="s">
        <v>3693</v>
      </c>
      <c r="D3381" s="68" t="s">
        <v>3694</v>
      </c>
      <c r="E3381" s="68" t="s">
        <v>4285</v>
      </c>
      <c r="F3381" s="68" t="s">
        <v>4286</v>
      </c>
      <c r="G3381" s="68" t="s">
        <v>4287</v>
      </c>
      <c r="H3381" s="69">
        <v>50659</v>
      </c>
      <c r="I3381" s="68" t="s">
        <v>5148</v>
      </c>
      <c r="J3381" s="70"/>
      <c r="K3381" s="178"/>
    </row>
    <row r="3382" spans="1:11">
      <c r="A3382" s="67" t="s">
        <v>3733</v>
      </c>
      <c r="B3382" s="68" t="s">
        <v>3734</v>
      </c>
      <c r="C3382" s="68" t="s">
        <v>3693</v>
      </c>
      <c r="D3382" s="68" t="s">
        <v>3694</v>
      </c>
      <c r="E3382" s="68" t="s">
        <v>4285</v>
      </c>
      <c r="F3382" s="68" t="s">
        <v>4286</v>
      </c>
      <c r="G3382" s="68" t="s">
        <v>4287</v>
      </c>
      <c r="H3382" s="69">
        <v>101313</v>
      </c>
      <c r="I3382" s="68" t="s">
        <v>5148</v>
      </c>
      <c r="J3382" s="70"/>
      <c r="K3382" s="178"/>
    </row>
    <row r="3383" spans="1:11">
      <c r="A3383" s="67" t="s">
        <v>3735</v>
      </c>
      <c r="B3383" s="68" t="s">
        <v>3736</v>
      </c>
      <c r="C3383" s="68" t="s">
        <v>3693</v>
      </c>
      <c r="D3383" s="68" t="s">
        <v>3694</v>
      </c>
      <c r="E3383" s="68" t="s">
        <v>4285</v>
      </c>
      <c r="F3383" s="68" t="s">
        <v>4286</v>
      </c>
      <c r="G3383" s="68" t="s">
        <v>4287</v>
      </c>
      <c r="H3383" s="69">
        <v>2634165</v>
      </c>
      <c r="I3383" s="68" t="s">
        <v>5148</v>
      </c>
      <c r="J3383" s="70"/>
      <c r="K3383" s="178"/>
    </row>
    <row r="3384" spans="1:11">
      <c r="A3384" s="67" t="s">
        <v>3737</v>
      </c>
      <c r="B3384" s="68" t="s">
        <v>3738</v>
      </c>
      <c r="C3384" s="68" t="s">
        <v>3693</v>
      </c>
      <c r="D3384" s="68" t="s">
        <v>3694</v>
      </c>
      <c r="E3384" s="68" t="s">
        <v>4285</v>
      </c>
      <c r="F3384" s="68" t="s">
        <v>4286</v>
      </c>
      <c r="G3384" s="68" t="s">
        <v>4287</v>
      </c>
      <c r="H3384" s="69">
        <v>430584</v>
      </c>
      <c r="I3384" s="68" t="s">
        <v>5148</v>
      </c>
      <c r="J3384" s="70"/>
      <c r="K3384" s="178"/>
    </row>
    <row r="3385" spans="1:11">
      <c r="A3385" s="67" t="s">
        <v>3739</v>
      </c>
      <c r="B3385" s="68" t="s">
        <v>3740</v>
      </c>
      <c r="C3385" s="68" t="s">
        <v>3693</v>
      </c>
      <c r="D3385" s="68" t="s">
        <v>3694</v>
      </c>
      <c r="E3385" s="68" t="s">
        <v>4285</v>
      </c>
      <c r="F3385" s="68" t="s">
        <v>4286</v>
      </c>
      <c r="G3385" s="68" t="s">
        <v>4287</v>
      </c>
      <c r="H3385" s="69">
        <v>2482194</v>
      </c>
      <c r="I3385" s="68" t="s">
        <v>5148</v>
      </c>
      <c r="J3385" s="70"/>
      <c r="K3385" s="178"/>
    </row>
    <row r="3386" spans="1:11">
      <c r="A3386" s="67" t="s">
        <v>3741</v>
      </c>
      <c r="B3386" s="68" t="s">
        <v>3742</v>
      </c>
      <c r="C3386" s="68" t="s">
        <v>3693</v>
      </c>
      <c r="D3386" s="68" t="s">
        <v>3694</v>
      </c>
      <c r="E3386" s="68" t="s">
        <v>4285</v>
      </c>
      <c r="F3386" s="68" t="s">
        <v>4286</v>
      </c>
      <c r="G3386" s="68" t="s">
        <v>4287</v>
      </c>
      <c r="H3386" s="69">
        <v>177299</v>
      </c>
      <c r="I3386" s="68" t="s">
        <v>5148</v>
      </c>
      <c r="J3386" s="70"/>
      <c r="K3386" s="178"/>
    </row>
    <row r="3387" spans="1:11">
      <c r="A3387" s="67" t="s">
        <v>3743</v>
      </c>
      <c r="B3387" s="68" t="s">
        <v>3744</v>
      </c>
      <c r="C3387" s="68" t="s">
        <v>3693</v>
      </c>
      <c r="D3387" s="68" t="s">
        <v>3694</v>
      </c>
      <c r="E3387" s="68" t="s">
        <v>4285</v>
      </c>
      <c r="F3387" s="68" t="s">
        <v>4286</v>
      </c>
      <c r="G3387" s="68" t="s">
        <v>4287</v>
      </c>
      <c r="H3387" s="69">
        <v>2482194</v>
      </c>
      <c r="I3387" s="68" t="s">
        <v>5148</v>
      </c>
      <c r="J3387" s="70"/>
      <c r="K3387" s="178"/>
    </row>
    <row r="3388" spans="1:11">
      <c r="A3388" s="67" t="s">
        <v>3745</v>
      </c>
      <c r="B3388" s="68" t="s">
        <v>3746</v>
      </c>
      <c r="C3388" s="68" t="s">
        <v>3693</v>
      </c>
      <c r="D3388" s="68" t="s">
        <v>3694</v>
      </c>
      <c r="E3388" s="68" t="s">
        <v>4285</v>
      </c>
      <c r="F3388" s="68" t="s">
        <v>4286</v>
      </c>
      <c r="G3388" s="68" t="s">
        <v>4287</v>
      </c>
      <c r="H3388" s="69">
        <v>1290612</v>
      </c>
      <c r="I3388" s="68" t="s">
        <v>5148</v>
      </c>
      <c r="J3388" s="70"/>
      <c r="K3388" s="178"/>
    </row>
    <row r="3389" spans="1:11">
      <c r="A3389" s="67" t="s">
        <v>3747</v>
      </c>
      <c r="B3389" s="68" t="s">
        <v>3748</v>
      </c>
      <c r="C3389" s="68" t="s">
        <v>3749</v>
      </c>
      <c r="D3389" s="68" t="s">
        <v>3750</v>
      </c>
      <c r="E3389" s="68" t="s">
        <v>4285</v>
      </c>
      <c r="F3389" s="68" t="s">
        <v>4286</v>
      </c>
      <c r="G3389" s="68" t="s">
        <v>4287</v>
      </c>
      <c r="H3389" s="69">
        <v>1215770</v>
      </c>
      <c r="I3389" s="68" t="s">
        <v>5148</v>
      </c>
      <c r="J3389" s="70"/>
      <c r="K3389" s="178"/>
    </row>
    <row r="3390" spans="1:11">
      <c r="A3390" s="67" t="s">
        <v>3751</v>
      </c>
      <c r="B3390" s="68" t="s">
        <v>3752</v>
      </c>
      <c r="C3390" s="68" t="s">
        <v>3749</v>
      </c>
      <c r="D3390" s="68" t="s">
        <v>3750</v>
      </c>
      <c r="E3390" s="68" t="s">
        <v>4285</v>
      </c>
      <c r="F3390" s="68" t="s">
        <v>4286</v>
      </c>
      <c r="G3390" s="68" t="s">
        <v>4287</v>
      </c>
      <c r="H3390" s="69">
        <v>2558180</v>
      </c>
      <c r="I3390" s="68" t="s">
        <v>5148</v>
      </c>
      <c r="J3390" s="70"/>
      <c r="K3390" s="178"/>
    </row>
    <row r="3391" spans="1:11">
      <c r="A3391" s="67" t="s">
        <v>3753</v>
      </c>
      <c r="B3391" s="68" t="s">
        <v>3754</v>
      </c>
      <c r="C3391" s="68" t="s">
        <v>3749</v>
      </c>
      <c r="D3391" s="68" t="s">
        <v>3750</v>
      </c>
      <c r="E3391" s="68" t="s">
        <v>4285</v>
      </c>
      <c r="F3391" s="68" t="s">
        <v>4286</v>
      </c>
      <c r="G3391" s="68" t="s">
        <v>4287</v>
      </c>
      <c r="H3391" s="69">
        <v>1772997</v>
      </c>
      <c r="I3391" s="68" t="s">
        <v>5148</v>
      </c>
      <c r="J3391" s="70"/>
      <c r="K3391" s="178"/>
    </row>
    <row r="3392" spans="1:11">
      <c r="A3392" s="67" t="s">
        <v>3755</v>
      </c>
      <c r="B3392" s="68" t="s">
        <v>3756</v>
      </c>
      <c r="C3392" s="68" t="s">
        <v>3749</v>
      </c>
      <c r="D3392" s="68" t="s">
        <v>3750</v>
      </c>
      <c r="E3392" s="68" t="s">
        <v>4285</v>
      </c>
      <c r="F3392" s="68" t="s">
        <v>4286</v>
      </c>
      <c r="G3392" s="68" t="s">
        <v>4287</v>
      </c>
      <c r="H3392" s="69">
        <v>50659</v>
      </c>
      <c r="I3392" s="68" t="s">
        <v>5148</v>
      </c>
      <c r="J3392" s="70"/>
      <c r="K3392" s="178"/>
    </row>
    <row r="3393" spans="1:11">
      <c r="A3393" s="67" t="s">
        <v>3757</v>
      </c>
      <c r="B3393" s="68" t="s">
        <v>3758</v>
      </c>
      <c r="C3393" s="68" t="s">
        <v>3749</v>
      </c>
      <c r="D3393" s="68" t="s">
        <v>3750</v>
      </c>
      <c r="E3393" s="68" t="s">
        <v>4285</v>
      </c>
      <c r="F3393" s="68" t="s">
        <v>4286</v>
      </c>
      <c r="G3393" s="68" t="s">
        <v>4287</v>
      </c>
      <c r="H3393" s="69">
        <v>25327</v>
      </c>
      <c r="I3393" s="68" t="s">
        <v>5148</v>
      </c>
      <c r="J3393" s="70"/>
      <c r="K3393" s="178"/>
    </row>
    <row r="3394" spans="1:11">
      <c r="A3394" s="67" t="s">
        <v>3759</v>
      </c>
      <c r="B3394" s="68" t="s">
        <v>3760</v>
      </c>
      <c r="C3394" s="68" t="s">
        <v>3749</v>
      </c>
      <c r="D3394" s="68" t="s">
        <v>3750</v>
      </c>
      <c r="E3394" s="68" t="s">
        <v>4285</v>
      </c>
      <c r="F3394" s="68" t="s">
        <v>4286</v>
      </c>
      <c r="G3394" s="68" t="s">
        <v>4287</v>
      </c>
      <c r="H3394" s="69">
        <v>253284</v>
      </c>
      <c r="I3394" s="68" t="s">
        <v>5148</v>
      </c>
      <c r="J3394" s="70"/>
      <c r="K3394" s="178"/>
    </row>
    <row r="3395" spans="1:11">
      <c r="A3395" s="67" t="s">
        <v>3761</v>
      </c>
      <c r="B3395" s="68" t="s">
        <v>3762</v>
      </c>
      <c r="C3395" s="68" t="s">
        <v>3749</v>
      </c>
      <c r="D3395" s="68" t="s">
        <v>3750</v>
      </c>
      <c r="E3395" s="68" t="s">
        <v>4285</v>
      </c>
      <c r="F3395" s="68" t="s">
        <v>4286</v>
      </c>
      <c r="G3395" s="68" t="s">
        <v>4287</v>
      </c>
      <c r="H3395" s="69">
        <v>1418395</v>
      </c>
      <c r="I3395" s="68" t="s">
        <v>5148</v>
      </c>
      <c r="J3395" s="70"/>
      <c r="K3395" s="178"/>
    </row>
    <row r="3396" spans="1:11">
      <c r="A3396" s="67" t="s">
        <v>3763</v>
      </c>
      <c r="B3396" s="68" t="s">
        <v>3764</v>
      </c>
      <c r="C3396" s="68" t="s">
        <v>3765</v>
      </c>
      <c r="D3396" s="68" t="s">
        <v>3766</v>
      </c>
      <c r="E3396" s="68" t="s">
        <v>4285</v>
      </c>
      <c r="F3396" s="68" t="s">
        <v>4286</v>
      </c>
      <c r="G3396" s="68" t="s">
        <v>4287</v>
      </c>
      <c r="H3396" s="69">
        <v>1494382</v>
      </c>
      <c r="I3396" s="68" t="s">
        <v>5148</v>
      </c>
      <c r="J3396" s="70"/>
      <c r="K3396" s="178"/>
    </row>
    <row r="3397" spans="1:11">
      <c r="A3397" s="67" t="s">
        <v>3767</v>
      </c>
      <c r="B3397" s="68" t="s">
        <v>3768</v>
      </c>
      <c r="C3397" s="68" t="s">
        <v>3765</v>
      </c>
      <c r="D3397" s="68" t="s">
        <v>3766</v>
      </c>
      <c r="E3397" s="68" t="s">
        <v>4285</v>
      </c>
      <c r="F3397" s="68" t="s">
        <v>4286</v>
      </c>
      <c r="G3397" s="68" t="s">
        <v>4287</v>
      </c>
      <c r="H3397" s="69">
        <v>835840</v>
      </c>
      <c r="I3397" s="68" t="s">
        <v>5148</v>
      </c>
      <c r="J3397" s="70"/>
      <c r="K3397" s="178"/>
    </row>
    <row r="3398" spans="1:11">
      <c r="A3398" s="67" t="s">
        <v>3769</v>
      </c>
      <c r="B3398" s="68" t="s">
        <v>3770</v>
      </c>
      <c r="C3398" s="68" t="s">
        <v>3765</v>
      </c>
      <c r="D3398" s="68" t="s">
        <v>3766</v>
      </c>
      <c r="E3398" s="68" t="s">
        <v>4285</v>
      </c>
      <c r="F3398" s="68" t="s">
        <v>4286</v>
      </c>
      <c r="G3398" s="68" t="s">
        <v>4287</v>
      </c>
      <c r="H3398" s="69">
        <v>278613</v>
      </c>
      <c r="I3398" s="68" t="s">
        <v>5148</v>
      </c>
      <c r="J3398" s="70"/>
      <c r="K3398" s="178"/>
    </row>
    <row r="3399" spans="1:11">
      <c r="A3399" s="67" t="s">
        <v>3771</v>
      </c>
      <c r="B3399" s="68" t="s">
        <v>3772</v>
      </c>
      <c r="C3399" s="68" t="s">
        <v>3765</v>
      </c>
      <c r="D3399" s="68" t="s">
        <v>3766</v>
      </c>
      <c r="E3399" s="68" t="s">
        <v>4285</v>
      </c>
      <c r="F3399" s="68" t="s">
        <v>4286</v>
      </c>
      <c r="G3399" s="68" t="s">
        <v>4287</v>
      </c>
      <c r="H3399" s="69">
        <v>50659</v>
      </c>
      <c r="I3399" s="68" t="s">
        <v>5148</v>
      </c>
      <c r="J3399" s="70"/>
      <c r="K3399" s="178"/>
    </row>
    <row r="3400" spans="1:11">
      <c r="A3400" s="67" t="s">
        <v>3773</v>
      </c>
      <c r="B3400" s="68" t="s">
        <v>3774</v>
      </c>
      <c r="C3400" s="68" t="s">
        <v>3765</v>
      </c>
      <c r="D3400" s="68" t="s">
        <v>3766</v>
      </c>
      <c r="E3400" s="68" t="s">
        <v>4285</v>
      </c>
      <c r="F3400" s="68" t="s">
        <v>4286</v>
      </c>
      <c r="G3400" s="68" t="s">
        <v>4287</v>
      </c>
      <c r="H3400" s="69">
        <v>25327</v>
      </c>
      <c r="I3400" s="68" t="s">
        <v>5148</v>
      </c>
      <c r="J3400" s="70"/>
      <c r="K3400" s="178"/>
    </row>
    <row r="3401" spans="1:11">
      <c r="A3401" s="67" t="s">
        <v>3775</v>
      </c>
      <c r="B3401" s="68" t="s">
        <v>3776</v>
      </c>
      <c r="C3401" s="68" t="s">
        <v>3765</v>
      </c>
      <c r="D3401" s="68" t="s">
        <v>3766</v>
      </c>
      <c r="E3401" s="68" t="s">
        <v>4285</v>
      </c>
      <c r="F3401" s="68" t="s">
        <v>4286</v>
      </c>
      <c r="G3401" s="68" t="s">
        <v>4287</v>
      </c>
      <c r="H3401" s="69">
        <v>126644</v>
      </c>
      <c r="I3401" s="68" t="s">
        <v>5148</v>
      </c>
      <c r="J3401" s="70"/>
      <c r="K3401" s="178"/>
    </row>
    <row r="3402" spans="1:11">
      <c r="A3402" s="67" t="s">
        <v>3777</v>
      </c>
      <c r="B3402" s="68" t="s">
        <v>3778</v>
      </c>
      <c r="C3402" s="68" t="s">
        <v>3765</v>
      </c>
      <c r="D3402" s="68" t="s">
        <v>3766</v>
      </c>
      <c r="E3402" s="68" t="s">
        <v>4285</v>
      </c>
      <c r="F3402" s="68" t="s">
        <v>4286</v>
      </c>
      <c r="G3402" s="68" t="s">
        <v>4287</v>
      </c>
      <c r="H3402" s="69">
        <v>430584</v>
      </c>
      <c r="I3402" s="68" t="s">
        <v>5148</v>
      </c>
      <c r="J3402" s="70"/>
      <c r="K3402" s="178"/>
    </row>
    <row r="3403" spans="1:11">
      <c r="A3403" s="67" t="s">
        <v>3779</v>
      </c>
      <c r="B3403" s="68" t="s">
        <v>3780</v>
      </c>
      <c r="C3403" s="68" t="s">
        <v>3765</v>
      </c>
      <c r="D3403" s="68" t="s">
        <v>3766</v>
      </c>
      <c r="E3403" s="68" t="s">
        <v>4285</v>
      </c>
      <c r="F3403" s="68" t="s">
        <v>4286</v>
      </c>
      <c r="G3403" s="68" t="s">
        <v>4287</v>
      </c>
      <c r="H3403" s="69">
        <v>227957</v>
      </c>
      <c r="I3403" s="68" t="s">
        <v>5148</v>
      </c>
      <c r="J3403" s="70"/>
      <c r="K3403" s="178"/>
    </row>
    <row r="3404" spans="1:11">
      <c r="A3404" s="67" t="s">
        <v>3781</v>
      </c>
      <c r="B3404" s="68" t="s">
        <v>3782</v>
      </c>
      <c r="C3404" s="68" t="s">
        <v>3783</v>
      </c>
      <c r="D3404" s="68" t="s">
        <v>3784</v>
      </c>
      <c r="E3404" s="68" t="s">
        <v>4285</v>
      </c>
      <c r="F3404" s="68" t="s">
        <v>4286</v>
      </c>
      <c r="G3404" s="68" t="s">
        <v>4287</v>
      </c>
      <c r="H3404" s="69">
        <v>101313</v>
      </c>
      <c r="I3404" s="68" t="s">
        <v>5148</v>
      </c>
      <c r="J3404" s="70"/>
      <c r="K3404" s="178"/>
    </row>
    <row r="3405" spans="1:11">
      <c r="A3405" s="67" t="s">
        <v>3785</v>
      </c>
      <c r="B3405" s="68" t="s">
        <v>3786</v>
      </c>
      <c r="C3405" s="68" t="s">
        <v>3783</v>
      </c>
      <c r="D3405" s="68" t="s">
        <v>3784</v>
      </c>
      <c r="E3405" s="68" t="s">
        <v>4285</v>
      </c>
      <c r="F3405" s="68" t="s">
        <v>4286</v>
      </c>
      <c r="G3405" s="68" t="s">
        <v>4287</v>
      </c>
      <c r="H3405" s="69">
        <v>1545040</v>
      </c>
      <c r="I3405" s="68" t="s">
        <v>5148</v>
      </c>
      <c r="J3405" s="70"/>
      <c r="K3405" s="178"/>
    </row>
    <row r="3406" spans="1:11">
      <c r="A3406" s="67" t="s">
        <v>3787</v>
      </c>
      <c r="B3406" s="68" t="s">
        <v>3788</v>
      </c>
      <c r="C3406" s="68" t="s">
        <v>3783</v>
      </c>
      <c r="D3406" s="68" t="s">
        <v>3784</v>
      </c>
      <c r="E3406" s="68" t="s">
        <v>4285</v>
      </c>
      <c r="F3406" s="68" t="s">
        <v>4286</v>
      </c>
      <c r="G3406" s="68" t="s">
        <v>4287</v>
      </c>
      <c r="H3406" s="69">
        <v>2076938</v>
      </c>
      <c r="I3406" s="68" t="s">
        <v>5148</v>
      </c>
      <c r="J3406" s="70"/>
      <c r="K3406" s="178"/>
    </row>
    <row r="3407" spans="1:11">
      <c r="A3407" s="67" t="s">
        <v>3789</v>
      </c>
      <c r="B3407" s="68" t="s">
        <v>3790</v>
      </c>
      <c r="C3407" s="68" t="s">
        <v>3783</v>
      </c>
      <c r="D3407" s="68" t="s">
        <v>3784</v>
      </c>
      <c r="E3407" s="68" t="s">
        <v>4285</v>
      </c>
      <c r="F3407" s="68" t="s">
        <v>4286</v>
      </c>
      <c r="G3407" s="68" t="s">
        <v>4287</v>
      </c>
      <c r="H3407" s="69">
        <v>50659</v>
      </c>
      <c r="I3407" s="68" t="s">
        <v>5148</v>
      </c>
      <c r="J3407" s="70"/>
      <c r="K3407" s="178"/>
    </row>
    <row r="3408" spans="1:11">
      <c r="A3408" s="67" t="s">
        <v>3791</v>
      </c>
      <c r="B3408" s="68" t="s">
        <v>3792</v>
      </c>
      <c r="C3408" s="68" t="s">
        <v>3783</v>
      </c>
      <c r="D3408" s="68" t="s">
        <v>3784</v>
      </c>
      <c r="E3408" s="68" t="s">
        <v>4285</v>
      </c>
      <c r="F3408" s="68" t="s">
        <v>4286</v>
      </c>
      <c r="G3408" s="68" t="s">
        <v>4287</v>
      </c>
      <c r="H3408" s="69">
        <v>50659</v>
      </c>
      <c r="I3408" s="68" t="s">
        <v>5148</v>
      </c>
      <c r="J3408" s="70"/>
      <c r="K3408" s="178"/>
    </row>
    <row r="3409" spans="1:11">
      <c r="A3409" s="67" t="s">
        <v>3793</v>
      </c>
      <c r="B3409" s="68" t="s">
        <v>3794</v>
      </c>
      <c r="C3409" s="68" t="s">
        <v>3783</v>
      </c>
      <c r="D3409" s="68" t="s">
        <v>3784</v>
      </c>
      <c r="E3409" s="68" t="s">
        <v>4285</v>
      </c>
      <c r="F3409" s="68" t="s">
        <v>4286</v>
      </c>
      <c r="G3409" s="68" t="s">
        <v>4287</v>
      </c>
      <c r="H3409" s="69">
        <v>1291755</v>
      </c>
      <c r="I3409" s="68" t="s">
        <v>5148</v>
      </c>
      <c r="J3409" s="70"/>
      <c r="K3409" s="178"/>
    </row>
    <row r="3410" spans="1:11">
      <c r="A3410" s="67" t="s">
        <v>3795</v>
      </c>
      <c r="B3410" s="68" t="s">
        <v>3796</v>
      </c>
      <c r="C3410" s="68" t="s">
        <v>3783</v>
      </c>
      <c r="D3410" s="68" t="s">
        <v>3784</v>
      </c>
      <c r="E3410" s="68" t="s">
        <v>4285</v>
      </c>
      <c r="F3410" s="68" t="s">
        <v>4286</v>
      </c>
      <c r="G3410" s="68" t="s">
        <v>4287</v>
      </c>
      <c r="H3410" s="69">
        <v>151972</v>
      </c>
      <c r="I3410" s="68" t="s">
        <v>5148</v>
      </c>
      <c r="J3410" s="70"/>
      <c r="K3410" s="178"/>
    </row>
    <row r="3411" spans="1:11">
      <c r="A3411" s="67" t="s">
        <v>3797</v>
      </c>
      <c r="B3411" s="68" t="s">
        <v>3798</v>
      </c>
      <c r="C3411" s="68" t="s">
        <v>3783</v>
      </c>
      <c r="D3411" s="68" t="s">
        <v>3784</v>
      </c>
      <c r="E3411" s="68" t="s">
        <v>4285</v>
      </c>
      <c r="F3411" s="68" t="s">
        <v>4286</v>
      </c>
      <c r="G3411" s="68" t="s">
        <v>4287</v>
      </c>
      <c r="H3411" s="69">
        <v>379929</v>
      </c>
      <c r="I3411" s="68" t="s">
        <v>5148</v>
      </c>
      <c r="J3411" s="70"/>
      <c r="K3411" s="178"/>
    </row>
    <row r="3412" spans="1:11">
      <c r="A3412" s="67" t="s">
        <v>3799</v>
      </c>
      <c r="B3412" s="68" t="s">
        <v>3800</v>
      </c>
      <c r="C3412" s="68" t="s">
        <v>3783</v>
      </c>
      <c r="D3412" s="68" t="s">
        <v>3784</v>
      </c>
      <c r="E3412" s="68" t="s">
        <v>4285</v>
      </c>
      <c r="F3412" s="68" t="s">
        <v>4286</v>
      </c>
      <c r="G3412" s="68" t="s">
        <v>4287</v>
      </c>
      <c r="H3412" s="69">
        <v>9878122</v>
      </c>
      <c r="I3412" s="68" t="s">
        <v>5148</v>
      </c>
      <c r="J3412" s="70"/>
      <c r="K3412" s="178"/>
    </row>
    <row r="3413" spans="1:11">
      <c r="A3413" s="67" t="s">
        <v>3801</v>
      </c>
      <c r="B3413" s="68" t="s">
        <v>3802</v>
      </c>
      <c r="C3413" s="68" t="s">
        <v>3783</v>
      </c>
      <c r="D3413" s="68" t="s">
        <v>3784</v>
      </c>
      <c r="E3413" s="68" t="s">
        <v>4285</v>
      </c>
      <c r="F3413" s="68" t="s">
        <v>4286</v>
      </c>
      <c r="G3413" s="68" t="s">
        <v>4287</v>
      </c>
      <c r="H3413" s="69">
        <v>25327</v>
      </c>
      <c r="I3413" s="68" t="s">
        <v>5148</v>
      </c>
      <c r="J3413" s="70"/>
      <c r="K3413" s="178"/>
    </row>
    <row r="3414" spans="1:11">
      <c r="A3414" s="67" t="s">
        <v>3803</v>
      </c>
      <c r="B3414" s="68" t="s">
        <v>3804</v>
      </c>
      <c r="C3414" s="68" t="s">
        <v>3805</v>
      </c>
      <c r="D3414" s="68" t="s">
        <v>3806</v>
      </c>
      <c r="E3414" s="68" t="s">
        <v>4285</v>
      </c>
      <c r="F3414" s="68" t="s">
        <v>4286</v>
      </c>
      <c r="G3414" s="68" t="s">
        <v>4287</v>
      </c>
      <c r="H3414" s="69">
        <v>3394020</v>
      </c>
      <c r="I3414" s="68" t="s">
        <v>5148</v>
      </c>
      <c r="J3414" s="70"/>
      <c r="K3414" s="178"/>
    </row>
    <row r="3415" spans="1:11">
      <c r="A3415" s="67" t="s">
        <v>3807</v>
      </c>
      <c r="B3415" s="68" t="s">
        <v>3808</v>
      </c>
      <c r="C3415" s="68" t="s">
        <v>3805</v>
      </c>
      <c r="D3415" s="68" t="s">
        <v>3806</v>
      </c>
      <c r="E3415" s="68" t="s">
        <v>4285</v>
      </c>
      <c r="F3415" s="68" t="s">
        <v>4286</v>
      </c>
      <c r="G3415" s="68" t="s">
        <v>4287</v>
      </c>
      <c r="H3415" s="69">
        <v>1545040</v>
      </c>
      <c r="I3415" s="68" t="s">
        <v>5148</v>
      </c>
      <c r="J3415" s="70"/>
      <c r="K3415" s="178"/>
    </row>
    <row r="3416" spans="1:11">
      <c r="A3416" s="67" t="s">
        <v>3809</v>
      </c>
      <c r="B3416" s="68" t="s">
        <v>3810</v>
      </c>
      <c r="C3416" s="68" t="s">
        <v>3805</v>
      </c>
      <c r="D3416" s="68" t="s">
        <v>3806</v>
      </c>
      <c r="E3416" s="68" t="s">
        <v>4285</v>
      </c>
      <c r="F3416" s="68" t="s">
        <v>4286</v>
      </c>
      <c r="G3416" s="68" t="s">
        <v>4287</v>
      </c>
      <c r="H3416" s="69">
        <v>25327</v>
      </c>
      <c r="I3416" s="68" t="s">
        <v>5148</v>
      </c>
      <c r="J3416" s="70"/>
      <c r="K3416" s="178"/>
    </row>
    <row r="3417" spans="1:11">
      <c r="A3417" s="67" t="s">
        <v>3811</v>
      </c>
      <c r="B3417" s="68" t="s">
        <v>3812</v>
      </c>
      <c r="C3417" s="68" t="s">
        <v>3805</v>
      </c>
      <c r="D3417" s="68" t="s">
        <v>3806</v>
      </c>
      <c r="E3417" s="68" t="s">
        <v>4285</v>
      </c>
      <c r="F3417" s="68" t="s">
        <v>4286</v>
      </c>
      <c r="G3417" s="68" t="s">
        <v>4287</v>
      </c>
      <c r="H3417" s="69">
        <v>264511</v>
      </c>
      <c r="I3417" s="68" t="s">
        <v>5148</v>
      </c>
      <c r="J3417" s="70"/>
      <c r="K3417" s="178"/>
    </row>
    <row r="3418" spans="1:11">
      <c r="A3418" s="67" t="s">
        <v>3813</v>
      </c>
      <c r="B3418" s="68" t="s">
        <v>3814</v>
      </c>
      <c r="C3418" s="68" t="s">
        <v>3805</v>
      </c>
      <c r="D3418" s="68" t="s">
        <v>3806</v>
      </c>
      <c r="E3418" s="68" t="s">
        <v>4285</v>
      </c>
      <c r="F3418" s="68" t="s">
        <v>4286</v>
      </c>
      <c r="G3418" s="68" t="s">
        <v>4287</v>
      </c>
      <c r="H3418" s="69">
        <v>151972</v>
      </c>
      <c r="I3418" s="68" t="s">
        <v>5148</v>
      </c>
      <c r="J3418" s="70"/>
      <c r="K3418" s="178"/>
    </row>
    <row r="3419" spans="1:11">
      <c r="A3419" s="67" t="s">
        <v>3815</v>
      </c>
      <c r="B3419" s="68" t="s">
        <v>3816</v>
      </c>
      <c r="C3419" s="68" t="s">
        <v>3805</v>
      </c>
      <c r="D3419" s="68" t="s">
        <v>3806</v>
      </c>
      <c r="E3419" s="68" t="s">
        <v>4285</v>
      </c>
      <c r="F3419" s="68" t="s">
        <v>4286</v>
      </c>
      <c r="G3419" s="68" t="s">
        <v>4287</v>
      </c>
      <c r="H3419" s="69">
        <v>25327</v>
      </c>
      <c r="I3419" s="68" t="s">
        <v>5148</v>
      </c>
      <c r="J3419" s="70"/>
      <c r="K3419" s="178"/>
    </row>
    <row r="3420" spans="1:11">
      <c r="A3420" s="67" t="s">
        <v>3817</v>
      </c>
      <c r="B3420" s="68" t="s">
        <v>3818</v>
      </c>
      <c r="C3420" s="68" t="s">
        <v>3805</v>
      </c>
      <c r="D3420" s="68" t="s">
        <v>3806</v>
      </c>
      <c r="E3420" s="68" t="s">
        <v>4285</v>
      </c>
      <c r="F3420" s="68" t="s">
        <v>4286</v>
      </c>
      <c r="G3420" s="68" t="s">
        <v>4287</v>
      </c>
      <c r="H3420" s="69">
        <v>354599</v>
      </c>
      <c r="I3420" s="68" t="s">
        <v>5148</v>
      </c>
      <c r="J3420" s="70"/>
      <c r="K3420" s="178"/>
    </row>
    <row r="3421" spans="1:11">
      <c r="A3421" s="67" t="s">
        <v>3819</v>
      </c>
      <c r="B3421" s="68" t="s">
        <v>3820</v>
      </c>
      <c r="C3421" s="68" t="s">
        <v>3805</v>
      </c>
      <c r="D3421" s="68" t="s">
        <v>3806</v>
      </c>
      <c r="E3421" s="68" t="s">
        <v>4285</v>
      </c>
      <c r="F3421" s="68" t="s">
        <v>4286</v>
      </c>
      <c r="G3421" s="68" t="s">
        <v>4287</v>
      </c>
      <c r="H3421" s="69">
        <v>354599</v>
      </c>
      <c r="I3421" s="68" t="s">
        <v>5148</v>
      </c>
      <c r="J3421" s="70"/>
      <c r="K3421" s="178"/>
    </row>
    <row r="3422" spans="1:11">
      <c r="A3422" s="67" t="s">
        <v>3821</v>
      </c>
      <c r="B3422" s="68" t="s">
        <v>3820</v>
      </c>
      <c r="C3422" s="68" t="s">
        <v>3805</v>
      </c>
      <c r="D3422" s="68" t="s">
        <v>3806</v>
      </c>
      <c r="E3422" s="68" t="s">
        <v>4285</v>
      </c>
      <c r="F3422" s="68" t="s">
        <v>4286</v>
      </c>
      <c r="G3422" s="68" t="s">
        <v>4287</v>
      </c>
      <c r="H3422" s="69">
        <v>25327</v>
      </c>
      <c r="I3422" s="68" t="s">
        <v>5148</v>
      </c>
      <c r="J3422" s="70"/>
      <c r="K3422" s="178"/>
    </row>
    <row r="3423" spans="1:11">
      <c r="A3423" s="67" t="s">
        <v>3822</v>
      </c>
      <c r="B3423" s="68" t="s">
        <v>3823</v>
      </c>
      <c r="C3423" s="68" t="s">
        <v>3824</v>
      </c>
      <c r="D3423" s="68" t="s">
        <v>3825</v>
      </c>
      <c r="E3423" s="68" t="s">
        <v>4285</v>
      </c>
      <c r="F3423" s="68" t="s">
        <v>4286</v>
      </c>
      <c r="G3423" s="68" t="s">
        <v>4287</v>
      </c>
      <c r="H3423" s="69">
        <v>2887450</v>
      </c>
      <c r="I3423" s="68" t="s">
        <v>5148</v>
      </c>
      <c r="J3423" s="70"/>
      <c r="K3423" s="178"/>
    </row>
    <row r="3424" spans="1:11">
      <c r="A3424" s="67" t="s">
        <v>3826</v>
      </c>
      <c r="B3424" s="68" t="s">
        <v>3827</v>
      </c>
      <c r="C3424" s="68" t="s">
        <v>3824</v>
      </c>
      <c r="D3424" s="68" t="s">
        <v>3825</v>
      </c>
      <c r="E3424" s="68" t="s">
        <v>4285</v>
      </c>
      <c r="F3424" s="68" t="s">
        <v>4286</v>
      </c>
      <c r="G3424" s="68" t="s">
        <v>4287</v>
      </c>
      <c r="H3424" s="69">
        <v>1621026</v>
      </c>
      <c r="I3424" s="68" t="s">
        <v>5148</v>
      </c>
      <c r="J3424" s="70"/>
      <c r="K3424" s="178"/>
    </row>
    <row r="3425" spans="1:11">
      <c r="A3425" s="67" t="s">
        <v>3828</v>
      </c>
      <c r="B3425" s="68" t="s">
        <v>3829</v>
      </c>
      <c r="C3425" s="68" t="s">
        <v>3824</v>
      </c>
      <c r="D3425" s="68" t="s">
        <v>3825</v>
      </c>
      <c r="E3425" s="68" t="s">
        <v>4285</v>
      </c>
      <c r="F3425" s="68" t="s">
        <v>4286</v>
      </c>
      <c r="G3425" s="68" t="s">
        <v>4287</v>
      </c>
      <c r="H3425" s="69">
        <v>151972</v>
      </c>
      <c r="I3425" s="68" t="s">
        <v>5148</v>
      </c>
      <c r="J3425" s="70"/>
      <c r="K3425" s="178"/>
    </row>
    <row r="3426" spans="1:11">
      <c r="A3426" s="67" t="s">
        <v>3830</v>
      </c>
      <c r="B3426" s="68" t="s">
        <v>3831</v>
      </c>
      <c r="C3426" s="68" t="s">
        <v>3824</v>
      </c>
      <c r="D3426" s="68" t="s">
        <v>3825</v>
      </c>
      <c r="E3426" s="68" t="s">
        <v>4285</v>
      </c>
      <c r="F3426" s="68" t="s">
        <v>4286</v>
      </c>
      <c r="G3426" s="68" t="s">
        <v>4287</v>
      </c>
      <c r="H3426" s="69">
        <v>50659</v>
      </c>
      <c r="I3426" s="68" t="s">
        <v>5148</v>
      </c>
      <c r="J3426" s="70"/>
      <c r="K3426" s="178"/>
    </row>
    <row r="3427" spans="1:11">
      <c r="A3427" s="67" t="s">
        <v>3832</v>
      </c>
      <c r="B3427" s="68" t="s">
        <v>3833</v>
      </c>
      <c r="C3427" s="68" t="s">
        <v>3824</v>
      </c>
      <c r="D3427" s="68" t="s">
        <v>3825</v>
      </c>
      <c r="E3427" s="68" t="s">
        <v>4285</v>
      </c>
      <c r="F3427" s="68" t="s">
        <v>4286</v>
      </c>
      <c r="G3427" s="68" t="s">
        <v>4287</v>
      </c>
      <c r="H3427" s="69">
        <v>50659</v>
      </c>
      <c r="I3427" s="68" t="s">
        <v>5148</v>
      </c>
      <c r="J3427" s="70"/>
      <c r="K3427" s="178"/>
    </row>
    <row r="3428" spans="1:11">
      <c r="A3428" s="67" t="s">
        <v>3834</v>
      </c>
      <c r="B3428" s="68" t="s">
        <v>3835</v>
      </c>
      <c r="C3428" s="68" t="s">
        <v>3824</v>
      </c>
      <c r="D3428" s="68" t="s">
        <v>3825</v>
      </c>
      <c r="E3428" s="68" t="s">
        <v>4285</v>
      </c>
      <c r="F3428" s="68" t="s">
        <v>4286</v>
      </c>
      <c r="G3428" s="68" t="s">
        <v>4287</v>
      </c>
      <c r="H3428" s="69">
        <v>151972</v>
      </c>
      <c r="I3428" s="68" t="s">
        <v>5148</v>
      </c>
      <c r="J3428" s="70"/>
      <c r="K3428" s="178"/>
    </row>
    <row r="3429" spans="1:11">
      <c r="A3429" s="67" t="s">
        <v>3836</v>
      </c>
      <c r="B3429" s="68" t="s">
        <v>3837</v>
      </c>
      <c r="C3429" s="68" t="s">
        <v>3824</v>
      </c>
      <c r="D3429" s="68" t="s">
        <v>3825</v>
      </c>
      <c r="E3429" s="68" t="s">
        <v>4285</v>
      </c>
      <c r="F3429" s="68" t="s">
        <v>4286</v>
      </c>
      <c r="G3429" s="68" t="s">
        <v>4287</v>
      </c>
      <c r="H3429" s="69">
        <v>101313</v>
      </c>
      <c r="I3429" s="68" t="s">
        <v>5148</v>
      </c>
      <c r="J3429" s="70"/>
      <c r="K3429" s="178"/>
    </row>
    <row r="3430" spans="1:11">
      <c r="A3430" s="67" t="s">
        <v>3838</v>
      </c>
      <c r="B3430" s="68" t="s">
        <v>3839</v>
      </c>
      <c r="C3430" s="68" t="s">
        <v>3824</v>
      </c>
      <c r="D3430" s="68" t="s">
        <v>3825</v>
      </c>
      <c r="E3430" s="68" t="s">
        <v>4285</v>
      </c>
      <c r="F3430" s="68" t="s">
        <v>4286</v>
      </c>
      <c r="G3430" s="68" t="s">
        <v>4287</v>
      </c>
      <c r="H3430" s="69">
        <v>528400</v>
      </c>
      <c r="I3430" s="68" t="s">
        <v>5148</v>
      </c>
      <c r="J3430" s="70"/>
      <c r="K3430" s="178"/>
    </row>
    <row r="3431" spans="1:11">
      <c r="A3431" s="67" t="s">
        <v>3840</v>
      </c>
      <c r="B3431" s="68" t="s">
        <v>3841</v>
      </c>
      <c r="C3431" s="68" t="s">
        <v>3824</v>
      </c>
      <c r="D3431" s="68" t="s">
        <v>3825</v>
      </c>
      <c r="E3431" s="68" t="s">
        <v>4285</v>
      </c>
      <c r="F3431" s="68" t="s">
        <v>4286</v>
      </c>
      <c r="G3431" s="68" t="s">
        <v>4287</v>
      </c>
      <c r="H3431" s="69">
        <v>481242</v>
      </c>
      <c r="I3431" s="68" t="s">
        <v>5148</v>
      </c>
      <c r="J3431" s="70"/>
      <c r="K3431" s="178"/>
    </row>
    <row r="3432" spans="1:11">
      <c r="A3432" s="67" t="s">
        <v>3842</v>
      </c>
      <c r="B3432" s="68" t="s">
        <v>3843</v>
      </c>
      <c r="C3432" s="68" t="s">
        <v>3824</v>
      </c>
      <c r="D3432" s="68" t="s">
        <v>3825</v>
      </c>
      <c r="E3432" s="68" t="s">
        <v>4285</v>
      </c>
      <c r="F3432" s="68" t="s">
        <v>4286</v>
      </c>
      <c r="G3432" s="68" t="s">
        <v>4287</v>
      </c>
      <c r="H3432" s="69">
        <v>25327</v>
      </c>
      <c r="I3432" s="68" t="s">
        <v>5148</v>
      </c>
      <c r="J3432" s="70"/>
      <c r="K3432" s="178"/>
    </row>
    <row r="3433" spans="1:11">
      <c r="A3433" s="67" t="s">
        <v>4200</v>
      </c>
      <c r="B3433" s="68" t="s">
        <v>4201</v>
      </c>
      <c r="C3433" s="68" t="s">
        <v>3824</v>
      </c>
      <c r="D3433" s="68" t="s">
        <v>3825</v>
      </c>
      <c r="E3433" s="68" t="s">
        <v>4285</v>
      </c>
      <c r="F3433" s="68" t="s">
        <v>4286</v>
      </c>
      <c r="G3433" s="68" t="s">
        <v>4287</v>
      </c>
      <c r="H3433" s="69">
        <v>4052140</v>
      </c>
      <c r="I3433" s="68" t="s">
        <v>5148</v>
      </c>
      <c r="J3433" s="70"/>
      <c r="K3433" s="178"/>
    </row>
    <row r="3434" spans="1:11">
      <c r="A3434" s="67" t="s">
        <v>3844</v>
      </c>
      <c r="B3434" s="68" t="s">
        <v>3845</v>
      </c>
      <c r="C3434" s="68" t="s">
        <v>3846</v>
      </c>
      <c r="D3434" s="68" t="s">
        <v>3847</v>
      </c>
      <c r="E3434" s="68" t="s">
        <v>4285</v>
      </c>
      <c r="F3434" s="68" t="s">
        <v>4286</v>
      </c>
      <c r="G3434" s="68" t="s">
        <v>4287</v>
      </c>
      <c r="H3434" s="69">
        <v>101313</v>
      </c>
      <c r="I3434" s="68" t="s">
        <v>5148</v>
      </c>
      <c r="J3434" s="70"/>
      <c r="K3434" s="178"/>
    </row>
    <row r="3435" spans="1:11">
      <c r="A3435" s="67" t="s">
        <v>3848</v>
      </c>
      <c r="B3435" s="68" t="s">
        <v>3849</v>
      </c>
      <c r="C3435" s="68" t="s">
        <v>3846</v>
      </c>
      <c r="D3435" s="68" t="s">
        <v>3847</v>
      </c>
      <c r="E3435" s="68" t="s">
        <v>4285</v>
      </c>
      <c r="F3435" s="68" t="s">
        <v>4286</v>
      </c>
      <c r="G3435" s="68" t="s">
        <v>4287</v>
      </c>
      <c r="H3435" s="69">
        <v>861170</v>
      </c>
      <c r="I3435" s="68" t="s">
        <v>5148</v>
      </c>
      <c r="J3435" s="70"/>
      <c r="K3435" s="178"/>
    </row>
    <row r="3436" spans="1:11">
      <c r="A3436" s="67" t="s">
        <v>3850</v>
      </c>
      <c r="B3436" s="68" t="s">
        <v>3851</v>
      </c>
      <c r="C3436" s="68" t="s">
        <v>3846</v>
      </c>
      <c r="D3436" s="68" t="s">
        <v>3847</v>
      </c>
      <c r="E3436" s="68" t="s">
        <v>4285</v>
      </c>
      <c r="F3436" s="68" t="s">
        <v>4286</v>
      </c>
      <c r="G3436" s="68" t="s">
        <v>4287</v>
      </c>
      <c r="H3436" s="69">
        <v>506571</v>
      </c>
      <c r="I3436" s="68" t="s">
        <v>5148</v>
      </c>
      <c r="J3436" s="70"/>
      <c r="K3436" s="178"/>
    </row>
    <row r="3437" spans="1:11">
      <c r="A3437" s="67" t="s">
        <v>3852</v>
      </c>
      <c r="B3437" s="68" t="s">
        <v>3853</v>
      </c>
      <c r="C3437" s="68" t="s">
        <v>3846</v>
      </c>
      <c r="D3437" s="68" t="s">
        <v>3847</v>
      </c>
      <c r="E3437" s="68" t="s">
        <v>4285</v>
      </c>
      <c r="F3437" s="68" t="s">
        <v>4286</v>
      </c>
      <c r="G3437" s="68" t="s">
        <v>4287</v>
      </c>
      <c r="H3437" s="69">
        <v>1469054</v>
      </c>
      <c r="I3437" s="68" t="s">
        <v>5148</v>
      </c>
      <c r="J3437" s="70"/>
      <c r="K3437" s="178"/>
    </row>
    <row r="3438" spans="1:11">
      <c r="A3438" s="67" t="s">
        <v>3854</v>
      </c>
      <c r="B3438" s="68" t="s">
        <v>3855</v>
      </c>
      <c r="C3438" s="68" t="s">
        <v>3846</v>
      </c>
      <c r="D3438" s="68" t="s">
        <v>3847</v>
      </c>
      <c r="E3438" s="68" t="s">
        <v>4285</v>
      </c>
      <c r="F3438" s="68" t="s">
        <v>4286</v>
      </c>
      <c r="G3438" s="68" t="s">
        <v>4287</v>
      </c>
      <c r="H3438" s="69">
        <v>861170</v>
      </c>
      <c r="I3438" s="68" t="s">
        <v>5148</v>
      </c>
      <c r="J3438" s="70"/>
      <c r="K3438" s="178"/>
    </row>
    <row r="3439" spans="1:11">
      <c r="A3439" s="67" t="s">
        <v>3856</v>
      </c>
      <c r="B3439" s="68" t="s">
        <v>3857</v>
      </c>
      <c r="C3439" s="68" t="s">
        <v>3846</v>
      </c>
      <c r="D3439" s="68" t="s">
        <v>3847</v>
      </c>
      <c r="E3439" s="68" t="s">
        <v>4285</v>
      </c>
      <c r="F3439" s="68" t="s">
        <v>4286</v>
      </c>
      <c r="G3439" s="68" t="s">
        <v>4287</v>
      </c>
      <c r="H3439" s="69">
        <v>1089126</v>
      </c>
      <c r="I3439" s="68" t="s">
        <v>5148</v>
      </c>
      <c r="J3439" s="70"/>
      <c r="K3439" s="178"/>
    </row>
    <row r="3440" spans="1:11">
      <c r="A3440" s="67" t="s">
        <v>3858</v>
      </c>
      <c r="B3440" s="68" t="s">
        <v>3859</v>
      </c>
      <c r="C3440" s="68" t="s">
        <v>3846</v>
      </c>
      <c r="D3440" s="68" t="s">
        <v>3847</v>
      </c>
      <c r="E3440" s="68" t="s">
        <v>4285</v>
      </c>
      <c r="F3440" s="68" t="s">
        <v>4286</v>
      </c>
      <c r="G3440" s="68" t="s">
        <v>4287</v>
      </c>
      <c r="H3440" s="69">
        <v>1165111</v>
      </c>
      <c r="I3440" s="68" t="s">
        <v>5148</v>
      </c>
      <c r="J3440" s="70"/>
      <c r="K3440" s="178"/>
    </row>
    <row r="3441" spans="1:11">
      <c r="A3441" s="67" t="s">
        <v>3860</v>
      </c>
      <c r="B3441" s="68" t="s">
        <v>3861</v>
      </c>
      <c r="C3441" s="68" t="s">
        <v>3846</v>
      </c>
      <c r="D3441" s="68" t="s">
        <v>3847</v>
      </c>
      <c r="E3441" s="68" t="s">
        <v>4285</v>
      </c>
      <c r="F3441" s="68" t="s">
        <v>4286</v>
      </c>
      <c r="G3441" s="68" t="s">
        <v>4287</v>
      </c>
      <c r="H3441" s="69">
        <v>1266424</v>
      </c>
      <c r="I3441" s="68" t="s">
        <v>5148</v>
      </c>
      <c r="J3441" s="70"/>
      <c r="K3441" s="178"/>
    </row>
    <row r="3442" spans="1:11">
      <c r="A3442" s="67" t="s">
        <v>3862</v>
      </c>
      <c r="B3442" s="68" t="s">
        <v>3863</v>
      </c>
      <c r="C3442" s="68" t="s">
        <v>3846</v>
      </c>
      <c r="D3442" s="68" t="s">
        <v>3847</v>
      </c>
      <c r="E3442" s="68" t="s">
        <v>4285</v>
      </c>
      <c r="F3442" s="68" t="s">
        <v>4286</v>
      </c>
      <c r="G3442" s="68" t="s">
        <v>4287</v>
      </c>
      <c r="H3442" s="69">
        <v>835840</v>
      </c>
      <c r="I3442" s="68" t="s">
        <v>5148</v>
      </c>
      <c r="J3442" s="70"/>
      <c r="K3442" s="178"/>
    </row>
    <row r="3443" spans="1:11">
      <c r="A3443" s="67" t="s">
        <v>3864</v>
      </c>
      <c r="B3443" s="68" t="s">
        <v>3865</v>
      </c>
      <c r="C3443" s="68" t="s">
        <v>3846</v>
      </c>
      <c r="D3443" s="68" t="s">
        <v>3847</v>
      </c>
      <c r="E3443" s="68" t="s">
        <v>4285</v>
      </c>
      <c r="F3443" s="68" t="s">
        <v>4286</v>
      </c>
      <c r="G3443" s="68" t="s">
        <v>4287</v>
      </c>
      <c r="H3443" s="69">
        <v>1139784</v>
      </c>
      <c r="I3443" s="68" t="s">
        <v>5148</v>
      </c>
      <c r="J3443" s="70"/>
      <c r="K3443" s="178"/>
    </row>
    <row r="3444" spans="1:11">
      <c r="A3444" s="67" t="s">
        <v>3866</v>
      </c>
      <c r="B3444" s="68" t="s">
        <v>3867</v>
      </c>
      <c r="C3444" s="68" t="s">
        <v>3846</v>
      </c>
      <c r="D3444" s="68" t="s">
        <v>3847</v>
      </c>
      <c r="E3444" s="68" t="s">
        <v>4285</v>
      </c>
      <c r="F3444" s="68" t="s">
        <v>4286</v>
      </c>
      <c r="G3444" s="68" t="s">
        <v>4287</v>
      </c>
      <c r="H3444" s="69">
        <v>1089126</v>
      </c>
      <c r="I3444" s="68" t="s">
        <v>5148</v>
      </c>
      <c r="J3444" s="70"/>
      <c r="K3444" s="178"/>
    </row>
    <row r="3445" spans="1:11">
      <c r="A3445" s="67" t="s">
        <v>3868</v>
      </c>
      <c r="B3445" s="68" t="s">
        <v>3869</v>
      </c>
      <c r="C3445" s="68" t="s">
        <v>3846</v>
      </c>
      <c r="D3445" s="68" t="s">
        <v>3847</v>
      </c>
      <c r="E3445" s="68" t="s">
        <v>4285</v>
      </c>
      <c r="F3445" s="68" t="s">
        <v>4286</v>
      </c>
      <c r="G3445" s="68" t="s">
        <v>4287</v>
      </c>
      <c r="H3445" s="69">
        <v>886498</v>
      </c>
      <c r="I3445" s="68" t="s">
        <v>5148</v>
      </c>
      <c r="J3445" s="70"/>
      <c r="K3445" s="178"/>
    </row>
    <row r="3446" spans="1:11">
      <c r="A3446" s="67" t="s">
        <v>3870</v>
      </c>
      <c r="B3446" s="68" t="s">
        <v>3871</v>
      </c>
      <c r="C3446" s="68" t="s">
        <v>3846</v>
      </c>
      <c r="D3446" s="68" t="s">
        <v>3847</v>
      </c>
      <c r="E3446" s="68" t="s">
        <v>4285</v>
      </c>
      <c r="F3446" s="68" t="s">
        <v>4286</v>
      </c>
      <c r="G3446" s="68" t="s">
        <v>4287</v>
      </c>
      <c r="H3446" s="69">
        <v>25327</v>
      </c>
      <c r="I3446" s="68" t="s">
        <v>5148</v>
      </c>
      <c r="J3446" s="70"/>
      <c r="K3446" s="178"/>
    </row>
    <row r="3447" spans="1:11">
      <c r="A3447" s="67" t="s">
        <v>3872</v>
      </c>
      <c r="B3447" s="68" t="s">
        <v>3873</v>
      </c>
      <c r="C3447" s="68" t="s">
        <v>3846</v>
      </c>
      <c r="D3447" s="68" t="s">
        <v>3847</v>
      </c>
      <c r="E3447" s="68" t="s">
        <v>4285</v>
      </c>
      <c r="F3447" s="68" t="s">
        <v>4286</v>
      </c>
      <c r="G3447" s="68" t="s">
        <v>4287</v>
      </c>
      <c r="H3447" s="69">
        <v>810513</v>
      </c>
      <c r="I3447" s="68" t="s">
        <v>5148</v>
      </c>
      <c r="J3447" s="70"/>
      <c r="K3447" s="178"/>
    </row>
    <row r="3448" spans="1:11">
      <c r="A3448" s="67" t="s">
        <v>3874</v>
      </c>
      <c r="B3448" s="68" t="s">
        <v>3875</v>
      </c>
      <c r="C3448" s="68" t="s">
        <v>3846</v>
      </c>
      <c r="D3448" s="68" t="s">
        <v>3847</v>
      </c>
      <c r="E3448" s="68" t="s">
        <v>4285</v>
      </c>
      <c r="F3448" s="68" t="s">
        <v>4286</v>
      </c>
      <c r="G3448" s="68" t="s">
        <v>4287</v>
      </c>
      <c r="H3448" s="69">
        <v>582556</v>
      </c>
      <c r="I3448" s="68" t="s">
        <v>5148</v>
      </c>
      <c r="J3448" s="70"/>
      <c r="K3448" s="178"/>
    </row>
    <row r="3449" spans="1:11">
      <c r="A3449" s="67" t="s">
        <v>3876</v>
      </c>
      <c r="B3449" s="68" t="s">
        <v>3877</v>
      </c>
      <c r="C3449" s="68" t="s">
        <v>3846</v>
      </c>
      <c r="D3449" s="68" t="s">
        <v>3847</v>
      </c>
      <c r="E3449" s="68" t="s">
        <v>4285</v>
      </c>
      <c r="F3449" s="68" t="s">
        <v>4286</v>
      </c>
      <c r="G3449" s="68" t="s">
        <v>4287</v>
      </c>
      <c r="H3449" s="69">
        <v>709199</v>
      </c>
      <c r="I3449" s="68" t="s">
        <v>5148</v>
      </c>
      <c r="J3449" s="70"/>
      <c r="K3449" s="178"/>
    </row>
    <row r="3450" spans="1:11">
      <c r="A3450" s="67" t="s">
        <v>3878</v>
      </c>
      <c r="B3450" s="68" t="s">
        <v>3879</v>
      </c>
      <c r="C3450" s="68" t="s">
        <v>3846</v>
      </c>
      <c r="D3450" s="68" t="s">
        <v>3847</v>
      </c>
      <c r="E3450" s="68" t="s">
        <v>4285</v>
      </c>
      <c r="F3450" s="68" t="s">
        <v>4286</v>
      </c>
      <c r="G3450" s="68" t="s">
        <v>4287</v>
      </c>
      <c r="H3450" s="69">
        <v>633214</v>
      </c>
      <c r="I3450" s="68" t="s">
        <v>5148</v>
      </c>
      <c r="J3450" s="70"/>
      <c r="K3450" s="178"/>
    </row>
    <row r="3451" spans="1:11">
      <c r="A3451" s="67" t="s">
        <v>3880</v>
      </c>
      <c r="B3451" s="68" t="s">
        <v>3881</v>
      </c>
      <c r="C3451" s="68" t="s">
        <v>3846</v>
      </c>
      <c r="D3451" s="68" t="s">
        <v>3847</v>
      </c>
      <c r="E3451" s="68" t="s">
        <v>4285</v>
      </c>
      <c r="F3451" s="68" t="s">
        <v>4286</v>
      </c>
      <c r="G3451" s="68" t="s">
        <v>4287</v>
      </c>
      <c r="H3451" s="69">
        <v>531897</v>
      </c>
      <c r="I3451" s="68" t="s">
        <v>5148</v>
      </c>
      <c r="J3451" s="70"/>
      <c r="K3451" s="178"/>
    </row>
    <row r="3452" spans="1:11">
      <c r="A3452" s="67" t="s">
        <v>3882</v>
      </c>
      <c r="B3452" s="68" t="s">
        <v>3883</v>
      </c>
      <c r="C3452" s="68" t="s">
        <v>3846</v>
      </c>
      <c r="D3452" s="68" t="s">
        <v>3847</v>
      </c>
      <c r="E3452" s="68" t="s">
        <v>4285</v>
      </c>
      <c r="F3452" s="68" t="s">
        <v>4286</v>
      </c>
      <c r="G3452" s="68" t="s">
        <v>4287</v>
      </c>
      <c r="H3452" s="69">
        <v>25327</v>
      </c>
      <c r="I3452" s="68" t="s">
        <v>5148</v>
      </c>
      <c r="J3452" s="70"/>
      <c r="K3452" s="178"/>
    </row>
    <row r="3453" spans="1:11">
      <c r="A3453" s="67" t="s">
        <v>3884</v>
      </c>
      <c r="B3453" s="68" t="s">
        <v>3885</v>
      </c>
      <c r="C3453" s="68" t="s">
        <v>3846</v>
      </c>
      <c r="D3453" s="68" t="s">
        <v>3847</v>
      </c>
      <c r="E3453" s="68" t="s">
        <v>4285</v>
      </c>
      <c r="F3453" s="68" t="s">
        <v>4286</v>
      </c>
      <c r="G3453" s="68" t="s">
        <v>4287</v>
      </c>
      <c r="H3453" s="69">
        <v>658542</v>
      </c>
      <c r="I3453" s="68" t="s">
        <v>5148</v>
      </c>
      <c r="J3453" s="70"/>
      <c r="K3453" s="178"/>
    </row>
    <row r="3454" spans="1:11">
      <c r="A3454" s="67" t="s">
        <v>3886</v>
      </c>
      <c r="B3454" s="68" t="s">
        <v>3887</v>
      </c>
      <c r="C3454" s="68" t="s">
        <v>3846</v>
      </c>
      <c r="D3454" s="68" t="s">
        <v>3847</v>
      </c>
      <c r="E3454" s="68" t="s">
        <v>4285</v>
      </c>
      <c r="F3454" s="68" t="s">
        <v>4286</v>
      </c>
      <c r="G3454" s="68" t="s">
        <v>4287</v>
      </c>
      <c r="H3454" s="69">
        <v>1899639</v>
      </c>
      <c r="I3454" s="68" t="s">
        <v>5148</v>
      </c>
      <c r="J3454" s="70"/>
      <c r="K3454" s="178"/>
    </row>
    <row r="3455" spans="1:11">
      <c r="A3455" s="67" t="s">
        <v>3888</v>
      </c>
      <c r="B3455" s="68" t="s">
        <v>3889</v>
      </c>
      <c r="C3455" s="68" t="s">
        <v>3846</v>
      </c>
      <c r="D3455" s="68" t="s">
        <v>3847</v>
      </c>
      <c r="E3455" s="68" t="s">
        <v>4285</v>
      </c>
      <c r="F3455" s="68" t="s">
        <v>4286</v>
      </c>
      <c r="G3455" s="68" t="s">
        <v>4287</v>
      </c>
      <c r="H3455" s="69">
        <v>785185</v>
      </c>
      <c r="I3455" s="68" t="s">
        <v>5148</v>
      </c>
      <c r="J3455" s="70"/>
      <c r="K3455" s="178"/>
    </row>
    <row r="3456" spans="1:11">
      <c r="A3456" s="67" t="s">
        <v>3890</v>
      </c>
      <c r="B3456" s="68" t="s">
        <v>3891</v>
      </c>
      <c r="C3456" s="68" t="s">
        <v>3846</v>
      </c>
      <c r="D3456" s="68" t="s">
        <v>3847</v>
      </c>
      <c r="E3456" s="68" t="s">
        <v>4285</v>
      </c>
      <c r="F3456" s="68" t="s">
        <v>4286</v>
      </c>
      <c r="G3456" s="68" t="s">
        <v>4287</v>
      </c>
      <c r="H3456" s="69">
        <v>379929</v>
      </c>
      <c r="I3456" s="68" t="s">
        <v>5148</v>
      </c>
      <c r="J3456" s="70"/>
      <c r="K3456" s="178"/>
    </row>
    <row r="3457" spans="1:11">
      <c r="A3457" s="67" t="s">
        <v>3892</v>
      </c>
      <c r="B3457" s="68" t="s">
        <v>3893</v>
      </c>
      <c r="C3457" s="68" t="s">
        <v>3846</v>
      </c>
      <c r="D3457" s="68" t="s">
        <v>3847</v>
      </c>
      <c r="E3457" s="68" t="s">
        <v>4285</v>
      </c>
      <c r="F3457" s="68" t="s">
        <v>4286</v>
      </c>
      <c r="G3457" s="68" t="s">
        <v>4287</v>
      </c>
      <c r="H3457" s="69">
        <v>810513</v>
      </c>
      <c r="I3457" s="68" t="s">
        <v>5148</v>
      </c>
      <c r="J3457" s="70"/>
      <c r="K3457" s="178"/>
    </row>
    <row r="3458" spans="1:11">
      <c r="A3458" s="67" t="s">
        <v>3894</v>
      </c>
      <c r="B3458" s="68" t="s">
        <v>3895</v>
      </c>
      <c r="C3458" s="68" t="s">
        <v>3846</v>
      </c>
      <c r="D3458" s="68" t="s">
        <v>3847</v>
      </c>
      <c r="E3458" s="68" t="s">
        <v>4285</v>
      </c>
      <c r="F3458" s="68" t="s">
        <v>4286</v>
      </c>
      <c r="G3458" s="68" t="s">
        <v>4287</v>
      </c>
      <c r="H3458" s="69">
        <v>2928408</v>
      </c>
      <c r="I3458" s="68" t="s">
        <v>5148</v>
      </c>
      <c r="J3458" s="70"/>
      <c r="K3458" s="178"/>
    </row>
    <row r="3459" spans="1:11">
      <c r="A3459" s="67" t="s">
        <v>3896</v>
      </c>
      <c r="B3459" s="68" t="s">
        <v>3897</v>
      </c>
      <c r="C3459" s="68" t="s">
        <v>3846</v>
      </c>
      <c r="D3459" s="68" t="s">
        <v>3847</v>
      </c>
      <c r="E3459" s="68" t="s">
        <v>4285</v>
      </c>
      <c r="F3459" s="68" t="s">
        <v>4286</v>
      </c>
      <c r="G3459" s="68" t="s">
        <v>4287</v>
      </c>
      <c r="H3459" s="69">
        <v>3596650</v>
      </c>
      <c r="I3459" s="68" t="s">
        <v>5148</v>
      </c>
      <c r="J3459" s="70"/>
      <c r="K3459" s="178"/>
    </row>
    <row r="3460" spans="1:11">
      <c r="A3460" s="67" t="s">
        <v>3898</v>
      </c>
      <c r="B3460" s="68" t="s">
        <v>3899</v>
      </c>
      <c r="C3460" s="68" t="s">
        <v>3900</v>
      </c>
      <c r="D3460" s="68" t="s">
        <v>3901</v>
      </c>
      <c r="E3460" s="68" t="s">
        <v>4285</v>
      </c>
      <c r="F3460" s="68" t="s">
        <v>4286</v>
      </c>
      <c r="G3460" s="68" t="s">
        <v>4287</v>
      </c>
      <c r="H3460" s="69">
        <v>4052561</v>
      </c>
      <c r="I3460" s="68" t="s">
        <v>5148</v>
      </c>
      <c r="J3460" s="70"/>
      <c r="K3460" s="178"/>
    </row>
    <row r="3461" spans="1:11">
      <c r="A3461" s="67" t="s">
        <v>3902</v>
      </c>
      <c r="B3461" s="68" t="s">
        <v>3903</v>
      </c>
      <c r="C3461" s="68" t="s">
        <v>3900</v>
      </c>
      <c r="D3461" s="68" t="s">
        <v>3901</v>
      </c>
      <c r="E3461" s="68" t="s">
        <v>4285</v>
      </c>
      <c r="F3461" s="68" t="s">
        <v>4286</v>
      </c>
      <c r="G3461" s="68" t="s">
        <v>4287</v>
      </c>
      <c r="H3461" s="69">
        <v>3621978</v>
      </c>
      <c r="I3461" s="68" t="s">
        <v>5148</v>
      </c>
      <c r="J3461" s="70"/>
      <c r="K3461" s="178"/>
    </row>
    <row r="3462" spans="1:11">
      <c r="A3462" s="67" t="s">
        <v>3904</v>
      </c>
      <c r="B3462" s="68" t="s">
        <v>3905</v>
      </c>
      <c r="C3462" s="68" t="s">
        <v>3900</v>
      </c>
      <c r="D3462" s="68" t="s">
        <v>3901</v>
      </c>
      <c r="E3462" s="68" t="s">
        <v>4285</v>
      </c>
      <c r="F3462" s="68" t="s">
        <v>4286</v>
      </c>
      <c r="G3462" s="68" t="s">
        <v>4287</v>
      </c>
      <c r="H3462" s="69">
        <v>1950296</v>
      </c>
      <c r="I3462" s="68" t="s">
        <v>5148</v>
      </c>
      <c r="J3462" s="70"/>
      <c r="K3462" s="178"/>
    </row>
    <row r="3463" spans="1:11">
      <c r="A3463" s="67" t="s">
        <v>3906</v>
      </c>
      <c r="B3463" s="68" t="s">
        <v>3907</v>
      </c>
      <c r="C3463" s="68" t="s">
        <v>3900</v>
      </c>
      <c r="D3463" s="68" t="s">
        <v>3901</v>
      </c>
      <c r="E3463" s="68" t="s">
        <v>4285</v>
      </c>
      <c r="F3463" s="68" t="s">
        <v>4286</v>
      </c>
      <c r="G3463" s="68" t="s">
        <v>4287</v>
      </c>
      <c r="H3463" s="69">
        <v>2887450</v>
      </c>
      <c r="I3463" s="68" t="s">
        <v>5148</v>
      </c>
      <c r="J3463" s="70"/>
      <c r="K3463" s="178"/>
    </row>
    <row r="3464" spans="1:11">
      <c r="A3464" s="67" t="s">
        <v>3908</v>
      </c>
      <c r="B3464" s="68" t="s">
        <v>3909</v>
      </c>
      <c r="C3464" s="68" t="s">
        <v>3900</v>
      </c>
      <c r="D3464" s="68" t="s">
        <v>3901</v>
      </c>
      <c r="E3464" s="68" t="s">
        <v>4285</v>
      </c>
      <c r="F3464" s="68" t="s">
        <v>4286</v>
      </c>
      <c r="G3464" s="68" t="s">
        <v>4287</v>
      </c>
      <c r="H3464" s="69">
        <v>101313</v>
      </c>
      <c r="I3464" s="68" t="s">
        <v>5148</v>
      </c>
      <c r="J3464" s="70"/>
      <c r="K3464" s="178"/>
    </row>
    <row r="3465" spans="1:11">
      <c r="A3465" s="67" t="s">
        <v>3910</v>
      </c>
      <c r="B3465" s="68" t="s">
        <v>3911</v>
      </c>
      <c r="C3465" s="68" t="s">
        <v>3900</v>
      </c>
      <c r="D3465" s="68" t="s">
        <v>3901</v>
      </c>
      <c r="E3465" s="68" t="s">
        <v>4285</v>
      </c>
      <c r="F3465" s="68" t="s">
        <v>4286</v>
      </c>
      <c r="G3465" s="68" t="s">
        <v>4287</v>
      </c>
      <c r="H3465" s="69">
        <v>75985</v>
      </c>
      <c r="I3465" s="68" t="s">
        <v>5148</v>
      </c>
      <c r="J3465" s="70"/>
      <c r="K3465" s="178"/>
    </row>
    <row r="3466" spans="1:11">
      <c r="A3466" s="67" t="s">
        <v>3912</v>
      </c>
      <c r="B3466" s="68" t="s">
        <v>3913</v>
      </c>
      <c r="C3466" s="68" t="s">
        <v>3900</v>
      </c>
      <c r="D3466" s="68" t="s">
        <v>3901</v>
      </c>
      <c r="E3466" s="68" t="s">
        <v>4285</v>
      </c>
      <c r="F3466" s="68" t="s">
        <v>4286</v>
      </c>
      <c r="G3466" s="68" t="s">
        <v>4287</v>
      </c>
      <c r="H3466" s="69">
        <v>962484</v>
      </c>
      <c r="I3466" s="68" t="s">
        <v>5148</v>
      </c>
      <c r="J3466" s="70"/>
      <c r="K3466" s="178"/>
    </row>
    <row r="3467" spans="1:11">
      <c r="A3467" s="67" t="s">
        <v>3914</v>
      </c>
      <c r="B3467" s="68" t="s">
        <v>3915</v>
      </c>
      <c r="C3467" s="68" t="s">
        <v>3900</v>
      </c>
      <c r="D3467" s="68" t="s">
        <v>3901</v>
      </c>
      <c r="E3467" s="68" t="s">
        <v>4285</v>
      </c>
      <c r="F3467" s="68" t="s">
        <v>4286</v>
      </c>
      <c r="G3467" s="68" t="s">
        <v>4287</v>
      </c>
      <c r="H3467" s="69">
        <v>177299</v>
      </c>
      <c r="I3467" s="68" t="s">
        <v>5148</v>
      </c>
      <c r="J3467" s="70"/>
      <c r="K3467" s="178"/>
    </row>
    <row r="3468" spans="1:11">
      <c r="A3468" s="67" t="s">
        <v>3916</v>
      </c>
      <c r="B3468" s="68" t="s">
        <v>3917</v>
      </c>
      <c r="C3468" s="68" t="s">
        <v>3900</v>
      </c>
      <c r="D3468" s="68" t="s">
        <v>3901</v>
      </c>
      <c r="E3468" s="68" t="s">
        <v>4285</v>
      </c>
      <c r="F3468" s="68" t="s">
        <v>4286</v>
      </c>
      <c r="G3468" s="68" t="s">
        <v>4287</v>
      </c>
      <c r="H3468" s="69">
        <v>25327</v>
      </c>
      <c r="I3468" s="68" t="s">
        <v>5148</v>
      </c>
      <c r="J3468" s="70"/>
      <c r="K3468" s="178"/>
    </row>
    <row r="3469" spans="1:11">
      <c r="A3469" s="67" t="s">
        <v>3918</v>
      </c>
      <c r="B3469" s="68" t="s">
        <v>3919</v>
      </c>
      <c r="C3469" s="68" t="s">
        <v>3900</v>
      </c>
      <c r="D3469" s="68" t="s">
        <v>3901</v>
      </c>
      <c r="E3469" s="68" t="s">
        <v>4285</v>
      </c>
      <c r="F3469" s="68" t="s">
        <v>4286</v>
      </c>
      <c r="G3469" s="68" t="s">
        <v>4287</v>
      </c>
      <c r="H3469" s="69">
        <v>101313</v>
      </c>
      <c r="I3469" s="68" t="s">
        <v>5148</v>
      </c>
      <c r="J3469" s="70"/>
      <c r="K3469" s="178"/>
    </row>
    <row r="3470" spans="1:11">
      <c r="A3470" s="67" t="s">
        <v>3920</v>
      </c>
      <c r="B3470" s="68" t="s">
        <v>3921</v>
      </c>
      <c r="C3470" s="68" t="s">
        <v>3900</v>
      </c>
      <c r="D3470" s="68" t="s">
        <v>3901</v>
      </c>
      <c r="E3470" s="68" t="s">
        <v>4285</v>
      </c>
      <c r="F3470" s="68" t="s">
        <v>4286</v>
      </c>
      <c r="G3470" s="68" t="s">
        <v>4287</v>
      </c>
      <c r="H3470" s="69">
        <v>2380881</v>
      </c>
      <c r="I3470" s="68" t="s">
        <v>5148</v>
      </c>
      <c r="J3470" s="70"/>
      <c r="K3470" s="178"/>
    </row>
    <row r="3471" spans="1:11">
      <c r="A3471" s="67" t="s">
        <v>3922</v>
      </c>
      <c r="B3471" s="68" t="s">
        <v>3923</v>
      </c>
      <c r="C3471" s="68" t="s">
        <v>3924</v>
      </c>
      <c r="D3471" s="68" t="s">
        <v>3925</v>
      </c>
      <c r="E3471" s="68" t="s">
        <v>4285</v>
      </c>
      <c r="F3471" s="68" t="s">
        <v>4286</v>
      </c>
      <c r="G3471" s="68" t="s">
        <v>4287</v>
      </c>
      <c r="H3471" s="69">
        <v>1215770</v>
      </c>
      <c r="I3471" s="68" t="s">
        <v>5148</v>
      </c>
      <c r="J3471" s="70"/>
      <c r="K3471" s="178"/>
    </row>
    <row r="3472" spans="1:11">
      <c r="A3472" s="67" t="s">
        <v>3926</v>
      </c>
      <c r="B3472" s="68" t="s">
        <v>3927</v>
      </c>
      <c r="C3472" s="68" t="s">
        <v>3924</v>
      </c>
      <c r="D3472" s="68" t="s">
        <v>3925</v>
      </c>
      <c r="E3472" s="68" t="s">
        <v>4285</v>
      </c>
      <c r="F3472" s="68" t="s">
        <v>4286</v>
      </c>
      <c r="G3472" s="68" t="s">
        <v>4287</v>
      </c>
      <c r="H3472" s="69">
        <v>2102268</v>
      </c>
      <c r="I3472" s="68" t="s">
        <v>5148</v>
      </c>
      <c r="J3472" s="70"/>
      <c r="K3472" s="178"/>
    </row>
    <row r="3473" spans="1:11">
      <c r="A3473" s="67" t="s">
        <v>3928</v>
      </c>
      <c r="B3473" s="68" t="s">
        <v>3929</v>
      </c>
      <c r="C3473" s="68" t="s">
        <v>3924</v>
      </c>
      <c r="D3473" s="68" t="s">
        <v>3925</v>
      </c>
      <c r="E3473" s="68" t="s">
        <v>4285</v>
      </c>
      <c r="F3473" s="68" t="s">
        <v>4286</v>
      </c>
      <c r="G3473" s="68" t="s">
        <v>4287</v>
      </c>
      <c r="H3473" s="69">
        <v>861170</v>
      </c>
      <c r="I3473" s="68" t="s">
        <v>5148</v>
      </c>
      <c r="J3473" s="70"/>
      <c r="K3473" s="178"/>
    </row>
    <row r="3474" spans="1:11">
      <c r="A3474" s="67" t="s">
        <v>3930</v>
      </c>
      <c r="B3474" s="68" t="s">
        <v>3931</v>
      </c>
      <c r="C3474" s="68" t="s">
        <v>3924</v>
      </c>
      <c r="D3474" s="68" t="s">
        <v>3925</v>
      </c>
      <c r="E3474" s="68" t="s">
        <v>4285</v>
      </c>
      <c r="F3474" s="68" t="s">
        <v>4286</v>
      </c>
      <c r="G3474" s="68" t="s">
        <v>4287</v>
      </c>
      <c r="H3474" s="69">
        <v>1342410</v>
      </c>
      <c r="I3474" s="68" t="s">
        <v>5148</v>
      </c>
      <c r="J3474" s="70"/>
      <c r="K3474" s="178"/>
    </row>
    <row r="3475" spans="1:11">
      <c r="A3475" s="67" t="s">
        <v>3932</v>
      </c>
      <c r="B3475" s="68" t="s">
        <v>3933</v>
      </c>
      <c r="C3475" s="68" t="s">
        <v>3924</v>
      </c>
      <c r="D3475" s="68" t="s">
        <v>3925</v>
      </c>
      <c r="E3475" s="68" t="s">
        <v>4285</v>
      </c>
      <c r="F3475" s="68" t="s">
        <v>4286</v>
      </c>
      <c r="G3475" s="68" t="s">
        <v>4287</v>
      </c>
      <c r="H3475" s="69">
        <v>75985</v>
      </c>
      <c r="I3475" s="68" t="s">
        <v>5148</v>
      </c>
      <c r="J3475" s="70"/>
      <c r="K3475" s="178"/>
    </row>
    <row r="3476" spans="1:11">
      <c r="A3476" s="67" t="s">
        <v>3934</v>
      </c>
      <c r="B3476" s="68" t="s">
        <v>3935</v>
      </c>
      <c r="C3476" s="68" t="s">
        <v>3924</v>
      </c>
      <c r="D3476" s="68" t="s">
        <v>3925</v>
      </c>
      <c r="E3476" s="68" t="s">
        <v>4285</v>
      </c>
      <c r="F3476" s="68" t="s">
        <v>4286</v>
      </c>
      <c r="G3476" s="68" t="s">
        <v>4287</v>
      </c>
      <c r="H3476" s="69">
        <v>126644</v>
      </c>
      <c r="I3476" s="68" t="s">
        <v>5148</v>
      </c>
      <c r="J3476" s="70"/>
      <c r="K3476" s="178"/>
    </row>
    <row r="3477" spans="1:11">
      <c r="A3477" s="67" t="s">
        <v>3936</v>
      </c>
      <c r="B3477" s="68" t="s">
        <v>3937</v>
      </c>
      <c r="C3477" s="68" t="s">
        <v>3924</v>
      </c>
      <c r="D3477" s="68" t="s">
        <v>3925</v>
      </c>
      <c r="E3477" s="68" t="s">
        <v>4285</v>
      </c>
      <c r="F3477" s="68" t="s">
        <v>4286</v>
      </c>
      <c r="G3477" s="68" t="s">
        <v>4287</v>
      </c>
      <c r="H3477" s="69">
        <v>1241097</v>
      </c>
      <c r="I3477" s="68" t="s">
        <v>5148</v>
      </c>
      <c r="J3477" s="70"/>
      <c r="K3477" s="178"/>
    </row>
    <row r="3478" spans="1:11">
      <c r="A3478" s="67" t="s">
        <v>3938</v>
      </c>
      <c r="B3478" s="68" t="s">
        <v>3939</v>
      </c>
      <c r="C3478" s="68" t="s">
        <v>3924</v>
      </c>
      <c r="D3478" s="68" t="s">
        <v>3925</v>
      </c>
      <c r="E3478" s="68" t="s">
        <v>4285</v>
      </c>
      <c r="F3478" s="68" t="s">
        <v>4286</v>
      </c>
      <c r="G3478" s="68" t="s">
        <v>4287</v>
      </c>
      <c r="H3478" s="69">
        <v>25327</v>
      </c>
      <c r="I3478" s="68" t="s">
        <v>5148</v>
      </c>
      <c r="J3478" s="70"/>
      <c r="K3478" s="178"/>
    </row>
    <row r="3479" spans="1:11">
      <c r="A3479" s="67" t="s">
        <v>3940</v>
      </c>
      <c r="B3479" s="68" t="s">
        <v>3941</v>
      </c>
      <c r="C3479" s="68" t="s">
        <v>3924</v>
      </c>
      <c r="D3479" s="68" t="s">
        <v>3925</v>
      </c>
      <c r="E3479" s="68" t="s">
        <v>4285</v>
      </c>
      <c r="F3479" s="68" t="s">
        <v>4286</v>
      </c>
      <c r="G3479" s="68" t="s">
        <v>4287</v>
      </c>
      <c r="H3479" s="69">
        <v>886498</v>
      </c>
      <c r="I3479" s="68" t="s">
        <v>5148</v>
      </c>
      <c r="J3479" s="70"/>
      <c r="K3479" s="178"/>
    </row>
    <row r="3480" spans="1:11">
      <c r="A3480" s="67" t="s">
        <v>3942</v>
      </c>
      <c r="B3480" s="68" t="s">
        <v>3943</v>
      </c>
      <c r="C3480" s="68" t="s">
        <v>3924</v>
      </c>
      <c r="D3480" s="68" t="s">
        <v>3925</v>
      </c>
      <c r="E3480" s="68" t="s">
        <v>4285</v>
      </c>
      <c r="F3480" s="68" t="s">
        <v>4286</v>
      </c>
      <c r="G3480" s="68" t="s">
        <v>4287</v>
      </c>
      <c r="H3480" s="69">
        <v>481242</v>
      </c>
      <c r="I3480" s="68" t="s">
        <v>5148</v>
      </c>
      <c r="J3480" s="70"/>
      <c r="K3480" s="178"/>
    </row>
    <row r="3481" spans="1:11">
      <c r="A3481" s="67" t="s">
        <v>3944</v>
      </c>
      <c r="B3481" s="68" t="s">
        <v>3945</v>
      </c>
      <c r="C3481" s="68" t="s">
        <v>3924</v>
      </c>
      <c r="D3481" s="68" t="s">
        <v>3925</v>
      </c>
      <c r="E3481" s="68" t="s">
        <v>4285</v>
      </c>
      <c r="F3481" s="68" t="s">
        <v>4286</v>
      </c>
      <c r="G3481" s="68" t="s">
        <v>4287</v>
      </c>
      <c r="H3481" s="69">
        <v>101313</v>
      </c>
      <c r="I3481" s="68" t="s">
        <v>5148</v>
      </c>
      <c r="J3481" s="70"/>
      <c r="K3481" s="178"/>
    </row>
    <row r="3482" spans="1:11">
      <c r="A3482" s="67" t="s">
        <v>3946</v>
      </c>
      <c r="B3482" s="68" t="s">
        <v>3947</v>
      </c>
      <c r="C3482" s="68" t="s">
        <v>3924</v>
      </c>
      <c r="D3482" s="68" t="s">
        <v>3925</v>
      </c>
      <c r="E3482" s="68" t="s">
        <v>4285</v>
      </c>
      <c r="F3482" s="68" t="s">
        <v>4286</v>
      </c>
      <c r="G3482" s="68" t="s">
        <v>4287</v>
      </c>
      <c r="H3482" s="69">
        <v>278613</v>
      </c>
      <c r="I3482" s="68" t="s">
        <v>5148</v>
      </c>
      <c r="J3482" s="70"/>
      <c r="K3482" s="178"/>
    </row>
    <row r="3483" spans="1:11">
      <c r="A3483" s="67" t="s">
        <v>3948</v>
      </c>
      <c r="B3483" s="68" t="s">
        <v>3949</v>
      </c>
      <c r="C3483" s="68" t="s">
        <v>3924</v>
      </c>
      <c r="D3483" s="68" t="s">
        <v>3925</v>
      </c>
      <c r="E3483" s="68" t="s">
        <v>4285</v>
      </c>
      <c r="F3483" s="68" t="s">
        <v>4286</v>
      </c>
      <c r="G3483" s="68" t="s">
        <v>4287</v>
      </c>
      <c r="H3483" s="69">
        <v>25327</v>
      </c>
      <c r="I3483" s="68" t="s">
        <v>5148</v>
      </c>
      <c r="J3483" s="70"/>
      <c r="K3483" s="178"/>
    </row>
    <row r="3484" spans="1:11">
      <c r="A3484" s="67" t="s">
        <v>3950</v>
      </c>
      <c r="B3484" s="68" t="s">
        <v>3951</v>
      </c>
      <c r="C3484" s="68" t="s">
        <v>3952</v>
      </c>
      <c r="D3484" s="68" t="s">
        <v>3953</v>
      </c>
      <c r="E3484" s="68" t="s">
        <v>4285</v>
      </c>
      <c r="F3484" s="68" t="s">
        <v>4286</v>
      </c>
      <c r="G3484" s="68" t="s">
        <v>4287</v>
      </c>
      <c r="H3484" s="69">
        <v>2431539</v>
      </c>
      <c r="I3484" s="68" t="s">
        <v>5148</v>
      </c>
      <c r="J3484" s="70"/>
      <c r="K3484" s="178"/>
    </row>
    <row r="3485" spans="1:11">
      <c r="A3485" s="67" t="s">
        <v>3954</v>
      </c>
      <c r="B3485" s="68" t="s">
        <v>3955</v>
      </c>
      <c r="C3485" s="68" t="s">
        <v>3952</v>
      </c>
      <c r="D3485" s="68" t="s">
        <v>3953</v>
      </c>
      <c r="E3485" s="68" t="s">
        <v>4285</v>
      </c>
      <c r="F3485" s="68" t="s">
        <v>4286</v>
      </c>
      <c r="G3485" s="68" t="s">
        <v>4287</v>
      </c>
      <c r="H3485" s="69">
        <v>2887450</v>
      </c>
      <c r="I3485" s="68" t="s">
        <v>5148</v>
      </c>
      <c r="J3485" s="70"/>
      <c r="K3485" s="178"/>
    </row>
    <row r="3486" spans="1:11">
      <c r="A3486" s="67" t="s">
        <v>3956</v>
      </c>
      <c r="B3486" s="68" t="s">
        <v>3957</v>
      </c>
      <c r="C3486" s="68" t="s">
        <v>3952</v>
      </c>
      <c r="D3486" s="68" t="s">
        <v>3953</v>
      </c>
      <c r="E3486" s="68" t="s">
        <v>4285</v>
      </c>
      <c r="F3486" s="68" t="s">
        <v>4286</v>
      </c>
      <c r="G3486" s="68" t="s">
        <v>4287</v>
      </c>
      <c r="H3486" s="69">
        <v>2076938</v>
      </c>
      <c r="I3486" s="68" t="s">
        <v>5148</v>
      </c>
      <c r="J3486" s="70"/>
      <c r="K3486" s="178"/>
    </row>
    <row r="3487" spans="1:11">
      <c r="A3487" s="67" t="s">
        <v>3958</v>
      </c>
      <c r="B3487" s="68" t="s">
        <v>3959</v>
      </c>
      <c r="C3487" s="68" t="s">
        <v>3952</v>
      </c>
      <c r="D3487" s="68" t="s">
        <v>3953</v>
      </c>
      <c r="E3487" s="68" t="s">
        <v>4285</v>
      </c>
      <c r="F3487" s="68" t="s">
        <v>4286</v>
      </c>
      <c r="G3487" s="68" t="s">
        <v>4287</v>
      </c>
      <c r="H3487" s="69">
        <v>430584</v>
      </c>
      <c r="I3487" s="68" t="s">
        <v>5148</v>
      </c>
      <c r="J3487" s="70"/>
      <c r="K3487" s="178"/>
    </row>
    <row r="3488" spans="1:11">
      <c r="A3488" s="67" t="s">
        <v>3960</v>
      </c>
      <c r="B3488" s="68" t="s">
        <v>3961</v>
      </c>
      <c r="C3488" s="68" t="s">
        <v>3952</v>
      </c>
      <c r="D3488" s="68" t="s">
        <v>3953</v>
      </c>
      <c r="E3488" s="68" t="s">
        <v>4285</v>
      </c>
      <c r="F3488" s="68" t="s">
        <v>4286</v>
      </c>
      <c r="G3488" s="68" t="s">
        <v>4287</v>
      </c>
      <c r="H3488" s="69">
        <v>455915</v>
      </c>
      <c r="I3488" s="68" t="s">
        <v>5148</v>
      </c>
      <c r="J3488" s="70"/>
      <c r="K3488" s="178"/>
    </row>
    <row r="3489" spans="1:11">
      <c r="A3489" s="67" t="s">
        <v>3962</v>
      </c>
      <c r="B3489" s="68" t="s">
        <v>3963</v>
      </c>
      <c r="C3489" s="68" t="s">
        <v>3952</v>
      </c>
      <c r="D3489" s="68" t="s">
        <v>3953</v>
      </c>
      <c r="E3489" s="68" t="s">
        <v>4285</v>
      </c>
      <c r="F3489" s="68" t="s">
        <v>4286</v>
      </c>
      <c r="G3489" s="68" t="s">
        <v>4287</v>
      </c>
      <c r="H3489" s="69">
        <v>25327</v>
      </c>
      <c r="I3489" s="68" t="s">
        <v>5148</v>
      </c>
      <c r="J3489" s="70"/>
      <c r="K3489" s="178"/>
    </row>
    <row r="3490" spans="1:11">
      <c r="A3490" s="67" t="s">
        <v>3964</v>
      </c>
      <c r="B3490" s="68" t="s">
        <v>3965</v>
      </c>
      <c r="C3490" s="68" t="s">
        <v>3952</v>
      </c>
      <c r="D3490" s="68" t="s">
        <v>3953</v>
      </c>
      <c r="E3490" s="68" t="s">
        <v>4285</v>
      </c>
      <c r="F3490" s="68" t="s">
        <v>4286</v>
      </c>
      <c r="G3490" s="68" t="s">
        <v>4287</v>
      </c>
      <c r="H3490" s="69">
        <v>126644</v>
      </c>
      <c r="I3490" s="68" t="s">
        <v>5148</v>
      </c>
      <c r="J3490" s="70"/>
      <c r="K3490" s="178"/>
    </row>
    <row r="3491" spans="1:11">
      <c r="A3491" s="67" t="s">
        <v>3966</v>
      </c>
      <c r="B3491" s="68" t="s">
        <v>3967</v>
      </c>
      <c r="C3491" s="68" t="s">
        <v>3952</v>
      </c>
      <c r="D3491" s="68" t="s">
        <v>3953</v>
      </c>
      <c r="E3491" s="68" t="s">
        <v>4285</v>
      </c>
      <c r="F3491" s="68" t="s">
        <v>4286</v>
      </c>
      <c r="G3491" s="68" t="s">
        <v>4287</v>
      </c>
      <c r="H3491" s="69">
        <v>3392284</v>
      </c>
      <c r="I3491" s="68" t="s">
        <v>5148</v>
      </c>
      <c r="J3491" s="70"/>
      <c r="K3491" s="178"/>
    </row>
    <row r="3492" spans="1:11">
      <c r="A3492" s="67" t="s">
        <v>3968</v>
      </c>
      <c r="B3492" s="68" t="s">
        <v>3969</v>
      </c>
      <c r="C3492" s="68" t="s">
        <v>3970</v>
      </c>
      <c r="D3492" s="68" t="s">
        <v>3971</v>
      </c>
      <c r="E3492" s="68" t="s">
        <v>4285</v>
      </c>
      <c r="F3492" s="68" t="s">
        <v>4286</v>
      </c>
      <c r="G3492" s="68" t="s">
        <v>4287</v>
      </c>
      <c r="H3492" s="69">
        <v>886498</v>
      </c>
      <c r="I3492" s="68" t="s">
        <v>5148</v>
      </c>
      <c r="J3492" s="70"/>
      <c r="K3492" s="178"/>
    </row>
    <row r="3493" spans="1:11">
      <c r="A3493" s="67" t="s">
        <v>3972</v>
      </c>
      <c r="B3493" s="68" t="s">
        <v>3973</v>
      </c>
      <c r="C3493" s="68" t="s">
        <v>3970</v>
      </c>
      <c r="D3493" s="68" t="s">
        <v>3971</v>
      </c>
      <c r="E3493" s="68" t="s">
        <v>4285</v>
      </c>
      <c r="F3493" s="68" t="s">
        <v>4286</v>
      </c>
      <c r="G3493" s="68" t="s">
        <v>4287</v>
      </c>
      <c r="H3493" s="69">
        <v>886498</v>
      </c>
      <c r="I3493" s="68" t="s">
        <v>5148</v>
      </c>
      <c r="J3493" s="70"/>
      <c r="K3493" s="178"/>
    </row>
    <row r="3494" spans="1:11">
      <c r="A3494" s="67" t="s">
        <v>3974</v>
      </c>
      <c r="B3494" s="68" t="s">
        <v>3975</v>
      </c>
      <c r="C3494" s="68" t="s">
        <v>3970</v>
      </c>
      <c r="D3494" s="68" t="s">
        <v>3971</v>
      </c>
      <c r="E3494" s="68" t="s">
        <v>4285</v>
      </c>
      <c r="F3494" s="68" t="s">
        <v>4286</v>
      </c>
      <c r="G3494" s="68" t="s">
        <v>4287</v>
      </c>
      <c r="H3494" s="69">
        <v>1570367</v>
      </c>
      <c r="I3494" s="68" t="s">
        <v>5148</v>
      </c>
      <c r="J3494" s="70"/>
      <c r="K3494" s="178"/>
    </row>
    <row r="3495" spans="1:11">
      <c r="A3495" s="67" t="s">
        <v>3976</v>
      </c>
      <c r="B3495" s="68" t="s">
        <v>3977</v>
      </c>
      <c r="C3495" s="68" t="s">
        <v>3970</v>
      </c>
      <c r="D3495" s="68" t="s">
        <v>3971</v>
      </c>
      <c r="E3495" s="68" t="s">
        <v>4285</v>
      </c>
      <c r="F3495" s="68" t="s">
        <v>4286</v>
      </c>
      <c r="G3495" s="68" t="s">
        <v>4287</v>
      </c>
      <c r="H3495" s="69">
        <v>1063798</v>
      </c>
      <c r="I3495" s="68" t="s">
        <v>5148</v>
      </c>
      <c r="J3495" s="70"/>
      <c r="K3495" s="178"/>
    </row>
    <row r="3496" spans="1:11">
      <c r="A3496" s="67" t="s">
        <v>3978</v>
      </c>
      <c r="B3496" s="68" t="s">
        <v>3979</v>
      </c>
      <c r="C3496" s="68" t="s">
        <v>3970</v>
      </c>
      <c r="D3496" s="68" t="s">
        <v>3971</v>
      </c>
      <c r="E3496" s="68" t="s">
        <v>4285</v>
      </c>
      <c r="F3496" s="68" t="s">
        <v>4286</v>
      </c>
      <c r="G3496" s="68" t="s">
        <v>4287</v>
      </c>
      <c r="H3496" s="69">
        <v>1367741</v>
      </c>
      <c r="I3496" s="68" t="s">
        <v>5148</v>
      </c>
      <c r="J3496" s="70"/>
      <c r="K3496" s="178"/>
    </row>
    <row r="3497" spans="1:11">
      <c r="A3497" s="67" t="s">
        <v>3980</v>
      </c>
      <c r="B3497" s="68" t="s">
        <v>3981</v>
      </c>
      <c r="C3497" s="68" t="s">
        <v>3970</v>
      </c>
      <c r="D3497" s="68" t="s">
        <v>3971</v>
      </c>
      <c r="E3497" s="68" t="s">
        <v>4285</v>
      </c>
      <c r="F3497" s="68" t="s">
        <v>4286</v>
      </c>
      <c r="G3497" s="68" t="s">
        <v>4287</v>
      </c>
      <c r="H3497" s="69">
        <v>329271</v>
      </c>
      <c r="I3497" s="68" t="s">
        <v>5148</v>
      </c>
      <c r="J3497" s="70"/>
      <c r="K3497" s="178"/>
    </row>
    <row r="3498" spans="1:11">
      <c r="A3498" s="67" t="s">
        <v>3982</v>
      </c>
      <c r="B3498" s="68" t="s">
        <v>3983</v>
      </c>
      <c r="C3498" s="68" t="s">
        <v>3970</v>
      </c>
      <c r="D3498" s="68" t="s">
        <v>3971</v>
      </c>
      <c r="E3498" s="68" t="s">
        <v>4285</v>
      </c>
      <c r="F3498" s="68" t="s">
        <v>4286</v>
      </c>
      <c r="G3498" s="68" t="s">
        <v>4287</v>
      </c>
      <c r="H3498" s="69">
        <v>75985</v>
      </c>
      <c r="I3498" s="68" t="s">
        <v>5148</v>
      </c>
      <c r="J3498" s="70"/>
      <c r="K3498" s="178"/>
    </row>
    <row r="3499" spans="1:11">
      <c r="A3499" s="67" t="s">
        <v>3984</v>
      </c>
      <c r="B3499" s="68" t="s">
        <v>3985</v>
      </c>
      <c r="C3499" s="68" t="s">
        <v>3970</v>
      </c>
      <c r="D3499" s="68" t="s">
        <v>3971</v>
      </c>
      <c r="E3499" s="68" t="s">
        <v>4285</v>
      </c>
      <c r="F3499" s="68" t="s">
        <v>4286</v>
      </c>
      <c r="G3499" s="68" t="s">
        <v>4287</v>
      </c>
      <c r="H3499" s="69">
        <v>1315942</v>
      </c>
      <c r="I3499" s="68" t="s">
        <v>5148</v>
      </c>
      <c r="J3499" s="70"/>
      <c r="K3499" s="178"/>
    </row>
    <row r="3500" spans="1:11">
      <c r="A3500" s="67" t="s">
        <v>3986</v>
      </c>
      <c r="B3500" s="68" t="s">
        <v>3987</v>
      </c>
      <c r="C3500" s="68" t="s">
        <v>3970</v>
      </c>
      <c r="D3500" s="68" t="s">
        <v>3971</v>
      </c>
      <c r="E3500" s="68" t="s">
        <v>4285</v>
      </c>
      <c r="F3500" s="68" t="s">
        <v>4286</v>
      </c>
      <c r="G3500" s="68" t="s">
        <v>4287</v>
      </c>
      <c r="H3500" s="69">
        <v>72085</v>
      </c>
      <c r="I3500" s="68" t="s">
        <v>5148</v>
      </c>
      <c r="J3500" s="70"/>
      <c r="K3500" s="178"/>
    </row>
    <row r="3501" spans="1:11">
      <c r="A3501" s="67" t="s">
        <v>3988</v>
      </c>
      <c r="B3501" s="68" t="s">
        <v>3989</v>
      </c>
      <c r="C3501" s="68" t="s">
        <v>3970</v>
      </c>
      <c r="D3501" s="68" t="s">
        <v>3971</v>
      </c>
      <c r="E3501" s="68" t="s">
        <v>4285</v>
      </c>
      <c r="F3501" s="68" t="s">
        <v>4286</v>
      </c>
      <c r="G3501" s="68" t="s">
        <v>4287</v>
      </c>
      <c r="H3501" s="69">
        <v>50659</v>
      </c>
      <c r="I3501" s="68" t="s">
        <v>5148</v>
      </c>
      <c r="J3501" s="70"/>
      <c r="K3501" s="178"/>
    </row>
    <row r="3502" spans="1:11">
      <c r="A3502" s="67" t="s">
        <v>3990</v>
      </c>
      <c r="B3502" s="68" t="s">
        <v>3991</v>
      </c>
      <c r="C3502" s="68" t="s">
        <v>3970</v>
      </c>
      <c r="D3502" s="68" t="s">
        <v>3971</v>
      </c>
      <c r="E3502" s="68" t="s">
        <v>4285</v>
      </c>
      <c r="F3502" s="68" t="s">
        <v>4286</v>
      </c>
      <c r="G3502" s="68" t="s">
        <v>4287</v>
      </c>
      <c r="H3502" s="69">
        <v>759855</v>
      </c>
      <c r="I3502" s="68" t="s">
        <v>5148</v>
      </c>
      <c r="J3502" s="70"/>
      <c r="K3502" s="178"/>
    </row>
    <row r="3503" spans="1:11">
      <c r="A3503" s="67" t="s">
        <v>3992</v>
      </c>
      <c r="B3503" s="68" t="s">
        <v>3993</v>
      </c>
      <c r="C3503" s="68" t="s">
        <v>3970</v>
      </c>
      <c r="D3503" s="68" t="s">
        <v>3971</v>
      </c>
      <c r="E3503" s="68" t="s">
        <v>4285</v>
      </c>
      <c r="F3503" s="68" t="s">
        <v>4286</v>
      </c>
      <c r="G3503" s="68" t="s">
        <v>4287</v>
      </c>
      <c r="H3503" s="69">
        <v>50659</v>
      </c>
      <c r="I3503" s="68" t="s">
        <v>5148</v>
      </c>
      <c r="J3503" s="70"/>
      <c r="K3503" s="178"/>
    </row>
    <row r="3504" spans="1:11">
      <c r="A3504" s="67" t="s">
        <v>3994</v>
      </c>
      <c r="B3504" s="68" t="s">
        <v>3995</v>
      </c>
      <c r="C3504" s="68" t="s">
        <v>3970</v>
      </c>
      <c r="D3504" s="68" t="s">
        <v>3971</v>
      </c>
      <c r="E3504" s="68" t="s">
        <v>4285</v>
      </c>
      <c r="F3504" s="68" t="s">
        <v>4286</v>
      </c>
      <c r="G3504" s="68" t="s">
        <v>4287</v>
      </c>
      <c r="H3504" s="69">
        <v>126644</v>
      </c>
      <c r="I3504" s="68" t="s">
        <v>5148</v>
      </c>
      <c r="J3504" s="70"/>
      <c r="K3504" s="178"/>
    </row>
    <row r="3505" spans="1:11">
      <c r="A3505" s="67" t="s">
        <v>3996</v>
      </c>
      <c r="B3505" s="68" t="s">
        <v>3997</v>
      </c>
      <c r="C3505" s="68" t="s">
        <v>3970</v>
      </c>
      <c r="D3505" s="68" t="s">
        <v>3971</v>
      </c>
      <c r="E3505" s="68" t="s">
        <v>4285</v>
      </c>
      <c r="F3505" s="68" t="s">
        <v>4286</v>
      </c>
      <c r="G3505" s="68" t="s">
        <v>4287</v>
      </c>
      <c r="H3505" s="69">
        <v>75985</v>
      </c>
      <c r="I3505" s="68" t="s">
        <v>5148</v>
      </c>
      <c r="J3505" s="70"/>
      <c r="K3505" s="178"/>
    </row>
    <row r="3506" spans="1:11">
      <c r="A3506" s="67" t="s">
        <v>3998</v>
      </c>
      <c r="B3506" s="68" t="s">
        <v>3999</v>
      </c>
      <c r="C3506" s="68" t="s">
        <v>3970</v>
      </c>
      <c r="D3506" s="68" t="s">
        <v>3971</v>
      </c>
      <c r="E3506" s="68" t="s">
        <v>4285</v>
      </c>
      <c r="F3506" s="68" t="s">
        <v>4286</v>
      </c>
      <c r="G3506" s="68" t="s">
        <v>4287</v>
      </c>
      <c r="H3506" s="69">
        <v>253284</v>
      </c>
      <c r="I3506" s="68" t="s">
        <v>5148</v>
      </c>
      <c r="J3506" s="70"/>
      <c r="K3506" s="178"/>
    </row>
    <row r="3507" spans="1:11">
      <c r="A3507" s="67" t="s">
        <v>4000</v>
      </c>
      <c r="B3507" s="68" t="s">
        <v>4001</v>
      </c>
      <c r="C3507" s="68" t="s">
        <v>3970</v>
      </c>
      <c r="D3507" s="68" t="s">
        <v>3971</v>
      </c>
      <c r="E3507" s="68" t="s">
        <v>4285</v>
      </c>
      <c r="F3507" s="68" t="s">
        <v>4286</v>
      </c>
      <c r="G3507" s="68" t="s">
        <v>4287</v>
      </c>
      <c r="H3507" s="69">
        <v>151972</v>
      </c>
      <c r="I3507" s="68" t="s">
        <v>5148</v>
      </c>
      <c r="J3507" s="70"/>
      <c r="K3507" s="178"/>
    </row>
    <row r="3508" spans="1:11">
      <c r="A3508" s="67" t="s">
        <v>4002</v>
      </c>
      <c r="B3508" s="68" t="s">
        <v>4003</v>
      </c>
      <c r="C3508" s="68" t="s">
        <v>4004</v>
      </c>
      <c r="D3508" s="68" t="s">
        <v>4005</v>
      </c>
      <c r="E3508" s="68" t="s">
        <v>4285</v>
      </c>
      <c r="F3508" s="68" t="s">
        <v>4286</v>
      </c>
      <c r="G3508" s="68" t="s">
        <v>4287</v>
      </c>
      <c r="H3508" s="69">
        <v>3115407</v>
      </c>
      <c r="I3508" s="68" t="s">
        <v>5148</v>
      </c>
      <c r="J3508" s="70"/>
      <c r="K3508" s="178"/>
    </row>
    <row r="3509" spans="1:11">
      <c r="A3509" s="67" t="s">
        <v>4006</v>
      </c>
      <c r="B3509" s="68" t="s">
        <v>4007</v>
      </c>
      <c r="C3509" s="68" t="s">
        <v>4004</v>
      </c>
      <c r="D3509" s="68" t="s">
        <v>4005</v>
      </c>
      <c r="E3509" s="68" t="s">
        <v>4285</v>
      </c>
      <c r="F3509" s="68" t="s">
        <v>4286</v>
      </c>
      <c r="G3509" s="68" t="s">
        <v>4287</v>
      </c>
      <c r="H3509" s="69">
        <v>4888404</v>
      </c>
      <c r="I3509" s="68" t="s">
        <v>5148</v>
      </c>
      <c r="J3509" s="70"/>
      <c r="K3509" s="178"/>
    </row>
    <row r="3510" spans="1:11">
      <c r="A3510" s="67" t="s">
        <v>4008</v>
      </c>
      <c r="B3510" s="68" t="s">
        <v>4009</v>
      </c>
      <c r="C3510" s="68" t="s">
        <v>4004</v>
      </c>
      <c r="D3510" s="68" t="s">
        <v>4005</v>
      </c>
      <c r="E3510" s="68" t="s">
        <v>4285</v>
      </c>
      <c r="F3510" s="68" t="s">
        <v>4286</v>
      </c>
      <c r="G3510" s="68" t="s">
        <v>4287</v>
      </c>
      <c r="H3510" s="69">
        <v>202627</v>
      </c>
      <c r="I3510" s="68" t="s">
        <v>5148</v>
      </c>
      <c r="J3510" s="70"/>
      <c r="K3510" s="178"/>
    </row>
    <row r="3511" spans="1:11">
      <c r="A3511" s="67" t="s">
        <v>4010</v>
      </c>
      <c r="B3511" s="68" t="s">
        <v>4011</v>
      </c>
      <c r="C3511" s="68" t="s">
        <v>4004</v>
      </c>
      <c r="D3511" s="68" t="s">
        <v>4005</v>
      </c>
      <c r="E3511" s="68" t="s">
        <v>4285</v>
      </c>
      <c r="F3511" s="68" t="s">
        <v>4286</v>
      </c>
      <c r="G3511" s="68" t="s">
        <v>4287</v>
      </c>
      <c r="H3511" s="69">
        <v>101313</v>
      </c>
      <c r="I3511" s="68" t="s">
        <v>5148</v>
      </c>
      <c r="J3511" s="70"/>
      <c r="K3511" s="178"/>
    </row>
    <row r="3512" spans="1:11">
      <c r="A3512" s="67" t="s">
        <v>4012</v>
      </c>
      <c r="B3512" s="68" t="s">
        <v>4013</v>
      </c>
      <c r="C3512" s="68" t="s">
        <v>4004</v>
      </c>
      <c r="D3512" s="68" t="s">
        <v>4005</v>
      </c>
      <c r="E3512" s="68" t="s">
        <v>4285</v>
      </c>
      <c r="F3512" s="68" t="s">
        <v>4286</v>
      </c>
      <c r="G3512" s="68" t="s">
        <v>4287</v>
      </c>
      <c r="H3512" s="69">
        <v>25327</v>
      </c>
      <c r="I3512" s="68" t="s">
        <v>5148</v>
      </c>
      <c r="J3512" s="70"/>
      <c r="K3512" s="178"/>
    </row>
    <row r="3513" spans="1:11">
      <c r="A3513" s="67" t="s">
        <v>4014</v>
      </c>
      <c r="B3513" s="68" t="s">
        <v>4015</v>
      </c>
      <c r="C3513" s="68" t="s">
        <v>4004</v>
      </c>
      <c r="D3513" s="68" t="s">
        <v>4005</v>
      </c>
      <c r="E3513" s="68" t="s">
        <v>4285</v>
      </c>
      <c r="F3513" s="68" t="s">
        <v>4286</v>
      </c>
      <c r="G3513" s="68" t="s">
        <v>4287</v>
      </c>
      <c r="H3513" s="69">
        <v>633214</v>
      </c>
      <c r="I3513" s="68" t="s">
        <v>5148</v>
      </c>
      <c r="J3513" s="70"/>
      <c r="K3513" s="178"/>
    </row>
    <row r="3514" spans="1:11">
      <c r="A3514" s="67" t="s">
        <v>4016</v>
      </c>
      <c r="B3514" s="68" t="s">
        <v>4017</v>
      </c>
      <c r="C3514" s="68" t="s">
        <v>4004</v>
      </c>
      <c r="D3514" s="68" t="s">
        <v>4005</v>
      </c>
      <c r="E3514" s="68" t="s">
        <v>4285</v>
      </c>
      <c r="F3514" s="68" t="s">
        <v>4286</v>
      </c>
      <c r="G3514" s="68" t="s">
        <v>4287</v>
      </c>
      <c r="H3514" s="69">
        <v>126644</v>
      </c>
      <c r="I3514" s="68" t="s">
        <v>5148</v>
      </c>
      <c r="J3514" s="70"/>
      <c r="K3514" s="178"/>
    </row>
    <row r="3515" spans="1:11">
      <c r="A3515" s="67" t="s">
        <v>4018</v>
      </c>
      <c r="B3515" s="68" t="s">
        <v>4019</v>
      </c>
      <c r="C3515" s="68" t="s">
        <v>4004</v>
      </c>
      <c r="D3515" s="68" t="s">
        <v>4005</v>
      </c>
      <c r="E3515" s="68" t="s">
        <v>4285</v>
      </c>
      <c r="F3515" s="68" t="s">
        <v>4286</v>
      </c>
      <c r="G3515" s="68" t="s">
        <v>4287</v>
      </c>
      <c r="H3515" s="69">
        <v>455915</v>
      </c>
      <c r="I3515" s="68" t="s">
        <v>5148</v>
      </c>
      <c r="J3515" s="70"/>
      <c r="K3515" s="178"/>
    </row>
    <row r="3516" spans="1:11">
      <c r="A3516" s="67" t="s">
        <v>4020</v>
      </c>
      <c r="B3516" s="68" t="s">
        <v>4021</v>
      </c>
      <c r="C3516" s="68" t="s">
        <v>4022</v>
      </c>
      <c r="D3516" s="68" t="s">
        <v>4023</v>
      </c>
      <c r="E3516" s="68" t="s">
        <v>4285</v>
      </c>
      <c r="F3516" s="68" t="s">
        <v>4286</v>
      </c>
      <c r="G3516" s="68" t="s">
        <v>4287</v>
      </c>
      <c r="H3516" s="69">
        <v>6256143</v>
      </c>
      <c r="I3516" s="68" t="s">
        <v>5148</v>
      </c>
      <c r="J3516" s="70"/>
      <c r="K3516" s="178"/>
    </row>
    <row r="3517" spans="1:11">
      <c r="A3517" s="67" t="s">
        <v>4024</v>
      </c>
      <c r="B3517" s="68" t="s">
        <v>4025</v>
      </c>
      <c r="C3517" s="68" t="s">
        <v>4022</v>
      </c>
      <c r="D3517" s="68" t="s">
        <v>4023</v>
      </c>
      <c r="E3517" s="68" t="s">
        <v>4285</v>
      </c>
      <c r="F3517" s="68" t="s">
        <v>4286</v>
      </c>
      <c r="G3517" s="68" t="s">
        <v>4287</v>
      </c>
      <c r="H3517" s="69">
        <v>253284</v>
      </c>
      <c r="I3517" s="68" t="s">
        <v>5148</v>
      </c>
      <c r="J3517" s="70"/>
      <c r="K3517" s="178"/>
    </row>
    <row r="3518" spans="1:11">
      <c r="A3518" s="67" t="s">
        <v>4026</v>
      </c>
      <c r="B3518" s="68" t="s">
        <v>4027</v>
      </c>
      <c r="C3518" s="68" t="s">
        <v>4022</v>
      </c>
      <c r="D3518" s="68" t="s">
        <v>4023</v>
      </c>
      <c r="E3518" s="68" t="s">
        <v>4285</v>
      </c>
      <c r="F3518" s="68" t="s">
        <v>4286</v>
      </c>
      <c r="G3518" s="68" t="s">
        <v>4287</v>
      </c>
      <c r="H3518" s="69">
        <v>126644</v>
      </c>
      <c r="I3518" s="68" t="s">
        <v>5148</v>
      </c>
      <c r="J3518" s="70"/>
      <c r="K3518" s="178"/>
    </row>
    <row r="3519" spans="1:11">
      <c r="A3519" s="67" t="s">
        <v>4028</v>
      </c>
      <c r="B3519" s="68" t="s">
        <v>4029</v>
      </c>
      <c r="C3519" s="68" t="s">
        <v>4022</v>
      </c>
      <c r="D3519" s="68" t="s">
        <v>4023</v>
      </c>
      <c r="E3519" s="68" t="s">
        <v>4285</v>
      </c>
      <c r="F3519" s="68" t="s">
        <v>4286</v>
      </c>
      <c r="G3519" s="68" t="s">
        <v>4287</v>
      </c>
      <c r="H3519" s="69">
        <v>2127595</v>
      </c>
      <c r="I3519" s="68" t="s">
        <v>5148</v>
      </c>
      <c r="J3519" s="70"/>
      <c r="K3519" s="178"/>
    </row>
    <row r="3520" spans="1:11">
      <c r="A3520" s="67" t="s">
        <v>4030</v>
      </c>
      <c r="B3520" s="68" t="s">
        <v>4031</v>
      </c>
      <c r="C3520" s="68" t="s">
        <v>4022</v>
      </c>
      <c r="D3520" s="68" t="s">
        <v>4023</v>
      </c>
      <c r="E3520" s="68" t="s">
        <v>4285</v>
      </c>
      <c r="F3520" s="68" t="s">
        <v>4286</v>
      </c>
      <c r="G3520" s="68" t="s">
        <v>4287</v>
      </c>
      <c r="H3520" s="69">
        <v>126644</v>
      </c>
      <c r="I3520" s="68" t="s">
        <v>5148</v>
      </c>
      <c r="J3520" s="70"/>
      <c r="K3520" s="178"/>
    </row>
    <row r="3521" spans="1:11">
      <c r="A3521" s="67" t="s">
        <v>4032</v>
      </c>
      <c r="B3521" s="68" t="s">
        <v>4033</v>
      </c>
      <c r="C3521" s="68" t="s">
        <v>4022</v>
      </c>
      <c r="D3521" s="68" t="s">
        <v>4023</v>
      </c>
      <c r="E3521" s="68" t="s">
        <v>4285</v>
      </c>
      <c r="F3521" s="68" t="s">
        <v>4286</v>
      </c>
      <c r="G3521" s="68" t="s">
        <v>4287</v>
      </c>
      <c r="H3521" s="69">
        <v>75985</v>
      </c>
      <c r="I3521" s="68" t="s">
        <v>5148</v>
      </c>
      <c r="J3521" s="70"/>
      <c r="K3521" s="178"/>
    </row>
    <row r="3522" spans="1:11">
      <c r="A3522" s="67" t="s">
        <v>4034</v>
      </c>
      <c r="B3522" s="68" t="s">
        <v>4035</v>
      </c>
      <c r="C3522" s="68" t="s">
        <v>4022</v>
      </c>
      <c r="D3522" s="68" t="s">
        <v>4023</v>
      </c>
      <c r="E3522" s="68" t="s">
        <v>4285</v>
      </c>
      <c r="F3522" s="68" t="s">
        <v>4286</v>
      </c>
      <c r="G3522" s="68" t="s">
        <v>4287</v>
      </c>
      <c r="H3522" s="69">
        <v>455915</v>
      </c>
      <c r="I3522" s="68" t="s">
        <v>5148</v>
      </c>
      <c r="J3522" s="70"/>
      <c r="K3522" s="178"/>
    </row>
    <row r="3523" spans="1:11">
      <c r="A3523" s="67" t="s">
        <v>4036</v>
      </c>
      <c r="B3523" s="68" t="s">
        <v>4037</v>
      </c>
      <c r="C3523" s="68" t="s">
        <v>4022</v>
      </c>
      <c r="D3523" s="68" t="s">
        <v>4023</v>
      </c>
      <c r="E3523" s="68" t="s">
        <v>4285</v>
      </c>
      <c r="F3523" s="68" t="s">
        <v>4286</v>
      </c>
      <c r="G3523" s="68" t="s">
        <v>4287</v>
      </c>
      <c r="H3523" s="69">
        <v>253284</v>
      </c>
      <c r="I3523" s="68" t="s">
        <v>5148</v>
      </c>
      <c r="J3523" s="70"/>
      <c r="K3523" s="178"/>
    </row>
    <row r="3524" spans="1:11">
      <c r="A3524" s="67" t="s">
        <v>4038</v>
      </c>
      <c r="B3524" s="68" t="s">
        <v>4039</v>
      </c>
      <c r="C3524" s="68" t="s">
        <v>4022</v>
      </c>
      <c r="D3524" s="68" t="s">
        <v>4023</v>
      </c>
      <c r="E3524" s="68" t="s">
        <v>4285</v>
      </c>
      <c r="F3524" s="68" t="s">
        <v>4286</v>
      </c>
      <c r="G3524" s="68" t="s">
        <v>4287</v>
      </c>
      <c r="H3524" s="69">
        <v>278613</v>
      </c>
      <c r="I3524" s="68" t="s">
        <v>5148</v>
      </c>
      <c r="J3524" s="70"/>
      <c r="K3524" s="178"/>
    </row>
    <row r="3525" spans="1:11">
      <c r="A3525" s="67" t="s">
        <v>4040</v>
      </c>
      <c r="B3525" s="68" t="s">
        <v>4041</v>
      </c>
      <c r="C3525" s="68" t="s">
        <v>4042</v>
      </c>
      <c r="D3525" s="68" t="s">
        <v>4043</v>
      </c>
      <c r="E3525" s="68" t="s">
        <v>4285</v>
      </c>
      <c r="F3525" s="68" t="s">
        <v>4286</v>
      </c>
      <c r="G3525" s="68" t="s">
        <v>4287</v>
      </c>
      <c r="H3525" s="69">
        <v>25327</v>
      </c>
      <c r="I3525" s="68" t="s">
        <v>5148</v>
      </c>
      <c r="J3525" s="70"/>
      <c r="K3525" s="178"/>
    </row>
    <row r="3526" spans="1:11">
      <c r="A3526" s="67" t="s">
        <v>4044</v>
      </c>
      <c r="B3526" s="68" t="s">
        <v>4045</v>
      </c>
      <c r="C3526" s="68" t="s">
        <v>4042</v>
      </c>
      <c r="D3526" s="68" t="s">
        <v>4043</v>
      </c>
      <c r="E3526" s="68" t="s">
        <v>4285</v>
      </c>
      <c r="F3526" s="68" t="s">
        <v>4286</v>
      </c>
      <c r="G3526" s="68" t="s">
        <v>4287</v>
      </c>
      <c r="H3526" s="69">
        <v>50659</v>
      </c>
      <c r="I3526" s="68" t="s">
        <v>5148</v>
      </c>
      <c r="J3526" s="70"/>
      <c r="K3526" s="178"/>
    </row>
    <row r="3527" spans="1:11">
      <c r="A3527" s="67" t="s">
        <v>4046</v>
      </c>
      <c r="B3527" s="68" t="s">
        <v>4047</v>
      </c>
      <c r="C3527" s="68" t="s">
        <v>4042</v>
      </c>
      <c r="D3527" s="68" t="s">
        <v>4043</v>
      </c>
      <c r="E3527" s="68" t="s">
        <v>4285</v>
      </c>
      <c r="F3527" s="68" t="s">
        <v>4286</v>
      </c>
      <c r="G3527" s="68" t="s">
        <v>4287</v>
      </c>
      <c r="H3527" s="69">
        <v>2862123</v>
      </c>
      <c r="I3527" s="68" t="s">
        <v>5148</v>
      </c>
      <c r="J3527" s="70"/>
      <c r="K3527" s="178"/>
    </row>
    <row r="3528" spans="1:11">
      <c r="A3528" s="67" t="s">
        <v>4048</v>
      </c>
      <c r="B3528" s="68" t="s">
        <v>4049</v>
      </c>
      <c r="C3528" s="68" t="s">
        <v>4042</v>
      </c>
      <c r="D3528" s="68" t="s">
        <v>4043</v>
      </c>
      <c r="E3528" s="68" t="s">
        <v>4285</v>
      </c>
      <c r="F3528" s="68" t="s">
        <v>4286</v>
      </c>
      <c r="G3528" s="68" t="s">
        <v>4287</v>
      </c>
      <c r="H3528" s="69">
        <v>2735479</v>
      </c>
      <c r="I3528" s="68" t="s">
        <v>5148</v>
      </c>
      <c r="J3528" s="70"/>
      <c r="K3528" s="178"/>
    </row>
    <row r="3529" spans="1:11">
      <c r="A3529" s="67" t="s">
        <v>4050</v>
      </c>
      <c r="B3529" s="68" t="s">
        <v>4051</v>
      </c>
      <c r="C3529" s="68" t="s">
        <v>4042</v>
      </c>
      <c r="D3529" s="68" t="s">
        <v>4043</v>
      </c>
      <c r="E3529" s="68" t="s">
        <v>4285</v>
      </c>
      <c r="F3529" s="68" t="s">
        <v>4286</v>
      </c>
      <c r="G3529" s="68" t="s">
        <v>4287</v>
      </c>
      <c r="H3529" s="69">
        <v>4229863</v>
      </c>
      <c r="I3529" s="68" t="s">
        <v>5148</v>
      </c>
      <c r="J3529" s="70"/>
      <c r="K3529" s="178"/>
    </row>
    <row r="3530" spans="1:11">
      <c r="A3530" s="67" t="s">
        <v>4052</v>
      </c>
      <c r="B3530" s="68" t="s">
        <v>4053</v>
      </c>
      <c r="C3530" s="68" t="s">
        <v>4042</v>
      </c>
      <c r="D3530" s="68" t="s">
        <v>4043</v>
      </c>
      <c r="E3530" s="68" t="s">
        <v>4285</v>
      </c>
      <c r="F3530" s="68" t="s">
        <v>4286</v>
      </c>
      <c r="G3530" s="68" t="s">
        <v>4287</v>
      </c>
      <c r="H3530" s="69">
        <v>126644</v>
      </c>
      <c r="I3530" s="68" t="s">
        <v>5148</v>
      </c>
      <c r="J3530" s="70"/>
      <c r="K3530" s="178"/>
    </row>
    <row r="3531" spans="1:11">
      <c r="A3531" s="67" t="s">
        <v>4054</v>
      </c>
      <c r="B3531" s="68" t="s">
        <v>4055</v>
      </c>
      <c r="C3531" s="68" t="s">
        <v>4042</v>
      </c>
      <c r="D3531" s="68" t="s">
        <v>4043</v>
      </c>
      <c r="E3531" s="68" t="s">
        <v>4285</v>
      </c>
      <c r="F3531" s="68" t="s">
        <v>4286</v>
      </c>
      <c r="G3531" s="68" t="s">
        <v>4287</v>
      </c>
      <c r="H3531" s="69">
        <v>75985</v>
      </c>
      <c r="I3531" s="68" t="s">
        <v>5148</v>
      </c>
      <c r="J3531" s="70"/>
      <c r="K3531" s="178"/>
    </row>
    <row r="3532" spans="1:11">
      <c r="A3532" s="67" t="s">
        <v>4056</v>
      </c>
      <c r="B3532" s="68" t="s">
        <v>4057</v>
      </c>
      <c r="C3532" s="68" t="s">
        <v>4042</v>
      </c>
      <c r="D3532" s="68" t="s">
        <v>4043</v>
      </c>
      <c r="E3532" s="68" t="s">
        <v>4285</v>
      </c>
      <c r="F3532" s="68" t="s">
        <v>4286</v>
      </c>
      <c r="G3532" s="68" t="s">
        <v>4287</v>
      </c>
      <c r="H3532" s="69">
        <v>50659</v>
      </c>
      <c r="I3532" s="68" t="s">
        <v>5148</v>
      </c>
      <c r="J3532" s="70"/>
      <c r="K3532" s="178"/>
    </row>
    <row r="3533" spans="1:11">
      <c r="A3533" s="67" t="s">
        <v>4058</v>
      </c>
      <c r="B3533" s="68" t="s">
        <v>4059</v>
      </c>
      <c r="C3533" s="68" t="s">
        <v>4042</v>
      </c>
      <c r="D3533" s="68" t="s">
        <v>4043</v>
      </c>
      <c r="E3533" s="68" t="s">
        <v>4285</v>
      </c>
      <c r="F3533" s="68" t="s">
        <v>4286</v>
      </c>
      <c r="G3533" s="68" t="s">
        <v>4287</v>
      </c>
      <c r="H3533" s="69">
        <v>1519712</v>
      </c>
      <c r="I3533" s="68" t="s">
        <v>5148</v>
      </c>
      <c r="J3533" s="70"/>
      <c r="K3533" s="178"/>
    </row>
    <row r="3534" spans="1:11">
      <c r="A3534" s="67" t="s">
        <v>4060</v>
      </c>
      <c r="B3534" s="68" t="s">
        <v>4061</v>
      </c>
      <c r="C3534" s="68" t="s">
        <v>4042</v>
      </c>
      <c r="D3534" s="68" t="s">
        <v>4043</v>
      </c>
      <c r="E3534" s="68" t="s">
        <v>4285</v>
      </c>
      <c r="F3534" s="68" t="s">
        <v>4286</v>
      </c>
      <c r="G3534" s="68" t="s">
        <v>4287</v>
      </c>
      <c r="H3534" s="69">
        <v>202627</v>
      </c>
      <c r="I3534" s="68" t="s">
        <v>5148</v>
      </c>
      <c r="J3534" s="70"/>
      <c r="K3534" s="178"/>
    </row>
    <row r="3535" spans="1:11">
      <c r="A3535" s="67" t="s">
        <v>4228</v>
      </c>
      <c r="B3535" s="68" t="s">
        <v>4229</v>
      </c>
      <c r="C3535" s="68" t="s">
        <v>4042</v>
      </c>
      <c r="D3535" s="68" t="s">
        <v>4043</v>
      </c>
      <c r="E3535" s="68" t="s">
        <v>4285</v>
      </c>
      <c r="F3535" s="68" t="s">
        <v>4286</v>
      </c>
      <c r="G3535" s="68" t="s">
        <v>4287</v>
      </c>
      <c r="H3535" s="69">
        <v>362659</v>
      </c>
      <c r="I3535" s="68" t="s">
        <v>5148</v>
      </c>
      <c r="J3535" s="70"/>
      <c r="K3535" s="178"/>
    </row>
    <row r="3536" spans="1:11">
      <c r="A3536" s="67" t="s">
        <v>4062</v>
      </c>
      <c r="B3536" s="68" t="s">
        <v>4063</v>
      </c>
      <c r="C3536" s="68" t="s">
        <v>4042</v>
      </c>
      <c r="D3536" s="68" t="s">
        <v>4043</v>
      </c>
      <c r="E3536" s="68" t="s">
        <v>4285</v>
      </c>
      <c r="F3536" s="68" t="s">
        <v>4286</v>
      </c>
      <c r="G3536" s="68" t="s">
        <v>4287</v>
      </c>
      <c r="H3536" s="69">
        <v>50659</v>
      </c>
      <c r="I3536" s="68" t="s">
        <v>5148</v>
      </c>
      <c r="J3536" s="70"/>
      <c r="K3536" s="178"/>
    </row>
    <row r="3537" spans="1:11">
      <c r="A3537" s="67" t="s">
        <v>4064</v>
      </c>
      <c r="B3537" s="68" t="s">
        <v>4065</v>
      </c>
      <c r="C3537" s="68" t="s">
        <v>4042</v>
      </c>
      <c r="D3537" s="68" t="s">
        <v>4043</v>
      </c>
      <c r="E3537" s="68" t="s">
        <v>4285</v>
      </c>
      <c r="F3537" s="68" t="s">
        <v>4286</v>
      </c>
      <c r="G3537" s="68" t="s">
        <v>4287</v>
      </c>
      <c r="H3537" s="69">
        <v>658542</v>
      </c>
      <c r="I3537" s="68" t="s">
        <v>5148</v>
      </c>
      <c r="J3537" s="70"/>
      <c r="K3537" s="178"/>
    </row>
    <row r="3538" spans="1:11">
      <c r="A3538" s="67" t="s">
        <v>4066</v>
      </c>
      <c r="B3538" s="68" t="s">
        <v>4067</v>
      </c>
      <c r="C3538" s="68" t="s">
        <v>4042</v>
      </c>
      <c r="D3538" s="68" t="s">
        <v>4043</v>
      </c>
      <c r="E3538" s="68" t="s">
        <v>4285</v>
      </c>
      <c r="F3538" s="68" t="s">
        <v>4286</v>
      </c>
      <c r="G3538" s="68" t="s">
        <v>4287</v>
      </c>
      <c r="H3538" s="69">
        <v>278613</v>
      </c>
      <c r="I3538" s="68" t="s">
        <v>5148</v>
      </c>
      <c r="J3538" s="70"/>
      <c r="K3538" s="178"/>
    </row>
    <row r="3539" spans="1:11">
      <c r="A3539" s="67" t="s">
        <v>4068</v>
      </c>
      <c r="B3539" s="68" t="s">
        <v>4069</v>
      </c>
      <c r="C3539" s="68" t="s">
        <v>4042</v>
      </c>
      <c r="D3539" s="68" t="s">
        <v>4043</v>
      </c>
      <c r="E3539" s="68" t="s">
        <v>4285</v>
      </c>
      <c r="F3539" s="68" t="s">
        <v>4286</v>
      </c>
      <c r="G3539" s="68" t="s">
        <v>4287</v>
      </c>
      <c r="H3539" s="69">
        <v>151972</v>
      </c>
      <c r="I3539" s="68" t="s">
        <v>5148</v>
      </c>
      <c r="J3539" s="70"/>
      <c r="K3539" s="178"/>
    </row>
    <row r="3540" spans="1:11">
      <c r="A3540" s="67" t="s">
        <v>4070</v>
      </c>
      <c r="B3540" s="68" t="s">
        <v>4071</v>
      </c>
      <c r="C3540" s="68" t="s">
        <v>4072</v>
      </c>
      <c r="D3540" s="68" t="s">
        <v>4073</v>
      </c>
      <c r="E3540" s="68" t="s">
        <v>4285</v>
      </c>
      <c r="F3540" s="68" t="s">
        <v>4286</v>
      </c>
      <c r="G3540" s="68" t="s">
        <v>4287</v>
      </c>
      <c r="H3540" s="69">
        <v>3419351</v>
      </c>
      <c r="I3540" s="68" t="s">
        <v>5148</v>
      </c>
      <c r="J3540" s="70"/>
      <c r="K3540" s="178"/>
    </row>
    <row r="3541" spans="1:11">
      <c r="A3541" s="67" t="s">
        <v>4074</v>
      </c>
      <c r="B3541" s="68" t="s">
        <v>4075</v>
      </c>
      <c r="C3541" s="68" t="s">
        <v>4072</v>
      </c>
      <c r="D3541" s="68" t="s">
        <v>4073</v>
      </c>
      <c r="E3541" s="68" t="s">
        <v>4285</v>
      </c>
      <c r="F3541" s="68" t="s">
        <v>4286</v>
      </c>
      <c r="G3541" s="68" t="s">
        <v>4287</v>
      </c>
      <c r="H3541" s="69">
        <v>151972</v>
      </c>
      <c r="I3541" s="68" t="s">
        <v>5148</v>
      </c>
      <c r="J3541" s="70"/>
      <c r="K3541" s="178"/>
    </row>
    <row r="3542" spans="1:11">
      <c r="A3542" s="67" t="s">
        <v>4076</v>
      </c>
      <c r="B3542" s="68" t="s">
        <v>4077</v>
      </c>
      <c r="C3542" s="68" t="s">
        <v>4072</v>
      </c>
      <c r="D3542" s="68" t="s">
        <v>4073</v>
      </c>
      <c r="E3542" s="68" t="s">
        <v>4285</v>
      </c>
      <c r="F3542" s="68" t="s">
        <v>4286</v>
      </c>
      <c r="G3542" s="68" t="s">
        <v>4287</v>
      </c>
      <c r="H3542" s="69">
        <v>75985</v>
      </c>
      <c r="I3542" s="68" t="s">
        <v>5148</v>
      </c>
      <c r="J3542" s="70"/>
      <c r="K3542" s="178"/>
    </row>
    <row r="3543" spans="1:11">
      <c r="A3543" s="67" t="s">
        <v>4078</v>
      </c>
      <c r="B3543" s="68" t="s">
        <v>4079</v>
      </c>
      <c r="C3543" s="68" t="s">
        <v>4072</v>
      </c>
      <c r="D3543" s="68" t="s">
        <v>4073</v>
      </c>
      <c r="E3543" s="68" t="s">
        <v>4285</v>
      </c>
      <c r="F3543" s="68" t="s">
        <v>4286</v>
      </c>
      <c r="G3543" s="68" t="s">
        <v>4287</v>
      </c>
      <c r="H3543" s="69">
        <v>253284</v>
      </c>
      <c r="I3543" s="68" t="s">
        <v>5148</v>
      </c>
      <c r="J3543" s="70"/>
      <c r="K3543" s="178"/>
    </row>
    <row r="3544" spans="1:11">
      <c r="A3544" s="67" t="s">
        <v>4080</v>
      </c>
      <c r="B3544" s="68" t="s">
        <v>4081</v>
      </c>
      <c r="C3544" s="68" t="s">
        <v>4072</v>
      </c>
      <c r="D3544" s="68" t="s">
        <v>4073</v>
      </c>
      <c r="E3544" s="68" t="s">
        <v>4285</v>
      </c>
      <c r="F3544" s="68" t="s">
        <v>4286</v>
      </c>
      <c r="G3544" s="68" t="s">
        <v>4287</v>
      </c>
      <c r="H3544" s="69">
        <v>75985</v>
      </c>
      <c r="I3544" s="68" t="s">
        <v>5148</v>
      </c>
      <c r="J3544" s="70"/>
      <c r="K3544" s="178"/>
    </row>
    <row r="3545" spans="1:11">
      <c r="A3545" s="67" t="s">
        <v>4082</v>
      </c>
      <c r="B3545" s="68" t="s">
        <v>4083</v>
      </c>
      <c r="C3545" s="68" t="s">
        <v>4072</v>
      </c>
      <c r="D3545" s="68" t="s">
        <v>4073</v>
      </c>
      <c r="E3545" s="68" t="s">
        <v>4285</v>
      </c>
      <c r="F3545" s="68" t="s">
        <v>4286</v>
      </c>
      <c r="G3545" s="68" t="s">
        <v>4287</v>
      </c>
      <c r="H3545" s="69">
        <v>101313</v>
      </c>
      <c r="I3545" s="68" t="s">
        <v>5148</v>
      </c>
      <c r="J3545" s="70"/>
      <c r="K3545" s="178"/>
    </row>
    <row r="3546" spans="1:11">
      <c r="A3546" s="67" t="s">
        <v>4084</v>
      </c>
      <c r="B3546" s="68" t="s">
        <v>4085</v>
      </c>
      <c r="C3546" s="68" t="s">
        <v>4072</v>
      </c>
      <c r="D3546" s="68" t="s">
        <v>4073</v>
      </c>
      <c r="E3546" s="68" t="s">
        <v>4285</v>
      </c>
      <c r="F3546" s="68" t="s">
        <v>4286</v>
      </c>
      <c r="G3546" s="68" t="s">
        <v>4287</v>
      </c>
      <c r="H3546" s="69">
        <v>886498</v>
      </c>
      <c r="I3546" s="68" t="s">
        <v>5148</v>
      </c>
      <c r="J3546" s="70"/>
      <c r="K3546" s="178"/>
    </row>
    <row r="3547" spans="1:11">
      <c r="A3547" s="67" t="s">
        <v>4086</v>
      </c>
      <c r="B3547" s="68" t="s">
        <v>4087</v>
      </c>
      <c r="C3547" s="68" t="s">
        <v>4088</v>
      </c>
      <c r="D3547" s="68" t="s">
        <v>4089</v>
      </c>
      <c r="E3547" s="68" t="s">
        <v>4285</v>
      </c>
      <c r="F3547" s="68" t="s">
        <v>4286</v>
      </c>
      <c r="G3547" s="68" t="s">
        <v>4287</v>
      </c>
      <c r="H3547" s="69">
        <v>3444678</v>
      </c>
      <c r="I3547" s="68" t="s">
        <v>5148</v>
      </c>
      <c r="J3547" s="70"/>
      <c r="K3547" s="178"/>
    </row>
    <row r="3548" spans="1:11">
      <c r="A3548" s="67" t="s">
        <v>4090</v>
      </c>
      <c r="B3548" s="68" t="s">
        <v>4091</v>
      </c>
      <c r="C3548" s="68" t="s">
        <v>4088</v>
      </c>
      <c r="D3548" s="68" t="s">
        <v>4089</v>
      </c>
      <c r="E3548" s="68" t="s">
        <v>4285</v>
      </c>
      <c r="F3548" s="68" t="s">
        <v>4286</v>
      </c>
      <c r="G3548" s="68" t="s">
        <v>4287</v>
      </c>
      <c r="H3548" s="69">
        <v>50659</v>
      </c>
      <c r="I3548" s="68" t="s">
        <v>5148</v>
      </c>
      <c r="J3548" s="70"/>
      <c r="K3548" s="178"/>
    </row>
    <row r="3549" spans="1:11">
      <c r="A3549" s="67" t="s">
        <v>4092</v>
      </c>
      <c r="B3549" s="68" t="s">
        <v>4093</v>
      </c>
      <c r="C3549" s="68" t="s">
        <v>4088</v>
      </c>
      <c r="D3549" s="68" t="s">
        <v>4089</v>
      </c>
      <c r="E3549" s="68" t="s">
        <v>4285</v>
      </c>
      <c r="F3549" s="68" t="s">
        <v>4286</v>
      </c>
      <c r="G3549" s="68" t="s">
        <v>4287</v>
      </c>
      <c r="H3549" s="69">
        <v>75985</v>
      </c>
      <c r="I3549" s="68" t="s">
        <v>5148</v>
      </c>
      <c r="J3549" s="70"/>
      <c r="K3549" s="178"/>
    </row>
    <row r="3550" spans="1:11">
      <c r="A3550" s="67" t="s">
        <v>4094</v>
      </c>
      <c r="B3550" s="68" t="s">
        <v>4095</v>
      </c>
      <c r="C3550" s="68" t="s">
        <v>4088</v>
      </c>
      <c r="D3550" s="68" t="s">
        <v>4089</v>
      </c>
      <c r="E3550" s="68" t="s">
        <v>4285</v>
      </c>
      <c r="F3550" s="68" t="s">
        <v>4286</v>
      </c>
      <c r="G3550" s="68" t="s">
        <v>4287</v>
      </c>
      <c r="H3550" s="69">
        <v>101313</v>
      </c>
      <c r="I3550" s="68" t="s">
        <v>5148</v>
      </c>
      <c r="J3550" s="70"/>
      <c r="K3550" s="178"/>
    </row>
    <row r="3551" spans="1:11">
      <c r="A3551" s="67" t="s">
        <v>4096</v>
      </c>
      <c r="B3551" s="68" t="s">
        <v>4097</v>
      </c>
      <c r="C3551" s="68" t="s">
        <v>4088</v>
      </c>
      <c r="D3551" s="68" t="s">
        <v>4089</v>
      </c>
      <c r="E3551" s="68" t="s">
        <v>4285</v>
      </c>
      <c r="F3551" s="68" t="s">
        <v>4286</v>
      </c>
      <c r="G3551" s="68" t="s">
        <v>4287</v>
      </c>
      <c r="H3551" s="69">
        <v>1215770</v>
      </c>
      <c r="I3551" s="68" t="s">
        <v>5148</v>
      </c>
      <c r="J3551" s="70"/>
      <c r="K3551" s="178"/>
    </row>
    <row r="3552" spans="1:11">
      <c r="A3552" s="67" t="s">
        <v>4098</v>
      </c>
      <c r="B3552" s="68" t="s">
        <v>4099</v>
      </c>
      <c r="C3552" s="68" t="s">
        <v>4100</v>
      </c>
      <c r="D3552" s="68" t="s">
        <v>4101</v>
      </c>
      <c r="E3552" s="68" t="s">
        <v>4285</v>
      </c>
      <c r="F3552" s="68" t="s">
        <v>4286</v>
      </c>
      <c r="G3552" s="68" t="s">
        <v>4287</v>
      </c>
      <c r="H3552" s="69">
        <v>1646353</v>
      </c>
      <c r="I3552" s="68" t="s">
        <v>5148</v>
      </c>
      <c r="J3552" s="70"/>
      <c r="K3552" s="178"/>
    </row>
    <row r="3553" spans="1:11">
      <c r="A3553" s="67" t="s">
        <v>4102</v>
      </c>
      <c r="B3553" s="68" t="s">
        <v>4103</v>
      </c>
      <c r="C3553" s="68" t="s">
        <v>4100</v>
      </c>
      <c r="D3553" s="68" t="s">
        <v>4101</v>
      </c>
      <c r="E3553" s="68" t="s">
        <v>4285</v>
      </c>
      <c r="F3553" s="68" t="s">
        <v>4286</v>
      </c>
      <c r="G3553" s="68" t="s">
        <v>4287</v>
      </c>
      <c r="H3553" s="69">
        <v>2279567</v>
      </c>
      <c r="I3553" s="68" t="s">
        <v>5148</v>
      </c>
      <c r="J3553" s="70"/>
      <c r="K3553" s="178"/>
    </row>
    <row r="3554" spans="1:11">
      <c r="A3554" s="67" t="s">
        <v>4104</v>
      </c>
      <c r="B3554" s="68" t="s">
        <v>4105</v>
      </c>
      <c r="C3554" s="68" t="s">
        <v>4100</v>
      </c>
      <c r="D3554" s="68" t="s">
        <v>4101</v>
      </c>
      <c r="E3554" s="68" t="s">
        <v>4285</v>
      </c>
      <c r="F3554" s="68" t="s">
        <v>4286</v>
      </c>
      <c r="G3554" s="68" t="s">
        <v>4287</v>
      </c>
      <c r="H3554" s="69">
        <v>557228</v>
      </c>
      <c r="I3554" s="68" t="s">
        <v>5148</v>
      </c>
      <c r="J3554" s="70"/>
      <c r="K3554" s="178"/>
    </row>
    <row r="3555" spans="1:11">
      <c r="A3555" s="67" t="s">
        <v>4106</v>
      </c>
      <c r="B3555" s="68" t="s">
        <v>4107</v>
      </c>
      <c r="C3555" s="68" t="s">
        <v>4100</v>
      </c>
      <c r="D3555" s="68" t="s">
        <v>4101</v>
      </c>
      <c r="E3555" s="68" t="s">
        <v>4285</v>
      </c>
      <c r="F3555" s="68" t="s">
        <v>4286</v>
      </c>
      <c r="G3555" s="68" t="s">
        <v>4287</v>
      </c>
      <c r="H3555" s="69">
        <v>151972</v>
      </c>
      <c r="I3555" s="68" t="s">
        <v>5148</v>
      </c>
      <c r="J3555" s="70"/>
      <c r="K3555" s="178"/>
    </row>
    <row r="3556" spans="1:11">
      <c r="A3556" s="67" t="s">
        <v>4108</v>
      </c>
      <c r="B3556" s="68" t="s">
        <v>4109</v>
      </c>
      <c r="C3556" s="68" t="s">
        <v>4100</v>
      </c>
      <c r="D3556" s="68" t="s">
        <v>4101</v>
      </c>
      <c r="E3556" s="68" t="s">
        <v>4285</v>
      </c>
      <c r="F3556" s="68" t="s">
        <v>4286</v>
      </c>
      <c r="G3556" s="68" t="s">
        <v>4287</v>
      </c>
      <c r="H3556" s="69">
        <v>582556</v>
      </c>
      <c r="I3556" s="68" t="s">
        <v>5148</v>
      </c>
      <c r="J3556" s="70"/>
      <c r="K3556" s="178"/>
    </row>
    <row r="3557" spans="1:11">
      <c r="A3557" s="67" t="s">
        <v>4110</v>
      </c>
      <c r="B3557" s="68" t="s">
        <v>4111</v>
      </c>
      <c r="C3557" s="68" t="s">
        <v>4100</v>
      </c>
      <c r="D3557" s="68" t="s">
        <v>4101</v>
      </c>
      <c r="E3557" s="68" t="s">
        <v>4285</v>
      </c>
      <c r="F3557" s="68" t="s">
        <v>4286</v>
      </c>
      <c r="G3557" s="68" t="s">
        <v>4287</v>
      </c>
      <c r="H3557" s="69">
        <v>1089126</v>
      </c>
      <c r="I3557" s="68" t="s">
        <v>5148</v>
      </c>
      <c r="J3557" s="70"/>
      <c r="K3557" s="178"/>
    </row>
    <row r="3558" spans="1:11">
      <c r="A3558" s="67" t="s">
        <v>4112</v>
      </c>
      <c r="B3558" s="68" t="s">
        <v>4113</v>
      </c>
      <c r="C3558" s="68" t="s">
        <v>4100</v>
      </c>
      <c r="D3558" s="68" t="s">
        <v>4101</v>
      </c>
      <c r="E3558" s="68" t="s">
        <v>4285</v>
      </c>
      <c r="F3558" s="68" t="s">
        <v>4286</v>
      </c>
      <c r="G3558" s="68" t="s">
        <v>4287</v>
      </c>
      <c r="H3558" s="69">
        <v>75985</v>
      </c>
      <c r="I3558" s="68" t="s">
        <v>5148</v>
      </c>
      <c r="J3558" s="70"/>
      <c r="K3558" s="178"/>
    </row>
    <row r="3559" spans="1:11">
      <c r="A3559" s="67" t="s">
        <v>4114</v>
      </c>
      <c r="B3559" s="68" t="s">
        <v>4115</v>
      </c>
      <c r="C3559" s="68" t="s">
        <v>4100</v>
      </c>
      <c r="D3559" s="68" t="s">
        <v>4101</v>
      </c>
      <c r="E3559" s="68" t="s">
        <v>4285</v>
      </c>
      <c r="F3559" s="68" t="s">
        <v>4286</v>
      </c>
      <c r="G3559" s="68" t="s">
        <v>4287</v>
      </c>
      <c r="H3559" s="69">
        <v>1139784</v>
      </c>
      <c r="I3559" s="68" t="s">
        <v>5148</v>
      </c>
      <c r="J3559" s="70"/>
      <c r="K3559" s="178"/>
    </row>
    <row r="3560" spans="1:11">
      <c r="A3560" s="67" t="s">
        <v>4116</v>
      </c>
      <c r="B3560" s="68" t="s">
        <v>4117</v>
      </c>
      <c r="C3560" s="68" t="s">
        <v>4118</v>
      </c>
      <c r="D3560" s="68" t="s">
        <v>4119</v>
      </c>
      <c r="E3560" s="68" t="s">
        <v>4285</v>
      </c>
      <c r="F3560" s="68" t="s">
        <v>4286</v>
      </c>
      <c r="G3560" s="68" t="s">
        <v>4287</v>
      </c>
      <c r="H3560" s="69">
        <v>25327</v>
      </c>
      <c r="I3560" s="68" t="s">
        <v>5148</v>
      </c>
      <c r="J3560" s="70"/>
      <c r="K3560" s="178"/>
    </row>
    <row r="3561" spans="1:11">
      <c r="A3561" s="67" t="s">
        <v>4120</v>
      </c>
      <c r="B3561" s="68" t="s">
        <v>4121</v>
      </c>
      <c r="C3561" s="68" t="s">
        <v>4118</v>
      </c>
      <c r="D3561" s="68" t="s">
        <v>4119</v>
      </c>
      <c r="E3561" s="68" t="s">
        <v>4285</v>
      </c>
      <c r="F3561" s="68" t="s">
        <v>4286</v>
      </c>
      <c r="G3561" s="68" t="s">
        <v>4287</v>
      </c>
      <c r="H3561" s="69">
        <v>379929</v>
      </c>
      <c r="I3561" s="68" t="s">
        <v>5148</v>
      </c>
      <c r="J3561" s="70"/>
      <c r="K3561" s="178"/>
    </row>
    <row r="3562" spans="1:11">
      <c r="A3562" s="67" t="s">
        <v>4122</v>
      </c>
      <c r="B3562" s="68" t="s">
        <v>4123</v>
      </c>
      <c r="C3562" s="68" t="s">
        <v>4118</v>
      </c>
      <c r="D3562" s="68" t="s">
        <v>4119</v>
      </c>
      <c r="E3562" s="68" t="s">
        <v>4285</v>
      </c>
      <c r="F3562" s="68" t="s">
        <v>4286</v>
      </c>
      <c r="G3562" s="68" t="s">
        <v>4287</v>
      </c>
      <c r="H3562" s="69">
        <v>1697012</v>
      </c>
      <c r="I3562" s="68" t="s">
        <v>5148</v>
      </c>
      <c r="J3562" s="70"/>
      <c r="K3562" s="178"/>
    </row>
    <row r="3563" spans="1:11">
      <c r="A3563" s="67" t="s">
        <v>4124</v>
      </c>
      <c r="B3563" s="68" t="s">
        <v>4125</v>
      </c>
      <c r="C3563" s="68" t="s">
        <v>4126</v>
      </c>
      <c r="D3563" s="68" t="s">
        <v>4127</v>
      </c>
      <c r="E3563" s="68" t="s">
        <v>4285</v>
      </c>
      <c r="F3563" s="68" t="s">
        <v>4286</v>
      </c>
      <c r="G3563" s="68" t="s">
        <v>4287</v>
      </c>
      <c r="H3563" s="69">
        <v>2887450</v>
      </c>
      <c r="I3563" s="68" t="s">
        <v>5148</v>
      </c>
      <c r="J3563" s="70"/>
      <c r="K3563" s="178"/>
    </row>
    <row r="3564" spans="1:11">
      <c r="A3564" s="67" t="s">
        <v>4128</v>
      </c>
      <c r="B3564" s="68" t="s">
        <v>4129</v>
      </c>
      <c r="C3564" s="68" t="s">
        <v>4126</v>
      </c>
      <c r="D3564" s="68" t="s">
        <v>4127</v>
      </c>
      <c r="E3564" s="68" t="s">
        <v>4285</v>
      </c>
      <c r="F3564" s="68" t="s">
        <v>4286</v>
      </c>
      <c r="G3564" s="68" t="s">
        <v>4287</v>
      </c>
      <c r="H3564" s="69">
        <v>25327</v>
      </c>
      <c r="I3564" s="68" t="s">
        <v>5148</v>
      </c>
      <c r="J3564" s="70"/>
      <c r="K3564" s="178"/>
    </row>
    <row r="3565" spans="1:11">
      <c r="A3565" s="67" t="s">
        <v>4130</v>
      </c>
      <c r="B3565" s="68" t="s">
        <v>4131</v>
      </c>
      <c r="C3565" s="68" t="s">
        <v>4126</v>
      </c>
      <c r="D3565" s="68" t="s">
        <v>4127</v>
      </c>
      <c r="E3565" s="68" t="s">
        <v>4285</v>
      </c>
      <c r="F3565" s="68" t="s">
        <v>4286</v>
      </c>
      <c r="G3565" s="68" t="s">
        <v>4287</v>
      </c>
      <c r="H3565" s="69">
        <v>25327</v>
      </c>
      <c r="I3565" s="68" t="s">
        <v>5148</v>
      </c>
      <c r="J3565" s="70"/>
      <c r="K3565" s="178"/>
    </row>
    <row r="3566" spans="1:11">
      <c r="A3566" s="67" t="s">
        <v>4132</v>
      </c>
      <c r="B3566" s="68" t="s">
        <v>4133</v>
      </c>
      <c r="C3566" s="68" t="s">
        <v>4126</v>
      </c>
      <c r="D3566" s="68" t="s">
        <v>4127</v>
      </c>
      <c r="E3566" s="68" t="s">
        <v>4285</v>
      </c>
      <c r="F3566" s="68" t="s">
        <v>4286</v>
      </c>
      <c r="G3566" s="68" t="s">
        <v>4287</v>
      </c>
      <c r="H3566" s="69">
        <v>1215770</v>
      </c>
      <c r="I3566" s="68" t="s">
        <v>5148</v>
      </c>
      <c r="J3566" s="70"/>
      <c r="K3566" s="178"/>
    </row>
    <row r="3567" spans="1:11">
      <c r="A3567" s="67" t="s">
        <v>4134</v>
      </c>
      <c r="B3567" s="68" t="s">
        <v>4135</v>
      </c>
      <c r="C3567" s="68" t="s">
        <v>4126</v>
      </c>
      <c r="D3567" s="68" t="s">
        <v>4127</v>
      </c>
      <c r="E3567" s="68" t="s">
        <v>4285</v>
      </c>
      <c r="F3567" s="68" t="s">
        <v>4286</v>
      </c>
      <c r="G3567" s="68" t="s">
        <v>4287</v>
      </c>
      <c r="H3567" s="69">
        <v>25327</v>
      </c>
      <c r="I3567" s="68" t="s">
        <v>5148</v>
      </c>
      <c r="J3567" s="70"/>
      <c r="K3567" s="178"/>
    </row>
    <row r="3568" spans="1:11">
      <c r="A3568" s="67" t="s">
        <v>4136</v>
      </c>
      <c r="B3568" s="68" t="s">
        <v>4137</v>
      </c>
      <c r="C3568" s="68" t="s">
        <v>4126</v>
      </c>
      <c r="D3568" s="68" t="s">
        <v>4127</v>
      </c>
      <c r="E3568" s="68" t="s">
        <v>4285</v>
      </c>
      <c r="F3568" s="68" t="s">
        <v>4286</v>
      </c>
      <c r="G3568" s="68" t="s">
        <v>4287</v>
      </c>
      <c r="H3568" s="69">
        <v>75985</v>
      </c>
      <c r="I3568" s="68" t="s">
        <v>5148</v>
      </c>
      <c r="J3568" s="70"/>
      <c r="K3568" s="178"/>
    </row>
    <row r="3569" spans="1:11">
      <c r="A3569" s="67" t="s">
        <v>4138</v>
      </c>
      <c r="B3569" s="68" t="s">
        <v>4139</v>
      </c>
      <c r="C3569" s="68" t="s">
        <v>4126</v>
      </c>
      <c r="D3569" s="68" t="s">
        <v>4127</v>
      </c>
      <c r="E3569" s="68" t="s">
        <v>4285</v>
      </c>
      <c r="F3569" s="68" t="s">
        <v>4286</v>
      </c>
      <c r="G3569" s="68" t="s">
        <v>4287</v>
      </c>
      <c r="H3569" s="69">
        <v>354599</v>
      </c>
      <c r="I3569" s="68" t="s">
        <v>5148</v>
      </c>
      <c r="J3569" s="70"/>
      <c r="K3569" s="178"/>
    </row>
    <row r="3570" spans="1:11">
      <c r="A3570" s="67" t="s">
        <v>4140</v>
      </c>
      <c r="B3570" s="68" t="s">
        <v>4141</v>
      </c>
      <c r="C3570" s="68" t="s">
        <v>4126</v>
      </c>
      <c r="D3570" s="68" t="s">
        <v>4127</v>
      </c>
      <c r="E3570" s="68" t="s">
        <v>4285</v>
      </c>
      <c r="F3570" s="68" t="s">
        <v>4286</v>
      </c>
      <c r="G3570" s="68" t="s">
        <v>4287</v>
      </c>
      <c r="H3570" s="69">
        <v>101313</v>
      </c>
      <c r="I3570" s="68" t="s">
        <v>5148</v>
      </c>
      <c r="J3570" s="70"/>
      <c r="K3570" s="178"/>
    </row>
    <row r="3571" spans="1:11">
      <c r="A3571" s="67" t="s">
        <v>4142</v>
      </c>
      <c r="B3571" s="68" t="s">
        <v>4143</v>
      </c>
      <c r="C3571" s="68" t="s">
        <v>4144</v>
      </c>
      <c r="D3571" s="68" t="s">
        <v>4145</v>
      </c>
      <c r="E3571" s="68" t="s">
        <v>4285</v>
      </c>
      <c r="F3571" s="68" t="s">
        <v>4286</v>
      </c>
      <c r="G3571" s="68" t="s">
        <v>4287</v>
      </c>
      <c r="H3571" s="69">
        <v>633214</v>
      </c>
      <c r="I3571" s="68" t="s">
        <v>5148</v>
      </c>
      <c r="J3571" s="70"/>
      <c r="K3571" s="178"/>
    </row>
    <row r="3572" spans="1:11">
      <c r="A3572" s="67" t="s">
        <v>4146</v>
      </c>
      <c r="B3572" s="68" t="s">
        <v>4147</v>
      </c>
      <c r="C3572" s="68" t="s">
        <v>4144</v>
      </c>
      <c r="D3572" s="68" t="s">
        <v>4145</v>
      </c>
      <c r="E3572" s="68" t="s">
        <v>4285</v>
      </c>
      <c r="F3572" s="68" t="s">
        <v>4286</v>
      </c>
      <c r="G3572" s="68" t="s">
        <v>4287</v>
      </c>
      <c r="H3572" s="69">
        <v>531897</v>
      </c>
      <c r="I3572" s="68" t="s">
        <v>5148</v>
      </c>
      <c r="J3572" s="70"/>
      <c r="K3572" s="178"/>
    </row>
    <row r="3573" spans="1:11">
      <c r="A3573" s="67" t="s">
        <v>4148</v>
      </c>
      <c r="B3573" s="68" t="s">
        <v>4149</v>
      </c>
      <c r="C3573" s="68" t="s">
        <v>4144</v>
      </c>
      <c r="D3573" s="68" t="s">
        <v>4145</v>
      </c>
      <c r="E3573" s="68" t="s">
        <v>4285</v>
      </c>
      <c r="F3573" s="68" t="s">
        <v>4286</v>
      </c>
      <c r="G3573" s="68" t="s">
        <v>4287</v>
      </c>
      <c r="H3573" s="69">
        <v>50659</v>
      </c>
      <c r="I3573" s="68" t="s">
        <v>5148</v>
      </c>
      <c r="J3573" s="70"/>
      <c r="K3573" s="178"/>
    </row>
    <row r="3574" spans="1:11">
      <c r="A3574" s="67" t="s">
        <v>4150</v>
      </c>
      <c r="B3574" s="68" t="s">
        <v>4151</v>
      </c>
      <c r="C3574" s="68" t="s">
        <v>4152</v>
      </c>
      <c r="D3574" s="68" t="s">
        <v>4153</v>
      </c>
      <c r="E3574" s="68" t="s">
        <v>4285</v>
      </c>
      <c r="F3574" s="68" t="s">
        <v>4286</v>
      </c>
      <c r="G3574" s="68" t="s">
        <v>4287</v>
      </c>
      <c r="H3574" s="69">
        <v>481242</v>
      </c>
      <c r="I3574" s="68" t="s">
        <v>5148</v>
      </c>
      <c r="J3574" s="70"/>
      <c r="K3574" s="178"/>
    </row>
    <row r="3575" spans="1:11">
      <c r="A3575" s="67" t="s">
        <v>4154</v>
      </c>
      <c r="B3575" s="68" t="s">
        <v>4155</v>
      </c>
      <c r="C3575" s="68" t="s">
        <v>4152</v>
      </c>
      <c r="D3575" s="68" t="s">
        <v>4153</v>
      </c>
      <c r="E3575" s="68" t="s">
        <v>4285</v>
      </c>
      <c r="F3575" s="68" t="s">
        <v>4286</v>
      </c>
      <c r="G3575" s="68" t="s">
        <v>4287</v>
      </c>
      <c r="H3575" s="69">
        <v>177299</v>
      </c>
      <c r="I3575" s="68" t="s">
        <v>5148</v>
      </c>
      <c r="J3575" s="70"/>
      <c r="K3575" s="178"/>
    </row>
    <row r="3576" spans="1:11">
      <c r="A3576" s="67" t="s">
        <v>4156</v>
      </c>
      <c r="B3576" s="68" t="s">
        <v>4157</v>
      </c>
      <c r="C3576" s="68" t="s">
        <v>4158</v>
      </c>
      <c r="D3576" s="68" t="s">
        <v>4159</v>
      </c>
      <c r="E3576" s="68" t="s">
        <v>4285</v>
      </c>
      <c r="F3576" s="68" t="s">
        <v>4286</v>
      </c>
      <c r="G3576" s="68" t="s">
        <v>4287</v>
      </c>
      <c r="H3576" s="69">
        <v>101313</v>
      </c>
      <c r="I3576" s="68" t="s">
        <v>5148</v>
      </c>
      <c r="J3576" s="70"/>
      <c r="K3576" s="178"/>
    </row>
    <row r="3577" spans="1:11">
      <c r="A3577" s="67" t="s">
        <v>4160</v>
      </c>
      <c r="B3577" s="68" t="s">
        <v>4161</v>
      </c>
      <c r="C3577" s="68" t="s">
        <v>4158</v>
      </c>
      <c r="D3577" s="68" t="s">
        <v>4159</v>
      </c>
      <c r="E3577" s="68" t="s">
        <v>4285</v>
      </c>
      <c r="F3577" s="68" t="s">
        <v>4286</v>
      </c>
      <c r="G3577" s="68" t="s">
        <v>4287</v>
      </c>
      <c r="H3577" s="69">
        <v>177299</v>
      </c>
      <c r="I3577" s="68" t="s">
        <v>5148</v>
      </c>
      <c r="J3577" s="70"/>
      <c r="K3577" s="178"/>
    </row>
    <row r="3578" spans="1:11">
      <c r="A3578" s="67" t="s">
        <v>4162</v>
      </c>
      <c r="B3578" s="68" t="s">
        <v>4163</v>
      </c>
      <c r="C3578" s="68" t="s">
        <v>4158</v>
      </c>
      <c r="D3578" s="68" t="s">
        <v>4159</v>
      </c>
      <c r="E3578" s="68" t="s">
        <v>4285</v>
      </c>
      <c r="F3578" s="68" t="s">
        <v>4286</v>
      </c>
      <c r="G3578" s="68" t="s">
        <v>4287</v>
      </c>
      <c r="H3578" s="69">
        <v>405256</v>
      </c>
      <c r="I3578" s="68" t="s">
        <v>5148</v>
      </c>
      <c r="J3578" s="70"/>
      <c r="K3578" s="178"/>
    </row>
    <row r="3579" spans="1:11">
      <c r="A3579" s="67" t="s">
        <v>4164</v>
      </c>
      <c r="B3579" s="68" t="s">
        <v>4165</v>
      </c>
      <c r="C3579" s="68" t="s">
        <v>4166</v>
      </c>
      <c r="D3579" s="68" t="s">
        <v>4167</v>
      </c>
      <c r="E3579" s="68" t="s">
        <v>4285</v>
      </c>
      <c r="F3579" s="68" t="s">
        <v>4286</v>
      </c>
      <c r="G3579" s="68" t="s">
        <v>4287</v>
      </c>
      <c r="H3579" s="69">
        <v>227957</v>
      </c>
      <c r="I3579" s="68" t="s">
        <v>5148</v>
      </c>
      <c r="J3579" s="70"/>
      <c r="K3579" s="178"/>
    </row>
    <row r="3580" spans="1:11">
      <c r="A3580" s="67" t="s">
        <v>4168</v>
      </c>
      <c r="B3580" s="68" t="s">
        <v>4169</v>
      </c>
      <c r="C3580" s="68" t="s">
        <v>4166</v>
      </c>
      <c r="D3580" s="68" t="s">
        <v>4167</v>
      </c>
      <c r="E3580" s="68" t="s">
        <v>4285</v>
      </c>
      <c r="F3580" s="68" t="s">
        <v>4286</v>
      </c>
      <c r="G3580" s="68" t="s">
        <v>4287</v>
      </c>
      <c r="H3580" s="69">
        <v>227957</v>
      </c>
      <c r="I3580" s="68" t="s">
        <v>5148</v>
      </c>
      <c r="J3580" s="70"/>
      <c r="K3580" s="178"/>
    </row>
    <row r="3581" spans="1:11">
      <c r="A3581" s="67" t="s">
        <v>4170</v>
      </c>
      <c r="B3581" s="68" t="s">
        <v>4171</v>
      </c>
      <c r="C3581" s="68" t="s">
        <v>4166</v>
      </c>
      <c r="D3581" s="68" t="s">
        <v>4167</v>
      </c>
      <c r="E3581" s="68" t="s">
        <v>4285</v>
      </c>
      <c r="F3581" s="68" t="s">
        <v>4286</v>
      </c>
      <c r="G3581" s="68" t="s">
        <v>4287</v>
      </c>
      <c r="H3581" s="69">
        <v>126644</v>
      </c>
      <c r="I3581" s="68" t="s">
        <v>5148</v>
      </c>
      <c r="J3581" s="70"/>
      <c r="K3581" s="178"/>
    </row>
    <row r="3582" spans="1:11">
      <c r="A3582" s="67" t="s">
        <v>4172</v>
      </c>
      <c r="B3582" s="68" t="s">
        <v>4173</v>
      </c>
      <c r="C3582" s="68" t="s">
        <v>4174</v>
      </c>
      <c r="D3582" s="68" t="s">
        <v>4175</v>
      </c>
      <c r="E3582" s="68" t="s">
        <v>4285</v>
      </c>
      <c r="F3582" s="68" t="s">
        <v>4286</v>
      </c>
      <c r="G3582" s="68" t="s">
        <v>4287</v>
      </c>
      <c r="H3582" s="69">
        <v>1393069</v>
      </c>
      <c r="I3582" s="68" t="s">
        <v>5148</v>
      </c>
      <c r="J3582" s="70"/>
      <c r="K3582" s="178"/>
    </row>
    <row r="3583" spans="1:11">
      <c r="A3583" s="67" t="s">
        <v>4176</v>
      </c>
      <c r="B3583" s="68" t="s">
        <v>4177</v>
      </c>
      <c r="C3583" s="68" t="s">
        <v>4174</v>
      </c>
      <c r="D3583" s="68" t="s">
        <v>4175</v>
      </c>
      <c r="E3583" s="68" t="s">
        <v>4285</v>
      </c>
      <c r="F3583" s="68" t="s">
        <v>4286</v>
      </c>
      <c r="G3583" s="68" t="s">
        <v>4287</v>
      </c>
      <c r="H3583" s="69">
        <v>1006808</v>
      </c>
      <c r="I3583" s="68" t="s">
        <v>5148</v>
      </c>
      <c r="J3583" s="70"/>
      <c r="K3583" s="178"/>
    </row>
    <row r="3584" spans="1:11">
      <c r="A3584" s="67" t="s">
        <v>4178</v>
      </c>
      <c r="B3584" s="68" t="s">
        <v>4179</v>
      </c>
      <c r="C3584" s="68" t="s">
        <v>4174</v>
      </c>
      <c r="D3584" s="68" t="s">
        <v>4175</v>
      </c>
      <c r="E3584" s="68" t="s">
        <v>4285</v>
      </c>
      <c r="F3584" s="68" t="s">
        <v>4286</v>
      </c>
      <c r="G3584" s="68" t="s">
        <v>4287</v>
      </c>
      <c r="H3584" s="69">
        <v>25327</v>
      </c>
      <c r="I3584" s="68" t="s">
        <v>5148</v>
      </c>
      <c r="J3584" s="70"/>
      <c r="K3584" s="178"/>
    </row>
    <row r="3585" spans="1:11">
      <c r="A3585" s="67" t="s">
        <v>4180</v>
      </c>
      <c r="B3585" s="68" t="s">
        <v>4181</v>
      </c>
      <c r="C3585" s="68" t="s">
        <v>4174</v>
      </c>
      <c r="D3585" s="68" t="s">
        <v>4175</v>
      </c>
      <c r="E3585" s="68" t="s">
        <v>4285</v>
      </c>
      <c r="F3585" s="68" t="s">
        <v>4286</v>
      </c>
      <c r="G3585" s="68" t="s">
        <v>4287</v>
      </c>
      <c r="H3585" s="69">
        <v>0</v>
      </c>
      <c r="I3585" s="68" t="s">
        <v>5148</v>
      </c>
      <c r="J3585" s="70"/>
      <c r="K3585" s="178"/>
    </row>
    <row r="3586" spans="1:11">
      <c r="A3586" s="67" t="s">
        <v>4182</v>
      </c>
      <c r="B3586" s="68" t="s">
        <v>4183</v>
      </c>
      <c r="C3586" s="68" t="s">
        <v>4184</v>
      </c>
      <c r="D3586" s="68" t="s">
        <v>4185</v>
      </c>
      <c r="E3586" s="68" t="s">
        <v>4285</v>
      </c>
      <c r="F3586" s="68" t="s">
        <v>4286</v>
      </c>
      <c r="G3586" s="68" t="s">
        <v>4287</v>
      </c>
      <c r="H3586" s="69">
        <v>126644</v>
      </c>
      <c r="I3586" s="68" t="s">
        <v>5148</v>
      </c>
      <c r="J3586" s="70"/>
      <c r="K3586" s="178"/>
    </row>
    <row r="3587" spans="1:11">
      <c r="A3587" s="67" t="s">
        <v>4186</v>
      </c>
      <c r="B3587" s="68" t="s">
        <v>4187</v>
      </c>
      <c r="C3587" s="68" t="s">
        <v>4184</v>
      </c>
      <c r="D3587" s="68" t="s">
        <v>4185</v>
      </c>
      <c r="E3587" s="68" t="s">
        <v>4285</v>
      </c>
      <c r="F3587" s="68" t="s">
        <v>4286</v>
      </c>
      <c r="G3587" s="68" t="s">
        <v>4287</v>
      </c>
      <c r="H3587" s="69">
        <v>76013</v>
      </c>
      <c r="I3587" s="68" t="s">
        <v>5148</v>
      </c>
      <c r="J3587" s="70"/>
      <c r="K3587" s="178"/>
    </row>
    <row r="3588" spans="1:11">
      <c r="A3588" s="67" t="s">
        <v>3448</v>
      </c>
      <c r="B3588" s="68" t="s">
        <v>3449</v>
      </c>
      <c r="C3588" s="68" t="s">
        <v>3450</v>
      </c>
      <c r="D3588" s="68" t="s">
        <v>3451</v>
      </c>
      <c r="E3588" s="68" t="s">
        <v>4285</v>
      </c>
      <c r="F3588" s="68" t="s">
        <v>4286</v>
      </c>
      <c r="G3588" s="68" t="s">
        <v>4287</v>
      </c>
      <c r="H3588" s="69">
        <v>116122</v>
      </c>
      <c r="I3588" s="68" t="s">
        <v>5148</v>
      </c>
      <c r="J3588" s="70"/>
      <c r="K3588" s="178"/>
    </row>
    <row r="3589" spans="1:11">
      <c r="A3589" s="67" t="s">
        <v>3456</v>
      </c>
      <c r="B3589" s="68" t="s">
        <v>3457</v>
      </c>
      <c r="C3589" s="68" t="s">
        <v>3450</v>
      </c>
      <c r="D3589" s="68" t="s">
        <v>3451</v>
      </c>
      <c r="E3589" s="68" t="s">
        <v>4285</v>
      </c>
      <c r="F3589" s="68" t="s">
        <v>4286</v>
      </c>
      <c r="G3589" s="68" t="s">
        <v>4287</v>
      </c>
      <c r="H3589" s="69">
        <v>812850</v>
      </c>
      <c r="I3589" s="68" t="s">
        <v>5148</v>
      </c>
      <c r="J3589" s="70"/>
      <c r="K3589" s="178"/>
    </row>
    <row r="3590" spans="1:11">
      <c r="A3590" s="67" t="s">
        <v>3459</v>
      </c>
      <c r="B3590" s="68" t="s">
        <v>3460</v>
      </c>
      <c r="C3590" s="68" t="s">
        <v>3450</v>
      </c>
      <c r="D3590" s="68" t="s">
        <v>3451</v>
      </c>
      <c r="E3590" s="68" t="s">
        <v>4285</v>
      </c>
      <c r="F3590" s="68" t="s">
        <v>4286</v>
      </c>
      <c r="G3590" s="68" t="s">
        <v>4287</v>
      </c>
      <c r="H3590" s="69">
        <v>145151</v>
      </c>
      <c r="I3590" s="68" t="s">
        <v>5148</v>
      </c>
      <c r="J3590" s="70"/>
      <c r="K3590" s="178"/>
    </row>
    <row r="3591" spans="1:11">
      <c r="A3591" s="67" t="s">
        <v>3462</v>
      </c>
      <c r="B3591" s="68" t="s">
        <v>3463</v>
      </c>
      <c r="C3591" s="68" t="s">
        <v>3450</v>
      </c>
      <c r="D3591" s="68" t="s">
        <v>3451</v>
      </c>
      <c r="E3591" s="68" t="s">
        <v>4285</v>
      </c>
      <c r="F3591" s="68" t="s">
        <v>4286</v>
      </c>
      <c r="G3591" s="68" t="s">
        <v>4287</v>
      </c>
      <c r="H3591" s="69">
        <v>29029</v>
      </c>
      <c r="I3591" s="68" t="s">
        <v>5148</v>
      </c>
      <c r="J3591" s="70"/>
      <c r="K3591" s="178"/>
    </row>
    <row r="3592" spans="1:11">
      <c r="A3592" s="67" t="s">
        <v>3465</v>
      </c>
      <c r="B3592" s="68" t="s">
        <v>3466</v>
      </c>
      <c r="C3592" s="68" t="s">
        <v>3467</v>
      </c>
      <c r="D3592" s="68" t="s">
        <v>3468</v>
      </c>
      <c r="E3592" s="68" t="s">
        <v>4285</v>
      </c>
      <c r="F3592" s="68" t="s">
        <v>4286</v>
      </c>
      <c r="G3592" s="68" t="s">
        <v>4287</v>
      </c>
      <c r="H3592" s="69">
        <v>348364</v>
      </c>
      <c r="I3592" s="68" t="s">
        <v>5148</v>
      </c>
      <c r="J3592" s="70"/>
      <c r="K3592" s="178"/>
    </row>
    <row r="3593" spans="1:11">
      <c r="A3593" s="67" t="s">
        <v>3470</v>
      </c>
      <c r="B3593" s="68" t="s">
        <v>3471</v>
      </c>
      <c r="C3593" s="68" t="s">
        <v>3467</v>
      </c>
      <c r="D3593" s="68" t="s">
        <v>3468</v>
      </c>
      <c r="E3593" s="68" t="s">
        <v>4285</v>
      </c>
      <c r="F3593" s="68" t="s">
        <v>4286</v>
      </c>
      <c r="G3593" s="68" t="s">
        <v>4287</v>
      </c>
      <c r="H3593" s="69">
        <v>203213</v>
      </c>
      <c r="I3593" s="68" t="s">
        <v>5148</v>
      </c>
      <c r="J3593" s="70"/>
      <c r="K3593" s="178"/>
    </row>
    <row r="3594" spans="1:11">
      <c r="A3594" s="67" t="s">
        <v>3473</v>
      </c>
      <c r="B3594" s="68" t="s">
        <v>3474</v>
      </c>
      <c r="C3594" s="68" t="s">
        <v>3467</v>
      </c>
      <c r="D3594" s="68" t="s">
        <v>3468</v>
      </c>
      <c r="E3594" s="68" t="s">
        <v>4285</v>
      </c>
      <c r="F3594" s="68" t="s">
        <v>4286</v>
      </c>
      <c r="G3594" s="68" t="s">
        <v>4287</v>
      </c>
      <c r="H3594" s="69">
        <v>667697</v>
      </c>
      <c r="I3594" s="68" t="s">
        <v>5148</v>
      </c>
      <c r="J3594" s="70"/>
      <c r="K3594" s="178"/>
    </row>
    <row r="3595" spans="1:11">
      <c r="A3595" s="67" t="s">
        <v>3476</v>
      </c>
      <c r="B3595" s="68" t="s">
        <v>3477</v>
      </c>
      <c r="C3595" s="68" t="s">
        <v>3467</v>
      </c>
      <c r="D3595" s="68" t="s">
        <v>3468</v>
      </c>
      <c r="E3595" s="68" t="s">
        <v>4285</v>
      </c>
      <c r="F3595" s="68" t="s">
        <v>4286</v>
      </c>
      <c r="G3595" s="68" t="s">
        <v>4287</v>
      </c>
      <c r="H3595" s="69">
        <v>174182</v>
      </c>
      <c r="I3595" s="68" t="s">
        <v>5148</v>
      </c>
      <c r="J3595" s="70"/>
      <c r="K3595" s="178"/>
    </row>
    <row r="3596" spans="1:11">
      <c r="A3596" s="67" t="s">
        <v>3479</v>
      </c>
      <c r="B3596" s="68" t="s">
        <v>3480</v>
      </c>
      <c r="C3596" s="68" t="s">
        <v>3467</v>
      </c>
      <c r="D3596" s="68" t="s">
        <v>3468</v>
      </c>
      <c r="E3596" s="68" t="s">
        <v>4285</v>
      </c>
      <c r="F3596" s="68" t="s">
        <v>4286</v>
      </c>
      <c r="G3596" s="68" t="s">
        <v>4287</v>
      </c>
      <c r="H3596" s="69">
        <v>406425</v>
      </c>
      <c r="I3596" s="68" t="s">
        <v>5148</v>
      </c>
      <c r="J3596" s="70"/>
      <c r="K3596" s="178"/>
    </row>
    <row r="3597" spans="1:11">
      <c r="A3597" s="67" t="s">
        <v>3482</v>
      </c>
      <c r="B3597" s="68" t="s">
        <v>3483</v>
      </c>
      <c r="C3597" s="68" t="s">
        <v>3484</v>
      </c>
      <c r="D3597" s="68" t="s">
        <v>3485</v>
      </c>
      <c r="E3597" s="68" t="s">
        <v>4285</v>
      </c>
      <c r="F3597" s="68" t="s">
        <v>4286</v>
      </c>
      <c r="G3597" s="68" t="s">
        <v>4287</v>
      </c>
      <c r="H3597" s="69">
        <v>116122</v>
      </c>
      <c r="I3597" s="68" t="s">
        <v>5148</v>
      </c>
      <c r="J3597" s="70"/>
      <c r="K3597" s="178"/>
    </row>
    <row r="3598" spans="1:11">
      <c r="A3598" s="67" t="s">
        <v>3487</v>
      </c>
      <c r="B3598" s="68" t="s">
        <v>3488</v>
      </c>
      <c r="C3598" s="68" t="s">
        <v>3489</v>
      </c>
      <c r="D3598" s="68" t="s">
        <v>3490</v>
      </c>
      <c r="E3598" s="68" t="s">
        <v>4285</v>
      </c>
      <c r="F3598" s="68" t="s">
        <v>4286</v>
      </c>
      <c r="G3598" s="68" t="s">
        <v>4287</v>
      </c>
      <c r="H3598" s="69">
        <v>676745</v>
      </c>
      <c r="I3598" s="68" t="s">
        <v>5148</v>
      </c>
      <c r="J3598" s="70"/>
      <c r="K3598" s="178"/>
    </row>
    <row r="3599" spans="1:11">
      <c r="A3599" s="67" t="s">
        <v>3492</v>
      </c>
      <c r="B3599" s="68" t="s">
        <v>3493</v>
      </c>
      <c r="C3599" s="68" t="s">
        <v>3489</v>
      </c>
      <c r="D3599" s="68" t="s">
        <v>3490</v>
      </c>
      <c r="E3599" s="68" t="s">
        <v>4285</v>
      </c>
      <c r="F3599" s="68" t="s">
        <v>4286</v>
      </c>
      <c r="G3599" s="68" t="s">
        <v>4287</v>
      </c>
      <c r="H3599" s="69">
        <v>319335</v>
      </c>
      <c r="I3599" s="68" t="s">
        <v>5148</v>
      </c>
      <c r="J3599" s="70"/>
      <c r="K3599" s="178"/>
    </row>
    <row r="3600" spans="1:11">
      <c r="A3600" s="67" t="s">
        <v>3495</v>
      </c>
      <c r="B3600" s="68" t="s">
        <v>3496</v>
      </c>
      <c r="C3600" s="68" t="s">
        <v>3489</v>
      </c>
      <c r="D3600" s="68" t="s">
        <v>3490</v>
      </c>
      <c r="E3600" s="68" t="s">
        <v>4285</v>
      </c>
      <c r="F3600" s="68" t="s">
        <v>4286</v>
      </c>
      <c r="G3600" s="68" t="s">
        <v>4287</v>
      </c>
      <c r="H3600" s="69">
        <v>406425</v>
      </c>
      <c r="I3600" s="68" t="s">
        <v>5148</v>
      </c>
      <c r="J3600" s="70"/>
      <c r="K3600" s="178"/>
    </row>
    <row r="3601" spans="1:11">
      <c r="A3601" s="67" t="s">
        <v>3498</v>
      </c>
      <c r="B3601" s="68" t="s">
        <v>3499</v>
      </c>
      <c r="C3601" s="68" t="s">
        <v>3489</v>
      </c>
      <c r="D3601" s="68" t="s">
        <v>3490</v>
      </c>
      <c r="E3601" s="68" t="s">
        <v>4285</v>
      </c>
      <c r="F3601" s="68" t="s">
        <v>4286</v>
      </c>
      <c r="G3601" s="68" t="s">
        <v>4287</v>
      </c>
      <c r="H3601" s="69">
        <v>348364</v>
      </c>
      <c r="I3601" s="68" t="s">
        <v>5148</v>
      </c>
      <c r="J3601" s="70"/>
      <c r="K3601" s="178"/>
    </row>
    <row r="3602" spans="1:11">
      <c r="A3602" s="67" t="s">
        <v>3501</v>
      </c>
      <c r="B3602" s="68" t="s">
        <v>3502</v>
      </c>
      <c r="C3602" s="68" t="s">
        <v>3489</v>
      </c>
      <c r="D3602" s="68" t="s">
        <v>3490</v>
      </c>
      <c r="E3602" s="68" t="s">
        <v>4285</v>
      </c>
      <c r="F3602" s="68" t="s">
        <v>4286</v>
      </c>
      <c r="G3602" s="68" t="s">
        <v>4287</v>
      </c>
      <c r="H3602" s="69">
        <v>987032</v>
      </c>
      <c r="I3602" s="68" t="s">
        <v>5148</v>
      </c>
      <c r="J3602" s="70"/>
      <c r="K3602" s="178"/>
    </row>
    <row r="3603" spans="1:11">
      <c r="A3603" s="67" t="s">
        <v>3504</v>
      </c>
      <c r="B3603" s="68" t="s">
        <v>3505</v>
      </c>
      <c r="C3603" s="68" t="s">
        <v>3489</v>
      </c>
      <c r="D3603" s="68" t="s">
        <v>3490</v>
      </c>
      <c r="E3603" s="68" t="s">
        <v>4285</v>
      </c>
      <c r="F3603" s="68" t="s">
        <v>4286</v>
      </c>
      <c r="G3603" s="68" t="s">
        <v>4287</v>
      </c>
      <c r="H3603" s="69">
        <v>1538608</v>
      </c>
      <c r="I3603" s="68" t="s">
        <v>5148</v>
      </c>
      <c r="J3603" s="70"/>
      <c r="K3603" s="178"/>
    </row>
    <row r="3604" spans="1:11">
      <c r="A3604" s="67" t="s">
        <v>3507</v>
      </c>
      <c r="B3604" s="68" t="s">
        <v>3508</v>
      </c>
      <c r="C3604" s="68" t="s">
        <v>3489</v>
      </c>
      <c r="D3604" s="68" t="s">
        <v>3490</v>
      </c>
      <c r="E3604" s="68" t="s">
        <v>4285</v>
      </c>
      <c r="F3604" s="68" t="s">
        <v>4286</v>
      </c>
      <c r="G3604" s="68" t="s">
        <v>4287</v>
      </c>
      <c r="H3604" s="69">
        <v>377394</v>
      </c>
      <c r="I3604" s="68" t="s">
        <v>5148</v>
      </c>
      <c r="J3604" s="70"/>
      <c r="K3604" s="178"/>
    </row>
    <row r="3605" spans="1:11">
      <c r="A3605" s="67" t="s">
        <v>3510</v>
      </c>
      <c r="B3605" s="68" t="s">
        <v>3511</v>
      </c>
      <c r="C3605" s="68" t="s">
        <v>3489</v>
      </c>
      <c r="D3605" s="68" t="s">
        <v>3490</v>
      </c>
      <c r="E3605" s="68" t="s">
        <v>4285</v>
      </c>
      <c r="F3605" s="68" t="s">
        <v>4286</v>
      </c>
      <c r="G3605" s="68" t="s">
        <v>4287</v>
      </c>
      <c r="H3605" s="69">
        <v>319335</v>
      </c>
      <c r="I3605" s="68" t="s">
        <v>5148</v>
      </c>
      <c r="J3605" s="70"/>
      <c r="K3605" s="178"/>
    </row>
    <row r="3606" spans="1:11">
      <c r="A3606" s="67" t="s">
        <v>4232</v>
      </c>
      <c r="B3606" s="68" t="s">
        <v>4233</v>
      </c>
      <c r="C3606" s="68" t="s">
        <v>3489</v>
      </c>
      <c r="D3606" s="68" t="s">
        <v>3490</v>
      </c>
      <c r="E3606" s="68" t="s">
        <v>4285</v>
      </c>
      <c r="F3606" s="68" t="s">
        <v>4286</v>
      </c>
      <c r="G3606" s="68" t="s">
        <v>4287</v>
      </c>
      <c r="H3606" s="69">
        <v>7743532</v>
      </c>
      <c r="I3606" s="68" t="s">
        <v>5148</v>
      </c>
      <c r="J3606" s="70"/>
      <c r="K3606" s="178"/>
    </row>
    <row r="3607" spans="1:11">
      <c r="A3607" s="67" t="s">
        <v>3513</v>
      </c>
      <c r="B3607" s="68" t="s">
        <v>3514</v>
      </c>
      <c r="C3607" s="68" t="s">
        <v>3489</v>
      </c>
      <c r="D3607" s="68" t="s">
        <v>3490</v>
      </c>
      <c r="E3607" s="68" t="s">
        <v>4285</v>
      </c>
      <c r="F3607" s="68" t="s">
        <v>4286</v>
      </c>
      <c r="G3607" s="68" t="s">
        <v>4287</v>
      </c>
      <c r="H3607" s="69">
        <v>1248304</v>
      </c>
      <c r="I3607" s="68" t="s">
        <v>5148</v>
      </c>
      <c r="J3607" s="70"/>
      <c r="K3607" s="178"/>
    </row>
    <row r="3608" spans="1:11">
      <c r="A3608" s="67" t="s">
        <v>3516</v>
      </c>
      <c r="B3608" s="68" t="s">
        <v>3517</v>
      </c>
      <c r="C3608" s="68" t="s">
        <v>3489</v>
      </c>
      <c r="D3608" s="68" t="s">
        <v>3490</v>
      </c>
      <c r="E3608" s="68" t="s">
        <v>4285</v>
      </c>
      <c r="F3608" s="68" t="s">
        <v>4286</v>
      </c>
      <c r="G3608" s="68" t="s">
        <v>4287</v>
      </c>
      <c r="H3608" s="69">
        <v>29029</v>
      </c>
      <c r="I3608" s="68" t="s">
        <v>5148</v>
      </c>
      <c r="J3608" s="70"/>
      <c r="K3608" s="178"/>
    </row>
    <row r="3609" spans="1:11">
      <c r="A3609" s="67" t="s">
        <v>3519</v>
      </c>
      <c r="B3609" s="68" t="s">
        <v>3520</v>
      </c>
      <c r="C3609" s="68" t="s">
        <v>3489</v>
      </c>
      <c r="D3609" s="68" t="s">
        <v>3490</v>
      </c>
      <c r="E3609" s="68" t="s">
        <v>4285</v>
      </c>
      <c r="F3609" s="68" t="s">
        <v>4286</v>
      </c>
      <c r="G3609" s="68" t="s">
        <v>4287</v>
      </c>
      <c r="H3609" s="69">
        <v>29029</v>
      </c>
      <c r="I3609" s="68" t="s">
        <v>5148</v>
      </c>
      <c r="J3609" s="70"/>
      <c r="K3609" s="178"/>
    </row>
    <row r="3610" spans="1:11">
      <c r="A3610" s="67" t="s">
        <v>3522</v>
      </c>
      <c r="B3610" s="68" t="s">
        <v>3523</v>
      </c>
      <c r="C3610" s="68" t="s">
        <v>3489</v>
      </c>
      <c r="D3610" s="68" t="s">
        <v>3490</v>
      </c>
      <c r="E3610" s="68" t="s">
        <v>4285</v>
      </c>
      <c r="F3610" s="68" t="s">
        <v>4286</v>
      </c>
      <c r="G3610" s="68" t="s">
        <v>4287</v>
      </c>
      <c r="H3610" s="69">
        <v>116122</v>
      </c>
      <c r="I3610" s="68" t="s">
        <v>5148</v>
      </c>
      <c r="J3610" s="70"/>
      <c r="K3610" s="178"/>
    </row>
    <row r="3611" spans="1:11">
      <c r="A3611" s="67" t="s">
        <v>4222</v>
      </c>
      <c r="B3611" s="68" t="s">
        <v>4223</v>
      </c>
      <c r="C3611" s="68" t="s">
        <v>3489</v>
      </c>
      <c r="D3611" s="68" t="s">
        <v>3490</v>
      </c>
      <c r="E3611" s="68" t="s">
        <v>4285</v>
      </c>
      <c r="F3611" s="68" t="s">
        <v>4286</v>
      </c>
      <c r="G3611" s="68" t="s">
        <v>4287</v>
      </c>
      <c r="H3611" s="69">
        <v>2148619</v>
      </c>
      <c r="I3611" s="68" t="s">
        <v>5148</v>
      </c>
      <c r="J3611" s="70"/>
      <c r="K3611" s="178"/>
    </row>
    <row r="3612" spans="1:11">
      <c r="A3612" s="67" t="s">
        <v>3525</v>
      </c>
      <c r="B3612" s="68" t="s">
        <v>3526</v>
      </c>
      <c r="C3612" s="68" t="s">
        <v>3489</v>
      </c>
      <c r="D3612" s="68" t="s">
        <v>3490</v>
      </c>
      <c r="E3612" s="68" t="s">
        <v>4285</v>
      </c>
      <c r="F3612" s="68" t="s">
        <v>4286</v>
      </c>
      <c r="G3612" s="68" t="s">
        <v>4287</v>
      </c>
      <c r="H3612" s="69">
        <v>29029</v>
      </c>
      <c r="I3612" s="68" t="s">
        <v>5148</v>
      </c>
      <c r="J3612" s="70"/>
      <c r="K3612" s="178"/>
    </row>
    <row r="3613" spans="1:11">
      <c r="A3613" s="67" t="s">
        <v>3528</v>
      </c>
      <c r="B3613" s="68" t="s">
        <v>3529</v>
      </c>
      <c r="C3613" s="68" t="s">
        <v>3489</v>
      </c>
      <c r="D3613" s="68" t="s">
        <v>3490</v>
      </c>
      <c r="E3613" s="68" t="s">
        <v>4285</v>
      </c>
      <c r="F3613" s="68" t="s">
        <v>4286</v>
      </c>
      <c r="G3613" s="68" t="s">
        <v>4287</v>
      </c>
      <c r="H3613" s="69">
        <v>29029</v>
      </c>
      <c r="I3613" s="68" t="s">
        <v>5148</v>
      </c>
      <c r="J3613" s="70"/>
      <c r="K3613" s="178"/>
    </row>
    <row r="3614" spans="1:11">
      <c r="A3614" s="67" t="s">
        <v>3531</v>
      </c>
      <c r="B3614" s="68" t="s">
        <v>3520</v>
      </c>
      <c r="C3614" s="68" t="s">
        <v>3489</v>
      </c>
      <c r="D3614" s="68" t="s">
        <v>3490</v>
      </c>
      <c r="E3614" s="68" t="s">
        <v>4285</v>
      </c>
      <c r="F3614" s="68" t="s">
        <v>4286</v>
      </c>
      <c r="G3614" s="68" t="s">
        <v>4287</v>
      </c>
      <c r="H3614" s="69">
        <v>116122</v>
      </c>
      <c r="I3614" s="68" t="s">
        <v>5148</v>
      </c>
      <c r="J3614" s="70"/>
      <c r="K3614" s="178"/>
    </row>
    <row r="3615" spans="1:11">
      <c r="A3615" s="67" t="s">
        <v>3533</v>
      </c>
      <c r="B3615" s="68" t="s">
        <v>3520</v>
      </c>
      <c r="C3615" s="68" t="s">
        <v>3489</v>
      </c>
      <c r="D3615" s="68" t="s">
        <v>3490</v>
      </c>
      <c r="E3615" s="68" t="s">
        <v>4285</v>
      </c>
      <c r="F3615" s="68" t="s">
        <v>4286</v>
      </c>
      <c r="G3615" s="68" t="s">
        <v>4287</v>
      </c>
      <c r="H3615" s="69">
        <v>4935156</v>
      </c>
      <c r="I3615" s="68" t="s">
        <v>5148</v>
      </c>
      <c r="J3615" s="70"/>
      <c r="K3615" s="178"/>
    </row>
    <row r="3616" spans="1:11">
      <c r="A3616" s="67" t="s">
        <v>3535</v>
      </c>
      <c r="B3616" s="68" t="s">
        <v>3520</v>
      </c>
      <c r="C3616" s="68" t="s">
        <v>3489</v>
      </c>
      <c r="D3616" s="68" t="s">
        <v>3490</v>
      </c>
      <c r="E3616" s="68" t="s">
        <v>4285</v>
      </c>
      <c r="F3616" s="68" t="s">
        <v>4286</v>
      </c>
      <c r="G3616" s="68" t="s">
        <v>4287</v>
      </c>
      <c r="H3616" s="69">
        <v>232242</v>
      </c>
      <c r="I3616" s="68" t="s">
        <v>5148</v>
      </c>
      <c r="J3616" s="70"/>
      <c r="K3616" s="178"/>
    </row>
    <row r="3617" spans="1:11">
      <c r="A3617" s="67" t="s">
        <v>3536</v>
      </c>
      <c r="B3617" s="68" t="s">
        <v>3520</v>
      </c>
      <c r="C3617" s="68" t="s">
        <v>3489</v>
      </c>
      <c r="D3617" s="68" t="s">
        <v>3490</v>
      </c>
      <c r="E3617" s="68" t="s">
        <v>4285</v>
      </c>
      <c r="F3617" s="68" t="s">
        <v>4286</v>
      </c>
      <c r="G3617" s="68" t="s">
        <v>4287</v>
      </c>
      <c r="H3617" s="69">
        <v>290304</v>
      </c>
      <c r="I3617" s="68" t="s">
        <v>5148</v>
      </c>
      <c r="J3617" s="70"/>
      <c r="K3617" s="178"/>
    </row>
    <row r="3618" spans="1:11">
      <c r="A3618" s="67" t="s">
        <v>3537</v>
      </c>
      <c r="B3618" s="68" t="s">
        <v>3538</v>
      </c>
      <c r="C3618" s="68" t="s">
        <v>3539</v>
      </c>
      <c r="D3618" s="68" t="s">
        <v>3540</v>
      </c>
      <c r="E3618" s="68" t="s">
        <v>4285</v>
      </c>
      <c r="F3618" s="68" t="s">
        <v>4286</v>
      </c>
      <c r="G3618" s="68" t="s">
        <v>4287</v>
      </c>
      <c r="H3618" s="69">
        <v>145151</v>
      </c>
      <c r="I3618" s="68" t="s">
        <v>5148</v>
      </c>
      <c r="J3618" s="70"/>
      <c r="K3618" s="178"/>
    </row>
    <row r="3619" spans="1:11">
      <c r="A3619" s="67" t="s">
        <v>3541</v>
      </c>
      <c r="B3619" s="68" t="s">
        <v>3542</v>
      </c>
      <c r="C3619" s="68" t="s">
        <v>3539</v>
      </c>
      <c r="D3619" s="68" t="s">
        <v>3540</v>
      </c>
      <c r="E3619" s="68" t="s">
        <v>4285</v>
      </c>
      <c r="F3619" s="68" t="s">
        <v>4286</v>
      </c>
      <c r="G3619" s="68" t="s">
        <v>4287</v>
      </c>
      <c r="H3619" s="69">
        <v>464486</v>
      </c>
      <c r="I3619" s="68" t="s">
        <v>5148</v>
      </c>
      <c r="J3619" s="70"/>
      <c r="K3619" s="178"/>
    </row>
    <row r="3620" spans="1:11">
      <c r="A3620" s="67" t="s">
        <v>3543</v>
      </c>
      <c r="B3620" s="68" t="s">
        <v>3544</v>
      </c>
      <c r="C3620" s="68" t="s">
        <v>3539</v>
      </c>
      <c r="D3620" s="68" t="s">
        <v>3540</v>
      </c>
      <c r="E3620" s="68" t="s">
        <v>4285</v>
      </c>
      <c r="F3620" s="68" t="s">
        <v>4286</v>
      </c>
      <c r="G3620" s="68" t="s">
        <v>4287</v>
      </c>
      <c r="H3620" s="69">
        <v>377394</v>
      </c>
      <c r="I3620" s="68" t="s">
        <v>5148</v>
      </c>
      <c r="J3620" s="70"/>
      <c r="K3620" s="178"/>
    </row>
    <row r="3621" spans="1:11">
      <c r="A3621" s="67" t="s">
        <v>3545</v>
      </c>
      <c r="B3621" s="68" t="s">
        <v>3546</v>
      </c>
      <c r="C3621" s="68" t="s">
        <v>3539</v>
      </c>
      <c r="D3621" s="68" t="s">
        <v>3540</v>
      </c>
      <c r="E3621" s="68" t="s">
        <v>4285</v>
      </c>
      <c r="F3621" s="68" t="s">
        <v>4286</v>
      </c>
      <c r="G3621" s="68" t="s">
        <v>4287</v>
      </c>
      <c r="H3621" s="69">
        <v>841880</v>
      </c>
      <c r="I3621" s="68" t="s">
        <v>5148</v>
      </c>
      <c r="J3621" s="70"/>
      <c r="K3621" s="178"/>
    </row>
    <row r="3622" spans="1:11">
      <c r="A3622" s="67" t="s">
        <v>3547</v>
      </c>
      <c r="B3622" s="68" t="s">
        <v>3548</v>
      </c>
      <c r="C3622" s="68" t="s">
        <v>3539</v>
      </c>
      <c r="D3622" s="68" t="s">
        <v>3540</v>
      </c>
      <c r="E3622" s="68" t="s">
        <v>4285</v>
      </c>
      <c r="F3622" s="68" t="s">
        <v>4286</v>
      </c>
      <c r="G3622" s="68" t="s">
        <v>4287</v>
      </c>
      <c r="H3622" s="69">
        <v>116122</v>
      </c>
      <c r="I3622" s="68" t="s">
        <v>5148</v>
      </c>
      <c r="J3622" s="70"/>
      <c r="K3622" s="178"/>
    </row>
    <row r="3623" spans="1:11">
      <c r="A3623" s="67" t="s">
        <v>3549</v>
      </c>
      <c r="B3623" s="68" t="s">
        <v>3550</v>
      </c>
      <c r="C3623" s="68" t="s">
        <v>3539</v>
      </c>
      <c r="D3623" s="68" t="s">
        <v>3540</v>
      </c>
      <c r="E3623" s="68" t="s">
        <v>4285</v>
      </c>
      <c r="F3623" s="68" t="s">
        <v>4286</v>
      </c>
      <c r="G3623" s="68" t="s">
        <v>4287</v>
      </c>
      <c r="H3623" s="69">
        <v>174182</v>
      </c>
      <c r="I3623" s="68" t="s">
        <v>5148</v>
      </c>
      <c r="J3623" s="70"/>
      <c r="K3623" s="178"/>
    </row>
    <row r="3624" spans="1:11">
      <c r="A3624" s="67" t="s">
        <v>3551</v>
      </c>
      <c r="B3624" s="68" t="s">
        <v>3552</v>
      </c>
      <c r="C3624" s="68" t="s">
        <v>3539</v>
      </c>
      <c r="D3624" s="68" t="s">
        <v>3540</v>
      </c>
      <c r="E3624" s="68" t="s">
        <v>4285</v>
      </c>
      <c r="F3624" s="68" t="s">
        <v>4286</v>
      </c>
      <c r="G3624" s="68" t="s">
        <v>4287</v>
      </c>
      <c r="H3624" s="69">
        <v>87092</v>
      </c>
      <c r="I3624" s="68" t="s">
        <v>5148</v>
      </c>
      <c r="J3624" s="70"/>
      <c r="K3624" s="178"/>
    </row>
    <row r="3625" spans="1:11">
      <c r="A3625" s="67" t="s">
        <v>3553</v>
      </c>
      <c r="B3625" s="68" t="s">
        <v>3554</v>
      </c>
      <c r="C3625" s="68" t="s">
        <v>3555</v>
      </c>
      <c r="D3625" s="68" t="s">
        <v>3554</v>
      </c>
      <c r="E3625" s="68" t="s">
        <v>4285</v>
      </c>
      <c r="F3625" s="68" t="s">
        <v>4286</v>
      </c>
      <c r="G3625" s="68" t="s">
        <v>4287</v>
      </c>
      <c r="H3625" s="69">
        <v>116122</v>
      </c>
      <c r="I3625" s="68" t="s">
        <v>5148</v>
      </c>
      <c r="J3625" s="70"/>
      <c r="K3625" s="178"/>
    </row>
    <row r="3626" spans="1:11">
      <c r="A3626" s="67" t="s">
        <v>3556</v>
      </c>
      <c r="B3626" s="68" t="s">
        <v>3557</v>
      </c>
      <c r="C3626" s="68" t="s">
        <v>3555</v>
      </c>
      <c r="D3626" s="68" t="s">
        <v>3554</v>
      </c>
      <c r="E3626" s="68" t="s">
        <v>4285</v>
      </c>
      <c r="F3626" s="68" t="s">
        <v>4286</v>
      </c>
      <c r="G3626" s="68" t="s">
        <v>4287</v>
      </c>
      <c r="H3626" s="69">
        <v>754789</v>
      </c>
      <c r="I3626" s="68" t="s">
        <v>5148</v>
      </c>
      <c r="J3626" s="70"/>
      <c r="K3626" s="178"/>
    </row>
    <row r="3627" spans="1:11">
      <c r="A3627" s="67" t="s">
        <v>3558</v>
      </c>
      <c r="B3627" s="68" t="s">
        <v>3559</v>
      </c>
      <c r="C3627" s="68" t="s">
        <v>3555</v>
      </c>
      <c r="D3627" s="68" t="s">
        <v>3554</v>
      </c>
      <c r="E3627" s="68" t="s">
        <v>4285</v>
      </c>
      <c r="F3627" s="68" t="s">
        <v>4286</v>
      </c>
      <c r="G3627" s="68" t="s">
        <v>4287</v>
      </c>
      <c r="H3627" s="69">
        <v>725758</v>
      </c>
      <c r="I3627" s="68" t="s">
        <v>5148</v>
      </c>
      <c r="J3627" s="70"/>
      <c r="K3627" s="178"/>
    </row>
    <row r="3628" spans="1:11">
      <c r="A3628" s="67" t="s">
        <v>3560</v>
      </c>
      <c r="B3628" s="68" t="s">
        <v>3561</v>
      </c>
      <c r="C3628" s="68" t="s">
        <v>3555</v>
      </c>
      <c r="D3628" s="68" t="s">
        <v>3554</v>
      </c>
      <c r="E3628" s="68" t="s">
        <v>4285</v>
      </c>
      <c r="F3628" s="68" t="s">
        <v>4286</v>
      </c>
      <c r="G3628" s="68" t="s">
        <v>4287</v>
      </c>
      <c r="H3628" s="69">
        <v>29029</v>
      </c>
      <c r="I3628" s="68" t="s">
        <v>5148</v>
      </c>
      <c r="J3628" s="70"/>
      <c r="K3628" s="178"/>
    </row>
    <row r="3629" spans="1:11">
      <c r="A3629" s="67" t="s">
        <v>3562</v>
      </c>
      <c r="B3629" s="68" t="s">
        <v>3563</v>
      </c>
      <c r="C3629" s="68" t="s">
        <v>3564</v>
      </c>
      <c r="D3629" s="68" t="s">
        <v>3563</v>
      </c>
      <c r="E3629" s="68" t="s">
        <v>4285</v>
      </c>
      <c r="F3629" s="68" t="s">
        <v>4286</v>
      </c>
      <c r="G3629" s="68" t="s">
        <v>4287</v>
      </c>
      <c r="H3629" s="69">
        <v>174182</v>
      </c>
      <c r="I3629" s="68" t="s">
        <v>5148</v>
      </c>
      <c r="J3629" s="70"/>
      <c r="K3629" s="178"/>
    </row>
    <row r="3630" spans="1:11">
      <c r="A3630" s="67" t="s">
        <v>3565</v>
      </c>
      <c r="B3630" s="68" t="s">
        <v>3566</v>
      </c>
      <c r="C3630" s="68" t="s">
        <v>3564</v>
      </c>
      <c r="D3630" s="68" t="s">
        <v>3563</v>
      </c>
      <c r="E3630" s="68" t="s">
        <v>4285</v>
      </c>
      <c r="F3630" s="68" t="s">
        <v>4286</v>
      </c>
      <c r="G3630" s="68" t="s">
        <v>4287</v>
      </c>
      <c r="H3630" s="69">
        <v>203213</v>
      </c>
      <c r="I3630" s="68" t="s">
        <v>5148</v>
      </c>
      <c r="J3630" s="70"/>
      <c r="K3630" s="178"/>
    </row>
    <row r="3631" spans="1:11">
      <c r="A3631" s="67" t="s">
        <v>3567</v>
      </c>
      <c r="B3631" s="68" t="s">
        <v>3568</v>
      </c>
      <c r="C3631" s="68" t="s">
        <v>3564</v>
      </c>
      <c r="D3631" s="68" t="s">
        <v>3563</v>
      </c>
      <c r="E3631" s="68" t="s">
        <v>4285</v>
      </c>
      <c r="F3631" s="68" t="s">
        <v>4286</v>
      </c>
      <c r="G3631" s="68" t="s">
        <v>4287</v>
      </c>
      <c r="H3631" s="69">
        <v>1045092</v>
      </c>
      <c r="I3631" s="68" t="s">
        <v>5148</v>
      </c>
      <c r="J3631" s="70"/>
      <c r="K3631" s="178"/>
    </row>
    <row r="3632" spans="1:11">
      <c r="A3632" s="67" t="s">
        <v>3569</v>
      </c>
      <c r="B3632" s="68" t="s">
        <v>3570</v>
      </c>
      <c r="C3632" s="68" t="s">
        <v>3564</v>
      </c>
      <c r="D3632" s="68" t="s">
        <v>3563</v>
      </c>
      <c r="E3632" s="68" t="s">
        <v>4285</v>
      </c>
      <c r="F3632" s="68" t="s">
        <v>4286</v>
      </c>
      <c r="G3632" s="68" t="s">
        <v>4287</v>
      </c>
      <c r="H3632" s="69">
        <v>203213</v>
      </c>
      <c r="I3632" s="68" t="s">
        <v>5148</v>
      </c>
      <c r="J3632" s="70"/>
      <c r="K3632" s="178"/>
    </row>
    <row r="3633" spans="1:11">
      <c r="A3633" s="67" t="s">
        <v>3571</v>
      </c>
      <c r="B3633" s="68" t="s">
        <v>3572</v>
      </c>
      <c r="C3633" s="68" t="s">
        <v>3564</v>
      </c>
      <c r="D3633" s="68" t="s">
        <v>3563</v>
      </c>
      <c r="E3633" s="68" t="s">
        <v>4285</v>
      </c>
      <c r="F3633" s="68" t="s">
        <v>4286</v>
      </c>
      <c r="G3633" s="68" t="s">
        <v>4287</v>
      </c>
      <c r="H3633" s="69">
        <v>29029</v>
      </c>
      <c r="I3633" s="68" t="s">
        <v>5148</v>
      </c>
      <c r="J3633" s="70"/>
      <c r="K3633" s="178"/>
    </row>
    <row r="3634" spans="1:11">
      <c r="A3634" s="67" t="s">
        <v>3573</v>
      </c>
      <c r="B3634" s="68" t="s">
        <v>3574</v>
      </c>
      <c r="C3634" s="68" t="s">
        <v>3575</v>
      </c>
      <c r="D3634" s="68" t="s">
        <v>3574</v>
      </c>
      <c r="E3634" s="68" t="s">
        <v>4285</v>
      </c>
      <c r="F3634" s="68" t="s">
        <v>4286</v>
      </c>
      <c r="G3634" s="68" t="s">
        <v>4287</v>
      </c>
      <c r="H3634" s="69">
        <v>174182</v>
      </c>
      <c r="I3634" s="68" t="s">
        <v>5148</v>
      </c>
      <c r="J3634" s="70"/>
      <c r="K3634" s="178"/>
    </row>
    <row r="3635" spans="1:11">
      <c r="A3635" s="67" t="s">
        <v>3576</v>
      </c>
      <c r="B3635" s="68" t="s">
        <v>3577</v>
      </c>
      <c r="C3635" s="68" t="s">
        <v>3578</v>
      </c>
      <c r="D3635" s="68" t="s">
        <v>3577</v>
      </c>
      <c r="E3635" s="68" t="s">
        <v>4285</v>
      </c>
      <c r="F3635" s="68" t="s">
        <v>4286</v>
      </c>
      <c r="G3635" s="68" t="s">
        <v>4287</v>
      </c>
      <c r="H3635" s="69">
        <v>174182</v>
      </c>
      <c r="I3635" s="68" t="s">
        <v>5148</v>
      </c>
      <c r="J3635" s="70"/>
      <c r="K3635" s="178"/>
    </row>
    <row r="3636" spans="1:11">
      <c r="A3636" s="67" t="s">
        <v>3579</v>
      </c>
      <c r="B3636" s="68" t="s">
        <v>3580</v>
      </c>
      <c r="C3636" s="68" t="s">
        <v>3578</v>
      </c>
      <c r="D3636" s="68" t="s">
        <v>3577</v>
      </c>
      <c r="E3636" s="68" t="s">
        <v>4285</v>
      </c>
      <c r="F3636" s="68" t="s">
        <v>4286</v>
      </c>
      <c r="G3636" s="68" t="s">
        <v>4287</v>
      </c>
      <c r="H3636" s="69">
        <v>58061</v>
      </c>
      <c r="I3636" s="68" t="s">
        <v>5148</v>
      </c>
      <c r="J3636" s="70"/>
      <c r="K3636" s="178"/>
    </row>
    <row r="3637" spans="1:11">
      <c r="A3637" s="67" t="s">
        <v>3581</v>
      </c>
      <c r="B3637" s="68" t="s">
        <v>3582</v>
      </c>
      <c r="C3637" s="68" t="s">
        <v>3583</v>
      </c>
      <c r="D3637" s="68" t="s">
        <v>3584</v>
      </c>
      <c r="E3637" s="68" t="s">
        <v>4285</v>
      </c>
      <c r="F3637" s="68" t="s">
        <v>4286</v>
      </c>
      <c r="G3637" s="68" t="s">
        <v>4287</v>
      </c>
      <c r="H3637" s="69">
        <v>609637</v>
      </c>
      <c r="I3637" s="68" t="s">
        <v>5148</v>
      </c>
      <c r="J3637" s="70"/>
      <c r="K3637" s="178"/>
    </row>
    <row r="3638" spans="1:11">
      <c r="A3638" s="67" t="s">
        <v>3585</v>
      </c>
      <c r="B3638" s="68" t="s">
        <v>3586</v>
      </c>
      <c r="C3638" s="68" t="s">
        <v>3583</v>
      </c>
      <c r="D3638" s="68" t="s">
        <v>3584</v>
      </c>
      <c r="E3638" s="68" t="s">
        <v>4285</v>
      </c>
      <c r="F3638" s="68" t="s">
        <v>4286</v>
      </c>
      <c r="G3638" s="68" t="s">
        <v>4287</v>
      </c>
      <c r="H3638" s="69">
        <v>290304</v>
      </c>
      <c r="I3638" s="68" t="s">
        <v>5148</v>
      </c>
      <c r="J3638" s="70"/>
      <c r="K3638" s="178"/>
    </row>
    <row r="3639" spans="1:11">
      <c r="A3639" s="67" t="s">
        <v>3587</v>
      </c>
      <c r="B3639" s="68" t="s">
        <v>3588</v>
      </c>
      <c r="C3639" s="68" t="s">
        <v>3583</v>
      </c>
      <c r="D3639" s="68" t="s">
        <v>3584</v>
      </c>
      <c r="E3639" s="68" t="s">
        <v>4285</v>
      </c>
      <c r="F3639" s="68" t="s">
        <v>4286</v>
      </c>
      <c r="G3639" s="68" t="s">
        <v>4287</v>
      </c>
      <c r="H3639" s="69">
        <v>29029</v>
      </c>
      <c r="I3639" s="68" t="s">
        <v>5148</v>
      </c>
      <c r="J3639" s="70"/>
      <c r="K3639" s="178"/>
    </row>
    <row r="3640" spans="1:11">
      <c r="A3640" s="67" t="s">
        <v>3589</v>
      </c>
      <c r="B3640" s="68" t="s">
        <v>3590</v>
      </c>
      <c r="C3640" s="68" t="s">
        <v>3583</v>
      </c>
      <c r="D3640" s="68" t="s">
        <v>3584</v>
      </c>
      <c r="E3640" s="68" t="s">
        <v>4285</v>
      </c>
      <c r="F3640" s="68" t="s">
        <v>4286</v>
      </c>
      <c r="G3640" s="68" t="s">
        <v>4287</v>
      </c>
      <c r="H3640" s="69">
        <v>58061</v>
      </c>
      <c r="I3640" s="68" t="s">
        <v>5148</v>
      </c>
      <c r="J3640" s="70"/>
      <c r="K3640" s="178"/>
    </row>
    <row r="3641" spans="1:11">
      <c r="A3641" s="67" t="s">
        <v>3591</v>
      </c>
      <c r="B3641" s="68" t="s">
        <v>3592</v>
      </c>
      <c r="C3641" s="68" t="s">
        <v>3583</v>
      </c>
      <c r="D3641" s="68" t="s">
        <v>3584</v>
      </c>
      <c r="E3641" s="68" t="s">
        <v>4285</v>
      </c>
      <c r="F3641" s="68" t="s">
        <v>4286</v>
      </c>
      <c r="G3641" s="68" t="s">
        <v>4287</v>
      </c>
      <c r="H3641" s="69">
        <v>58061</v>
      </c>
      <c r="I3641" s="68" t="s">
        <v>5148</v>
      </c>
      <c r="J3641" s="70"/>
      <c r="K3641" s="178"/>
    </row>
    <row r="3642" spans="1:11">
      <c r="A3642" s="67" t="s">
        <v>3593</v>
      </c>
      <c r="B3642" s="68" t="s">
        <v>3594</v>
      </c>
      <c r="C3642" s="68" t="s">
        <v>3583</v>
      </c>
      <c r="D3642" s="68" t="s">
        <v>3584</v>
      </c>
      <c r="E3642" s="68" t="s">
        <v>4285</v>
      </c>
      <c r="F3642" s="68" t="s">
        <v>4286</v>
      </c>
      <c r="G3642" s="68" t="s">
        <v>4287</v>
      </c>
      <c r="H3642" s="69">
        <v>870909</v>
      </c>
      <c r="I3642" s="68" t="s">
        <v>5148</v>
      </c>
      <c r="J3642" s="70"/>
      <c r="K3642" s="178"/>
    </row>
    <row r="3643" spans="1:11">
      <c r="A3643" s="67" t="s">
        <v>3595</v>
      </c>
      <c r="B3643" s="68" t="s">
        <v>3596</v>
      </c>
      <c r="C3643" s="68" t="s">
        <v>3583</v>
      </c>
      <c r="D3643" s="68" t="s">
        <v>3584</v>
      </c>
      <c r="E3643" s="68" t="s">
        <v>4285</v>
      </c>
      <c r="F3643" s="68" t="s">
        <v>4286</v>
      </c>
      <c r="G3643" s="68" t="s">
        <v>4287</v>
      </c>
      <c r="H3643" s="69">
        <v>1391799</v>
      </c>
      <c r="I3643" s="68" t="s">
        <v>5148</v>
      </c>
      <c r="J3643" s="70"/>
      <c r="K3643" s="178"/>
    </row>
    <row r="3644" spans="1:11">
      <c r="A3644" s="67" t="s">
        <v>3597</v>
      </c>
      <c r="B3644" s="68" t="s">
        <v>3598</v>
      </c>
      <c r="C3644" s="68" t="s">
        <v>3583</v>
      </c>
      <c r="D3644" s="68" t="s">
        <v>3584</v>
      </c>
      <c r="E3644" s="68" t="s">
        <v>4285</v>
      </c>
      <c r="F3644" s="68" t="s">
        <v>4286</v>
      </c>
      <c r="G3644" s="68" t="s">
        <v>4287</v>
      </c>
      <c r="H3644" s="69">
        <v>58061</v>
      </c>
      <c r="I3644" s="68" t="s">
        <v>5148</v>
      </c>
      <c r="J3644" s="70"/>
      <c r="K3644" s="178"/>
    </row>
    <row r="3645" spans="1:11">
      <c r="A3645" s="67" t="s">
        <v>3599</v>
      </c>
      <c r="B3645" s="68" t="s">
        <v>3600</v>
      </c>
      <c r="C3645" s="68" t="s">
        <v>3583</v>
      </c>
      <c r="D3645" s="68" t="s">
        <v>3584</v>
      </c>
      <c r="E3645" s="68" t="s">
        <v>4285</v>
      </c>
      <c r="F3645" s="68" t="s">
        <v>4286</v>
      </c>
      <c r="G3645" s="68" t="s">
        <v>4287</v>
      </c>
      <c r="H3645" s="69">
        <v>812850</v>
      </c>
      <c r="I3645" s="68" t="s">
        <v>5148</v>
      </c>
      <c r="J3645" s="70"/>
      <c r="K3645" s="178"/>
    </row>
    <row r="3646" spans="1:11">
      <c r="A3646" s="67" t="s">
        <v>3601</v>
      </c>
      <c r="B3646" s="68" t="s">
        <v>3602</v>
      </c>
      <c r="C3646" s="68" t="s">
        <v>3583</v>
      </c>
      <c r="D3646" s="68" t="s">
        <v>3584</v>
      </c>
      <c r="E3646" s="68" t="s">
        <v>4285</v>
      </c>
      <c r="F3646" s="68" t="s">
        <v>4286</v>
      </c>
      <c r="G3646" s="68" t="s">
        <v>4287</v>
      </c>
      <c r="H3646" s="69">
        <v>1857942</v>
      </c>
      <c r="I3646" s="68" t="s">
        <v>5148</v>
      </c>
      <c r="J3646" s="70"/>
      <c r="K3646" s="178"/>
    </row>
    <row r="3647" spans="1:11">
      <c r="A3647" s="67" t="s">
        <v>3603</v>
      </c>
      <c r="B3647" s="68" t="s">
        <v>3604</v>
      </c>
      <c r="C3647" s="68" t="s">
        <v>3583</v>
      </c>
      <c r="D3647" s="68" t="s">
        <v>3584</v>
      </c>
      <c r="E3647" s="68" t="s">
        <v>4285</v>
      </c>
      <c r="F3647" s="68" t="s">
        <v>4286</v>
      </c>
      <c r="G3647" s="68" t="s">
        <v>4287</v>
      </c>
      <c r="H3647" s="69">
        <v>406425</v>
      </c>
      <c r="I3647" s="68" t="s">
        <v>5148</v>
      </c>
      <c r="J3647" s="70"/>
      <c r="K3647" s="178"/>
    </row>
    <row r="3648" spans="1:11">
      <c r="A3648" s="67" t="s">
        <v>3605</v>
      </c>
      <c r="B3648" s="68" t="s">
        <v>3606</v>
      </c>
      <c r="C3648" s="68" t="s">
        <v>3607</v>
      </c>
      <c r="D3648" s="68" t="s">
        <v>3608</v>
      </c>
      <c r="E3648" s="68" t="s">
        <v>4285</v>
      </c>
      <c r="F3648" s="68" t="s">
        <v>4286</v>
      </c>
      <c r="G3648" s="68" t="s">
        <v>4287</v>
      </c>
      <c r="H3648" s="69">
        <v>232242</v>
      </c>
      <c r="I3648" s="68" t="s">
        <v>5148</v>
      </c>
      <c r="J3648" s="70"/>
      <c r="K3648" s="178"/>
    </row>
    <row r="3649" spans="1:11">
      <c r="A3649" s="67" t="s">
        <v>3609</v>
      </c>
      <c r="B3649" s="68" t="s">
        <v>3610</v>
      </c>
      <c r="C3649" s="68" t="s">
        <v>3607</v>
      </c>
      <c r="D3649" s="68" t="s">
        <v>3608</v>
      </c>
      <c r="E3649" s="68" t="s">
        <v>4285</v>
      </c>
      <c r="F3649" s="68" t="s">
        <v>4286</v>
      </c>
      <c r="G3649" s="68" t="s">
        <v>4287</v>
      </c>
      <c r="H3649" s="69">
        <v>29029</v>
      </c>
      <c r="I3649" s="68" t="s">
        <v>5148</v>
      </c>
      <c r="J3649" s="70"/>
      <c r="K3649" s="178"/>
    </row>
    <row r="3650" spans="1:11">
      <c r="A3650" s="67" t="s">
        <v>3611</v>
      </c>
      <c r="B3650" s="68" t="s">
        <v>3612</v>
      </c>
      <c r="C3650" s="68" t="s">
        <v>3607</v>
      </c>
      <c r="D3650" s="68" t="s">
        <v>3608</v>
      </c>
      <c r="E3650" s="68" t="s">
        <v>4285</v>
      </c>
      <c r="F3650" s="68" t="s">
        <v>4286</v>
      </c>
      <c r="G3650" s="68" t="s">
        <v>4287</v>
      </c>
      <c r="H3650" s="69">
        <v>348364</v>
      </c>
      <c r="I3650" s="68" t="s">
        <v>5148</v>
      </c>
      <c r="J3650" s="70"/>
      <c r="K3650" s="178"/>
    </row>
    <row r="3651" spans="1:11">
      <c r="A3651" s="67" t="s">
        <v>3613</v>
      </c>
      <c r="B3651" s="68" t="s">
        <v>3614</v>
      </c>
      <c r="C3651" s="68" t="s">
        <v>3607</v>
      </c>
      <c r="D3651" s="68" t="s">
        <v>3608</v>
      </c>
      <c r="E3651" s="68" t="s">
        <v>4285</v>
      </c>
      <c r="F3651" s="68" t="s">
        <v>4286</v>
      </c>
      <c r="G3651" s="68" t="s">
        <v>4287</v>
      </c>
      <c r="H3651" s="69">
        <v>1475448</v>
      </c>
      <c r="I3651" s="68" t="s">
        <v>5148</v>
      </c>
      <c r="J3651" s="70"/>
      <c r="K3651" s="178"/>
    </row>
    <row r="3652" spans="1:11">
      <c r="A3652" s="67" t="s">
        <v>3615</v>
      </c>
      <c r="B3652" s="68" t="s">
        <v>3616</v>
      </c>
      <c r="C3652" s="68" t="s">
        <v>3607</v>
      </c>
      <c r="D3652" s="68" t="s">
        <v>3608</v>
      </c>
      <c r="E3652" s="68" t="s">
        <v>4285</v>
      </c>
      <c r="F3652" s="68" t="s">
        <v>4286</v>
      </c>
      <c r="G3652" s="68" t="s">
        <v>4287</v>
      </c>
      <c r="H3652" s="69">
        <v>1712790</v>
      </c>
      <c r="I3652" s="68" t="s">
        <v>5148</v>
      </c>
      <c r="J3652" s="70"/>
      <c r="K3652" s="178"/>
    </row>
    <row r="3653" spans="1:11">
      <c r="A3653" s="67" t="s">
        <v>3617</v>
      </c>
      <c r="B3653" s="68" t="s">
        <v>3618</v>
      </c>
      <c r="C3653" s="68" t="s">
        <v>3607</v>
      </c>
      <c r="D3653" s="68" t="s">
        <v>3608</v>
      </c>
      <c r="E3653" s="68" t="s">
        <v>4285</v>
      </c>
      <c r="F3653" s="68" t="s">
        <v>4286</v>
      </c>
      <c r="G3653" s="68" t="s">
        <v>4287</v>
      </c>
      <c r="H3653" s="69">
        <v>522545</v>
      </c>
      <c r="I3653" s="68" t="s">
        <v>5148</v>
      </c>
      <c r="J3653" s="70"/>
      <c r="K3653" s="178"/>
    </row>
    <row r="3654" spans="1:11">
      <c r="A3654" s="67" t="s">
        <v>3619</v>
      </c>
      <c r="B3654" s="68" t="s">
        <v>3620</v>
      </c>
      <c r="C3654" s="68" t="s">
        <v>3607</v>
      </c>
      <c r="D3654" s="68" t="s">
        <v>3608</v>
      </c>
      <c r="E3654" s="68" t="s">
        <v>4285</v>
      </c>
      <c r="F3654" s="68" t="s">
        <v>4286</v>
      </c>
      <c r="G3654" s="68" t="s">
        <v>4287</v>
      </c>
      <c r="H3654" s="69">
        <v>87092</v>
      </c>
      <c r="I3654" s="68" t="s">
        <v>5148</v>
      </c>
      <c r="J3654" s="70"/>
      <c r="K3654" s="178"/>
    </row>
    <row r="3655" spans="1:11">
      <c r="A3655" s="67" t="s">
        <v>3621</v>
      </c>
      <c r="B3655" s="68" t="s">
        <v>3622</v>
      </c>
      <c r="C3655" s="68" t="s">
        <v>3607</v>
      </c>
      <c r="D3655" s="68" t="s">
        <v>3608</v>
      </c>
      <c r="E3655" s="68" t="s">
        <v>4285</v>
      </c>
      <c r="F3655" s="68" t="s">
        <v>4286</v>
      </c>
      <c r="G3655" s="68" t="s">
        <v>4287</v>
      </c>
      <c r="H3655" s="69">
        <v>348364</v>
      </c>
      <c r="I3655" s="68" t="s">
        <v>5148</v>
      </c>
      <c r="J3655" s="70"/>
      <c r="K3655" s="178"/>
    </row>
    <row r="3656" spans="1:11">
      <c r="A3656" s="67" t="s">
        <v>3623</v>
      </c>
      <c r="B3656" s="68" t="s">
        <v>3624</v>
      </c>
      <c r="C3656" s="68" t="s">
        <v>3625</v>
      </c>
      <c r="D3656" s="68" t="s">
        <v>3626</v>
      </c>
      <c r="E3656" s="68" t="s">
        <v>4285</v>
      </c>
      <c r="F3656" s="68" t="s">
        <v>4286</v>
      </c>
      <c r="G3656" s="68" t="s">
        <v>4287</v>
      </c>
      <c r="H3656" s="69">
        <v>145151</v>
      </c>
      <c r="I3656" s="68" t="s">
        <v>5148</v>
      </c>
      <c r="J3656" s="70"/>
      <c r="K3656" s="178"/>
    </row>
    <row r="3657" spans="1:11">
      <c r="A3657" s="67" t="s">
        <v>3627</v>
      </c>
      <c r="B3657" s="68" t="s">
        <v>3628</v>
      </c>
      <c r="C3657" s="68" t="s">
        <v>3625</v>
      </c>
      <c r="D3657" s="68" t="s">
        <v>3626</v>
      </c>
      <c r="E3657" s="68" t="s">
        <v>4285</v>
      </c>
      <c r="F3657" s="68" t="s">
        <v>4286</v>
      </c>
      <c r="G3657" s="68" t="s">
        <v>4287</v>
      </c>
      <c r="H3657" s="69">
        <v>203213</v>
      </c>
      <c r="I3657" s="68" t="s">
        <v>5148</v>
      </c>
      <c r="J3657" s="70"/>
      <c r="K3657" s="178"/>
    </row>
    <row r="3658" spans="1:11">
      <c r="A3658" s="67" t="s">
        <v>3629</v>
      </c>
      <c r="B3658" s="68" t="s">
        <v>3630</v>
      </c>
      <c r="C3658" s="68" t="s">
        <v>3625</v>
      </c>
      <c r="D3658" s="68" t="s">
        <v>3626</v>
      </c>
      <c r="E3658" s="68" t="s">
        <v>4285</v>
      </c>
      <c r="F3658" s="68" t="s">
        <v>4286</v>
      </c>
      <c r="G3658" s="68" t="s">
        <v>4287</v>
      </c>
      <c r="H3658" s="69">
        <v>290304</v>
      </c>
      <c r="I3658" s="68" t="s">
        <v>5148</v>
      </c>
      <c r="J3658" s="70"/>
      <c r="K3658" s="178"/>
    </row>
    <row r="3659" spans="1:11">
      <c r="A3659" s="67" t="s">
        <v>3631</v>
      </c>
      <c r="B3659" s="68" t="s">
        <v>3632</v>
      </c>
      <c r="C3659" s="68" t="s">
        <v>3625</v>
      </c>
      <c r="D3659" s="68" t="s">
        <v>3626</v>
      </c>
      <c r="E3659" s="68" t="s">
        <v>4285</v>
      </c>
      <c r="F3659" s="68" t="s">
        <v>4286</v>
      </c>
      <c r="G3659" s="68" t="s">
        <v>4287</v>
      </c>
      <c r="H3659" s="69">
        <v>145151</v>
      </c>
      <c r="I3659" s="68" t="s">
        <v>5148</v>
      </c>
      <c r="J3659" s="70"/>
      <c r="K3659" s="178"/>
    </row>
    <row r="3660" spans="1:11">
      <c r="A3660" s="67" t="s">
        <v>3633</v>
      </c>
      <c r="B3660" s="68" t="s">
        <v>3634</v>
      </c>
      <c r="C3660" s="68" t="s">
        <v>3625</v>
      </c>
      <c r="D3660" s="68" t="s">
        <v>3626</v>
      </c>
      <c r="E3660" s="68" t="s">
        <v>4285</v>
      </c>
      <c r="F3660" s="68" t="s">
        <v>4286</v>
      </c>
      <c r="G3660" s="68" t="s">
        <v>4287</v>
      </c>
      <c r="H3660" s="69">
        <v>29029</v>
      </c>
      <c r="I3660" s="68" t="s">
        <v>5148</v>
      </c>
      <c r="J3660" s="70"/>
      <c r="K3660" s="178"/>
    </row>
    <row r="3661" spans="1:11">
      <c r="A3661" s="67" t="s">
        <v>3635</v>
      </c>
      <c r="B3661" s="68" t="s">
        <v>3636</v>
      </c>
      <c r="C3661" s="68" t="s">
        <v>3625</v>
      </c>
      <c r="D3661" s="68" t="s">
        <v>3626</v>
      </c>
      <c r="E3661" s="68" t="s">
        <v>4285</v>
      </c>
      <c r="F3661" s="68" t="s">
        <v>4286</v>
      </c>
      <c r="G3661" s="68" t="s">
        <v>4287</v>
      </c>
      <c r="H3661" s="69">
        <v>343891</v>
      </c>
      <c r="I3661" s="68" t="s">
        <v>5148</v>
      </c>
      <c r="J3661" s="70"/>
      <c r="K3661" s="178"/>
    </row>
    <row r="3662" spans="1:11">
      <c r="A3662" s="67" t="s">
        <v>3637</v>
      </c>
      <c r="B3662" s="68" t="s">
        <v>3638</v>
      </c>
      <c r="C3662" s="68" t="s">
        <v>3625</v>
      </c>
      <c r="D3662" s="68" t="s">
        <v>3626</v>
      </c>
      <c r="E3662" s="68" t="s">
        <v>4285</v>
      </c>
      <c r="F3662" s="68" t="s">
        <v>4286</v>
      </c>
      <c r="G3662" s="68" t="s">
        <v>4287</v>
      </c>
      <c r="H3662" s="69">
        <v>174182</v>
      </c>
      <c r="I3662" s="68" t="s">
        <v>5148</v>
      </c>
      <c r="J3662" s="70"/>
      <c r="K3662" s="178"/>
    </row>
    <row r="3663" spans="1:11">
      <c r="A3663" s="67" t="s">
        <v>3639</v>
      </c>
      <c r="B3663" s="68" t="s">
        <v>3640</v>
      </c>
      <c r="C3663" s="68" t="s">
        <v>3625</v>
      </c>
      <c r="D3663" s="68" t="s">
        <v>3626</v>
      </c>
      <c r="E3663" s="68" t="s">
        <v>4285</v>
      </c>
      <c r="F3663" s="68" t="s">
        <v>4286</v>
      </c>
      <c r="G3663" s="68" t="s">
        <v>4287</v>
      </c>
      <c r="H3663" s="69">
        <v>58061</v>
      </c>
      <c r="I3663" s="68" t="s">
        <v>5148</v>
      </c>
      <c r="J3663" s="70"/>
      <c r="K3663" s="178"/>
    </row>
    <row r="3664" spans="1:11">
      <c r="A3664" s="67" t="s">
        <v>3641</v>
      </c>
      <c r="B3664" s="68" t="s">
        <v>3642</v>
      </c>
      <c r="C3664" s="68" t="s">
        <v>3625</v>
      </c>
      <c r="D3664" s="68" t="s">
        <v>3626</v>
      </c>
      <c r="E3664" s="68" t="s">
        <v>4285</v>
      </c>
      <c r="F3664" s="68" t="s">
        <v>4286</v>
      </c>
      <c r="G3664" s="68" t="s">
        <v>4287</v>
      </c>
      <c r="H3664" s="69">
        <v>29029</v>
      </c>
      <c r="I3664" s="68" t="s">
        <v>5148</v>
      </c>
      <c r="J3664" s="70"/>
      <c r="K3664" s="178"/>
    </row>
    <row r="3665" spans="1:11">
      <c r="A3665" s="67" t="s">
        <v>3643</v>
      </c>
      <c r="B3665" s="68" t="s">
        <v>3644</v>
      </c>
      <c r="C3665" s="68" t="s">
        <v>3625</v>
      </c>
      <c r="D3665" s="68" t="s">
        <v>3626</v>
      </c>
      <c r="E3665" s="68" t="s">
        <v>4285</v>
      </c>
      <c r="F3665" s="68" t="s">
        <v>4286</v>
      </c>
      <c r="G3665" s="68" t="s">
        <v>4287</v>
      </c>
      <c r="H3665" s="69">
        <v>810889</v>
      </c>
      <c r="I3665" s="68" t="s">
        <v>5148</v>
      </c>
      <c r="J3665" s="70"/>
      <c r="K3665" s="178"/>
    </row>
    <row r="3666" spans="1:11">
      <c r="A3666" s="67" t="s">
        <v>3645</v>
      </c>
      <c r="B3666" s="68" t="s">
        <v>3646</v>
      </c>
      <c r="C3666" s="68" t="s">
        <v>3625</v>
      </c>
      <c r="D3666" s="68" t="s">
        <v>3626</v>
      </c>
      <c r="E3666" s="68" t="s">
        <v>4285</v>
      </c>
      <c r="F3666" s="68" t="s">
        <v>4286</v>
      </c>
      <c r="G3666" s="68" t="s">
        <v>4287</v>
      </c>
      <c r="H3666" s="69">
        <v>87092</v>
      </c>
      <c r="I3666" s="68" t="s">
        <v>5148</v>
      </c>
      <c r="J3666" s="70"/>
      <c r="K3666" s="178"/>
    </row>
    <row r="3667" spans="1:11">
      <c r="A3667" s="67" t="s">
        <v>3647</v>
      </c>
      <c r="B3667" s="68" t="s">
        <v>3648</v>
      </c>
      <c r="C3667" s="68" t="s">
        <v>3625</v>
      </c>
      <c r="D3667" s="68" t="s">
        <v>3626</v>
      </c>
      <c r="E3667" s="68" t="s">
        <v>4285</v>
      </c>
      <c r="F3667" s="68" t="s">
        <v>4286</v>
      </c>
      <c r="G3667" s="68" t="s">
        <v>4287</v>
      </c>
      <c r="H3667" s="69">
        <v>261274</v>
      </c>
      <c r="I3667" s="68" t="s">
        <v>5148</v>
      </c>
      <c r="J3667" s="70"/>
      <c r="K3667" s="178"/>
    </row>
    <row r="3668" spans="1:11">
      <c r="A3668" s="67" t="s">
        <v>3649</v>
      </c>
      <c r="B3668" s="68" t="s">
        <v>3650</v>
      </c>
      <c r="C3668" s="68" t="s">
        <v>3651</v>
      </c>
      <c r="D3668" s="68" t="s">
        <v>3652</v>
      </c>
      <c r="E3668" s="68" t="s">
        <v>4285</v>
      </c>
      <c r="F3668" s="68" t="s">
        <v>4286</v>
      </c>
      <c r="G3668" s="68" t="s">
        <v>4287</v>
      </c>
      <c r="H3668" s="69">
        <v>1074122</v>
      </c>
      <c r="I3668" s="68" t="s">
        <v>5148</v>
      </c>
      <c r="J3668" s="70"/>
      <c r="K3668" s="178"/>
    </row>
    <row r="3669" spans="1:11">
      <c r="A3669" s="67" t="s">
        <v>3653</v>
      </c>
      <c r="B3669" s="68" t="s">
        <v>3654</v>
      </c>
      <c r="C3669" s="68" t="s">
        <v>3651</v>
      </c>
      <c r="D3669" s="68" t="s">
        <v>3652</v>
      </c>
      <c r="E3669" s="68" t="s">
        <v>4285</v>
      </c>
      <c r="F3669" s="68" t="s">
        <v>4286</v>
      </c>
      <c r="G3669" s="68" t="s">
        <v>4287</v>
      </c>
      <c r="H3669" s="69">
        <v>3483640</v>
      </c>
      <c r="I3669" s="68" t="s">
        <v>5148</v>
      </c>
      <c r="J3669" s="70"/>
      <c r="K3669" s="178"/>
    </row>
    <row r="3670" spans="1:11">
      <c r="A3670" s="67" t="s">
        <v>3655</v>
      </c>
      <c r="B3670" s="68" t="s">
        <v>3656</v>
      </c>
      <c r="C3670" s="68" t="s">
        <v>3651</v>
      </c>
      <c r="D3670" s="68" t="s">
        <v>3652</v>
      </c>
      <c r="E3670" s="68" t="s">
        <v>4285</v>
      </c>
      <c r="F3670" s="68" t="s">
        <v>4286</v>
      </c>
      <c r="G3670" s="68" t="s">
        <v>4287</v>
      </c>
      <c r="H3670" s="69">
        <v>725758</v>
      </c>
      <c r="I3670" s="68" t="s">
        <v>5148</v>
      </c>
      <c r="J3670" s="70"/>
      <c r="K3670" s="178"/>
    </row>
    <row r="3671" spans="1:11">
      <c r="A3671" s="67" t="s">
        <v>3657</v>
      </c>
      <c r="B3671" s="68" t="s">
        <v>3658</v>
      </c>
      <c r="C3671" s="68" t="s">
        <v>3651</v>
      </c>
      <c r="D3671" s="68" t="s">
        <v>3652</v>
      </c>
      <c r="E3671" s="68" t="s">
        <v>4285</v>
      </c>
      <c r="F3671" s="68" t="s">
        <v>4286</v>
      </c>
      <c r="G3671" s="68" t="s">
        <v>4287</v>
      </c>
      <c r="H3671" s="69">
        <v>15386079</v>
      </c>
      <c r="I3671" s="68" t="s">
        <v>5148</v>
      </c>
      <c r="J3671" s="70"/>
      <c r="K3671" s="178"/>
    </row>
    <row r="3672" spans="1:11">
      <c r="A3672" s="67" t="s">
        <v>3659</v>
      </c>
      <c r="B3672" s="68" t="s">
        <v>3660</v>
      </c>
      <c r="C3672" s="68" t="s">
        <v>3651</v>
      </c>
      <c r="D3672" s="68" t="s">
        <v>3652</v>
      </c>
      <c r="E3672" s="68" t="s">
        <v>4285</v>
      </c>
      <c r="F3672" s="68" t="s">
        <v>4286</v>
      </c>
      <c r="G3672" s="68" t="s">
        <v>4287</v>
      </c>
      <c r="H3672" s="69">
        <v>1364425</v>
      </c>
      <c r="I3672" s="68" t="s">
        <v>5148</v>
      </c>
      <c r="J3672" s="70"/>
      <c r="K3672" s="178"/>
    </row>
    <row r="3673" spans="1:11">
      <c r="A3673" s="67" t="s">
        <v>3661</v>
      </c>
      <c r="B3673" s="68" t="s">
        <v>3662</v>
      </c>
      <c r="C3673" s="68" t="s">
        <v>3651</v>
      </c>
      <c r="D3673" s="68" t="s">
        <v>3652</v>
      </c>
      <c r="E3673" s="68" t="s">
        <v>4285</v>
      </c>
      <c r="F3673" s="68" t="s">
        <v>4286</v>
      </c>
      <c r="G3673" s="68" t="s">
        <v>4287</v>
      </c>
      <c r="H3673" s="69">
        <v>3454611</v>
      </c>
      <c r="I3673" s="68" t="s">
        <v>5148</v>
      </c>
      <c r="J3673" s="70"/>
      <c r="K3673" s="178"/>
    </row>
    <row r="3674" spans="1:11">
      <c r="A3674" s="67" t="s">
        <v>3663</v>
      </c>
      <c r="B3674" s="68" t="s">
        <v>3664</v>
      </c>
      <c r="C3674" s="68" t="s">
        <v>3651</v>
      </c>
      <c r="D3674" s="68" t="s">
        <v>3652</v>
      </c>
      <c r="E3674" s="68" t="s">
        <v>4285</v>
      </c>
      <c r="F3674" s="68" t="s">
        <v>4286</v>
      </c>
      <c r="G3674" s="68" t="s">
        <v>4287</v>
      </c>
      <c r="H3674" s="69">
        <v>5622897</v>
      </c>
      <c r="I3674" s="68" t="s">
        <v>5148</v>
      </c>
      <c r="J3674" s="70"/>
      <c r="K3674" s="178"/>
    </row>
    <row r="3675" spans="1:11">
      <c r="A3675" s="67" t="s">
        <v>3665</v>
      </c>
      <c r="B3675" s="68" t="s">
        <v>3666</v>
      </c>
      <c r="C3675" s="68" t="s">
        <v>3651</v>
      </c>
      <c r="D3675" s="68" t="s">
        <v>3652</v>
      </c>
      <c r="E3675" s="68" t="s">
        <v>4285</v>
      </c>
      <c r="F3675" s="68" t="s">
        <v>4286</v>
      </c>
      <c r="G3675" s="68" t="s">
        <v>4287</v>
      </c>
      <c r="H3675" s="69">
        <v>1712790</v>
      </c>
      <c r="I3675" s="68" t="s">
        <v>5148</v>
      </c>
      <c r="J3675" s="70"/>
      <c r="K3675" s="178"/>
    </row>
    <row r="3676" spans="1:11">
      <c r="A3676" s="67" t="s">
        <v>3667</v>
      </c>
      <c r="B3676" s="68" t="s">
        <v>3668</v>
      </c>
      <c r="C3676" s="68" t="s">
        <v>3651</v>
      </c>
      <c r="D3676" s="68" t="s">
        <v>3652</v>
      </c>
      <c r="E3676" s="68" t="s">
        <v>4285</v>
      </c>
      <c r="F3676" s="68" t="s">
        <v>4286</v>
      </c>
      <c r="G3676" s="68" t="s">
        <v>4287</v>
      </c>
      <c r="H3676" s="69">
        <v>319335</v>
      </c>
      <c r="I3676" s="68" t="s">
        <v>5148</v>
      </c>
      <c r="J3676" s="70"/>
      <c r="K3676" s="178"/>
    </row>
    <row r="3677" spans="1:11">
      <c r="A3677" s="67" t="s">
        <v>3669</v>
      </c>
      <c r="B3677" s="68" t="s">
        <v>3670</v>
      </c>
      <c r="C3677" s="68" t="s">
        <v>3651</v>
      </c>
      <c r="D3677" s="68" t="s">
        <v>3652</v>
      </c>
      <c r="E3677" s="68" t="s">
        <v>4285</v>
      </c>
      <c r="F3677" s="68" t="s">
        <v>4286</v>
      </c>
      <c r="G3677" s="68" t="s">
        <v>4287</v>
      </c>
      <c r="H3677" s="69">
        <v>29029</v>
      </c>
      <c r="I3677" s="68" t="s">
        <v>5148</v>
      </c>
      <c r="J3677" s="70"/>
      <c r="K3677" s="178"/>
    </row>
    <row r="3678" spans="1:11">
      <c r="A3678" s="67" t="s">
        <v>3671</v>
      </c>
      <c r="B3678" s="68" t="s">
        <v>3672</v>
      </c>
      <c r="C3678" s="68" t="s">
        <v>3651</v>
      </c>
      <c r="D3678" s="68" t="s">
        <v>3652</v>
      </c>
      <c r="E3678" s="68" t="s">
        <v>4285</v>
      </c>
      <c r="F3678" s="68" t="s">
        <v>4286</v>
      </c>
      <c r="G3678" s="68" t="s">
        <v>4287</v>
      </c>
      <c r="H3678" s="69">
        <v>116122</v>
      </c>
      <c r="I3678" s="68" t="s">
        <v>5148</v>
      </c>
      <c r="J3678" s="70"/>
      <c r="K3678" s="178"/>
    </row>
    <row r="3679" spans="1:11">
      <c r="A3679" s="67" t="s">
        <v>3673</v>
      </c>
      <c r="B3679" s="68" t="s">
        <v>3674</v>
      </c>
      <c r="C3679" s="68" t="s">
        <v>3651</v>
      </c>
      <c r="D3679" s="68" t="s">
        <v>3652</v>
      </c>
      <c r="E3679" s="68" t="s">
        <v>4285</v>
      </c>
      <c r="F3679" s="68" t="s">
        <v>4286</v>
      </c>
      <c r="G3679" s="68" t="s">
        <v>4287</v>
      </c>
      <c r="H3679" s="69">
        <v>348364</v>
      </c>
      <c r="I3679" s="68" t="s">
        <v>5148</v>
      </c>
      <c r="J3679" s="70"/>
      <c r="K3679" s="178"/>
    </row>
    <row r="3680" spans="1:11">
      <c r="A3680" s="67" t="s">
        <v>3675</v>
      </c>
      <c r="B3680" s="68" t="s">
        <v>3676</v>
      </c>
      <c r="C3680" s="68" t="s">
        <v>3651</v>
      </c>
      <c r="D3680" s="68" t="s">
        <v>3652</v>
      </c>
      <c r="E3680" s="68" t="s">
        <v>4285</v>
      </c>
      <c r="F3680" s="68" t="s">
        <v>4286</v>
      </c>
      <c r="G3680" s="68" t="s">
        <v>4287</v>
      </c>
      <c r="H3680" s="69">
        <v>174182</v>
      </c>
      <c r="I3680" s="68" t="s">
        <v>5148</v>
      </c>
      <c r="J3680" s="70"/>
      <c r="K3680" s="178"/>
    </row>
    <row r="3681" spans="1:11">
      <c r="A3681" s="67" t="s">
        <v>3677</v>
      </c>
      <c r="B3681" s="68" t="s">
        <v>3678</v>
      </c>
      <c r="C3681" s="68" t="s">
        <v>3679</v>
      </c>
      <c r="D3681" s="68" t="s">
        <v>3680</v>
      </c>
      <c r="E3681" s="68" t="s">
        <v>4285</v>
      </c>
      <c r="F3681" s="68" t="s">
        <v>4286</v>
      </c>
      <c r="G3681" s="68" t="s">
        <v>4287</v>
      </c>
      <c r="H3681" s="69">
        <v>87092</v>
      </c>
      <c r="I3681" s="68" t="s">
        <v>5148</v>
      </c>
      <c r="J3681" s="70"/>
      <c r="K3681" s="178"/>
    </row>
    <row r="3682" spans="1:11">
      <c r="A3682" s="67" t="s">
        <v>3681</v>
      </c>
      <c r="B3682" s="68" t="s">
        <v>3682</v>
      </c>
      <c r="C3682" s="68" t="s">
        <v>3679</v>
      </c>
      <c r="D3682" s="68" t="s">
        <v>3680</v>
      </c>
      <c r="E3682" s="68" t="s">
        <v>4285</v>
      </c>
      <c r="F3682" s="68" t="s">
        <v>4286</v>
      </c>
      <c r="G3682" s="68" t="s">
        <v>4287</v>
      </c>
      <c r="H3682" s="69">
        <v>203213</v>
      </c>
      <c r="I3682" s="68" t="s">
        <v>5148</v>
      </c>
      <c r="J3682" s="70"/>
      <c r="K3682" s="178"/>
    </row>
    <row r="3683" spans="1:11">
      <c r="A3683" s="67" t="s">
        <v>3683</v>
      </c>
      <c r="B3683" s="68" t="s">
        <v>3684</v>
      </c>
      <c r="C3683" s="68" t="s">
        <v>3679</v>
      </c>
      <c r="D3683" s="68" t="s">
        <v>3680</v>
      </c>
      <c r="E3683" s="68" t="s">
        <v>4285</v>
      </c>
      <c r="F3683" s="68" t="s">
        <v>4286</v>
      </c>
      <c r="G3683" s="68" t="s">
        <v>4287</v>
      </c>
      <c r="H3683" s="69">
        <v>938550</v>
      </c>
      <c r="I3683" s="68" t="s">
        <v>5148</v>
      </c>
      <c r="J3683" s="70"/>
      <c r="K3683" s="178"/>
    </row>
    <row r="3684" spans="1:11">
      <c r="A3684" s="67" t="s">
        <v>3685</v>
      </c>
      <c r="B3684" s="68" t="s">
        <v>3686</v>
      </c>
      <c r="C3684" s="68" t="s">
        <v>3679</v>
      </c>
      <c r="D3684" s="68" t="s">
        <v>3680</v>
      </c>
      <c r="E3684" s="68" t="s">
        <v>4285</v>
      </c>
      <c r="F3684" s="68" t="s">
        <v>4286</v>
      </c>
      <c r="G3684" s="68" t="s">
        <v>4287</v>
      </c>
      <c r="H3684" s="69">
        <v>290304</v>
      </c>
      <c r="I3684" s="68" t="s">
        <v>5148</v>
      </c>
      <c r="J3684" s="70"/>
      <c r="K3684" s="178"/>
    </row>
    <row r="3685" spans="1:11">
      <c r="A3685" s="67" t="s">
        <v>3687</v>
      </c>
      <c r="B3685" s="68" t="s">
        <v>3688</v>
      </c>
      <c r="C3685" s="68" t="s">
        <v>3689</v>
      </c>
      <c r="D3685" s="68" t="s">
        <v>3690</v>
      </c>
      <c r="E3685" s="68" t="s">
        <v>4285</v>
      </c>
      <c r="F3685" s="68" t="s">
        <v>4286</v>
      </c>
      <c r="G3685" s="68" t="s">
        <v>4287</v>
      </c>
      <c r="H3685" s="69">
        <v>203213</v>
      </c>
      <c r="I3685" s="68" t="s">
        <v>5148</v>
      </c>
      <c r="J3685" s="70"/>
      <c r="K3685" s="178"/>
    </row>
    <row r="3686" spans="1:11">
      <c r="A3686" s="67" t="s">
        <v>3691</v>
      </c>
      <c r="B3686" s="68" t="s">
        <v>3692</v>
      </c>
      <c r="C3686" s="68" t="s">
        <v>3693</v>
      </c>
      <c r="D3686" s="68" t="s">
        <v>3694</v>
      </c>
      <c r="E3686" s="68" t="s">
        <v>4285</v>
      </c>
      <c r="F3686" s="68" t="s">
        <v>4286</v>
      </c>
      <c r="G3686" s="68" t="s">
        <v>4287</v>
      </c>
      <c r="H3686" s="69">
        <v>348364</v>
      </c>
      <c r="I3686" s="68" t="s">
        <v>5148</v>
      </c>
      <c r="J3686" s="70"/>
      <c r="K3686" s="178"/>
    </row>
    <row r="3687" spans="1:11">
      <c r="A3687" s="67" t="s">
        <v>3695</v>
      </c>
      <c r="B3687" s="68" t="s">
        <v>3696</v>
      </c>
      <c r="C3687" s="68" t="s">
        <v>3693</v>
      </c>
      <c r="D3687" s="68" t="s">
        <v>3694</v>
      </c>
      <c r="E3687" s="68" t="s">
        <v>4285</v>
      </c>
      <c r="F3687" s="68" t="s">
        <v>4286</v>
      </c>
      <c r="G3687" s="68" t="s">
        <v>4287</v>
      </c>
      <c r="H3687" s="69">
        <v>725758</v>
      </c>
      <c r="I3687" s="68" t="s">
        <v>5148</v>
      </c>
      <c r="J3687" s="70"/>
      <c r="K3687" s="178"/>
    </row>
    <row r="3688" spans="1:11">
      <c r="A3688" s="67" t="s">
        <v>3697</v>
      </c>
      <c r="B3688" s="68" t="s">
        <v>3698</v>
      </c>
      <c r="C3688" s="68" t="s">
        <v>3693</v>
      </c>
      <c r="D3688" s="68" t="s">
        <v>3694</v>
      </c>
      <c r="E3688" s="68" t="s">
        <v>4285</v>
      </c>
      <c r="F3688" s="68" t="s">
        <v>4286</v>
      </c>
      <c r="G3688" s="68" t="s">
        <v>4287</v>
      </c>
      <c r="H3688" s="69">
        <v>116122</v>
      </c>
      <c r="I3688" s="68" t="s">
        <v>5148</v>
      </c>
      <c r="J3688" s="70"/>
      <c r="K3688" s="178"/>
    </row>
    <row r="3689" spans="1:11">
      <c r="A3689" s="67" t="s">
        <v>3699</v>
      </c>
      <c r="B3689" s="68" t="s">
        <v>3700</v>
      </c>
      <c r="C3689" s="68" t="s">
        <v>3693</v>
      </c>
      <c r="D3689" s="68" t="s">
        <v>3694</v>
      </c>
      <c r="E3689" s="68" t="s">
        <v>4285</v>
      </c>
      <c r="F3689" s="68" t="s">
        <v>4286</v>
      </c>
      <c r="G3689" s="68" t="s">
        <v>4287</v>
      </c>
      <c r="H3689" s="69">
        <v>232242</v>
      </c>
      <c r="I3689" s="68" t="s">
        <v>5148</v>
      </c>
      <c r="J3689" s="70"/>
      <c r="K3689" s="178"/>
    </row>
    <row r="3690" spans="1:11">
      <c r="A3690" s="67" t="s">
        <v>3701</v>
      </c>
      <c r="B3690" s="68" t="s">
        <v>3702</v>
      </c>
      <c r="C3690" s="68" t="s">
        <v>3693</v>
      </c>
      <c r="D3690" s="68" t="s">
        <v>3694</v>
      </c>
      <c r="E3690" s="68" t="s">
        <v>4285</v>
      </c>
      <c r="F3690" s="68" t="s">
        <v>4286</v>
      </c>
      <c r="G3690" s="68" t="s">
        <v>4287</v>
      </c>
      <c r="H3690" s="69">
        <v>580606</v>
      </c>
      <c r="I3690" s="68" t="s">
        <v>5148</v>
      </c>
      <c r="J3690" s="70"/>
      <c r="K3690" s="178"/>
    </row>
    <row r="3691" spans="1:11">
      <c r="A3691" s="67" t="s">
        <v>3703</v>
      </c>
      <c r="B3691" s="68" t="s">
        <v>3704</v>
      </c>
      <c r="C3691" s="68" t="s">
        <v>3693</v>
      </c>
      <c r="D3691" s="68" t="s">
        <v>3694</v>
      </c>
      <c r="E3691" s="68" t="s">
        <v>4285</v>
      </c>
      <c r="F3691" s="68" t="s">
        <v>4286</v>
      </c>
      <c r="G3691" s="68" t="s">
        <v>4287</v>
      </c>
      <c r="H3691" s="69">
        <v>870909</v>
      </c>
      <c r="I3691" s="68" t="s">
        <v>5148</v>
      </c>
      <c r="J3691" s="70"/>
      <c r="K3691" s="178"/>
    </row>
    <row r="3692" spans="1:11">
      <c r="A3692" s="67" t="s">
        <v>3705</v>
      </c>
      <c r="B3692" s="68" t="s">
        <v>3706</v>
      </c>
      <c r="C3692" s="68" t="s">
        <v>3693</v>
      </c>
      <c r="D3692" s="68" t="s">
        <v>3694</v>
      </c>
      <c r="E3692" s="68" t="s">
        <v>4285</v>
      </c>
      <c r="F3692" s="68" t="s">
        <v>4286</v>
      </c>
      <c r="G3692" s="68" t="s">
        <v>4287</v>
      </c>
      <c r="H3692" s="69">
        <v>2786913</v>
      </c>
      <c r="I3692" s="68" t="s">
        <v>5148</v>
      </c>
      <c r="J3692" s="70"/>
      <c r="K3692" s="178"/>
    </row>
    <row r="3693" spans="1:11">
      <c r="A3693" s="67" t="s">
        <v>3707</v>
      </c>
      <c r="B3693" s="68" t="s">
        <v>3708</v>
      </c>
      <c r="C3693" s="68" t="s">
        <v>3693</v>
      </c>
      <c r="D3693" s="68" t="s">
        <v>3694</v>
      </c>
      <c r="E3693" s="68" t="s">
        <v>4285</v>
      </c>
      <c r="F3693" s="68" t="s">
        <v>4286</v>
      </c>
      <c r="G3693" s="68" t="s">
        <v>4287</v>
      </c>
      <c r="H3693" s="69">
        <v>3048185</v>
      </c>
      <c r="I3693" s="68" t="s">
        <v>5148</v>
      </c>
      <c r="J3693" s="70"/>
      <c r="K3693" s="178"/>
    </row>
    <row r="3694" spans="1:11">
      <c r="A3694" s="67" t="s">
        <v>3709</v>
      </c>
      <c r="B3694" s="68" t="s">
        <v>3710</v>
      </c>
      <c r="C3694" s="68" t="s">
        <v>3693</v>
      </c>
      <c r="D3694" s="68" t="s">
        <v>3694</v>
      </c>
      <c r="E3694" s="68" t="s">
        <v>4285</v>
      </c>
      <c r="F3694" s="68" t="s">
        <v>4286</v>
      </c>
      <c r="G3694" s="68" t="s">
        <v>4287</v>
      </c>
      <c r="H3694" s="69">
        <v>987032</v>
      </c>
      <c r="I3694" s="68" t="s">
        <v>5148</v>
      </c>
      <c r="J3694" s="70"/>
      <c r="K3694" s="178"/>
    </row>
    <row r="3695" spans="1:11">
      <c r="A3695" s="67" t="s">
        <v>3711</v>
      </c>
      <c r="B3695" s="68" t="s">
        <v>3712</v>
      </c>
      <c r="C3695" s="68" t="s">
        <v>3693</v>
      </c>
      <c r="D3695" s="68" t="s">
        <v>3694</v>
      </c>
      <c r="E3695" s="68" t="s">
        <v>4285</v>
      </c>
      <c r="F3695" s="68" t="s">
        <v>4286</v>
      </c>
      <c r="G3695" s="68" t="s">
        <v>4287</v>
      </c>
      <c r="H3695" s="69">
        <v>2554670</v>
      </c>
      <c r="I3695" s="68" t="s">
        <v>5148</v>
      </c>
      <c r="J3695" s="70"/>
      <c r="K3695" s="178"/>
    </row>
    <row r="3696" spans="1:11">
      <c r="A3696" s="67" t="s">
        <v>3713</v>
      </c>
      <c r="B3696" s="68" t="s">
        <v>3714</v>
      </c>
      <c r="C3696" s="68" t="s">
        <v>3693</v>
      </c>
      <c r="D3696" s="68" t="s">
        <v>3694</v>
      </c>
      <c r="E3696" s="68" t="s">
        <v>4285</v>
      </c>
      <c r="F3696" s="68" t="s">
        <v>4286</v>
      </c>
      <c r="G3696" s="68" t="s">
        <v>4287</v>
      </c>
      <c r="H3696" s="69">
        <v>464486</v>
      </c>
      <c r="I3696" s="68" t="s">
        <v>5148</v>
      </c>
      <c r="J3696" s="70"/>
      <c r="K3696" s="178"/>
    </row>
    <row r="3697" spans="1:11">
      <c r="A3697" s="67" t="s">
        <v>3715</v>
      </c>
      <c r="B3697" s="68" t="s">
        <v>3716</v>
      </c>
      <c r="C3697" s="68" t="s">
        <v>3693</v>
      </c>
      <c r="D3697" s="68" t="s">
        <v>3694</v>
      </c>
      <c r="E3697" s="68" t="s">
        <v>4285</v>
      </c>
      <c r="F3697" s="68" t="s">
        <v>4286</v>
      </c>
      <c r="G3697" s="68" t="s">
        <v>4287</v>
      </c>
      <c r="H3697" s="69">
        <v>29029</v>
      </c>
      <c r="I3697" s="68" t="s">
        <v>5148</v>
      </c>
      <c r="J3697" s="70"/>
      <c r="K3697" s="178"/>
    </row>
    <row r="3698" spans="1:11">
      <c r="A3698" s="67" t="s">
        <v>3717</v>
      </c>
      <c r="B3698" s="68" t="s">
        <v>3718</v>
      </c>
      <c r="C3698" s="68" t="s">
        <v>3693</v>
      </c>
      <c r="D3698" s="68" t="s">
        <v>3694</v>
      </c>
      <c r="E3698" s="68" t="s">
        <v>4285</v>
      </c>
      <c r="F3698" s="68" t="s">
        <v>4286</v>
      </c>
      <c r="G3698" s="68" t="s">
        <v>4287</v>
      </c>
      <c r="H3698" s="69">
        <v>551575</v>
      </c>
      <c r="I3698" s="68" t="s">
        <v>5148</v>
      </c>
      <c r="J3698" s="70"/>
      <c r="K3698" s="178"/>
    </row>
    <row r="3699" spans="1:11">
      <c r="A3699" s="67" t="s">
        <v>3719</v>
      </c>
      <c r="B3699" s="68" t="s">
        <v>3720</v>
      </c>
      <c r="C3699" s="68" t="s">
        <v>3693</v>
      </c>
      <c r="D3699" s="68" t="s">
        <v>3694</v>
      </c>
      <c r="E3699" s="68" t="s">
        <v>4285</v>
      </c>
      <c r="F3699" s="68" t="s">
        <v>4286</v>
      </c>
      <c r="G3699" s="68" t="s">
        <v>4287</v>
      </c>
      <c r="H3699" s="69">
        <v>2090184</v>
      </c>
      <c r="I3699" s="68" t="s">
        <v>5148</v>
      </c>
      <c r="J3699" s="70"/>
      <c r="K3699" s="178"/>
    </row>
    <row r="3700" spans="1:11">
      <c r="A3700" s="67" t="s">
        <v>3721</v>
      </c>
      <c r="B3700" s="68" t="s">
        <v>3722</v>
      </c>
      <c r="C3700" s="68" t="s">
        <v>3693</v>
      </c>
      <c r="D3700" s="68" t="s">
        <v>3694</v>
      </c>
      <c r="E3700" s="68" t="s">
        <v>4285</v>
      </c>
      <c r="F3700" s="68" t="s">
        <v>4286</v>
      </c>
      <c r="G3700" s="68" t="s">
        <v>4287</v>
      </c>
      <c r="H3700" s="69">
        <v>203213</v>
      </c>
      <c r="I3700" s="68" t="s">
        <v>5148</v>
      </c>
      <c r="J3700" s="70"/>
      <c r="K3700" s="178"/>
    </row>
    <row r="3701" spans="1:11">
      <c r="A3701" s="67" t="s">
        <v>3723</v>
      </c>
      <c r="B3701" s="68" t="s">
        <v>3724</v>
      </c>
      <c r="C3701" s="68" t="s">
        <v>3693</v>
      </c>
      <c r="D3701" s="68" t="s">
        <v>3694</v>
      </c>
      <c r="E3701" s="68" t="s">
        <v>4285</v>
      </c>
      <c r="F3701" s="68" t="s">
        <v>4286</v>
      </c>
      <c r="G3701" s="68" t="s">
        <v>4287</v>
      </c>
      <c r="H3701" s="69">
        <v>261274</v>
      </c>
      <c r="I3701" s="68" t="s">
        <v>5148</v>
      </c>
      <c r="J3701" s="70"/>
      <c r="K3701" s="178"/>
    </row>
    <row r="3702" spans="1:11">
      <c r="A3702" s="67" t="s">
        <v>3725</v>
      </c>
      <c r="B3702" s="68" t="s">
        <v>3726</v>
      </c>
      <c r="C3702" s="68" t="s">
        <v>3693</v>
      </c>
      <c r="D3702" s="68" t="s">
        <v>3694</v>
      </c>
      <c r="E3702" s="68" t="s">
        <v>4285</v>
      </c>
      <c r="F3702" s="68" t="s">
        <v>4286</v>
      </c>
      <c r="G3702" s="68" t="s">
        <v>4287</v>
      </c>
      <c r="H3702" s="69">
        <v>2322427</v>
      </c>
      <c r="I3702" s="68" t="s">
        <v>5148</v>
      </c>
      <c r="J3702" s="70"/>
      <c r="K3702" s="178"/>
    </row>
    <row r="3703" spans="1:11">
      <c r="A3703" s="67" t="s">
        <v>3727</v>
      </c>
      <c r="B3703" s="68" t="s">
        <v>3728</v>
      </c>
      <c r="C3703" s="68" t="s">
        <v>3693</v>
      </c>
      <c r="D3703" s="68" t="s">
        <v>3694</v>
      </c>
      <c r="E3703" s="68" t="s">
        <v>4285</v>
      </c>
      <c r="F3703" s="68" t="s">
        <v>4286</v>
      </c>
      <c r="G3703" s="68" t="s">
        <v>4287</v>
      </c>
      <c r="H3703" s="69">
        <v>174182</v>
      </c>
      <c r="I3703" s="68" t="s">
        <v>5148</v>
      </c>
      <c r="J3703" s="70"/>
      <c r="K3703" s="178"/>
    </row>
    <row r="3704" spans="1:11">
      <c r="A3704" s="67" t="s">
        <v>3729</v>
      </c>
      <c r="B3704" s="68" t="s">
        <v>3730</v>
      </c>
      <c r="C3704" s="68" t="s">
        <v>3693</v>
      </c>
      <c r="D3704" s="68" t="s">
        <v>3694</v>
      </c>
      <c r="E3704" s="68" t="s">
        <v>4285</v>
      </c>
      <c r="F3704" s="68" t="s">
        <v>4286</v>
      </c>
      <c r="G3704" s="68" t="s">
        <v>4287</v>
      </c>
      <c r="H3704" s="69">
        <v>783819</v>
      </c>
      <c r="I3704" s="68" t="s">
        <v>5148</v>
      </c>
      <c r="J3704" s="70"/>
      <c r="K3704" s="178"/>
    </row>
    <row r="3705" spans="1:11">
      <c r="A3705" s="67" t="s">
        <v>3731</v>
      </c>
      <c r="B3705" s="68" t="s">
        <v>3732</v>
      </c>
      <c r="C3705" s="68" t="s">
        <v>3693</v>
      </c>
      <c r="D3705" s="68" t="s">
        <v>3694</v>
      </c>
      <c r="E3705" s="68" t="s">
        <v>4285</v>
      </c>
      <c r="F3705" s="68" t="s">
        <v>4286</v>
      </c>
      <c r="G3705" s="68" t="s">
        <v>4287</v>
      </c>
      <c r="H3705" s="69">
        <v>58061</v>
      </c>
      <c r="I3705" s="68" t="s">
        <v>5148</v>
      </c>
      <c r="J3705" s="70"/>
      <c r="K3705" s="178"/>
    </row>
    <row r="3706" spans="1:11">
      <c r="A3706" s="67" t="s">
        <v>3733</v>
      </c>
      <c r="B3706" s="68" t="s">
        <v>3734</v>
      </c>
      <c r="C3706" s="68" t="s">
        <v>3693</v>
      </c>
      <c r="D3706" s="68" t="s">
        <v>3694</v>
      </c>
      <c r="E3706" s="68" t="s">
        <v>4285</v>
      </c>
      <c r="F3706" s="68" t="s">
        <v>4286</v>
      </c>
      <c r="G3706" s="68" t="s">
        <v>4287</v>
      </c>
      <c r="H3706" s="69">
        <v>116122</v>
      </c>
      <c r="I3706" s="68" t="s">
        <v>5148</v>
      </c>
      <c r="J3706" s="70"/>
      <c r="K3706" s="178"/>
    </row>
    <row r="3707" spans="1:11">
      <c r="A3707" s="67" t="s">
        <v>3735</v>
      </c>
      <c r="B3707" s="68" t="s">
        <v>3736</v>
      </c>
      <c r="C3707" s="68" t="s">
        <v>3693</v>
      </c>
      <c r="D3707" s="68" t="s">
        <v>3694</v>
      </c>
      <c r="E3707" s="68" t="s">
        <v>4285</v>
      </c>
      <c r="F3707" s="68" t="s">
        <v>4286</v>
      </c>
      <c r="G3707" s="68" t="s">
        <v>4287</v>
      </c>
      <c r="H3707" s="69">
        <v>3019154</v>
      </c>
      <c r="I3707" s="68" t="s">
        <v>5148</v>
      </c>
      <c r="J3707" s="70"/>
      <c r="K3707" s="178"/>
    </row>
    <row r="3708" spans="1:11">
      <c r="A3708" s="67" t="s">
        <v>3737</v>
      </c>
      <c r="B3708" s="68" t="s">
        <v>3738</v>
      </c>
      <c r="C3708" s="68" t="s">
        <v>3693</v>
      </c>
      <c r="D3708" s="68" t="s">
        <v>3694</v>
      </c>
      <c r="E3708" s="68" t="s">
        <v>4285</v>
      </c>
      <c r="F3708" s="68" t="s">
        <v>4286</v>
      </c>
      <c r="G3708" s="68" t="s">
        <v>4287</v>
      </c>
      <c r="H3708" s="69">
        <v>493515</v>
      </c>
      <c r="I3708" s="68" t="s">
        <v>5148</v>
      </c>
      <c r="J3708" s="70"/>
      <c r="K3708" s="178"/>
    </row>
    <row r="3709" spans="1:11">
      <c r="A3709" s="67" t="s">
        <v>3739</v>
      </c>
      <c r="B3709" s="68" t="s">
        <v>3740</v>
      </c>
      <c r="C3709" s="68" t="s">
        <v>3693</v>
      </c>
      <c r="D3709" s="68" t="s">
        <v>3694</v>
      </c>
      <c r="E3709" s="68" t="s">
        <v>4285</v>
      </c>
      <c r="F3709" s="68" t="s">
        <v>4286</v>
      </c>
      <c r="G3709" s="68" t="s">
        <v>4287</v>
      </c>
      <c r="H3709" s="69">
        <v>2844974</v>
      </c>
      <c r="I3709" s="68" t="s">
        <v>5148</v>
      </c>
      <c r="J3709" s="70"/>
      <c r="K3709" s="178"/>
    </row>
    <row r="3710" spans="1:11">
      <c r="A3710" s="67" t="s">
        <v>3741</v>
      </c>
      <c r="B3710" s="68" t="s">
        <v>3742</v>
      </c>
      <c r="C3710" s="68" t="s">
        <v>3693</v>
      </c>
      <c r="D3710" s="68" t="s">
        <v>3694</v>
      </c>
      <c r="E3710" s="68" t="s">
        <v>4285</v>
      </c>
      <c r="F3710" s="68" t="s">
        <v>4286</v>
      </c>
      <c r="G3710" s="68" t="s">
        <v>4287</v>
      </c>
      <c r="H3710" s="69">
        <v>203213</v>
      </c>
      <c r="I3710" s="68" t="s">
        <v>5148</v>
      </c>
      <c r="J3710" s="70"/>
      <c r="K3710" s="178"/>
    </row>
    <row r="3711" spans="1:11">
      <c r="A3711" s="67" t="s">
        <v>3743</v>
      </c>
      <c r="B3711" s="68" t="s">
        <v>3744</v>
      </c>
      <c r="C3711" s="68" t="s">
        <v>3693</v>
      </c>
      <c r="D3711" s="68" t="s">
        <v>3694</v>
      </c>
      <c r="E3711" s="68" t="s">
        <v>4285</v>
      </c>
      <c r="F3711" s="68" t="s">
        <v>4286</v>
      </c>
      <c r="G3711" s="68" t="s">
        <v>4287</v>
      </c>
      <c r="H3711" s="69">
        <v>2844974</v>
      </c>
      <c r="I3711" s="68" t="s">
        <v>5148</v>
      </c>
      <c r="J3711" s="70"/>
      <c r="K3711" s="178"/>
    </row>
    <row r="3712" spans="1:11">
      <c r="A3712" s="67" t="s">
        <v>3745</v>
      </c>
      <c r="B3712" s="68" t="s">
        <v>3746</v>
      </c>
      <c r="C3712" s="68" t="s">
        <v>3693</v>
      </c>
      <c r="D3712" s="68" t="s">
        <v>3694</v>
      </c>
      <c r="E3712" s="68" t="s">
        <v>4285</v>
      </c>
      <c r="F3712" s="68" t="s">
        <v>4286</v>
      </c>
      <c r="G3712" s="68" t="s">
        <v>4287</v>
      </c>
      <c r="H3712" s="69">
        <v>1238191</v>
      </c>
      <c r="I3712" s="68" t="s">
        <v>5148</v>
      </c>
      <c r="J3712" s="70"/>
      <c r="K3712" s="178"/>
    </row>
    <row r="3713" spans="1:11">
      <c r="A3713" s="67" t="s">
        <v>3747</v>
      </c>
      <c r="B3713" s="68" t="s">
        <v>3748</v>
      </c>
      <c r="C3713" s="68" t="s">
        <v>3749</v>
      </c>
      <c r="D3713" s="68" t="s">
        <v>3750</v>
      </c>
      <c r="E3713" s="68" t="s">
        <v>4285</v>
      </c>
      <c r="F3713" s="68" t="s">
        <v>4286</v>
      </c>
      <c r="G3713" s="68" t="s">
        <v>4287</v>
      </c>
      <c r="H3713" s="69">
        <v>1393456</v>
      </c>
      <c r="I3713" s="68" t="s">
        <v>5148</v>
      </c>
      <c r="J3713" s="70"/>
      <c r="K3713" s="178"/>
    </row>
    <row r="3714" spans="1:11">
      <c r="A3714" s="67" t="s">
        <v>3751</v>
      </c>
      <c r="B3714" s="68" t="s">
        <v>3752</v>
      </c>
      <c r="C3714" s="68" t="s">
        <v>3749</v>
      </c>
      <c r="D3714" s="68" t="s">
        <v>3750</v>
      </c>
      <c r="E3714" s="68" t="s">
        <v>4285</v>
      </c>
      <c r="F3714" s="68" t="s">
        <v>4286</v>
      </c>
      <c r="G3714" s="68" t="s">
        <v>4287</v>
      </c>
      <c r="H3714" s="69">
        <v>2932065</v>
      </c>
      <c r="I3714" s="68" t="s">
        <v>5148</v>
      </c>
      <c r="J3714" s="70"/>
      <c r="K3714" s="178"/>
    </row>
    <row r="3715" spans="1:11">
      <c r="A3715" s="67" t="s">
        <v>3753</v>
      </c>
      <c r="B3715" s="68" t="s">
        <v>3754</v>
      </c>
      <c r="C3715" s="68" t="s">
        <v>3749</v>
      </c>
      <c r="D3715" s="68" t="s">
        <v>3750</v>
      </c>
      <c r="E3715" s="68" t="s">
        <v>4285</v>
      </c>
      <c r="F3715" s="68" t="s">
        <v>4286</v>
      </c>
      <c r="G3715" s="68" t="s">
        <v>4287</v>
      </c>
      <c r="H3715" s="69">
        <v>2032124</v>
      </c>
      <c r="I3715" s="68" t="s">
        <v>5148</v>
      </c>
      <c r="J3715" s="70"/>
      <c r="K3715" s="178"/>
    </row>
    <row r="3716" spans="1:11">
      <c r="A3716" s="67" t="s">
        <v>3755</v>
      </c>
      <c r="B3716" s="68" t="s">
        <v>3756</v>
      </c>
      <c r="C3716" s="68" t="s">
        <v>3749</v>
      </c>
      <c r="D3716" s="68" t="s">
        <v>3750</v>
      </c>
      <c r="E3716" s="68" t="s">
        <v>4285</v>
      </c>
      <c r="F3716" s="68" t="s">
        <v>4286</v>
      </c>
      <c r="G3716" s="68" t="s">
        <v>4287</v>
      </c>
      <c r="H3716" s="69">
        <v>58061</v>
      </c>
      <c r="I3716" s="68" t="s">
        <v>5148</v>
      </c>
      <c r="J3716" s="70"/>
      <c r="K3716" s="178"/>
    </row>
    <row r="3717" spans="1:11">
      <c r="A3717" s="67" t="s">
        <v>3757</v>
      </c>
      <c r="B3717" s="68" t="s">
        <v>3758</v>
      </c>
      <c r="C3717" s="68" t="s">
        <v>3749</v>
      </c>
      <c r="D3717" s="68" t="s">
        <v>3750</v>
      </c>
      <c r="E3717" s="68" t="s">
        <v>4285</v>
      </c>
      <c r="F3717" s="68" t="s">
        <v>4286</v>
      </c>
      <c r="G3717" s="68" t="s">
        <v>4287</v>
      </c>
      <c r="H3717" s="69">
        <v>29029</v>
      </c>
      <c r="I3717" s="68" t="s">
        <v>5148</v>
      </c>
      <c r="J3717" s="70"/>
      <c r="K3717" s="178"/>
    </row>
    <row r="3718" spans="1:11">
      <c r="A3718" s="67" t="s">
        <v>3759</v>
      </c>
      <c r="B3718" s="68" t="s">
        <v>3760</v>
      </c>
      <c r="C3718" s="68" t="s">
        <v>3749</v>
      </c>
      <c r="D3718" s="68" t="s">
        <v>3750</v>
      </c>
      <c r="E3718" s="68" t="s">
        <v>4285</v>
      </c>
      <c r="F3718" s="68" t="s">
        <v>4286</v>
      </c>
      <c r="G3718" s="68" t="s">
        <v>4287</v>
      </c>
      <c r="H3718" s="69">
        <v>290304</v>
      </c>
      <c r="I3718" s="68" t="s">
        <v>5148</v>
      </c>
      <c r="J3718" s="70"/>
      <c r="K3718" s="178"/>
    </row>
    <row r="3719" spans="1:11">
      <c r="A3719" s="67" t="s">
        <v>3761</v>
      </c>
      <c r="B3719" s="68" t="s">
        <v>3762</v>
      </c>
      <c r="C3719" s="68" t="s">
        <v>3749</v>
      </c>
      <c r="D3719" s="68" t="s">
        <v>3750</v>
      </c>
      <c r="E3719" s="68" t="s">
        <v>4285</v>
      </c>
      <c r="F3719" s="68" t="s">
        <v>4286</v>
      </c>
      <c r="G3719" s="68" t="s">
        <v>4287</v>
      </c>
      <c r="H3719" s="69">
        <v>1625699</v>
      </c>
      <c r="I3719" s="68" t="s">
        <v>5148</v>
      </c>
      <c r="J3719" s="70"/>
      <c r="K3719" s="178"/>
    </row>
    <row r="3720" spans="1:11">
      <c r="A3720" s="67" t="s">
        <v>3763</v>
      </c>
      <c r="B3720" s="68" t="s">
        <v>3764</v>
      </c>
      <c r="C3720" s="68" t="s">
        <v>3765</v>
      </c>
      <c r="D3720" s="68" t="s">
        <v>3766</v>
      </c>
      <c r="E3720" s="68" t="s">
        <v>4285</v>
      </c>
      <c r="F3720" s="68" t="s">
        <v>4286</v>
      </c>
      <c r="G3720" s="68" t="s">
        <v>4287</v>
      </c>
      <c r="H3720" s="69">
        <v>1712790</v>
      </c>
      <c r="I3720" s="68" t="s">
        <v>5148</v>
      </c>
      <c r="J3720" s="70"/>
      <c r="K3720" s="178"/>
    </row>
    <row r="3721" spans="1:11">
      <c r="A3721" s="67" t="s">
        <v>3767</v>
      </c>
      <c r="B3721" s="68" t="s">
        <v>3768</v>
      </c>
      <c r="C3721" s="68" t="s">
        <v>3765</v>
      </c>
      <c r="D3721" s="68" t="s">
        <v>3766</v>
      </c>
      <c r="E3721" s="68" t="s">
        <v>4285</v>
      </c>
      <c r="F3721" s="68" t="s">
        <v>4286</v>
      </c>
      <c r="G3721" s="68" t="s">
        <v>4287</v>
      </c>
      <c r="H3721" s="69">
        <v>958002</v>
      </c>
      <c r="I3721" s="68" t="s">
        <v>5148</v>
      </c>
      <c r="J3721" s="70"/>
      <c r="K3721" s="178"/>
    </row>
    <row r="3722" spans="1:11">
      <c r="A3722" s="67" t="s">
        <v>3769</v>
      </c>
      <c r="B3722" s="68" t="s">
        <v>3770</v>
      </c>
      <c r="C3722" s="68" t="s">
        <v>3765</v>
      </c>
      <c r="D3722" s="68" t="s">
        <v>3766</v>
      </c>
      <c r="E3722" s="68" t="s">
        <v>4285</v>
      </c>
      <c r="F3722" s="68" t="s">
        <v>4286</v>
      </c>
      <c r="G3722" s="68" t="s">
        <v>4287</v>
      </c>
      <c r="H3722" s="69">
        <v>319335</v>
      </c>
      <c r="I3722" s="68" t="s">
        <v>5148</v>
      </c>
      <c r="J3722" s="70"/>
      <c r="K3722" s="178"/>
    </row>
    <row r="3723" spans="1:11">
      <c r="A3723" s="67" t="s">
        <v>3771</v>
      </c>
      <c r="B3723" s="68" t="s">
        <v>3772</v>
      </c>
      <c r="C3723" s="68" t="s">
        <v>3765</v>
      </c>
      <c r="D3723" s="68" t="s">
        <v>3766</v>
      </c>
      <c r="E3723" s="68" t="s">
        <v>4285</v>
      </c>
      <c r="F3723" s="68" t="s">
        <v>4286</v>
      </c>
      <c r="G3723" s="68" t="s">
        <v>4287</v>
      </c>
      <c r="H3723" s="69">
        <v>58061</v>
      </c>
      <c r="I3723" s="68" t="s">
        <v>5148</v>
      </c>
      <c r="J3723" s="70"/>
      <c r="K3723" s="178"/>
    </row>
    <row r="3724" spans="1:11">
      <c r="A3724" s="67" t="s">
        <v>3773</v>
      </c>
      <c r="B3724" s="68" t="s">
        <v>3774</v>
      </c>
      <c r="C3724" s="68" t="s">
        <v>3765</v>
      </c>
      <c r="D3724" s="68" t="s">
        <v>3766</v>
      </c>
      <c r="E3724" s="68" t="s">
        <v>4285</v>
      </c>
      <c r="F3724" s="68" t="s">
        <v>4286</v>
      </c>
      <c r="G3724" s="68" t="s">
        <v>4287</v>
      </c>
      <c r="H3724" s="69">
        <v>29029</v>
      </c>
      <c r="I3724" s="68" t="s">
        <v>5148</v>
      </c>
      <c r="J3724" s="70"/>
      <c r="K3724" s="178"/>
    </row>
    <row r="3725" spans="1:11">
      <c r="A3725" s="67" t="s">
        <v>3775</v>
      </c>
      <c r="B3725" s="68" t="s">
        <v>3776</v>
      </c>
      <c r="C3725" s="68" t="s">
        <v>3765</v>
      </c>
      <c r="D3725" s="68" t="s">
        <v>3766</v>
      </c>
      <c r="E3725" s="68" t="s">
        <v>4285</v>
      </c>
      <c r="F3725" s="68" t="s">
        <v>4286</v>
      </c>
      <c r="G3725" s="68" t="s">
        <v>4287</v>
      </c>
      <c r="H3725" s="69">
        <v>145151</v>
      </c>
      <c r="I3725" s="68" t="s">
        <v>5148</v>
      </c>
      <c r="J3725" s="70"/>
      <c r="K3725" s="178"/>
    </row>
    <row r="3726" spans="1:11">
      <c r="A3726" s="67" t="s">
        <v>3777</v>
      </c>
      <c r="B3726" s="68" t="s">
        <v>3778</v>
      </c>
      <c r="C3726" s="68" t="s">
        <v>3765</v>
      </c>
      <c r="D3726" s="68" t="s">
        <v>3766</v>
      </c>
      <c r="E3726" s="68" t="s">
        <v>4285</v>
      </c>
      <c r="F3726" s="68" t="s">
        <v>4286</v>
      </c>
      <c r="G3726" s="68" t="s">
        <v>4287</v>
      </c>
      <c r="H3726" s="69">
        <v>493515</v>
      </c>
      <c r="I3726" s="68" t="s">
        <v>5148</v>
      </c>
      <c r="J3726" s="70"/>
      <c r="K3726" s="178"/>
    </row>
    <row r="3727" spans="1:11">
      <c r="A3727" s="67" t="s">
        <v>3779</v>
      </c>
      <c r="B3727" s="68" t="s">
        <v>3780</v>
      </c>
      <c r="C3727" s="68" t="s">
        <v>3765</v>
      </c>
      <c r="D3727" s="68" t="s">
        <v>3766</v>
      </c>
      <c r="E3727" s="68" t="s">
        <v>4285</v>
      </c>
      <c r="F3727" s="68" t="s">
        <v>4286</v>
      </c>
      <c r="G3727" s="68" t="s">
        <v>4287</v>
      </c>
      <c r="H3727" s="69">
        <v>261274</v>
      </c>
      <c r="I3727" s="68" t="s">
        <v>5148</v>
      </c>
      <c r="J3727" s="70"/>
      <c r="K3727" s="178"/>
    </row>
    <row r="3728" spans="1:11">
      <c r="A3728" s="67" t="s">
        <v>3781</v>
      </c>
      <c r="B3728" s="68" t="s">
        <v>3782</v>
      </c>
      <c r="C3728" s="68" t="s">
        <v>3783</v>
      </c>
      <c r="D3728" s="68" t="s">
        <v>3784</v>
      </c>
      <c r="E3728" s="68" t="s">
        <v>4285</v>
      </c>
      <c r="F3728" s="68" t="s">
        <v>4286</v>
      </c>
      <c r="G3728" s="68" t="s">
        <v>4287</v>
      </c>
      <c r="H3728" s="69">
        <v>116122</v>
      </c>
      <c r="I3728" s="68" t="s">
        <v>5148</v>
      </c>
      <c r="J3728" s="70"/>
      <c r="K3728" s="178"/>
    </row>
    <row r="3729" spans="1:11">
      <c r="A3729" s="67" t="s">
        <v>3785</v>
      </c>
      <c r="B3729" s="68" t="s">
        <v>3786</v>
      </c>
      <c r="C3729" s="68" t="s">
        <v>3783</v>
      </c>
      <c r="D3729" s="68" t="s">
        <v>3784</v>
      </c>
      <c r="E3729" s="68" t="s">
        <v>4285</v>
      </c>
      <c r="F3729" s="68" t="s">
        <v>4286</v>
      </c>
      <c r="G3729" s="68" t="s">
        <v>4287</v>
      </c>
      <c r="H3729" s="69">
        <v>1770850</v>
      </c>
      <c r="I3729" s="68" t="s">
        <v>5148</v>
      </c>
      <c r="J3729" s="70"/>
      <c r="K3729" s="178"/>
    </row>
    <row r="3730" spans="1:11">
      <c r="A3730" s="67" t="s">
        <v>3787</v>
      </c>
      <c r="B3730" s="68" t="s">
        <v>3788</v>
      </c>
      <c r="C3730" s="68" t="s">
        <v>3783</v>
      </c>
      <c r="D3730" s="68" t="s">
        <v>3784</v>
      </c>
      <c r="E3730" s="68" t="s">
        <v>4285</v>
      </c>
      <c r="F3730" s="68" t="s">
        <v>4286</v>
      </c>
      <c r="G3730" s="68" t="s">
        <v>4287</v>
      </c>
      <c r="H3730" s="69">
        <v>2380486</v>
      </c>
      <c r="I3730" s="68" t="s">
        <v>5148</v>
      </c>
      <c r="J3730" s="70"/>
      <c r="K3730" s="178"/>
    </row>
    <row r="3731" spans="1:11">
      <c r="A3731" s="67" t="s">
        <v>3789</v>
      </c>
      <c r="B3731" s="68" t="s">
        <v>3790</v>
      </c>
      <c r="C3731" s="68" t="s">
        <v>3783</v>
      </c>
      <c r="D3731" s="68" t="s">
        <v>3784</v>
      </c>
      <c r="E3731" s="68" t="s">
        <v>4285</v>
      </c>
      <c r="F3731" s="68" t="s">
        <v>4286</v>
      </c>
      <c r="G3731" s="68" t="s">
        <v>4287</v>
      </c>
      <c r="H3731" s="69">
        <v>58061</v>
      </c>
      <c r="I3731" s="68" t="s">
        <v>5148</v>
      </c>
      <c r="J3731" s="70"/>
      <c r="K3731" s="178"/>
    </row>
    <row r="3732" spans="1:11">
      <c r="A3732" s="67" t="s">
        <v>3791</v>
      </c>
      <c r="B3732" s="68" t="s">
        <v>3792</v>
      </c>
      <c r="C3732" s="68" t="s">
        <v>3783</v>
      </c>
      <c r="D3732" s="68" t="s">
        <v>3784</v>
      </c>
      <c r="E3732" s="68" t="s">
        <v>4285</v>
      </c>
      <c r="F3732" s="68" t="s">
        <v>4286</v>
      </c>
      <c r="G3732" s="68" t="s">
        <v>4287</v>
      </c>
      <c r="H3732" s="69">
        <v>58061</v>
      </c>
      <c r="I3732" s="68" t="s">
        <v>5148</v>
      </c>
      <c r="J3732" s="70"/>
      <c r="K3732" s="178"/>
    </row>
    <row r="3733" spans="1:11">
      <c r="A3733" s="67" t="s">
        <v>3793</v>
      </c>
      <c r="B3733" s="68" t="s">
        <v>3794</v>
      </c>
      <c r="C3733" s="68" t="s">
        <v>3783</v>
      </c>
      <c r="D3733" s="68" t="s">
        <v>3784</v>
      </c>
      <c r="E3733" s="68" t="s">
        <v>4285</v>
      </c>
      <c r="F3733" s="68" t="s">
        <v>4286</v>
      </c>
      <c r="G3733" s="68" t="s">
        <v>4287</v>
      </c>
      <c r="H3733" s="69">
        <v>1480546</v>
      </c>
      <c r="I3733" s="68" t="s">
        <v>5148</v>
      </c>
      <c r="J3733" s="70"/>
      <c r="K3733" s="178"/>
    </row>
    <row r="3734" spans="1:11">
      <c r="A3734" s="67" t="s">
        <v>3795</v>
      </c>
      <c r="B3734" s="68" t="s">
        <v>3796</v>
      </c>
      <c r="C3734" s="68" t="s">
        <v>3783</v>
      </c>
      <c r="D3734" s="68" t="s">
        <v>3784</v>
      </c>
      <c r="E3734" s="68" t="s">
        <v>4285</v>
      </c>
      <c r="F3734" s="68" t="s">
        <v>4286</v>
      </c>
      <c r="G3734" s="68" t="s">
        <v>4287</v>
      </c>
      <c r="H3734" s="69">
        <v>174182</v>
      </c>
      <c r="I3734" s="68" t="s">
        <v>5148</v>
      </c>
      <c r="J3734" s="70"/>
      <c r="K3734" s="178"/>
    </row>
    <row r="3735" spans="1:11">
      <c r="A3735" s="67" t="s">
        <v>3797</v>
      </c>
      <c r="B3735" s="68" t="s">
        <v>3798</v>
      </c>
      <c r="C3735" s="68" t="s">
        <v>3783</v>
      </c>
      <c r="D3735" s="68" t="s">
        <v>3784</v>
      </c>
      <c r="E3735" s="68" t="s">
        <v>4285</v>
      </c>
      <c r="F3735" s="68" t="s">
        <v>4286</v>
      </c>
      <c r="G3735" s="68" t="s">
        <v>4287</v>
      </c>
      <c r="H3735" s="69">
        <v>435455</v>
      </c>
      <c r="I3735" s="68" t="s">
        <v>5148</v>
      </c>
      <c r="J3735" s="70"/>
      <c r="K3735" s="178"/>
    </row>
    <row r="3736" spans="1:11">
      <c r="A3736" s="67" t="s">
        <v>3799</v>
      </c>
      <c r="B3736" s="68" t="s">
        <v>3800</v>
      </c>
      <c r="C3736" s="68" t="s">
        <v>3783</v>
      </c>
      <c r="D3736" s="68" t="s">
        <v>3784</v>
      </c>
      <c r="E3736" s="68" t="s">
        <v>4285</v>
      </c>
      <c r="F3736" s="68" t="s">
        <v>4286</v>
      </c>
      <c r="G3736" s="68" t="s">
        <v>4287</v>
      </c>
      <c r="H3736" s="69">
        <v>11321831</v>
      </c>
      <c r="I3736" s="68" t="s">
        <v>5148</v>
      </c>
      <c r="J3736" s="70"/>
      <c r="K3736" s="178"/>
    </row>
    <row r="3737" spans="1:11">
      <c r="A3737" s="67" t="s">
        <v>3801</v>
      </c>
      <c r="B3737" s="68" t="s">
        <v>3802</v>
      </c>
      <c r="C3737" s="68" t="s">
        <v>3783</v>
      </c>
      <c r="D3737" s="68" t="s">
        <v>3784</v>
      </c>
      <c r="E3737" s="68" t="s">
        <v>4285</v>
      </c>
      <c r="F3737" s="68" t="s">
        <v>4286</v>
      </c>
      <c r="G3737" s="68" t="s">
        <v>4287</v>
      </c>
      <c r="H3737" s="69">
        <v>29029</v>
      </c>
      <c r="I3737" s="68" t="s">
        <v>5148</v>
      </c>
      <c r="J3737" s="70"/>
      <c r="K3737" s="178"/>
    </row>
    <row r="3738" spans="1:11">
      <c r="A3738" s="67" t="s">
        <v>3803</v>
      </c>
      <c r="B3738" s="68" t="s">
        <v>3804</v>
      </c>
      <c r="C3738" s="68" t="s">
        <v>3805</v>
      </c>
      <c r="D3738" s="68" t="s">
        <v>3806</v>
      </c>
      <c r="E3738" s="68" t="s">
        <v>4285</v>
      </c>
      <c r="F3738" s="68" t="s">
        <v>4286</v>
      </c>
      <c r="G3738" s="68" t="s">
        <v>4287</v>
      </c>
      <c r="H3738" s="69">
        <v>3890065</v>
      </c>
      <c r="I3738" s="68" t="s">
        <v>5148</v>
      </c>
      <c r="J3738" s="70"/>
      <c r="K3738" s="178"/>
    </row>
    <row r="3739" spans="1:11">
      <c r="A3739" s="67" t="s">
        <v>3807</v>
      </c>
      <c r="B3739" s="68" t="s">
        <v>3808</v>
      </c>
      <c r="C3739" s="68" t="s">
        <v>3805</v>
      </c>
      <c r="D3739" s="68" t="s">
        <v>3806</v>
      </c>
      <c r="E3739" s="68" t="s">
        <v>4285</v>
      </c>
      <c r="F3739" s="68" t="s">
        <v>4286</v>
      </c>
      <c r="G3739" s="68" t="s">
        <v>4287</v>
      </c>
      <c r="H3739" s="69">
        <v>1770850</v>
      </c>
      <c r="I3739" s="68" t="s">
        <v>5148</v>
      </c>
      <c r="J3739" s="70"/>
      <c r="K3739" s="178"/>
    </row>
    <row r="3740" spans="1:11">
      <c r="A3740" s="67" t="s">
        <v>3809</v>
      </c>
      <c r="B3740" s="68" t="s">
        <v>3810</v>
      </c>
      <c r="C3740" s="68" t="s">
        <v>3805</v>
      </c>
      <c r="D3740" s="68" t="s">
        <v>3806</v>
      </c>
      <c r="E3740" s="68" t="s">
        <v>4285</v>
      </c>
      <c r="F3740" s="68" t="s">
        <v>4286</v>
      </c>
      <c r="G3740" s="68" t="s">
        <v>4287</v>
      </c>
      <c r="H3740" s="69">
        <v>29029</v>
      </c>
      <c r="I3740" s="68" t="s">
        <v>5148</v>
      </c>
      <c r="J3740" s="70"/>
      <c r="K3740" s="178"/>
    </row>
    <row r="3741" spans="1:11">
      <c r="A3741" s="67" t="s">
        <v>3811</v>
      </c>
      <c r="B3741" s="68" t="s">
        <v>3812</v>
      </c>
      <c r="C3741" s="68" t="s">
        <v>3805</v>
      </c>
      <c r="D3741" s="68" t="s">
        <v>3806</v>
      </c>
      <c r="E3741" s="68" t="s">
        <v>4285</v>
      </c>
      <c r="F3741" s="68" t="s">
        <v>4286</v>
      </c>
      <c r="G3741" s="68" t="s">
        <v>4287</v>
      </c>
      <c r="H3741" s="69">
        <v>285206</v>
      </c>
      <c r="I3741" s="68" t="s">
        <v>5148</v>
      </c>
      <c r="J3741" s="70"/>
      <c r="K3741" s="178"/>
    </row>
    <row r="3742" spans="1:11">
      <c r="A3742" s="67" t="s">
        <v>3813</v>
      </c>
      <c r="B3742" s="68" t="s">
        <v>3814</v>
      </c>
      <c r="C3742" s="68" t="s">
        <v>3805</v>
      </c>
      <c r="D3742" s="68" t="s">
        <v>3806</v>
      </c>
      <c r="E3742" s="68" t="s">
        <v>4285</v>
      </c>
      <c r="F3742" s="68" t="s">
        <v>4286</v>
      </c>
      <c r="G3742" s="68" t="s">
        <v>4287</v>
      </c>
      <c r="H3742" s="69">
        <v>174182</v>
      </c>
      <c r="I3742" s="68" t="s">
        <v>5148</v>
      </c>
      <c r="J3742" s="70"/>
      <c r="K3742" s="178"/>
    </row>
    <row r="3743" spans="1:11">
      <c r="A3743" s="67" t="s">
        <v>3815</v>
      </c>
      <c r="B3743" s="68" t="s">
        <v>3816</v>
      </c>
      <c r="C3743" s="68" t="s">
        <v>3805</v>
      </c>
      <c r="D3743" s="68" t="s">
        <v>3806</v>
      </c>
      <c r="E3743" s="68" t="s">
        <v>4285</v>
      </c>
      <c r="F3743" s="68" t="s">
        <v>4286</v>
      </c>
      <c r="G3743" s="68" t="s">
        <v>4287</v>
      </c>
      <c r="H3743" s="69">
        <v>29029</v>
      </c>
      <c r="I3743" s="68" t="s">
        <v>5148</v>
      </c>
      <c r="J3743" s="70"/>
      <c r="K3743" s="178"/>
    </row>
    <row r="3744" spans="1:11">
      <c r="A3744" s="67" t="s">
        <v>3817</v>
      </c>
      <c r="B3744" s="68" t="s">
        <v>3818</v>
      </c>
      <c r="C3744" s="68" t="s">
        <v>3805</v>
      </c>
      <c r="D3744" s="68" t="s">
        <v>3806</v>
      </c>
      <c r="E3744" s="68" t="s">
        <v>4285</v>
      </c>
      <c r="F3744" s="68" t="s">
        <v>4286</v>
      </c>
      <c r="G3744" s="68" t="s">
        <v>4287</v>
      </c>
      <c r="H3744" s="69">
        <v>406425</v>
      </c>
      <c r="I3744" s="68" t="s">
        <v>5148</v>
      </c>
      <c r="J3744" s="70"/>
      <c r="K3744" s="178"/>
    </row>
    <row r="3745" spans="1:11">
      <c r="A3745" s="67" t="s">
        <v>3819</v>
      </c>
      <c r="B3745" s="68" t="s">
        <v>3820</v>
      </c>
      <c r="C3745" s="68" t="s">
        <v>3805</v>
      </c>
      <c r="D3745" s="68" t="s">
        <v>3806</v>
      </c>
      <c r="E3745" s="68" t="s">
        <v>4285</v>
      </c>
      <c r="F3745" s="68" t="s">
        <v>4286</v>
      </c>
      <c r="G3745" s="68" t="s">
        <v>4287</v>
      </c>
      <c r="H3745" s="69">
        <v>406425</v>
      </c>
      <c r="I3745" s="68" t="s">
        <v>5148</v>
      </c>
      <c r="J3745" s="70"/>
      <c r="K3745" s="178"/>
    </row>
    <row r="3746" spans="1:11">
      <c r="A3746" s="67" t="s">
        <v>3821</v>
      </c>
      <c r="B3746" s="68" t="s">
        <v>3820</v>
      </c>
      <c r="C3746" s="68" t="s">
        <v>3805</v>
      </c>
      <c r="D3746" s="68" t="s">
        <v>3806</v>
      </c>
      <c r="E3746" s="68" t="s">
        <v>4285</v>
      </c>
      <c r="F3746" s="68" t="s">
        <v>4286</v>
      </c>
      <c r="G3746" s="68" t="s">
        <v>4287</v>
      </c>
      <c r="H3746" s="69">
        <v>29029</v>
      </c>
      <c r="I3746" s="68" t="s">
        <v>5148</v>
      </c>
      <c r="J3746" s="70"/>
      <c r="K3746" s="178"/>
    </row>
    <row r="3747" spans="1:11">
      <c r="A3747" s="67" t="s">
        <v>3822</v>
      </c>
      <c r="B3747" s="68" t="s">
        <v>3823</v>
      </c>
      <c r="C3747" s="68" t="s">
        <v>3824</v>
      </c>
      <c r="D3747" s="68" t="s">
        <v>3825</v>
      </c>
      <c r="E3747" s="68" t="s">
        <v>4285</v>
      </c>
      <c r="F3747" s="68" t="s">
        <v>4286</v>
      </c>
      <c r="G3747" s="68" t="s">
        <v>4287</v>
      </c>
      <c r="H3747" s="69">
        <v>3309458</v>
      </c>
      <c r="I3747" s="68" t="s">
        <v>5148</v>
      </c>
      <c r="J3747" s="70"/>
      <c r="K3747" s="178"/>
    </row>
    <row r="3748" spans="1:11">
      <c r="A3748" s="67" t="s">
        <v>3826</v>
      </c>
      <c r="B3748" s="68" t="s">
        <v>3827</v>
      </c>
      <c r="C3748" s="68" t="s">
        <v>3824</v>
      </c>
      <c r="D3748" s="68" t="s">
        <v>3825</v>
      </c>
      <c r="E3748" s="68" t="s">
        <v>4285</v>
      </c>
      <c r="F3748" s="68" t="s">
        <v>4286</v>
      </c>
      <c r="G3748" s="68" t="s">
        <v>4287</v>
      </c>
      <c r="H3748" s="69">
        <v>1857942</v>
      </c>
      <c r="I3748" s="68" t="s">
        <v>5148</v>
      </c>
      <c r="J3748" s="70"/>
      <c r="K3748" s="178"/>
    </row>
    <row r="3749" spans="1:11">
      <c r="A3749" s="67" t="s">
        <v>3828</v>
      </c>
      <c r="B3749" s="68" t="s">
        <v>3829</v>
      </c>
      <c r="C3749" s="68" t="s">
        <v>3824</v>
      </c>
      <c r="D3749" s="68" t="s">
        <v>3825</v>
      </c>
      <c r="E3749" s="68" t="s">
        <v>4285</v>
      </c>
      <c r="F3749" s="68" t="s">
        <v>4286</v>
      </c>
      <c r="G3749" s="68" t="s">
        <v>4287</v>
      </c>
      <c r="H3749" s="69">
        <v>174182</v>
      </c>
      <c r="I3749" s="68" t="s">
        <v>5148</v>
      </c>
      <c r="J3749" s="70"/>
      <c r="K3749" s="178"/>
    </row>
    <row r="3750" spans="1:11">
      <c r="A3750" s="67" t="s">
        <v>3830</v>
      </c>
      <c r="B3750" s="68" t="s">
        <v>3831</v>
      </c>
      <c r="C3750" s="68" t="s">
        <v>3824</v>
      </c>
      <c r="D3750" s="68" t="s">
        <v>3825</v>
      </c>
      <c r="E3750" s="68" t="s">
        <v>4285</v>
      </c>
      <c r="F3750" s="68" t="s">
        <v>4286</v>
      </c>
      <c r="G3750" s="68" t="s">
        <v>4287</v>
      </c>
      <c r="H3750" s="69">
        <v>58061</v>
      </c>
      <c r="I3750" s="68" t="s">
        <v>5148</v>
      </c>
      <c r="J3750" s="70"/>
      <c r="K3750" s="178"/>
    </row>
    <row r="3751" spans="1:11">
      <c r="A3751" s="67" t="s">
        <v>3832</v>
      </c>
      <c r="B3751" s="68" t="s">
        <v>3833</v>
      </c>
      <c r="C3751" s="68" t="s">
        <v>3824</v>
      </c>
      <c r="D3751" s="68" t="s">
        <v>3825</v>
      </c>
      <c r="E3751" s="68" t="s">
        <v>4285</v>
      </c>
      <c r="F3751" s="68" t="s">
        <v>4286</v>
      </c>
      <c r="G3751" s="68" t="s">
        <v>4287</v>
      </c>
      <c r="H3751" s="69">
        <v>58061</v>
      </c>
      <c r="I3751" s="68" t="s">
        <v>5148</v>
      </c>
      <c r="J3751" s="70"/>
      <c r="K3751" s="178"/>
    </row>
    <row r="3752" spans="1:11">
      <c r="A3752" s="67" t="s">
        <v>3834</v>
      </c>
      <c r="B3752" s="68" t="s">
        <v>3835</v>
      </c>
      <c r="C3752" s="68" t="s">
        <v>3824</v>
      </c>
      <c r="D3752" s="68" t="s">
        <v>3825</v>
      </c>
      <c r="E3752" s="68" t="s">
        <v>4285</v>
      </c>
      <c r="F3752" s="68" t="s">
        <v>4286</v>
      </c>
      <c r="G3752" s="68" t="s">
        <v>4287</v>
      </c>
      <c r="H3752" s="69">
        <v>174182</v>
      </c>
      <c r="I3752" s="68" t="s">
        <v>5148</v>
      </c>
      <c r="J3752" s="70"/>
      <c r="K3752" s="178"/>
    </row>
    <row r="3753" spans="1:11">
      <c r="A3753" s="67" t="s">
        <v>3836</v>
      </c>
      <c r="B3753" s="68" t="s">
        <v>3837</v>
      </c>
      <c r="C3753" s="68" t="s">
        <v>3824</v>
      </c>
      <c r="D3753" s="68" t="s">
        <v>3825</v>
      </c>
      <c r="E3753" s="68" t="s">
        <v>4285</v>
      </c>
      <c r="F3753" s="68" t="s">
        <v>4286</v>
      </c>
      <c r="G3753" s="68" t="s">
        <v>4287</v>
      </c>
      <c r="H3753" s="69">
        <v>116122</v>
      </c>
      <c r="I3753" s="68" t="s">
        <v>5148</v>
      </c>
      <c r="J3753" s="70"/>
      <c r="K3753" s="178"/>
    </row>
    <row r="3754" spans="1:11">
      <c r="A3754" s="67" t="s">
        <v>3838</v>
      </c>
      <c r="B3754" s="68" t="s">
        <v>3839</v>
      </c>
      <c r="C3754" s="68" t="s">
        <v>3824</v>
      </c>
      <c r="D3754" s="68" t="s">
        <v>3825</v>
      </c>
      <c r="E3754" s="68" t="s">
        <v>4285</v>
      </c>
      <c r="F3754" s="68" t="s">
        <v>4286</v>
      </c>
      <c r="G3754" s="68" t="s">
        <v>4287</v>
      </c>
      <c r="H3754" s="69">
        <v>641450</v>
      </c>
      <c r="I3754" s="68" t="s">
        <v>5148</v>
      </c>
      <c r="J3754" s="70"/>
      <c r="K3754" s="178"/>
    </row>
    <row r="3755" spans="1:11">
      <c r="A3755" s="67" t="s">
        <v>3840</v>
      </c>
      <c r="B3755" s="68" t="s">
        <v>3841</v>
      </c>
      <c r="C3755" s="68" t="s">
        <v>3824</v>
      </c>
      <c r="D3755" s="68" t="s">
        <v>3825</v>
      </c>
      <c r="E3755" s="68" t="s">
        <v>4285</v>
      </c>
      <c r="F3755" s="68" t="s">
        <v>4286</v>
      </c>
      <c r="G3755" s="68" t="s">
        <v>4287</v>
      </c>
      <c r="H3755" s="69">
        <v>551575</v>
      </c>
      <c r="I3755" s="68" t="s">
        <v>5148</v>
      </c>
      <c r="J3755" s="70"/>
      <c r="K3755" s="178"/>
    </row>
    <row r="3756" spans="1:11">
      <c r="A3756" s="67" t="s">
        <v>3842</v>
      </c>
      <c r="B3756" s="68" t="s">
        <v>3843</v>
      </c>
      <c r="C3756" s="68" t="s">
        <v>3824</v>
      </c>
      <c r="D3756" s="68" t="s">
        <v>3825</v>
      </c>
      <c r="E3756" s="68" t="s">
        <v>4285</v>
      </c>
      <c r="F3756" s="68" t="s">
        <v>4286</v>
      </c>
      <c r="G3756" s="68" t="s">
        <v>4287</v>
      </c>
      <c r="H3756" s="69">
        <v>29029</v>
      </c>
      <c r="I3756" s="68" t="s">
        <v>5148</v>
      </c>
      <c r="J3756" s="70"/>
      <c r="K3756" s="178"/>
    </row>
    <row r="3757" spans="1:11">
      <c r="A3757" s="67" t="s">
        <v>4200</v>
      </c>
      <c r="B3757" s="68" t="s">
        <v>4201</v>
      </c>
      <c r="C3757" s="68" t="s">
        <v>3824</v>
      </c>
      <c r="D3757" s="68" t="s">
        <v>3825</v>
      </c>
      <c r="E3757" s="68" t="s">
        <v>4285</v>
      </c>
      <c r="F3757" s="68" t="s">
        <v>4286</v>
      </c>
      <c r="G3757" s="68" t="s">
        <v>4287</v>
      </c>
      <c r="H3757" s="69">
        <v>4273730</v>
      </c>
      <c r="I3757" s="68" t="s">
        <v>5148</v>
      </c>
      <c r="J3757" s="70"/>
      <c r="K3757" s="178"/>
    </row>
    <row r="3758" spans="1:11">
      <c r="A3758" s="67" t="s">
        <v>3844</v>
      </c>
      <c r="B3758" s="68" t="s">
        <v>3845</v>
      </c>
      <c r="C3758" s="68" t="s">
        <v>3846</v>
      </c>
      <c r="D3758" s="68" t="s">
        <v>3847</v>
      </c>
      <c r="E3758" s="68" t="s">
        <v>4285</v>
      </c>
      <c r="F3758" s="68" t="s">
        <v>4286</v>
      </c>
      <c r="G3758" s="68" t="s">
        <v>4287</v>
      </c>
      <c r="H3758" s="69">
        <v>116122</v>
      </c>
      <c r="I3758" s="68" t="s">
        <v>5148</v>
      </c>
      <c r="J3758" s="70"/>
      <c r="K3758" s="178"/>
    </row>
    <row r="3759" spans="1:11">
      <c r="A3759" s="67" t="s">
        <v>3848</v>
      </c>
      <c r="B3759" s="68" t="s">
        <v>3849</v>
      </c>
      <c r="C3759" s="68" t="s">
        <v>3846</v>
      </c>
      <c r="D3759" s="68" t="s">
        <v>3847</v>
      </c>
      <c r="E3759" s="68" t="s">
        <v>4285</v>
      </c>
      <c r="F3759" s="68" t="s">
        <v>4286</v>
      </c>
      <c r="G3759" s="68" t="s">
        <v>4287</v>
      </c>
      <c r="H3759" s="69">
        <v>987032</v>
      </c>
      <c r="I3759" s="68" t="s">
        <v>5148</v>
      </c>
      <c r="J3759" s="70"/>
      <c r="K3759" s="178"/>
    </row>
    <row r="3760" spans="1:11">
      <c r="A3760" s="67" t="s">
        <v>3850</v>
      </c>
      <c r="B3760" s="68" t="s">
        <v>3851</v>
      </c>
      <c r="C3760" s="68" t="s">
        <v>3846</v>
      </c>
      <c r="D3760" s="68" t="s">
        <v>3847</v>
      </c>
      <c r="E3760" s="68" t="s">
        <v>4285</v>
      </c>
      <c r="F3760" s="68" t="s">
        <v>4286</v>
      </c>
      <c r="G3760" s="68" t="s">
        <v>4287</v>
      </c>
      <c r="H3760" s="69">
        <v>580606</v>
      </c>
      <c r="I3760" s="68" t="s">
        <v>5148</v>
      </c>
      <c r="J3760" s="70"/>
      <c r="K3760" s="178"/>
    </row>
    <row r="3761" spans="1:11">
      <c r="A3761" s="67" t="s">
        <v>3852</v>
      </c>
      <c r="B3761" s="68" t="s">
        <v>3853</v>
      </c>
      <c r="C3761" s="68" t="s">
        <v>3846</v>
      </c>
      <c r="D3761" s="68" t="s">
        <v>3847</v>
      </c>
      <c r="E3761" s="68" t="s">
        <v>4285</v>
      </c>
      <c r="F3761" s="68" t="s">
        <v>4286</v>
      </c>
      <c r="G3761" s="68" t="s">
        <v>4287</v>
      </c>
      <c r="H3761" s="69">
        <v>1683759</v>
      </c>
      <c r="I3761" s="68" t="s">
        <v>5148</v>
      </c>
      <c r="J3761" s="70"/>
      <c r="K3761" s="178"/>
    </row>
    <row r="3762" spans="1:11">
      <c r="A3762" s="67" t="s">
        <v>3854</v>
      </c>
      <c r="B3762" s="68" t="s">
        <v>3855</v>
      </c>
      <c r="C3762" s="68" t="s">
        <v>3846</v>
      </c>
      <c r="D3762" s="68" t="s">
        <v>3847</v>
      </c>
      <c r="E3762" s="68" t="s">
        <v>4285</v>
      </c>
      <c r="F3762" s="68" t="s">
        <v>4286</v>
      </c>
      <c r="G3762" s="68" t="s">
        <v>4287</v>
      </c>
      <c r="H3762" s="69">
        <v>987032</v>
      </c>
      <c r="I3762" s="68" t="s">
        <v>5148</v>
      </c>
      <c r="J3762" s="70"/>
      <c r="K3762" s="178"/>
    </row>
    <row r="3763" spans="1:11">
      <c r="A3763" s="67" t="s">
        <v>3856</v>
      </c>
      <c r="B3763" s="68" t="s">
        <v>3857</v>
      </c>
      <c r="C3763" s="68" t="s">
        <v>3846</v>
      </c>
      <c r="D3763" s="68" t="s">
        <v>3847</v>
      </c>
      <c r="E3763" s="68" t="s">
        <v>4285</v>
      </c>
      <c r="F3763" s="68" t="s">
        <v>4286</v>
      </c>
      <c r="G3763" s="68" t="s">
        <v>4287</v>
      </c>
      <c r="H3763" s="69">
        <v>1248304</v>
      </c>
      <c r="I3763" s="68" t="s">
        <v>5148</v>
      </c>
      <c r="J3763" s="70"/>
      <c r="K3763" s="178"/>
    </row>
    <row r="3764" spans="1:11">
      <c r="A3764" s="67" t="s">
        <v>3858</v>
      </c>
      <c r="B3764" s="68" t="s">
        <v>3859</v>
      </c>
      <c r="C3764" s="68" t="s">
        <v>3846</v>
      </c>
      <c r="D3764" s="68" t="s">
        <v>3847</v>
      </c>
      <c r="E3764" s="68" t="s">
        <v>4285</v>
      </c>
      <c r="F3764" s="68" t="s">
        <v>4286</v>
      </c>
      <c r="G3764" s="68" t="s">
        <v>4287</v>
      </c>
      <c r="H3764" s="69">
        <v>1335395</v>
      </c>
      <c r="I3764" s="68" t="s">
        <v>5148</v>
      </c>
      <c r="J3764" s="70"/>
      <c r="K3764" s="178"/>
    </row>
    <row r="3765" spans="1:11">
      <c r="A3765" s="67" t="s">
        <v>3860</v>
      </c>
      <c r="B3765" s="68" t="s">
        <v>3861</v>
      </c>
      <c r="C3765" s="68" t="s">
        <v>3846</v>
      </c>
      <c r="D3765" s="68" t="s">
        <v>3847</v>
      </c>
      <c r="E3765" s="68" t="s">
        <v>4285</v>
      </c>
      <c r="F3765" s="68" t="s">
        <v>4286</v>
      </c>
      <c r="G3765" s="68" t="s">
        <v>4287</v>
      </c>
      <c r="H3765" s="69">
        <v>1451517</v>
      </c>
      <c r="I3765" s="68" t="s">
        <v>5148</v>
      </c>
      <c r="J3765" s="70"/>
      <c r="K3765" s="178"/>
    </row>
    <row r="3766" spans="1:11">
      <c r="A3766" s="67" t="s">
        <v>3862</v>
      </c>
      <c r="B3766" s="68" t="s">
        <v>3863</v>
      </c>
      <c r="C3766" s="68" t="s">
        <v>3846</v>
      </c>
      <c r="D3766" s="68" t="s">
        <v>3847</v>
      </c>
      <c r="E3766" s="68" t="s">
        <v>4285</v>
      </c>
      <c r="F3766" s="68" t="s">
        <v>4286</v>
      </c>
      <c r="G3766" s="68" t="s">
        <v>4287</v>
      </c>
      <c r="H3766" s="69">
        <v>958002</v>
      </c>
      <c r="I3766" s="68" t="s">
        <v>5148</v>
      </c>
      <c r="J3766" s="70"/>
      <c r="K3766" s="178"/>
    </row>
    <row r="3767" spans="1:11">
      <c r="A3767" s="67" t="s">
        <v>3864</v>
      </c>
      <c r="B3767" s="68" t="s">
        <v>3865</v>
      </c>
      <c r="C3767" s="68" t="s">
        <v>3846</v>
      </c>
      <c r="D3767" s="68" t="s">
        <v>3847</v>
      </c>
      <c r="E3767" s="68" t="s">
        <v>4285</v>
      </c>
      <c r="F3767" s="68" t="s">
        <v>4286</v>
      </c>
      <c r="G3767" s="68" t="s">
        <v>4287</v>
      </c>
      <c r="H3767" s="69">
        <v>1306366</v>
      </c>
      <c r="I3767" s="68" t="s">
        <v>5148</v>
      </c>
      <c r="J3767" s="70"/>
      <c r="K3767" s="178"/>
    </row>
    <row r="3768" spans="1:11">
      <c r="A3768" s="67" t="s">
        <v>3866</v>
      </c>
      <c r="B3768" s="68" t="s">
        <v>3867</v>
      </c>
      <c r="C3768" s="68" t="s">
        <v>3846</v>
      </c>
      <c r="D3768" s="68" t="s">
        <v>3847</v>
      </c>
      <c r="E3768" s="68" t="s">
        <v>4285</v>
      </c>
      <c r="F3768" s="68" t="s">
        <v>4286</v>
      </c>
      <c r="G3768" s="68" t="s">
        <v>4287</v>
      </c>
      <c r="H3768" s="69">
        <v>1248304</v>
      </c>
      <c r="I3768" s="68" t="s">
        <v>5148</v>
      </c>
      <c r="J3768" s="70"/>
      <c r="K3768" s="178"/>
    </row>
    <row r="3769" spans="1:11">
      <c r="A3769" s="67" t="s">
        <v>3868</v>
      </c>
      <c r="B3769" s="68" t="s">
        <v>3869</v>
      </c>
      <c r="C3769" s="68" t="s">
        <v>3846</v>
      </c>
      <c r="D3769" s="68" t="s">
        <v>3847</v>
      </c>
      <c r="E3769" s="68" t="s">
        <v>4285</v>
      </c>
      <c r="F3769" s="68" t="s">
        <v>4286</v>
      </c>
      <c r="G3769" s="68" t="s">
        <v>4287</v>
      </c>
      <c r="H3769" s="69">
        <v>1016062</v>
      </c>
      <c r="I3769" s="68" t="s">
        <v>5148</v>
      </c>
      <c r="J3769" s="70"/>
      <c r="K3769" s="178"/>
    </row>
    <row r="3770" spans="1:11">
      <c r="A3770" s="67" t="s">
        <v>3870</v>
      </c>
      <c r="B3770" s="68" t="s">
        <v>3871</v>
      </c>
      <c r="C3770" s="68" t="s">
        <v>3846</v>
      </c>
      <c r="D3770" s="68" t="s">
        <v>3847</v>
      </c>
      <c r="E3770" s="68" t="s">
        <v>4285</v>
      </c>
      <c r="F3770" s="68" t="s">
        <v>4286</v>
      </c>
      <c r="G3770" s="68" t="s">
        <v>4287</v>
      </c>
      <c r="H3770" s="69">
        <v>29029</v>
      </c>
      <c r="I3770" s="68" t="s">
        <v>5148</v>
      </c>
      <c r="J3770" s="70"/>
      <c r="K3770" s="178"/>
    </row>
    <row r="3771" spans="1:11">
      <c r="A3771" s="67" t="s">
        <v>3872</v>
      </c>
      <c r="B3771" s="68" t="s">
        <v>3873</v>
      </c>
      <c r="C3771" s="68" t="s">
        <v>3846</v>
      </c>
      <c r="D3771" s="68" t="s">
        <v>3847</v>
      </c>
      <c r="E3771" s="68" t="s">
        <v>4285</v>
      </c>
      <c r="F3771" s="68" t="s">
        <v>4286</v>
      </c>
      <c r="G3771" s="68" t="s">
        <v>4287</v>
      </c>
      <c r="H3771" s="69">
        <v>928971</v>
      </c>
      <c r="I3771" s="68" t="s">
        <v>5148</v>
      </c>
      <c r="J3771" s="70"/>
      <c r="K3771" s="178"/>
    </row>
    <row r="3772" spans="1:11">
      <c r="A3772" s="67" t="s">
        <v>3874</v>
      </c>
      <c r="B3772" s="68" t="s">
        <v>3875</v>
      </c>
      <c r="C3772" s="68" t="s">
        <v>3846</v>
      </c>
      <c r="D3772" s="68" t="s">
        <v>3847</v>
      </c>
      <c r="E3772" s="68" t="s">
        <v>4285</v>
      </c>
      <c r="F3772" s="68" t="s">
        <v>4286</v>
      </c>
      <c r="G3772" s="68" t="s">
        <v>4287</v>
      </c>
      <c r="H3772" s="69">
        <v>667697</v>
      </c>
      <c r="I3772" s="68" t="s">
        <v>5148</v>
      </c>
      <c r="J3772" s="70"/>
      <c r="K3772" s="178"/>
    </row>
    <row r="3773" spans="1:11">
      <c r="A3773" s="67" t="s">
        <v>3876</v>
      </c>
      <c r="B3773" s="68" t="s">
        <v>3877</v>
      </c>
      <c r="C3773" s="68" t="s">
        <v>3846</v>
      </c>
      <c r="D3773" s="68" t="s">
        <v>3847</v>
      </c>
      <c r="E3773" s="68" t="s">
        <v>4285</v>
      </c>
      <c r="F3773" s="68" t="s">
        <v>4286</v>
      </c>
      <c r="G3773" s="68" t="s">
        <v>4287</v>
      </c>
      <c r="H3773" s="69">
        <v>812850</v>
      </c>
      <c r="I3773" s="68" t="s">
        <v>5148</v>
      </c>
      <c r="J3773" s="70"/>
      <c r="K3773" s="178"/>
    </row>
    <row r="3774" spans="1:11">
      <c r="A3774" s="67" t="s">
        <v>3878</v>
      </c>
      <c r="B3774" s="68" t="s">
        <v>3879</v>
      </c>
      <c r="C3774" s="68" t="s">
        <v>3846</v>
      </c>
      <c r="D3774" s="68" t="s">
        <v>3847</v>
      </c>
      <c r="E3774" s="68" t="s">
        <v>4285</v>
      </c>
      <c r="F3774" s="68" t="s">
        <v>4286</v>
      </c>
      <c r="G3774" s="68" t="s">
        <v>4287</v>
      </c>
      <c r="H3774" s="69">
        <v>725758</v>
      </c>
      <c r="I3774" s="68" t="s">
        <v>5148</v>
      </c>
      <c r="J3774" s="70"/>
      <c r="K3774" s="178"/>
    </row>
    <row r="3775" spans="1:11">
      <c r="A3775" s="67" t="s">
        <v>3880</v>
      </c>
      <c r="B3775" s="68" t="s">
        <v>3881</v>
      </c>
      <c r="C3775" s="68" t="s">
        <v>3846</v>
      </c>
      <c r="D3775" s="68" t="s">
        <v>3847</v>
      </c>
      <c r="E3775" s="68" t="s">
        <v>4285</v>
      </c>
      <c r="F3775" s="68" t="s">
        <v>4286</v>
      </c>
      <c r="G3775" s="68" t="s">
        <v>4287</v>
      </c>
      <c r="H3775" s="69">
        <v>609637</v>
      </c>
      <c r="I3775" s="68" t="s">
        <v>5148</v>
      </c>
      <c r="J3775" s="70"/>
      <c r="K3775" s="178"/>
    </row>
    <row r="3776" spans="1:11">
      <c r="A3776" s="67" t="s">
        <v>3882</v>
      </c>
      <c r="B3776" s="68" t="s">
        <v>3883</v>
      </c>
      <c r="C3776" s="68" t="s">
        <v>3846</v>
      </c>
      <c r="D3776" s="68" t="s">
        <v>3847</v>
      </c>
      <c r="E3776" s="68" t="s">
        <v>4285</v>
      </c>
      <c r="F3776" s="68" t="s">
        <v>4286</v>
      </c>
      <c r="G3776" s="68" t="s">
        <v>4287</v>
      </c>
      <c r="H3776" s="69">
        <v>29029</v>
      </c>
      <c r="I3776" s="68" t="s">
        <v>5148</v>
      </c>
      <c r="J3776" s="70"/>
      <c r="K3776" s="178"/>
    </row>
    <row r="3777" spans="1:11">
      <c r="A3777" s="67" t="s">
        <v>3884</v>
      </c>
      <c r="B3777" s="68" t="s">
        <v>3885</v>
      </c>
      <c r="C3777" s="68" t="s">
        <v>3846</v>
      </c>
      <c r="D3777" s="68" t="s">
        <v>3847</v>
      </c>
      <c r="E3777" s="68" t="s">
        <v>4285</v>
      </c>
      <c r="F3777" s="68" t="s">
        <v>4286</v>
      </c>
      <c r="G3777" s="68" t="s">
        <v>4287</v>
      </c>
      <c r="H3777" s="69">
        <v>754789</v>
      </c>
      <c r="I3777" s="68" t="s">
        <v>5148</v>
      </c>
      <c r="J3777" s="70"/>
      <c r="K3777" s="178"/>
    </row>
    <row r="3778" spans="1:11">
      <c r="A3778" s="67" t="s">
        <v>3886</v>
      </c>
      <c r="B3778" s="68" t="s">
        <v>3887</v>
      </c>
      <c r="C3778" s="68" t="s">
        <v>3846</v>
      </c>
      <c r="D3778" s="68" t="s">
        <v>3847</v>
      </c>
      <c r="E3778" s="68" t="s">
        <v>4285</v>
      </c>
      <c r="F3778" s="68" t="s">
        <v>4286</v>
      </c>
      <c r="G3778" s="68" t="s">
        <v>4287</v>
      </c>
      <c r="H3778" s="69">
        <v>2177275</v>
      </c>
      <c r="I3778" s="68" t="s">
        <v>5148</v>
      </c>
      <c r="J3778" s="70"/>
      <c r="K3778" s="178"/>
    </row>
    <row r="3779" spans="1:11">
      <c r="A3779" s="67" t="s">
        <v>3888</v>
      </c>
      <c r="B3779" s="68" t="s">
        <v>3889</v>
      </c>
      <c r="C3779" s="68" t="s">
        <v>3846</v>
      </c>
      <c r="D3779" s="68" t="s">
        <v>3847</v>
      </c>
      <c r="E3779" s="68" t="s">
        <v>4285</v>
      </c>
      <c r="F3779" s="68" t="s">
        <v>4286</v>
      </c>
      <c r="G3779" s="68" t="s">
        <v>4287</v>
      </c>
      <c r="H3779" s="69">
        <v>899940</v>
      </c>
      <c r="I3779" s="68" t="s">
        <v>5148</v>
      </c>
      <c r="J3779" s="70"/>
      <c r="K3779" s="178"/>
    </row>
    <row r="3780" spans="1:11">
      <c r="A3780" s="67" t="s">
        <v>3890</v>
      </c>
      <c r="B3780" s="68" t="s">
        <v>3891</v>
      </c>
      <c r="C3780" s="68" t="s">
        <v>3846</v>
      </c>
      <c r="D3780" s="68" t="s">
        <v>3847</v>
      </c>
      <c r="E3780" s="68" t="s">
        <v>4285</v>
      </c>
      <c r="F3780" s="68" t="s">
        <v>4286</v>
      </c>
      <c r="G3780" s="68" t="s">
        <v>4287</v>
      </c>
      <c r="H3780" s="69">
        <v>435455</v>
      </c>
      <c r="I3780" s="68" t="s">
        <v>5148</v>
      </c>
      <c r="J3780" s="70"/>
      <c r="K3780" s="178"/>
    </row>
    <row r="3781" spans="1:11">
      <c r="A3781" s="67" t="s">
        <v>3892</v>
      </c>
      <c r="B3781" s="68" t="s">
        <v>3893</v>
      </c>
      <c r="C3781" s="68" t="s">
        <v>3846</v>
      </c>
      <c r="D3781" s="68" t="s">
        <v>3847</v>
      </c>
      <c r="E3781" s="68" t="s">
        <v>4285</v>
      </c>
      <c r="F3781" s="68" t="s">
        <v>4286</v>
      </c>
      <c r="G3781" s="68" t="s">
        <v>4287</v>
      </c>
      <c r="H3781" s="69">
        <v>928971</v>
      </c>
      <c r="I3781" s="68" t="s">
        <v>5148</v>
      </c>
      <c r="J3781" s="70"/>
      <c r="K3781" s="178"/>
    </row>
    <row r="3782" spans="1:11">
      <c r="A3782" s="67" t="s">
        <v>3894</v>
      </c>
      <c r="B3782" s="68" t="s">
        <v>3895</v>
      </c>
      <c r="C3782" s="68" t="s">
        <v>3846</v>
      </c>
      <c r="D3782" s="68" t="s">
        <v>3847</v>
      </c>
      <c r="E3782" s="68" t="s">
        <v>4285</v>
      </c>
      <c r="F3782" s="68" t="s">
        <v>4286</v>
      </c>
      <c r="G3782" s="68" t="s">
        <v>4287</v>
      </c>
      <c r="H3782" s="69">
        <v>3224807</v>
      </c>
      <c r="I3782" s="68" t="s">
        <v>5148</v>
      </c>
      <c r="J3782" s="70"/>
      <c r="K3782" s="178"/>
    </row>
    <row r="3783" spans="1:11">
      <c r="A3783" s="67" t="s">
        <v>3896</v>
      </c>
      <c r="B3783" s="68" t="s">
        <v>3897</v>
      </c>
      <c r="C3783" s="68" t="s">
        <v>3846</v>
      </c>
      <c r="D3783" s="68" t="s">
        <v>3847</v>
      </c>
      <c r="E3783" s="68" t="s">
        <v>4285</v>
      </c>
      <c r="F3783" s="68" t="s">
        <v>4286</v>
      </c>
      <c r="G3783" s="68" t="s">
        <v>4287</v>
      </c>
      <c r="H3783" s="69">
        <v>4122308</v>
      </c>
      <c r="I3783" s="68" t="s">
        <v>5148</v>
      </c>
      <c r="J3783" s="70"/>
      <c r="K3783" s="178"/>
    </row>
    <row r="3784" spans="1:11">
      <c r="A3784" s="67" t="s">
        <v>3898</v>
      </c>
      <c r="B3784" s="68" t="s">
        <v>3899</v>
      </c>
      <c r="C3784" s="68" t="s">
        <v>3900</v>
      </c>
      <c r="D3784" s="68" t="s">
        <v>3901</v>
      </c>
      <c r="E3784" s="68" t="s">
        <v>4285</v>
      </c>
      <c r="F3784" s="68" t="s">
        <v>4286</v>
      </c>
      <c r="G3784" s="68" t="s">
        <v>4287</v>
      </c>
      <c r="H3784" s="69">
        <v>4644855</v>
      </c>
      <c r="I3784" s="68" t="s">
        <v>5148</v>
      </c>
      <c r="J3784" s="70"/>
      <c r="K3784" s="178"/>
    </row>
    <row r="3785" spans="1:11">
      <c r="A3785" s="67" t="s">
        <v>3902</v>
      </c>
      <c r="B3785" s="68" t="s">
        <v>3903</v>
      </c>
      <c r="C3785" s="68" t="s">
        <v>3900</v>
      </c>
      <c r="D3785" s="68" t="s">
        <v>3901</v>
      </c>
      <c r="E3785" s="68" t="s">
        <v>4285</v>
      </c>
      <c r="F3785" s="68" t="s">
        <v>4286</v>
      </c>
      <c r="G3785" s="68" t="s">
        <v>4287</v>
      </c>
      <c r="H3785" s="69">
        <v>4151338</v>
      </c>
      <c r="I3785" s="68" t="s">
        <v>5148</v>
      </c>
      <c r="J3785" s="70"/>
      <c r="K3785" s="178"/>
    </row>
    <row r="3786" spans="1:11">
      <c r="A3786" s="67" t="s">
        <v>3904</v>
      </c>
      <c r="B3786" s="68" t="s">
        <v>3905</v>
      </c>
      <c r="C3786" s="68" t="s">
        <v>3900</v>
      </c>
      <c r="D3786" s="68" t="s">
        <v>3901</v>
      </c>
      <c r="E3786" s="68" t="s">
        <v>4285</v>
      </c>
      <c r="F3786" s="68" t="s">
        <v>4286</v>
      </c>
      <c r="G3786" s="68" t="s">
        <v>4287</v>
      </c>
      <c r="H3786" s="69">
        <v>2235335</v>
      </c>
      <c r="I3786" s="68" t="s">
        <v>5148</v>
      </c>
      <c r="J3786" s="70"/>
      <c r="K3786" s="178"/>
    </row>
    <row r="3787" spans="1:11">
      <c r="A3787" s="67" t="s">
        <v>3906</v>
      </c>
      <c r="B3787" s="68" t="s">
        <v>3907</v>
      </c>
      <c r="C3787" s="68" t="s">
        <v>3900</v>
      </c>
      <c r="D3787" s="68" t="s">
        <v>3901</v>
      </c>
      <c r="E3787" s="68" t="s">
        <v>4285</v>
      </c>
      <c r="F3787" s="68" t="s">
        <v>4286</v>
      </c>
      <c r="G3787" s="68" t="s">
        <v>4287</v>
      </c>
      <c r="H3787" s="69">
        <v>3309458</v>
      </c>
      <c r="I3787" s="68" t="s">
        <v>5148</v>
      </c>
      <c r="J3787" s="70"/>
      <c r="K3787" s="178"/>
    </row>
    <row r="3788" spans="1:11">
      <c r="A3788" s="67" t="s">
        <v>3908</v>
      </c>
      <c r="B3788" s="68" t="s">
        <v>3909</v>
      </c>
      <c r="C3788" s="68" t="s">
        <v>3900</v>
      </c>
      <c r="D3788" s="68" t="s">
        <v>3901</v>
      </c>
      <c r="E3788" s="68" t="s">
        <v>4285</v>
      </c>
      <c r="F3788" s="68" t="s">
        <v>4286</v>
      </c>
      <c r="G3788" s="68" t="s">
        <v>4287</v>
      </c>
      <c r="H3788" s="69">
        <v>116122</v>
      </c>
      <c r="I3788" s="68" t="s">
        <v>5148</v>
      </c>
      <c r="J3788" s="70"/>
      <c r="K3788" s="178"/>
    </row>
    <row r="3789" spans="1:11">
      <c r="A3789" s="67" t="s">
        <v>3910</v>
      </c>
      <c r="B3789" s="68" t="s">
        <v>3911</v>
      </c>
      <c r="C3789" s="68" t="s">
        <v>3900</v>
      </c>
      <c r="D3789" s="68" t="s">
        <v>3901</v>
      </c>
      <c r="E3789" s="68" t="s">
        <v>4285</v>
      </c>
      <c r="F3789" s="68" t="s">
        <v>4286</v>
      </c>
      <c r="G3789" s="68" t="s">
        <v>4287</v>
      </c>
      <c r="H3789" s="69">
        <v>87092</v>
      </c>
      <c r="I3789" s="68" t="s">
        <v>5148</v>
      </c>
      <c r="J3789" s="70"/>
      <c r="K3789" s="178"/>
    </row>
    <row r="3790" spans="1:11">
      <c r="A3790" s="67" t="s">
        <v>3912</v>
      </c>
      <c r="B3790" s="68" t="s">
        <v>3913</v>
      </c>
      <c r="C3790" s="68" t="s">
        <v>3900</v>
      </c>
      <c r="D3790" s="68" t="s">
        <v>3901</v>
      </c>
      <c r="E3790" s="68" t="s">
        <v>4285</v>
      </c>
      <c r="F3790" s="68" t="s">
        <v>4286</v>
      </c>
      <c r="G3790" s="68" t="s">
        <v>4287</v>
      </c>
      <c r="H3790" s="69">
        <v>1103154</v>
      </c>
      <c r="I3790" s="68" t="s">
        <v>5148</v>
      </c>
      <c r="J3790" s="70"/>
      <c r="K3790" s="178"/>
    </row>
    <row r="3791" spans="1:11">
      <c r="A3791" s="67" t="s">
        <v>3914</v>
      </c>
      <c r="B3791" s="68" t="s">
        <v>3915</v>
      </c>
      <c r="C3791" s="68" t="s">
        <v>3900</v>
      </c>
      <c r="D3791" s="68" t="s">
        <v>3901</v>
      </c>
      <c r="E3791" s="68" t="s">
        <v>4285</v>
      </c>
      <c r="F3791" s="68" t="s">
        <v>4286</v>
      </c>
      <c r="G3791" s="68" t="s">
        <v>4287</v>
      </c>
      <c r="H3791" s="69">
        <v>203213</v>
      </c>
      <c r="I3791" s="68" t="s">
        <v>5148</v>
      </c>
      <c r="J3791" s="70"/>
      <c r="K3791" s="178"/>
    </row>
    <row r="3792" spans="1:11">
      <c r="A3792" s="67" t="s">
        <v>3916</v>
      </c>
      <c r="B3792" s="68" t="s">
        <v>3917</v>
      </c>
      <c r="C3792" s="68" t="s">
        <v>3900</v>
      </c>
      <c r="D3792" s="68" t="s">
        <v>3901</v>
      </c>
      <c r="E3792" s="68" t="s">
        <v>4285</v>
      </c>
      <c r="F3792" s="68" t="s">
        <v>4286</v>
      </c>
      <c r="G3792" s="68" t="s">
        <v>4287</v>
      </c>
      <c r="H3792" s="69">
        <v>29029</v>
      </c>
      <c r="I3792" s="68" t="s">
        <v>5148</v>
      </c>
      <c r="J3792" s="70"/>
      <c r="K3792" s="178"/>
    </row>
    <row r="3793" spans="1:11">
      <c r="A3793" s="67" t="s">
        <v>3918</v>
      </c>
      <c r="B3793" s="68" t="s">
        <v>3919</v>
      </c>
      <c r="C3793" s="68" t="s">
        <v>3900</v>
      </c>
      <c r="D3793" s="68" t="s">
        <v>3901</v>
      </c>
      <c r="E3793" s="68" t="s">
        <v>4285</v>
      </c>
      <c r="F3793" s="68" t="s">
        <v>4286</v>
      </c>
      <c r="G3793" s="68" t="s">
        <v>4287</v>
      </c>
      <c r="H3793" s="69">
        <v>116122</v>
      </c>
      <c r="I3793" s="68" t="s">
        <v>5148</v>
      </c>
      <c r="J3793" s="70"/>
      <c r="K3793" s="178"/>
    </row>
    <row r="3794" spans="1:11">
      <c r="A3794" s="67" t="s">
        <v>3920</v>
      </c>
      <c r="B3794" s="68" t="s">
        <v>3921</v>
      </c>
      <c r="C3794" s="68" t="s">
        <v>3900</v>
      </c>
      <c r="D3794" s="68" t="s">
        <v>3901</v>
      </c>
      <c r="E3794" s="68" t="s">
        <v>4285</v>
      </c>
      <c r="F3794" s="68" t="s">
        <v>4286</v>
      </c>
      <c r="G3794" s="68" t="s">
        <v>4287</v>
      </c>
      <c r="H3794" s="69">
        <v>2728851</v>
      </c>
      <c r="I3794" s="68" t="s">
        <v>5148</v>
      </c>
      <c r="J3794" s="70"/>
      <c r="K3794" s="178"/>
    </row>
    <row r="3795" spans="1:11">
      <c r="A3795" s="67" t="s">
        <v>4443</v>
      </c>
      <c r="B3795" s="68" t="s">
        <v>4444</v>
      </c>
      <c r="C3795" s="68" t="s">
        <v>3924</v>
      </c>
      <c r="D3795" s="68" t="s">
        <v>3925</v>
      </c>
      <c r="E3795" s="68" t="s">
        <v>4285</v>
      </c>
      <c r="F3795" s="68" t="s">
        <v>4286</v>
      </c>
      <c r="G3795" s="68" t="s">
        <v>4287</v>
      </c>
      <c r="H3795" s="69">
        <v>1902560</v>
      </c>
      <c r="I3795" s="68" t="s">
        <v>5148</v>
      </c>
      <c r="J3795" s="70"/>
      <c r="K3795" s="178"/>
    </row>
    <row r="3796" spans="1:11">
      <c r="A3796" s="67" t="s">
        <v>3922</v>
      </c>
      <c r="B3796" s="68" t="s">
        <v>3923</v>
      </c>
      <c r="C3796" s="68" t="s">
        <v>3924</v>
      </c>
      <c r="D3796" s="68" t="s">
        <v>3925</v>
      </c>
      <c r="E3796" s="68" t="s">
        <v>4285</v>
      </c>
      <c r="F3796" s="68" t="s">
        <v>4286</v>
      </c>
      <c r="G3796" s="68" t="s">
        <v>4287</v>
      </c>
      <c r="H3796" s="69">
        <v>1393456</v>
      </c>
      <c r="I3796" s="68" t="s">
        <v>5148</v>
      </c>
      <c r="J3796" s="70"/>
      <c r="K3796" s="178"/>
    </row>
    <row r="3797" spans="1:11">
      <c r="A3797" s="67" t="s">
        <v>3926</v>
      </c>
      <c r="B3797" s="68" t="s">
        <v>3927</v>
      </c>
      <c r="C3797" s="68" t="s">
        <v>3924</v>
      </c>
      <c r="D3797" s="68" t="s">
        <v>3925</v>
      </c>
      <c r="E3797" s="68" t="s">
        <v>4285</v>
      </c>
      <c r="F3797" s="68" t="s">
        <v>4286</v>
      </c>
      <c r="G3797" s="68" t="s">
        <v>4287</v>
      </c>
      <c r="H3797" s="69">
        <v>2409518</v>
      </c>
      <c r="I3797" s="68" t="s">
        <v>5148</v>
      </c>
      <c r="J3797" s="70"/>
      <c r="K3797" s="178"/>
    </row>
    <row r="3798" spans="1:11">
      <c r="A3798" s="67" t="s">
        <v>3928</v>
      </c>
      <c r="B3798" s="68" t="s">
        <v>3929</v>
      </c>
      <c r="C3798" s="68" t="s">
        <v>3924</v>
      </c>
      <c r="D3798" s="68" t="s">
        <v>3925</v>
      </c>
      <c r="E3798" s="68" t="s">
        <v>4285</v>
      </c>
      <c r="F3798" s="68" t="s">
        <v>4286</v>
      </c>
      <c r="G3798" s="68" t="s">
        <v>4287</v>
      </c>
      <c r="H3798" s="69">
        <v>987032</v>
      </c>
      <c r="I3798" s="68" t="s">
        <v>5148</v>
      </c>
      <c r="J3798" s="70"/>
      <c r="K3798" s="178"/>
    </row>
    <row r="3799" spans="1:11">
      <c r="A3799" s="67" t="s">
        <v>3930</v>
      </c>
      <c r="B3799" s="68" t="s">
        <v>3931</v>
      </c>
      <c r="C3799" s="68" t="s">
        <v>3924</v>
      </c>
      <c r="D3799" s="68" t="s">
        <v>3925</v>
      </c>
      <c r="E3799" s="68" t="s">
        <v>4285</v>
      </c>
      <c r="F3799" s="68" t="s">
        <v>4286</v>
      </c>
      <c r="G3799" s="68" t="s">
        <v>4287</v>
      </c>
      <c r="H3799" s="69">
        <v>1538608</v>
      </c>
      <c r="I3799" s="68" t="s">
        <v>5148</v>
      </c>
      <c r="J3799" s="70"/>
      <c r="K3799" s="178"/>
    </row>
    <row r="3800" spans="1:11">
      <c r="A3800" s="67" t="s">
        <v>3932</v>
      </c>
      <c r="B3800" s="68" t="s">
        <v>3933</v>
      </c>
      <c r="C3800" s="68" t="s">
        <v>3924</v>
      </c>
      <c r="D3800" s="68" t="s">
        <v>3925</v>
      </c>
      <c r="E3800" s="68" t="s">
        <v>4285</v>
      </c>
      <c r="F3800" s="68" t="s">
        <v>4286</v>
      </c>
      <c r="G3800" s="68" t="s">
        <v>4287</v>
      </c>
      <c r="H3800" s="69">
        <v>87092</v>
      </c>
      <c r="I3800" s="68" t="s">
        <v>5148</v>
      </c>
      <c r="J3800" s="70"/>
      <c r="K3800" s="178"/>
    </row>
    <row r="3801" spans="1:11">
      <c r="A3801" s="67" t="s">
        <v>3934</v>
      </c>
      <c r="B3801" s="68" t="s">
        <v>3935</v>
      </c>
      <c r="C3801" s="68" t="s">
        <v>3924</v>
      </c>
      <c r="D3801" s="68" t="s">
        <v>3925</v>
      </c>
      <c r="E3801" s="68" t="s">
        <v>4285</v>
      </c>
      <c r="F3801" s="68" t="s">
        <v>4286</v>
      </c>
      <c r="G3801" s="68" t="s">
        <v>4287</v>
      </c>
      <c r="H3801" s="69">
        <v>145151</v>
      </c>
      <c r="I3801" s="68" t="s">
        <v>5148</v>
      </c>
      <c r="J3801" s="70"/>
      <c r="K3801" s="178"/>
    </row>
    <row r="3802" spans="1:11">
      <c r="A3802" s="67" t="s">
        <v>3936</v>
      </c>
      <c r="B3802" s="68" t="s">
        <v>3937</v>
      </c>
      <c r="C3802" s="68" t="s">
        <v>3924</v>
      </c>
      <c r="D3802" s="68" t="s">
        <v>3925</v>
      </c>
      <c r="E3802" s="68" t="s">
        <v>4285</v>
      </c>
      <c r="F3802" s="68" t="s">
        <v>4286</v>
      </c>
      <c r="G3802" s="68" t="s">
        <v>4287</v>
      </c>
      <c r="H3802" s="69">
        <v>1422486</v>
      </c>
      <c r="I3802" s="68" t="s">
        <v>5148</v>
      </c>
      <c r="J3802" s="70"/>
      <c r="K3802" s="178"/>
    </row>
    <row r="3803" spans="1:11">
      <c r="A3803" s="67" t="s">
        <v>3938</v>
      </c>
      <c r="B3803" s="68" t="s">
        <v>3939</v>
      </c>
      <c r="C3803" s="68" t="s">
        <v>3924</v>
      </c>
      <c r="D3803" s="68" t="s">
        <v>3925</v>
      </c>
      <c r="E3803" s="68" t="s">
        <v>4285</v>
      </c>
      <c r="F3803" s="68" t="s">
        <v>4286</v>
      </c>
      <c r="G3803" s="68" t="s">
        <v>4287</v>
      </c>
      <c r="H3803" s="69">
        <v>29029</v>
      </c>
      <c r="I3803" s="68" t="s">
        <v>5148</v>
      </c>
      <c r="J3803" s="70"/>
      <c r="K3803" s="178"/>
    </row>
    <row r="3804" spans="1:11">
      <c r="A3804" s="67" t="s">
        <v>4447</v>
      </c>
      <c r="B3804" s="68" t="s">
        <v>4448</v>
      </c>
      <c r="C3804" s="68" t="s">
        <v>3924</v>
      </c>
      <c r="D3804" s="68" t="s">
        <v>3925</v>
      </c>
      <c r="E3804" s="68" t="s">
        <v>4285</v>
      </c>
      <c r="F3804" s="68" t="s">
        <v>4286</v>
      </c>
      <c r="G3804" s="68" t="s">
        <v>4287</v>
      </c>
      <c r="H3804" s="69">
        <v>0</v>
      </c>
      <c r="I3804" s="68" t="s">
        <v>5148</v>
      </c>
      <c r="J3804" s="70"/>
      <c r="K3804" s="178"/>
    </row>
    <row r="3805" spans="1:11">
      <c r="A3805" s="67" t="s">
        <v>3940</v>
      </c>
      <c r="B3805" s="68" t="s">
        <v>3941</v>
      </c>
      <c r="C3805" s="68" t="s">
        <v>3924</v>
      </c>
      <c r="D3805" s="68" t="s">
        <v>3925</v>
      </c>
      <c r="E3805" s="68" t="s">
        <v>4285</v>
      </c>
      <c r="F3805" s="68" t="s">
        <v>4286</v>
      </c>
      <c r="G3805" s="68" t="s">
        <v>4287</v>
      </c>
      <c r="H3805" s="69">
        <v>-886498</v>
      </c>
      <c r="I3805" s="68" t="s">
        <v>5148</v>
      </c>
      <c r="J3805" s="70"/>
      <c r="K3805" s="178"/>
    </row>
    <row r="3806" spans="1:11">
      <c r="A3806" s="67" t="s">
        <v>3942</v>
      </c>
      <c r="B3806" s="68" t="s">
        <v>3943</v>
      </c>
      <c r="C3806" s="68" t="s">
        <v>3924</v>
      </c>
      <c r="D3806" s="68" t="s">
        <v>3925</v>
      </c>
      <c r="E3806" s="68" t="s">
        <v>4285</v>
      </c>
      <c r="F3806" s="68" t="s">
        <v>4286</v>
      </c>
      <c r="G3806" s="68" t="s">
        <v>4287</v>
      </c>
      <c r="H3806" s="69">
        <v>551575</v>
      </c>
      <c r="I3806" s="68" t="s">
        <v>5148</v>
      </c>
      <c r="J3806" s="70"/>
      <c r="K3806" s="178"/>
    </row>
    <row r="3807" spans="1:11">
      <c r="A3807" s="67" t="s">
        <v>3944</v>
      </c>
      <c r="B3807" s="68" t="s">
        <v>3945</v>
      </c>
      <c r="C3807" s="68" t="s">
        <v>3924</v>
      </c>
      <c r="D3807" s="68" t="s">
        <v>3925</v>
      </c>
      <c r="E3807" s="68" t="s">
        <v>4285</v>
      </c>
      <c r="F3807" s="68" t="s">
        <v>4286</v>
      </c>
      <c r="G3807" s="68" t="s">
        <v>4287</v>
      </c>
      <c r="H3807" s="69">
        <v>116122</v>
      </c>
      <c r="I3807" s="68" t="s">
        <v>5148</v>
      </c>
      <c r="J3807" s="70"/>
      <c r="K3807" s="178"/>
    </row>
    <row r="3808" spans="1:11">
      <c r="A3808" s="67" t="s">
        <v>3946</v>
      </c>
      <c r="B3808" s="68" t="s">
        <v>3947</v>
      </c>
      <c r="C3808" s="68" t="s">
        <v>3924</v>
      </c>
      <c r="D3808" s="68" t="s">
        <v>3925</v>
      </c>
      <c r="E3808" s="68" t="s">
        <v>4285</v>
      </c>
      <c r="F3808" s="68" t="s">
        <v>4286</v>
      </c>
      <c r="G3808" s="68" t="s">
        <v>4287</v>
      </c>
      <c r="H3808" s="69">
        <v>319335</v>
      </c>
      <c r="I3808" s="68" t="s">
        <v>5148</v>
      </c>
      <c r="J3808" s="70"/>
      <c r="K3808" s="178"/>
    </row>
    <row r="3809" spans="1:11">
      <c r="A3809" s="67" t="s">
        <v>3948</v>
      </c>
      <c r="B3809" s="68" t="s">
        <v>3949</v>
      </c>
      <c r="C3809" s="68" t="s">
        <v>3924</v>
      </c>
      <c r="D3809" s="68" t="s">
        <v>3925</v>
      </c>
      <c r="E3809" s="68" t="s">
        <v>4285</v>
      </c>
      <c r="F3809" s="68" t="s">
        <v>4286</v>
      </c>
      <c r="G3809" s="68" t="s">
        <v>4287</v>
      </c>
      <c r="H3809" s="69">
        <v>29029</v>
      </c>
      <c r="I3809" s="68" t="s">
        <v>5148</v>
      </c>
      <c r="J3809" s="70"/>
      <c r="K3809" s="178"/>
    </row>
    <row r="3810" spans="1:11">
      <c r="A3810" s="67" t="s">
        <v>3950</v>
      </c>
      <c r="B3810" s="68" t="s">
        <v>3951</v>
      </c>
      <c r="C3810" s="68" t="s">
        <v>3952</v>
      </c>
      <c r="D3810" s="68" t="s">
        <v>3953</v>
      </c>
      <c r="E3810" s="68" t="s">
        <v>4285</v>
      </c>
      <c r="F3810" s="68" t="s">
        <v>4286</v>
      </c>
      <c r="G3810" s="68" t="s">
        <v>4287</v>
      </c>
      <c r="H3810" s="69">
        <v>2786913</v>
      </c>
      <c r="I3810" s="68" t="s">
        <v>5148</v>
      </c>
      <c r="J3810" s="70"/>
      <c r="K3810" s="178"/>
    </row>
    <row r="3811" spans="1:11">
      <c r="A3811" s="67" t="s">
        <v>3954</v>
      </c>
      <c r="B3811" s="68" t="s">
        <v>3955</v>
      </c>
      <c r="C3811" s="68" t="s">
        <v>3952</v>
      </c>
      <c r="D3811" s="68" t="s">
        <v>3953</v>
      </c>
      <c r="E3811" s="68" t="s">
        <v>4285</v>
      </c>
      <c r="F3811" s="68" t="s">
        <v>4286</v>
      </c>
      <c r="G3811" s="68" t="s">
        <v>4287</v>
      </c>
      <c r="H3811" s="69">
        <v>3309458</v>
      </c>
      <c r="I3811" s="68" t="s">
        <v>5148</v>
      </c>
      <c r="J3811" s="70"/>
      <c r="K3811" s="178"/>
    </row>
    <row r="3812" spans="1:11">
      <c r="A3812" s="67" t="s">
        <v>3956</v>
      </c>
      <c r="B3812" s="68" t="s">
        <v>3957</v>
      </c>
      <c r="C3812" s="68" t="s">
        <v>3952</v>
      </c>
      <c r="D3812" s="68" t="s">
        <v>3953</v>
      </c>
      <c r="E3812" s="68" t="s">
        <v>4285</v>
      </c>
      <c r="F3812" s="68" t="s">
        <v>4286</v>
      </c>
      <c r="G3812" s="68" t="s">
        <v>4287</v>
      </c>
      <c r="H3812" s="69">
        <v>2380486</v>
      </c>
      <c r="I3812" s="68" t="s">
        <v>5148</v>
      </c>
      <c r="J3812" s="70"/>
      <c r="K3812" s="178"/>
    </row>
    <row r="3813" spans="1:11">
      <c r="A3813" s="67" t="s">
        <v>3958</v>
      </c>
      <c r="B3813" s="68" t="s">
        <v>3959</v>
      </c>
      <c r="C3813" s="68" t="s">
        <v>3952</v>
      </c>
      <c r="D3813" s="68" t="s">
        <v>3953</v>
      </c>
      <c r="E3813" s="68" t="s">
        <v>4285</v>
      </c>
      <c r="F3813" s="68" t="s">
        <v>4286</v>
      </c>
      <c r="G3813" s="68" t="s">
        <v>4287</v>
      </c>
      <c r="H3813" s="69">
        <v>493515</v>
      </c>
      <c r="I3813" s="68" t="s">
        <v>5148</v>
      </c>
      <c r="J3813" s="70"/>
      <c r="K3813" s="178"/>
    </row>
    <row r="3814" spans="1:11">
      <c r="A3814" s="67" t="s">
        <v>3960</v>
      </c>
      <c r="B3814" s="68" t="s">
        <v>3961</v>
      </c>
      <c r="C3814" s="68" t="s">
        <v>3952</v>
      </c>
      <c r="D3814" s="68" t="s">
        <v>3953</v>
      </c>
      <c r="E3814" s="68" t="s">
        <v>4285</v>
      </c>
      <c r="F3814" s="68" t="s">
        <v>4286</v>
      </c>
      <c r="G3814" s="68" t="s">
        <v>4287</v>
      </c>
      <c r="H3814" s="69">
        <v>339316</v>
      </c>
      <c r="I3814" s="68" t="s">
        <v>5148</v>
      </c>
      <c r="J3814" s="70"/>
      <c r="K3814" s="178"/>
    </row>
    <row r="3815" spans="1:11">
      <c r="A3815" s="67" t="s">
        <v>3962</v>
      </c>
      <c r="B3815" s="68" t="s">
        <v>3963</v>
      </c>
      <c r="C3815" s="68" t="s">
        <v>3952</v>
      </c>
      <c r="D3815" s="68" t="s">
        <v>3953</v>
      </c>
      <c r="E3815" s="68" t="s">
        <v>4285</v>
      </c>
      <c r="F3815" s="68" t="s">
        <v>4286</v>
      </c>
      <c r="G3815" s="68" t="s">
        <v>4287</v>
      </c>
      <c r="H3815" s="69">
        <v>29029</v>
      </c>
      <c r="I3815" s="68" t="s">
        <v>5148</v>
      </c>
      <c r="J3815" s="70"/>
      <c r="K3815" s="178"/>
    </row>
    <row r="3816" spans="1:11">
      <c r="A3816" s="67" t="s">
        <v>3964</v>
      </c>
      <c r="B3816" s="68" t="s">
        <v>3965</v>
      </c>
      <c r="C3816" s="68" t="s">
        <v>3952</v>
      </c>
      <c r="D3816" s="68" t="s">
        <v>3953</v>
      </c>
      <c r="E3816" s="68" t="s">
        <v>4285</v>
      </c>
      <c r="F3816" s="68" t="s">
        <v>4286</v>
      </c>
      <c r="G3816" s="68" t="s">
        <v>4287</v>
      </c>
      <c r="H3816" s="69">
        <v>145151</v>
      </c>
      <c r="I3816" s="68" t="s">
        <v>5148</v>
      </c>
      <c r="J3816" s="70"/>
      <c r="K3816" s="178"/>
    </row>
    <row r="3817" spans="1:11">
      <c r="A3817" s="67" t="s">
        <v>3966</v>
      </c>
      <c r="B3817" s="68" t="s">
        <v>3967</v>
      </c>
      <c r="C3817" s="68" t="s">
        <v>3952</v>
      </c>
      <c r="D3817" s="68" t="s">
        <v>3953</v>
      </c>
      <c r="E3817" s="68" t="s">
        <v>4285</v>
      </c>
      <c r="F3817" s="68" t="s">
        <v>4286</v>
      </c>
      <c r="G3817" s="68" t="s">
        <v>4287</v>
      </c>
      <c r="H3817" s="69">
        <v>3707361</v>
      </c>
      <c r="I3817" s="68" t="s">
        <v>5148</v>
      </c>
      <c r="J3817" s="70"/>
      <c r="K3817" s="178"/>
    </row>
    <row r="3818" spans="1:11">
      <c r="A3818" s="67" t="s">
        <v>3968</v>
      </c>
      <c r="B3818" s="68" t="s">
        <v>3969</v>
      </c>
      <c r="C3818" s="68" t="s">
        <v>3970</v>
      </c>
      <c r="D3818" s="68" t="s">
        <v>3971</v>
      </c>
      <c r="E3818" s="68" t="s">
        <v>4285</v>
      </c>
      <c r="F3818" s="68" t="s">
        <v>4286</v>
      </c>
      <c r="G3818" s="68" t="s">
        <v>4287</v>
      </c>
      <c r="H3818" s="69">
        <v>1016062</v>
      </c>
      <c r="I3818" s="68" t="s">
        <v>5148</v>
      </c>
      <c r="J3818" s="70"/>
      <c r="K3818" s="178"/>
    </row>
    <row r="3819" spans="1:11">
      <c r="A3819" s="67" t="s">
        <v>3972</v>
      </c>
      <c r="B3819" s="68" t="s">
        <v>3973</v>
      </c>
      <c r="C3819" s="68" t="s">
        <v>3970</v>
      </c>
      <c r="D3819" s="68" t="s">
        <v>3971</v>
      </c>
      <c r="E3819" s="68" t="s">
        <v>4285</v>
      </c>
      <c r="F3819" s="68" t="s">
        <v>4286</v>
      </c>
      <c r="G3819" s="68" t="s">
        <v>4287</v>
      </c>
      <c r="H3819" s="69">
        <v>1016062</v>
      </c>
      <c r="I3819" s="68" t="s">
        <v>5148</v>
      </c>
      <c r="J3819" s="70"/>
      <c r="K3819" s="178"/>
    </row>
    <row r="3820" spans="1:11">
      <c r="A3820" s="67" t="s">
        <v>3974</v>
      </c>
      <c r="B3820" s="68" t="s">
        <v>3975</v>
      </c>
      <c r="C3820" s="68" t="s">
        <v>3970</v>
      </c>
      <c r="D3820" s="68" t="s">
        <v>3971</v>
      </c>
      <c r="E3820" s="68" t="s">
        <v>4285</v>
      </c>
      <c r="F3820" s="68" t="s">
        <v>4286</v>
      </c>
      <c r="G3820" s="68" t="s">
        <v>4287</v>
      </c>
      <c r="H3820" s="69">
        <v>1799882</v>
      </c>
      <c r="I3820" s="68" t="s">
        <v>5148</v>
      </c>
      <c r="J3820" s="70"/>
      <c r="K3820" s="178"/>
    </row>
    <row r="3821" spans="1:11">
      <c r="A3821" s="67" t="s">
        <v>3976</v>
      </c>
      <c r="B3821" s="68" t="s">
        <v>3977</v>
      </c>
      <c r="C3821" s="68" t="s">
        <v>3970</v>
      </c>
      <c r="D3821" s="68" t="s">
        <v>3971</v>
      </c>
      <c r="E3821" s="68" t="s">
        <v>4285</v>
      </c>
      <c r="F3821" s="68" t="s">
        <v>4286</v>
      </c>
      <c r="G3821" s="68" t="s">
        <v>4287</v>
      </c>
      <c r="H3821" s="69">
        <v>1219274</v>
      </c>
      <c r="I3821" s="68" t="s">
        <v>5148</v>
      </c>
      <c r="J3821" s="70"/>
      <c r="K3821" s="178"/>
    </row>
    <row r="3822" spans="1:11">
      <c r="A3822" s="67" t="s">
        <v>3978</v>
      </c>
      <c r="B3822" s="68" t="s">
        <v>3979</v>
      </c>
      <c r="C3822" s="68" t="s">
        <v>3970</v>
      </c>
      <c r="D3822" s="68" t="s">
        <v>3971</v>
      </c>
      <c r="E3822" s="68" t="s">
        <v>4285</v>
      </c>
      <c r="F3822" s="68" t="s">
        <v>4286</v>
      </c>
      <c r="G3822" s="68" t="s">
        <v>4287</v>
      </c>
      <c r="H3822" s="69">
        <v>1567637</v>
      </c>
      <c r="I3822" s="68" t="s">
        <v>5148</v>
      </c>
      <c r="J3822" s="70"/>
      <c r="K3822" s="178"/>
    </row>
    <row r="3823" spans="1:11">
      <c r="A3823" s="67" t="s">
        <v>3980</v>
      </c>
      <c r="B3823" s="68" t="s">
        <v>3981</v>
      </c>
      <c r="C3823" s="68" t="s">
        <v>3970</v>
      </c>
      <c r="D3823" s="68" t="s">
        <v>3971</v>
      </c>
      <c r="E3823" s="68" t="s">
        <v>4285</v>
      </c>
      <c r="F3823" s="68" t="s">
        <v>4286</v>
      </c>
      <c r="G3823" s="68" t="s">
        <v>4287</v>
      </c>
      <c r="H3823" s="69">
        <v>377394</v>
      </c>
      <c r="I3823" s="68" t="s">
        <v>5148</v>
      </c>
      <c r="J3823" s="70"/>
      <c r="K3823" s="178"/>
    </row>
    <row r="3824" spans="1:11">
      <c r="A3824" s="67" t="s">
        <v>3982</v>
      </c>
      <c r="B3824" s="68" t="s">
        <v>3983</v>
      </c>
      <c r="C3824" s="68" t="s">
        <v>3970</v>
      </c>
      <c r="D3824" s="68" t="s">
        <v>3971</v>
      </c>
      <c r="E3824" s="68" t="s">
        <v>4285</v>
      </c>
      <c r="F3824" s="68" t="s">
        <v>4286</v>
      </c>
      <c r="G3824" s="68" t="s">
        <v>4287</v>
      </c>
      <c r="H3824" s="69">
        <v>87092</v>
      </c>
      <c r="I3824" s="68" t="s">
        <v>5148</v>
      </c>
      <c r="J3824" s="70"/>
      <c r="K3824" s="178"/>
    </row>
    <row r="3825" spans="1:11">
      <c r="A3825" s="67" t="s">
        <v>3984</v>
      </c>
      <c r="B3825" s="68" t="s">
        <v>3985</v>
      </c>
      <c r="C3825" s="68" t="s">
        <v>3970</v>
      </c>
      <c r="D3825" s="68" t="s">
        <v>3971</v>
      </c>
      <c r="E3825" s="68" t="s">
        <v>4285</v>
      </c>
      <c r="F3825" s="68" t="s">
        <v>4286</v>
      </c>
      <c r="G3825" s="68" t="s">
        <v>4287</v>
      </c>
      <c r="H3825" s="69">
        <v>1327852</v>
      </c>
      <c r="I3825" s="68" t="s">
        <v>5148</v>
      </c>
      <c r="J3825" s="70"/>
      <c r="K3825" s="178"/>
    </row>
    <row r="3826" spans="1:11">
      <c r="A3826" s="67" t="s">
        <v>3986</v>
      </c>
      <c r="B3826" s="68" t="s">
        <v>3987</v>
      </c>
      <c r="C3826" s="68" t="s">
        <v>3970</v>
      </c>
      <c r="D3826" s="68" t="s">
        <v>3971</v>
      </c>
      <c r="E3826" s="68" t="s">
        <v>4285</v>
      </c>
      <c r="F3826" s="68" t="s">
        <v>4286</v>
      </c>
      <c r="G3826" s="68" t="s">
        <v>4287</v>
      </c>
      <c r="H3826" s="69">
        <v>-72085</v>
      </c>
      <c r="I3826" s="68" t="s">
        <v>5148</v>
      </c>
      <c r="J3826" s="70"/>
      <c r="K3826" s="178"/>
    </row>
    <row r="3827" spans="1:11">
      <c r="A3827" s="67" t="s">
        <v>3988</v>
      </c>
      <c r="B3827" s="68" t="s">
        <v>3989</v>
      </c>
      <c r="C3827" s="68" t="s">
        <v>3970</v>
      </c>
      <c r="D3827" s="68" t="s">
        <v>3971</v>
      </c>
      <c r="E3827" s="68" t="s">
        <v>4285</v>
      </c>
      <c r="F3827" s="68" t="s">
        <v>4286</v>
      </c>
      <c r="G3827" s="68" t="s">
        <v>4287</v>
      </c>
      <c r="H3827" s="69">
        <v>58061</v>
      </c>
      <c r="I3827" s="68" t="s">
        <v>5148</v>
      </c>
      <c r="J3827" s="70"/>
      <c r="K3827" s="178"/>
    </row>
    <row r="3828" spans="1:11">
      <c r="A3828" s="67" t="s">
        <v>3990</v>
      </c>
      <c r="B3828" s="68" t="s">
        <v>3991</v>
      </c>
      <c r="C3828" s="68" t="s">
        <v>3970</v>
      </c>
      <c r="D3828" s="68" t="s">
        <v>3971</v>
      </c>
      <c r="E3828" s="68" t="s">
        <v>4285</v>
      </c>
      <c r="F3828" s="68" t="s">
        <v>4286</v>
      </c>
      <c r="G3828" s="68" t="s">
        <v>4287</v>
      </c>
      <c r="H3828" s="69">
        <v>870909</v>
      </c>
      <c r="I3828" s="68" t="s">
        <v>5148</v>
      </c>
      <c r="J3828" s="70"/>
      <c r="K3828" s="178"/>
    </row>
    <row r="3829" spans="1:11">
      <c r="A3829" s="67" t="s">
        <v>3992</v>
      </c>
      <c r="B3829" s="68" t="s">
        <v>3993</v>
      </c>
      <c r="C3829" s="68" t="s">
        <v>3970</v>
      </c>
      <c r="D3829" s="68" t="s">
        <v>3971</v>
      </c>
      <c r="E3829" s="68" t="s">
        <v>4285</v>
      </c>
      <c r="F3829" s="68" t="s">
        <v>4286</v>
      </c>
      <c r="G3829" s="68" t="s">
        <v>4287</v>
      </c>
      <c r="H3829" s="69">
        <v>58061</v>
      </c>
      <c r="I3829" s="68" t="s">
        <v>5148</v>
      </c>
      <c r="J3829" s="70"/>
      <c r="K3829" s="178"/>
    </row>
    <row r="3830" spans="1:11">
      <c r="A3830" s="67" t="s">
        <v>3994</v>
      </c>
      <c r="B3830" s="68" t="s">
        <v>3995</v>
      </c>
      <c r="C3830" s="68" t="s">
        <v>3970</v>
      </c>
      <c r="D3830" s="68" t="s">
        <v>3971</v>
      </c>
      <c r="E3830" s="68" t="s">
        <v>4285</v>
      </c>
      <c r="F3830" s="68" t="s">
        <v>4286</v>
      </c>
      <c r="G3830" s="68" t="s">
        <v>4287</v>
      </c>
      <c r="H3830" s="69">
        <v>145151</v>
      </c>
      <c r="I3830" s="68" t="s">
        <v>5148</v>
      </c>
      <c r="J3830" s="70"/>
      <c r="K3830" s="178"/>
    </row>
    <row r="3831" spans="1:11">
      <c r="A3831" s="67" t="s">
        <v>3996</v>
      </c>
      <c r="B3831" s="68" t="s">
        <v>3997</v>
      </c>
      <c r="C3831" s="68" t="s">
        <v>3970</v>
      </c>
      <c r="D3831" s="68" t="s">
        <v>3971</v>
      </c>
      <c r="E3831" s="68" t="s">
        <v>4285</v>
      </c>
      <c r="F3831" s="68" t="s">
        <v>4286</v>
      </c>
      <c r="G3831" s="68" t="s">
        <v>4287</v>
      </c>
      <c r="H3831" s="69">
        <v>87092</v>
      </c>
      <c r="I3831" s="68" t="s">
        <v>5148</v>
      </c>
      <c r="J3831" s="70"/>
      <c r="K3831" s="178"/>
    </row>
    <row r="3832" spans="1:11">
      <c r="A3832" s="67" t="s">
        <v>4451</v>
      </c>
      <c r="B3832" s="68" t="s">
        <v>4452</v>
      </c>
      <c r="C3832" s="68" t="s">
        <v>3970</v>
      </c>
      <c r="D3832" s="68" t="s">
        <v>3971</v>
      </c>
      <c r="E3832" s="68" t="s">
        <v>4285</v>
      </c>
      <c r="F3832" s="68" t="s">
        <v>4286</v>
      </c>
      <c r="G3832" s="68" t="s">
        <v>4287</v>
      </c>
      <c r="H3832" s="69">
        <v>72085</v>
      </c>
      <c r="I3832" s="68" t="s">
        <v>5148</v>
      </c>
      <c r="J3832" s="70"/>
      <c r="K3832" s="178"/>
    </row>
    <row r="3833" spans="1:11">
      <c r="A3833" s="67" t="s">
        <v>3998</v>
      </c>
      <c r="B3833" s="68" t="s">
        <v>3999</v>
      </c>
      <c r="C3833" s="68" t="s">
        <v>3970</v>
      </c>
      <c r="D3833" s="68" t="s">
        <v>3971</v>
      </c>
      <c r="E3833" s="68" t="s">
        <v>4285</v>
      </c>
      <c r="F3833" s="68" t="s">
        <v>4286</v>
      </c>
      <c r="G3833" s="68" t="s">
        <v>4287</v>
      </c>
      <c r="H3833" s="69">
        <v>290304</v>
      </c>
      <c r="I3833" s="68" t="s">
        <v>5148</v>
      </c>
      <c r="J3833" s="70"/>
      <c r="K3833" s="178"/>
    </row>
    <row r="3834" spans="1:11">
      <c r="A3834" s="67" t="s">
        <v>4000</v>
      </c>
      <c r="B3834" s="68" t="s">
        <v>4001</v>
      </c>
      <c r="C3834" s="68" t="s">
        <v>3970</v>
      </c>
      <c r="D3834" s="68" t="s">
        <v>3971</v>
      </c>
      <c r="E3834" s="68" t="s">
        <v>4285</v>
      </c>
      <c r="F3834" s="68" t="s">
        <v>4286</v>
      </c>
      <c r="G3834" s="68" t="s">
        <v>4287</v>
      </c>
      <c r="H3834" s="69">
        <v>174182</v>
      </c>
      <c r="I3834" s="68" t="s">
        <v>5148</v>
      </c>
      <c r="J3834" s="70"/>
      <c r="K3834" s="178"/>
    </row>
    <row r="3835" spans="1:11">
      <c r="A3835" s="67" t="s">
        <v>4002</v>
      </c>
      <c r="B3835" s="68" t="s">
        <v>4003</v>
      </c>
      <c r="C3835" s="68" t="s">
        <v>4004</v>
      </c>
      <c r="D3835" s="68" t="s">
        <v>4005</v>
      </c>
      <c r="E3835" s="68" t="s">
        <v>4285</v>
      </c>
      <c r="F3835" s="68" t="s">
        <v>4286</v>
      </c>
      <c r="G3835" s="68" t="s">
        <v>4287</v>
      </c>
      <c r="H3835" s="69">
        <v>3570731</v>
      </c>
      <c r="I3835" s="68" t="s">
        <v>5148</v>
      </c>
      <c r="J3835" s="70"/>
      <c r="K3835" s="178"/>
    </row>
    <row r="3836" spans="1:11">
      <c r="A3836" s="67" t="s">
        <v>4006</v>
      </c>
      <c r="B3836" s="68" t="s">
        <v>4007</v>
      </c>
      <c r="C3836" s="68" t="s">
        <v>4004</v>
      </c>
      <c r="D3836" s="68" t="s">
        <v>4005</v>
      </c>
      <c r="E3836" s="68" t="s">
        <v>4285</v>
      </c>
      <c r="F3836" s="68" t="s">
        <v>4286</v>
      </c>
      <c r="G3836" s="68" t="s">
        <v>4287</v>
      </c>
      <c r="H3836" s="69">
        <v>5602854</v>
      </c>
      <c r="I3836" s="68" t="s">
        <v>5148</v>
      </c>
      <c r="J3836" s="70"/>
      <c r="K3836" s="178"/>
    </row>
    <row r="3837" spans="1:11">
      <c r="A3837" s="67" t="s">
        <v>4008</v>
      </c>
      <c r="B3837" s="68" t="s">
        <v>4009</v>
      </c>
      <c r="C3837" s="68" t="s">
        <v>4004</v>
      </c>
      <c r="D3837" s="68" t="s">
        <v>4005</v>
      </c>
      <c r="E3837" s="68" t="s">
        <v>4285</v>
      </c>
      <c r="F3837" s="68" t="s">
        <v>4286</v>
      </c>
      <c r="G3837" s="68" t="s">
        <v>4287</v>
      </c>
      <c r="H3837" s="69">
        <v>232242</v>
      </c>
      <c r="I3837" s="68" t="s">
        <v>5148</v>
      </c>
      <c r="J3837" s="70"/>
      <c r="K3837" s="178"/>
    </row>
    <row r="3838" spans="1:11">
      <c r="A3838" s="67" t="s">
        <v>4010</v>
      </c>
      <c r="B3838" s="68" t="s">
        <v>4011</v>
      </c>
      <c r="C3838" s="68" t="s">
        <v>4004</v>
      </c>
      <c r="D3838" s="68" t="s">
        <v>4005</v>
      </c>
      <c r="E3838" s="68" t="s">
        <v>4285</v>
      </c>
      <c r="F3838" s="68" t="s">
        <v>4286</v>
      </c>
      <c r="G3838" s="68" t="s">
        <v>4287</v>
      </c>
      <c r="H3838" s="69">
        <v>116122</v>
      </c>
      <c r="I3838" s="68" t="s">
        <v>5148</v>
      </c>
      <c r="J3838" s="70"/>
      <c r="K3838" s="178"/>
    </row>
    <row r="3839" spans="1:11">
      <c r="A3839" s="67" t="s">
        <v>4012</v>
      </c>
      <c r="B3839" s="68" t="s">
        <v>4013</v>
      </c>
      <c r="C3839" s="68" t="s">
        <v>4004</v>
      </c>
      <c r="D3839" s="68" t="s">
        <v>4005</v>
      </c>
      <c r="E3839" s="68" t="s">
        <v>4285</v>
      </c>
      <c r="F3839" s="68" t="s">
        <v>4286</v>
      </c>
      <c r="G3839" s="68" t="s">
        <v>4287</v>
      </c>
      <c r="H3839" s="69">
        <v>29029</v>
      </c>
      <c r="I3839" s="68" t="s">
        <v>5148</v>
      </c>
      <c r="J3839" s="70"/>
      <c r="K3839" s="178"/>
    </row>
    <row r="3840" spans="1:11">
      <c r="A3840" s="67" t="s">
        <v>4014</v>
      </c>
      <c r="B3840" s="68" t="s">
        <v>4015</v>
      </c>
      <c r="C3840" s="68" t="s">
        <v>4004</v>
      </c>
      <c r="D3840" s="68" t="s">
        <v>4005</v>
      </c>
      <c r="E3840" s="68" t="s">
        <v>4285</v>
      </c>
      <c r="F3840" s="68" t="s">
        <v>4286</v>
      </c>
      <c r="G3840" s="68" t="s">
        <v>4287</v>
      </c>
      <c r="H3840" s="69">
        <v>725758</v>
      </c>
      <c r="I3840" s="68" t="s">
        <v>5148</v>
      </c>
      <c r="J3840" s="70"/>
      <c r="K3840" s="178"/>
    </row>
    <row r="3841" spans="1:11">
      <c r="A3841" s="67" t="s">
        <v>4016</v>
      </c>
      <c r="B3841" s="68" t="s">
        <v>4017</v>
      </c>
      <c r="C3841" s="68" t="s">
        <v>4004</v>
      </c>
      <c r="D3841" s="68" t="s">
        <v>4005</v>
      </c>
      <c r="E3841" s="68" t="s">
        <v>4285</v>
      </c>
      <c r="F3841" s="68" t="s">
        <v>4286</v>
      </c>
      <c r="G3841" s="68" t="s">
        <v>4287</v>
      </c>
      <c r="H3841" s="69">
        <v>145151</v>
      </c>
      <c r="I3841" s="68" t="s">
        <v>5148</v>
      </c>
      <c r="J3841" s="70"/>
      <c r="K3841" s="178"/>
    </row>
    <row r="3842" spans="1:11">
      <c r="A3842" s="67" t="s">
        <v>4018</v>
      </c>
      <c r="B3842" s="68" t="s">
        <v>4019</v>
      </c>
      <c r="C3842" s="68" t="s">
        <v>4004</v>
      </c>
      <c r="D3842" s="68" t="s">
        <v>4005</v>
      </c>
      <c r="E3842" s="68" t="s">
        <v>4285</v>
      </c>
      <c r="F3842" s="68" t="s">
        <v>4286</v>
      </c>
      <c r="G3842" s="68" t="s">
        <v>4287</v>
      </c>
      <c r="H3842" s="69">
        <v>522545</v>
      </c>
      <c r="I3842" s="68" t="s">
        <v>5148</v>
      </c>
      <c r="J3842" s="70"/>
      <c r="K3842" s="178"/>
    </row>
    <row r="3843" spans="1:11">
      <c r="A3843" s="67" t="s">
        <v>4020</v>
      </c>
      <c r="B3843" s="68" t="s">
        <v>4021</v>
      </c>
      <c r="C3843" s="68" t="s">
        <v>4022</v>
      </c>
      <c r="D3843" s="68" t="s">
        <v>4023</v>
      </c>
      <c r="E3843" s="68" t="s">
        <v>4285</v>
      </c>
      <c r="F3843" s="68" t="s">
        <v>4286</v>
      </c>
      <c r="G3843" s="68" t="s">
        <v>4287</v>
      </c>
      <c r="H3843" s="69">
        <v>7170493</v>
      </c>
      <c r="I3843" s="68" t="s">
        <v>5148</v>
      </c>
      <c r="J3843" s="70"/>
      <c r="K3843" s="178"/>
    </row>
    <row r="3844" spans="1:11">
      <c r="A3844" s="67" t="s">
        <v>4024</v>
      </c>
      <c r="B3844" s="68" t="s">
        <v>4025</v>
      </c>
      <c r="C3844" s="68" t="s">
        <v>4022</v>
      </c>
      <c r="D3844" s="68" t="s">
        <v>4023</v>
      </c>
      <c r="E3844" s="68" t="s">
        <v>4285</v>
      </c>
      <c r="F3844" s="68" t="s">
        <v>4286</v>
      </c>
      <c r="G3844" s="68" t="s">
        <v>4287</v>
      </c>
      <c r="H3844" s="69">
        <v>290304</v>
      </c>
      <c r="I3844" s="68" t="s">
        <v>5148</v>
      </c>
      <c r="J3844" s="70"/>
      <c r="K3844" s="178"/>
    </row>
    <row r="3845" spans="1:11">
      <c r="A3845" s="67" t="s">
        <v>4026</v>
      </c>
      <c r="B3845" s="68" t="s">
        <v>4027</v>
      </c>
      <c r="C3845" s="68" t="s">
        <v>4022</v>
      </c>
      <c r="D3845" s="68" t="s">
        <v>4023</v>
      </c>
      <c r="E3845" s="68" t="s">
        <v>4285</v>
      </c>
      <c r="F3845" s="68" t="s">
        <v>4286</v>
      </c>
      <c r="G3845" s="68" t="s">
        <v>4287</v>
      </c>
      <c r="H3845" s="69">
        <v>145151</v>
      </c>
      <c r="I3845" s="68" t="s">
        <v>5148</v>
      </c>
      <c r="J3845" s="70"/>
      <c r="K3845" s="178"/>
    </row>
    <row r="3846" spans="1:11">
      <c r="A3846" s="67" t="s">
        <v>4028</v>
      </c>
      <c r="B3846" s="68" t="s">
        <v>4029</v>
      </c>
      <c r="C3846" s="68" t="s">
        <v>4022</v>
      </c>
      <c r="D3846" s="68" t="s">
        <v>4023</v>
      </c>
      <c r="E3846" s="68" t="s">
        <v>4285</v>
      </c>
      <c r="F3846" s="68" t="s">
        <v>4286</v>
      </c>
      <c r="G3846" s="68" t="s">
        <v>4287</v>
      </c>
      <c r="H3846" s="69">
        <v>2438549</v>
      </c>
      <c r="I3846" s="68" t="s">
        <v>5148</v>
      </c>
      <c r="J3846" s="70"/>
      <c r="K3846" s="178"/>
    </row>
    <row r="3847" spans="1:11">
      <c r="A3847" s="67" t="s">
        <v>4030</v>
      </c>
      <c r="B3847" s="68" t="s">
        <v>4031</v>
      </c>
      <c r="C3847" s="68" t="s">
        <v>4022</v>
      </c>
      <c r="D3847" s="68" t="s">
        <v>4023</v>
      </c>
      <c r="E3847" s="68" t="s">
        <v>4285</v>
      </c>
      <c r="F3847" s="68" t="s">
        <v>4286</v>
      </c>
      <c r="G3847" s="68" t="s">
        <v>4287</v>
      </c>
      <c r="H3847" s="69">
        <v>145151</v>
      </c>
      <c r="I3847" s="68" t="s">
        <v>5148</v>
      </c>
      <c r="J3847" s="70"/>
      <c r="K3847" s="178"/>
    </row>
    <row r="3848" spans="1:11">
      <c r="A3848" s="67" t="s">
        <v>4032</v>
      </c>
      <c r="B3848" s="68" t="s">
        <v>4033</v>
      </c>
      <c r="C3848" s="68" t="s">
        <v>4022</v>
      </c>
      <c r="D3848" s="68" t="s">
        <v>4023</v>
      </c>
      <c r="E3848" s="68" t="s">
        <v>4285</v>
      </c>
      <c r="F3848" s="68" t="s">
        <v>4286</v>
      </c>
      <c r="G3848" s="68" t="s">
        <v>4287</v>
      </c>
      <c r="H3848" s="69">
        <v>87092</v>
      </c>
      <c r="I3848" s="68" t="s">
        <v>5148</v>
      </c>
      <c r="J3848" s="70"/>
      <c r="K3848" s="178"/>
    </row>
    <row r="3849" spans="1:11">
      <c r="A3849" s="67" t="s">
        <v>4034</v>
      </c>
      <c r="B3849" s="68" t="s">
        <v>4035</v>
      </c>
      <c r="C3849" s="68" t="s">
        <v>4022</v>
      </c>
      <c r="D3849" s="68" t="s">
        <v>4023</v>
      </c>
      <c r="E3849" s="68" t="s">
        <v>4285</v>
      </c>
      <c r="F3849" s="68" t="s">
        <v>4286</v>
      </c>
      <c r="G3849" s="68" t="s">
        <v>4287</v>
      </c>
      <c r="H3849" s="69">
        <v>522545</v>
      </c>
      <c r="I3849" s="68" t="s">
        <v>5148</v>
      </c>
      <c r="J3849" s="70"/>
      <c r="K3849" s="178"/>
    </row>
    <row r="3850" spans="1:11">
      <c r="A3850" s="67" t="s">
        <v>4036</v>
      </c>
      <c r="B3850" s="68" t="s">
        <v>4037</v>
      </c>
      <c r="C3850" s="68" t="s">
        <v>4022</v>
      </c>
      <c r="D3850" s="68" t="s">
        <v>4023</v>
      </c>
      <c r="E3850" s="68" t="s">
        <v>4285</v>
      </c>
      <c r="F3850" s="68" t="s">
        <v>4286</v>
      </c>
      <c r="G3850" s="68" t="s">
        <v>4287</v>
      </c>
      <c r="H3850" s="69">
        <v>290304</v>
      </c>
      <c r="I3850" s="68" t="s">
        <v>5148</v>
      </c>
      <c r="J3850" s="70"/>
      <c r="K3850" s="178"/>
    </row>
    <row r="3851" spans="1:11">
      <c r="A3851" s="67" t="s">
        <v>4038</v>
      </c>
      <c r="B3851" s="68" t="s">
        <v>4039</v>
      </c>
      <c r="C3851" s="68" t="s">
        <v>4022</v>
      </c>
      <c r="D3851" s="68" t="s">
        <v>4023</v>
      </c>
      <c r="E3851" s="68" t="s">
        <v>4285</v>
      </c>
      <c r="F3851" s="68" t="s">
        <v>4286</v>
      </c>
      <c r="G3851" s="68" t="s">
        <v>4287</v>
      </c>
      <c r="H3851" s="69">
        <v>319335</v>
      </c>
      <c r="I3851" s="68" t="s">
        <v>5148</v>
      </c>
      <c r="J3851" s="70"/>
      <c r="K3851" s="178"/>
    </row>
    <row r="3852" spans="1:11">
      <c r="A3852" s="67" t="s">
        <v>4040</v>
      </c>
      <c r="B3852" s="68" t="s">
        <v>4041</v>
      </c>
      <c r="C3852" s="68" t="s">
        <v>4042</v>
      </c>
      <c r="D3852" s="68" t="s">
        <v>4043</v>
      </c>
      <c r="E3852" s="68" t="s">
        <v>4285</v>
      </c>
      <c r="F3852" s="68" t="s">
        <v>4286</v>
      </c>
      <c r="G3852" s="68" t="s">
        <v>4287</v>
      </c>
      <c r="H3852" s="69">
        <v>29029</v>
      </c>
      <c r="I3852" s="68" t="s">
        <v>5148</v>
      </c>
      <c r="J3852" s="70"/>
      <c r="K3852" s="178"/>
    </row>
    <row r="3853" spans="1:11">
      <c r="A3853" s="67" t="s">
        <v>4044</v>
      </c>
      <c r="B3853" s="68" t="s">
        <v>4045</v>
      </c>
      <c r="C3853" s="68" t="s">
        <v>4042</v>
      </c>
      <c r="D3853" s="68" t="s">
        <v>4043</v>
      </c>
      <c r="E3853" s="68" t="s">
        <v>4285</v>
      </c>
      <c r="F3853" s="68" t="s">
        <v>4286</v>
      </c>
      <c r="G3853" s="68" t="s">
        <v>4287</v>
      </c>
      <c r="H3853" s="69">
        <v>58061</v>
      </c>
      <c r="I3853" s="68" t="s">
        <v>5148</v>
      </c>
      <c r="J3853" s="70"/>
      <c r="K3853" s="178"/>
    </row>
    <row r="3854" spans="1:11">
      <c r="A3854" s="67" t="s">
        <v>4046</v>
      </c>
      <c r="B3854" s="68" t="s">
        <v>4047</v>
      </c>
      <c r="C3854" s="68" t="s">
        <v>4042</v>
      </c>
      <c r="D3854" s="68" t="s">
        <v>4043</v>
      </c>
      <c r="E3854" s="68" t="s">
        <v>4285</v>
      </c>
      <c r="F3854" s="68" t="s">
        <v>4286</v>
      </c>
      <c r="G3854" s="68" t="s">
        <v>4287</v>
      </c>
      <c r="H3854" s="69">
        <v>3280428</v>
      </c>
      <c r="I3854" s="68" t="s">
        <v>5148</v>
      </c>
      <c r="J3854" s="70"/>
      <c r="K3854" s="178"/>
    </row>
    <row r="3855" spans="1:11">
      <c r="A3855" s="67" t="s">
        <v>4048</v>
      </c>
      <c r="B3855" s="68" t="s">
        <v>4049</v>
      </c>
      <c r="C3855" s="68" t="s">
        <v>4042</v>
      </c>
      <c r="D3855" s="68" t="s">
        <v>4043</v>
      </c>
      <c r="E3855" s="68" t="s">
        <v>4285</v>
      </c>
      <c r="F3855" s="68" t="s">
        <v>4286</v>
      </c>
      <c r="G3855" s="68" t="s">
        <v>4287</v>
      </c>
      <c r="H3855" s="69">
        <v>3135277</v>
      </c>
      <c r="I3855" s="68" t="s">
        <v>5148</v>
      </c>
      <c r="J3855" s="70"/>
      <c r="K3855" s="178"/>
    </row>
    <row r="3856" spans="1:11">
      <c r="A3856" s="67" t="s">
        <v>4050</v>
      </c>
      <c r="B3856" s="68" t="s">
        <v>4051</v>
      </c>
      <c r="C3856" s="68" t="s">
        <v>4042</v>
      </c>
      <c r="D3856" s="68" t="s">
        <v>4043</v>
      </c>
      <c r="E3856" s="68" t="s">
        <v>4285</v>
      </c>
      <c r="F3856" s="68" t="s">
        <v>4286</v>
      </c>
      <c r="G3856" s="68" t="s">
        <v>4287</v>
      </c>
      <c r="H3856" s="69">
        <v>4848066</v>
      </c>
      <c r="I3856" s="68" t="s">
        <v>5148</v>
      </c>
      <c r="J3856" s="70"/>
      <c r="K3856" s="178"/>
    </row>
    <row r="3857" spans="1:11">
      <c r="A3857" s="67" t="s">
        <v>4052</v>
      </c>
      <c r="B3857" s="68" t="s">
        <v>4053</v>
      </c>
      <c r="C3857" s="68" t="s">
        <v>4042</v>
      </c>
      <c r="D3857" s="68" t="s">
        <v>4043</v>
      </c>
      <c r="E3857" s="68" t="s">
        <v>4285</v>
      </c>
      <c r="F3857" s="68" t="s">
        <v>4286</v>
      </c>
      <c r="G3857" s="68" t="s">
        <v>4287</v>
      </c>
      <c r="H3857" s="69">
        <v>145151</v>
      </c>
      <c r="I3857" s="68" t="s">
        <v>5148</v>
      </c>
      <c r="J3857" s="70"/>
      <c r="K3857" s="178"/>
    </row>
    <row r="3858" spans="1:11">
      <c r="A3858" s="67" t="s">
        <v>4054</v>
      </c>
      <c r="B3858" s="68" t="s">
        <v>4055</v>
      </c>
      <c r="C3858" s="68" t="s">
        <v>4042</v>
      </c>
      <c r="D3858" s="68" t="s">
        <v>4043</v>
      </c>
      <c r="E3858" s="68" t="s">
        <v>4285</v>
      </c>
      <c r="F3858" s="68" t="s">
        <v>4286</v>
      </c>
      <c r="G3858" s="68" t="s">
        <v>4287</v>
      </c>
      <c r="H3858" s="69">
        <v>87092</v>
      </c>
      <c r="I3858" s="68" t="s">
        <v>5148</v>
      </c>
      <c r="J3858" s="70"/>
      <c r="K3858" s="178"/>
    </row>
    <row r="3859" spans="1:11">
      <c r="A3859" s="67" t="s">
        <v>4056</v>
      </c>
      <c r="B3859" s="68" t="s">
        <v>4057</v>
      </c>
      <c r="C3859" s="68" t="s">
        <v>4042</v>
      </c>
      <c r="D3859" s="68" t="s">
        <v>4043</v>
      </c>
      <c r="E3859" s="68" t="s">
        <v>4285</v>
      </c>
      <c r="F3859" s="68" t="s">
        <v>4286</v>
      </c>
      <c r="G3859" s="68" t="s">
        <v>4287</v>
      </c>
      <c r="H3859" s="69">
        <v>58061</v>
      </c>
      <c r="I3859" s="68" t="s">
        <v>5148</v>
      </c>
      <c r="J3859" s="70"/>
      <c r="K3859" s="178"/>
    </row>
    <row r="3860" spans="1:11">
      <c r="A3860" s="67" t="s">
        <v>4058</v>
      </c>
      <c r="B3860" s="68" t="s">
        <v>4059</v>
      </c>
      <c r="C3860" s="68" t="s">
        <v>4042</v>
      </c>
      <c r="D3860" s="68" t="s">
        <v>4043</v>
      </c>
      <c r="E3860" s="68" t="s">
        <v>4285</v>
      </c>
      <c r="F3860" s="68" t="s">
        <v>4286</v>
      </c>
      <c r="G3860" s="68" t="s">
        <v>4287</v>
      </c>
      <c r="H3860" s="69">
        <v>1741820</v>
      </c>
      <c r="I3860" s="68" t="s">
        <v>5148</v>
      </c>
      <c r="J3860" s="70"/>
      <c r="K3860" s="178"/>
    </row>
    <row r="3861" spans="1:11">
      <c r="A3861" s="67" t="s">
        <v>4060</v>
      </c>
      <c r="B3861" s="68" t="s">
        <v>4061</v>
      </c>
      <c r="C3861" s="68" t="s">
        <v>4042</v>
      </c>
      <c r="D3861" s="68" t="s">
        <v>4043</v>
      </c>
      <c r="E3861" s="68" t="s">
        <v>4285</v>
      </c>
      <c r="F3861" s="68" t="s">
        <v>4286</v>
      </c>
      <c r="G3861" s="68" t="s">
        <v>4287</v>
      </c>
      <c r="H3861" s="69">
        <v>232242</v>
      </c>
      <c r="I3861" s="68" t="s">
        <v>5148</v>
      </c>
      <c r="J3861" s="70"/>
      <c r="K3861" s="178"/>
    </row>
    <row r="3862" spans="1:11">
      <c r="A3862" s="67" t="s">
        <v>4228</v>
      </c>
      <c r="B3862" s="68" t="s">
        <v>4229</v>
      </c>
      <c r="C3862" s="68" t="s">
        <v>4042</v>
      </c>
      <c r="D3862" s="68" t="s">
        <v>4043</v>
      </c>
      <c r="E3862" s="68" t="s">
        <v>4285</v>
      </c>
      <c r="F3862" s="68" t="s">
        <v>4286</v>
      </c>
      <c r="G3862" s="68" t="s">
        <v>4287</v>
      </c>
      <c r="H3862" s="69">
        <v>375736</v>
      </c>
      <c r="I3862" s="68" t="s">
        <v>5148</v>
      </c>
      <c r="J3862" s="70"/>
      <c r="K3862" s="178"/>
    </row>
    <row r="3863" spans="1:11">
      <c r="A3863" s="67" t="s">
        <v>4062</v>
      </c>
      <c r="B3863" s="68" t="s">
        <v>4063</v>
      </c>
      <c r="C3863" s="68" t="s">
        <v>4042</v>
      </c>
      <c r="D3863" s="68" t="s">
        <v>4043</v>
      </c>
      <c r="E3863" s="68" t="s">
        <v>4285</v>
      </c>
      <c r="F3863" s="68" t="s">
        <v>4286</v>
      </c>
      <c r="G3863" s="68" t="s">
        <v>4287</v>
      </c>
      <c r="H3863" s="69">
        <v>58061</v>
      </c>
      <c r="I3863" s="68" t="s">
        <v>5148</v>
      </c>
      <c r="J3863" s="70"/>
      <c r="K3863" s="178"/>
    </row>
    <row r="3864" spans="1:11">
      <c r="A3864" s="67" t="s">
        <v>4064</v>
      </c>
      <c r="B3864" s="68" t="s">
        <v>4065</v>
      </c>
      <c r="C3864" s="68" t="s">
        <v>4042</v>
      </c>
      <c r="D3864" s="68" t="s">
        <v>4043</v>
      </c>
      <c r="E3864" s="68" t="s">
        <v>4285</v>
      </c>
      <c r="F3864" s="68" t="s">
        <v>4286</v>
      </c>
      <c r="G3864" s="68" t="s">
        <v>4287</v>
      </c>
      <c r="H3864" s="69">
        <v>754789</v>
      </c>
      <c r="I3864" s="68" t="s">
        <v>5148</v>
      </c>
      <c r="J3864" s="70"/>
      <c r="K3864" s="178"/>
    </row>
    <row r="3865" spans="1:11">
      <c r="A3865" s="67" t="s">
        <v>4066</v>
      </c>
      <c r="B3865" s="68" t="s">
        <v>4067</v>
      </c>
      <c r="C3865" s="68" t="s">
        <v>4042</v>
      </c>
      <c r="D3865" s="68" t="s">
        <v>4043</v>
      </c>
      <c r="E3865" s="68" t="s">
        <v>4285</v>
      </c>
      <c r="F3865" s="68" t="s">
        <v>4286</v>
      </c>
      <c r="G3865" s="68" t="s">
        <v>4287</v>
      </c>
      <c r="H3865" s="69">
        <v>319335</v>
      </c>
      <c r="I3865" s="68" t="s">
        <v>5148</v>
      </c>
      <c r="J3865" s="70"/>
      <c r="K3865" s="178"/>
    </row>
    <row r="3866" spans="1:11">
      <c r="A3866" s="67" t="s">
        <v>4068</v>
      </c>
      <c r="B3866" s="68" t="s">
        <v>4069</v>
      </c>
      <c r="C3866" s="68" t="s">
        <v>4042</v>
      </c>
      <c r="D3866" s="68" t="s">
        <v>4043</v>
      </c>
      <c r="E3866" s="68" t="s">
        <v>4285</v>
      </c>
      <c r="F3866" s="68" t="s">
        <v>4286</v>
      </c>
      <c r="G3866" s="68" t="s">
        <v>4287</v>
      </c>
      <c r="H3866" s="69">
        <v>174182</v>
      </c>
      <c r="I3866" s="68" t="s">
        <v>5148</v>
      </c>
      <c r="J3866" s="70"/>
      <c r="K3866" s="178"/>
    </row>
    <row r="3867" spans="1:11">
      <c r="A3867" s="67" t="s">
        <v>4070</v>
      </c>
      <c r="B3867" s="68" t="s">
        <v>4071</v>
      </c>
      <c r="C3867" s="68" t="s">
        <v>4072</v>
      </c>
      <c r="D3867" s="68" t="s">
        <v>4073</v>
      </c>
      <c r="E3867" s="68" t="s">
        <v>4285</v>
      </c>
      <c r="F3867" s="68" t="s">
        <v>4286</v>
      </c>
      <c r="G3867" s="68" t="s">
        <v>4287</v>
      </c>
      <c r="H3867" s="69">
        <v>3919094</v>
      </c>
      <c r="I3867" s="68" t="s">
        <v>5148</v>
      </c>
      <c r="J3867" s="70"/>
      <c r="K3867" s="178"/>
    </row>
    <row r="3868" spans="1:11">
      <c r="A3868" s="67" t="s">
        <v>4074</v>
      </c>
      <c r="B3868" s="68" t="s">
        <v>4075</v>
      </c>
      <c r="C3868" s="68" t="s">
        <v>4072</v>
      </c>
      <c r="D3868" s="68" t="s">
        <v>4073</v>
      </c>
      <c r="E3868" s="68" t="s">
        <v>4285</v>
      </c>
      <c r="F3868" s="68" t="s">
        <v>4286</v>
      </c>
      <c r="G3868" s="68" t="s">
        <v>4287</v>
      </c>
      <c r="H3868" s="69">
        <v>174182</v>
      </c>
      <c r="I3868" s="68" t="s">
        <v>5148</v>
      </c>
      <c r="J3868" s="70"/>
      <c r="K3868" s="178"/>
    </row>
    <row r="3869" spans="1:11">
      <c r="A3869" s="67" t="s">
        <v>4076</v>
      </c>
      <c r="B3869" s="68" t="s">
        <v>4077</v>
      </c>
      <c r="C3869" s="68" t="s">
        <v>4072</v>
      </c>
      <c r="D3869" s="68" t="s">
        <v>4073</v>
      </c>
      <c r="E3869" s="68" t="s">
        <v>4285</v>
      </c>
      <c r="F3869" s="68" t="s">
        <v>4286</v>
      </c>
      <c r="G3869" s="68" t="s">
        <v>4287</v>
      </c>
      <c r="H3869" s="69">
        <v>87092</v>
      </c>
      <c r="I3869" s="68" t="s">
        <v>5148</v>
      </c>
      <c r="J3869" s="70"/>
      <c r="K3869" s="178"/>
    </row>
    <row r="3870" spans="1:11">
      <c r="A3870" s="67" t="s">
        <v>4078</v>
      </c>
      <c r="B3870" s="68" t="s">
        <v>4079</v>
      </c>
      <c r="C3870" s="68" t="s">
        <v>4072</v>
      </c>
      <c r="D3870" s="68" t="s">
        <v>4073</v>
      </c>
      <c r="E3870" s="68" t="s">
        <v>4285</v>
      </c>
      <c r="F3870" s="68" t="s">
        <v>4286</v>
      </c>
      <c r="G3870" s="68" t="s">
        <v>4287</v>
      </c>
      <c r="H3870" s="69">
        <v>290304</v>
      </c>
      <c r="I3870" s="68" t="s">
        <v>5148</v>
      </c>
      <c r="J3870" s="70"/>
      <c r="K3870" s="178"/>
    </row>
    <row r="3871" spans="1:11">
      <c r="A3871" s="67" t="s">
        <v>4080</v>
      </c>
      <c r="B3871" s="68" t="s">
        <v>4081</v>
      </c>
      <c r="C3871" s="68" t="s">
        <v>4072</v>
      </c>
      <c r="D3871" s="68" t="s">
        <v>4073</v>
      </c>
      <c r="E3871" s="68" t="s">
        <v>4285</v>
      </c>
      <c r="F3871" s="68" t="s">
        <v>4286</v>
      </c>
      <c r="G3871" s="68" t="s">
        <v>4287</v>
      </c>
      <c r="H3871" s="69">
        <v>87092</v>
      </c>
      <c r="I3871" s="68" t="s">
        <v>5148</v>
      </c>
      <c r="J3871" s="70"/>
      <c r="K3871" s="178"/>
    </row>
    <row r="3872" spans="1:11">
      <c r="A3872" s="67" t="s">
        <v>4082</v>
      </c>
      <c r="B3872" s="68" t="s">
        <v>4083</v>
      </c>
      <c r="C3872" s="68" t="s">
        <v>4072</v>
      </c>
      <c r="D3872" s="68" t="s">
        <v>4073</v>
      </c>
      <c r="E3872" s="68" t="s">
        <v>4285</v>
      </c>
      <c r="F3872" s="68" t="s">
        <v>4286</v>
      </c>
      <c r="G3872" s="68" t="s">
        <v>4287</v>
      </c>
      <c r="H3872" s="69">
        <v>116122</v>
      </c>
      <c r="I3872" s="68" t="s">
        <v>5148</v>
      </c>
      <c r="J3872" s="70"/>
      <c r="K3872" s="178"/>
    </row>
    <row r="3873" spans="1:11">
      <c r="A3873" s="67" t="s">
        <v>4084</v>
      </c>
      <c r="B3873" s="68" t="s">
        <v>4085</v>
      </c>
      <c r="C3873" s="68" t="s">
        <v>4072</v>
      </c>
      <c r="D3873" s="68" t="s">
        <v>4073</v>
      </c>
      <c r="E3873" s="68" t="s">
        <v>4285</v>
      </c>
      <c r="F3873" s="68" t="s">
        <v>4286</v>
      </c>
      <c r="G3873" s="68" t="s">
        <v>4287</v>
      </c>
      <c r="H3873" s="69">
        <v>1016062</v>
      </c>
      <c r="I3873" s="68" t="s">
        <v>5148</v>
      </c>
      <c r="J3873" s="70"/>
      <c r="K3873" s="178"/>
    </row>
    <row r="3874" spans="1:11">
      <c r="A3874" s="67" t="s">
        <v>4086</v>
      </c>
      <c r="B3874" s="68" t="s">
        <v>4087</v>
      </c>
      <c r="C3874" s="68" t="s">
        <v>4088</v>
      </c>
      <c r="D3874" s="68" t="s">
        <v>4089</v>
      </c>
      <c r="E3874" s="68" t="s">
        <v>4285</v>
      </c>
      <c r="F3874" s="68" t="s">
        <v>4286</v>
      </c>
      <c r="G3874" s="68" t="s">
        <v>4287</v>
      </c>
      <c r="H3874" s="69">
        <v>3948125</v>
      </c>
      <c r="I3874" s="68" t="s">
        <v>5148</v>
      </c>
      <c r="J3874" s="70"/>
      <c r="K3874" s="178"/>
    </row>
    <row r="3875" spans="1:11">
      <c r="A3875" s="67" t="s">
        <v>4090</v>
      </c>
      <c r="B3875" s="68" t="s">
        <v>4091</v>
      </c>
      <c r="C3875" s="68" t="s">
        <v>4088</v>
      </c>
      <c r="D3875" s="68" t="s">
        <v>4089</v>
      </c>
      <c r="E3875" s="68" t="s">
        <v>4285</v>
      </c>
      <c r="F3875" s="68" t="s">
        <v>4286</v>
      </c>
      <c r="G3875" s="68" t="s">
        <v>4287</v>
      </c>
      <c r="H3875" s="69">
        <v>58061</v>
      </c>
      <c r="I3875" s="68" t="s">
        <v>5148</v>
      </c>
      <c r="J3875" s="70"/>
      <c r="K3875" s="178"/>
    </row>
    <row r="3876" spans="1:11">
      <c r="A3876" s="67" t="s">
        <v>4092</v>
      </c>
      <c r="B3876" s="68" t="s">
        <v>4093</v>
      </c>
      <c r="C3876" s="68" t="s">
        <v>4088</v>
      </c>
      <c r="D3876" s="68" t="s">
        <v>4089</v>
      </c>
      <c r="E3876" s="68" t="s">
        <v>4285</v>
      </c>
      <c r="F3876" s="68" t="s">
        <v>4286</v>
      </c>
      <c r="G3876" s="68" t="s">
        <v>4287</v>
      </c>
      <c r="H3876" s="69">
        <v>87092</v>
      </c>
      <c r="I3876" s="68" t="s">
        <v>5148</v>
      </c>
      <c r="J3876" s="70"/>
      <c r="K3876" s="178"/>
    </row>
    <row r="3877" spans="1:11">
      <c r="A3877" s="67" t="s">
        <v>4094</v>
      </c>
      <c r="B3877" s="68" t="s">
        <v>4095</v>
      </c>
      <c r="C3877" s="68" t="s">
        <v>4088</v>
      </c>
      <c r="D3877" s="68" t="s">
        <v>4089</v>
      </c>
      <c r="E3877" s="68" t="s">
        <v>4285</v>
      </c>
      <c r="F3877" s="68" t="s">
        <v>4286</v>
      </c>
      <c r="G3877" s="68" t="s">
        <v>4287</v>
      </c>
      <c r="H3877" s="69">
        <v>116122</v>
      </c>
      <c r="I3877" s="68" t="s">
        <v>5148</v>
      </c>
      <c r="J3877" s="70"/>
      <c r="K3877" s="178"/>
    </row>
    <row r="3878" spans="1:11">
      <c r="A3878" s="67" t="s">
        <v>4096</v>
      </c>
      <c r="B3878" s="68" t="s">
        <v>4097</v>
      </c>
      <c r="C3878" s="68" t="s">
        <v>4088</v>
      </c>
      <c r="D3878" s="68" t="s">
        <v>4089</v>
      </c>
      <c r="E3878" s="68" t="s">
        <v>4285</v>
      </c>
      <c r="F3878" s="68" t="s">
        <v>4286</v>
      </c>
      <c r="G3878" s="68" t="s">
        <v>4287</v>
      </c>
      <c r="H3878" s="69">
        <v>1393456</v>
      </c>
      <c r="I3878" s="68" t="s">
        <v>5148</v>
      </c>
      <c r="J3878" s="70"/>
      <c r="K3878" s="178"/>
    </row>
    <row r="3879" spans="1:11">
      <c r="A3879" s="67" t="s">
        <v>4098</v>
      </c>
      <c r="B3879" s="68" t="s">
        <v>4099</v>
      </c>
      <c r="C3879" s="68" t="s">
        <v>4100</v>
      </c>
      <c r="D3879" s="68" t="s">
        <v>4101</v>
      </c>
      <c r="E3879" s="68" t="s">
        <v>4285</v>
      </c>
      <c r="F3879" s="68" t="s">
        <v>4286</v>
      </c>
      <c r="G3879" s="68" t="s">
        <v>4287</v>
      </c>
      <c r="H3879" s="69">
        <v>1886971</v>
      </c>
      <c r="I3879" s="68" t="s">
        <v>5148</v>
      </c>
      <c r="J3879" s="70"/>
      <c r="K3879" s="178"/>
    </row>
    <row r="3880" spans="1:11">
      <c r="A3880" s="67" t="s">
        <v>4102</v>
      </c>
      <c r="B3880" s="68" t="s">
        <v>4103</v>
      </c>
      <c r="C3880" s="68" t="s">
        <v>4100</v>
      </c>
      <c r="D3880" s="68" t="s">
        <v>4101</v>
      </c>
      <c r="E3880" s="68" t="s">
        <v>4285</v>
      </c>
      <c r="F3880" s="68" t="s">
        <v>4286</v>
      </c>
      <c r="G3880" s="68" t="s">
        <v>4287</v>
      </c>
      <c r="H3880" s="69">
        <v>2612729</v>
      </c>
      <c r="I3880" s="68" t="s">
        <v>5148</v>
      </c>
      <c r="J3880" s="70"/>
      <c r="K3880" s="178"/>
    </row>
    <row r="3881" spans="1:11">
      <c r="A3881" s="67" t="s">
        <v>4104</v>
      </c>
      <c r="B3881" s="68" t="s">
        <v>4105</v>
      </c>
      <c r="C3881" s="68" t="s">
        <v>4100</v>
      </c>
      <c r="D3881" s="68" t="s">
        <v>4101</v>
      </c>
      <c r="E3881" s="68" t="s">
        <v>4285</v>
      </c>
      <c r="F3881" s="68" t="s">
        <v>4286</v>
      </c>
      <c r="G3881" s="68" t="s">
        <v>4287</v>
      </c>
      <c r="H3881" s="69">
        <v>638667</v>
      </c>
      <c r="I3881" s="68" t="s">
        <v>5148</v>
      </c>
      <c r="J3881" s="70"/>
      <c r="K3881" s="178"/>
    </row>
    <row r="3882" spans="1:11">
      <c r="A3882" s="67" t="s">
        <v>4106</v>
      </c>
      <c r="B3882" s="68" t="s">
        <v>4107</v>
      </c>
      <c r="C3882" s="68" t="s">
        <v>4100</v>
      </c>
      <c r="D3882" s="68" t="s">
        <v>4101</v>
      </c>
      <c r="E3882" s="68" t="s">
        <v>4285</v>
      </c>
      <c r="F3882" s="68" t="s">
        <v>4286</v>
      </c>
      <c r="G3882" s="68" t="s">
        <v>4287</v>
      </c>
      <c r="H3882" s="69">
        <v>174182</v>
      </c>
      <c r="I3882" s="68" t="s">
        <v>5148</v>
      </c>
      <c r="J3882" s="70"/>
      <c r="K3882" s="178"/>
    </row>
    <row r="3883" spans="1:11">
      <c r="A3883" s="67" t="s">
        <v>4108</v>
      </c>
      <c r="B3883" s="68" t="s">
        <v>4109</v>
      </c>
      <c r="C3883" s="68" t="s">
        <v>4100</v>
      </c>
      <c r="D3883" s="68" t="s">
        <v>4101</v>
      </c>
      <c r="E3883" s="68" t="s">
        <v>4285</v>
      </c>
      <c r="F3883" s="68" t="s">
        <v>4286</v>
      </c>
      <c r="G3883" s="68" t="s">
        <v>4287</v>
      </c>
      <c r="H3883" s="69">
        <v>667697</v>
      </c>
      <c r="I3883" s="68" t="s">
        <v>5148</v>
      </c>
      <c r="J3883" s="70"/>
      <c r="K3883" s="178"/>
    </row>
    <row r="3884" spans="1:11">
      <c r="A3884" s="67" t="s">
        <v>4110</v>
      </c>
      <c r="B3884" s="68" t="s">
        <v>4111</v>
      </c>
      <c r="C3884" s="68" t="s">
        <v>4100</v>
      </c>
      <c r="D3884" s="68" t="s">
        <v>4101</v>
      </c>
      <c r="E3884" s="68" t="s">
        <v>4285</v>
      </c>
      <c r="F3884" s="68" t="s">
        <v>4286</v>
      </c>
      <c r="G3884" s="68" t="s">
        <v>4287</v>
      </c>
      <c r="H3884" s="69">
        <v>1248304</v>
      </c>
      <c r="I3884" s="68" t="s">
        <v>5148</v>
      </c>
      <c r="J3884" s="70"/>
      <c r="K3884" s="178"/>
    </row>
    <row r="3885" spans="1:11">
      <c r="A3885" s="67" t="s">
        <v>4112</v>
      </c>
      <c r="B3885" s="68" t="s">
        <v>4113</v>
      </c>
      <c r="C3885" s="68" t="s">
        <v>4100</v>
      </c>
      <c r="D3885" s="68" t="s">
        <v>4101</v>
      </c>
      <c r="E3885" s="68" t="s">
        <v>4285</v>
      </c>
      <c r="F3885" s="68" t="s">
        <v>4286</v>
      </c>
      <c r="G3885" s="68" t="s">
        <v>4287</v>
      </c>
      <c r="H3885" s="69">
        <v>87092</v>
      </c>
      <c r="I3885" s="68" t="s">
        <v>5148</v>
      </c>
      <c r="J3885" s="70"/>
      <c r="K3885" s="178"/>
    </row>
    <row r="3886" spans="1:11">
      <c r="A3886" s="67" t="s">
        <v>4114</v>
      </c>
      <c r="B3886" s="68" t="s">
        <v>4115</v>
      </c>
      <c r="C3886" s="68" t="s">
        <v>4100</v>
      </c>
      <c r="D3886" s="68" t="s">
        <v>4101</v>
      </c>
      <c r="E3886" s="68" t="s">
        <v>4285</v>
      </c>
      <c r="F3886" s="68" t="s">
        <v>4286</v>
      </c>
      <c r="G3886" s="68" t="s">
        <v>4287</v>
      </c>
      <c r="H3886" s="69">
        <v>1306366</v>
      </c>
      <c r="I3886" s="68" t="s">
        <v>5148</v>
      </c>
      <c r="J3886" s="70"/>
      <c r="K3886" s="178"/>
    </row>
    <row r="3887" spans="1:11">
      <c r="A3887" s="67" t="s">
        <v>4116</v>
      </c>
      <c r="B3887" s="68" t="s">
        <v>4117</v>
      </c>
      <c r="C3887" s="68" t="s">
        <v>4118</v>
      </c>
      <c r="D3887" s="68" t="s">
        <v>4119</v>
      </c>
      <c r="E3887" s="68" t="s">
        <v>4285</v>
      </c>
      <c r="F3887" s="68" t="s">
        <v>4286</v>
      </c>
      <c r="G3887" s="68" t="s">
        <v>4287</v>
      </c>
      <c r="H3887" s="69">
        <v>29029</v>
      </c>
      <c r="I3887" s="68" t="s">
        <v>5148</v>
      </c>
      <c r="J3887" s="70"/>
      <c r="K3887" s="178"/>
    </row>
    <row r="3888" spans="1:11">
      <c r="A3888" s="67" t="s">
        <v>4120</v>
      </c>
      <c r="B3888" s="68" t="s">
        <v>4121</v>
      </c>
      <c r="C3888" s="68" t="s">
        <v>4118</v>
      </c>
      <c r="D3888" s="68" t="s">
        <v>4119</v>
      </c>
      <c r="E3888" s="68" t="s">
        <v>4285</v>
      </c>
      <c r="F3888" s="68" t="s">
        <v>4286</v>
      </c>
      <c r="G3888" s="68" t="s">
        <v>4287</v>
      </c>
      <c r="H3888" s="69">
        <v>435455</v>
      </c>
      <c r="I3888" s="68" t="s">
        <v>5148</v>
      </c>
      <c r="J3888" s="70"/>
      <c r="K3888" s="178"/>
    </row>
    <row r="3889" spans="1:11">
      <c r="A3889" s="67" t="s">
        <v>4122</v>
      </c>
      <c r="B3889" s="68" t="s">
        <v>4123</v>
      </c>
      <c r="C3889" s="68" t="s">
        <v>4118</v>
      </c>
      <c r="D3889" s="68" t="s">
        <v>4119</v>
      </c>
      <c r="E3889" s="68" t="s">
        <v>4285</v>
      </c>
      <c r="F3889" s="68" t="s">
        <v>4286</v>
      </c>
      <c r="G3889" s="68" t="s">
        <v>4287</v>
      </c>
      <c r="H3889" s="69">
        <v>1945033</v>
      </c>
      <c r="I3889" s="68" t="s">
        <v>5148</v>
      </c>
      <c r="J3889" s="70"/>
      <c r="K3889" s="178"/>
    </row>
    <row r="3890" spans="1:11">
      <c r="A3890" s="67" t="s">
        <v>4124</v>
      </c>
      <c r="B3890" s="68" t="s">
        <v>4125</v>
      </c>
      <c r="C3890" s="68" t="s">
        <v>4126</v>
      </c>
      <c r="D3890" s="68" t="s">
        <v>4127</v>
      </c>
      <c r="E3890" s="68" t="s">
        <v>4285</v>
      </c>
      <c r="F3890" s="68" t="s">
        <v>4286</v>
      </c>
      <c r="G3890" s="68" t="s">
        <v>4287</v>
      </c>
      <c r="H3890" s="69">
        <v>3309458</v>
      </c>
      <c r="I3890" s="68" t="s">
        <v>5148</v>
      </c>
      <c r="J3890" s="70"/>
      <c r="K3890" s="178"/>
    </row>
    <row r="3891" spans="1:11">
      <c r="A3891" s="67" t="s">
        <v>4128</v>
      </c>
      <c r="B3891" s="68" t="s">
        <v>4129</v>
      </c>
      <c r="C3891" s="68" t="s">
        <v>4126</v>
      </c>
      <c r="D3891" s="68" t="s">
        <v>4127</v>
      </c>
      <c r="E3891" s="68" t="s">
        <v>4285</v>
      </c>
      <c r="F3891" s="68" t="s">
        <v>4286</v>
      </c>
      <c r="G3891" s="68" t="s">
        <v>4287</v>
      </c>
      <c r="H3891" s="69">
        <v>29029</v>
      </c>
      <c r="I3891" s="68" t="s">
        <v>5148</v>
      </c>
      <c r="J3891" s="70"/>
      <c r="K3891" s="178"/>
    </row>
    <row r="3892" spans="1:11">
      <c r="A3892" s="67" t="s">
        <v>4130</v>
      </c>
      <c r="B3892" s="68" t="s">
        <v>4131</v>
      </c>
      <c r="C3892" s="68" t="s">
        <v>4126</v>
      </c>
      <c r="D3892" s="68" t="s">
        <v>4127</v>
      </c>
      <c r="E3892" s="68" t="s">
        <v>4285</v>
      </c>
      <c r="F3892" s="68" t="s">
        <v>4286</v>
      </c>
      <c r="G3892" s="68" t="s">
        <v>4287</v>
      </c>
      <c r="H3892" s="69">
        <v>29029</v>
      </c>
      <c r="I3892" s="68" t="s">
        <v>5148</v>
      </c>
      <c r="J3892" s="70"/>
      <c r="K3892" s="178"/>
    </row>
    <row r="3893" spans="1:11">
      <c r="A3893" s="67" t="s">
        <v>4132</v>
      </c>
      <c r="B3893" s="68" t="s">
        <v>4133</v>
      </c>
      <c r="C3893" s="68" t="s">
        <v>4126</v>
      </c>
      <c r="D3893" s="68" t="s">
        <v>4127</v>
      </c>
      <c r="E3893" s="68" t="s">
        <v>4285</v>
      </c>
      <c r="F3893" s="68" t="s">
        <v>4286</v>
      </c>
      <c r="G3893" s="68" t="s">
        <v>4287</v>
      </c>
      <c r="H3893" s="69">
        <v>1393456</v>
      </c>
      <c r="I3893" s="68" t="s">
        <v>5148</v>
      </c>
      <c r="J3893" s="70"/>
      <c r="K3893" s="178"/>
    </row>
    <row r="3894" spans="1:11">
      <c r="A3894" s="67" t="s">
        <v>4134</v>
      </c>
      <c r="B3894" s="68" t="s">
        <v>4135</v>
      </c>
      <c r="C3894" s="68" t="s">
        <v>4126</v>
      </c>
      <c r="D3894" s="68" t="s">
        <v>4127</v>
      </c>
      <c r="E3894" s="68" t="s">
        <v>4285</v>
      </c>
      <c r="F3894" s="68" t="s">
        <v>4286</v>
      </c>
      <c r="G3894" s="68" t="s">
        <v>4287</v>
      </c>
      <c r="H3894" s="69">
        <v>29029</v>
      </c>
      <c r="I3894" s="68" t="s">
        <v>5148</v>
      </c>
      <c r="J3894" s="70"/>
      <c r="K3894" s="178"/>
    </row>
    <row r="3895" spans="1:11">
      <c r="A3895" s="67" t="s">
        <v>4136</v>
      </c>
      <c r="B3895" s="68" t="s">
        <v>4137</v>
      </c>
      <c r="C3895" s="68" t="s">
        <v>4126</v>
      </c>
      <c r="D3895" s="68" t="s">
        <v>4127</v>
      </c>
      <c r="E3895" s="68" t="s">
        <v>4285</v>
      </c>
      <c r="F3895" s="68" t="s">
        <v>4286</v>
      </c>
      <c r="G3895" s="68" t="s">
        <v>4287</v>
      </c>
      <c r="H3895" s="69">
        <v>87092</v>
      </c>
      <c r="I3895" s="68" t="s">
        <v>5148</v>
      </c>
      <c r="J3895" s="70"/>
      <c r="K3895" s="178"/>
    </row>
    <row r="3896" spans="1:11">
      <c r="A3896" s="67" t="s">
        <v>4138</v>
      </c>
      <c r="B3896" s="68" t="s">
        <v>4139</v>
      </c>
      <c r="C3896" s="68" t="s">
        <v>4126</v>
      </c>
      <c r="D3896" s="68" t="s">
        <v>4127</v>
      </c>
      <c r="E3896" s="68" t="s">
        <v>4285</v>
      </c>
      <c r="F3896" s="68" t="s">
        <v>4286</v>
      </c>
      <c r="G3896" s="68" t="s">
        <v>4287</v>
      </c>
      <c r="H3896" s="69">
        <v>406425</v>
      </c>
      <c r="I3896" s="68" t="s">
        <v>5148</v>
      </c>
      <c r="J3896" s="70"/>
      <c r="K3896" s="178"/>
    </row>
    <row r="3897" spans="1:11">
      <c r="A3897" s="67" t="s">
        <v>4140</v>
      </c>
      <c r="B3897" s="68" t="s">
        <v>4141</v>
      </c>
      <c r="C3897" s="68" t="s">
        <v>4126</v>
      </c>
      <c r="D3897" s="68" t="s">
        <v>4127</v>
      </c>
      <c r="E3897" s="68" t="s">
        <v>4285</v>
      </c>
      <c r="F3897" s="68" t="s">
        <v>4286</v>
      </c>
      <c r="G3897" s="68" t="s">
        <v>4287</v>
      </c>
      <c r="H3897" s="69">
        <v>116122</v>
      </c>
      <c r="I3897" s="68" t="s">
        <v>5148</v>
      </c>
      <c r="J3897" s="70"/>
      <c r="K3897" s="178"/>
    </row>
    <row r="3898" spans="1:11">
      <c r="A3898" s="67" t="s">
        <v>4142</v>
      </c>
      <c r="B3898" s="68" t="s">
        <v>4143</v>
      </c>
      <c r="C3898" s="68" t="s">
        <v>4144</v>
      </c>
      <c r="D3898" s="68" t="s">
        <v>4145</v>
      </c>
      <c r="E3898" s="68" t="s">
        <v>4285</v>
      </c>
      <c r="F3898" s="68" t="s">
        <v>4286</v>
      </c>
      <c r="G3898" s="68" t="s">
        <v>4287</v>
      </c>
      <c r="H3898" s="69">
        <v>725758</v>
      </c>
      <c r="I3898" s="68" t="s">
        <v>5148</v>
      </c>
      <c r="J3898" s="70"/>
      <c r="K3898" s="178"/>
    </row>
    <row r="3899" spans="1:11">
      <c r="A3899" s="67" t="s">
        <v>4146</v>
      </c>
      <c r="B3899" s="68" t="s">
        <v>4147</v>
      </c>
      <c r="C3899" s="68" t="s">
        <v>4144</v>
      </c>
      <c r="D3899" s="68" t="s">
        <v>4145</v>
      </c>
      <c r="E3899" s="68" t="s">
        <v>4285</v>
      </c>
      <c r="F3899" s="68" t="s">
        <v>4286</v>
      </c>
      <c r="G3899" s="68" t="s">
        <v>4287</v>
      </c>
      <c r="H3899" s="69">
        <v>609637</v>
      </c>
      <c r="I3899" s="68" t="s">
        <v>5148</v>
      </c>
      <c r="J3899" s="70"/>
      <c r="K3899" s="178"/>
    </row>
    <row r="3900" spans="1:11">
      <c r="A3900" s="67" t="s">
        <v>4148</v>
      </c>
      <c r="B3900" s="68" t="s">
        <v>4149</v>
      </c>
      <c r="C3900" s="68" t="s">
        <v>4144</v>
      </c>
      <c r="D3900" s="68" t="s">
        <v>4145</v>
      </c>
      <c r="E3900" s="68" t="s">
        <v>4285</v>
      </c>
      <c r="F3900" s="68" t="s">
        <v>4286</v>
      </c>
      <c r="G3900" s="68" t="s">
        <v>4287</v>
      </c>
      <c r="H3900" s="69">
        <v>58061</v>
      </c>
      <c r="I3900" s="68" t="s">
        <v>5148</v>
      </c>
      <c r="J3900" s="70"/>
      <c r="K3900" s="178"/>
    </row>
    <row r="3901" spans="1:11">
      <c r="A3901" s="67" t="s">
        <v>4150</v>
      </c>
      <c r="B3901" s="68" t="s">
        <v>4151</v>
      </c>
      <c r="C3901" s="68" t="s">
        <v>4152</v>
      </c>
      <c r="D3901" s="68" t="s">
        <v>4153</v>
      </c>
      <c r="E3901" s="68" t="s">
        <v>4285</v>
      </c>
      <c r="F3901" s="68" t="s">
        <v>4286</v>
      </c>
      <c r="G3901" s="68" t="s">
        <v>4287</v>
      </c>
      <c r="H3901" s="69">
        <v>551575</v>
      </c>
      <c r="I3901" s="68" t="s">
        <v>5148</v>
      </c>
      <c r="J3901" s="70"/>
      <c r="K3901" s="178"/>
    </row>
    <row r="3902" spans="1:11">
      <c r="A3902" s="67" t="s">
        <v>4154</v>
      </c>
      <c r="B3902" s="68" t="s">
        <v>4155</v>
      </c>
      <c r="C3902" s="68" t="s">
        <v>4152</v>
      </c>
      <c r="D3902" s="68" t="s">
        <v>4153</v>
      </c>
      <c r="E3902" s="68" t="s">
        <v>4285</v>
      </c>
      <c r="F3902" s="68" t="s">
        <v>4286</v>
      </c>
      <c r="G3902" s="68" t="s">
        <v>4287</v>
      </c>
      <c r="H3902" s="69">
        <v>203213</v>
      </c>
      <c r="I3902" s="68" t="s">
        <v>5148</v>
      </c>
      <c r="J3902" s="70"/>
      <c r="K3902" s="178"/>
    </row>
    <row r="3903" spans="1:11">
      <c r="A3903" s="67" t="s">
        <v>4156</v>
      </c>
      <c r="B3903" s="68" t="s">
        <v>4157</v>
      </c>
      <c r="C3903" s="68" t="s">
        <v>4158</v>
      </c>
      <c r="D3903" s="68" t="s">
        <v>4159</v>
      </c>
      <c r="E3903" s="68" t="s">
        <v>4285</v>
      </c>
      <c r="F3903" s="68" t="s">
        <v>4286</v>
      </c>
      <c r="G3903" s="68" t="s">
        <v>4287</v>
      </c>
      <c r="H3903" s="69">
        <v>116122</v>
      </c>
      <c r="I3903" s="68" t="s">
        <v>5148</v>
      </c>
      <c r="J3903" s="70"/>
      <c r="K3903" s="178"/>
    </row>
    <row r="3904" spans="1:11">
      <c r="A3904" s="67" t="s">
        <v>4160</v>
      </c>
      <c r="B3904" s="68" t="s">
        <v>4161</v>
      </c>
      <c r="C3904" s="68" t="s">
        <v>4158</v>
      </c>
      <c r="D3904" s="68" t="s">
        <v>4159</v>
      </c>
      <c r="E3904" s="68" t="s">
        <v>4285</v>
      </c>
      <c r="F3904" s="68" t="s">
        <v>4286</v>
      </c>
      <c r="G3904" s="68" t="s">
        <v>4287</v>
      </c>
      <c r="H3904" s="69">
        <v>203213</v>
      </c>
      <c r="I3904" s="68" t="s">
        <v>5148</v>
      </c>
      <c r="J3904" s="70"/>
      <c r="K3904" s="178"/>
    </row>
    <row r="3905" spans="1:11">
      <c r="A3905" s="67" t="s">
        <v>4162</v>
      </c>
      <c r="B3905" s="68" t="s">
        <v>4163</v>
      </c>
      <c r="C3905" s="68" t="s">
        <v>4158</v>
      </c>
      <c r="D3905" s="68" t="s">
        <v>4159</v>
      </c>
      <c r="E3905" s="68" t="s">
        <v>4285</v>
      </c>
      <c r="F3905" s="68" t="s">
        <v>4286</v>
      </c>
      <c r="G3905" s="68" t="s">
        <v>4287</v>
      </c>
      <c r="H3905" s="69">
        <v>464486</v>
      </c>
      <c r="I3905" s="68" t="s">
        <v>5148</v>
      </c>
      <c r="J3905" s="70"/>
      <c r="K3905" s="178"/>
    </row>
    <row r="3906" spans="1:11">
      <c r="A3906" s="67" t="s">
        <v>4164</v>
      </c>
      <c r="B3906" s="68" t="s">
        <v>4165</v>
      </c>
      <c r="C3906" s="68" t="s">
        <v>4166</v>
      </c>
      <c r="D3906" s="68" t="s">
        <v>4167</v>
      </c>
      <c r="E3906" s="68" t="s">
        <v>4285</v>
      </c>
      <c r="F3906" s="68" t="s">
        <v>4286</v>
      </c>
      <c r="G3906" s="68" t="s">
        <v>4287</v>
      </c>
      <c r="H3906" s="69">
        <v>261274</v>
      </c>
      <c r="I3906" s="68" t="s">
        <v>5148</v>
      </c>
      <c r="J3906" s="70"/>
      <c r="K3906" s="178"/>
    </row>
    <row r="3907" spans="1:11">
      <c r="A3907" s="67" t="s">
        <v>4168</v>
      </c>
      <c r="B3907" s="68" t="s">
        <v>4169</v>
      </c>
      <c r="C3907" s="68" t="s">
        <v>4166</v>
      </c>
      <c r="D3907" s="68" t="s">
        <v>4167</v>
      </c>
      <c r="E3907" s="68" t="s">
        <v>4285</v>
      </c>
      <c r="F3907" s="68" t="s">
        <v>4286</v>
      </c>
      <c r="G3907" s="68" t="s">
        <v>4287</v>
      </c>
      <c r="H3907" s="69">
        <v>261274</v>
      </c>
      <c r="I3907" s="68" t="s">
        <v>5148</v>
      </c>
      <c r="J3907" s="70"/>
      <c r="K3907" s="178"/>
    </row>
    <row r="3908" spans="1:11">
      <c r="A3908" s="67" t="s">
        <v>4170</v>
      </c>
      <c r="B3908" s="68" t="s">
        <v>4171</v>
      </c>
      <c r="C3908" s="68" t="s">
        <v>4166</v>
      </c>
      <c r="D3908" s="68" t="s">
        <v>4167</v>
      </c>
      <c r="E3908" s="68" t="s">
        <v>4285</v>
      </c>
      <c r="F3908" s="68" t="s">
        <v>4286</v>
      </c>
      <c r="G3908" s="68" t="s">
        <v>4287</v>
      </c>
      <c r="H3908" s="69">
        <v>145151</v>
      </c>
      <c r="I3908" s="68" t="s">
        <v>5148</v>
      </c>
      <c r="J3908" s="70"/>
      <c r="K3908" s="178"/>
    </row>
    <row r="3909" spans="1:11">
      <c r="A3909" s="67" t="s">
        <v>4172</v>
      </c>
      <c r="B3909" s="68" t="s">
        <v>4173</v>
      </c>
      <c r="C3909" s="68" t="s">
        <v>4174</v>
      </c>
      <c r="D3909" s="68" t="s">
        <v>4175</v>
      </c>
      <c r="E3909" s="68" t="s">
        <v>4285</v>
      </c>
      <c r="F3909" s="68" t="s">
        <v>4286</v>
      </c>
      <c r="G3909" s="68" t="s">
        <v>4287</v>
      </c>
      <c r="H3909" s="69">
        <v>1596669</v>
      </c>
      <c r="I3909" s="68" t="s">
        <v>5148</v>
      </c>
      <c r="J3909" s="70"/>
      <c r="K3909" s="178"/>
    </row>
    <row r="3910" spans="1:11">
      <c r="A3910" s="67" t="s">
        <v>4176</v>
      </c>
      <c r="B3910" s="68" t="s">
        <v>4177</v>
      </c>
      <c r="C3910" s="68" t="s">
        <v>4174</v>
      </c>
      <c r="D3910" s="68" t="s">
        <v>4175</v>
      </c>
      <c r="E3910" s="68" t="s">
        <v>4285</v>
      </c>
      <c r="F3910" s="68" t="s">
        <v>4286</v>
      </c>
      <c r="G3910" s="68" t="s">
        <v>4287</v>
      </c>
      <c r="H3910" s="69">
        <v>1110032</v>
      </c>
      <c r="I3910" s="68" t="s">
        <v>5148</v>
      </c>
      <c r="J3910" s="70"/>
      <c r="K3910" s="178"/>
    </row>
    <row r="3911" spans="1:11">
      <c r="A3911" s="67" t="s">
        <v>4178</v>
      </c>
      <c r="B3911" s="68" t="s">
        <v>4179</v>
      </c>
      <c r="C3911" s="68" t="s">
        <v>4174</v>
      </c>
      <c r="D3911" s="68" t="s">
        <v>4175</v>
      </c>
      <c r="E3911" s="68" t="s">
        <v>4285</v>
      </c>
      <c r="F3911" s="68" t="s">
        <v>4286</v>
      </c>
      <c r="G3911" s="68" t="s">
        <v>4287</v>
      </c>
      <c r="H3911" s="69">
        <v>29029</v>
      </c>
      <c r="I3911" s="68" t="s">
        <v>5148</v>
      </c>
      <c r="J3911" s="70"/>
      <c r="K3911" s="178"/>
    </row>
    <row r="3912" spans="1:11">
      <c r="A3912" s="67" t="s">
        <v>4182</v>
      </c>
      <c r="B3912" s="68" t="s">
        <v>4183</v>
      </c>
      <c r="C3912" s="68" t="s">
        <v>4184</v>
      </c>
      <c r="D3912" s="68" t="s">
        <v>4185</v>
      </c>
      <c r="E3912" s="68" t="s">
        <v>4285</v>
      </c>
      <c r="F3912" s="68" t="s">
        <v>4286</v>
      </c>
      <c r="G3912" s="68" t="s">
        <v>4287</v>
      </c>
      <c r="H3912" s="69">
        <v>145151</v>
      </c>
      <c r="I3912" s="68" t="s">
        <v>5148</v>
      </c>
      <c r="J3912" s="70"/>
      <c r="K3912" s="178"/>
    </row>
    <row r="3913" spans="1:11">
      <c r="A3913" s="67" t="s">
        <v>4186</v>
      </c>
      <c r="B3913" s="68" t="s">
        <v>4187</v>
      </c>
      <c r="C3913" s="68" t="s">
        <v>4184</v>
      </c>
      <c r="D3913" s="68" t="s">
        <v>4185</v>
      </c>
      <c r="E3913" s="68" t="s">
        <v>4285</v>
      </c>
      <c r="F3913" s="68" t="s">
        <v>4286</v>
      </c>
      <c r="G3913" s="68" t="s">
        <v>4287</v>
      </c>
      <c r="H3913" s="69">
        <v>87090</v>
      </c>
      <c r="I3913" s="68" t="s">
        <v>5148</v>
      </c>
      <c r="J3913" s="70"/>
      <c r="K3913" s="178"/>
    </row>
    <row r="3914" spans="1:11">
      <c r="A3914" s="67" t="s">
        <v>4241</v>
      </c>
      <c r="B3914" s="68" t="s">
        <v>4242</v>
      </c>
      <c r="C3914" s="68" t="s">
        <v>3489</v>
      </c>
      <c r="D3914" s="68" t="s">
        <v>3490</v>
      </c>
      <c r="E3914" s="68" t="s">
        <v>4288</v>
      </c>
      <c r="F3914" s="68" t="s">
        <v>4288</v>
      </c>
      <c r="G3914" s="68" t="s">
        <v>3475</v>
      </c>
      <c r="H3914" s="69">
        <v>190955447</v>
      </c>
      <c r="I3914" s="68" t="s">
        <v>5149</v>
      </c>
      <c r="J3914" s="70"/>
      <c r="K3914" s="178" t="s">
        <v>3455</v>
      </c>
    </row>
    <row r="3915" spans="1:11">
      <c r="A3915" s="67" t="s">
        <v>4295</v>
      </c>
      <c r="B3915" s="68" t="s">
        <v>3520</v>
      </c>
      <c r="C3915" s="68" t="s">
        <v>3489</v>
      </c>
      <c r="D3915" s="68" t="s">
        <v>3490</v>
      </c>
      <c r="E3915" s="68" t="s">
        <v>4288</v>
      </c>
      <c r="F3915" s="68" t="s">
        <v>4288</v>
      </c>
      <c r="G3915" s="68" t="s">
        <v>3475</v>
      </c>
      <c r="H3915" s="69">
        <v>0</v>
      </c>
      <c r="I3915" s="68" t="s">
        <v>5149</v>
      </c>
      <c r="J3915" s="70"/>
      <c r="K3915" s="178" t="s">
        <v>3455</v>
      </c>
    </row>
    <row r="3916" spans="1:11">
      <c r="A3916" s="67" t="s">
        <v>4296</v>
      </c>
      <c r="B3916" s="68" t="s">
        <v>4297</v>
      </c>
      <c r="C3916" s="68" t="s">
        <v>3489</v>
      </c>
      <c r="D3916" s="68" t="s">
        <v>3490</v>
      </c>
      <c r="E3916" s="68" t="s">
        <v>4288</v>
      </c>
      <c r="F3916" s="68" t="s">
        <v>4288</v>
      </c>
      <c r="G3916" s="68" t="s">
        <v>3475</v>
      </c>
      <c r="H3916" s="69">
        <v>77827200</v>
      </c>
      <c r="I3916" s="68" t="s">
        <v>5149</v>
      </c>
      <c r="J3916" s="70"/>
      <c r="K3916" s="178" t="s">
        <v>3455</v>
      </c>
    </row>
    <row r="3917" spans="1:11">
      <c r="A3917" s="67" t="s">
        <v>3519</v>
      </c>
      <c r="B3917" s="68" t="s">
        <v>3520</v>
      </c>
      <c r="C3917" s="68" t="s">
        <v>3489</v>
      </c>
      <c r="D3917" s="68" t="s">
        <v>3490</v>
      </c>
      <c r="E3917" s="68" t="s">
        <v>4288</v>
      </c>
      <c r="F3917" s="68" t="s">
        <v>4288</v>
      </c>
      <c r="G3917" s="68" t="s">
        <v>3475</v>
      </c>
      <c r="H3917" s="69">
        <v>122436494</v>
      </c>
      <c r="I3917" s="68" t="s">
        <v>5149</v>
      </c>
      <c r="J3917" s="70"/>
      <c r="K3917" s="178" t="s">
        <v>3455</v>
      </c>
    </row>
    <row r="3918" spans="1:11">
      <c r="A3918" s="67" t="s">
        <v>4298</v>
      </c>
      <c r="B3918" s="68" t="s">
        <v>4299</v>
      </c>
      <c r="C3918" s="68" t="s">
        <v>3539</v>
      </c>
      <c r="D3918" s="68" t="s">
        <v>3540</v>
      </c>
      <c r="E3918" s="68" t="s">
        <v>4288</v>
      </c>
      <c r="F3918" s="68" t="s">
        <v>4288</v>
      </c>
      <c r="G3918" s="68" t="s">
        <v>3475</v>
      </c>
      <c r="H3918" s="69">
        <v>36949</v>
      </c>
      <c r="I3918" s="68" t="s">
        <v>5149</v>
      </c>
      <c r="J3918" s="70"/>
      <c r="K3918" s="178" t="s">
        <v>3455</v>
      </c>
    </row>
    <row r="3919" spans="1:11">
      <c r="A3919" s="67" t="s">
        <v>4300</v>
      </c>
      <c r="B3919" s="68" t="s">
        <v>4301</v>
      </c>
      <c r="C3919" s="68" t="s">
        <v>3539</v>
      </c>
      <c r="D3919" s="68" t="s">
        <v>3540</v>
      </c>
      <c r="E3919" s="68" t="s">
        <v>4288</v>
      </c>
      <c r="F3919" s="68" t="s">
        <v>4288</v>
      </c>
      <c r="G3919" s="68" t="s">
        <v>3475</v>
      </c>
      <c r="H3919" s="69">
        <v>21707477</v>
      </c>
      <c r="I3919" s="68" t="s">
        <v>5149</v>
      </c>
      <c r="J3919" s="70"/>
      <c r="K3919" s="178" t="s">
        <v>3455</v>
      </c>
    </row>
    <row r="3920" spans="1:11">
      <c r="A3920" s="67" t="s">
        <v>4302</v>
      </c>
      <c r="B3920" s="68" t="s">
        <v>4303</v>
      </c>
      <c r="C3920" s="68" t="s">
        <v>3539</v>
      </c>
      <c r="D3920" s="68" t="s">
        <v>3540</v>
      </c>
      <c r="E3920" s="68" t="s">
        <v>4288</v>
      </c>
      <c r="F3920" s="68" t="s">
        <v>4288</v>
      </c>
      <c r="G3920" s="68" t="s">
        <v>3475</v>
      </c>
      <c r="H3920" s="69">
        <v>0</v>
      </c>
      <c r="I3920" s="68" t="s">
        <v>5149</v>
      </c>
      <c r="J3920" s="70"/>
      <c r="K3920" s="178" t="s">
        <v>3455</v>
      </c>
    </row>
    <row r="3921" spans="1:11">
      <c r="A3921" s="67" t="s">
        <v>5056</v>
      </c>
      <c r="B3921" s="68" t="s">
        <v>4655</v>
      </c>
      <c r="C3921" s="68" t="s">
        <v>3539</v>
      </c>
      <c r="D3921" s="68" t="s">
        <v>3540</v>
      </c>
      <c r="E3921" s="68" t="s">
        <v>4288</v>
      </c>
      <c r="F3921" s="68" t="s">
        <v>4288</v>
      </c>
      <c r="G3921" s="68" t="s">
        <v>3475</v>
      </c>
      <c r="H3921" s="69">
        <v>1346400</v>
      </c>
      <c r="I3921" s="68" t="s">
        <v>5149</v>
      </c>
      <c r="J3921" s="70"/>
      <c r="K3921" s="178" t="s">
        <v>3455</v>
      </c>
    </row>
    <row r="3922" spans="1:11">
      <c r="A3922" s="67" t="s">
        <v>4304</v>
      </c>
      <c r="B3922" s="68" t="s">
        <v>4305</v>
      </c>
      <c r="C3922" s="68" t="s">
        <v>3607</v>
      </c>
      <c r="D3922" s="68" t="s">
        <v>3608</v>
      </c>
      <c r="E3922" s="68" t="s">
        <v>4288</v>
      </c>
      <c r="F3922" s="68" t="s">
        <v>4288</v>
      </c>
      <c r="G3922" s="68" t="s">
        <v>3475</v>
      </c>
      <c r="H3922" s="69">
        <v>60000</v>
      </c>
      <c r="I3922" s="68" t="s">
        <v>5149</v>
      </c>
      <c r="J3922" s="70"/>
      <c r="K3922" s="178" t="s">
        <v>3455</v>
      </c>
    </row>
    <row r="3923" spans="1:11">
      <c r="A3923" s="67" t="s">
        <v>3615</v>
      </c>
      <c r="B3923" s="68" t="s">
        <v>3616</v>
      </c>
      <c r="C3923" s="68" t="s">
        <v>3607</v>
      </c>
      <c r="D3923" s="68" t="s">
        <v>3608</v>
      </c>
      <c r="E3923" s="68" t="s">
        <v>4288</v>
      </c>
      <c r="F3923" s="68" t="s">
        <v>4288</v>
      </c>
      <c r="G3923" s="68" t="s">
        <v>3475</v>
      </c>
      <c r="H3923" s="69">
        <v>252034</v>
      </c>
      <c r="I3923" s="68" t="s">
        <v>5149</v>
      </c>
      <c r="J3923" s="70"/>
      <c r="K3923" s="178" t="s">
        <v>3455</v>
      </c>
    </row>
    <row r="3924" spans="1:11">
      <c r="A3924" s="67" t="s">
        <v>3621</v>
      </c>
      <c r="B3924" s="68" t="s">
        <v>3622</v>
      </c>
      <c r="C3924" s="68" t="s">
        <v>3607</v>
      </c>
      <c r="D3924" s="68" t="s">
        <v>3608</v>
      </c>
      <c r="E3924" s="68" t="s">
        <v>4288</v>
      </c>
      <c r="F3924" s="68" t="s">
        <v>4288</v>
      </c>
      <c r="G3924" s="68" t="s">
        <v>3475</v>
      </c>
      <c r="H3924" s="69">
        <v>305000</v>
      </c>
      <c r="I3924" s="68" t="s">
        <v>5149</v>
      </c>
      <c r="J3924" s="70"/>
      <c r="K3924" s="178" t="s">
        <v>3455</v>
      </c>
    </row>
    <row r="3925" spans="1:11">
      <c r="A3925" s="67" t="s">
        <v>3639</v>
      </c>
      <c r="B3925" s="68" t="s">
        <v>3640</v>
      </c>
      <c r="C3925" s="68" t="s">
        <v>3625</v>
      </c>
      <c r="D3925" s="68" t="s">
        <v>3626</v>
      </c>
      <c r="E3925" s="68" t="s">
        <v>4288</v>
      </c>
      <c r="F3925" s="68" t="s">
        <v>4288</v>
      </c>
      <c r="G3925" s="68" t="s">
        <v>3475</v>
      </c>
      <c r="H3925" s="69">
        <v>595624</v>
      </c>
      <c r="I3925" s="68" t="s">
        <v>5149</v>
      </c>
      <c r="J3925" s="70"/>
      <c r="K3925" s="178" t="s">
        <v>3455</v>
      </c>
    </row>
    <row r="3926" spans="1:11">
      <c r="A3926" s="67" t="s">
        <v>3645</v>
      </c>
      <c r="B3926" s="68" t="s">
        <v>3646</v>
      </c>
      <c r="C3926" s="68" t="s">
        <v>3625</v>
      </c>
      <c r="D3926" s="68" t="s">
        <v>3626</v>
      </c>
      <c r="E3926" s="68" t="s">
        <v>4288</v>
      </c>
      <c r="F3926" s="68" t="s">
        <v>4288</v>
      </c>
      <c r="G3926" s="68" t="s">
        <v>3475</v>
      </c>
      <c r="H3926" s="69">
        <v>993924</v>
      </c>
      <c r="I3926" s="68" t="s">
        <v>5149</v>
      </c>
      <c r="J3926" s="70"/>
      <c r="K3926" s="178" t="s">
        <v>3455</v>
      </c>
    </row>
    <row r="3927" spans="1:11">
      <c r="A3927" s="67" t="s">
        <v>4404</v>
      </c>
      <c r="B3927" s="68" t="s">
        <v>4380</v>
      </c>
      <c r="C3927" s="68" t="s">
        <v>3625</v>
      </c>
      <c r="D3927" s="68" t="s">
        <v>3626</v>
      </c>
      <c r="E3927" s="68" t="s">
        <v>4288</v>
      </c>
      <c r="F3927" s="68" t="s">
        <v>4288</v>
      </c>
      <c r="G3927" s="68" t="s">
        <v>3475</v>
      </c>
      <c r="H3927" s="69">
        <v>35821953</v>
      </c>
      <c r="I3927" s="68" t="s">
        <v>5149</v>
      </c>
      <c r="J3927" s="70"/>
      <c r="K3927" s="178" t="s">
        <v>3455</v>
      </c>
    </row>
    <row r="3928" spans="1:11">
      <c r="A3928" s="67" t="s">
        <v>4415</v>
      </c>
      <c r="B3928" s="68" t="s">
        <v>4416</v>
      </c>
      <c r="C3928" s="68" t="s">
        <v>3693</v>
      </c>
      <c r="D3928" s="68" t="s">
        <v>3694</v>
      </c>
      <c r="E3928" s="68" t="s">
        <v>4288</v>
      </c>
      <c r="F3928" s="68" t="s">
        <v>4288</v>
      </c>
      <c r="G3928" s="68" t="s">
        <v>3475</v>
      </c>
      <c r="H3928" s="69">
        <v>358697</v>
      </c>
      <c r="I3928" s="68" t="s">
        <v>5149</v>
      </c>
      <c r="J3928" s="70"/>
      <c r="K3928" s="178" t="s">
        <v>3455</v>
      </c>
    </row>
    <row r="3929" spans="1:11">
      <c r="A3929" s="67" t="s">
        <v>5058</v>
      </c>
      <c r="B3929" s="68" t="s">
        <v>4662</v>
      </c>
      <c r="C3929" s="68" t="s">
        <v>3693</v>
      </c>
      <c r="D3929" s="68" t="s">
        <v>3694</v>
      </c>
      <c r="E3929" s="68" t="s">
        <v>4288</v>
      </c>
      <c r="F3929" s="68" t="s">
        <v>4288</v>
      </c>
      <c r="G3929" s="68" t="s">
        <v>3475</v>
      </c>
      <c r="H3929" s="69">
        <v>2740405</v>
      </c>
      <c r="I3929" s="68" t="s">
        <v>5149</v>
      </c>
      <c r="J3929" s="70"/>
      <c r="K3929" s="178" t="s">
        <v>3455</v>
      </c>
    </row>
    <row r="3930" spans="1:11">
      <c r="A3930" s="67" t="s">
        <v>3761</v>
      </c>
      <c r="B3930" s="68" t="s">
        <v>3762</v>
      </c>
      <c r="C3930" s="68" t="s">
        <v>3749</v>
      </c>
      <c r="D3930" s="68" t="s">
        <v>3750</v>
      </c>
      <c r="E3930" s="68" t="s">
        <v>4288</v>
      </c>
      <c r="F3930" s="68" t="s">
        <v>4288</v>
      </c>
      <c r="G3930" s="68" t="s">
        <v>3475</v>
      </c>
      <c r="H3930" s="69">
        <v>52693</v>
      </c>
      <c r="I3930" s="68" t="s">
        <v>5149</v>
      </c>
      <c r="J3930" s="70"/>
      <c r="K3930" s="178" t="s">
        <v>3455</v>
      </c>
    </row>
    <row r="3931" spans="1:11">
      <c r="A3931" s="67" t="s">
        <v>3781</v>
      </c>
      <c r="B3931" s="68" t="s">
        <v>3782</v>
      </c>
      <c r="C3931" s="68" t="s">
        <v>3783</v>
      </c>
      <c r="D3931" s="68" t="s">
        <v>3784</v>
      </c>
      <c r="E3931" s="68" t="s">
        <v>4288</v>
      </c>
      <c r="F3931" s="68" t="s">
        <v>4288</v>
      </c>
      <c r="G3931" s="68" t="s">
        <v>3475</v>
      </c>
      <c r="H3931" s="69">
        <v>445000</v>
      </c>
      <c r="I3931" s="68" t="s">
        <v>5149</v>
      </c>
      <c r="J3931" s="70"/>
      <c r="K3931" s="178" t="s">
        <v>3455</v>
      </c>
    </row>
    <row r="3932" spans="1:11">
      <c r="A3932" s="67" t="s">
        <v>3793</v>
      </c>
      <c r="B3932" s="68" t="s">
        <v>3794</v>
      </c>
      <c r="C3932" s="68" t="s">
        <v>3783</v>
      </c>
      <c r="D3932" s="68" t="s">
        <v>3784</v>
      </c>
      <c r="E3932" s="68" t="s">
        <v>4288</v>
      </c>
      <c r="F3932" s="68" t="s">
        <v>4288</v>
      </c>
      <c r="G3932" s="68" t="s">
        <v>3475</v>
      </c>
      <c r="H3932" s="69">
        <v>87137</v>
      </c>
      <c r="I3932" s="68" t="s">
        <v>5149</v>
      </c>
      <c r="J3932" s="70"/>
      <c r="K3932" s="178" t="s">
        <v>3455</v>
      </c>
    </row>
    <row r="3933" spans="1:11">
      <c r="A3933" s="67" t="s">
        <v>4328</v>
      </c>
      <c r="B3933" s="68" t="s">
        <v>4329</v>
      </c>
      <c r="C3933" s="68" t="s">
        <v>3783</v>
      </c>
      <c r="D3933" s="68" t="s">
        <v>3784</v>
      </c>
      <c r="E3933" s="68" t="s">
        <v>4288</v>
      </c>
      <c r="F3933" s="68" t="s">
        <v>4288</v>
      </c>
      <c r="G3933" s="68" t="s">
        <v>3475</v>
      </c>
      <c r="H3933" s="69">
        <v>213412</v>
      </c>
      <c r="I3933" s="68" t="s">
        <v>5149</v>
      </c>
      <c r="J3933" s="70"/>
      <c r="K3933" s="178" t="s">
        <v>3455</v>
      </c>
    </row>
    <row r="3934" spans="1:11">
      <c r="A3934" s="67" t="s">
        <v>4263</v>
      </c>
      <c r="B3934" s="68" t="s">
        <v>4213</v>
      </c>
      <c r="C3934" s="68" t="s">
        <v>3783</v>
      </c>
      <c r="D3934" s="68" t="s">
        <v>3784</v>
      </c>
      <c r="E3934" s="68" t="s">
        <v>4288</v>
      </c>
      <c r="F3934" s="68" t="s">
        <v>4288</v>
      </c>
      <c r="G3934" s="68" t="s">
        <v>3475</v>
      </c>
      <c r="H3934" s="69">
        <v>12570063</v>
      </c>
      <c r="I3934" s="68" t="s">
        <v>5149</v>
      </c>
      <c r="J3934" s="70"/>
      <c r="K3934" s="178" t="s">
        <v>3455</v>
      </c>
    </row>
    <row r="3935" spans="1:11">
      <c r="A3935" s="67" t="s">
        <v>4314</v>
      </c>
      <c r="B3935" s="68" t="s">
        <v>4315</v>
      </c>
      <c r="C3935" s="68" t="s">
        <v>3805</v>
      </c>
      <c r="D3935" s="68" t="s">
        <v>3806</v>
      </c>
      <c r="E3935" s="68" t="s">
        <v>4288</v>
      </c>
      <c r="F3935" s="68" t="s">
        <v>4288</v>
      </c>
      <c r="G3935" s="68" t="s">
        <v>3475</v>
      </c>
      <c r="H3935" s="69">
        <v>742826</v>
      </c>
      <c r="I3935" s="68" t="s">
        <v>5149</v>
      </c>
      <c r="J3935" s="70"/>
      <c r="K3935" s="178" t="s">
        <v>3455</v>
      </c>
    </row>
    <row r="3936" spans="1:11">
      <c r="A3936" s="67" t="s">
        <v>3832</v>
      </c>
      <c r="B3936" s="68" t="s">
        <v>3833</v>
      </c>
      <c r="C3936" s="68" t="s">
        <v>3824</v>
      </c>
      <c r="D3936" s="68" t="s">
        <v>3825</v>
      </c>
      <c r="E3936" s="68" t="s">
        <v>4288</v>
      </c>
      <c r="F3936" s="68" t="s">
        <v>4288</v>
      </c>
      <c r="G3936" s="68" t="s">
        <v>3475</v>
      </c>
      <c r="H3936" s="69">
        <v>297535</v>
      </c>
      <c r="I3936" s="68" t="s">
        <v>5149</v>
      </c>
      <c r="J3936" s="70"/>
      <c r="K3936" s="178" t="s">
        <v>3455</v>
      </c>
    </row>
    <row r="3937" spans="1:11">
      <c r="A3937" s="67" t="s">
        <v>3834</v>
      </c>
      <c r="B3937" s="68" t="s">
        <v>3835</v>
      </c>
      <c r="C3937" s="68" t="s">
        <v>3824</v>
      </c>
      <c r="D3937" s="68" t="s">
        <v>3825</v>
      </c>
      <c r="E3937" s="68" t="s">
        <v>4288</v>
      </c>
      <c r="F3937" s="68" t="s">
        <v>4288</v>
      </c>
      <c r="G3937" s="68" t="s">
        <v>3475</v>
      </c>
      <c r="H3937" s="69">
        <v>81416</v>
      </c>
      <c r="I3937" s="68" t="s">
        <v>5149</v>
      </c>
      <c r="J3937" s="70"/>
      <c r="K3937" s="178" t="s">
        <v>3455</v>
      </c>
    </row>
    <row r="3938" spans="1:11">
      <c r="A3938" s="67" t="s">
        <v>3836</v>
      </c>
      <c r="B3938" s="68" t="s">
        <v>3837</v>
      </c>
      <c r="C3938" s="68" t="s">
        <v>3824</v>
      </c>
      <c r="D3938" s="68" t="s">
        <v>3825</v>
      </c>
      <c r="E3938" s="68" t="s">
        <v>4288</v>
      </c>
      <c r="F3938" s="68" t="s">
        <v>4288</v>
      </c>
      <c r="G3938" s="68" t="s">
        <v>3475</v>
      </c>
      <c r="H3938" s="69">
        <v>42016</v>
      </c>
      <c r="I3938" s="68" t="s">
        <v>5149</v>
      </c>
      <c r="J3938" s="70"/>
      <c r="K3938" s="178" t="s">
        <v>3455</v>
      </c>
    </row>
    <row r="3939" spans="1:11">
      <c r="A3939" s="67" t="s">
        <v>3838</v>
      </c>
      <c r="B3939" s="68" t="s">
        <v>3839</v>
      </c>
      <c r="C3939" s="68" t="s">
        <v>3824</v>
      </c>
      <c r="D3939" s="68" t="s">
        <v>3825</v>
      </c>
      <c r="E3939" s="68" t="s">
        <v>4288</v>
      </c>
      <c r="F3939" s="68" t="s">
        <v>4288</v>
      </c>
      <c r="G3939" s="68" t="s">
        <v>3475</v>
      </c>
      <c r="H3939" s="69">
        <v>3086714</v>
      </c>
      <c r="I3939" s="68" t="s">
        <v>5149</v>
      </c>
      <c r="J3939" s="70"/>
      <c r="K3939" s="178" t="s">
        <v>3455</v>
      </c>
    </row>
    <row r="3940" spans="1:11">
      <c r="A3940" s="67" t="s">
        <v>3840</v>
      </c>
      <c r="B3940" s="68" t="s">
        <v>3841</v>
      </c>
      <c r="C3940" s="68" t="s">
        <v>3824</v>
      </c>
      <c r="D3940" s="68" t="s">
        <v>3825</v>
      </c>
      <c r="E3940" s="68" t="s">
        <v>4288</v>
      </c>
      <c r="F3940" s="68" t="s">
        <v>4288</v>
      </c>
      <c r="G3940" s="68" t="s">
        <v>3475</v>
      </c>
      <c r="H3940" s="69">
        <v>604000</v>
      </c>
      <c r="I3940" s="68" t="s">
        <v>5149</v>
      </c>
      <c r="J3940" s="70"/>
      <c r="K3940" s="178" t="s">
        <v>3455</v>
      </c>
    </row>
    <row r="3941" spans="1:11">
      <c r="A3941" s="67" t="s">
        <v>3892</v>
      </c>
      <c r="B3941" s="68" t="s">
        <v>3893</v>
      </c>
      <c r="C3941" s="68" t="s">
        <v>3846</v>
      </c>
      <c r="D3941" s="68" t="s">
        <v>3847</v>
      </c>
      <c r="E3941" s="68" t="s">
        <v>4288</v>
      </c>
      <c r="F3941" s="68" t="s">
        <v>4288</v>
      </c>
      <c r="G3941" s="68" t="s">
        <v>3475</v>
      </c>
      <c r="H3941" s="69">
        <v>1436514</v>
      </c>
      <c r="I3941" s="68" t="s">
        <v>5149</v>
      </c>
      <c r="J3941" s="70"/>
      <c r="K3941" s="178" t="s">
        <v>3455</v>
      </c>
    </row>
    <row r="3942" spans="1:11">
      <c r="A3942" s="67" t="s">
        <v>3894</v>
      </c>
      <c r="B3942" s="68" t="s">
        <v>3895</v>
      </c>
      <c r="C3942" s="68" t="s">
        <v>3846</v>
      </c>
      <c r="D3942" s="68" t="s">
        <v>3847</v>
      </c>
      <c r="E3942" s="68" t="s">
        <v>4288</v>
      </c>
      <c r="F3942" s="68" t="s">
        <v>4288</v>
      </c>
      <c r="G3942" s="68" t="s">
        <v>3475</v>
      </c>
      <c r="H3942" s="69">
        <v>81416</v>
      </c>
      <c r="I3942" s="68" t="s">
        <v>5149</v>
      </c>
      <c r="J3942" s="70"/>
      <c r="K3942" s="178" t="s">
        <v>3455</v>
      </c>
    </row>
    <row r="3943" spans="1:11">
      <c r="A3943" s="67" t="s">
        <v>5059</v>
      </c>
      <c r="B3943" s="68" t="s">
        <v>4661</v>
      </c>
      <c r="C3943" s="68" t="s">
        <v>3846</v>
      </c>
      <c r="D3943" s="68" t="s">
        <v>3847</v>
      </c>
      <c r="E3943" s="68" t="s">
        <v>4288</v>
      </c>
      <c r="F3943" s="68" t="s">
        <v>4288</v>
      </c>
      <c r="G3943" s="68" t="s">
        <v>3475</v>
      </c>
      <c r="H3943" s="69">
        <v>61510</v>
      </c>
      <c r="I3943" s="68" t="s">
        <v>5149</v>
      </c>
      <c r="J3943" s="70"/>
      <c r="K3943" s="178" t="s">
        <v>3455</v>
      </c>
    </row>
    <row r="3944" spans="1:11">
      <c r="A3944" s="67" t="s">
        <v>4441</v>
      </c>
      <c r="B3944" s="68" t="s">
        <v>4442</v>
      </c>
      <c r="C3944" s="68" t="s">
        <v>3900</v>
      </c>
      <c r="D3944" s="68" t="s">
        <v>3901</v>
      </c>
      <c r="E3944" s="68" t="s">
        <v>4288</v>
      </c>
      <c r="F3944" s="68" t="s">
        <v>4288</v>
      </c>
      <c r="G3944" s="68" t="s">
        <v>3475</v>
      </c>
      <c r="H3944" s="69">
        <v>3460634</v>
      </c>
      <c r="I3944" s="68" t="s">
        <v>5149</v>
      </c>
      <c r="J3944" s="70"/>
      <c r="K3944" s="178" t="s">
        <v>3455</v>
      </c>
    </row>
    <row r="3945" spans="1:11">
      <c r="A3945" s="67" t="s">
        <v>3920</v>
      </c>
      <c r="B3945" s="68" t="s">
        <v>3921</v>
      </c>
      <c r="C3945" s="68" t="s">
        <v>3900</v>
      </c>
      <c r="D3945" s="68" t="s">
        <v>3901</v>
      </c>
      <c r="E3945" s="68" t="s">
        <v>4288</v>
      </c>
      <c r="F3945" s="68" t="s">
        <v>4288</v>
      </c>
      <c r="G3945" s="68" t="s">
        <v>3475</v>
      </c>
      <c r="H3945" s="69">
        <v>5312393</v>
      </c>
      <c r="I3945" s="68" t="s">
        <v>5149</v>
      </c>
      <c r="J3945" s="70"/>
      <c r="K3945" s="178" t="s">
        <v>3455</v>
      </c>
    </row>
    <row r="3946" spans="1:11">
      <c r="A3946" s="67" t="s">
        <v>4445</v>
      </c>
      <c r="B3946" s="68" t="s">
        <v>4446</v>
      </c>
      <c r="C3946" s="68" t="s">
        <v>3924</v>
      </c>
      <c r="D3946" s="68" t="s">
        <v>3925</v>
      </c>
      <c r="E3946" s="68" t="s">
        <v>4288</v>
      </c>
      <c r="F3946" s="68" t="s">
        <v>4288</v>
      </c>
      <c r="G3946" s="68" t="s">
        <v>3475</v>
      </c>
      <c r="H3946" s="69">
        <v>23535759</v>
      </c>
      <c r="I3946" s="68" t="s">
        <v>5149</v>
      </c>
      <c r="J3946" s="70"/>
      <c r="K3946" s="178" t="s">
        <v>3455</v>
      </c>
    </row>
    <row r="3947" spans="1:11">
      <c r="A3947" s="67" t="s">
        <v>4449</v>
      </c>
      <c r="B3947" s="68" t="s">
        <v>4450</v>
      </c>
      <c r="C3947" s="68" t="s">
        <v>3924</v>
      </c>
      <c r="D3947" s="68" t="s">
        <v>3925</v>
      </c>
      <c r="E3947" s="68" t="s">
        <v>4288</v>
      </c>
      <c r="F3947" s="68" t="s">
        <v>4288</v>
      </c>
      <c r="G3947" s="68" t="s">
        <v>3475</v>
      </c>
      <c r="H3947" s="69">
        <v>13127012</v>
      </c>
      <c r="I3947" s="68" t="s">
        <v>5149</v>
      </c>
      <c r="J3947" s="70"/>
      <c r="K3947" s="178" t="s">
        <v>3455</v>
      </c>
    </row>
    <row r="3948" spans="1:11">
      <c r="A3948" s="67" t="s">
        <v>3962</v>
      </c>
      <c r="B3948" s="68" t="s">
        <v>3963</v>
      </c>
      <c r="C3948" s="68" t="s">
        <v>3952</v>
      </c>
      <c r="D3948" s="68" t="s">
        <v>3953</v>
      </c>
      <c r="E3948" s="68" t="s">
        <v>4288</v>
      </c>
      <c r="F3948" s="68" t="s">
        <v>4288</v>
      </c>
      <c r="G3948" s="68" t="s">
        <v>3475</v>
      </c>
      <c r="H3948" s="69">
        <v>4832152</v>
      </c>
      <c r="I3948" s="68" t="s">
        <v>5149</v>
      </c>
      <c r="J3948" s="70"/>
      <c r="K3948" s="178" t="s">
        <v>3455</v>
      </c>
    </row>
    <row r="3949" spans="1:11">
      <c r="A3949" s="67" t="s">
        <v>3966</v>
      </c>
      <c r="B3949" s="68" t="s">
        <v>3967</v>
      </c>
      <c r="C3949" s="68" t="s">
        <v>3952</v>
      </c>
      <c r="D3949" s="68" t="s">
        <v>3953</v>
      </c>
      <c r="E3949" s="68" t="s">
        <v>4288</v>
      </c>
      <c r="F3949" s="68" t="s">
        <v>4288</v>
      </c>
      <c r="G3949" s="68" t="s">
        <v>3475</v>
      </c>
      <c r="H3949" s="69">
        <v>1305347</v>
      </c>
      <c r="I3949" s="68" t="s">
        <v>5149</v>
      </c>
      <c r="J3949" s="70"/>
      <c r="K3949" s="178" t="s">
        <v>3455</v>
      </c>
    </row>
    <row r="3950" spans="1:11">
      <c r="A3950" s="67" t="s">
        <v>4331</v>
      </c>
      <c r="B3950" s="68" t="s">
        <v>4213</v>
      </c>
      <c r="C3950" s="68" t="s">
        <v>3970</v>
      </c>
      <c r="D3950" s="68" t="s">
        <v>3971</v>
      </c>
      <c r="E3950" s="68" t="s">
        <v>4288</v>
      </c>
      <c r="F3950" s="68" t="s">
        <v>4288</v>
      </c>
      <c r="G3950" s="68" t="s">
        <v>3475</v>
      </c>
      <c r="H3950" s="69">
        <v>33547174</v>
      </c>
      <c r="I3950" s="68" t="s">
        <v>5149</v>
      </c>
      <c r="J3950" s="70"/>
      <c r="K3950" s="178" t="s">
        <v>3455</v>
      </c>
    </row>
    <row r="3951" spans="1:11">
      <c r="A3951" s="67" t="s">
        <v>4014</v>
      </c>
      <c r="B3951" s="68" t="s">
        <v>4015</v>
      </c>
      <c r="C3951" s="68" t="s">
        <v>4004</v>
      </c>
      <c r="D3951" s="68" t="s">
        <v>4005</v>
      </c>
      <c r="E3951" s="68" t="s">
        <v>4288</v>
      </c>
      <c r="F3951" s="68" t="s">
        <v>4288</v>
      </c>
      <c r="G3951" s="68" t="s">
        <v>3475</v>
      </c>
      <c r="H3951" s="69">
        <v>70746</v>
      </c>
      <c r="I3951" s="68" t="s">
        <v>5149</v>
      </c>
      <c r="J3951" s="70"/>
      <c r="K3951" s="178" t="s">
        <v>3455</v>
      </c>
    </row>
    <row r="3952" spans="1:11">
      <c r="A3952" s="67" t="s">
        <v>4282</v>
      </c>
      <c r="B3952" s="68" t="s">
        <v>4213</v>
      </c>
      <c r="C3952" s="68" t="s">
        <v>4004</v>
      </c>
      <c r="D3952" s="68" t="s">
        <v>4005</v>
      </c>
      <c r="E3952" s="68" t="s">
        <v>4288</v>
      </c>
      <c r="F3952" s="68" t="s">
        <v>4288</v>
      </c>
      <c r="G3952" s="68" t="s">
        <v>3475</v>
      </c>
      <c r="H3952" s="69">
        <v>6770925</v>
      </c>
      <c r="I3952" s="68" t="s">
        <v>5149</v>
      </c>
      <c r="J3952" s="70"/>
      <c r="K3952" s="178" t="s">
        <v>3455</v>
      </c>
    </row>
    <row r="3953" spans="1:11">
      <c r="A3953" s="67" t="s">
        <v>4018</v>
      </c>
      <c r="B3953" s="68" t="s">
        <v>4019</v>
      </c>
      <c r="C3953" s="68" t="s">
        <v>4004</v>
      </c>
      <c r="D3953" s="68" t="s">
        <v>4005</v>
      </c>
      <c r="E3953" s="68" t="s">
        <v>4288</v>
      </c>
      <c r="F3953" s="68" t="s">
        <v>4288</v>
      </c>
      <c r="G3953" s="68" t="s">
        <v>3475</v>
      </c>
      <c r="H3953" s="69">
        <v>4748620</v>
      </c>
      <c r="I3953" s="68" t="s">
        <v>5149</v>
      </c>
      <c r="J3953" s="70"/>
      <c r="K3953" s="178" t="s">
        <v>3455</v>
      </c>
    </row>
    <row r="3954" spans="1:11">
      <c r="A3954" s="67" t="s">
        <v>4034</v>
      </c>
      <c r="B3954" s="68" t="s">
        <v>4035</v>
      </c>
      <c r="C3954" s="68" t="s">
        <v>4022</v>
      </c>
      <c r="D3954" s="68" t="s">
        <v>4023</v>
      </c>
      <c r="E3954" s="68" t="s">
        <v>4288</v>
      </c>
      <c r="F3954" s="68" t="s">
        <v>4288</v>
      </c>
      <c r="G3954" s="68" t="s">
        <v>3475</v>
      </c>
      <c r="H3954" s="69">
        <v>602042</v>
      </c>
      <c r="I3954" s="68" t="s">
        <v>5149</v>
      </c>
      <c r="J3954" s="70"/>
      <c r="K3954" s="178" t="s">
        <v>3455</v>
      </c>
    </row>
    <row r="3955" spans="1:11">
      <c r="A3955" s="67" t="s">
        <v>4064</v>
      </c>
      <c r="B3955" s="68" t="s">
        <v>4065</v>
      </c>
      <c r="C3955" s="68" t="s">
        <v>4042</v>
      </c>
      <c r="D3955" s="68" t="s">
        <v>4043</v>
      </c>
      <c r="E3955" s="68" t="s">
        <v>4288</v>
      </c>
      <c r="F3955" s="68" t="s">
        <v>4288</v>
      </c>
      <c r="G3955" s="68" t="s">
        <v>3475</v>
      </c>
      <c r="H3955" s="69">
        <v>1975886</v>
      </c>
      <c r="I3955" s="68" t="s">
        <v>5149</v>
      </c>
      <c r="J3955" s="70"/>
      <c r="K3955" s="178" t="s">
        <v>3455</v>
      </c>
    </row>
    <row r="3956" spans="1:11">
      <c r="A3956" s="67" t="s">
        <v>4467</v>
      </c>
      <c r="B3956" s="68" t="s">
        <v>4468</v>
      </c>
      <c r="C3956" s="68" t="s">
        <v>4072</v>
      </c>
      <c r="D3956" s="68" t="s">
        <v>4073</v>
      </c>
      <c r="E3956" s="68" t="s">
        <v>4288</v>
      </c>
      <c r="F3956" s="68" t="s">
        <v>4288</v>
      </c>
      <c r="G3956" s="68" t="s">
        <v>3475</v>
      </c>
      <c r="H3956" s="69">
        <v>314381</v>
      </c>
      <c r="I3956" s="68" t="s">
        <v>5149</v>
      </c>
      <c r="J3956" s="70"/>
      <c r="K3956" s="178" t="s">
        <v>3455</v>
      </c>
    </row>
    <row r="3957" spans="1:11">
      <c r="A3957" s="67" t="s">
        <v>4471</v>
      </c>
      <c r="B3957" s="68" t="s">
        <v>4472</v>
      </c>
      <c r="C3957" s="68" t="s">
        <v>4072</v>
      </c>
      <c r="D3957" s="68" t="s">
        <v>4073</v>
      </c>
      <c r="E3957" s="68" t="s">
        <v>4288</v>
      </c>
      <c r="F3957" s="68" t="s">
        <v>4288</v>
      </c>
      <c r="G3957" s="68" t="s">
        <v>3475</v>
      </c>
      <c r="H3957" s="69">
        <v>21008</v>
      </c>
      <c r="I3957" s="68" t="s">
        <v>5149</v>
      </c>
      <c r="J3957" s="70"/>
      <c r="K3957" s="178" t="s">
        <v>3455</v>
      </c>
    </row>
    <row r="3958" spans="1:11">
      <c r="A3958" s="67" t="s">
        <v>4475</v>
      </c>
      <c r="B3958" s="68" t="s">
        <v>4476</v>
      </c>
      <c r="C3958" s="68" t="s">
        <v>4088</v>
      </c>
      <c r="D3958" s="68" t="s">
        <v>4089</v>
      </c>
      <c r="E3958" s="68" t="s">
        <v>4288</v>
      </c>
      <c r="F3958" s="68" t="s">
        <v>4288</v>
      </c>
      <c r="G3958" s="68" t="s">
        <v>3475</v>
      </c>
      <c r="H3958" s="69">
        <v>1512211</v>
      </c>
      <c r="I3958" s="68" t="s">
        <v>5149</v>
      </c>
      <c r="J3958" s="70"/>
      <c r="K3958" s="178" t="s">
        <v>3455</v>
      </c>
    </row>
    <row r="3959" spans="1:11">
      <c r="A3959" s="67" t="s">
        <v>4132</v>
      </c>
      <c r="B3959" s="68" t="s">
        <v>4133</v>
      </c>
      <c r="C3959" s="68" t="s">
        <v>4126</v>
      </c>
      <c r="D3959" s="68" t="s">
        <v>4127</v>
      </c>
      <c r="E3959" s="68" t="s">
        <v>4288</v>
      </c>
      <c r="F3959" s="68" t="s">
        <v>4288</v>
      </c>
      <c r="G3959" s="68" t="s">
        <v>3475</v>
      </c>
      <c r="H3959" s="69">
        <v>21008</v>
      </c>
      <c r="I3959" s="68" t="s">
        <v>5149</v>
      </c>
      <c r="J3959" s="70"/>
      <c r="K3959" s="178" t="s">
        <v>3455</v>
      </c>
    </row>
    <row r="3960" spans="1:11">
      <c r="A3960" s="67" t="s">
        <v>4134</v>
      </c>
      <c r="B3960" s="68" t="s">
        <v>4135</v>
      </c>
      <c r="C3960" s="68" t="s">
        <v>4126</v>
      </c>
      <c r="D3960" s="68" t="s">
        <v>4127</v>
      </c>
      <c r="E3960" s="68" t="s">
        <v>4288</v>
      </c>
      <c r="F3960" s="68" t="s">
        <v>4288</v>
      </c>
      <c r="G3960" s="68" t="s">
        <v>3475</v>
      </c>
      <c r="H3960" s="69">
        <v>427000</v>
      </c>
      <c r="I3960" s="68" t="s">
        <v>5149</v>
      </c>
      <c r="J3960" s="70"/>
      <c r="K3960" s="178" t="s">
        <v>3455</v>
      </c>
    </row>
    <row r="3961" spans="1:11">
      <c r="A3961" s="67" t="s">
        <v>4283</v>
      </c>
      <c r="B3961" s="68" t="s">
        <v>4284</v>
      </c>
      <c r="C3961" s="68" t="s">
        <v>4158</v>
      </c>
      <c r="D3961" s="68" t="s">
        <v>4159</v>
      </c>
      <c r="E3961" s="68" t="s">
        <v>4288</v>
      </c>
      <c r="F3961" s="68" t="s">
        <v>4288</v>
      </c>
      <c r="G3961" s="68" t="s">
        <v>3475</v>
      </c>
      <c r="H3961" s="69">
        <v>744038</v>
      </c>
      <c r="I3961" s="68" t="s">
        <v>5149</v>
      </c>
      <c r="J3961" s="70"/>
      <c r="K3961" s="178" t="s">
        <v>3455</v>
      </c>
    </row>
    <row r="3962" spans="1:11">
      <c r="A3962" s="67" t="s">
        <v>4164</v>
      </c>
      <c r="B3962" s="68" t="s">
        <v>4165</v>
      </c>
      <c r="C3962" s="68" t="s">
        <v>4166</v>
      </c>
      <c r="D3962" s="68" t="s">
        <v>4167</v>
      </c>
      <c r="E3962" s="68" t="s">
        <v>4288</v>
      </c>
      <c r="F3962" s="68" t="s">
        <v>4288</v>
      </c>
      <c r="G3962" s="68" t="s">
        <v>3475</v>
      </c>
      <c r="H3962" s="69">
        <v>383249</v>
      </c>
      <c r="I3962" s="68" t="s">
        <v>5149</v>
      </c>
      <c r="J3962" s="70"/>
      <c r="K3962" s="178" t="s">
        <v>3455</v>
      </c>
    </row>
    <row r="3963" spans="1:11">
      <c r="A3963" s="67" t="s">
        <v>4168</v>
      </c>
      <c r="B3963" s="68" t="s">
        <v>4169</v>
      </c>
      <c r="C3963" s="68" t="s">
        <v>4166</v>
      </c>
      <c r="D3963" s="68" t="s">
        <v>4167</v>
      </c>
      <c r="E3963" s="68" t="s">
        <v>4288</v>
      </c>
      <c r="F3963" s="68" t="s">
        <v>4288</v>
      </c>
      <c r="G3963" s="68" t="s">
        <v>3475</v>
      </c>
      <c r="H3963" s="69">
        <v>5560187</v>
      </c>
      <c r="I3963" s="68" t="s">
        <v>5149</v>
      </c>
      <c r="J3963" s="70"/>
      <c r="K3963" s="178" t="s">
        <v>3455</v>
      </c>
    </row>
    <row r="3964" spans="1:11">
      <c r="A3964" s="67" t="s">
        <v>4176</v>
      </c>
      <c r="B3964" s="68" t="s">
        <v>4177</v>
      </c>
      <c r="C3964" s="68" t="s">
        <v>4174</v>
      </c>
      <c r="D3964" s="68" t="s">
        <v>4175</v>
      </c>
      <c r="E3964" s="68" t="s">
        <v>4288</v>
      </c>
      <c r="F3964" s="68" t="s">
        <v>4288</v>
      </c>
      <c r="G3964" s="68" t="s">
        <v>3475</v>
      </c>
      <c r="H3964" s="69">
        <v>384911</v>
      </c>
      <c r="I3964" s="68" t="s">
        <v>5149</v>
      </c>
      <c r="J3964" s="70"/>
      <c r="K3964" s="178" t="s">
        <v>3455</v>
      </c>
    </row>
    <row r="3965" spans="1:11">
      <c r="A3965" s="67" t="s">
        <v>3448</v>
      </c>
      <c r="B3965" s="68" t="s">
        <v>3449</v>
      </c>
      <c r="C3965" s="68" t="s">
        <v>3450</v>
      </c>
      <c r="D3965" s="68" t="s">
        <v>3451</v>
      </c>
      <c r="E3965" s="68" t="s">
        <v>4288</v>
      </c>
      <c r="F3965" s="68" t="s">
        <v>4288</v>
      </c>
      <c r="G3965" s="68" t="s">
        <v>3475</v>
      </c>
      <c r="H3965" s="69">
        <v>79849692</v>
      </c>
      <c r="I3965" s="68" t="s">
        <v>5149</v>
      </c>
      <c r="J3965" s="70"/>
      <c r="K3965" s="178" t="s">
        <v>3455</v>
      </c>
    </row>
    <row r="3966" spans="1:11">
      <c r="A3966" s="67" t="s">
        <v>4289</v>
      </c>
      <c r="B3966" s="68" t="s">
        <v>4290</v>
      </c>
      <c r="C3966" s="68" t="s">
        <v>3450</v>
      </c>
      <c r="D3966" s="68" t="s">
        <v>3451</v>
      </c>
      <c r="E3966" s="68" t="s">
        <v>4288</v>
      </c>
      <c r="F3966" s="68" t="s">
        <v>4288</v>
      </c>
      <c r="G3966" s="68" t="s">
        <v>3475</v>
      </c>
      <c r="H3966" s="69">
        <v>23925861</v>
      </c>
      <c r="I3966" s="68" t="s">
        <v>5149</v>
      </c>
      <c r="J3966" s="70"/>
      <c r="K3966" s="178" t="s">
        <v>3455</v>
      </c>
    </row>
    <row r="3967" spans="1:11">
      <c r="A3967" s="67" t="s">
        <v>4291</v>
      </c>
      <c r="B3967" s="68" t="s">
        <v>4292</v>
      </c>
      <c r="C3967" s="68" t="s">
        <v>3450</v>
      </c>
      <c r="D3967" s="68" t="s">
        <v>3451</v>
      </c>
      <c r="E3967" s="68" t="s">
        <v>4288</v>
      </c>
      <c r="F3967" s="68" t="s">
        <v>4288</v>
      </c>
      <c r="G3967" s="68" t="s">
        <v>3475</v>
      </c>
      <c r="H3967" s="69">
        <v>19073712</v>
      </c>
      <c r="I3967" s="68" t="s">
        <v>5149</v>
      </c>
      <c r="J3967" s="70"/>
      <c r="K3967" s="178" t="s">
        <v>3455</v>
      </c>
    </row>
    <row r="3968" spans="1:11">
      <c r="A3968" s="67" t="s">
        <v>3459</v>
      </c>
      <c r="B3968" s="68" t="s">
        <v>3460</v>
      </c>
      <c r="C3968" s="68" t="s">
        <v>3450</v>
      </c>
      <c r="D3968" s="68" t="s">
        <v>3451</v>
      </c>
      <c r="E3968" s="68" t="s">
        <v>4288</v>
      </c>
      <c r="F3968" s="68" t="s">
        <v>4288</v>
      </c>
      <c r="G3968" s="68" t="s">
        <v>3475</v>
      </c>
      <c r="H3968" s="69">
        <v>1504109</v>
      </c>
      <c r="I3968" s="68" t="s">
        <v>5149</v>
      </c>
      <c r="J3968" s="70"/>
      <c r="K3968" s="178" t="s">
        <v>3455</v>
      </c>
    </row>
    <row r="3969" spans="1:11">
      <c r="A3969" s="67" t="s">
        <v>3465</v>
      </c>
      <c r="B3969" s="68" t="s">
        <v>3466</v>
      </c>
      <c r="C3969" s="68" t="s">
        <v>3467</v>
      </c>
      <c r="D3969" s="68" t="s">
        <v>3468</v>
      </c>
      <c r="E3969" s="68" t="s">
        <v>4288</v>
      </c>
      <c r="F3969" s="68" t="s">
        <v>4288</v>
      </c>
      <c r="G3969" s="68" t="s">
        <v>3475</v>
      </c>
      <c r="H3969" s="69">
        <v>2308690</v>
      </c>
      <c r="I3969" s="68" t="s">
        <v>5149</v>
      </c>
      <c r="J3969" s="70"/>
      <c r="K3969" s="178" t="s">
        <v>3455</v>
      </c>
    </row>
    <row r="3970" spans="1:11">
      <c r="A3970" s="67" t="s">
        <v>3470</v>
      </c>
      <c r="B3970" s="68" t="s">
        <v>3471</v>
      </c>
      <c r="C3970" s="68" t="s">
        <v>3467</v>
      </c>
      <c r="D3970" s="68" t="s">
        <v>3468</v>
      </c>
      <c r="E3970" s="68" t="s">
        <v>4288</v>
      </c>
      <c r="F3970" s="68" t="s">
        <v>4288</v>
      </c>
      <c r="G3970" s="68" t="s">
        <v>3475</v>
      </c>
      <c r="H3970" s="69">
        <v>2402055</v>
      </c>
      <c r="I3970" s="68" t="s">
        <v>5149</v>
      </c>
      <c r="J3970" s="70"/>
      <c r="K3970" s="178" t="s">
        <v>3455</v>
      </c>
    </row>
    <row r="3971" spans="1:11">
      <c r="A3971" s="67" t="s">
        <v>3473</v>
      </c>
      <c r="B3971" s="68" t="s">
        <v>3474</v>
      </c>
      <c r="C3971" s="68" t="s">
        <v>3467</v>
      </c>
      <c r="D3971" s="68" t="s">
        <v>3468</v>
      </c>
      <c r="E3971" s="68" t="s">
        <v>4288</v>
      </c>
      <c r="F3971" s="68" t="s">
        <v>4288</v>
      </c>
      <c r="G3971" s="68" t="s">
        <v>3475</v>
      </c>
      <c r="H3971" s="69">
        <v>2522895</v>
      </c>
      <c r="I3971" s="68" t="s">
        <v>5149</v>
      </c>
      <c r="J3971" s="70"/>
      <c r="K3971" s="178" t="s">
        <v>3455</v>
      </c>
    </row>
    <row r="3972" spans="1:11">
      <c r="A3972" s="67" t="s">
        <v>3476</v>
      </c>
      <c r="B3972" s="68" t="s">
        <v>3477</v>
      </c>
      <c r="C3972" s="68" t="s">
        <v>3467</v>
      </c>
      <c r="D3972" s="68" t="s">
        <v>3468</v>
      </c>
      <c r="E3972" s="68" t="s">
        <v>4288</v>
      </c>
      <c r="F3972" s="68" t="s">
        <v>4288</v>
      </c>
      <c r="G3972" s="68" t="s">
        <v>3475</v>
      </c>
      <c r="H3972" s="69">
        <v>495714</v>
      </c>
      <c r="I3972" s="68" t="s">
        <v>5149</v>
      </c>
      <c r="J3972" s="70"/>
      <c r="K3972" s="178" t="s">
        <v>3455</v>
      </c>
    </row>
    <row r="3973" spans="1:11">
      <c r="A3973" s="67" t="s">
        <v>3482</v>
      </c>
      <c r="B3973" s="68" t="s">
        <v>3483</v>
      </c>
      <c r="C3973" s="68" t="s">
        <v>3484</v>
      </c>
      <c r="D3973" s="68" t="s">
        <v>3485</v>
      </c>
      <c r="E3973" s="68" t="s">
        <v>4288</v>
      </c>
      <c r="F3973" s="68" t="s">
        <v>4288</v>
      </c>
      <c r="G3973" s="68" t="s">
        <v>3475</v>
      </c>
      <c r="H3973" s="69">
        <v>3653130</v>
      </c>
      <c r="I3973" s="68" t="s">
        <v>5149</v>
      </c>
      <c r="J3973" s="70"/>
      <c r="K3973" s="178" t="s">
        <v>3455</v>
      </c>
    </row>
    <row r="3974" spans="1:11">
      <c r="A3974" s="67" t="s">
        <v>3487</v>
      </c>
      <c r="B3974" s="68" t="s">
        <v>3488</v>
      </c>
      <c r="C3974" s="68" t="s">
        <v>3489</v>
      </c>
      <c r="D3974" s="68" t="s">
        <v>3490</v>
      </c>
      <c r="E3974" s="68" t="s">
        <v>4288</v>
      </c>
      <c r="F3974" s="68" t="s">
        <v>4288</v>
      </c>
      <c r="G3974" s="68" t="s">
        <v>3475</v>
      </c>
      <c r="H3974" s="69">
        <v>81948242</v>
      </c>
      <c r="I3974" s="68" t="s">
        <v>5149</v>
      </c>
      <c r="J3974" s="70"/>
      <c r="K3974" s="178" t="s">
        <v>3455</v>
      </c>
    </row>
    <row r="3975" spans="1:11">
      <c r="A3975" s="67" t="s">
        <v>4293</v>
      </c>
      <c r="B3975" s="68" t="s">
        <v>4294</v>
      </c>
      <c r="C3975" s="68" t="s">
        <v>3489</v>
      </c>
      <c r="D3975" s="68" t="s">
        <v>3490</v>
      </c>
      <c r="E3975" s="68" t="s">
        <v>4288</v>
      </c>
      <c r="F3975" s="68" t="s">
        <v>4288</v>
      </c>
      <c r="G3975" s="68" t="s">
        <v>3475</v>
      </c>
      <c r="H3975" s="69">
        <v>2555280</v>
      </c>
      <c r="I3975" s="68" t="s">
        <v>5149</v>
      </c>
      <c r="J3975" s="70"/>
      <c r="K3975" s="178" t="s">
        <v>3455</v>
      </c>
    </row>
    <row r="3976" spans="1:11">
      <c r="A3976" s="67" t="s">
        <v>4241</v>
      </c>
      <c r="B3976" s="68" t="s">
        <v>4242</v>
      </c>
      <c r="C3976" s="68" t="s">
        <v>3489</v>
      </c>
      <c r="D3976" s="68" t="s">
        <v>3490</v>
      </c>
      <c r="E3976" s="68" t="s">
        <v>4288</v>
      </c>
      <c r="F3976" s="68" t="s">
        <v>4288</v>
      </c>
      <c r="G3976" s="68" t="s">
        <v>3475</v>
      </c>
      <c r="H3976" s="69">
        <v>823165725</v>
      </c>
      <c r="I3976" s="68" t="s">
        <v>5149</v>
      </c>
      <c r="J3976" s="70"/>
      <c r="K3976" s="178" t="s">
        <v>3455</v>
      </c>
    </row>
    <row r="3977" spans="1:11">
      <c r="A3977" s="67" t="s">
        <v>4295</v>
      </c>
      <c r="B3977" s="68" t="s">
        <v>3520</v>
      </c>
      <c r="C3977" s="68" t="s">
        <v>3489</v>
      </c>
      <c r="D3977" s="68" t="s">
        <v>3490</v>
      </c>
      <c r="E3977" s="68" t="s">
        <v>4288</v>
      </c>
      <c r="F3977" s="68" t="s">
        <v>4288</v>
      </c>
      <c r="G3977" s="68" t="s">
        <v>3475</v>
      </c>
      <c r="H3977" s="69">
        <v>9986325</v>
      </c>
      <c r="I3977" s="68" t="s">
        <v>5149</v>
      </c>
      <c r="J3977" s="70"/>
      <c r="K3977" s="178" t="s">
        <v>3455</v>
      </c>
    </row>
    <row r="3978" spans="1:11">
      <c r="A3978" s="67" t="s">
        <v>4296</v>
      </c>
      <c r="B3978" s="68" t="s">
        <v>4297</v>
      </c>
      <c r="C3978" s="68" t="s">
        <v>3489</v>
      </c>
      <c r="D3978" s="68" t="s">
        <v>3490</v>
      </c>
      <c r="E3978" s="68" t="s">
        <v>4288</v>
      </c>
      <c r="F3978" s="68" t="s">
        <v>4288</v>
      </c>
      <c r="G3978" s="68" t="s">
        <v>3475</v>
      </c>
      <c r="H3978" s="69">
        <v>422556600</v>
      </c>
      <c r="I3978" s="68" t="s">
        <v>5149</v>
      </c>
      <c r="J3978" s="70"/>
      <c r="K3978" s="178" t="s">
        <v>3455</v>
      </c>
    </row>
    <row r="3979" spans="1:11">
      <c r="A3979" s="67" t="s">
        <v>3519</v>
      </c>
      <c r="B3979" s="68" t="s">
        <v>3520</v>
      </c>
      <c r="C3979" s="68" t="s">
        <v>3489</v>
      </c>
      <c r="D3979" s="68" t="s">
        <v>3490</v>
      </c>
      <c r="E3979" s="68" t="s">
        <v>4288</v>
      </c>
      <c r="F3979" s="68" t="s">
        <v>4288</v>
      </c>
      <c r="G3979" s="68" t="s">
        <v>3475</v>
      </c>
      <c r="H3979" s="69">
        <v>108818112</v>
      </c>
      <c r="I3979" s="68" t="s">
        <v>5149</v>
      </c>
      <c r="J3979" s="70"/>
      <c r="K3979" s="178" t="s">
        <v>3455</v>
      </c>
    </row>
    <row r="3980" spans="1:11">
      <c r="A3980" s="67" t="s">
        <v>3522</v>
      </c>
      <c r="B3980" s="68" t="s">
        <v>3523</v>
      </c>
      <c r="C3980" s="68" t="s">
        <v>3489</v>
      </c>
      <c r="D3980" s="68" t="s">
        <v>3490</v>
      </c>
      <c r="E3980" s="68" t="s">
        <v>4288</v>
      </c>
      <c r="F3980" s="68" t="s">
        <v>4288</v>
      </c>
      <c r="G3980" s="68" t="s">
        <v>3475</v>
      </c>
      <c r="H3980" s="69">
        <v>7520</v>
      </c>
      <c r="I3980" s="68" t="s">
        <v>5149</v>
      </c>
      <c r="J3980" s="70"/>
      <c r="K3980" s="178" t="s">
        <v>3455</v>
      </c>
    </row>
    <row r="3981" spans="1:11">
      <c r="A3981" s="67" t="s">
        <v>4220</v>
      </c>
      <c r="B3981" s="68" t="s">
        <v>4221</v>
      </c>
      <c r="C3981" s="68" t="s">
        <v>3489</v>
      </c>
      <c r="D3981" s="68" t="s">
        <v>3490</v>
      </c>
      <c r="E3981" s="68" t="s">
        <v>4288</v>
      </c>
      <c r="F3981" s="68" t="s">
        <v>4288</v>
      </c>
      <c r="G3981" s="68" t="s">
        <v>3475</v>
      </c>
      <c r="H3981" s="69">
        <v>8385803</v>
      </c>
      <c r="I3981" s="68" t="s">
        <v>5149</v>
      </c>
      <c r="J3981" s="70"/>
      <c r="K3981" s="178" t="s">
        <v>3455</v>
      </c>
    </row>
    <row r="3982" spans="1:11">
      <c r="A3982" s="67" t="s">
        <v>4222</v>
      </c>
      <c r="B3982" s="68" t="s">
        <v>4223</v>
      </c>
      <c r="C3982" s="68" t="s">
        <v>3489</v>
      </c>
      <c r="D3982" s="68" t="s">
        <v>3490</v>
      </c>
      <c r="E3982" s="68" t="s">
        <v>4288</v>
      </c>
      <c r="F3982" s="68" t="s">
        <v>4288</v>
      </c>
      <c r="G3982" s="68" t="s">
        <v>3475</v>
      </c>
      <c r="H3982" s="69">
        <v>345945</v>
      </c>
      <c r="I3982" s="68" t="s">
        <v>5149</v>
      </c>
      <c r="J3982" s="70"/>
      <c r="K3982" s="178" t="s">
        <v>3455</v>
      </c>
    </row>
    <row r="3983" spans="1:11">
      <c r="A3983" s="67" t="s">
        <v>4207</v>
      </c>
      <c r="B3983" s="68" t="s">
        <v>4208</v>
      </c>
      <c r="C3983" s="68" t="s">
        <v>3489</v>
      </c>
      <c r="D3983" s="68" t="s">
        <v>3490</v>
      </c>
      <c r="E3983" s="68" t="s">
        <v>4288</v>
      </c>
      <c r="F3983" s="68" t="s">
        <v>4288</v>
      </c>
      <c r="G3983" s="68" t="s">
        <v>3475</v>
      </c>
      <c r="H3983" s="69">
        <v>2027680</v>
      </c>
      <c r="I3983" s="68" t="s">
        <v>5149</v>
      </c>
      <c r="J3983" s="70"/>
      <c r="K3983" s="178" t="s">
        <v>3455</v>
      </c>
    </row>
    <row r="3984" spans="1:11">
      <c r="A3984" s="67" t="s">
        <v>4525</v>
      </c>
      <c r="B3984" s="68" t="s">
        <v>3572</v>
      </c>
      <c r="C3984" s="68" t="s">
        <v>3564</v>
      </c>
      <c r="D3984" s="68" t="s">
        <v>3563</v>
      </c>
      <c r="E3984" s="68" t="s">
        <v>4288</v>
      </c>
      <c r="F3984" s="68" t="s">
        <v>4288</v>
      </c>
      <c r="G3984" s="68" t="s">
        <v>3475</v>
      </c>
      <c r="H3984" s="69">
        <v>532903</v>
      </c>
      <c r="I3984" s="68" t="s">
        <v>5149</v>
      </c>
      <c r="J3984" s="70"/>
      <c r="K3984" s="178" t="s">
        <v>3455</v>
      </c>
    </row>
    <row r="3985" spans="1:11">
      <c r="A3985" s="67" t="s">
        <v>3537</v>
      </c>
      <c r="B3985" s="68" t="s">
        <v>3538</v>
      </c>
      <c r="C3985" s="68" t="s">
        <v>3539</v>
      </c>
      <c r="D3985" s="68" t="s">
        <v>3540</v>
      </c>
      <c r="E3985" s="68" t="s">
        <v>4288</v>
      </c>
      <c r="F3985" s="68" t="s">
        <v>4288</v>
      </c>
      <c r="G3985" s="68" t="s">
        <v>3475</v>
      </c>
      <c r="H3985" s="69">
        <v>46005999</v>
      </c>
      <c r="I3985" s="68" t="s">
        <v>5149</v>
      </c>
      <c r="J3985" s="70"/>
      <c r="K3985" s="178" t="s">
        <v>3455</v>
      </c>
    </row>
    <row r="3986" spans="1:11">
      <c r="A3986" s="67" t="s">
        <v>3541</v>
      </c>
      <c r="B3986" s="68" t="s">
        <v>3542</v>
      </c>
      <c r="C3986" s="68" t="s">
        <v>3539</v>
      </c>
      <c r="D3986" s="68" t="s">
        <v>3540</v>
      </c>
      <c r="E3986" s="68" t="s">
        <v>4288</v>
      </c>
      <c r="F3986" s="68" t="s">
        <v>4288</v>
      </c>
      <c r="G3986" s="68" t="s">
        <v>3475</v>
      </c>
      <c r="H3986" s="69">
        <v>18944</v>
      </c>
      <c r="I3986" s="68" t="s">
        <v>5149</v>
      </c>
      <c r="J3986" s="70"/>
      <c r="K3986" s="178" t="s">
        <v>3455</v>
      </c>
    </row>
    <row r="3987" spans="1:11">
      <c r="A3987" s="67" t="s">
        <v>3545</v>
      </c>
      <c r="B3987" s="68" t="s">
        <v>3546</v>
      </c>
      <c r="C3987" s="68" t="s">
        <v>3539</v>
      </c>
      <c r="D3987" s="68" t="s">
        <v>3540</v>
      </c>
      <c r="E3987" s="68" t="s">
        <v>4288</v>
      </c>
      <c r="F3987" s="68" t="s">
        <v>4288</v>
      </c>
      <c r="G3987" s="68" t="s">
        <v>3475</v>
      </c>
      <c r="H3987" s="69">
        <v>16383</v>
      </c>
      <c r="I3987" s="68" t="s">
        <v>5149</v>
      </c>
      <c r="J3987" s="70"/>
      <c r="K3987" s="178" t="s">
        <v>3455</v>
      </c>
    </row>
    <row r="3988" spans="1:11">
      <c r="A3988" s="67" t="s">
        <v>4298</v>
      </c>
      <c r="B3988" s="68" t="s">
        <v>4299</v>
      </c>
      <c r="C3988" s="68" t="s">
        <v>3539</v>
      </c>
      <c r="D3988" s="68" t="s">
        <v>3540</v>
      </c>
      <c r="E3988" s="68" t="s">
        <v>4288</v>
      </c>
      <c r="F3988" s="68" t="s">
        <v>4288</v>
      </c>
      <c r="G3988" s="68" t="s">
        <v>3475</v>
      </c>
      <c r="H3988" s="69">
        <v>45928</v>
      </c>
      <c r="I3988" s="68" t="s">
        <v>5149</v>
      </c>
      <c r="J3988" s="70"/>
      <c r="K3988" s="178" t="s">
        <v>3455</v>
      </c>
    </row>
    <row r="3989" spans="1:11">
      <c r="A3989" s="67" t="s">
        <v>3549</v>
      </c>
      <c r="B3989" s="68" t="s">
        <v>3550</v>
      </c>
      <c r="C3989" s="68" t="s">
        <v>3539</v>
      </c>
      <c r="D3989" s="68" t="s">
        <v>3540</v>
      </c>
      <c r="E3989" s="68" t="s">
        <v>4288</v>
      </c>
      <c r="F3989" s="68" t="s">
        <v>4288</v>
      </c>
      <c r="G3989" s="68" t="s">
        <v>3475</v>
      </c>
      <c r="H3989" s="69">
        <v>315546</v>
      </c>
      <c r="I3989" s="68" t="s">
        <v>5149</v>
      </c>
      <c r="J3989" s="70"/>
      <c r="K3989" s="178" t="s">
        <v>3455</v>
      </c>
    </row>
    <row r="3990" spans="1:11">
      <c r="A3990" s="67" t="s">
        <v>4300</v>
      </c>
      <c r="B3990" s="68" t="s">
        <v>4301</v>
      </c>
      <c r="C3990" s="68" t="s">
        <v>3539</v>
      </c>
      <c r="D3990" s="68" t="s">
        <v>3540</v>
      </c>
      <c r="E3990" s="68" t="s">
        <v>4288</v>
      </c>
      <c r="F3990" s="68" t="s">
        <v>4288</v>
      </c>
      <c r="G3990" s="68" t="s">
        <v>3475</v>
      </c>
      <c r="H3990" s="69">
        <v>17463646</v>
      </c>
      <c r="I3990" s="68" t="s">
        <v>5149</v>
      </c>
      <c r="J3990" s="70"/>
      <c r="K3990" s="178" t="s">
        <v>3455</v>
      </c>
    </row>
    <row r="3991" spans="1:11">
      <c r="A3991" s="67" t="s">
        <v>4302</v>
      </c>
      <c r="B3991" s="68" t="s">
        <v>4303</v>
      </c>
      <c r="C3991" s="68" t="s">
        <v>3539</v>
      </c>
      <c r="D3991" s="68" t="s">
        <v>3540</v>
      </c>
      <c r="E3991" s="68" t="s">
        <v>4288</v>
      </c>
      <c r="F3991" s="68" t="s">
        <v>4288</v>
      </c>
      <c r="G3991" s="68" t="s">
        <v>3475</v>
      </c>
      <c r="H3991" s="69">
        <v>0</v>
      </c>
      <c r="I3991" s="68" t="s">
        <v>5149</v>
      </c>
      <c r="J3991" s="70"/>
      <c r="K3991" s="178" t="s">
        <v>3455</v>
      </c>
    </row>
    <row r="3992" spans="1:11">
      <c r="A3992" s="67" t="s">
        <v>5056</v>
      </c>
      <c r="B3992" s="68" t="s">
        <v>4655</v>
      </c>
      <c r="C3992" s="68" t="s">
        <v>3539</v>
      </c>
      <c r="D3992" s="68" t="s">
        <v>3540</v>
      </c>
      <c r="E3992" s="68" t="s">
        <v>4288</v>
      </c>
      <c r="F3992" s="68" t="s">
        <v>4288</v>
      </c>
      <c r="G3992" s="68" t="s">
        <v>3475</v>
      </c>
      <c r="H3992" s="69">
        <v>3811900</v>
      </c>
      <c r="I3992" s="68" t="s">
        <v>5149</v>
      </c>
      <c r="J3992" s="70"/>
      <c r="K3992" s="178" t="s">
        <v>3455</v>
      </c>
    </row>
    <row r="3993" spans="1:11">
      <c r="A3993" s="67" t="s">
        <v>3556</v>
      </c>
      <c r="B3993" s="68" t="s">
        <v>3557</v>
      </c>
      <c r="C3993" s="68" t="s">
        <v>3555</v>
      </c>
      <c r="D3993" s="68" t="s">
        <v>3554</v>
      </c>
      <c r="E3993" s="68" t="s">
        <v>4288</v>
      </c>
      <c r="F3993" s="68" t="s">
        <v>4288</v>
      </c>
      <c r="G3993" s="68" t="s">
        <v>3475</v>
      </c>
      <c r="H3993" s="69">
        <v>18688785</v>
      </c>
      <c r="I3993" s="68" t="s">
        <v>5149</v>
      </c>
      <c r="J3993" s="70"/>
      <c r="K3993" s="178" t="s">
        <v>3455</v>
      </c>
    </row>
    <row r="3994" spans="1:11">
      <c r="A3994" s="67" t="s">
        <v>3558</v>
      </c>
      <c r="B3994" s="68" t="s">
        <v>3559</v>
      </c>
      <c r="C3994" s="68" t="s">
        <v>3555</v>
      </c>
      <c r="D3994" s="68" t="s">
        <v>3554</v>
      </c>
      <c r="E3994" s="68" t="s">
        <v>4288</v>
      </c>
      <c r="F3994" s="68" t="s">
        <v>4288</v>
      </c>
      <c r="G3994" s="68" t="s">
        <v>3475</v>
      </c>
      <c r="H3994" s="69">
        <v>7865320</v>
      </c>
      <c r="I3994" s="68" t="s">
        <v>5149</v>
      </c>
      <c r="J3994" s="70"/>
      <c r="K3994" s="178" t="s">
        <v>3455</v>
      </c>
    </row>
    <row r="3995" spans="1:11">
      <c r="A3995" s="67" t="s">
        <v>4247</v>
      </c>
      <c r="B3995" s="68" t="s">
        <v>4248</v>
      </c>
      <c r="C3995" s="68" t="s">
        <v>3555</v>
      </c>
      <c r="D3995" s="68" t="s">
        <v>3554</v>
      </c>
      <c r="E3995" s="68" t="s">
        <v>4288</v>
      </c>
      <c r="F3995" s="68" t="s">
        <v>4288</v>
      </c>
      <c r="G3995" s="68" t="s">
        <v>3475</v>
      </c>
      <c r="H3995" s="69">
        <v>1266033</v>
      </c>
      <c r="I3995" s="68" t="s">
        <v>5149</v>
      </c>
      <c r="J3995" s="70"/>
      <c r="K3995" s="178" t="s">
        <v>3455</v>
      </c>
    </row>
    <row r="3996" spans="1:11">
      <c r="A3996" s="67" t="s">
        <v>3562</v>
      </c>
      <c r="B3996" s="68" t="s">
        <v>3563</v>
      </c>
      <c r="C3996" s="68" t="s">
        <v>3564</v>
      </c>
      <c r="D3996" s="68" t="s">
        <v>3563</v>
      </c>
      <c r="E3996" s="68" t="s">
        <v>4288</v>
      </c>
      <c r="F3996" s="68" t="s">
        <v>4288</v>
      </c>
      <c r="G3996" s="68" t="s">
        <v>3475</v>
      </c>
      <c r="H3996" s="69">
        <v>66834</v>
      </c>
      <c r="I3996" s="68" t="s">
        <v>5149</v>
      </c>
      <c r="J3996" s="70"/>
      <c r="K3996" s="178" t="s">
        <v>3455</v>
      </c>
    </row>
    <row r="3997" spans="1:11">
      <c r="A3997" s="67" t="s">
        <v>3567</v>
      </c>
      <c r="B3997" s="68" t="s">
        <v>3568</v>
      </c>
      <c r="C3997" s="68" t="s">
        <v>3564</v>
      </c>
      <c r="D3997" s="68" t="s">
        <v>3563</v>
      </c>
      <c r="E3997" s="68" t="s">
        <v>4288</v>
      </c>
      <c r="F3997" s="68" t="s">
        <v>4288</v>
      </c>
      <c r="G3997" s="68" t="s">
        <v>3475</v>
      </c>
      <c r="H3997" s="69">
        <v>3980000</v>
      </c>
      <c r="I3997" s="68" t="s">
        <v>5149</v>
      </c>
      <c r="J3997" s="70"/>
      <c r="K3997" s="178" t="s">
        <v>3455</v>
      </c>
    </row>
    <row r="3998" spans="1:11">
      <c r="A3998" s="67" t="s">
        <v>4249</v>
      </c>
      <c r="B3998" s="68" t="s">
        <v>4250</v>
      </c>
      <c r="C3998" s="68" t="s">
        <v>3564</v>
      </c>
      <c r="D3998" s="68" t="s">
        <v>3563</v>
      </c>
      <c r="E3998" s="68" t="s">
        <v>4288</v>
      </c>
      <c r="F3998" s="68" t="s">
        <v>4288</v>
      </c>
      <c r="G3998" s="68" t="s">
        <v>3475</v>
      </c>
      <c r="H3998" s="69">
        <v>60000</v>
      </c>
      <c r="I3998" s="68" t="s">
        <v>5149</v>
      </c>
      <c r="J3998" s="70"/>
      <c r="K3998" s="178" t="s">
        <v>3455</v>
      </c>
    </row>
    <row r="3999" spans="1:11">
      <c r="A3999" s="67" t="s">
        <v>3573</v>
      </c>
      <c r="B3999" s="68" t="s">
        <v>3574</v>
      </c>
      <c r="C3999" s="68" t="s">
        <v>3575</v>
      </c>
      <c r="D3999" s="68" t="s">
        <v>3574</v>
      </c>
      <c r="E3999" s="68" t="s">
        <v>4288</v>
      </c>
      <c r="F3999" s="68" t="s">
        <v>4288</v>
      </c>
      <c r="G3999" s="68" t="s">
        <v>3475</v>
      </c>
      <c r="H3999" s="69">
        <v>13176</v>
      </c>
      <c r="I3999" s="68" t="s">
        <v>5149</v>
      </c>
      <c r="J3999" s="70"/>
      <c r="K3999" s="178" t="s">
        <v>3455</v>
      </c>
    </row>
    <row r="4000" spans="1:11">
      <c r="A4000" s="67" t="s">
        <v>3587</v>
      </c>
      <c r="B4000" s="68" t="s">
        <v>3588</v>
      </c>
      <c r="C4000" s="68" t="s">
        <v>3583</v>
      </c>
      <c r="D4000" s="68" t="s">
        <v>3584</v>
      </c>
      <c r="E4000" s="68" t="s">
        <v>4288</v>
      </c>
      <c r="F4000" s="68" t="s">
        <v>4288</v>
      </c>
      <c r="G4000" s="68" t="s">
        <v>3475</v>
      </c>
      <c r="H4000" s="69">
        <v>1274048</v>
      </c>
      <c r="I4000" s="68" t="s">
        <v>5149</v>
      </c>
      <c r="J4000" s="70"/>
      <c r="K4000" s="178" t="s">
        <v>3455</v>
      </c>
    </row>
    <row r="4001" spans="1:11">
      <c r="A4001" s="67" t="s">
        <v>4386</v>
      </c>
      <c r="B4001" s="68" t="s">
        <v>4387</v>
      </c>
      <c r="C4001" s="68" t="s">
        <v>3583</v>
      </c>
      <c r="D4001" s="68" t="s">
        <v>3584</v>
      </c>
      <c r="E4001" s="68" t="s">
        <v>4288</v>
      </c>
      <c r="F4001" s="68" t="s">
        <v>4288</v>
      </c>
      <c r="G4001" s="68" t="s">
        <v>3475</v>
      </c>
      <c r="H4001" s="69">
        <v>877724</v>
      </c>
      <c r="I4001" s="68" t="s">
        <v>5149</v>
      </c>
      <c r="J4001" s="70"/>
      <c r="K4001" s="178" t="s">
        <v>3455</v>
      </c>
    </row>
    <row r="4002" spans="1:11">
      <c r="A4002" s="67" t="s">
        <v>3599</v>
      </c>
      <c r="B4002" s="68" t="s">
        <v>3600</v>
      </c>
      <c r="C4002" s="68" t="s">
        <v>3583</v>
      </c>
      <c r="D4002" s="68" t="s">
        <v>3584</v>
      </c>
      <c r="E4002" s="68" t="s">
        <v>4288</v>
      </c>
      <c r="F4002" s="68" t="s">
        <v>4288</v>
      </c>
      <c r="G4002" s="68" t="s">
        <v>3475</v>
      </c>
      <c r="H4002" s="69">
        <v>279237</v>
      </c>
      <c r="I4002" s="68" t="s">
        <v>5149</v>
      </c>
      <c r="J4002" s="70"/>
      <c r="K4002" s="178" t="s">
        <v>3455</v>
      </c>
    </row>
    <row r="4003" spans="1:11">
      <c r="A4003" s="67" t="s">
        <v>3601</v>
      </c>
      <c r="B4003" s="68" t="s">
        <v>3602</v>
      </c>
      <c r="C4003" s="68" t="s">
        <v>3583</v>
      </c>
      <c r="D4003" s="68" t="s">
        <v>3584</v>
      </c>
      <c r="E4003" s="68" t="s">
        <v>4288</v>
      </c>
      <c r="F4003" s="68" t="s">
        <v>4288</v>
      </c>
      <c r="G4003" s="68" t="s">
        <v>3475</v>
      </c>
      <c r="H4003" s="69">
        <v>53246676</v>
      </c>
      <c r="I4003" s="68" t="s">
        <v>5149</v>
      </c>
      <c r="J4003" s="70"/>
      <c r="K4003" s="178" t="s">
        <v>3455</v>
      </c>
    </row>
    <row r="4004" spans="1:11">
      <c r="A4004" s="67" t="s">
        <v>3603</v>
      </c>
      <c r="B4004" s="68" t="s">
        <v>3604</v>
      </c>
      <c r="C4004" s="68" t="s">
        <v>3583</v>
      </c>
      <c r="D4004" s="68" t="s">
        <v>3584</v>
      </c>
      <c r="E4004" s="68" t="s">
        <v>4288</v>
      </c>
      <c r="F4004" s="68" t="s">
        <v>4288</v>
      </c>
      <c r="G4004" s="68" t="s">
        <v>3475</v>
      </c>
      <c r="H4004" s="69">
        <v>180506</v>
      </c>
      <c r="I4004" s="68" t="s">
        <v>5149</v>
      </c>
      <c r="J4004" s="70"/>
      <c r="K4004" s="178" t="s">
        <v>3455</v>
      </c>
    </row>
    <row r="4005" spans="1:11">
      <c r="A4005" s="67" t="s">
        <v>5060</v>
      </c>
      <c r="B4005" s="68" t="s">
        <v>4663</v>
      </c>
      <c r="C4005" s="68" t="s">
        <v>3583</v>
      </c>
      <c r="D4005" s="68" t="s">
        <v>3584</v>
      </c>
      <c r="E4005" s="68" t="s">
        <v>4288</v>
      </c>
      <c r="F4005" s="68" t="s">
        <v>4288</v>
      </c>
      <c r="G4005" s="68" t="s">
        <v>3475</v>
      </c>
      <c r="H4005" s="69">
        <v>9400</v>
      </c>
      <c r="I4005" s="68" t="s">
        <v>5149</v>
      </c>
      <c r="J4005" s="70"/>
      <c r="K4005" s="178" t="s">
        <v>3455</v>
      </c>
    </row>
    <row r="4006" spans="1:11">
      <c r="A4006" s="67" t="s">
        <v>3605</v>
      </c>
      <c r="B4006" s="68" t="s">
        <v>3606</v>
      </c>
      <c r="C4006" s="68" t="s">
        <v>3607</v>
      </c>
      <c r="D4006" s="68" t="s">
        <v>3608</v>
      </c>
      <c r="E4006" s="68" t="s">
        <v>4288</v>
      </c>
      <c r="F4006" s="68" t="s">
        <v>4288</v>
      </c>
      <c r="G4006" s="68" t="s">
        <v>3475</v>
      </c>
      <c r="H4006" s="69">
        <v>188119078</v>
      </c>
      <c r="I4006" s="68" t="s">
        <v>5149</v>
      </c>
      <c r="J4006" s="70"/>
      <c r="K4006" s="178" t="s">
        <v>3455</v>
      </c>
    </row>
    <row r="4007" spans="1:11">
      <c r="A4007" s="67" t="s">
        <v>3613</v>
      </c>
      <c r="B4007" s="68" t="s">
        <v>3614</v>
      </c>
      <c r="C4007" s="68" t="s">
        <v>3607</v>
      </c>
      <c r="D4007" s="68" t="s">
        <v>3608</v>
      </c>
      <c r="E4007" s="68" t="s">
        <v>4288</v>
      </c>
      <c r="F4007" s="68" t="s">
        <v>4288</v>
      </c>
      <c r="G4007" s="68" t="s">
        <v>3475</v>
      </c>
      <c r="H4007" s="69">
        <v>1290155</v>
      </c>
      <c r="I4007" s="68" t="s">
        <v>5149</v>
      </c>
      <c r="J4007" s="70"/>
      <c r="K4007" s="178" t="s">
        <v>3455</v>
      </c>
    </row>
    <row r="4008" spans="1:11">
      <c r="A4008" s="67" t="s">
        <v>4304</v>
      </c>
      <c r="B4008" s="68" t="s">
        <v>4305</v>
      </c>
      <c r="C4008" s="68" t="s">
        <v>3607</v>
      </c>
      <c r="D4008" s="68" t="s">
        <v>3608</v>
      </c>
      <c r="E4008" s="68" t="s">
        <v>4288</v>
      </c>
      <c r="F4008" s="68" t="s">
        <v>4288</v>
      </c>
      <c r="G4008" s="68" t="s">
        <v>3475</v>
      </c>
      <c r="H4008" s="69">
        <v>151469</v>
      </c>
      <c r="I4008" s="68" t="s">
        <v>5149</v>
      </c>
      <c r="J4008" s="70"/>
      <c r="K4008" s="178" t="s">
        <v>3455</v>
      </c>
    </row>
    <row r="4009" spans="1:11">
      <c r="A4009" s="67" t="s">
        <v>3615</v>
      </c>
      <c r="B4009" s="68" t="s">
        <v>3616</v>
      </c>
      <c r="C4009" s="68" t="s">
        <v>3607</v>
      </c>
      <c r="D4009" s="68" t="s">
        <v>3608</v>
      </c>
      <c r="E4009" s="68" t="s">
        <v>4288</v>
      </c>
      <c r="F4009" s="68" t="s">
        <v>4288</v>
      </c>
      <c r="G4009" s="68" t="s">
        <v>3475</v>
      </c>
      <c r="H4009" s="69">
        <v>6211465</v>
      </c>
      <c r="I4009" s="68" t="s">
        <v>5149</v>
      </c>
      <c r="J4009" s="70"/>
      <c r="K4009" s="178" t="s">
        <v>3455</v>
      </c>
    </row>
    <row r="4010" spans="1:11">
      <c r="A4010" s="67" t="s">
        <v>3617</v>
      </c>
      <c r="B4010" s="68" t="s">
        <v>3618</v>
      </c>
      <c r="C4010" s="68" t="s">
        <v>3607</v>
      </c>
      <c r="D4010" s="68" t="s">
        <v>3608</v>
      </c>
      <c r="E4010" s="68" t="s">
        <v>4288</v>
      </c>
      <c r="F4010" s="68" t="s">
        <v>4288</v>
      </c>
      <c r="G4010" s="68" t="s">
        <v>3475</v>
      </c>
      <c r="H4010" s="69">
        <v>1968492</v>
      </c>
      <c r="I4010" s="68" t="s">
        <v>5149</v>
      </c>
      <c r="J4010" s="70"/>
      <c r="K4010" s="178" t="s">
        <v>3455</v>
      </c>
    </row>
    <row r="4011" spans="1:11">
      <c r="A4011" s="67" t="s">
        <v>3619</v>
      </c>
      <c r="B4011" s="68" t="s">
        <v>3620</v>
      </c>
      <c r="C4011" s="68" t="s">
        <v>3607</v>
      </c>
      <c r="D4011" s="68" t="s">
        <v>3608</v>
      </c>
      <c r="E4011" s="68" t="s">
        <v>4288</v>
      </c>
      <c r="F4011" s="68" t="s">
        <v>4288</v>
      </c>
      <c r="G4011" s="68" t="s">
        <v>3475</v>
      </c>
      <c r="H4011" s="69">
        <v>2281140</v>
      </c>
      <c r="I4011" s="68" t="s">
        <v>5149</v>
      </c>
      <c r="J4011" s="70"/>
      <c r="K4011" s="178" t="s">
        <v>3455</v>
      </c>
    </row>
    <row r="4012" spans="1:11">
      <c r="A4012" s="67" t="s">
        <v>3621</v>
      </c>
      <c r="B4012" s="68" t="s">
        <v>3622</v>
      </c>
      <c r="C4012" s="68" t="s">
        <v>3607</v>
      </c>
      <c r="D4012" s="68" t="s">
        <v>3608</v>
      </c>
      <c r="E4012" s="68" t="s">
        <v>4288</v>
      </c>
      <c r="F4012" s="68" t="s">
        <v>4288</v>
      </c>
      <c r="G4012" s="68" t="s">
        <v>3475</v>
      </c>
      <c r="H4012" s="69">
        <v>37299348</v>
      </c>
      <c r="I4012" s="68" t="s">
        <v>5149</v>
      </c>
      <c r="J4012" s="70"/>
      <c r="K4012" s="178" t="s">
        <v>3455</v>
      </c>
    </row>
    <row r="4013" spans="1:11">
      <c r="A4013" s="67" t="s">
        <v>3623</v>
      </c>
      <c r="B4013" s="68" t="s">
        <v>3624</v>
      </c>
      <c r="C4013" s="68" t="s">
        <v>3625</v>
      </c>
      <c r="D4013" s="68" t="s">
        <v>3626</v>
      </c>
      <c r="E4013" s="68" t="s">
        <v>4288</v>
      </c>
      <c r="F4013" s="68" t="s">
        <v>4288</v>
      </c>
      <c r="G4013" s="68" t="s">
        <v>3475</v>
      </c>
      <c r="H4013" s="69">
        <v>26644603</v>
      </c>
      <c r="I4013" s="68" t="s">
        <v>5149</v>
      </c>
      <c r="J4013" s="70"/>
      <c r="K4013" s="178" t="s">
        <v>3455</v>
      </c>
    </row>
    <row r="4014" spans="1:11">
      <c r="A4014" s="67" t="s">
        <v>3629</v>
      </c>
      <c r="B4014" s="68" t="s">
        <v>3630</v>
      </c>
      <c r="C4014" s="68" t="s">
        <v>3625</v>
      </c>
      <c r="D4014" s="68" t="s">
        <v>3626</v>
      </c>
      <c r="E4014" s="68" t="s">
        <v>4288</v>
      </c>
      <c r="F4014" s="68" t="s">
        <v>4288</v>
      </c>
      <c r="G4014" s="68" t="s">
        <v>3475</v>
      </c>
      <c r="H4014" s="69">
        <v>411258</v>
      </c>
      <c r="I4014" s="68" t="s">
        <v>5149</v>
      </c>
      <c r="J4014" s="70"/>
      <c r="K4014" s="178" t="s">
        <v>3455</v>
      </c>
    </row>
    <row r="4015" spans="1:11">
      <c r="A4015" s="67" t="s">
        <v>3631</v>
      </c>
      <c r="B4015" s="68" t="s">
        <v>3632</v>
      </c>
      <c r="C4015" s="68" t="s">
        <v>3625</v>
      </c>
      <c r="D4015" s="68" t="s">
        <v>3626</v>
      </c>
      <c r="E4015" s="68" t="s">
        <v>4288</v>
      </c>
      <c r="F4015" s="68" t="s">
        <v>4288</v>
      </c>
      <c r="G4015" s="68" t="s">
        <v>3475</v>
      </c>
      <c r="H4015" s="69">
        <v>1504</v>
      </c>
      <c r="I4015" s="68" t="s">
        <v>5149</v>
      </c>
      <c r="J4015" s="70"/>
      <c r="K4015" s="178" t="s">
        <v>3455</v>
      </c>
    </row>
    <row r="4016" spans="1:11">
      <c r="A4016" s="67" t="s">
        <v>3635</v>
      </c>
      <c r="B4016" s="68" t="s">
        <v>3636</v>
      </c>
      <c r="C4016" s="68" t="s">
        <v>3625</v>
      </c>
      <c r="D4016" s="68" t="s">
        <v>3626</v>
      </c>
      <c r="E4016" s="68" t="s">
        <v>4288</v>
      </c>
      <c r="F4016" s="68" t="s">
        <v>4288</v>
      </c>
      <c r="G4016" s="68" t="s">
        <v>3475</v>
      </c>
      <c r="H4016" s="69">
        <v>39455858</v>
      </c>
      <c r="I4016" s="68" t="s">
        <v>5149</v>
      </c>
      <c r="J4016" s="70"/>
      <c r="K4016" s="178" t="s">
        <v>3455</v>
      </c>
    </row>
    <row r="4017" spans="1:11">
      <c r="A4017" s="67" t="s">
        <v>3637</v>
      </c>
      <c r="B4017" s="68" t="s">
        <v>3638</v>
      </c>
      <c r="C4017" s="68" t="s">
        <v>3625</v>
      </c>
      <c r="D4017" s="68" t="s">
        <v>3626</v>
      </c>
      <c r="E4017" s="68" t="s">
        <v>4288</v>
      </c>
      <c r="F4017" s="68" t="s">
        <v>4288</v>
      </c>
      <c r="G4017" s="68" t="s">
        <v>3475</v>
      </c>
      <c r="H4017" s="69">
        <v>4626333</v>
      </c>
      <c r="I4017" s="68" t="s">
        <v>5149</v>
      </c>
      <c r="J4017" s="70"/>
      <c r="K4017" s="178" t="s">
        <v>3455</v>
      </c>
    </row>
    <row r="4018" spans="1:11">
      <c r="A4018" s="67" t="s">
        <v>3639</v>
      </c>
      <c r="B4018" s="68" t="s">
        <v>3640</v>
      </c>
      <c r="C4018" s="68" t="s">
        <v>3625</v>
      </c>
      <c r="D4018" s="68" t="s">
        <v>3626</v>
      </c>
      <c r="E4018" s="68" t="s">
        <v>4288</v>
      </c>
      <c r="F4018" s="68" t="s">
        <v>4288</v>
      </c>
      <c r="G4018" s="68" t="s">
        <v>3475</v>
      </c>
      <c r="H4018" s="69">
        <v>617275</v>
      </c>
      <c r="I4018" s="68" t="s">
        <v>5149</v>
      </c>
      <c r="J4018" s="70"/>
      <c r="K4018" s="178" t="s">
        <v>3455</v>
      </c>
    </row>
    <row r="4019" spans="1:11">
      <c r="A4019" s="67" t="s">
        <v>3645</v>
      </c>
      <c r="B4019" s="68" t="s">
        <v>3646</v>
      </c>
      <c r="C4019" s="68" t="s">
        <v>3625</v>
      </c>
      <c r="D4019" s="68" t="s">
        <v>3626</v>
      </c>
      <c r="E4019" s="68" t="s">
        <v>4288</v>
      </c>
      <c r="F4019" s="68" t="s">
        <v>4288</v>
      </c>
      <c r="G4019" s="68" t="s">
        <v>3475</v>
      </c>
      <c r="H4019" s="69">
        <v>12635082</v>
      </c>
      <c r="I4019" s="68" t="s">
        <v>5149</v>
      </c>
      <c r="J4019" s="70"/>
      <c r="K4019" s="178" t="s">
        <v>3455</v>
      </c>
    </row>
    <row r="4020" spans="1:11">
      <c r="A4020" s="67" t="s">
        <v>4226</v>
      </c>
      <c r="B4020" s="68" t="s">
        <v>4227</v>
      </c>
      <c r="C4020" s="68" t="s">
        <v>3625</v>
      </c>
      <c r="D4020" s="68" t="s">
        <v>3626</v>
      </c>
      <c r="E4020" s="68" t="s">
        <v>4288</v>
      </c>
      <c r="F4020" s="68" t="s">
        <v>4288</v>
      </c>
      <c r="G4020" s="68" t="s">
        <v>3475</v>
      </c>
      <c r="H4020" s="69">
        <v>1717329</v>
      </c>
      <c r="I4020" s="68" t="s">
        <v>5149</v>
      </c>
      <c r="J4020" s="70"/>
      <c r="K4020" s="178" t="s">
        <v>3455</v>
      </c>
    </row>
    <row r="4021" spans="1:11">
      <c r="A4021" s="67" t="s">
        <v>4341</v>
      </c>
      <c r="B4021" s="68" t="s">
        <v>4342</v>
      </c>
      <c r="C4021" s="68" t="s">
        <v>3625</v>
      </c>
      <c r="D4021" s="68" t="s">
        <v>3626</v>
      </c>
      <c r="E4021" s="68" t="s">
        <v>4288</v>
      </c>
      <c r="F4021" s="68" t="s">
        <v>4288</v>
      </c>
      <c r="G4021" s="68" t="s">
        <v>3475</v>
      </c>
      <c r="H4021" s="69">
        <v>30000</v>
      </c>
      <c r="I4021" s="68" t="s">
        <v>5149</v>
      </c>
      <c r="J4021" s="70"/>
      <c r="K4021" s="178" t="s">
        <v>3455</v>
      </c>
    </row>
    <row r="4022" spans="1:11">
      <c r="A4022" s="67" t="s">
        <v>4392</v>
      </c>
      <c r="B4022" s="68" t="s">
        <v>4393</v>
      </c>
      <c r="C4022" s="68" t="s">
        <v>3625</v>
      </c>
      <c r="D4022" s="68" t="s">
        <v>3626</v>
      </c>
      <c r="E4022" s="68" t="s">
        <v>4288</v>
      </c>
      <c r="F4022" s="68" t="s">
        <v>4288</v>
      </c>
      <c r="G4022" s="68" t="s">
        <v>3475</v>
      </c>
      <c r="H4022" s="69">
        <v>10440929</v>
      </c>
      <c r="I4022" s="68" t="s">
        <v>5149</v>
      </c>
      <c r="J4022" s="70"/>
      <c r="K4022" s="178" t="s">
        <v>3455</v>
      </c>
    </row>
    <row r="4023" spans="1:11">
      <c r="A4023" s="67" t="s">
        <v>4394</v>
      </c>
      <c r="B4023" s="68" t="s">
        <v>4395</v>
      </c>
      <c r="C4023" s="68" t="s">
        <v>3625</v>
      </c>
      <c r="D4023" s="68" t="s">
        <v>3626</v>
      </c>
      <c r="E4023" s="68" t="s">
        <v>4288</v>
      </c>
      <c r="F4023" s="68" t="s">
        <v>4288</v>
      </c>
      <c r="G4023" s="68" t="s">
        <v>3475</v>
      </c>
      <c r="H4023" s="69">
        <v>42016</v>
      </c>
      <c r="I4023" s="68" t="s">
        <v>5149</v>
      </c>
      <c r="J4023" s="70"/>
      <c r="K4023" s="178" t="s">
        <v>3455</v>
      </c>
    </row>
    <row r="4024" spans="1:11">
      <c r="A4024" s="67" t="s">
        <v>4194</v>
      </c>
      <c r="B4024" s="68" t="s">
        <v>4195</v>
      </c>
      <c r="C4024" s="68" t="s">
        <v>3625</v>
      </c>
      <c r="D4024" s="68" t="s">
        <v>3626</v>
      </c>
      <c r="E4024" s="68" t="s">
        <v>4288</v>
      </c>
      <c r="F4024" s="68" t="s">
        <v>4288</v>
      </c>
      <c r="G4024" s="68" t="s">
        <v>3475</v>
      </c>
      <c r="H4024" s="69">
        <v>2308690</v>
      </c>
      <c r="I4024" s="68" t="s">
        <v>5149</v>
      </c>
      <c r="J4024" s="70"/>
      <c r="K4024" s="178" t="s">
        <v>3455</v>
      </c>
    </row>
    <row r="4025" spans="1:11">
      <c r="A4025" s="67" t="s">
        <v>4400</v>
      </c>
      <c r="B4025" s="68" t="s">
        <v>4401</v>
      </c>
      <c r="C4025" s="68" t="s">
        <v>3625</v>
      </c>
      <c r="D4025" s="68" t="s">
        <v>3626</v>
      </c>
      <c r="E4025" s="68" t="s">
        <v>4288</v>
      </c>
      <c r="F4025" s="68" t="s">
        <v>4288</v>
      </c>
      <c r="G4025" s="68" t="s">
        <v>3475</v>
      </c>
      <c r="H4025" s="69">
        <v>988519</v>
      </c>
      <c r="I4025" s="68" t="s">
        <v>5149</v>
      </c>
      <c r="J4025" s="70"/>
      <c r="K4025" s="178" t="s">
        <v>3455</v>
      </c>
    </row>
    <row r="4026" spans="1:11">
      <c r="A4026" s="67" t="s">
        <v>4404</v>
      </c>
      <c r="B4026" s="68" t="s">
        <v>4380</v>
      </c>
      <c r="C4026" s="68" t="s">
        <v>3625</v>
      </c>
      <c r="D4026" s="68" t="s">
        <v>3626</v>
      </c>
      <c r="E4026" s="68" t="s">
        <v>4288</v>
      </c>
      <c r="F4026" s="68" t="s">
        <v>4288</v>
      </c>
      <c r="G4026" s="68" t="s">
        <v>3475</v>
      </c>
      <c r="H4026" s="69">
        <v>15264308</v>
      </c>
      <c r="I4026" s="68" t="s">
        <v>5149</v>
      </c>
      <c r="J4026" s="70"/>
      <c r="K4026" s="178" t="s">
        <v>3455</v>
      </c>
    </row>
    <row r="4027" spans="1:11">
      <c r="A4027" s="67" t="s">
        <v>5061</v>
      </c>
      <c r="B4027" s="68" t="s">
        <v>4659</v>
      </c>
      <c r="C4027" s="68" t="s">
        <v>3625</v>
      </c>
      <c r="D4027" s="68" t="s">
        <v>3626</v>
      </c>
      <c r="E4027" s="68" t="s">
        <v>4288</v>
      </c>
      <c r="F4027" s="68" t="s">
        <v>4288</v>
      </c>
      <c r="G4027" s="68" t="s">
        <v>3475</v>
      </c>
      <c r="H4027" s="69">
        <v>119749898</v>
      </c>
      <c r="I4027" s="68" t="s">
        <v>5149</v>
      </c>
      <c r="J4027" s="70"/>
      <c r="K4027" s="178" t="s">
        <v>3455</v>
      </c>
    </row>
    <row r="4028" spans="1:11">
      <c r="A4028" s="67" t="s">
        <v>4306</v>
      </c>
      <c r="B4028" s="68" t="s">
        <v>4307</v>
      </c>
      <c r="C4028" s="68" t="s">
        <v>3651</v>
      </c>
      <c r="D4028" s="68" t="s">
        <v>3652</v>
      </c>
      <c r="E4028" s="68" t="s">
        <v>4288</v>
      </c>
      <c r="F4028" s="68" t="s">
        <v>4288</v>
      </c>
      <c r="G4028" s="68" t="s">
        <v>3475</v>
      </c>
      <c r="H4028" s="69">
        <v>942274</v>
      </c>
      <c r="I4028" s="68" t="s">
        <v>5149</v>
      </c>
      <c r="J4028" s="70"/>
      <c r="K4028" s="178" t="s">
        <v>3455</v>
      </c>
    </row>
    <row r="4029" spans="1:11">
      <c r="A4029" s="67" t="s">
        <v>4308</v>
      </c>
      <c r="B4029" s="68" t="s">
        <v>4309</v>
      </c>
      <c r="C4029" s="68" t="s">
        <v>3651</v>
      </c>
      <c r="D4029" s="68" t="s">
        <v>3652</v>
      </c>
      <c r="E4029" s="68" t="s">
        <v>4288</v>
      </c>
      <c r="F4029" s="68" t="s">
        <v>4288</v>
      </c>
      <c r="G4029" s="68" t="s">
        <v>3475</v>
      </c>
      <c r="H4029" s="69">
        <v>15041</v>
      </c>
      <c r="I4029" s="68" t="s">
        <v>5149</v>
      </c>
      <c r="J4029" s="70"/>
      <c r="K4029" s="178" t="s">
        <v>3455</v>
      </c>
    </row>
    <row r="4030" spans="1:11">
      <c r="A4030" s="67" t="s">
        <v>3649</v>
      </c>
      <c r="B4030" s="68" t="s">
        <v>3650</v>
      </c>
      <c r="C4030" s="68" t="s">
        <v>3651</v>
      </c>
      <c r="D4030" s="68" t="s">
        <v>3652</v>
      </c>
      <c r="E4030" s="68" t="s">
        <v>4288</v>
      </c>
      <c r="F4030" s="68" t="s">
        <v>4288</v>
      </c>
      <c r="G4030" s="68" t="s">
        <v>3475</v>
      </c>
      <c r="H4030" s="69">
        <v>2393298</v>
      </c>
      <c r="I4030" s="68" t="s">
        <v>5149</v>
      </c>
      <c r="J4030" s="70"/>
      <c r="K4030" s="178" t="s">
        <v>3455</v>
      </c>
    </row>
    <row r="4031" spans="1:11">
      <c r="A4031" s="67" t="s">
        <v>3653</v>
      </c>
      <c r="B4031" s="68" t="s">
        <v>3654</v>
      </c>
      <c r="C4031" s="68" t="s">
        <v>3651</v>
      </c>
      <c r="D4031" s="68" t="s">
        <v>3652</v>
      </c>
      <c r="E4031" s="68" t="s">
        <v>4288</v>
      </c>
      <c r="F4031" s="68" t="s">
        <v>4288</v>
      </c>
      <c r="G4031" s="68" t="s">
        <v>3475</v>
      </c>
      <c r="H4031" s="69">
        <v>6422232</v>
      </c>
      <c r="I4031" s="68" t="s">
        <v>5149</v>
      </c>
      <c r="J4031" s="70"/>
      <c r="K4031" s="178" t="s">
        <v>3455</v>
      </c>
    </row>
    <row r="4032" spans="1:11">
      <c r="A4032" s="67" t="s">
        <v>3655</v>
      </c>
      <c r="B4032" s="68" t="s">
        <v>3656</v>
      </c>
      <c r="C4032" s="68" t="s">
        <v>3651</v>
      </c>
      <c r="D4032" s="68" t="s">
        <v>3652</v>
      </c>
      <c r="E4032" s="68" t="s">
        <v>4288</v>
      </c>
      <c r="F4032" s="68" t="s">
        <v>4288</v>
      </c>
      <c r="G4032" s="68" t="s">
        <v>3475</v>
      </c>
      <c r="H4032" s="69">
        <v>3227570</v>
      </c>
      <c r="I4032" s="68" t="s">
        <v>5149</v>
      </c>
      <c r="J4032" s="70"/>
      <c r="K4032" s="178" t="s">
        <v>3455</v>
      </c>
    </row>
    <row r="4033" spans="1:11">
      <c r="A4033" s="67" t="s">
        <v>3657</v>
      </c>
      <c r="B4033" s="68" t="s">
        <v>3658</v>
      </c>
      <c r="C4033" s="68" t="s">
        <v>3651</v>
      </c>
      <c r="D4033" s="68" t="s">
        <v>3652</v>
      </c>
      <c r="E4033" s="68" t="s">
        <v>4288</v>
      </c>
      <c r="F4033" s="68" t="s">
        <v>4288</v>
      </c>
      <c r="G4033" s="68" t="s">
        <v>3475</v>
      </c>
      <c r="H4033" s="69">
        <v>45839738</v>
      </c>
      <c r="I4033" s="68" t="s">
        <v>5149</v>
      </c>
      <c r="J4033" s="70"/>
      <c r="K4033" s="178" t="s">
        <v>3455</v>
      </c>
    </row>
    <row r="4034" spans="1:11">
      <c r="A4034" s="67" t="s">
        <v>3659</v>
      </c>
      <c r="B4034" s="68" t="s">
        <v>3660</v>
      </c>
      <c r="C4034" s="68" t="s">
        <v>3651</v>
      </c>
      <c r="D4034" s="68" t="s">
        <v>3652</v>
      </c>
      <c r="E4034" s="68" t="s">
        <v>4288</v>
      </c>
      <c r="F4034" s="68" t="s">
        <v>4288</v>
      </c>
      <c r="G4034" s="68" t="s">
        <v>3475</v>
      </c>
      <c r="H4034" s="69">
        <v>3008</v>
      </c>
      <c r="I4034" s="68" t="s">
        <v>5149</v>
      </c>
      <c r="J4034" s="70"/>
      <c r="K4034" s="178" t="s">
        <v>3455</v>
      </c>
    </row>
    <row r="4035" spans="1:11">
      <c r="A4035" s="67" t="s">
        <v>3661</v>
      </c>
      <c r="B4035" s="68" t="s">
        <v>3662</v>
      </c>
      <c r="C4035" s="68" t="s">
        <v>3651</v>
      </c>
      <c r="D4035" s="68" t="s">
        <v>3652</v>
      </c>
      <c r="E4035" s="68" t="s">
        <v>4288</v>
      </c>
      <c r="F4035" s="68" t="s">
        <v>4288</v>
      </c>
      <c r="G4035" s="68" t="s">
        <v>3475</v>
      </c>
      <c r="H4035" s="69">
        <v>12791226</v>
      </c>
      <c r="I4035" s="68" t="s">
        <v>5149</v>
      </c>
      <c r="J4035" s="70"/>
      <c r="K4035" s="178" t="s">
        <v>3455</v>
      </c>
    </row>
    <row r="4036" spans="1:11">
      <c r="A4036" s="67" t="s">
        <v>3663</v>
      </c>
      <c r="B4036" s="68" t="s">
        <v>3664</v>
      </c>
      <c r="C4036" s="68" t="s">
        <v>3651</v>
      </c>
      <c r="D4036" s="68" t="s">
        <v>3652</v>
      </c>
      <c r="E4036" s="68" t="s">
        <v>4288</v>
      </c>
      <c r="F4036" s="68" t="s">
        <v>4288</v>
      </c>
      <c r="G4036" s="68" t="s">
        <v>3475</v>
      </c>
      <c r="H4036" s="69">
        <v>40273356</v>
      </c>
      <c r="I4036" s="68" t="s">
        <v>5149</v>
      </c>
      <c r="J4036" s="70"/>
      <c r="K4036" s="178" t="s">
        <v>3455</v>
      </c>
    </row>
    <row r="4037" spans="1:11">
      <c r="A4037" s="67" t="s">
        <v>3665</v>
      </c>
      <c r="B4037" s="68" t="s">
        <v>3666</v>
      </c>
      <c r="C4037" s="68" t="s">
        <v>3651</v>
      </c>
      <c r="D4037" s="68" t="s">
        <v>3652</v>
      </c>
      <c r="E4037" s="68" t="s">
        <v>4288</v>
      </c>
      <c r="F4037" s="68" t="s">
        <v>4288</v>
      </c>
      <c r="G4037" s="68" t="s">
        <v>3475</v>
      </c>
      <c r="H4037" s="69">
        <v>11651</v>
      </c>
      <c r="I4037" s="68" t="s">
        <v>5149</v>
      </c>
      <c r="J4037" s="70"/>
      <c r="K4037" s="178" t="s">
        <v>3455</v>
      </c>
    </row>
    <row r="4038" spans="1:11">
      <c r="A4038" s="67" t="s">
        <v>4191</v>
      </c>
      <c r="B4038" s="68" t="s">
        <v>4192</v>
      </c>
      <c r="C4038" s="68" t="s">
        <v>3651</v>
      </c>
      <c r="D4038" s="68" t="s">
        <v>3652</v>
      </c>
      <c r="E4038" s="68" t="s">
        <v>4288</v>
      </c>
      <c r="F4038" s="68" t="s">
        <v>4288</v>
      </c>
      <c r="G4038" s="68" t="s">
        <v>3475</v>
      </c>
      <c r="H4038" s="69">
        <v>2109089</v>
      </c>
      <c r="I4038" s="68" t="s">
        <v>5149</v>
      </c>
      <c r="J4038" s="70"/>
      <c r="K4038" s="178" t="s">
        <v>3455</v>
      </c>
    </row>
    <row r="4039" spans="1:11">
      <c r="A4039" s="67" t="s">
        <v>4407</v>
      </c>
      <c r="B4039" s="68" t="s">
        <v>4408</v>
      </c>
      <c r="C4039" s="68" t="s">
        <v>3651</v>
      </c>
      <c r="D4039" s="68" t="s">
        <v>3652</v>
      </c>
      <c r="E4039" s="68" t="s">
        <v>4288</v>
      </c>
      <c r="F4039" s="68" t="s">
        <v>4288</v>
      </c>
      <c r="G4039" s="68" t="s">
        <v>3475</v>
      </c>
      <c r="H4039" s="69">
        <v>1504</v>
      </c>
      <c r="I4039" s="68" t="s">
        <v>5149</v>
      </c>
      <c r="J4039" s="70"/>
      <c r="K4039" s="178" t="s">
        <v>3455</v>
      </c>
    </row>
    <row r="4040" spans="1:11">
      <c r="A4040" s="67" t="s">
        <v>4310</v>
      </c>
      <c r="B4040" s="68" t="s">
        <v>4311</v>
      </c>
      <c r="C4040" s="68" t="s">
        <v>3651</v>
      </c>
      <c r="D4040" s="68" t="s">
        <v>3652</v>
      </c>
      <c r="E4040" s="68" t="s">
        <v>4288</v>
      </c>
      <c r="F4040" s="68" t="s">
        <v>4288</v>
      </c>
      <c r="G4040" s="68" t="s">
        <v>3475</v>
      </c>
      <c r="H4040" s="69">
        <v>45124</v>
      </c>
      <c r="I4040" s="68" t="s">
        <v>5149</v>
      </c>
      <c r="J4040" s="70"/>
      <c r="K4040" s="178" t="s">
        <v>3455</v>
      </c>
    </row>
    <row r="4041" spans="1:11">
      <c r="A4041" s="67" t="s">
        <v>4216</v>
      </c>
      <c r="B4041" s="68" t="s">
        <v>4217</v>
      </c>
      <c r="C4041" s="68" t="s">
        <v>3651</v>
      </c>
      <c r="D4041" s="68" t="s">
        <v>3652</v>
      </c>
      <c r="E4041" s="68" t="s">
        <v>4288</v>
      </c>
      <c r="F4041" s="68" t="s">
        <v>4288</v>
      </c>
      <c r="G4041" s="68" t="s">
        <v>3475</v>
      </c>
      <c r="H4041" s="69">
        <v>21008</v>
      </c>
      <c r="I4041" s="68" t="s">
        <v>5149</v>
      </c>
      <c r="J4041" s="70"/>
      <c r="K4041" s="178" t="s">
        <v>3455</v>
      </c>
    </row>
    <row r="4042" spans="1:11">
      <c r="A4042" s="67" t="s">
        <v>3669</v>
      </c>
      <c r="B4042" s="68" t="s">
        <v>3670</v>
      </c>
      <c r="C4042" s="68" t="s">
        <v>3651</v>
      </c>
      <c r="D4042" s="68" t="s">
        <v>3652</v>
      </c>
      <c r="E4042" s="68" t="s">
        <v>4288</v>
      </c>
      <c r="F4042" s="68" t="s">
        <v>4288</v>
      </c>
      <c r="G4042" s="68" t="s">
        <v>3475</v>
      </c>
      <c r="H4042" s="69">
        <v>4866428</v>
      </c>
      <c r="I4042" s="68" t="s">
        <v>5149</v>
      </c>
      <c r="J4042" s="70"/>
      <c r="K4042" s="178" t="s">
        <v>3455</v>
      </c>
    </row>
    <row r="4043" spans="1:11">
      <c r="A4043" s="67" t="s">
        <v>3673</v>
      </c>
      <c r="B4043" s="68" t="s">
        <v>3674</v>
      </c>
      <c r="C4043" s="68" t="s">
        <v>3651</v>
      </c>
      <c r="D4043" s="68" t="s">
        <v>3652</v>
      </c>
      <c r="E4043" s="68" t="s">
        <v>4288</v>
      </c>
      <c r="F4043" s="68" t="s">
        <v>4288</v>
      </c>
      <c r="G4043" s="68" t="s">
        <v>3475</v>
      </c>
      <c r="H4043" s="69">
        <v>11946187</v>
      </c>
      <c r="I4043" s="68" t="s">
        <v>5149</v>
      </c>
      <c r="J4043" s="70"/>
      <c r="K4043" s="178" t="s">
        <v>3455</v>
      </c>
    </row>
    <row r="4044" spans="1:11">
      <c r="A4044" s="67" t="s">
        <v>3683</v>
      </c>
      <c r="B4044" s="68" t="s">
        <v>3684</v>
      </c>
      <c r="C4044" s="68" t="s">
        <v>3679</v>
      </c>
      <c r="D4044" s="68" t="s">
        <v>3680</v>
      </c>
      <c r="E4044" s="68" t="s">
        <v>4288</v>
      </c>
      <c r="F4044" s="68" t="s">
        <v>4288</v>
      </c>
      <c r="G4044" s="68" t="s">
        <v>3475</v>
      </c>
      <c r="H4044" s="69">
        <v>14915384</v>
      </c>
      <c r="I4044" s="68" t="s">
        <v>5149</v>
      </c>
      <c r="J4044" s="70"/>
      <c r="K4044" s="178" t="s">
        <v>3455</v>
      </c>
    </row>
    <row r="4045" spans="1:11">
      <c r="A4045" s="67" t="s">
        <v>3687</v>
      </c>
      <c r="B4045" s="68" t="s">
        <v>3688</v>
      </c>
      <c r="C4045" s="68" t="s">
        <v>3689</v>
      </c>
      <c r="D4045" s="68" t="s">
        <v>3690</v>
      </c>
      <c r="E4045" s="68" t="s">
        <v>4288</v>
      </c>
      <c r="F4045" s="68" t="s">
        <v>4288</v>
      </c>
      <c r="G4045" s="68" t="s">
        <v>3475</v>
      </c>
      <c r="H4045" s="69">
        <v>2308690</v>
      </c>
      <c r="I4045" s="68" t="s">
        <v>5149</v>
      </c>
      <c r="J4045" s="70"/>
      <c r="K4045" s="178" t="s">
        <v>3455</v>
      </c>
    </row>
    <row r="4046" spans="1:11">
      <c r="A4046" s="67" t="s">
        <v>3695</v>
      </c>
      <c r="B4046" s="68" t="s">
        <v>3696</v>
      </c>
      <c r="C4046" s="68" t="s">
        <v>3693</v>
      </c>
      <c r="D4046" s="68" t="s">
        <v>3694</v>
      </c>
      <c r="E4046" s="68" t="s">
        <v>4288</v>
      </c>
      <c r="F4046" s="68" t="s">
        <v>4288</v>
      </c>
      <c r="G4046" s="68" t="s">
        <v>3475</v>
      </c>
      <c r="H4046" s="69">
        <v>104169</v>
      </c>
      <c r="I4046" s="68" t="s">
        <v>5149</v>
      </c>
      <c r="J4046" s="70"/>
      <c r="K4046" s="178" t="s">
        <v>3455</v>
      </c>
    </row>
    <row r="4047" spans="1:11">
      <c r="A4047" s="67" t="s">
        <v>3699</v>
      </c>
      <c r="B4047" s="68" t="s">
        <v>3700</v>
      </c>
      <c r="C4047" s="68" t="s">
        <v>3693</v>
      </c>
      <c r="D4047" s="68" t="s">
        <v>3694</v>
      </c>
      <c r="E4047" s="68" t="s">
        <v>4288</v>
      </c>
      <c r="F4047" s="68" t="s">
        <v>4288</v>
      </c>
      <c r="G4047" s="68" t="s">
        <v>3475</v>
      </c>
      <c r="H4047" s="69">
        <v>2737342</v>
      </c>
      <c r="I4047" s="68" t="s">
        <v>5149</v>
      </c>
      <c r="J4047" s="70"/>
      <c r="K4047" s="178" t="s">
        <v>3455</v>
      </c>
    </row>
    <row r="4048" spans="1:11">
      <c r="A4048" s="67" t="s">
        <v>3701</v>
      </c>
      <c r="B4048" s="68" t="s">
        <v>3702</v>
      </c>
      <c r="C4048" s="68" t="s">
        <v>3693</v>
      </c>
      <c r="D4048" s="68" t="s">
        <v>3694</v>
      </c>
      <c r="E4048" s="68" t="s">
        <v>4288</v>
      </c>
      <c r="F4048" s="68" t="s">
        <v>4288</v>
      </c>
      <c r="G4048" s="68" t="s">
        <v>3475</v>
      </c>
      <c r="H4048" s="69">
        <v>249594</v>
      </c>
      <c r="I4048" s="68" t="s">
        <v>5149</v>
      </c>
      <c r="J4048" s="70"/>
      <c r="K4048" s="178" t="s">
        <v>3455</v>
      </c>
    </row>
    <row r="4049" spans="1:11">
      <c r="A4049" s="67" t="s">
        <v>3703</v>
      </c>
      <c r="B4049" s="68" t="s">
        <v>3704</v>
      </c>
      <c r="C4049" s="68" t="s">
        <v>3693</v>
      </c>
      <c r="D4049" s="68" t="s">
        <v>3694</v>
      </c>
      <c r="E4049" s="68" t="s">
        <v>4288</v>
      </c>
      <c r="F4049" s="68" t="s">
        <v>4288</v>
      </c>
      <c r="G4049" s="68" t="s">
        <v>3475</v>
      </c>
      <c r="H4049" s="69">
        <v>597069</v>
      </c>
      <c r="I4049" s="68" t="s">
        <v>5149</v>
      </c>
      <c r="J4049" s="70"/>
      <c r="K4049" s="178" t="s">
        <v>3455</v>
      </c>
    </row>
    <row r="4050" spans="1:11">
      <c r="A4050" s="67" t="s">
        <v>3705</v>
      </c>
      <c r="B4050" s="68" t="s">
        <v>3706</v>
      </c>
      <c r="C4050" s="68" t="s">
        <v>3693</v>
      </c>
      <c r="D4050" s="68" t="s">
        <v>3694</v>
      </c>
      <c r="E4050" s="68" t="s">
        <v>4288</v>
      </c>
      <c r="F4050" s="68" t="s">
        <v>4288</v>
      </c>
      <c r="G4050" s="68" t="s">
        <v>3475</v>
      </c>
      <c r="H4050" s="69">
        <v>1071472</v>
      </c>
      <c r="I4050" s="68" t="s">
        <v>5149</v>
      </c>
      <c r="J4050" s="70"/>
      <c r="K4050" s="178" t="s">
        <v>3455</v>
      </c>
    </row>
    <row r="4051" spans="1:11">
      <c r="A4051" s="67" t="s">
        <v>3711</v>
      </c>
      <c r="B4051" s="68" t="s">
        <v>3712</v>
      </c>
      <c r="C4051" s="68" t="s">
        <v>3693</v>
      </c>
      <c r="D4051" s="68" t="s">
        <v>3694</v>
      </c>
      <c r="E4051" s="68" t="s">
        <v>4288</v>
      </c>
      <c r="F4051" s="68" t="s">
        <v>4288</v>
      </c>
      <c r="G4051" s="68" t="s">
        <v>3475</v>
      </c>
      <c r="H4051" s="69">
        <v>3877501</v>
      </c>
      <c r="I4051" s="68" t="s">
        <v>5149</v>
      </c>
      <c r="J4051" s="70"/>
      <c r="K4051" s="178" t="s">
        <v>3455</v>
      </c>
    </row>
    <row r="4052" spans="1:11">
      <c r="A4052" s="67" t="s">
        <v>3713</v>
      </c>
      <c r="B4052" s="68" t="s">
        <v>3714</v>
      </c>
      <c r="C4052" s="68" t="s">
        <v>3693</v>
      </c>
      <c r="D4052" s="68" t="s">
        <v>3694</v>
      </c>
      <c r="E4052" s="68" t="s">
        <v>4288</v>
      </c>
      <c r="F4052" s="68" t="s">
        <v>4288</v>
      </c>
      <c r="G4052" s="68" t="s">
        <v>3475</v>
      </c>
      <c r="H4052" s="69">
        <v>62855</v>
      </c>
      <c r="I4052" s="68" t="s">
        <v>5149</v>
      </c>
      <c r="J4052" s="70"/>
      <c r="K4052" s="178" t="s">
        <v>3455</v>
      </c>
    </row>
    <row r="4053" spans="1:11">
      <c r="A4053" s="67" t="s">
        <v>3719</v>
      </c>
      <c r="B4053" s="68" t="s">
        <v>3720</v>
      </c>
      <c r="C4053" s="68" t="s">
        <v>3693</v>
      </c>
      <c r="D4053" s="68" t="s">
        <v>3694</v>
      </c>
      <c r="E4053" s="68" t="s">
        <v>4288</v>
      </c>
      <c r="F4053" s="68" t="s">
        <v>4288</v>
      </c>
      <c r="G4053" s="68" t="s">
        <v>3475</v>
      </c>
      <c r="H4053" s="69">
        <v>466548</v>
      </c>
      <c r="I4053" s="68" t="s">
        <v>5149</v>
      </c>
      <c r="J4053" s="70"/>
      <c r="K4053" s="178" t="s">
        <v>3455</v>
      </c>
    </row>
    <row r="4054" spans="1:11">
      <c r="A4054" s="67" t="s">
        <v>3721</v>
      </c>
      <c r="B4054" s="68" t="s">
        <v>3722</v>
      </c>
      <c r="C4054" s="68" t="s">
        <v>3693</v>
      </c>
      <c r="D4054" s="68" t="s">
        <v>3694</v>
      </c>
      <c r="E4054" s="68" t="s">
        <v>4288</v>
      </c>
      <c r="F4054" s="68" t="s">
        <v>4288</v>
      </c>
      <c r="G4054" s="68" t="s">
        <v>3475</v>
      </c>
      <c r="H4054" s="69">
        <v>18914</v>
      </c>
      <c r="I4054" s="68" t="s">
        <v>5149</v>
      </c>
      <c r="J4054" s="70"/>
      <c r="K4054" s="178" t="s">
        <v>3455</v>
      </c>
    </row>
    <row r="4055" spans="1:11">
      <c r="A4055" s="67" t="s">
        <v>3725</v>
      </c>
      <c r="B4055" s="68" t="s">
        <v>3726</v>
      </c>
      <c r="C4055" s="68" t="s">
        <v>3693</v>
      </c>
      <c r="D4055" s="68" t="s">
        <v>3694</v>
      </c>
      <c r="E4055" s="68" t="s">
        <v>4288</v>
      </c>
      <c r="F4055" s="68" t="s">
        <v>4288</v>
      </c>
      <c r="G4055" s="68" t="s">
        <v>3475</v>
      </c>
      <c r="H4055" s="69">
        <v>2280697</v>
      </c>
      <c r="I4055" s="68" t="s">
        <v>5149</v>
      </c>
      <c r="J4055" s="70"/>
      <c r="K4055" s="178" t="s">
        <v>3455</v>
      </c>
    </row>
    <row r="4056" spans="1:11">
      <c r="A4056" s="67" t="s">
        <v>3727</v>
      </c>
      <c r="B4056" s="68" t="s">
        <v>3728</v>
      </c>
      <c r="C4056" s="68" t="s">
        <v>3693</v>
      </c>
      <c r="D4056" s="68" t="s">
        <v>3694</v>
      </c>
      <c r="E4056" s="68" t="s">
        <v>4288</v>
      </c>
      <c r="F4056" s="68" t="s">
        <v>4288</v>
      </c>
      <c r="G4056" s="68" t="s">
        <v>3475</v>
      </c>
      <c r="H4056" s="69">
        <v>73996</v>
      </c>
      <c r="I4056" s="68" t="s">
        <v>5149</v>
      </c>
      <c r="J4056" s="70"/>
      <c r="K4056" s="178" t="s">
        <v>3455</v>
      </c>
    </row>
    <row r="4057" spans="1:11">
      <c r="A4057" s="67" t="s">
        <v>3729</v>
      </c>
      <c r="B4057" s="68" t="s">
        <v>3730</v>
      </c>
      <c r="C4057" s="68" t="s">
        <v>3693</v>
      </c>
      <c r="D4057" s="68" t="s">
        <v>3694</v>
      </c>
      <c r="E4057" s="68" t="s">
        <v>4288</v>
      </c>
      <c r="F4057" s="68" t="s">
        <v>4288</v>
      </c>
      <c r="G4057" s="68" t="s">
        <v>3475</v>
      </c>
      <c r="H4057" s="69">
        <v>1085217</v>
      </c>
      <c r="I4057" s="68" t="s">
        <v>5149</v>
      </c>
      <c r="J4057" s="70"/>
      <c r="K4057" s="178" t="s">
        <v>3455</v>
      </c>
    </row>
    <row r="4058" spans="1:11">
      <c r="A4058" s="67" t="s">
        <v>3731</v>
      </c>
      <c r="B4058" s="68" t="s">
        <v>3732</v>
      </c>
      <c r="C4058" s="68" t="s">
        <v>3693</v>
      </c>
      <c r="D4058" s="68" t="s">
        <v>3694</v>
      </c>
      <c r="E4058" s="68" t="s">
        <v>4288</v>
      </c>
      <c r="F4058" s="68" t="s">
        <v>4288</v>
      </c>
      <c r="G4058" s="68" t="s">
        <v>3475</v>
      </c>
      <c r="H4058" s="69">
        <v>975092</v>
      </c>
      <c r="I4058" s="68" t="s">
        <v>5149</v>
      </c>
      <c r="J4058" s="70"/>
      <c r="K4058" s="178" t="s">
        <v>3455</v>
      </c>
    </row>
    <row r="4059" spans="1:11">
      <c r="A4059" s="67" t="s">
        <v>3733</v>
      </c>
      <c r="B4059" s="68" t="s">
        <v>3734</v>
      </c>
      <c r="C4059" s="68" t="s">
        <v>3693</v>
      </c>
      <c r="D4059" s="68" t="s">
        <v>3694</v>
      </c>
      <c r="E4059" s="68" t="s">
        <v>4288</v>
      </c>
      <c r="F4059" s="68" t="s">
        <v>4288</v>
      </c>
      <c r="G4059" s="68" t="s">
        <v>3475</v>
      </c>
      <c r="H4059" s="69">
        <v>4513</v>
      </c>
      <c r="I4059" s="68" t="s">
        <v>5149</v>
      </c>
      <c r="J4059" s="70"/>
      <c r="K4059" s="178" t="s">
        <v>3455</v>
      </c>
    </row>
    <row r="4060" spans="1:11">
      <c r="A4060" s="67" t="s">
        <v>3739</v>
      </c>
      <c r="B4060" s="68" t="s">
        <v>3740</v>
      </c>
      <c r="C4060" s="68" t="s">
        <v>3693</v>
      </c>
      <c r="D4060" s="68" t="s">
        <v>3694</v>
      </c>
      <c r="E4060" s="68" t="s">
        <v>4288</v>
      </c>
      <c r="F4060" s="68" t="s">
        <v>4288</v>
      </c>
      <c r="G4060" s="68" t="s">
        <v>3475</v>
      </c>
      <c r="H4060" s="69">
        <v>5836274</v>
      </c>
      <c r="I4060" s="68" t="s">
        <v>5149</v>
      </c>
      <c r="J4060" s="70"/>
      <c r="K4060" s="178" t="s">
        <v>3455</v>
      </c>
    </row>
    <row r="4061" spans="1:11">
      <c r="A4061" s="67" t="s">
        <v>4415</v>
      </c>
      <c r="B4061" s="68" t="s">
        <v>4416</v>
      </c>
      <c r="C4061" s="68" t="s">
        <v>3693</v>
      </c>
      <c r="D4061" s="68" t="s">
        <v>3694</v>
      </c>
      <c r="E4061" s="68" t="s">
        <v>4288</v>
      </c>
      <c r="F4061" s="68" t="s">
        <v>4288</v>
      </c>
      <c r="G4061" s="68" t="s">
        <v>3475</v>
      </c>
      <c r="H4061" s="69">
        <v>7975989</v>
      </c>
      <c r="I4061" s="68" t="s">
        <v>5149</v>
      </c>
      <c r="J4061" s="70"/>
      <c r="K4061" s="178" t="s">
        <v>3455</v>
      </c>
    </row>
    <row r="4062" spans="1:11">
      <c r="A4062" s="67" t="s">
        <v>5058</v>
      </c>
      <c r="B4062" s="68" t="s">
        <v>4662</v>
      </c>
      <c r="C4062" s="68" t="s">
        <v>3693</v>
      </c>
      <c r="D4062" s="68" t="s">
        <v>3694</v>
      </c>
      <c r="E4062" s="68" t="s">
        <v>4288</v>
      </c>
      <c r="F4062" s="68" t="s">
        <v>4288</v>
      </c>
      <c r="G4062" s="68" t="s">
        <v>3475</v>
      </c>
      <c r="H4062" s="69">
        <v>7173764</v>
      </c>
      <c r="I4062" s="68" t="s">
        <v>5149</v>
      </c>
      <c r="J4062" s="70"/>
      <c r="K4062" s="178" t="s">
        <v>3455</v>
      </c>
    </row>
    <row r="4063" spans="1:11">
      <c r="A4063" s="67" t="s">
        <v>3743</v>
      </c>
      <c r="B4063" s="68" t="s">
        <v>3744</v>
      </c>
      <c r="C4063" s="68" t="s">
        <v>3693</v>
      </c>
      <c r="D4063" s="68" t="s">
        <v>3694</v>
      </c>
      <c r="E4063" s="68" t="s">
        <v>4288</v>
      </c>
      <c r="F4063" s="68" t="s">
        <v>4288</v>
      </c>
      <c r="G4063" s="68" t="s">
        <v>3475</v>
      </c>
      <c r="H4063" s="69">
        <v>87460845</v>
      </c>
      <c r="I4063" s="68" t="s">
        <v>5149</v>
      </c>
      <c r="J4063" s="70"/>
      <c r="K4063" s="178" t="s">
        <v>3455</v>
      </c>
    </row>
    <row r="4064" spans="1:11">
      <c r="A4064" s="67" t="s">
        <v>3745</v>
      </c>
      <c r="B4064" s="68" t="s">
        <v>3746</v>
      </c>
      <c r="C4064" s="68" t="s">
        <v>3693</v>
      </c>
      <c r="D4064" s="68" t="s">
        <v>3694</v>
      </c>
      <c r="E4064" s="68" t="s">
        <v>4288</v>
      </c>
      <c r="F4064" s="68" t="s">
        <v>4288</v>
      </c>
      <c r="G4064" s="68" t="s">
        <v>3475</v>
      </c>
      <c r="H4064" s="69">
        <v>90558193</v>
      </c>
      <c r="I4064" s="68" t="s">
        <v>5149</v>
      </c>
      <c r="J4064" s="70"/>
      <c r="K4064" s="178" t="s">
        <v>3455</v>
      </c>
    </row>
    <row r="4065" spans="1:11">
      <c r="A4065" s="67" t="s">
        <v>3747</v>
      </c>
      <c r="B4065" s="68" t="s">
        <v>3748</v>
      </c>
      <c r="C4065" s="68" t="s">
        <v>3749</v>
      </c>
      <c r="D4065" s="68" t="s">
        <v>3750</v>
      </c>
      <c r="E4065" s="68" t="s">
        <v>4288</v>
      </c>
      <c r="F4065" s="68" t="s">
        <v>4288</v>
      </c>
      <c r="G4065" s="68" t="s">
        <v>3475</v>
      </c>
      <c r="H4065" s="69">
        <v>161573</v>
      </c>
      <c r="I4065" s="68" t="s">
        <v>5149</v>
      </c>
      <c r="J4065" s="70"/>
      <c r="K4065" s="178" t="s">
        <v>3455</v>
      </c>
    </row>
    <row r="4066" spans="1:11">
      <c r="A4066" s="67" t="s">
        <v>3759</v>
      </c>
      <c r="B4066" s="68" t="s">
        <v>3760</v>
      </c>
      <c r="C4066" s="68" t="s">
        <v>3749</v>
      </c>
      <c r="D4066" s="68" t="s">
        <v>3750</v>
      </c>
      <c r="E4066" s="68" t="s">
        <v>4288</v>
      </c>
      <c r="F4066" s="68" t="s">
        <v>4288</v>
      </c>
      <c r="G4066" s="68" t="s">
        <v>3475</v>
      </c>
      <c r="H4066" s="69">
        <v>45347231</v>
      </c>
      <c r="I4066" s="68" t="s">
        <v>5149</v>
      </c>
      <c r="J4066" s="70"/>
      <c r="K4066" s="178" t="s">
        <v>3455</v>
      </c>
    </row>
    <row r="4067" spans="1:11">
      <c r="A4067" s="67" t="s">
        <v>3761</v>
      </c>
      <c r="B4067" s="68" t="s">
        <v>3762</v>
      </c>
      <c r="C4067" s="68" t="s">
        <v>3749</v>
      </c>
      <c r="D4067" s="68" t="s">
        <v>3750</v>
      </c>
      <c r="E4067" s="68" t="s">
        <v>4288</v>
      </c>
      <c r="F4067" s="68" t="s">
        <v>4288</v>
      </c>
      <c r="G4067" s="68" t="s">
        <v>3475</v>
      </c>
      <c r="H4067" s="69">
        <v>15888876</v>
      </c>
      <c r="I4067" s="68" t="s">
        <v>5149</v>
      </c>
      <c r="J4067" s="70"/>
      <c r="K4067" s="178" t="s">
        <v>3455</v>
      </c>
    </row>
    <row r="4068" spans="1:11">
      <c r="A4068" s="67" t="s">
        <v>3767</v>
      </c>
      <c r="B4068" s="68" t="s">
        <v>3768</v>
      </c>
      <c r="C4068" s="68" t="s">
        <v>3765</v>
      </c>
      <c r="D4068" s="68" t="s">
        <v>3766</v>
      </c>
      <c r="E4068" s="68" t="s">
        <v>4288</v>
      </c>
      <c r="F4068" s="68" t="s">
        <v>4288</v>
      </c>
      <c r="G4068" s="68" t="s">
        <v>3475</v>
      </c>
      <c r="H4068" s="69">
        <v>214713</v>
      </c>
      <c r="I4068" s="68" t="s">
        <v>5149</v>
      </c>
      <c r="J4068" s="70"/>
      <c r="K4068" s="178" t="s">
        <v>3455</v>
      </c>
    </row>
    <row r="4069" spans="1:11">
      <c r="A4069" s="67" t="s">
        <v>3777</v>
      </c>
      <c r="B4069" s="68" t="s">
        <v>3778</v>
      </c>
      <c r="C4069" s="68" t="s">
        <v>3765</v>
      </c>
      <c r="D4069" s="68" t="s">
        <v>3766</v>
      </c>
      <c r="E4069" s="68" t="s">
        <v>4288</v>
      </c>
      <c r="F4069" s="68" t="s">
        <v>4288</v>
      </c>
      <c r="G4069" s="68" t="s">
        <v>3475</v>
      </c>
      <c r="H4069" s="69">
        <v>13332592</v>
      </c>
      <c r="I4069" s="68" t="s">
        <v>5149</v>
      </c>
      <c r="J4069" s="70"/>
      <c r="K4069" s="178" t="s">
        <v>3455</v>
      </c>
    </row>
    <row r="4070" spans="1:11">
      <c r="A4070" s="67" t="s">
        <v>3779</v>
      </c>
      <c r="B4070" s="68" t="s">
        <v>3780</v>
      </c>
      <c r="C4070" s="68" t="s">
        <v>3765</v>
      </c>
      <c r="D4070" s="68" t="s">
        <v>3766</v>
      </c>
      <c r="E4070" s="68" t="s">
        <v>4288</v>
      </c>
      <c r="F4070" s="68" t="s">
        <v>4288</v>
      </c>
      <c r="G4070" s="68" t="s">
        <v>3475</v>
      </c>
      <c r="H4070" s="69">
        <v>7858939</v>
      </c>
      <c r="I4070" s="68" t="s">
        <v>5149</v>
      </c>
      <c r="J4070" s="70"/>
      <c r="K4070" s="178" t="s">
        <v>3455</v>
      </c>
    </row>
    <row r="4071" spans="1:11">
      <c r="A4071" s="67" t="s">
        <v>3785</v>
      </c>
      <c r="B4071" s="68" t="s">
        <v>3786</v>
      </c>
      <c r="C4071" s="68" t="s">
        <v>3783</v>
      </c>
      <c r="D4071" s="68" t="s">
        <v>3784</v>
      </c>
      <c r="E4071" s="68" t="s">
        <v>4288</v>
      </c>
      <c r="F4071" s="68" t="s">
        <v>4288</v>
      </c>
      <c r="G4071" s="68" t="s">
        <v>3475</v>
      </c>
      <c r="H4071" s="69">
        <v>4914</v>
      </c>
      <c r="I4071" s="68" t="s">
        <v>5149</v>
      </c>
      <c r="J4071" s="70"/>
      <c r="K4071" s="178" t="s">
        <v>3455</v>
      </c>
    </row>
    <row r="4072" spans="1:11">
      <c r="A4072" s="67" t="s">
        <v>3789</v>
      </c>
      <c r="B4072" s="68" t="s">
        <v>3790</v>
      </c>
      <c r="C4072" s="68" t="s">
        <v>3783</v>
      </c>
      <c r="D4072" s="68" t="s">
        <v>3784</v>
      </c>
      <c r="E4072" s="68" t="s">
        <v>4288</v>
      </c>
      <c r="F4072" s="68" t="s">
        <v>4288</v>
      </c>
      <c r="G4072" s="68" t="s">
        <v>3475</v>
      </c>
      <c r="H4072" s="69">
        <v>537504</v>
      </c>
      <c r="I4072" s="68" t="s">
        <v>5149</v>
      </c>
      <c r="J4072" s="70"/>
      <c r="K4072" s="178" t="s">
        <v>3455</v>
      </c>
    </row>
    <row r="4073" spans="1:11">
      <c r="A4073" s="67" t="s">
        <v>4328</v>
      </c>
      <c r="B4073" s="68" t="s">
        <v>4329</v>
      </c>
      <c r="C4073" s="68" t="s">
        <v>3783</v>
      </c>
      <c r="D4073" s="68" t="s">
        <v>3784</v>
      </c>
      <c r="E4073" s="68" t="s">
        <v>4288</v>
      </c>
      <c r="F4073" s="68" t="s">
        <v>4288</v>
      </c>
      <c r="G4073" s="68" t="s">
        <v>3475</v>
      </c>
      <c r="H4073" s="69">
        <v>945230</v>
      </c>
      <c r="I4073" s="68" t="s">
        <v>5149</v>
      </c>
      <c r="J4073" s="70"/>
      <c r="K4073" s="178" t="s">
        <v>3455</v>
      </c>
    </row>
    <row r="4074" spans="1:11">
      <c r="A4074" s="67" t="s">
        <v>4263</v>
      </c>
      <c r="B4074" s="68" t="s">
        <v>4213</v>
      </c>
      <c r="C4074" s="68" t="s">
        <v>3783</v>
      </c>
      <c r="D4074" s="68" t="s">
        <v>3784</v>
      </c>
      <c r="E4074" s="68" t="s">
        <v>4288</v>
      </c>
      <c r="F4074" s="68" t="s">
        <v>4288</v>
      </c>
      <c r="G4074" s="68" t="s">
        <v>3475</v>
      </c>
      <c r="H4074" s="69">
        <v>13980542</v>
      </c>
      <c r="I4074" s="68" t="s">
        <v>5149</v>
      </c>
      <c r="J4074" s="70"/>
      <c r="K4074" s="178" t="s">
        <v>3455</v>
      </c>
    </row>
    <row r="4075" spans="1:11">
      <c r="A4075" s="67" t="s">
        <v>4433</v>
      </c>
      <c r="B4075" s="68" t="s">
        <v>4434</v>
      </c>
      <c r="C4075" s="68" t="s">
        <v>3783</v>
      </c>
      <c r="D4075" s="68" t="s">
        <v>3784</v>
      </c>
      <c r="E4075" s="68" t="s">
        <v>4288</v>
      </c>
      <c r="F4075" s="68" t="s">
        <v>4288</v>
      </c>
      <c r="G4075" s="68" t="s">
        <v>3475</v>
      </c>
      <c r="H4075" s="69">
        <v>46073</v>
      </c>
      <c r="I4075" s="68" t="s">
        <v>5149</v>
      </c>
      <c r="J4075" s="70"/>
      <c r="K4075" s="178" t="s">
        <v>3455</v>
      </c>
    </row>
    <row r="4076" spans="1:11">
      <c r="A4076" s="67" t="s">
        <v>3797</v>
      </c>
      <c r="B4076" s="68" t="s">
        <v>3798</v>
      </c>
      <c r="C4076" s="68" t="s">
        <v>3783</v>
      </c>
      <c r="D4076" s="68" t="s">
        <v>3784</v>
      </c>
      <c r="E4076" s="68" t="s">
        <v>4288</v>
      </c>
      <c r="F4076" s="68" t="s">
        <v>4288</v>
      </c>
      <c r="G4076" s="68" t="s">
        <v>3475</v>
      </c>
      <c r="H4076" s="69">
        <v>24510834</v>
      </c>
      <c r="I4076" s="68" t="s">
        <v>5149</v>
      </c>
      <c r="J4076" s="70"/>
      <c r="K4076" s="178" t="s">
        <v>3455</v>
      </c>
    </row>
    <row r="4077" spans="1:11">
      <c r="A4077" s="67" t="s">
        <v>3799</v>
      </c>
      <c r="B4077" s="68" t="s">
        <v>3800</v>
      </c>
      <c r="C4077" s="68" t="s">
        <v>3783</v>
      </c>
      <c r="D4077" s="68" t="s">
        <v>3784</v>
      </c>
      <c r="E4077" s="68" t="s">
        <v>4288</v>
      </c>
      <c r="F4077" s="68" t="s">
        <v>4288</v>
      </c>
      <c r="G4077" s="68" t="s">
        <v>3475</v>
      </c>
      <c r="H4077" s="69">
        <v>23721816</v>
      </c>
      <c r="I4077" s="68" t="s">
        <v>5149</v>
      </c>
      <c r="J4077" s="70"/>
      <c r="K4077" s="178" t="s">
        <v>3455</v>
      </c>
    </row>
    <row r="4078" spans="1:11">
      <c r="A4078" s="67" t="s">
        <v>3803</v>
      </c>
      <c r="B4078" s="68" t="s">
        <v>3804</v>
      </c>
      <c r="C4078" s="68" t="s">
        <v>3805</v>
      </c>
      <c r="D4078" s="68" t="s">
        <v>3806</v>
      </c>
      <c r="E4078" s="68" t="s">
        <v>4288</v>
      </c>
      <c r="F4078" s="68" t="s">
        <v>4288</v>
      </c>
      <c r="G4078" s="68" t="s">
        <v>3475</v>
      </c>
      <c r="H4078" s="69">
        <v>3014123</v>
      </c>
      <c r="I4078" s="68" t="s">
        <v>5149</v>
      </c>
      <c r="J4078" s="70"/>
      <c r="K4078" s="178" t="s">
        <v>3455</v>
      </c>
    </row>
    <row r="4079" spans="1:11">
      <c r="A4079" s="67" t="s">
        <v>3807</v>
      </c>
      <c r="B4079" s="68" t="s">
        <v>3808</v>
      </c>
      <c r="C4079" s="68" t="s">
        <v>3805</v>
      </c>
      <c r="D4079" s="68" t="s">
        <v>3806</v>
      </c>
      <c r="E4079" s="68" t="s">
        <v>4288</v>
      </c>
      <c r="F4079" s="68" t="s">
        <v>4288</v>
      </c>
      <c r="G4079" s="68" t="s">
        <v>3475</v>
      </c>
      <c r="H4079" s="69">
        <v>127282</v>
      </c>
      <c r="I4079" s="68" t="s">
        <v>5149</v>
      </c>
      <c r="J4079" s="70"/>
      <c r="K4079" s="178" t="s">
        <v>3455</v>
      </c>
    </row>
    <row r="4080" spans="1:11">
      <c r="A4080" s="67" t="s">
        <v>3809</v>
      </c>
      <c r="B4080" s="68" t="s">
        <v>3810</v>
      </c>
      <c r="C4080" s="68" t="s">
        <v>3805</v>
      </c>
      <c r="D4080" s="68" t="s">
        <v>3806</v>
      </c>
      <c r="E4080" s="68" t="s">
        <v>4288</v>
      </c>
      <c r="F4080" s="68" t="s">
        <v>4288</v>
      </c>
      <c r="G4080" s="68" t="s">
        <v>3475</v>
      </c>
      <c r="H4080" s="69">
        <v>462540</v>
      </c>
      <c r="I4080" s="68" t="s">
        <v>5149</v>
      </c>
      <c r="J4080" s="70"/>
      <c r="K4080" s="178" t="s">
        <v>3455</v>
      </c>
    </row>
    <row r="4081" spans="1:11">
      <c r="A4081" s="67" t="s">
        <v>3813</v>
      </c>
      <c r="B4081" s="68" t="s">
        <v>3814</v>
      </c>
      <c r="C4081" s="68" t="s">
        <v>3805</v>
      </c>
      <c r="D4081" s="68" t="s">
        <v>3806</v>
      </c>
      <c r="E4081" s="68" t="s">
        <v>4288</v>
      </c>
      <c r="F4081" s="68" t="s">
        <v>4288</v>
      </c>
      <c r="G4081" s="68" t="s">
        <v>3475</v>
      </c>
      <c r="H4081" s="69">
        <v>6230190</v>
      </c>
      <c r="I4081" s="68" t="s">
        <v>5149</v>
      </c>
      <c r="J4081" s="70"/>
      <c r="K4081" s="178" t="s">
        <v>3455</v>
      </c>
    </row>
    <row r="4082" spans="1:11">
      <c r="A4082" s="67" t="s">
        <v>4264</v>
      </c>
      <c r="B4082" s="68" t="s">
        <v>4265</v>
      </c>
      <c r="C4082" s="68" t="s">
        <v>3805</v>
      </c>
      <c r="D4082" s="68" t="s">
        <v>3806</v>
      </c>
      <c r="E4082" s="68" t="s">
        <v>4288</v>
      </c>
      <c r="F4082" s="68" t="s">
        <v>4288</v>
      </c>
      <c r="G4082" s="68" t="s">
        <v>3475</v>
      </c>
      <c r="H4082" s="69">
        <v>110905</v>
      </c>
      <c r="I4082" s="68" t="s">
        <v>5149</v>
      </c>
      <c r="J4082" s="70"/>
      <c r="K4082" s="178" t="s">
        <v>3455</v>
      </c>
    </row>
    <row r="4083" spans="1:11">
      <c r="A4083" s="67" t="s">
        <v>4435</v>
      </c>
      <c r="B4083" s="68" t="s">
        <v>4436</v>
      </c>
      <c r="C4083" s="68" t="s">
        <v>3805</v>
      </c>
      <c r="D4083" s="68" t="s">
        <v>3806</v>
      </c>
      <c r="E4083" s="68" t="s">
        <v>4288</v>
      </c>
      <c r="F4083" s="68" t="s">
        <v>4288</v>
      </c>
      <c r="G4083" s="68" t="s">
        <v>3475</v>
      </c>
      <c r="H4083" s="69">
        <v>5915977</v>
      </c>
      <c r="I4083" s="68" t="s">
        <v>5149</v>
      </c>
      <c r="J4083" s="70"/>
      <c r="K4083" s="178" t="s">
        <v>3455</v>
      </c>
    </row>
    <row r="4084" spans="1:11">
      <c r="A4084" s="67" t="s">
        <v>4314</v>
      </c>
      <c r="B4084" s="68" t="s">
        <v>4315</v>
      </c>
      <c r="C4084" s="68" t="s">
        <v>3805</v>
      </c>
      <c r="D4084" s="68" t="s">
        <v>3806</v>
      </c>
      <c r="E4084" s="68" t="s">
        <v>4288</v>
      </c>
      <c r="F4084" s="68" t="s">
        <v>4288</v>
      </c>
      <c r="G4084" s="68" t="s">
        <v>3475</v>
      </c>
      <c r="H4084" s="69">
        <v>22561</v>
      </c>
      <c r="I4084" s="68" t="s">
        <v>5149</v>
      </c>
      <c r="J4084" s="70"/>
      <c r="K4084" s="178" t="s">
        <v>3455</v>
      </c>
    </row>
    <row r="4085" spans="1:11">
      <c r="A4085" s="67" t="s">
        <v>3819</v>
      </c>
      <c r="B4085" s="68" t="s">
        <v>3820</v>
      </c>
      <c r="C4085" s="68" t="s">
        <v>3805</v>
      </c>
      <c r="D4085" s="68" t="s">
        <v>3806</v>
      </c>
      <c r="E4085" s="68" t="s">
        <v>4288</v>
      </c>
      <c r="F4085" s="68" t="s">
        <v>4288</v>
      </c>
      <c r="G4085" s="68" t="s">
        <v>3475</v>
      </c>
      <c r="H4085" s="69">
        <v>24496757</v>
      </c>
      <c r="I4085" s="68" t="s">
        <v>5149</v>
      </c>
      <c r="J4085" s="70"/>
      <c r="K4085" s="178" t="s">
        <v>3455</v>
      </c>
    </row>
    <row r="4086" spans="1:11">
      <c r="A4086" s="67" t="s">
        <v>3821</v>
      </c>
      <c r="B4086" s="68" t="s">
        <v>3820</v>
      </c>
      <c r="C4086" s="68" t="s">
        <v>3805</v>
      </c>
      <c r="D4086" s="68" t="s">
        <v>3806</v>
      </c>
      <c r="E4086" s="68" t="s">
        <v>4288</v>
      </c>
      <c r="F4086" s="68" t="s">
        <v>4288</v>
      </c>
      <c r="G4086" s="68" t="s">
        <v>3475</v>
      </c>
      <c r="H4086" s="69">
        <v>5849236</v>
      </c>
      <c r="I4086" s="68" t="s">
        <v>5149</v>
      </c>
      <c r="J4086" s="70"/>
      <c r="K4086" s="178" t="s">
        <v>3455</v>
      </c>
    </row>
    <row r="4087" spans="1:11">
      <c r="A4087" s="67" t="s">
        <v>3822</v>
      </c>
      <c r="B4087" s="68" t="s">
        <v>3823</v>
      </c>
      <c r="C4087" s="68" t="s">
        <v>3824</v>
      </c>
      <c r="D4087" s="68" t="s">
        <v>3825</v>
      </c>
      <c r="E4087" s="68" t="s">
        <v>4288</v>
      </c>
      <c r="F4087" s="68" t="s">
        <v>4288</v>
      </c>
      <c r="G4087" s="68" t="s">
        <v>3475</v>
      </c>
      <c r="H4087" s="69">
        <v>447139</v>
      </c>
      <c r="I4087" s="68" t="s">
        <v>5149</v>
      </c>
      <c r="J4087" s="70"/>
      <c r="K4087" s="178" t="s">
        <v>3455</v>
      </c>
    </row>
    <row r="4088" spans="1:11">
      <c r="A4088" s="67" t="s">
        <v>3826</v>
      </c>
      <c r="B4088" s="68" t="s">
        <v>3827</v>
      </c>
      <c r="C4088" s="68" t="s">
        <v>3824</v>
      </c>
      <c r="D4088" s="68" t="s">
        <v>3825</v>
      </c>
      <c r="E4088" s="68" t="s">
        <v>4288</v>
      </c>
      <c r="F4088" s="68" t="s">
        <v>4288</v>
      </c>
      <c r="G4088" s="68" t="s">
        <v>3475</v>
      </c>
      <c r="H4088" s="69">
        <v>1310167</v>
      </c>
      <c r="I4088" s="68" t="s">
        <v>5149</v>
      </c>
      <c r="J4088" s="70"/>
      <c r="K4088" s="178" t="s">
        <v>3455</v>
      </c>
    </row>
    <row r="4089" spans="1:11">
      <c r="A4089" s="67" t="s">
        <v>3828</v>
      </c>
      <c r="B4089" s="68" t="s">
        <v>3829</v>
      </c>
      <c r="C4089" s="68" t="s">
        <v>3824</v>
      </c>
      <c r="D4089" s="68" t="s">
        <v>3825</v>
      </c>
      <c r="E4089" s="68" t="s">
        <v>4288</v>
      </c>
      <c r="F4089" s="68" t="s">
        <v>4288</v>
      </c>
      <c r="G4089" s="68" t="s">
        <v>3475</v>
      </c>
      <c r="H4089" s="69">
        <v>814184</v>
      </c>
      <c r="I4089" s="68" t="s">
        <v>5149</v>
      </c>
      <c r="J4089" s="70"/>
      <c r="K4089" s="178" t="s">
        <v>3455</v>
      </c>
    </row>
    <row r="4090" spans="1:11">
      <c r="A4090" s="67" t="s">
        <v>3832</v>
      </c>
      <c r="B4090" s="68" t="s">
        <v>3833</v>
      </c>
      <c r="C4090" s="68" t="s">
        <v>3824</v>
      </c>
      <c r="D4090" s="68" t="s">
        <v>3825</v>
      </c>
      <c r="E4090" s="68" t="s">
        <v>4288</v>
      </c>
      <c r="F4090" s="68" t="s">
        <v>4288</v>
      </c>
      <c r="G4090" s="68" t="s">
        <v>3475</v>
      </c>
      <c r="H4090" s="69">
        <v>1390425</v>
      </c>
      <c r="I4090" s="68" t="s">
        <v>5149</v>
      </c>
      <c r="J4090" s="70"/>
      <c r="K4090" s="178" t="s">
        <v>3455</v>
      </c>
    </row>
    <row r="4091" spans="1:11">
      <c r="A4091" s="67" t="s">
        <v>3836</v>
      </c>
      <c r="B4091" s="68" t="s">
        <v>3837</v>
      </c>
      <c r="C4091" s="68" t="s">
        <v>3824</v>
      </c>
      <c r="D4091" s="68" t="s">
        <v>3825</v>
      </c>
      <c r="E4091" s="68" t="s">
        <v>4288</v>
      </c>
      <c r="F4091" s="68" t="s">
        <v>4288</v>
      </c>
      <c r="G4091" s="68" t="s">
        <v>3475</v>
      </c>
      <c r="H4091" s="69">
        <v>666141</v>
      </c>
      <c r="I4091" s="68" t="s">
        <v>5149</v>
      </c>
      <c r="J4091" s="70"/>
      <c r="K4091" s="178" t="s">
        <v>3455</v>
      </c>
    </row>
    <row r="4092" spans="1:11">
      <c r="A4092" s="67" t="s">
        <v>3838</v>
      </c>
      <c r="B4092" s="68" t="s">
        <v>3839</v>
      </c>
      <c r="C4092" s="68" t="s">
        <v>3824</v>
      </c>
      <c r="D4092" s="68" t="s">
        <v>3825</v>
      </c>
      <c r="E4092" s="68" t="s">
        <v>4288</v>
      </c>
      <c r="F4092" s="68" t="s">
        <v>4288</v>
      </c>
      <c r="G4092" s="68" t="s">
        <v>3475</v>
      </c>
      <c r="H4092" s="69">
        <v>20588339</v>
      </c>
      <c r="I4092" s="68" t="s">
        <v>5149</v>
      </c>
      <c r="J4092" s="70"/>
      <c r="K4092" s="178" t="s">
        <v>3455</v>
      </c>
    </row>
    <row r="4093" spans="1:11">
      <c r="A4093" s="67" t="s">
        <v>5062</v>
      </c>
      <c r="B4093" s="68" t="s">
        <v>4664</v>
      </c>
      <c r="C4093" s="68" t="s">
        <v>3824</v>
      </c>
      <c r="D4093" s="68" t="s">
        <v>3825</v>
      </c>
      <c r="E4093" s="68" t="s">
        <v>4288</v>
      </c>
      <c r="F4093" s="68" t="s">
        <v>4288</v>
      </c>
      <c r="G4093" s="68" t="s">
        <v>3475</v>
      </c>
      <c r="H4093" s="69">
        <v>18652088</v>
      </c>
      <c r="I4093" s="68" t="s">
        <v>5149</v>
      </c>
      <c r="J4093" s="70"/>
      <c r="K4093" s="178" t="s">
        <v>3455</v>
      </c>
    </row>
    <row r="4094" spans="1:11">
      <c r="A4094" s="67" t="s">
        <v>3840</v>
      </c>
      <c r="B4094" s="68" t="s">
        <v>3841</v>
      </c>
      <c r="C4094" s="68" t="s">
        <v>3824</v>
      </c>
      <c r="D4094" s="68" t="s">
        <v>3825</v>
      </c>
      <c r="E4094" s="68" t="s">
        <v>4288</v>
      </c>
      <c r="F4094" s="68" t="s">
        <v>4288</v>
      </c>
      <c r="G4094" s="68" t="s">
        <v>3475</v>
      </c>
      <c r="H4094" s="69">
        <v>109461847</v>
      </c>
      <c r="I4094" s="68" t="s">
        <v>5149</v>
      </c>
      <c r="J4094" s="70"/>
      <c r="K4094" s="178" t="s">
        <v>3455</v>
      </c>
    </row>
    <row r="4095" spans="1:11">
      <c r="A4095" s="67" t="s">
        <v>3842</v>
      </c>
      <c r="B4095" s="68" t="s">
        <v>3843</v>
      </c>
      <c r="C4095" s="68" t="s">
        <v>3824</v>
      </c>
      <c r="D4095" s="68" t="s">
        <v>3825</v>
      </c>
      <c r="E4095" s="68" t="s">
        <v>4288</v>
      </c>
      <c r="F4095" s="68" t="s">
        <v>4288</v>
      </c>
      <c r="G4095" s="68" t="s">
        <v>3475</v>
      </c>
      <c r="H4095" s="69">
        <v>170257</v>
      </c>
      <c r="I4095" s="68" t="s">
        <v>5149</v>
      </c>
      <c r="J4095" s="70"/>
      <c r="K4095" s="178" t="s">
        <v>3455</v>
      </c>
    </row>
    <row r="4096" spans="1:11">
      <c r="A4096" s="67" t="s">
        <v>4234</v>
      </c>
      <c r="B4096" s="68" t="s">
        <v>4235</v>
      </c>
      <c r="C4096" s="68" t="s">
        <v>3824</v>
      </c>
      <c r="D4096" s="68" t="s">
        <v>3825</v>
      </c>
      <c r="E4096" s="68" t="s">
        <v>4288</v>
      </c>
      <c r="F4096" s="68" t="s">
        <v>4288</v>
      </c>
      <c r="G4096" s="68" t="s">
        <v>3475</v>
      </c>
      <c r="H4096" s="69">
        <v>4889469</v>
      </c>
      <c r="I4096" s="68" t="s">
        <v>5149</v>
      </c>
      <c r="J4096" s="70"/>
      <c r="K4096" s="178" t="s">
        <v>3455</v>
      </c>
    </row>
    <row r="4097" spans="1:11">
      <c r="A4097" s="67" t="s">
        <v>4200</v>
      </c>
      <c r="B4097" s="68" t="s">
        <v>4201</v>
      </c>
      <c r="C4097" s="68" t="s">
        <v>3824</v>
      </c>
      <c r="D4097" s="68" t="s">
        <v>3825</v>
      </c>
      <c r="E4097" s="68" t="s">
        <v>4288</v>
      </c>
      <c r="F4097" s="68" t="s">
        <v>4288</v>
      </c>
      <c r="G4097" s="68" t="s">
        <v>3475</v>
      </c>
      <c r="H4097" s="69">
        <v>16231612</v>
      </c>
      <c r="I4097" s="68" t="s">
        <v>5149</v>
      </c>
      <c r="J4097" s="70"/>
      <c r="K4097" s="178" t="s">
        <v>3455</v>
      </c>
    </row>
    <row r="4098" spans="1:11">
      <c r="A4098" s="67" t="s">
        <v>4236</v>
      </c>
      <c r="B4098" s="68" t="s">
        <v>4237</v>
      </c>
      <c r="C4098" s="68" t="s">
        <v>3824</v>
      </c>
      <c r="D4098" s="68" t="s">
        <v>3825</v>
      </c>
      <c r="E4098" s="68" t="s">
        <v>4288</v>
      </c>
      <c r="F4098" s="68" t="s">
        <v>4288</v>
      </c>
      <c r="G4098" s="68" t="s">
        <v>3475</v>
      </c>
      <c r="H4098" s="69">
        <v>9136368</v>
      </c>
      <c r="I4098" s="68" t="s">
        <v>5149</v>
      </c>
      <c r="J4098" s="70"/>
      <c r="K4098" s="178" t="s">
        <v>3455</v>
      </c>
    </row>
    <row r="4099" spans="1:11">
      <c r="A4099" s="67" t="s">
        <v>3850</v>
      </c>
      <c r="B4099" s="68" t="s">
        <v>3851</v>
      </c>
      <c r="C4099" s="68" t="s">
        <v>3846</v>
      </c>
      <c r="D4099" s="68" t="s">
        <v>3847</v>
      </c>
      <c r="E4099" s="68" t="s">
        <v>4288</v>
      </c>
      <c r="F4099" s="68" t="s">
        <v>4288</v>
      </c>
      <c r="G4099" s="68" t="s">
        <v>3475</v>
      </c>
      <c r="H4099" s="69">
        <v>104545</v>
      </c>
      <c r="I4099" s="68" t="s">
        <v>5149</v>
      </c>
      <c r="J4099" s="70"/>
      <c r="K4099" s="178" t="s">
        <v>3455</v>
      </c>
    </row>
    <row r="4100" spans="1:11">
      <c r="A4100" s="67" t="s">
        <v>3854</v>
      </c>
      <c r="B4100" s="68" t="s">
        <v>3855</v>
      </c>
      <c r="C4100" s="68" t="s">
        <v>3846</v>
      </c>
      <c r="D4100" s="68" t="s">
        <v>3847</v>
      </c>
      <c r="E4100" s="68" t="s">
        <v>4288</v>
      </c>
      <c r="F4100" s="68" t="s">
        <v>4288</v>
      </c>
      <c r="G4100" s="68" t="s">
        <v>3475</v>
      </c>
      <c r="H4100" s="69">
        <v>7448073</v>
      </c>
      <c r="I4100" s="68" t="s">
        <v>5149</v>
      </c>
      <c r="J4100" s="70"/>
      <c r="K4100" s="178" t="s">
        <v>3455</v>
      </c>
    </row>
    <row r="4101" spans="1:11">
      <c r="A4101" s="67" t="s">
        <v>3856</v>
      </c>
      <c r="B4101" s="68" t="s">
        <v>3857</v>
      </c>
      <c r="C4101" s="68" t="s">
        <v>3846</v>
      </c>
      <c r="D4101" s="68" t="s">
        <v>3847</v>
      </c>
      <c r="E4101" s="68" t="s">
        <v>4288</v>
      </c>
      <c r="F4101" s="68" t="s">
        <v>4288</v>
      </c>
      <c r="G4101" s="68" t="s">
        <v>3475</v>
      </c>
      <c r="H4101" s="69">
        <v>1033737</v>
      </c>
      <c r="I4101" s="68" t="s">
        <v>5149</v>
      </c>
      <c r="J4101" s="70"/>
      <c r="K4101" s="178" t="s">
        <v>3455</v>
      </c>
    </row>
    <row r="4102" spans="1:11">
      <c r="A4102" s="67" t="s">
        <v>3858</v>
      </c>
      <c r="B4102" s="68" t="s">
        <v>3859</v>
      </c>
      <c r="C4102" s="68" t="s">
        <v>3846</v>
      </c>
      <c r="D4102" s="68" t="s">
        <v>3847</v>
      </c>
      <c r="E4102" s="68" t="s">
        <v>4288</v>
      </c>
      <c r="F4102" s="68" t="s">
        <v>4288</v>
      </c>
      <c r="G4102" s="68" t="s">
        <v>3475</v>
      </c>
      <c r="H4102" s="69">
        <v>1169950</v>
      </c>
      <c r="I4102" s="68" t="s">
        <v>5149</v>
      </c>
      <c r="J4102" s="70"/>
      <c r="K4102" s="178" t="s">
        <v>3455</v>
      </c>
    </row>
    <row r="4103" spans="1:11">
      <c r="A4103" s="67" t="s">
        <v>3860</v>
      </c>
      <c r="B4103" s="68" t="s">
        <v>3861</v>
      </c>
      <c r="C4103" s="68" t="s">
        <v>3846</v>
      </c>
      <c r="D4103" s="68" t="s">
        <v>3847</v>
      </c>
      <c r="E4103" s="68" t="s">
        <v>4288</v>
      </c>
      <c r="F4103" s="68" t="s">
        <v>4288</v>
      </c>
      <c r="G4103" s="68" t="s">
        <v>3475</v>
      </c>
      <c r="H4103" s="69">
        <v>2485797</v>
      </c>
      <c r="I4103" s="68" t="s">
        <v>5149</v>
      </c>
      <c r="J4103" s="70"/>
      <c r="K4103" s="178" t="s">
        <v>3455</v>
      </c>
    </row>
    <row r="4104" spans="1:11">
      <c r="A4104" s="67" t="s">
        <v>3862</v>
      </c>
      <c r="B4104" s="68" t="s">
        <v>3863</v>
      </c>
      <c r="C4104" s="68" t="s">
        <v>3846</v>
      </c>
      <c r="D4104" s="68" t="s">
        <v>3847</v>
      </c>
      <c r="E4104" s="68" t="s">
        <v>4288</v>
      </c>
      <c r="F4104" s="68" t="s">
        <v>4288</v>
      </c>
      <c r="G4104" s="68" t="s">
        <v>3475</v>
      </c>
      <c r="H4104" s="69">
        <v>135335</v>
      </c>
      <c r="I4104" s="68" t="s">
        <v>5149</v>
      </c>
      <c r="J4104" s="70"/>
      <c r="K4104" s="178" t="s">
        <v>3455</v>
      </c>
    </row>
    <row r="4105" spans="1:11">
      <c r="A4105" s="67" t="s">
        <v>3866</v>
      </c>
      <c r="B4105" s="68" t="s">
        <v>3867</v>
      </c>
      <c r="C4105" s="68" t="s">
        <v>3846</v>
      </c>
      <c r="D4105" s="68" t="s">
        <v>3847</v>
      </c>
      <c r="E4105" s="68" t="s">
        <v>4288</v>
      </c>
      <c r="F4105" s="68" t="s">
        <v>4288</v>
      </c>
      <c r="G4105" s="68" t="s">
        <v>3475</v>
      </c>
      <c r="H4105" s="69">
        <v>55106</v>
      </c>
      <c r="I4105" s="68" t="s">
        <v>5149</v>
      </c>
      <c r="J4105" s="70"/>
      <c r="K4105" s="178" t="s">
        <v>3455</v>
      </c>
    </row>
    <row r="4106" spans="1:11">
      <c r="A4106" s="67" t="s">
        <v>3868</v>
      </c>
      <c r="B4106" s="68" t="s">
        <v>3869</v>
      </c>
      <c r="C4106" s="68" t="s">
        <v>3846</v>
      </c>
      <c r="D4106" s="68" t="s">
        <v>3847</v>
      </c>
      <c r="E4106" s="68" t="s">
        <v>4288</v>
      </c>
      <c r="F4106" s="68" t="s">
        <v>4288</v>
      </c>
      <c r="G4106" s="68" t="s">
        <v>3475</v>
      </c>
      <c r="H4106" s="69">
        <v>794466</v>
      </c>
      <c r="I4106" s="68" t="s">
        <v>5149</v>
      </c>
      <c r="J4106" s="70"/>
      <c r="K4106" s="178" t="s">
        <v>3455</v>
      </c>
    </row>
    <row r="4107" spans="1:11">
      <c r="A4107" s="67" t="s">
        <v>3870</v>
      </c>
      <c r="B4107" s="68" t="s">
        <v>3871</v>
      </c>
      <c r="C4107" s="68" t="s">
        <v>3846</v>
      </c>
      <c r="D4107" s="68" t="s">
        <v>3847</v>
      </c>
      <c r="E4107" s="68" t="s">
        <v>4288</v>
      </c>
      <c r="F4107" s="68" t="s">
        <v>4288</v>
      </c>
      <c r="G4107" s="68" t="s">
        <v>3475</v>
      </c>
      <c r="H4107" s="69">
        <v>421608</v>
      </c>
      <c r="I4107" s="68" t="s">
        <v>5149</v>
      </c>
      <c r="J4107" s="70"/>
      <c r="K4107" s="178" t="s">
        <v>3455</v>
      </c>
    </row>
    <row r="4108" spans="1:11">
      <c r="A4108" s="67" t="s">
        <v>4196</v>
      </c>
      <c r="B4108" s="68" t="s">
        <v>4197</v>
      </c>
      <c r="C4108" s="68" t="s">
        <v>3846</v>
      </c>
      <c r="D4108" s="68" t="s">
        <v>3847</v>
      </c>
      <c r="E4108" s="68" t="s">
        <v>4288</v>
      </c>
      <c r="F4108" s="68" t="s">
        <v>4288</v>
      </c>
      <c r="G4108" s="68" t="s">
        <v>3475</v>
      </c>
      <c r="H4108" s="69">
        <v>5920149</v>
      </c>
      <c r="I4108" s="68" t="s">
        <v>5149</v>
      </c>
      <c r="J4108" s="70"/>
      <c r="K4108" s="178" t="s">
        <v>3455</v>
      </c>
    </row>
    <row r="4109" spans="1:11">
      <c r="A4109" s="67" t="s">
        <v>3890</v>
      </c>
      <c r="B4109" s="68" t="s">
        <v>3891</v>
      </c>
      <c r="C4109" s="68" t="s">
        <v>3846</v>
      </c>
      <c r="D4109" s="68" t="s">
        <v>3847</v>
      </c>
      <c r="E4109" s="68" t="s">
        <v>4288</v>
      </c>
      <c r="F4109" s="68" t="s">
        <v>4288</v>
      </c>
      <c r="G4109" s="68" t="s">
        <v>3475</v>
      </c>
      <c r="H4109" s="69">
        <v>1248376</v>
      </c>
      <c r="I4109" s="68" t="s">
        <v>5149</v>
      </c>
      <c r="J4109" s="70"/>
      <c r="K4109" s="178" t="s">
        <v>3455</v>
      </c>
    </row>
    <row r="4110" spans="1:11">
      <c r="A4110" s="67" t="s">
        <v>3892</v>
      </c>
      <c r="B4110" s="68" t="s">
        <v>3893</v>
      </c>
      <c r="C4110" s="68" t="s">
        <v>3846</v>
      </c>
      <c r="D4110" s="68" t="s">
        <v>3847</v>
      </c>
      <c r="E4110" s="68" t="s">
        <v>4288</v>
      </c>
      <c r="F4110" s="68" t="s">
        <v>4288</v>
      </c>
      <c r="G4110" s="68" t="s">
        <v>3475</v>
      </c>
      <c r="H4110" s="69">
        <v>11498298</v>
      </c>
      <c r="I4110" s="68" t="s">
        <v>5149</v>
      </c>
      <c r="J4110" s="70"/>
      <c r="K4110" s="178" t="s">
        <v>3455</v>
      </c>
    </row>
    <row r="4111" spans="1:11">
      <c r="A4111" s="67" t="s">
        <v>3894</v>
      </c>
      <c r="B4111" s="68" t="s">
        <v>3895</v>
      </c>
      <c r="C4111" s="68" t="s">
        <v>3846</v>
      </c>
      <c r="D4111" s="68" t="s">
        <v>3847</v>
      </c>
      <c r="E4111" s="68" t="s">
        <v>4288</v>
      </c>
      <c r="F4111" s="68" t="s">
        <v>4288</v>
      </c>
      <c r="G4111" s="68" t="s">
        <v>3475</v>
      </c>
      <c r="H4111" s="69">
        <v>83008</v>
      </c>
      <c r="I4111" s="68" t="s">
        <v>5149</v>
      </c>
      <c r="J4111" s="70"/>
      <c r="K4111" s="178" t="s">
        <v>3455</v>
      </c>
    </row>
    <row r="4112" spans="1:11">
      <c r="A4112" s="67" t="s">
        <v>4348</v>
      </c>
      <c r="B4112" s="68" t="s">
        <v>4349</v>
      </c>
      <c r="C4112" s="68" t="s">
        <v>3846</v>
      </c>
      <c r="D4112" s="68" t="s">
        <v>3847</v>
      </c>
      <c r="E4112" s="68" t="s">
        <v>4288</v>
      </c>
      <c r="F4112" s="68" t="s">
        <v>4288</v>
      </c>
      <c r="G4112" s="68" t="s">
        <v>3475</v>
      </c>
      <c r="H4112" s="69">
        <v>60000</v>
      </c>
      <c r="I4112" s="68" t="s">
        <v>5149</v>
      </c>
      <c r="J4112" s="70"/>
      <c r="K4112" s="178" t="s">
        <v>3455</v>
      </c>
    </row>
    <row r="4113" spans="1:11">
      <c r="A4113" s="67" t="s">
        <v>5059</v>
      </c>
      <c r="B4113" s="68" t="s">
        <v>4661</v>
      </c>
      <c r="C4113" s="68" t="s">
        <v>3846</v>
      </c>
      <c r="D4113" s="68" t="s">
        <v>3847</v>
      </c>
      <c r="E4113" s="68" t="s">
        <v>4288</v>
      </c>
      <c r="F4113" s="68" t="s">
        <v>4288</v>
      </c>
      <c r="G4113" s="68" t="s">
        <v>3475</v>
      </c>
      <c r="H4113" s="69">
        <v>1328622</v>
      </c>
      <c r="I4113" s="68" t="s">
        <v>5149</v>
      </c>
      <c r="J4113" s="70"/>
      <c r="K4113" s="178" t="s">
        <v>3455</v>
      </c>
    </row>
    <row r="4114" spans="1:11">
      <c r="A4114" s="67" t="s">
        <v>3896</v>
      </c>
      <c r="B4114" s="68" t="s">
        <v>3897</v>
      </c>
      <c r="C4114" s="68" t="s">
        <v>3846</v>
      </c>
      <c r="D4114" s="68" t="s">
        <v>3847</v>
      </c>
      <c r="E4114" s="68" t="s">
        <v>4288</v>
      </c>
      <c r="F4114" s="68" t="s">
        <v>4288</v>
      </c>
      <c r="G4114" s="68" t="s">
        <v>3475</v>
      </c>
      <c r="H4114" s="69">
        <v>101396884</v>
      </c>
      <c r="I4114" s="68" t="s">
        <v>5149</v>
      </c>
      <c r="J4114" s="70"/>
      <c r="K4114" s="178" t="s">
        <v>3455</v>
      </c>
    </row>
    <row r="4115" spans="1:11">
      <c r="A4115" s="67" t="s">
        <v>3902</v>
      </c>
      <c r="B4115" s="68" t="s">
        <v>3903</v>
      </c>
      <c r="C4115" s="68" t="s">
        <v>3900</v>
      </c>
      <c r="D4115" s="68" t="s">
        <v>3901</v>
      </c>
      <c r="E4115" s="68" t="s">
        <v>4288</v>
      </c>
      <c r="F4115" s="68" t="s">
        <v>4288</v>
      </c>
      <c r="G4115" s="68" t="s">
        <v>3475</v>
      </c>
      <c r="H4115" s="69">
        <v>1095518</v>
      </c>
      <c r="I4115" s="68" t="s">
        <v>5149</v>
      </c>
      <c r="J4115" s="70"/>
      <c r="K4115" s="178" t="s">
        <v>3455</v>
      </c>
    </row>
    <row r="4116" spans="1:11">
      <c r="A4116" s="67" t="s">
        <v>3904</v>
      </c>
      <c r="B4116" s="68" t="s">
        <v>3905</v>
      </c>
      <c r="C4116" s="68" t="s">
        <v>3900</v>
      </c>
      <c r="D4116" s="68" t="s">
        <v>3901</v>
      </c>
      <c r="E4116" s="68" t="s">
        <v>4288</v>
      </c>
      <c r="F4116" s="68" t="s">
        <v>4288</v>
      </c>
      <c r="G4116" s="68" t="s">
        <v>3475</v>
      </c>
      <c r="H4116" s="69">
        <v>24169158</v>
      </c>
      <c r="I4116" s="68" t="s">
        <v>5149</v>
      </c>
      <c r="J4116" s="70"/>
      <c r="K4116" s="178" t="s">
        <v>3455</v>
      </c>
    </row>
    <row r="4117" spans="1:11">
      <c r="A4117" s="67" t="s">
        <v>3906</v>
      </c>
      <c r="B4117" s="68" t="s">
        <v>3907</v>
      </c>
      <c r="C4117" s="68" t="s">
        <v>3900</v>
      </c>
      <c r="D4117" s="68" t="s">
        <v>3901</v>
      </c>
      <c r="E4117" s="68" t="s">
        <v>4288</v>
      </c>
      <c r="F4117" s="68" t="s">
        <v>4288</v>
      </c>
      <c r="G4117" s="68" t="s">
        <v>3475</v>
      </c>
      <c r="H4117" s="69">
        <v>6932961</v>
      </c>
      <c r="I4117" s="68" t="s">
        <v>5149</v>
      </c>
      <c r="J4117" s="70"/>
      <c r="K4117" s="178" t="s">
        <v>3455</v>
      </c>
    </row>
    <row r="4118" spans="1:11">
      <c r="A4118" s="67" t="s">
        <v>3910</v>
      </c>
      <c r="B4118" s="68" t="s">
        <v>3911</v>
      </c>
      <c r="C4118" s="68" t="s">
        <v>3900</v>
      </c>
      <c r="D4118" s="68" t="s">
        <v>3901</v>
      </c>
      <c r="E4118" s="68" t="s">
        <v>4288</v>
      </c>
      <c r="F4118" s="68" t="s">
        <v>4288</v>
      </c>
      <c r="G4118" s="68" t="s">
        <v>3475</v>
      </c>
      <c r="H4118" s="69">
        <v>1894661</v>
      </c>
      <c r="I4118" s="68" t="s">
        <v>5149</v>
      </c>
      <c r="J4118" s="70"/>
      <c r="K4118" s="178" t="s">
        <v>3455</v>
      </c>
    </row>
    <row r="4119" spans="1:11">
      <c r="A4119" s="67" t="s">
        <v>3912</v>
      </c>
      <c r="B4119" s="68" t="s">
        <v>3913</v>
      </c>
      <c r="C4119" s="68" t="s">
        <v>3900</v>
      </c>
      <c r="D4119" s="68" t="s">
        <v>3901</v>
      </c>
      <c r="E4119" s="68" t="s">
        <v>4288</v>
      </c>
      <c r="F4119" s="68" t="s">
        <v>4288</v>
      </c>
      <c r="G4119" s="68" t="s">
        <v>3475</v>
      </c>
      <c r="H4119" s="69">
        <v>843653</v>
      </c>
      <c r="I4119" s="68" t="s">
        <v>5149</v>
      </c>
      <c r="J4119" s="70"/>
      <c r="K4119" s="178" t="s">
        <v>3455</v>
      </c>
    </row>
    <row r="4120" spans="1:11">
      <c r="A4120" s="67" t="s">
        <v>4441</v>
      </c>
      <c r="B4120" s="68" t="s">
        <v>4442</v>
      </c>
      <c r="C4120" s="68" t="s">
        <v>3900</v>
      </c>
      <c r="D4120" s="68" t="s">
        <v>3901</v>
      </c>
      <c r="E4120" s="68" t="s">
        <v>4288</v>
      </c>
      <c r="F4120" s="68" t="s">
        <v>4288</v>
      </c>
      <c r="G4120" s="68" t="s">
        <v>3475</v>
      </c>
      <c r="H4120" s="69">
        <v>3500215</v>
      </c>
      <c r="I4120" s="68" t="s">
        <v>5149</v>
      </c>
      <c r="J4120" s="70"/>
      <c r="K4120" s="178" t="s">
        <v>3455</v>
      </c>
    </row>
    <row r="4121" spans="1:11">
      <c r="A4121" s="67" t="s">
        <v>3918</v>
      </c>
      <c r="B4121" s="68" t="s">
        <v>3919</v>
      </c>
      <c r="C4121" s="68" t="s">
        <v>3900</v>
      </c>
      <c r="D4121" s="68" t="s">
        <v>3901</v>
      </c>
      <c r="E4121" s="68" t="s">
        <v>4288</v>
      </c>
      <c r="F4121" s="68" t="s">
        <v>4288</v>
      </c>
      <c r="G4121" s="68" t="s">
        <v>3475</v>
      </c>
      <c r="H4121" s="69">
        <v>56435364</v>
      </c>
      <c r="I4121" s="68" t="s">
        <v>5149</v>
      </c>
      <c r="J4121" s="70"/>
      <c r="K4121" s="178" t="s">
        <v>3455</v>
      </c>
    </row>
    <row r="4122" spans="1:11">
      <c r="A4122" s="67" t="s">
        <v>3920</v>
      </c>
      <c r="B4122" s="68" t="s">
        <v>3921</v>
      </c>
      <c r="C4122" s="68" t="s">
        <v>3900</v>
      </c>
      <c r="D4122" s="68" t="s">
        <v>3901</v>
      </c>
      <c r="E4122" s="68" t="s">
        <v>4288</v>
      </c>
      <c r="F4122" s="68" t="s">
        <v>4288</v>
      </c>
      <c r="G4122" s="68" t="s">
        <v>3475</v>
      </c>
      <c r="H4122" s="69">
        <v>1681012</v>
      </c>
      <c r="I4122" s="68" t="s">
        <v>5149</v>
      </c>
      <c r="J4122" s="70"/>
      <c r="K4122" s="178" t="s">
        <v>3455</v>
      </c>
    </row>
    <row r="4123" spans="1:11">
      <c r="A4123" s="67" t="s">
        <v>4445</v>
      </c>
      <c r="B4123" s="68" t="s">
        <v>4446</v>
      </c>
      <c r="C4123" s="68" t="s">
        <v>3924</v>
      </c>
      <c r="D4123" s="68" t="s">
        <v>3925</v>
      </c>
      <c r="E4123" s="68" t="s">
        <v>4288</v>
      </c>
      <c r="F4123" s="68" t="s">
        <v>4288</v>
      </c>
      <c r="G4123" s="68" t="s">
        <v>3475</v>
      </c>
      <c r="H4123" s="69">
        <v>15034600</v>
      </c>
      <c r="I4123" s="68" t="s">
        <v>5149</v>
      </c>
      <c r="J4123" s="70"/>
      <c r="K4123" s="178" t="s">
        <v>3455</v>
      </c>
    </row>
    <row r="4124" spans="1:11">
      <c r="A4124" s="67" t="s">
        <v>4449</v>
      </c>
      <c r="B4124" s="68" t="s">
        <v>4450</v>
      </c>
      <c r="C4124" s="68" t="s">
        <v>3924</v>
      </c>
      <c r="D4124" s="68" t="s">
        <v>3925</v>
      </c>
      <c r="E4124" s="68" t="s">
        <v>4288</v>
      </c>
      <c r="F4124" s="68" t="s">
        <v>4288</v>
      </c>
      <c r="G4124" s="68" t="s">
        <v>3475</v>
      </c>
      <c r="H4124" s="69">
        <v>27723538</v>
      </c>
      <c r="I4124" s="68" t="s">
        <v>5149</v>
      </c>
      <c r="J4124" s="70"/>
      <c r="K4124" s="178" t="s">
        <v>3455</v>
      </c>
    </row>
    <row r="4125" spans="1:11">
      <c r="A4125" s="67" t="s">
        <v>5063</v>
      </c>
      <c r="B4125" s="68" t="s">
        <v>5108</v>
      </c>
      <c r="C4125" s="68" t="s">
        <v>3924</v>
      </c>
      <c r="D4125" s="68" t="s">
        <v>3925</v>
      </c>
      <c r="E4125" s="68" t="s">
        <v>4288</v>
      </c>
      <c r="F4125" s="68" t="s">
        <v>4288</v>
      </c>
      <c r="G4125" s="68" t="s">
        <v>3475</v>
      </c>
      <c r="H4125" s="69">
        <v>11639625</v>
      </c>
      <c r="I4125" s="68" t="s">
        <v>5149</v>
      </c>
      <c r="J4125" s="70"/>
      <c r="K4125" s="178" t="s">
        <v>3455</v>
      </c>
    </row>
    <row r="4126" spans="1:11">
      <c r="A4126" s="67" t="s">
        <v>3946</v>
      </c>
      <c r="B4126" s="68" t="s">
        <v>3947</v>
      </c>
      <c r="C4126" s="68" t="s">
        <v>3924</v>
      </c>
      <c r="D4126" s="68" t="s">
        <v>3925</v>
      </c>
      <c r="E4126" s="68" t="s">
        <v>4288</v>
      </c>
      <c r="F4126" s="68" t="s">
        <v>4288</v>
      </c>
      <c r="G4126" s="68" t="s">
        <v>3475</v>
      </c>
      <c r="H4126" s="69">
        <v>10733421</v>
      </c>
      <c r="I4126" s="68" t="s">
        <v>5149</v>
      </c>
      <c r="J4126" s="70"/>
      <c r="K4126" s="178" t="s">
        <v>3455</v>
      </c>
    </row>
    <row r="4127" spans="1:11">
      <c r="A4127" s="67" t="s">
        <v>3948</v>
      </c>
      <c r="B4127" s="68" t="s">
        <v>3949</v>
      </c>
      <c r="C4127" s="68" t="s">
        <v>3924</v>
      </c>
      <c r="D4127" s="68" t="s">
        <v>3925</v>
      </c>
      <c r="E4127" s="68" t="s">
        <v>4288</v>
      </c>
      <c r="F4127" s="68" t="s">
        <v>4288</v>
      </c>
      <c r="G4127" s="68" t="s">
        <v>3475</v>
      </c>
      <c r="H4127" s="69">
        <v>2256</v>
      </c>
      <c r="I4127" s="68" t="s">
        <v>5149</v>
      </c>
      <c r="J4127" s="70"/>
      <c r="K4127" s="178" t="s">
        <v>3455</v>
      </c>
    </row>
    <row r="4128" spans="1:11">
      <c r="A4128" s="67" t="s">
        <v>3950</v>
      </c>
      <c r="B4128" s="68" t="s">
        <v>3951</v>
      </c>
      <c r="C4128" s="68" t="s">
        <v>3952</v>
      </c>
      <c r="D4128" s="68" t="s">
        <v>3953</v>
      </c>
      <c r="E4128" s="68" t="s">
        <v>4288</v>
      </c>
      <c r="F4128" s="68" t="s">
        <v>4288</v>
      </c>
      <c r="G4128" s="68" t="s">
        <v>3475</v>
      </c>
      <c r="H4128" s="69">
        <v>4657</v>
      </c>
      <c r="I4128" s="68" t="s">
        <v>5149</v>
      </c>
      <c r="J4128" s="70"/>
      <c r="K4128" s="178" t="s">
        <v>3455</v>
      </c>
    </row>
    <row r="4129" spans="1:11">
      <c r="A4129" s="67" t="s">
        <v>3954</v>
      </c>
      <c r="B4129" s="68" t="s">
        <v>3955</v>
      </c>
      <c r="C4129" s="68" t="s">
        <v>3952</v>
      </c>
      <c r="D4129" s="68" t="s">
        <v>3953</v>
      </c>
      <c r="E4129" s="68" t="s">
        <v>4288</v>
      </c>
      <c r="F4129" s="68" t="s">
        <v>4288</v>
      </c>
      <c r="G4129" s="68" t="s">
        <v>3475</v>
      </c>
      <c r="H4129" s="69">
        <v>1761738</v>
      </c>
      <c r="I4129" s="68" t="s">
        <v>5149</v>
      </c>
      <c r="J4129" s="70"/>
      <c r="K4129" s="178" t="s">
        <v>3455</v>
      </c>
    </row>
    <row r="4130" spans="1:11">
      <c r="A4130" s="67" t="s">
        <v>3956</v>
      </c>
      <c r="B4130" s="68" t="s">
        <v>3957</v>
      </c>
      <c r="C4130" s="68" t="s">
        <v>3952</v>
      </c>
      <c r="D4130" s="68" t="s">
        <v>3953</v>
      </c>
      <c r="E4130" s="68" t="s">
        <v>4288</v>
      </c>
      <c r="F4130" s="68" t="s">
        <v>4288</v>
      </c>
      <c r="G4130" s="68" t="s">
        <v>3475</v>
      </c>
      <c r="H4130" s="69">
        <v>14315161</v>
      </c>
      <c r="I4130" s="68" t="s">
        <v>5149</v>
      </c>
      <c r="J4130" s="70"/>
      <c r="K4130" s="178" t="s">
        <v>3455</v>
      </c>
    </row>
    <row r="4131" spans="1:11">
      <c r="A4131" s="67" t="s">
        <v>3958</v>
      </c>
      <c r="B4131" s="68" t="s">
        <v>3959</v>
      </c>
      <c r="C4131" s="68" t="s">
        <v>3952</v>
      </c>
      <c r="D4131" s="68" t="s">
        <v>3953</v>
      </c>
      <c r="E4131" s="68" t="s">
        <v>4288</v>
      </c>
      <c r="F4131" s="68" t="s">
        <v>4288</v>
      </c>
      <c r="G4131" s="68" t="s">
        <v>3475</v>
      </c>
      <c r="H4131" s="69">
        <v>128541</v>
      </c>
      <c r="I4131" s="68" t="s">
        <v>5149</v>
      </c>
      <c r="J4131" s="70"/>
      <c r="K4131" s="178" t="s">
        <v>3455</v>
      </c>
    </row>
    <row r="4132" spans="1:11">
      <c r="A4132" s="67" t="s">
        <v>3962</v>
      </c>
      <c r="B4132" s="68" t="s">
        <v>3963</v>
      </c>
      <c r="C4132" s="68" t="s">
        <v>3952</v>
      </c>
      <c r="D4132" s="68" t="s">
        <v>3953</v>
      </c>
      <c r="E4132" s="68" t="s">
        <v>4288</v>
      </c>
      <c r="F4132" s="68" t="s">
        <v>4288</v>
      </c>
      <c r="G4132" s="68" t="s">
        <v>3475</v>
      </c>
      <c r="H4132" s="69">
        <v>4949025</v>
      </c>
      <c r="I4132" s="68" t="s">
        <v>5149</v>
      </c>
      <c r="J4132" s="70"/>
      <c r="K4132" s="178" t="s">
        <v>3455</v>
      </c>
    </row>
    <row r="4133" spans="1:11">
      <c r="A4133" s="67" t="s">
        <v>4330</v>
      </c>
      <c r="B4133" s="68" t="s">
        <v>4213</v>
      </c>
      <c r="C4133" s="68" t="s">
        <v>3952</v>
      </c>
      <c r="D4133" s="68" t="s">
        <v>3953</v>
      </c>
      <c r="E4133" s="68" t="s">
        <v>4288</v>
      </c>
      <c r="F4133" s="68" t="s">
        <v>4288</v>
      </c>
      <c r="G4133" s="68" t="s">
        <v>3475</v>
      </c>
      <c r="H4133" s="69">
        <v>262300</v>
      </c>
      <c r="I4133" s="68" t="s">
        <v>5149</v>
      </c>
      <c r="J4133" s="70"/>
      <c r="K4133" s="178" t="s">
        <v>3455</v>
      </c>
    </row>
    <row r="4134" spans="1:11">
      <c r="A4134" s="67" t="s">
        <v>3964</v>
      </c>
      <c r="B4134" s="68" t="s">
        <v>3965</v>
      </c>
      <c r="C4134" s="68" t="s">
        <v>3952</v>
      </c>
      <c r="D4134" s="68" t="s">
        <v>3953</v>
      </c>
      <c r="E4134" s="68" t="s">
        <v>4288</v>
      </c>
      <c r="F4134" s="68" t="s">
        <v>4288</v>
      </c>
      <c r="G4134" s="68" t="s">
        <v>3475</v>
      </c>
      <c r="H4134" s="69">
        <v>25773400</v>
      </c>
      <c r="I4134" s="68" t="s">
        <v>5149</v>
      </c>
      <c r="J4134" s="70"/>
      <c r="K4134" s="178" t="s">
        <v>3455</v>
      </c>
    </row>
    <row r="4135" spans="1:11">
      <c r="A4135" s="67" t="s">
        <v>3966</v>
      </c>
      <c r="B4135" s="68" t="s">
        <v>3967</v>
      </c>
      <c r="C4135" s="68" t="s">
        <v>3952</v>
      </c>
      <c r="D4135" s="68" t="s">
        <v>3953</v>
      </c>
      <c r="E4135" s="68" t="s">
        <v>4288</v>
      </c>
      <c r="F4135" s="68" t="s">
        <v>4288</v>
      </c>
      <c r="G4135" s="68" t="s">
        <v>3475</v>
      </c>
      <c r="H4135" s="69">
        <v>1686416</v>
      </c>
      <c r="I4135" s="68" t="s">
        <v>5149</v>
      </c>
      <c r="J4135" s="70"/>
      <c r="K4135" s="178" t="s">
        <v>3455</v>
      </c>
    </row>
    <row r="4136" spans="1:11">
      <c r="A4136" s="67" t="s">
        <v>3972</v>
      </c>
      <c r="B4136" s="68" t="s">
        <v>3973</v>
      </c>
      <c r="C4136" s="68" t="s">
        <v>3970</v>
      </c>
      <c r="D4136" s="68" t="s">
        <v>3971</v>
      </c>
      <c r="E4136" s="68" t="s">
        <v>4288</v>
      </c>
      <c r="F4136" s="68" t="s">
        <v>4288</v>
      </c>
      <c r="G4136" s="68" t="s">
        <v>3475</v>
      </c>
      <c r="H4136" s="69">
        <v>1801448</v>
      </c>
      <c r="I4136" s="68" t="s">
        <v>5149</v>
      </c>
      <c r="J4136" s="70"/>
      <c r="K4136" s="178" t="s">
        <v>3455</v>
      </c>
    </row>
    <row r="4137" spans="1:11">
      <c r="A4137" s="67" t="s">
        <v>4451</v>
      </c>
      <c r="B4137" s="68" t="s">
        <v>4452</v>
      </c>
      <c r="C4137" s="68" t="s">
        <v>3970</v>
      </c>
      <c r="D4137" s="68" t="s">
        <v>3971</v>
      </c>
      <c r="E4137" s="68" t="s">
        <v>4288</v>
      </c>
      <c r="F4137" s="68" t="s">
        <v>4288</v>
      </c>
      <c r="G4137" s="68" t="s">
        <v>3475</v>
      </c>
      <c r="H4137" s="69">
        <v>5745750</v>
      </c>
      <c r="I4137" s="68" t="s">
        <v>5149</v>
      </c>
      <c r="J4137" s="70"/>
      <c r="K4137" s="178" t="s">
        <v>3455</v>
      </c>
    </row>
    <row r="4138" spans="1:11">
      <c r="A4138" s="67" t="s">
        <v>4331</v>
      </c>
      <c r="B4138" s="68" t="s">
        <v>4213</v>
      </c>
      <c r="C4138" s="68" t="s">
        <v>3970</v>
      </c>
      <c r="D4138" s="68" t="s">
        <v>3971</v>
      </c>
      <c r="E4138" s="68" t="s">
        <v>4288</v>
      </c>
      <c r="F4138" s="68" t="s">
        <v>4288</v>
      </c>
      <c r="G4138" s="68" t="s">
        <v>3475</v>
      </c>
      <c r="H4138" s="69">
        <v>10078172</v>
      </c>
      <c r="I4138" s="68" t="s">
        <v>5149</v>
      </c>
      <c r="J4138" s="70"/>
      <c r="K4138" s="178" t="s">
        <v>3455</v>
      </c>
    </row>
    <row r="4139" spans="1:11">
      <c r="A4139" s="67" t="s">
        <v>4000</v>
      </c>
      <c r="B4139" s="68" t="s">
        <v>4001</v>
      </c>
      <c r="C4139" s="68" t="s">
        <v>3970</v>
      </c>
      <c r="D4139" s="68" t="s">
        <v>3971</v>
      </c>
      <c r="E4139" s="68" t="s">
        <v>4288</v>
      </c>
      <c r="F4139" s="68" t="s">
        <v>4288</v>
      </c>
      <c r="G4139" s="68" t="s">
        <v>3475</v>
      </c>
      <c r="H4139" s="69">
        <v>52403</v>
      </c>
      <c r="I4139" s="68" t="s">
        <v>5149</v>
      </c>
      <c r="J4139" s="70"/>
      <c r="K4139" s="178" t="s">
        <v>3455</v>
      </c>
    </row>
    <row r="4140" spans="1:11">
      <c r="A4140" s="67" t="s">
        <v>4002</v>
      </c>
      <c r="B4140" s="68" t="s">
        <v>4003</v>
      </c>
      <c r="C4140" s="68" t="s">
        <v>4004</v>
      </c>
      <c r="D4140" s="68" t="s">
        <v>4005</v>
      </c>
      <c r="E4140" s="68" t="s">
        <v>4288</v>
      </c>
      <c r="F4140" s="68" t="s">
        <v>4288</v>
      </c>
      <c r="G4140" s="68" t="s">
        <v>3475</v>
      </c>
      <c r="H4140" s="69">
        <v>4513</v>
      </c>
      <c r="I4140" s="68" t="s">
        <v>5149</v>
      </c>
      <c r="J4140" s="70"/>
      <c r="K4140" s="178" t="s">
        <v>3455</v>
      </c>
    </row>
    <row r="4141" spans="1:11">
      <c r="A4141" s="67" t="s">
        <v>4282</v>
      </c>
      <c r="B4141" s="68" t="s">
        <v>4213</v>
      </c>
      <c r="C4141" s="68" t="s">
        <v>4004</v>
      </c>
      <c r="D4141" s="68" t="s">
        <v>4005</v>
      </c>
      <c r="E4141" s="68" t="s">
        <v>4288</v>
      </c>
      <c r="F4141" s="68" t="s">
        <v>4288</v>
      </c>
      <c r="G4141" s="68" t="s">
        <v>3475</v>
      </c>
      <c r="H4141" s="69">
        <v>2471136</v>
      </c>
      <c r="I4141" s="68" t="s">
        <v>5149</v>
      </c>
      <c r="J4141" s="70"/>
      <c r="K4141" s="178" t="s">
        <v>3455</v>
      </c>
    </row>
    <row r="4142" spans="1:11">
      <c r="A4142" s="67" t="s">
        <v>4016</v>
      </c>
      <c r="B4142" s="68" t="s">
        <v>4017</v>
      </c>
      <c r="C4142" s="68" t="s">
        <v>4004</v>
      </c>
      <c r="D4142" s="68" t="s">
        <v>4005</v>
      </c>
      <c r="E4142" s="68" t="s">
        <v>4288</v>
      </c>
      <c r="F4142" s="68" t="s">
        <v>4288</v>
      </c>
      <c r="G4142" s="68" t="s">
        <v>3475</v>
      </c>
      <c r="H4142" s="69">
        <v>10211482</v>
      </c>
      <c r="I4142" s="68" t="s">
        <v>5149</v>
      </c>
      <c r="J4142" s="70"/>
      <c r="K4142" s="178" t="s">
        <v>3455</v>
      </c>
    </row>
    <row r="4143" spans="1:11">
      <c r="A4143" s="67" t="s">
        <v>4018</v>
      </c>
      <c r="B4143" s="68" t="s">
        <v>4019</v>
      </c>
      <c r="C4143" s="68" t="s">
        <v>4004</v>
      </c>
      <c r="D4143" s="68" t="s">
        <v>4005</v>
      </c>
      <c r="E4143" s="68" t="s">
        <v>4288</v>
      </c>
      <c r="F4143" s="68" t="s">
        <v>4288</v>
      </c>
      <c r="G4143" s="68" t="s">
        <v>3475</v>
      </c>
      <c r="H4143" s="69">
        <v>883857</v>
      </c>
      <c r="I4143" s="68" t="s">
        <v>5149</v>
      </c>
      <c r="J4143" s="70"/>
      <c r="K4143" s="178" t="s">
        <v>3455</v>
      </c>
    </row>
    <row r="4144" spans="1:11">
      <c r="A4144" s="67" t="s">
        <v>4030</v>
      </c>
      <c r="B4144" s="68" t="s">
        <v>4031</v>
      </c>
      <c r="C4144" s="68" t="s">
        <v>4022</v>
      </c>
      <c r="D4144" s="68" t="s">
        <v>4023</v>
      </c>
      <c r="E4144" s="68" t="s">
        <v>4288</v>
      </c>
      <c r="F4144" s="68" t="s">
        <v>4288</v>
      </c>
      <c r="G4144" s="68" t="s">
        <v>3475</v>
      </c>
      <c r="H4144" s="69">
        <v>408920</v>
      </c>
      <c r="I4144" s="68" t="s">
        <v>5149</v>
      </c>
      <c r="J4144" s="70"/>
      <c r="K4144" s="178" t="s">
        <v>3455</v>
      </c>
    </row>
    <row r="4145" spans="1:11">
      <c r="A4145" s="67" t="s">
        <v>4034</v>
      </c>
      <c r="B4145" s="68" t="s">
        <v>4035</v>
      </c>
      <c r="C4145" s="68" t="s">
        <v>4022</v>
      </c>
      <c r="D4145" s="68" t="s">
        <v>4023</v>
      </c>
      <c r="E4145" s="68" t="s">
        <v>4288</v>
      </c>
      <c r="F4145" s="68" t="s">
        <v>4288</v>
      </c>
      <c r="G4145" s="68" t="s">
        <v>3475</v>
      </c>
      <c r="H4145" s="69">
        <v>3842362</v>
      </c>
      <c r="I4145" s="68" t="s">
        <v>5149</v>
      </c>
      <c r="J4145" s="70"/>
      <c r="K4145" s="178" t="s">
        <v>3455</v>
      </c>
    </row>
    <row r="4146" spans="1:11">
      <c r="A4146" s="67" t="s">
        <v>4036</v>
      </c>
      <c r="B4146" s="68" t="s">
        <v>4037</v>
      </c>
      <c r="C4146" s="68" t="s">
        <v>4022</v>
      </c>
      <c r="D4146" s="68" t="s">
        <v>4023</v>
      </c>
      <c r="E4146" s="68" t="s">
        <v>4288</v>
      </c>
      <c r="F4146" s="68" t="s">
        <v>4288</v>
      </c>
      <c r="G4146" s="68" t="s">
        <v>3475</v>
      </c>
      <c r="H4146" s="69">
        <v>1504</v>
      </c>
      <c r="I4146" s="68" t="s">
        <v>5149</v>
      </c>
      <c r="J4146" s="70"/>
      <c r="K4146" s="178" t="s">
        <v>3455</v>
      </c>
    </row>
    <row r="4147" spans="1:11">
      <c r="A4147" s="67" t="s">
        <v>4038</v>
      </c>
      <c r="B4147" s="68" t="s">
        <v>4039</v>
      </c>
      <c r="C4147" s="68" t="s">
        <v>4022</v>
      </c>
      <c r="D4147" s="68" t="s">
        <v>4023</v>
      </c>
      <c r="E4147" s="68" t="s">
        <v>4288</v>
      </c>
      <c r="F4147" s="68" t="s">
        <v>4288</v>
      </c>
      <c r="G4147" s="68" t="s">
        <v>3475</v>
      </c>
      <c r="H4147" s="69">
        <v>13568374</v>
      </c>
      <c r="I4147" s="68" t="s">
        <v>5149</v>
      </c>
      <c r="J4147" s="70"/>
      <c r="K4147" s="178" t="s">
        <v>3455</v>
      </c>
    </row>
    <row r="4148" spans="1:11">
      <c r="A4148" s="67" t="s">
        <v>4060</v>
      </c>
      <c r="B4148" s="68" t="s">
        <v>4061</v>
      </c>
      <c r="C4148" s="68" t="s">
        <v>4042</v>
      </c>
      <c r="D4148" s="68" t="s">
        <v>4043</v>
      </c>
      <c r="E4148" s="68" t="s">
        <v>4288</v>
      </c>
      <c r="F4148" s="68" t="s">
        <v>4288</v>
      </c>
      <c r="G4148" s="68" t="s">
        <v>3475</v>
      </c>
      <c r="H4148" s="69">
        <v>1504</v>
      </c>
      <c r="I4148" s="68" t="s">
        <v>5149</v>
      </c>
      <c r="J4148" s="70"/>
      <c r="K4148" s="178" t="s">
        <v>3455</v>
      </c>
    </row>
    <row r="4149" spans="1:11">
      <c r="A4149" s="67" t="s">
        <v>4064</v>
      </c>
      <c r="B4149" s="68" t="s">
        <v>4065</v>
      </c>
      <c r="C4149" s="68" t="s">
        <v>4042</v>
      </c>
      <c r="D4149" s="68" t="s">
        <v>4043</v>
      </c>
      <c r="E4149" s="68" t="s">
        <v>4288</v>
      </c>
      <c r="F4149" s="68" t="s">
        <v>4288</v>
      </c>
      <c r="G4149" s="68" t="s">
        <v>3475</v>
      </c>
      <c r="H4149" s="69">
        <v>4021627</v>
      </c>
      <c r="I4149" s="68" t="s">
        <v>5149</v>
      </c>
      <c r="J4149" s="70"/>
      <c r="K4149" s="178" t="s">
        <v>3455</v>
      </c>
    </row>
    <row r="4150" spans="1:11">
      <c r="A4150" s="67" t="s">
        <v>4316</v>
      </c>
      <c r="B4150" s="68" t="s">
        <v>4213</v>
      </c>
      <c r="C4150" s="68" t="s">
        <v>4042</v>
      </c>
      <c r="D4150" s="68" t="s">
        <v>4043</v>
      </c>
      <c r="E4150" s="68" t="s">
        <v>4288</v>
      </c>
      <c r="F4150" s="68" t="s">
        <v>4288</v>
      </c>
      <c r="G4150" s="68" t="s">
        <v>3475</v>
      </c>
      <c r="H4150" s="69">
        <v>14924889</v>
      </c>
      <c r="I4150" s="68" t="s">
        <v>5149</v>
      </c>
      <c r="J4150" s="70"/>
      <c r="K4150" s="178" t="s">
        <v>3455</v>
      </c>
    </row>
    <row r="4151" spans="1:11">
      <c r="A4151" s="67" t="s">
        <v>4068</v>
      </c>
      <c r="B4151" s="68" t="s">
        <v>4069</v>
      </c>
      <c r="C4151" s="68" t="s">
        <v>4042</v>
      </c>
      <c r="D4151" s="68" t="s">
        <v>4043</v>
      </c>
      <c r="E4151" s="68" t="s">
        <v>4288</v>
      </c>
      <c r="F4151" s="68" t="s">
        <v>4288</v>
      </c>
      <c r="G4151" s="68" t="s">
        <v>3475</v>
      </c>
      <c r="H4151" s="69">
        <v>26896961</v>
      </c>
      <c r="I4151" s="68" t="s">
        <v>5149</v>
      </c>
      <c r="J4151" s="70"/>
      <c r="K4151" s="178" t="s">
        <v>3455</v>
      </c>
    </row>
    <row r="4152" spans="1:11">
      <c r="A4152" s="67" t="s">
        <v>4070</v>
      </c>
      <c r="B4152" s="68" t="s">
        <v>4071</v>
      </c>
      <c r="C4152" s="68" t="s">
        <v>4072</v>
      </c>
      <c r="D4152" s="68" t="s">
        <v>4073</v>
      </c>
      <c r="E4152" s="68" t="s">
        <v>4288</v>
      </c>
      <c r="F4152" s="68" t="s">
        <v>4288</v>
      </c>
      <c r="G4152" s="68" t="s">
        <v>3475</v>
      </c>
      <c r="H4152" s="69">
        <v>428999</v>
      </c>
      <c r="I4152" s="68" t="s">
        <v>5149</v>
      </c>
      <c r="J4152" s="70"/>
      <c r="K4152" s="178" t="s">
        <v>3455</v>
      </c>
    </row>
    <row r="4153" spans="1:11">
      <c r="A4153" s="67" t="s">
        <v>4074</v>
      </c>
      <c r="B4153" s="68" t="s">
        <v>4075</v>
      </c>
      <c r="C4153" s="68" t="s">
        <v>4072</v>
      </c>
      <c r="D4153" s="68" t="s">
        <v>4073</v>
      </c>
      <c r="E4153" s="68" t="s">
        <v>4288</v>
      </c>
      <c r="F4153" s="68" t="s">
        <v>4288</v>
      </c>
      <c r="G4153" s="68" t="s">
        <v>3475</v>
      </c>
      <c r="H4153" s="69">
        <v>50777</v>
      </c>
      <c r="I4153" s="68" t="s">
        <v>5149</v>
      </c>
      <c r="J4153" s="70"/>
      <c r="K4153" s="178" t="s">
        <v>3455</v>
      </c>
    </row>
    <row r="4154" spans="1:11">
      <c r="A4154" s="67" t="s">
        <v>4467</v>
      </c>
      <c r="B4154" s="68" t="s">
        <v>4468</v>
      </c>
      <c r="C4154" s="68" t="s">
        <v>4072</v>
      </c>
      <c r="D4154" s="68" t="s">
        <v>4073</v>
      </c>
      <c r="E4154" s="68" t="s">
        <v>4288</v>
      </c>
      <c r="F4154" s="68" t="s">
        <v>4288</v>
      </c>
      <c r="G4154" s="68" t="s">
        <v>3475</v>
      </c>
      <c r="H4154" s="69">
        <v>2790956</v>
      </c>
      <c r="I4154" s="68" t="s">
        <v>5149</v>
      </c>
      <c r="J4154" s="70"/>
      <c r="K4154" s="178" t="s">
        <v>3455</v>
      </c>
    </row>
    <row r="4155" spans="1:11">
      <c r="A4155" s="67" t="s">
        <v>4471</v>
      </c>
      <c r="B4155" s="68" t="s">
        <v>4472</v>
      </c>
      <c r="C4155" s="68" t="s">
        <v>4072</v>
      </c>
      <c r="D4155" s="68" t="s">
        <v>4073</v>
      </c>
      <c r="E4155" s="68" t="s">
        <v>4288</v>
      </c>
      <c r="F4155" s="68" t="s">
        <v>4288</v>
      </c>
      <c r="G4155" s="68" t="s">
        <v>3475</v>
      </c>
      <c r="H4155" s="69">
        <v>217797</v>
      </c>
      <c r="I4155" s="68" t="s">
        <v>5149</v>
      </c>
      <c r="J4155" s="70"/>
      <c r="K4155" s="178" t="s">
        <v>3455</v>
      </c>
    </row>
    <row r="4156" spans="1:11">
      <c r="A4156" s="67" t="s">
        <v>4082</v>
      </c>
      <c r="B4156" s="68" t="s">
        <v>4083</v>
      </c>
      <c r="C4156" s="68" t="s">
        <v>4072</v>
      </c>
      <c r="D4156" s="68" t="s">
        <v>4073</v>
      </c>
      <c r="E4156" s="68" t="s">
        <v>4288</v>
      </c>
      <c r="F4156" s="68" t="s">
        <v>4288</v>
      </c>
      <c r="G4156" s="68" t="s">
        <v>3475</v>
      </c>
      <c r="H4156" s="69">
        <v>21914017</v>
      </c>
      <c r="I4156" s="68" t="s">
        <v>5149</v>
      </c>
      <c r="J4156" s="70"/>
      <c r="K4156" s="178" t="s">
        <v>3455</v>
      </c>
    </row>
    <row r="4157" spans="1:11">
      <c r="A4157" s="67" t="s">
        <v>4084</v>
      </c>
      <c r="B4157" s="68" t="s">
        <v>4085</v>
      </c>
      <c r="C4157" s="68" t="s">
        <v>4072</v>
      </c>
      <c r="D4157" s="68" t="s">
        <v>4073</v>
      </c>
      <c r="E4157" s="68" t="s">
        <v>4288</v>
      </c>
      <c r="F4157" s="68" t="s">
        <v>4288</v>
      </c>
      <c r="G4157" s="68" t="s">
        <v>3475</v>
      </c>
      <c r="H4157" s="69">
        <v>1804917</v>
      </c>
      <c r="I4157" s="68" t="s">
        <v>5149</v>
      </c>
      <c r="J4157" s="70"/>
      <c r="K4157" s="178" t="s">
        <v>3455</v>
      </c>
    </row>
    <row r="4158" spans="1:11">
      <c r="A4158" s="67" t="s">
        <v>4086</v>
      </c>
      <c r="B4158" s="68" t="s">
        <v>4087</v>
      </c>
      <c r="C4158" s="68" t="s">
        <v>4088</v>
      </c>
      <c r="D4158" s="68" t="s">
        <v>4089</v>
      </c>
      <c r="E4158" s="68" t="s">
        <v>4288</v>
      </c>
      <c r="F4158" s="68" t="s">
        <v>4288</v>
      </c>
      <c r="G4158" s="68" t="s">
        <v>3475</v>
      </c>
      <c r="H4158" s="69">
        <v>71073</v>
      </c>
      <c r="I4158" s="68" t="s">
        <v>5149</v>
      </c>
      <c r="J4158" s="70"/>
      <c r="K4158" s="178" t="s">
        <v>3455</v>
      </c>
    </row>
    <row r="4159" spans="1:11">
      <c r="A4159" s="67" t="s">
        <v>4475</v>
      </c>
      <c r="B4159" s="68" t="s">
        <v>4476</v>
      </c>
      <c r="C4159" s="68" t="s">
        <v>4088</v>
      </c>
      <c r="D4159" s="68" t="s">
        <v>4089</v>
      </c>
      <c r="E4159" s="68" t="s">
        <v>4288</v>
      </c>
      <c r="F4159" s="68" t="s">
        <v>4288</v>
      </c>
      <c r="G4159" s="68" t="s">
        <v>3475</v>
      </c>
      <c r="H4159" s="69">
        <v>104395</v>
      </c>
      <c r="I4159" s="68" t="s">
        <v>5149</v>
      </c>
      <c r="J4159" s="70"/>
      <c r="K4159" s="178" t="s">
        <v>3455</v>
      </c>
    </row>
    <row r="4160" spans="1:11">
      <c r="A4160" s="67" t="s">
        <v>4096</v>
      </c>
      <c r="B4160" s="68" t="s">
        <v>4097</v>
      </c>
      <c r="C4160" s="68" t="s">
        <v>4088</v>
      </c>
      <c r="D4160" s="68" t="s">
        <v>4089</v>
      </c>
      <c r="E4160" s="68" t="s">
        <v>4288</v>
      </c>
      <c r="F4160" s="68" t="s">
        <v>4288</v>
      </c>
      <c r="G4160" s="68" t="s">
        <v>3475</v>
      </c>
      <c r="H4160" s="69">
        <v>7318809</v>
      </c>
      <c r="I4160" s="68" t="s">
        <v>5149</v>
      </c>
      <c r="J4160" s="70"/>
      <c r="K4160" s="178" t="s">
        <v>3455</v>
      </c>
    </row>
    <row r="4161" spans="1:11">
      <c r="A4161" s="67" t="s">
        <v>4110</v>
      </c>
      <c r="B4161" s="68" t="s">
        <v>4111</v>
      </c>
      <c r="C4161" s="68" t="s">
        <v>4100</v>
      </c>
      <c r="D4161" s="68" t="s">
        <v>4101</v>
      </c>
      <c r="E4161" s="68" t="s">
        <v>4288</v>
      </c>
      <c r="F4161" s="68" t="s">
        <v>4288</v>
      </c>
      <c r="G4161" s="68" t="s">
        <v>3475</v>
      </c>
      <c r="H4161" s="69">
        <v>516815</v>
      </c>
      <c r="I4161" s="68" t="s">
        <v>5149</v>
      </c>
      <c r="J4161" s="70"/>
      <c r="K4161" s="178" t="s">
        <v>3455</v>
      </c>
    </row>
    <row r="4162" spans="1:11">
      <c r="A4162" s="67" t="s">
        <v>4112</v>
      </c>
      <c r="B4162" s="68" t="s">
        <v>4113</v>
      </c>
      <c r="C4162" s="68" t="s">
        <v>4100</v>
      </c>
      <c r="D4162" s="68" t="s">
        <v>4101</v>
      </c>
      <c r="E4162" s="68" t="s">
        <v>4288</v>
      </c>
      <c r="F4162" s="68" t="s">
        <v>4288</v>
      </c>
      <c r="G4162" s="68" t="s">
        <v>3475</v>
      </c>
      <c r="H4162" s="69">
        <v>8287125</v>
      </c>
      <c r="I4162" s="68" t="s">
        <v>5149</v>
      </c>
      <c r="J4162" s="70"/>
      <c r="K4162" s="178" t="s">
        <v>3455</v>
      </c>
    </row>
    <row r="4163" spans="1:11">
      <c r="A4163" s="67" t="s">
        <v>4114</v>
      </c>
      <c r="B4163" s="68" t="s">
        <v>4115</v>
      </c>
      <c r="C4163" s="68" t="s">
        <v>4100</v>
      </c>
      <c r="D4163" s="68" t="s">
        <v>4101</v>
      </c>
      <c r="E4163" s="68" t="s">
        <v>4288</v>
      </c>
      <c r="F4163" s="68" t="s">
        <v>4288</v>
      </c>
      <c r="G4163" s="68" t="s">
        <v>3475</v>
      </c>
      <c r="H4163" s="69">
        <v>195200</v>
      </c>
      <c r="I4163" s="68" t="s">
        <v>5149</v>
      </c>
      <c r="J4163" s="70"/>
      <c r="K4163" s="178" t="s">
        <v>3455</v>
      </c>
    </row>
    <row r="4164" spans="1:11">
      <c r="A4164" s="67" t="s">
        <v>4120</v>
      </c>
      <c r="B4164" s="68" t="s">
        <v>4121</v>
      </c>
      <c r="C4164" s="68" t="s">
        <v>4118</v>
      </c>
      <c r="D4164" s="68" t="s">
        <v>4119</v>
      </c>
      <c r="E4164" s="68" t="s">
        <v>4288</v>
      </c>
      <c r="F4164" s="68" t="s">
        <v>4288</v>
      </c>
      <c r="G4164" s="68" t="s">
        <v>3475</v>
      </c>
      <c r="H4164" s="69">
        <v>68096</v>
      </c>
      <c r="I4164" s="68" t="s">
        <v>5149</v>
      </c>
      <c r="J4164" s="70"/>
      <c r="K4164" s="178" t="s">
        <v>3455</v>
      </c>
    </row>
    <row r="4165" spans="1:11">
      <c r="A4165" s="67" t="s">
        <v>4489</v>
      </c>
      <c r="B4165" s="68" t="s">
        <v>4213</v>
      </c>
      <c r="C4165" s="68" t="s">
        <v>4118</v>
      </c>
      <c r="D4165" s="68" t="s">
        <v>4119</v>
      </c>
      <c r="E4165" s="68" t="s">
        <v>4288</v>
      </c>
      <c r="F4165" s="68" t="s">
        <v>4288</v>
      </c>
      <c r="G4165" s="68" t="s">
        <v>3475</v>
      </c>
      <c r="H4165" s="69">
        <v>68826</v>
      </c>
      <c r="I4165" s="68" t="s">
        <v>5149</v>
      </c>
      <c r="J4165" s="70"/>
      <c r="K4165" s="178" t="s">
        <v>3455</v>
      </c>
    </row>
    <row r="4166" spans="1:11">
      <c r="A4166" s="67" t="s">
        <v>4124</v>
      </c>
      <c r="B4166" s="68" t="s">
        <v>4125</v>
      </c>
      <c r="C4166" s="68" t="s">
        <v>4126</v>
      </c>
      <c r="D4166" s="68" t="s">
        <v>4127</v>
      </c>
      <c r="E4166" s="68" t="s">
        <v>4288</v>
      </c>
      <c r="F4166" s="68" t="s">
        <v>4288</v>
      </c>
      <c r="G4166" s="68" t="s">
        <v>3475</v>
      </c>
      <c r="H4166" s="69">
        <v>57651</v>
      </c>
      <c r="I4166" s="68" t="s">
        <v>5149</v>
      </c>
      <c r="J4166" s="70"/>
      <c r="K4166" s="178" t="s">
        <v>3455</v>
      </c>
    </row>
    <row r="4167" spans="1:11">
      <c r="A4167" s="67" t="s">
        <v>4132</v>
      </c>
      <c r="B4167" s="68" t="s">
        <v>4133</v>
      </c>
      <c r="C4167" s="68" t="s">
        <v>4126</v>
      </c>
      <c r="D4167" s="68" t="s">
        <v>4127</v>
      </c>
      <c r="E4167" s="68" t="s">
        <v>4288</v>
      </c>
      <c r="F4167" s="68" t="s">
        <v>4288</v>
      </c>
      <c r="G4167" s="68" t="s">
        <v>3475</v>
      </c>
      <c r="H4167" s="69">
        <v>530700</v>
      </c>
      <c r="I4167" s="68" t="s">
        <v>5149</v>
      </c>
      <c r="J4167" s="70"/>
      <c r="K4167" s="178" t="s">
        <v>3455</v>
      </c>
    </row>
    <row r="4168" spans="1:11">
      <c r="A4168" s="67" t="s">
        <v>4134</v>
      </c>
      <c r="B4168" s="68" t="s">
        <v>4135</v>
      </c>
      <c r="C4168" s="68" t="s">
        <v>4126</v>
      </c>
      <c r="D4168" s="68" t="s">
        <v>4127</v>
      </c>
      <c r="E4168" s="68" t="s">
        <v>4288</v>
      </c>
      <c r="F4168" s="68" t="s">
        <v>4288</v>
      </c>
      <c r="G4168" s="68" t="s">
        <v>3475</v>
      </c>
      <c r="H4168" s="69">
        <v>1805600</v>
      </c>
      <c r="I4168" s="68" t="s">
        <v>5149</v>
      </c>
      <c r="J4168" s="70"/>
      <c r="K4168" s="178" t="s">
        <v>3455</v>
      </c>
    </row>
    <row r="4169" spans="1:11">
      <c r="A4169" s="67" t="s">
        <v>4492</v>
      </c>
      <c r="B4169" s="68" t="s">
        <v>4493</v>
      </c>
      <c r="C4169" s="68" t="s">
        <v>4126</v>
      </c>
      <c r="D4169" s="68" t="s">
        <v>4127</v>
      </c>
      <c r="E4169" s="68" t="s">
        <v>4288</v>
      </c>
      <c r="F4169" s="68" t="s">
        <v>4288</v>
      </c>
      <c r="G4169" s="68" t="s">
        <v>3475</v>
      </c>
      <c r="H4169" s="69">
        <v>571862</v>
      </c>
      <c r="I4169" s="68" t="s">
        <v>5149</v>
      </c>
      <c r="J4169" s="70"/>
      <c r="K4169" s="178" t="s">
        <v>3455</v>
      </c>
    </row>
    <row r="4170" spans="1:11">
      <c r="A4170" s="67" t="s">
        <v>4154</v>
      </c>
      <c r="B4170" s="68" t="s">
        <v>4155</v>
      </c>
      <c r="C4170" s="68" t="s">
        <v>4152</v>
      </c>
      <c r="D4170" s="68" t="s">
        <v>4153</v>
      </c>
      <c r="E4170" s="68" t="s">
        <v>4288</v>
      </c>
      <c r="F4170" s="68" t="s">
        <v>4288</v>
      </c>
      <c r="G4170" s="68" t="s">
        <v>3475</v>
      </c>
      <c r="H4170" s="69">
        <v>1164400</v>
      </c>
      <c r="I4170" s="68" t="s">
        <v>5149</v>
      </c>
      <c r="J4170" s="70"/>
      <c r="K4170" s="178" t="s">
        <v>3455</v>
      </c>
    </row>
    <row r="4171" spans="1:11">
      <c r="A4171" s="67" t="s">
        <v>4317</v>
      </c>
      <c r="B4171" s="68" t="s">
        <v>4318</v>
      </c>
      <c r="C4171" s="68" t="s">
        <v>4158</v>
      </c>
      <c r="D4171" s="68" t="s">
        <v>4159</v>
      </c>
      <c r="E4171" s="68" t="s">
        <v>4288</v>
      </c>
      <c r="F4171" s="68" t="s">
        <v>4288</v>
      </c>
      <c r="G4171" s="68" t="s">
        <v>3475</v>
      </c>
      <c r="H4171" s="69">
        <v>91062</v>
      </c>
      <c r="I4171" s="68" t="s">
        <v>5149</v>
      </c>
      <c r="J4171" s="70"/>
      <c r="K4171" s="178" t="s">
        <v>3455</v>
      </c>
    </row>
    <row r="4172" spans="1:11">
      <c r="A4172" s="67" t="s">
        <v>4283</v>
      </c>
      <c r="B4172" s="68" t="s">
        <v>4284</v>
      </c>
      <c r="C4172" s="68" t="s">
        <v>4158</v>
      </c>
      <c r="D4172" s="68" t="s">
        <v>4159</v>
      </c>
      <c r="E4172" s="68" t="s">
        <v>4288</v>
      </c>
      <c r="F4172" s="68" t="s">
        <v>4288</v>
      </c>
      <c r="G4172" s="68" t="s">
        <v>3475</v>
      </c>
      <c r="H4172" s="69">
        <v>4858635</v>
      </c>
      <c r="I4172" s="68" t="s">
        <v>5149</v>
      </c>
      <c r="J4172" s="70"/>
      <c r="K4172" s="178" t="s">
        <v>3455</v>
      </c>
    </row>
    <row r="4173" spans="1:11">
      <c r="A4173" s="67" t="s">
        <v>4162</v>
      </c>
      <c r="B4173" s="68" t="s">
        <v>4163</v>
      </c>
      <c r="C4173" s="68" t="s">
        <v>4158</v>
      </c>
      <c r="D4173" s="68" t="s">
        <v>4159</v>
      </c>
      <c r="E4173" s="68" t="s">
        <v>4288</v>
      </c>
      <c r="F4173" s="68" t="s">
        <v>4288</v>
      </c>
      <c r="G4173" s="68" t="s">
        <v>3475</v>
      </c>
      <c r="H4173" s="69">
        <v>93004</v>
      </c>
      <c r="I4173" s="68" t="s">
        <v>5149</v>
      </c>
      <c r="J4173" s="70"/>
      <c r="K4173" s="178" t="s">
        <v>3455</v>
      </c>
    </row>
    <row r="4174" spans="1:11">
      <c r="A4174" s="67" t="s">
        <v>4164</v>
      </c>
      <c r="B4174" s="68" t="s">
        <v>4165</v>
      </c>
      <c r="C4174" s="68" t="s">
        <v>4166</v>
      </c>
      <c r="D4174" s="68" t="s">
        <v>4167</v>
      </c>
      <c r="E4174" s="68" t="s">
        <v>4288</v>
      </c>
      <c r="F4174" s="68" t="s">
        <v>4288</v>
      </c>
      <c r="G4174" s="68" t="s">
        <v>3475</v>
      </c>
      <c r="H4174" s="69">
        <v>3542391</v>
      </c>
      <c r="I4174" s="68" t="s">
        <v>5149</v>
      </c>
      <c r="J4174" s="70"/>
      <c r="K4174" s="178" t="s">
        <v>3455</v>
      </c>
    </row>
    <row r="4175" spans="1:11">
      <c r="A4175" s="67" t="s">
        <v>4168</v>
      </c>
      <c r="B4175" s="68" t="s">
        <v>4169</v>
      </c>
      <c r="C4175" s="68" t="s">
        <v>4166</v>
      </c>
      <c r="D4175" s="68" t="s">
        <v>4167</v>
      </c>
      <c r="E4175" s="68" t="s">
        <v>4288</v>
      </c>
      <c r="F4175" s="68" t="s">
        <v>4288</v>
      </c>
      <c r="G4175" s="68" t="s">
        <v>3475</v>
      </c>
      <c r="H4175" s="69">
        <v>17042580</v>
      </c>
      <c r="I4175" s="68" t="s">
        <v>5149</v>
      </c>
      <c r="J4175" s="70"/>
      <c r="K4175" s="178" t="s">
        <v>3455</v>
      </c>
    </row>
    <row r="4176" spans="1:11">
      <c r="A4176" s="67" t="s">
        <v>4170</v>
      </c>
      <c r="B4176" s="68" t="s">
        <v>4171</v>
      </c>
      <c r="C4176" s="68" t="s">
        <v>4166</v>
      </c>
      <c r="D4176" s="68" t="s">
        <v>4167</v>
      </c>
      <c r="E4176" s="68" t="s">
        <v>4288</v>
      </c>
      <c r="F4176" s="68" t="s">
        <v>4288</v>
      </c>
      <c r="G4176" s="68" t="s">
        <v>3475</v>
      </c>
      <c r="H4176" s="69">
        <v>54352</v>
      </c>
      <c r="I4176" s="68" t="s">
        <v>5149</v>
      </c>
      <c r="J4176" s="70"/>
      <c r="K4176" s="178" t="s">
        <v>3455</v>
      </c>
    </row>
    <row r="4177" spans="1:11">
      <c r="A4177" s="67" t="s">
        <v>4172</v>
      </c>
      <c r="B4177" s="68" t="s">
        <v>4173</v>
      </c>
      <c r="C4177" s="68" t="s">
        <v>4174</v>
      </c>
      <c r="D4177" s="68" t="s">
        <v>4175</v>
      </c>
      <c r="E4177" s="68" t="s">
        <v>4288</v>
      </c>
      <c r="F4177" s="68" t="s">
        <v>4288</v>
      </c>
      <c r="G4177" s="68" t="s">
        <v>3475</v>
      </c>
      <c r="H4177" s="69">
        <v>2966951</v>
      </c>
      <c r="I4177" s="68" t="s">
        <v>5149</v>
      </c>
      <c r="J4177" s="70"/>
      <c r="K4177" s="178" t="s">
        <v>3455</v>
      </c>
    </row>
    <row r="4178" spans="1:11">
      <c r="A4178" s="67" t="s">
        <v>4176</v>
      </c>
      <c r="B4178" s="68" t="s">
        <v>4177</v>
      </c>
      <c r="C4178" s="68" t="s">
        <v>4174</v>
      </c>
      <c r="D4178" s="68" t="s">
        <v>4175</v>
      </c>
      <c r="E4178" s="68" t="s">
        <v>4288</v>
      </c>
      <c r="F4178" s="68" t="s">
        <v>4288</v>
      </c>
      <c r="G4178" s="68" t="s">
        <v>3475</v>
      </c>
      <c r="H4178" s="69">
        <v>730974</v>
      </c>
      <c r="I4178" s="68" t="s">
        <v>5149</v>
      </c>
      <c r="J4178" s="70"/>
      <c r="K4178" s="178" t="s">
        <v>3455</v>
      </c>
    </row>
    <row r="4179" spans="1:11">
      <c r="A4179" s="67" t="s">
        <v>3448</v>
      </c>
      <c r="B4179" s="68" t="s">
        <v>3449</v>
      </c>
      <c r="C4179" s="68" t="s">
        <v>3450</v>
      </c>
      <c r="D4179" s="68" t="s">
        <v>3451</v>
      </c>
      <c r="E4179" s="68" t="s">
        <v>4319</v>
      </c>
      <c r="F4179" s="68" t="s">
        <v>4319</v>
      </c>
      <c r="G4179" s="68" t="s">
        <v>3481</v>
      </c>
      <c r="H4179" s="69">
        <v>2147777</v>
      </c>
      <c r="I4179" s="68" t="s">
        <v>5150</v>
      </c>
      <c r="J4179" s="70"/>
      <c r="K4179" s="178" t="s">
        <v>3455</v>
      </c>
    </row>
    <row r="4180" spans="1:11">
      <c r="A4180" s="67" t="s">
        <v>3456</v>
      </c>
      <c r="B4180" s="68" t="s">
        <v>3457</v>
      </c>
      <c r="C4180" s="68" t="s">
        <v>3450</v>
      </c>
      <c r="D4180" s="68" t="s">
        <v>3451</v>
      </c>
      <c r="E4180" s="68" t="s">
        <v>4319</v>
      </c>
      <c r="F4180" s="68" t="s">
        <v>4319</v>
      </c>
      <c r="G4180" s="68" t="s">
        <v>3481</v>
      </c>
      <c r="H4180" s="69">
        <v>18793049</v>
      </c>
      <c r="I4180" s="68" t="s">
        <v>5150</v>
      </c>
      <c r="J4180" s="70"/>
      <c r="K4180" s="178" t="s">
        <v>3455</v>
      </c>
    </row>
    <row r="4181" spans="1:11">
      <c r="A4181" s="67" t="s">
        <v>3459</v>
      </c>
      <c r="B4181" s="68" t="s">
        <v>3460</v>
      </c>
      <c r="C4181" s="68" t="s">
        <v>3450</v>
      </c>
      <c r="D4181" s="68" t="s">
        <v>3451</v>
      </c>
      <c r="E4181" s="68" t="s">
        <v>4319</v>
      </c>
      <c r="F4181" s="68" t="s">
        <v>4319</v>
      </c>
      <c r="G4181" s="68" t="s">
        <v>3481</v>
      </c>
      <c r="H4181" s="69">
        <v>2684721</v>
      </c>
      <c r="I4181" s="68" t="s">
        <v>5150</v>
      </c>
      <c r="J4181" s="70"/>
      <c r="K4181" s="178" t="s">
        <v>3455</v>
      </c>
    </row>
    <row r="4182" spans="1:11">
      <c r="A4182" s="67" t="s">
        <v>3462</v>
      </c>
      <c r="B4182" s="68" t="s">
        <v>3463</v>
      </c>
      <c r="C4182" s="68" t="s">
        <v>3450</v>
      </c>
      <c r="D4182" s="68" t="s">
        <v>3451</v>
      </c>
      <c r="E4182" s="68" t="s">
        <v>4319</v>
      </c>
      <c r="F4182" s="68" t="s">
        <v>4319</v>
      </c>
      <c r="G4182" s="68" t="s">
        <v>3481</v>
      </c>
      <c r="H4182" s="69">
        <v>536944</v>
      </c>
      <c r="I4182" s="68" t="s">
        <v>5150</v>
      </c>
      <c r="J4182" s="70"/>
      <c r="K4182" s="178" t="s">
        <v>3455</v>
      </c>
    </row>
    <row r="4183" spans="1:11">
      <c r="A4183" s="67" t="s">
        <v>3465</v>
      </c>
      <c r="B4183" s="68" t="s">
        <v>3466</v>
      </c>
      <c r="C4183" s="68" t="s">
        <v>3467</v>
      </c>
      <c r="D4183" s="68" t="s">
        <v>3468</v>
      </c>
      <c r="E4183" s="68" t="s">
        <v>4319</v>
      </c>
      <c r="F4183" s="68" t="s">
        <v>4319</v>
      </c>
      <c r="G4183" s="68" t="s">
        <v>3481</v>
      </c>
      <c r="H4183" s="69">
        <v>6443332</v>
      </c>
      <c r="I4183" s="68" t="s">
        <v>5150</v>
      </c>
      <c r="J4183" s="70"/>
      <c r="K4183" s="178" t="s">
        <v>3455</v>
      </c>
    </row>
    <row r="4184" spans="1:11">
      <c r="A4184" s="67" t="s">
        <v>3470</v>
      </c>
      <c r="B4184" s="68" t="s">
        <v>3471</v>
      </c>
      <c r="C4184" s="68" t="s">
        <v>3467</v>
      </c>
      <c r="D4184" s="68" t="s">
        <v>3468</v>
      </c>
      <c r="E4184" s="68" t="s">
        <v>4319</v>
      </c>
      <c r="F4184" s="68" t="s">
        <v>4319</v>
      </c>
      <c r="G4184" s="68" t="s">
        <v>3481</v>
      </c>
      <c r="H4184" s="69">
        <v>3758609</v>
      </c>
      <c r="I4184" s="68" t="s">
        <v>5150</v>
      </c>
      <c r="J4184" s="70"/>
      <c r="K4184" s="178" t="s">
        <v>3455</v>
      </c>
    </row>
    <row r="4185" spans="1:11">
      <c r="A4185" s="67" t="s">
        <v>3473</v>
      </c>
      <c r="B4185" s="68" t="s">
        <v>3474</v>
      </c>
      <c r="C4185" s="68" t="s">
        <v>3467</v>
      </c>
      <c r="D4185" s="68" t="s">
        <v>3468</v>
      </c>
      <c r="E4185" s="68" t="s">
        <v>4319</v>
      </c>
      <c r="F4185" s="68" t="s">
        <v>4319</v>
      </c>
      <c r="G4185" s="68" t="s">
        <v>3481</v>
      </c>
      <c r="H4185" s="69">
        <v>12349718</v>
      </c>
      <c r="I4185" s="68" t="s">
        <v>5150</v>
      </c>
      <c r="J4185" s="70"/>
      <c r="K4185" s="178" t="s">
        <v>3455</v>
      </c>
    </row>
    <row r="4186" spans="1:11">
      <c r="A4186" s="67" t="s">
        <v>3476</v>
      </c>
      <c r="B4186" s="68" t="s">
        <v>3477</v>
      </c>
      <c r="C4186" s="68" t="s">
        <v>3467</v>
      </c>
      <c r="D4186" s="68" t="s">
        <v>3468</v>
      </c>
      <c r="E4186" s="68" t="s">
        <v>4319</v>
      </c>
      <c r="F4186" s="68" t="s">
        <v>4319</v>
      </c>
      <c r="G4186" s="68" t="s">
        <v>3481</v>
      </c>
      <c r="H4186" s="69">
        <v>3221666</v>
      </c>
      <c r="I4186" s="68" t="s">
        <v>5150</v>
      </c>
      <c r="J4186" s="70"/>
      <c r="K4186" s="178" t="s">
        <v>3455</v>
      </c>
    </row>
    <row r="4187" spans="1:11">
      <c r="A4187" s="67" t="s">
        <v>3479</v>
      </c>
      <c r="B4187" s="68" t="s">
        <v>3480</v>
      </c>
      <c r="C4187" s="68" t="s">
        <v>3467</v>
      </c>
      <c r="D4187" s="68" t="s">
        <v>3468</v>
      </c>
      <c r="E4187" s="68" t="s">
        <v>4319</v>
      </c>
      <c r="F4187" s="68" t="s">
        <v>4319</v>
      </c>
      <c r="G4187" s="68" t="s">
        <v>3481</v>
      </c>
      <c r="H4187" s="69">
        <v>7517221</v>
      </c>
      <c r="I4187" s="68" t="s">
        <v>5150</v>
      </c>
      <c r="J4187" s="70"/>
      <c r="K4187" s="178" t="s">
        <v>3455</v>
      </c>
    </row>
    <row r="4188" spans="1:11">
      <c r="A4188" s="67" t="s">
        <v>3482</v>
      </c>
      <c r="B4188" s="68" t="s">
        <v>3483</v>
      </c>
      <c r="C4188" s="68" t="s">
        <v>3484</v>
      </c>
      <c r="D4188" s="68" t="s">
        <v>3485</v>
      </c>
      <c r="E4188" s="68" t="s">
        <v>4319</v>
      </c>
      <c r="F4188" s="68" t="s">
        <v>4319</v>
      </c>
      <c r="G4188" s="68" t="s">
        <v>3481</v>
      </c>
      <c r="H4188" s="69">
        <v>2147777</v>
      </c>
      <c r="I4188" s="68" t="s">
        <v>5150</v>
      </c>
      <c r="J4188" s="70"/>
      <c r="K4188" s="178" t="s">
        <v>3455</v>
      </c>
    </row>
    <row r="4189" spans="1:11">
      <c r="A4189" s="67" t="s">
        <v>3487</v>
      </c>
      <c r="B4189" s="68" t="s">
        <v>3488</v>
      </c>
      <c r="C4189" s="68" t="s">
        <v>3489</v>
      </c>
      <c r="D4189" s="68" t="s">
        <v>3490</v>
      </c>
      <c r="E4189" s="68" t="s">
        <v>4319</v>
      </c>
      <c r="F4189" s="68" t="s">
        <v>4319</v>
      </c>
      <c r="G4189" s="68" t="s">
        <v>3481</v>
      </c>
      <c r="H4189" s="69">
        <v>7517221</v>
      </c>
      <c r="I4189" s="68" t="s">
        <v>5150</v>
      </c>
      <c r="J4189" s="70"/>
      <c r="K4189" s="178" t="s">
        <v>3455</v>
      </c>
    </row>
    <row r="4190" spans="1:11">
      <c r="A4190" s="67" t="s">
        <v>3492</v>
      </c>
      <c r="B4190" s="68" t="s">
        <v>3493</v>
      </c>
      <c r="C4190" s="68" t="s">
        <v>3489</v>
      </c>
      <c r="D4190" s="68" t="s">
        <v>3490</v>
      </c>
      <c r="E4190" s="68" t="s">
        <v>4319</v>
      </c>
      <c r="F4190" s="68" t="s">
        <v>4319</v>
      </c>
      <c r="G4190" s="68" t="s">
        <v>3481</v>
      </c>
      <c r="H4190" s="69">
        <v>5906388</v>
      </c>
      <c r="I4190" s="68" t="s">
        <v>5150</v>
      </c>
      <c r="J4190" s="70"/>
      <c r="K4190" s="178" t="s">
        <v>3455</v>
      </c>
    </row>
    <row r="4191" spans="1:11">
      <c r="A4191" s="67" t="s">
        <v>3495</v>
      </c>
      <c r="B4191" s="68" t="s">
        <v>3496</v>
      </c>
      <c r="C4191" s="68" t="s">
        <v>3489</v>
      </c>
      <c r="D4191" s="68" t="s">
        <v>3490</v>
      </c>
      <c r="E4191" s="68" t="s">
        <v>4319</v>
      </c>
      <c r="F4191" s="68" t="s">
        <v>4319</v>
      </c>
      <c r="G4191" s="68" t="s">
        <v>3481</v>
      </c>
      <c r="H4191" s="69">
        <v>7517221</v>
      </c>
      <c r="I4191" s="68" t="s">
        <v>5150</v>
      </c>
      <c r="J4191" s="70"/>
      <c r="K4191" s="178" t="s">
        <v>3455</v>
      </c>
    </row>
    <row r="4192" spans="1:11">
      <c r="A4192" s="67" t="s">
        <v>3498</v>
      </c>
      <c r="B4192" s="68" t="s">
        <v>3499</v>
      </c>
      <c r="C4192" s="68" t="s">
        <v>3489</v>
      </c>
      <c r="D4192" s="68" t="s">
        <v>3490</v>
      </c>
      <c r="E4192" s="68" t="s">
        <v>4319</v>
      </c>
      <c r="F4192" s="68" t="s">
        <v>4319</v>
      </c>
      <c r="G4192" s="68" t="s">
        <v>3481</v>
      </c>
      <c r="H4192" s="69">
        <v>6443332</v>
      </c>
      <c r="I4192" s="68" t="s">
        <v>5150</v>
      </c>
      <c r="J4192" s="70"/>
      <c r="K4192" s="178" t="s">
        <v>3455</v>
      </c>
    </row>
    <row r="4193" spans="1:11">
      <c r="A4193" s="67" t="s">
        <v>3501</v>
      </c>
      <c r="B4193" s="68" t="s">
        <v>3502</v>
      </c>
      <c r="C4193" s="68" t="s">
        <v>3489</v>
      </c>
      <c r="D4193" s="68" t="s">
        <v>3490</v>
      </c>
      <c r="E4193" s="68" t="s">
        <v>4319</v>
      </c>
      <c r="F4193" s="68" t="s">
        <v>4319</v>
      </c>
      <c r="G4193" s="68" t="s">
        <v>3481</v>
      </c>
      <c r="H4193" s="69">
        <v>18256106</v>
      </c>
      <c r="I4193" s="68" t="s">
        <v>5150</v>
      </c>
      <c r="J4193" s="70"/>
      <c r="K4193" s="178" t="s">
        <v>3455</v>
      </c>
    </row>
    <row r="4194" spans="1:11">
      <c r="A4194" s="67" t="s">
        <v>3504</v>
      </c>
      <c r="B4194" s="68" t="s">
        <v>3505</v>
      </c>
      <c r="C4194" s="68" t="s">
        <v>3489</v>
      </c>
      <c r="D4194" s="68" t="s">
        <v>3490</v>
      </c>
      <c r="E4194" s="68" t="s">
        <v>4319</v>
      </c>
      <c r="F4194" s="68" t="s">
        <v>4319</v>
      </c>
      <c r="G4194" s="68" t="s">
        <v>3481</v>
      </c>
      <c r="H4194" s="69">
        <v>28458047</v>
      </c>
      <c r="I4194" s="68" t="s">
        <v>5150</v>
      </c>
      <c r="J4194" s="70"/>
      <c r="K4194" s="178" t="s">
        <v>3455</v>
      </c>
    </row>
    <row r="4195" spans="1:11">
      <c r="A4195" s="67" t="s">
        <v>3507</v>
      </c>
      <c r="B4195" s="68" t="s">
        <v>3508</v>
      </c>
      <c r="C4195" s="68" t="s">
        <v>3489</v>
      </c>
      <c r="D4195" s="68" t="s">
        <v>3490</v>
      </c>
      <c r="E4195" s="68" t="s">
        <v>4319</v>
      </c>
      <c r="F4195" s="68" t="s">
        <v>4319</v>
      </c>
      <c r="G4195" s="68" t="s">
        <v>3481</v>
      </c>
      <c r="H4195" s="69">
        <v>6980277</v>
      </c>
      <c r="I4195" s="68" t="s">
        <v>5150</v>
      </c>
      <c r="J4195" s="70"/>
      <c r="K4195" s="178" t="s">
        <v>3455</v>
      </c>
    </row>
    <row r="4196" spans="1:11">
      <c r="A4196" s="67" t="s">
        <v>3510</v>
      </c>
      <c r="B4196" s="68" t="s">
        <v>3511</v>
      </c>
      <c r="C4196" s="68" t="s">
        <v>3489</v>
      </c>
      <c r="D4196" s="68" t="s">
        <v>3490</v>
      </c>
      <c r="E4196" s="68" t="s">
        <v>4319</v>
      </c>
      <c r="F4196" s="68" t="s">
        <v>4319</v>
      </c>
      <c r="G4196" s="68" t="s">
        <v>3481</v>
      </c>
      <c r="H4196" s="69">
        <v>5906388</v>
      </c>
      <c r="I4196" s="68" t="s">
        <v>5150</v>
      </c>
      <c r="J4196" s="70"/>
      <c r="K4196" s="178" t="s">
        <v>3455</v>
      </c>
    </row>
    <row r="4197" spans="1:11">
      <c r="A4197" s="67" t="s">
        <v>3513</v>
      </c>
      <c r="B4197" s="68" t="s">
        <v>3514</v>
      </c>
      <c r="C4197" s="68" t="s">
        <v>3489</v>
      </c>
      <c r="D4197" s="68" t="s">
        <v>3490</v>
      </c>
      <c r="E4197" s="68" t="s">
        <v>4319</v>
      </c>
      <c r="F4197" s="68" t="s">
        <v>4319</v>
      </c>
      <c r="G4197" s="68" t="s">
        <v>3481</v>
      </c>
      <c r="H4197" s="69">
        <v>23088605</v>
      </c>
      <c r="I4197" s="68" t="s">
        <v>5150</v>
      </c>
      <c r="J4197" s="70"/>
      <c r="K4197" s="178" t="s">
        <v>3455</v>
      </c>
    </row>
    <row r="4198" spans="1:11">
      <c r="A4198" s="67" t="s">
        <v>3516</v>
      </c>
      <c r="B4198" s="68" t="s">
        <v>3517</v>
      </c>
      <c r="C4198" s="68" t="s">
        <v>3489</v>
      </c>
      <c r="D4198" s="68" t="s">
        <v>3490</v>
      </c>
      <c r="E4198" s="68" t="s">
        <v>4319</v>
      </c>
      <c r="F4198" s="68" t="s">
        <v>4319</v>
      </c>
      <c r="G4198" s="68" t="s">
        <v>3481</v>
      </c>
      <c r="H4198" s="69">
        <v>536944</v>
      </c>
      <c r="I4198" s="68" t="s">
        <v>5150</v>
      </c>
      <c r="J4198" s="70"/>
      <c r="K4198" s="178" t="s">
        <v>3455</v>
      </c>
    </row>
    <row r="4199" spans="1:11">
      <c r="A4199" s="67" t="s">
        <v>3519</v>
      </c>
      <c r="B4199" s="68" t="s">
        <v>3520</v>
      </c>
      <c r="C4199" s="68" t="s">
        <v>3489</v>
      </c>
      <c r="D4199" s="68" t="s">
        <v>3490</v>
      </c>
      <c r="E4199" s="68" t="s">
        <v>4319</v>
      </c>
      <c r="F4199" s="68" t="s">
        <v>4319</v>
      </c>
      <c r="G4199" s="68" t="s">
        <v>3481</v>
      </c>
      <c r="H4199" s="69">
        <v>536944</v>
      </c>
      <c r="I4199" s="68" t="s">
        <v>5150</v>
      </c>
      <c r="J4199" s="70"/>
      <c r="K4199" s="178" t="s">
        <v>3455</v>
      </c>
    </row>
    <row r="4200" spans="1:11">
      <c r="A4200" s="67" t="s">
        <v>3522</v>
      </c>
      <c r="B4200" s="68" t="s">
        <v>3523</v>
      </c>
      <c r="C4200" s="68" t="s">
        <v>3489</v>
      </c>
      <c r="D4200" s="68" t="s">
        <v>3490</v>
      </c>
      <c r="E4200" s="68" t="s">
        <v>4319</v>
      </c>
      <c r="F4200" s="68" t="s">
        <v>4319</v>
      </c>
      <c r="G4200" s="68" t="s">
        <v>3481</v>
      </c>
      <c r="H4200" s="69">
        <v>2147777</v>
      </c>
      <c r="I4200" s="68" t="s">
        <v>5150</v>
      </c>
      <c r="J4200" s="70"/>
      <c r="K4200" s="178" t="s">
        <v>3455</v>
      </c>
    </row>
    <row r="4201" spans="1:11">
      <c r="A4201" s="67" t="s">
        <v>4220</v>
      </c>
      <c r="B4201" s="68" t="s">
        <v>4221</v>
      </c>
      <c r="C4201" s="68" t="s">
        <v>3489</v>
      </c>
      <c r="D4201" s="68" t="s">
        <v>3490</v>
      </c>
      <c r="E4201" s="68" t="s">
        <v>4319</v>
      </c>
      <c r="F4201" s="68" t="s">
        <v>4319</v>
      </c>
      <c r="G4201" s="68" t="s">
        <v>3481</v>
      </c>
      <c r="H4201" s="69">
        <v>9128053</v>
      </c>
      <c r="I4201" s="68" t="s">
        <v>5150</v>
      </c>
      <c r="J4201" s="70"/>
      <c r="K4201" s="178" t="s">
        <v>3455</v>
      </c>
    </row>
    <row r="4202" spans="1:11">
      <c r="A4202" s="67" t="s">
        <v>3525</v>
      </c>
      <c r="B4202" s="68" t="s">
        <v>3526</v>
      </c>
      <c r="C4202" s="68" t="s">
        <v>3489</v>
      </c>
      <c r="D4202" s="68" t="s">
        <v>3490</v>
      </c>
      <c r="E4202" s="68" t="s">
        <v>4319</v>
      </c>
      <c r="F4202" s="68" t="s">
        <v>4319</v>
      </c>
      <c r="G4202" s="68" t="s">
        <v>3481</v>
      </c>
      <c r="H4202" s="69">
        <v>536944</v>
      </c>
      <c r="I4202" s="68" t="s">
        <v>5150</v>
      </c>
      <c r="J4202" s="70"/>
      <c r="K4202" s="178" t="s">
        <v>3455</v>
      </c>
    </row>
    <row r="4203" spans="1:11">
      <c r="A4203" s="67" t="s">
        <v>3528</v>
      </c>
      <c r="B4203" s="68" t="s">
        <v>3529</v>
      </c>
      <c r="C4203" s="68" t="s">
        <v>3489</v>
      </c>
      <c r="D4203" s="68" t="s">
        <v>3490</v>
      </c>
      <c r="E4203" s="68" t="s">
        <v>4319</v>
      </c>
      <c r="F4203" s="68" t="s">
        <v>4319</v>
      </c>
      <c r="G4203" s="68" t="s">
        <v>3481</v>
      </c>
      <c r="H4203" s="69">
        <v>536944</v>
      </c>
      <c r="I4203" s="68" t="s">
        <v>5150</v>
      </c>
      <c r="J4203" s="70"/>
      <c r="K4203" s="178" t="s">
        <v>3455</v>
      </c>
    </row>
    <row r="4204" spans="1:11">
      <c r="A4204" s="67" t="s">
        <v>3531</v>
      </c>
      <c r="B4204" s="68" t="s">
        <v>3520</v>
      </c>
      <c r="C4204" s="68" t="s">
        <v>3489</v>
      </c>
      <c r="D4204" s="68" t="s">
        <v>3490</v>
      </c>
      <c r="E4204" s="68" t="s">
        <v>4319</v>
      </c>
      <c r="F4204" s="68" t="s">
        <v>4319</v>
      </c>
      <c r="G4204" s="68" t="s">
        <v>3481</v>
      </c>
      <c r="H4204" s="69">
        <v>2147777</v>
      </c>
      <c r="I4204" s="68" t="s">
        <v>5150</v>
      </c>
      <c r="J4204" s="70"/>
      <c r="K4204" s="178" t="s">
        <v>3455</v>
      </c>
    </row>
    <row r="4205" spans="1:11">
      <c r="A4205" s="67" t="s">
        <v>3533</v>
      </c>
      <c r="B4205" s="68" t="s">
        <v>3520</v>
      </c>
      <c r="C4205" s="68" t="s">
        <v>3489</v>
      </c>
      <c r="D4205" s="68" t="s">
        <v>3490</v>
      </c>
      <c r="E4205" s="68" t="s">
        <v>4319</v>
      </c>
      <c r="F4205" s="68" t="s">
        <v>4319</v>
      </c>
      <c r="G4205" s="68" t="s">
        <v>3481</v>
      </c>
      <c r="H4205" s="69">
        <v>87521920</v>
      </c>
      <c r="I4205" s="68" t="s">
        <v>5150</v>
      </c>
      <c r="J4205" s="70"/>
      <c r="K4205" s="178" t="s">
        <v>3455</v>
      </c>
    </row>
    <row r="4206" spans="1:11">
      <c r="A4206" s="67" t="s">
        <v>3535</v>
      </c>
      <c r="B4206" s="68" t="s">
        <v>3520</v>
      </c>
      <c r="C4206" s="68" t="s">
        <v>3489</v>
      </c>
      <c r="D4206" s="68" t="s">
        <v>3490</v>
      </c>
      <c r="E4206" s="68" t="s">
        <v>4319</v>
      </c>
      <c r="F4206" s="68" t="s">
        <v>4319</v>
      </c>
      <c r="G4206" s="68" t="s">
        <v>3481</v>
      </c>
      <c r="H4206" s="69">
        <v>4295554</v>
      </c>
      <c r="I4206" s="68" t="s">
        <v>5150</v>
      </c>
      <c r="J4206" s="70"/>
      <c r="K4206" s="178" t="s">
        <v>3455</v>
      </c>
    </row>
    <row r="4207" spans="1:11">
      <c r="A4207" s="67" t="s">
        <v>3536</v>
      </c>
      <c r="B4207" s="68" t="s">
        <v>3520</v>
      </c>
      <c r="C4207" s="68" t="s">
        <v>3489</v>
      </c>
      <c r="D4207" s="68" t="s">
        <v>3490</v>
      </c>
      <c r="E4207" s="68" t="s">
        <v>4319</v>
      </c>
      <c r="F4207" s="68" t="s">
        <v>4319</v>
      </c>
      <c r="G4207" s="68" t="s">
        <v>3481</v>
      </c>
      <c r="H4207" s="69">
        <v>5369443</v>
      </c>
      <c r="I4207" s="68" t="s">
        <v>5150</v>
      </c>
      <c r="J4207" s="70"/>
      <c r="K4207" s="178" t="s">
        <v>3455</v>
      </c>
    </row>
    <row r="4208" spans="1:11">
      <c r="A4208" s="67" t="s">
        <v>3537</v>
      </c>
      <c r="B4208" s="68" t="s">
        <v>3538</v>
      </c>
      <c r="C4208" s="68" t="s">
        <v>3539</v>
      </c>
      <c r="D4208" s="68" t="s">
        <v>3540</v>
      </c>
      <c r="E4208" s="68" t="s">
        <v>4319</v>
      </c>
      <c r="F4208" s="68" t="s">
        <v>4319</v>
      </c>
      <c r="G4208" s="68" t="s">
        <v>3481</v>
      </c>
      <c r="H4208" s="69">
        <v>2684721</v>
      </c>
      <c r="I4208" s="68" t="s">
        <v>5150</v>
      </c>
      <c r="J4208" s="70"/>
      <c r="K4208" s="178" t="s">
        <v>3455</v>
      </c>
    </row>
    <row r="4209" spans="1:11">
      <c r="A4209" s="67" t="s">
        <v>3541</v>
      </c>
      <c r="B4209" s="68" t="s">
        <v>3542</v>
      </c>
      <c r="C4209" s="68" t="s">
        <v>3539</v>
      </c>
      <c r="D4209" s="68" t="s">
        <v>3540</v>
      </c>
      <c r="E4209" s="68" t="s">
        <v>4319</v>
      </c>
      <c r="F4209" s="68" t="s">
        <v>4319</v>
      </c>
      <c r="G4209" s="68" t="s">
        <v>3481</v>
      </c>
      <c r="H4209" s="69">
        <v>8591109</v>
      </c>
      <c r="I4209" s="68" t="s">
        <v>5150</v>
      </c>
      <c r="J4209" s="70"/>
      <c r="K4209" s="178" t="s">
        <v>3455</v>
      </c>
    </row>
    <row r="4210" spans="1:11">
      <c r="A4210" s="67" t="s">
        <v>3543</v>
      </c>
      <c r="B4210" s="68" t="s">
        <v>3544</v>
      </c>
      <c r="C4210" s="68" t="s">
        <v>3539</v>
      </c>
      <c r="D4210" s="68" t="s">
        <v>3540</v>
      </c>
      <c r="E4210" s="68" t="s">
        <v>4319</v>
      </c>
      <c r="F4210" s="68" t="s">
        <v>4319</v>
      </c>
      <c r="G4210" s="68" t="s">
        <v>3481</v>
      </c>
      <c r="H4210" s="69">
        <v>6980277</v>
      </c>
      <c r="I4210" s="68" t="s">
        <v>5150</v>
      </c>
      <c r="J4210" s="70"/>
      <c r="K4210" s="178" t="s">
        <v>3455</v>
      </c>
    </row>
    <row r="4211" spans="1:11">
      <c r="A4211" s="67" t="s">
        <v>3545</v>
      </c>
      <c r="B4211" s="68" t="s">
        <v>3546</v>
      </c>
      <c r="C4211" s="68" t="s">
        <v>3539</v>
      </c>
      <c r="D4211" s="68" t="s">
        <v>3540</v>
      </c>
      <c r="E4211" s="68" t="s">
        <v>4319</v>
      </c>
      <c r="F4211" s="68" t="s">
        <v>4319</v>
      </c>
      <c r="G4211" s="68" t="s">
        <v>3481</v>
      </c>
      <c r="H4211" s="69">
        <v>15571385</v>
      </c>
      <c r="I4211" s="68" t="s">
        <v>5150</v>
      </c>
      <c r="J4211" s="70"/>
      <c r="K4211" s="178" t="s">
        <v>3455</v>
      </c>
    </row>
    <row r="4212" spans="1:11">
      <c r="A4212" s="67" t="s">
        <v>3547</v>
      </c>
      <c r="B4212" s="68" t="s">
        <v>3548</v>
      </c>
      <c r="C4212" s="68" t="s">
        <v>3539</v>
      </c>
      <c r="D4212" s="68" t="s">
        <v>3540</v>
      </c>
      <c r="E4212" s="68" t="s">
        <v>4319</v>
      </c>
      <c r="F4212" s="68" t="s">
        <v>4319</v>
      </c>
      <c r="G4212" s="68" t="s">
        <v>3481</v>
      </c>
      <c r="H4212" s="69">
        <v>2147777</v>
      </c>
      <c r="I4212" s="68" t="s">
        <v>5150</v>
      </c>
      <c r="J4212" s="70"/>
      <c r="K4212" s="178" t="s">
        <v>3455</v>
      </c>
    </row>
    <row r="4213" spans="1:11">
      <c r="A4213" s="67" t="s">
        <v>3549</v>
      </c>
      <c r="B4213" s="68" t="s">
        <v>3550</v>
      </c>
      <c r="C4213" s="68" t="s">
        <v>3539</v>
      </c>
      <c r="D4213" s="68" t="s">
        <v>3540</v>
      </c>
      <c r="E4213" s="68" t="s">
        <v>4319</v>
      </c>
      <c r="F4213" s="68" t="s">
        <v>4319</v>
      </c>
      <c r="G4213" s="68" t="s">
        <v>3481</v>
      </c>
      <c r="H4213" s="69">
        <v>3221666</v>
      </c>
      <c r="I4213" s="68" t="s">
        <v>5150</v>
      </c>
      <c r="J4213" s="70"/>
      <c r="K4213" s="178" t="s">
        <v>3455</v>
      </c>
    </row>
    <row r="4214" spans="1:11">
      <c r="A4214" s="67" t="s">
        <v>3551</v>
      </c>
      <c r="B4214" s="68" t="s">
        <v>3552</v>
      </c>
      <c r="C4214" s="68" t="s">
        <v>3539</v>
      </c>
      <c r="D4214" s="68" t="s">
        <v>3540</v>
      </c>
      <c r="E4214" s="68" t="s">
        <v>4319</v>
      </c>
      <c r="F4214" s="68" t="s">
        <v>4319</v>
      </c>
      <c r="G4214" s="68" t="s">
        <v>3481</v>
      </c>
      <c r="H4214" s="69">
        <v>1610833</v>
      </c>
      <c r="I4214" s="68" t="s">
        <v>5150</v>
      </c>
      <c r="J4214" s="70"/>
      <c r="K4214" s="178" t="s">
        <v>3455</v>
      </c>
    </row>
    <row r="4215" spans="1:11">
      <c r="A4215" s="67" t="s">
        <v>3553</v>
      </c>
      <c r="B4215" s="68" t="s">
        <v>3554</v>
      </c>
      <c r="C4215" s="68" t="s">
        <v>3555</v>
      </c>
      <c r="D4215" s="68" t="s">
        <v>3554</v>
      </c>
      <c r="E4215" s="68" t="s">
        <v>4319</v>
      </c>
      <c r="F4215" s="68" t="s">
        <v>4319</v>
      </c>
      <c r="G4215" s="68" t="s">
        <v>3481</v>
      </c>
      <c r="H4215" s="69">
        <v>2147777</v>
      </c>
      <c r="I4215" s="68" t="s">
        <v>5150</v>
      </c>
      <c r="J4215" s="70"/>
      <c r="K4215" s="178" t="s">
        <v>3455</v>
      </c>
    </row>
    <row r="4216" spans="1:11">
      <c r="A4216" s="67" t="s">
        <v>3556</v>
      </c>
      <c r="B4216" s="68" t="s">
        <v>3557</v>
      </c>
      <c r="C4216" s="68" t="s">
        <v>3555</v>
      </c>
      <c r="D4216" s="68" t="s">
        <v>3554</v>
      </c>
      <c r="E4216" s="68" t="s">
        <v>4319</v>
      </c>
      <c r="F4216" s="68" t="s">
        <v>4319</v>
      </c>
      <c r="G4216" s="68" t="s">
        <v>3481</v>
      </c>
      <c r="H4216" s="69">
        <v>13960551</v>
      </c>
      <c r="I4216" s="68" t="s">
        <v>5150</v>
      </c>
      <c r="J4216" s="70"/>
      <c r="K4216" s="178" t="s">
        <v>3455</v>
      </c>
    </row>
    <row r="4217" spans="1:11">
      <c r="A4217" s="67" t="s">
        <v>3558</v>
      </c>
      <c r="B4217" s="68" t="s">
        <v>3559</v>
      </c>
      <c r="C4217" s="68" t="s">
        <v>3555</v>
      </c>
      <c r="D4217" s="68" t="s">
        <v>3554</v>
      </c>
      <c r="E4217" s="68" t="s">
        <v>4319</v>
      </c>
      <c r="F4217" s="68" t="s">
        <v>4319</v>
      </c>
      <c r="G4217" s="68" t="s">
        <v>3481</v>
      </c>
      <c r="H4217" s="69">
        <v>13423607</v>
      </c>
      <c r="I4217" s="68" t="s">
        <v>5150</v>
      </c>
      <c r="J4217" s="70"/>
      <c r="K4217" s="178" t="s">
        <v>3455</v>
      </c>
    </row>
    <row r="4218" spans="1:11">
      <c r="A4218" s="67" t="s">
        <v>3560</v>
      </c>
      <c r="B4218" s="68" t="s">
        <v>3561</v>
      </c>
      <c r="C4218" s="68" t="s">
        <v>3555</v>
      </c>
      <c r="D4218" s="68" t="s">
        <v>3554</v>
      </c>
      <c r="E4218" s="68" t="s">
        <v>4319</v>
      </c>
      <c r="F4218" s="68" t="s">
        <v>4319</v>
      </c>
      <c r="G4218" s="68" t="s">
        <v>3481</v>
      </c>
      <c r="H4218" s="69">
        <v>536944</v>
      </c>
      <c r="I4218" s="68" t="s">
        <v>5150</v>
      </c>
      <c r="J4218" s="70"/>
      <c r="K4218" s="178" t="s">
        <v>3455</v>
      </c>
    </row>
    <row r="4219" spans="1:11">
      <c r="A4219" s="67" t="s">
        <v>3562</v>
      </c>
      <c r="B4219" s="68" t="s">
        <v>3563</v>
      </c>
      <c r="C4219" s="68" t="s">
        <v>3564</v>
      </c>
      <c r="D4219" s="68" t="s">
        <v>3563</v>
      </c>
      <c r="E4219" s="68" t="s">
        <v>4319</v>
      </c>
      <c r="F4219" s="68" t="s">
        <v>4319</v>
      </c>
      <c r="G4219" s="68" t="s">
        <v>3481</v>
      </c>
      <c r="H4219" s="69">
        <v>3221666</v>
      </c>
      <c r="I4219" s="68" t="s">
        <v>5150</v>
      </c>
      <c r="J4219" s="70"/>
      <c r="K4219" s="178" t="s">
        <v>3455</v>
      </c>
    </row>
    <row r="4220" spans="1:11">
      <c r="A4220" s="67" t="s">
        <v>3565</v>
      </c>
      <c r="B4220" s="68" t="s">
        <v>3566</v>
      </c>
      <c r="C4220" s="68" t="s">
        <v>3564</v>
      </c>
      <c r="D4220" s="68" t="s">
        <v>3563</v>
      </c>
      <c r="E4220" s="68" t="s">
        <v>4319</v>
      </c>
      <c r="F4220" s="68" t="s">
        <v>4319</v>
      </c>
      <c r="G4220" s="68" t="s">
        <v>3481</v>
      </c>
      <c r="H4220" s="69">
        <v>3758609</v>
      </c>
      <c r="I4220" s="68" t="s">
        <v>5150</v>
      </c>
      <c r="J4220" s="70"/>
      <c r="K4220" s="178" t="s">
        <v>3455</v>
      </c>
    </row>
    <row r="4221" spans="1:11">
      <c r="A4221" s="67" t="s">
        <v>3567</v>
      </c>
      <c r="B4221" s="68" t="s">
        <v>3568</v>
      </c>
      <c r="C4221" s="68" t="s">
        <v>3564</v>
      </c>
      <c r="D4221" s="68" t="s">
        <v>3563</v>
      </c>
      <c r="E4221" s="68" t="s">
        <v>4319</v>
      </c>
      <c r="F4221" s="68" t="s">
        <v>4319</v>
      </c>
      <c r="G4221" s="68" t="s">
        <v>3481</v>
      </c>
      <c r="H4221" s="69">
        <v>19329995</v>
      </c>
      <c r="I4221" s="68" t="s">
        <v>5150</v>
      </c>
      <c r="J4221" s="70"/>
      <c r="K4221" s="178" t="s">
        <v>3455</v>
      </c>
    </row>
    <row r="4222" spans="1:11">
      <c r="A4222" s="67" t="s">
        <v>3569</v>
      </c>
      <c r="B4222" s="68" t="s">
        <v>3570</v>
      </c>
      <c r="C4222" s="68" t="s">
        <v>3564</v>
      </c>
      <c r="D4222" s="68" t="s">
        <v>3563</v>
      </c>
      <c r="E4222" s="68" t="s">
        <v>4319</v>
      </c>
      <c r="F4222" s="68" t="s">
        <v>4319</v>
      </c>
      <c r="G4222" s="68" t="s">
        <v>3481</v>
      </c>
      <c r="H4222" s="69">
        <v>3758609</v>
      </c>
      <c r="I4222" s="68" t="s">
        <v>5150</v>
      </c>
      <c r="J4222" s="70"/>
      <c r="K4222" s="178" t="s">
        <v>3455</v>
      </c>
    </row>
    <row r="4223" spans="1:11">
      <c r="A4223" s="67" t="s">
        <v>3571</v>
      </c>
      <c r="B4223" s="68" t="s">
        <v>3572</v>
      </c>
      <c r="C4223" s="68" t="s">
        <v>3564</v>
      </c>
      <c r="D4223" s="68" t="s">
        <v>3563</v>
      </c>
      <c r="E4223" s="68" t="s">
        <v>4319</v>
      </c>
      <c r="F4223" s="68" t="s">
        <v>4319</v>
      </c>
      <c r="G4223" s="68" t="s">
        <v>3481</v>
      </c>
      <c r="H4223" s="69">
        <v>536944</v>
      </c>
      <c r="I4223" s="68" t="s">
        <v>5150</v>
      </c>
      <c r="J4223" s="70"/>
      <c r="K4223" s="178" t="s">
        <v>3455</v>
      </c>
    </row>
    <row r="4224" spans="1:11">
      <c r="A4224" s="67" t="s">
        <v>3573</v>
      </c>
      <c r="B4224" s="68" t="s">
        <v>3574</v>
      </c>
      <c r="C4224" s="68" t="s">
        <v>3575</v>
      </c>
      <c r="D4224" s="68" t="s">
        <v>3574</v>
      </c>
      <c r="E4224" s="68" t="s">
        <v>4319</v>
      </c>
      <c r="F4224" s="68" t="s">
        <v>4319</v>
      </c>
      <c r="G4224" s="68" t="s">
        <v>3481</v>
      </c>
      <c r="H4224" s="69">
        <v>3221666</v>
      </c>
      <c r="I4224" s="68" t="s">
        <v>5150</v>
      </c>
      <c r="J4224" s="70"/>
      <c r="K4224" s="178" t="s">
        <v>3455</v>
      </c>
    </row>
    <row r="4225" spans="1:11">
      <c r="A4225" s="67" t="s">
        <v>3576</v>
      </c>
      <c r="B4225" s="68" t="s">
        <v>3577</v>
      </c>
      <c r="C4225" s="68" t="s">
        <v>3578</v>
      </c>
      <c r="D4225" s="68" t="s">
        <v>3577</v>
      </c>
      <c r="E4225" s="68" t="s">
        <v>4319</v>
      </c>
      <c r="F4225" s="68" t="s">
        <v>4319</v>
      </c>
      <c r="G4225" s="68" t="s">
        <v>3481</v>
      </c>
      <c r="H4225" s="69">
        <v>3221666</v>
      </c>
      <c r="I4225" s="68" t="s">
        <v>5150</v>
      </c>
      <c r="J4225" s="70"/>
      <c r="K4225" s="178" t="s">
        <v>3455</v>
      </c>
    </row>
    <row r="4226" spans="1:11">
      <c r="A4226" s="67" t="s">
        <v>3579</v>
      </c>
      <c r="B4226" s="68" t="s">
        <v>3580</v>
      </c>
      <c r="C4226" s="68" t="s">
        <v>3578</v>
      </c>
      <c r="D4226" s="68" t="s">
        <v>3577</v>
      </c>
      <c r="E4226" s="68" t="s">
        <v>4319</v>
      </c>
      <c r="F4226" s="68" t="s">
        <v>4319</v>
      </c>
      <c r="G4226" s="68" t="s">
        <v>3481</v>
      </c>
      <c r="H4226" s="69">
        <v>1073888</v>
      </c>
      <c r="I4226" s="68" t="s">
        <v>5150</v>
      </c>
      <c r="J4226" s="70"/>
      <c r="K4226" s="178" t="s">
        <v>3455</v>
      </c>
    </row>
    <row r="4227" spans="1:11">
      <c r="A4227" s="67" t="s">
        <v>3581</v>
      </c>
      <c r="B4227" s="68" t="s">
        <v>3582</v>
      </c>
      <c r="C4227" s="68" t="s">
        <v>3583</v>
      </c>
      <c r="D4227" s="68" t="s">
        <v>3584</v>
      </c>
      <c r="E4227" s="68" t="s">
        <v>4319</v>
      </c>
      <c r="F4227" s="68" t="s">
        <v>4319</v>
      </c>
      <c r="G4227" s="68" t="s">
        <v>3481</v>
      </c>
      <c r="H4227" s="69">
        <v>11275829</v>
      </c>
      <c r="I4227" s="68" t="s">
        <v>5150</v>
      </c>
      <c r="J4227" s="70"/>
      <c r="K4227" s="178" t="s">
        <v>3455</v>
      </c>
    </row>
    <row r="4228" spans="1:11">
      <c r="A4228" s="67" t="s">
        <v>3585</v>
      </c>
      <c r="B4228" s="68" t="s">
        <v>3586</v>
      </c>
      <c r="C4228" s="68" t="s">
        <v>3583</v>
      </c>
      <c r="D4228" s="68" t="s">
        <v>3584</v>
      </c>
      <c r="E4228" s="68" t="s">
        <v>4319</v>
      </c>
      <c r="F4228" s="68" t="s">
        <v>4319</v>
      </c>
      <c r="G4228" s="68" t="s">
        <v>3481</v>
      </c>
      <c r="H4228" s="69">
        <v>5369443</v>
      </c>
      <c r="I4228" s="68" t="s">
        <v>5150</v>
      </c>
      <c r="J4228" s="70"/>
      <c r="K4228" s="178" t="s">
        <v>3455</v>
      </c>
    </row>
    <row r="4229" spans="1:11">
      <c r="A4229" s="67" t="s">
        <v>3587</v>
      </c>
      <c r="B4229" s="68" t="s">
        <v>3588</v>
      </c>
      <c r="C4229" s="68" t="s">
        <v>3583</v>
      </c>
      <c r="D4229" s="68" t="s">
        <v>3584</v>
      </c>
      <c r="E4229" s="68" t="s">
        <v>4319</v>
      </c>
      <c r="F4229" s="68" t="s">
        <v>4319</v>
      </c>
      <c r="G4229" s="68" t="s">
        <v>3481</v>
      </c>
      <c r="H4229" s="69">
        <v>536944</v>
      </c>
      <c r="I4229" s="68" t="s">
        <v>5150</v>
      </c>
      <c r="J4229" s="70"/>
      <c r="K4229" s="178" t="s">
        <v>3455</v>
      </c>
    </row>
    <row r="4230" spans="1:11">
      <c r="A4230" s="67" t="s">
        <v>3589</v>
      </c>
      <c r="B4230" s="68" t="s">
        <v>3590</v>
      </c>
      <c r="C4230" s="68" t="s">
        <v>3583</v>
      </c>
      <c r="D4230" s="68" t="s">
        <v>3584</v>
      </c>
      <c r="E4230" s="68" t="s">
        <v>4319</v>
      </c>
      <c r="F4230" s="68" t="s">
        <v>4319</v>
      </c>
      <c r="G4230" s="68" t="s">
        <v>3481</v>
      </c>
      <c r="H4230" s="69">
        <v>1073888</v>
      </c>
      <c r="I4230" s="68" t="s">
        <v>5150</v>
      </c>
      <c r="J4230" s="70"/>
      <c r="K4230" s="178" t="s">
        <v>3455</v>
      </c>
    </row>
    <row r="4231" spans="1:11">
      <c r="A4231" s="67" t="s">
        <v>3591</v>
      </c>
      <c r="B4231" s="68" t="s">
        <v>3592</v>
      </c>
      <c r="C4231" s="68" t="s">
        <v>3583</v>
      </c>
      <c r="D4231" s="68" t="s">
        <v>3584</v>
      </c>
      <c r="E4231" s="68" t="s">
        <v>4319</v>
      </c>
      <c r="F4231" s="68" t="s">
        <v>4319</v>
      </c>
      <c r="G4231" s="68" t="s">
        <v>3481</v>
      </c>
      <c r="H4231" s="69">
        <v>1073888</v>
      </c>
      <c r="I4231" s="68" t="s">
        <v>5150</v>
      </c>
      <c r="J4231" s="70"/>
      <c r="K4231" s="178" t="s">
        <v>3455</v>
      </c>
    </row>
    <row r="4232" spans="1:11">
      <c r="A4232" s="67" t="s">
        <v>3593</v>
      </c>
      <c r="B4232" s="68" t="s">
        <v>3594</v>
      </c>
      <c r="C4232" s="68" t="s">
        <v>3583</v>
      </c>
      <c r="D4232" s="68" t="s">
        <v>3584</v>
      </c>
      <c r="E4232" s="68" t="s">
        <v>4319</v>
      </c>
      <c r="F4232" s="68" t="s">
        <v>4319</v>
      </c>
      <c r="G4232" s="68" t="s">
        <v>3481</v>
      </c>
      <c r="H4232" s="69">
        <v>16108328</v>
      </c>
      <c r="I4232" s="68" t="s">
        <v>5150</v>
      </c>
      <c r="J4232" s="70"/>
      <c r="K4232" s="178" t="s">
        <v>3455</v>
      </c>
    </row>
    <row r="4233" spans="1:11">
      <c r="A4233" s="67" t="s">
        <v>3595</v>
      </c>
      <c r="B4233" s="68" t="s">
        <v>3596</v>
      </c>
      <c r="C4233" s="68" t="s">
        <v>3583</v>
      </c>
      <c r="D4233" s="68" t="s">
        <v>3584</v>
      </c>
      <c r="E4233" s="68" t="s">
        <v>4319</v>
      </c>
      <c r="F4233" s="68" t="s">
        <v>4319</v>
      </c>
      <c r="G4233" s="68" t="s">
        <v>3481</v>
      </c>
      <c r="H4233" s="69">
        <v>18793049</v>
      </c>
      <c r="I4233" s="68" t="s">
        <v>5150</v>
      </c>
      <c r="J4233" s="70"/>
      <c r="K4233" s="178" t="s">
        <v>3455</v>
      </c>
    </row>
    <row r="4234" spans="1:11">
      <c r="A4234" s="67" t="s">
        <v>3597</v>
      </c>
      <c r="B4234" s="68" t="s">
        <v>3598</v>
      </c>
      <c r="C4234" s="68" t="s">
        <v>3583</v>
      </c>
      <c r="D4234" s="68" t="s">
        <v>3584</v>
      </c>
      <c r="E4234" s="68" t="s">
        <v>4319</v>
      </c>
      <c r="F4234" s="68" t="s">
        <v>4319</v>
      </c>
      <c r="G4234" s="68" t="s">
        <v>3481</v>
      </c>
      <c r="H4234" s="69">
        <v>1073888</v>
      </c>
      <c r="I4234" s="68" t="s">
        <v>5150</v>
      </c>
      <c r="J4234" s="70"/>
      <c r="K4234" s="178" t="s">
        <v>3455</v>
      </c>
    </row>
    <row r="4235" spans="1:11">
      <c r="A4235" s="67" t="s">
        <v>3599</v>
      </c>
      <c r="B4235" s="68" t="s">
        <v>3600</v>
      </c>
      <c r="C4235" s="68" t="s">
        <v>3583</v>
      </c>
      <c r="D4235" s="68" t="s">
        <v>3584</v>
      </c>
      <c r="E4235" s="68" t="s">
        <v>4319</v>
      </c>
      <c r="F4235" s="68" t="s">
        <v>4319</v>
      </c>
      <c r="G4235" s="68" t="s">
        <v>3481</v>
      </c>
      <c r="H4235" s="69">
        <v>15034440</v>
      </c>
      <c r="I4235" s="68" t="s">
        <v>5150</v>
      </c>
      <c r="J4235" s="70"/>
      <c r="K4235" s="178" t="s">
        <v>3455</v>
      </c>
    </row>
    <row r="4236" spans="1:11">
      <c r="A4236" s="67" t="s">
        <v>3601</v>
      </c>
      <c r="B4236" s="68" t="s">
        <v>3602</v>
      </c>
      <c r="C4236" s="68" t="s">
        <v>3583</v>
      </c>
      <c r="D4236" s="68" t="s">
        <v>3584</v>
      </c>
      <c r="E4236" s="68" t="s">
        <v>4319</v>
      </c>
      <c r="F4236" s="68" t="s">
        <v>4319</v>
      </c>
      <c r="G4236" s="68" t="s">
        <v>3481</v>
      </c>
      <c r="H4236" s="69">
        <v>34364434</v>
      </c>
      <c r="I4236" s="68" t="s">
        <v>5150</v>
      </c>
      <c r="J4236" s="70"/>
      <c r="K4236" s="178" t="s">
        <v>3455</v>
      </c>
    </row>
    <row r="4237" spans="1:11">
      <c r="A4237" s="67" t="s">
        <v>3603</v>
      </c>
      <c r="B4237" s="68" t="s">
        <v>3604</v>
      </c>
      <c r="C4237" s="68" t="s">
        <v>3583</v>
      </c>
      <c r="D4237" s="68" t="s">
        <v>3584</v>
      </c>
      <c r="E4237" s="68" t="s">
        <v>4319</v>
      </c>
      <c r="F4237" s="68" t="s">
        <v>4319</v>
      </c>
      <c r="G4237" s="68" t="s">
        <v>3481</v>
      </c>
      <c r="H4237" s="69">
        <v>7517221</v>
      </c>
      <c r="I4237" s="68" t="s">
        <v>5150</v>
      </c>
      <c r="J4237" s="70"/>
      <c r="K4237" s="178" t="s">
        <v>3455</v>
      </c>
    </row>
    <row r="4238" spans="1:11">
      <c r="A4238" s="67" t="s">
        <v>3605</v>
      </c>
      <c r="B4238" s="68" t="s">
        <v>3606</v>
      </c>
      <c r="C4238" s="68" t="s">
        <v>3607</v>
      </c>
      <c r="D4238" s="68" t="s">
        <v>3608</v>
      </c>
      <c r="E4238" s="68" t="s">
        <v>4319</v>
      </c>
      <c r="F4238" s="68" t="s">
        <v>4319</v>
      </c>
      <c r="G4238" s="68" t="s">
        <v>3481</v>
      </c>
      <c r="H4238" s="69">
        <v>4295554</v>
      </c>
      <c r="I4238" s="68" t="s">
        <v>5150</v>
      </c>
      <c r="J4238" s="70"/>
      <c r="K4238" s="178" t="s">
        <v>3455</v>
      </c>
    </row>
    <row r="4239" spans="1:11">
      <c r="A4239" s="67" t="s">
        <v>3609</v>
      </c>
      <c r="B4239" s="68" t="s">
        <v>3610</v>
      </c>
      <c r="C4239" s="68" t="s">
        <v>3607</v>
      </c>
      <c r="D4239" s="68" t="s">
        <v>3608</v>
      </c>
      <c r="E4239" s="68" t="s">
        <v>4319</v>
      </c>
      <c r="F4239" s="68" t="s">
        <v>4319</v>
      </c>
      <c r="G4239" s="68" t="s">
        <v>3481</v>
      </c>
      <c r="H4239" s="69">
        <v>536944</v>
      </c>
      <c r="I4239" s="68" t="s">
        <v>5150</v>
      </c>
      <c r="J4239" s="70"/>
      <c r="K4239" s="178" t="s">
        <v>3455</v>
      </c>
    </row>
    <row r="4240" spans="1:11">
      <c r="A4240" s="67" t="s">
        <v>3611</v>
      </c>
      <c r="B4240" s="68" t="s">
        <v>3612</v>
      </c>
      <c r="C4240" s="68" t="s">
        <v>3607</v>
      </c>
      <c r="D4240" s="68" t="s">
        <v>3608</v>
      </c>
      <c r="E4240" s="68" t="s">
        <v>4319</v>
      </c>
      <c r="F4240" s="68" t="s">
        <v>4319</v>
      </c>
      <c r="G4240" s="68" t="s">
        <v>3481</v>
      </c>
      <c r="H4240" s="69">
        <v>6443332</v>
      </c>
      <c r="I4240" s="68" t="s">
        <v>5150</v>
      </c>
      <c r="J4240" s="70"/>
      <c r="K4240" s="178" t="s">
        <v>3455</v>
      </c>
    </row>
    <row r="4241" spans="1:11">
      <c r="A4241" s="67" t="s">
        <v>3613</v>
      </c>
      <c r="B4241" s="68" t="s">
        <v>3614</v>
      </c>
      <c r="C4241" s="68" t="s">
        <v>3607</v>
      </c>
      <c r="D4241" s="68" t="s">
        <v>3608</v>
      </c>
      <c r="E4241" s="68" t="s">
        <v>4319</v>
      </c>
      <c r="F4241" s="68" t="s">
        <v>4319</v>
      </c>
      <c r="G4241" s="68" t="s">
        <v>3481</v>
      </c>
      <c r="H4241" s="69">
        <v>24162493</v>
      </c>
      <c r="I4241" s="68" t="s">
        <v>5150</v>
      </c>
      <c r="J4241" s="70"/>
      <c r="K4241" s="178" t="s">
        <v>3455</v>
      </c>
    </row>
    <row r="4242" spans="1:11">
      <c r="A4242" s="67" t="s">
        <v>3615</v>
      </c>
      <c r="B4242" s="68" t="s">
        <v>3616</v>
      </c>
      <c r="C4242" s="68" t="s">
        <v>3607</v>
      </c>
      <c r="D4242" s="68" t="s">
        <v>3608</v>
      </c>
      <c r="E4242" s="68" t="s">
        <v>4319</v>
      </c>
      <c r="F4242" s="68" t="s">
        <v>4319</v>
      </c>
      <c r="G4242" s="68" t="s">
        <v>3481</v>
      </c>
      <c r="H4242" s="69">
        <v>31679713</v>
      </c>
      <c r="I4242" s="68" t="s">
        <v>5150</v>
      </c>
      <c r="J4242" s="70"/>
      <c r="K4242" s="178" t="s">
        <v>3455</v>
      </c>
    </row>
    <row r="4243" spans="1:11">
      <c r="A4243" s="67" t="s">
        <v>3617</v>
      </c>
      <c r="B4243" s="68" t="s">
        <v>3618</v>
      </c>
      <c r="C4243" s="68" t="s">
        <v>3607</v>
      </c>
      <c r="D4243" s="68" t="s">
        <v>3608</v>
      </c>
      <c r="E4243" s="68" t="s">
        <v>4319</v>
      </c>
      <c r="F4243" s="68" t="s">
        <v>4319</v>
      </c>
      <c r="G4243" s="68" t="s">
        <v>3481</v>
      </c>
      <c r="H4243" s="69">
        <v>9664998</v>
      </c>
      <c r="I4243" s="68" t="s">
        <v>5150</v>
      </c>
      <c r="J4243" s="70"/>
      <c r="K4243" s="178" t="s">
        <v>3455</v>
      </c>
    </row>
    <row r="4244" spans="1:11">
      <c r="A4244" s="67" t="s">
        <v>3619</v>
      </c>
      <c r="B4244" s="68" t="s">
        <v>3620</v>
      </c>
      <c r="C4244" s="68" t="s">
        <v>3607</v>
      </c>
      <c r="D4244" s="68" t="s">
        <v>3608</v>
      </c>
      <c r="E4244" s="68" t="s">
        <v>4319</v>
      </c>
      <c r="F4244" s="68" t="s">
        <v>4319</v>
      </c>
      <c r="G4244" s="68" t="s">
        <v>3481</v>
      </c>
      <c r="H4244" s="69">
        <v>1610833</v>
      </c>
      <c r="I4244" s="68" t="s">
        <v>5150</v>
      </c>
      <c r="J4244" s="70"/>
      <c r="K4244" s="178" t="s">
        <v>3455</v>
      </c>
    </row>
    <row r="4245" spans="1:11">
      <c r="A4245" s="67" t="s">
        <v>3621</v>
      </c>
      <c r="B4245" s="68" t="s">
        <v>3622</v>
      </c>
      <c r="C4245" s="68" t="s">
        <v>3607</v>
      </c>
      <c r="D4245" s="68" t="s">
        <v>3608</v>
      </c>
      <c r="E4245" s="68" t="s">
        <v>4319</v>
      </c>
      <c r="F4245" s="68" t="s">
        <v>4319</v>
      </c>
      <c r="G4245" s="68" t="s">
        <v>3481</v>
      </c>
      <c r="H4245" s="69">
        <v>6443332</v>
      </c>
      <c r="I4245" s="68" t="s">
        <v>5150</v>
      </c>
      <c r="J4245" s="70"/>
      <c r="K4245" s="178" t="s">
        <v>3455</v>
      </c>
    </row>
    <row r="4246" spans="1:11">
      <c r="A4246" s="67" t="s">
        <v>3623</v>
      </c>
      <c r="B4246" s="68" t="s">
        <v>3624</v>
      </c>
      <c r="C4246" s="68" t="s">
        <v>3625</v>
      </c>
      <c r="D4246" s="68" t="s">
        <v>3626</v>
      </c>
      <c r="E4246" s="68" t="s">
        <v>4319</v>
      </c>
      <c r="F4246" s="68" t="s">
        <v>4319</v>
      </c>
      <c r="G4246" s="68" t="s">
        <v>3481</v>
      </c>
      <c r="H4246" s="69">
        <v>2684721</v>
      </c>
      <c r="I4246" s="68" t="s">
        <v>5150</v>
      </c>
      <c r="J4246" s="70"/>
      <c r="K4246" s="178" t="s">
        <v>3455</v>
      </c>
    </row>
    <row r="4247" spans="1:11">
      <c r="A4247" s="67" t="s">
        <v>3627</v>
      </c>
      <c r="B4247" s="68" t="s">
        <v>3628</v>
      </c>
      <c r="C4247" s="68" t="s">
        <v>3625</v>
      </c>
      <c r="D4247" s="68" t="s">
        <v>3626</v>
      </c>
      <c r="E4247" s="68" t="s">
        <v>4319</v>
      </c>
      <c r="F4247" s="68" t="s">
        <v>4319</v>
      </c>
      <c r="G4247" s="68" t="s">
        <v>3481</v>
      </c>
      <c r="H4247" s="69">
        <v>3758609</v>
      </c>
      <c r="I4247" s="68" t="s">
        <v>5150</v>
      </c>
      <c r="J4247" s="70"/>
      <c r="K4247" s="178" t="s">
        <v>3455</v>
      </c>
    </row>
    <row r="4248" spans="1:11">
      <c r="A4248" s="67" t="s">
        <v>3629</v>
      </c>
      <c r="B4248" s="68" t="s">
        <v>3630</v>
      </c>
      <c r="C4248" s="68" t="s">
        <v>3625</v>
      </c>
      <c r="D4248" s="68" t="s">
        <v>3626</v>
      </c>
      <c r="E4248" s="68" t="s">
        <v>4319</v>
      </c>
      <c r="F4248" s="68" t="s">
        <v>4319</v>
      </c>
      <c r="G4248" s="68" t="s">
        <v>3481</v>
      </c>
      <c r="H4248" s="69">
        <v>5369443</v>
      </c>
      <c r="I4248" s="68" t="s">
        <v>5150</v>
      </c>
      <c r="J4248" s="70"/>
      <c r="K4248" s="178" t="s">
        <v>3455</v>
      </c>
    </row>
    <row r="4249" spans="1:11">
      <c r="A4249" s="67" t="s">
        <v>3631</v>
      </c>
      <c r="B4249" s="68" t="s">
        <v>3632</v>
      </c>
      <c r="C4249" s="68" t="s">
        <v>3625</v>
      </c>
      <c r="D4249" s="68" t="s">
        <v>3626</v>
      </c>
      <c r="E4249" s="68" t="s">
        <v>4319</v>
      </c>
      <c r="F4249" s="68" t="s">
        <v>4319</v>
      </c>
      <c r="G4249" s="68" t="s">
        <v>3481</v>
      </c>
      <c r="H4249" s="69">
        <v>2684721</v>
      </c>
      <c r="I4249" s="68" t="s">
        <v>5150</v>
      </c>
      <c r="J4249" s="70"/>
      <c r="K4249" s="178" t="s">
        <v>3455</v>
      </c>
    </row>
    <row r="4250" spans="1:11">
      <c r="A4250" s="67" t="s">
        <v>3633</v>
      </c>
      <c r="B4250" s="68" t="s">
        <v>3634</v>
      </c>
      <c r="C4250" s="68" t="s">
        <v>3625</v>
      </c>
      <c r="D4250" s="68" t="s">
        <v>3626</v>
      </c>
      <c r="E4250" s="68" t="s">
        <v>4319</v>
      </c>
      <c r="F4250" s="68" t="s">
        <v>4319</v>
      </c>
      <c r="G4250" s="68" t="s">
        <v>3481</v>
      </c>
      <c r="H4250" s="69">
        <v>536944</v>
      </c>
      <c r="I4250" s="68" t="s">
        <v>5150</v>
      </c>
      <c r="J4250" s="70"/>
      <c r="K4250" s="178" t="s">
        <v>3455</v>
      </c>
    </row>
    <row r="4251" spans="1:11">
      <c r="A4251" s="67" t="s">
        <v>3635</v>
      </c>
      <c r="B4251" s="68" t="s">
        <v>3636</v>
      </c>
      <c r="C4251" s="68" t="s">
        <v>3625</v>
      </c>
      <c r="D4251" s="68" t="s">
        <v>3626</v>
      </c>
      <c r="E4251" s="68" t="s">
        <v>4319</v>
      </c>
      <c r="F4251" s="68" t="s">
        <v>4319</v>
      </c>
      <c r="G4251" s="68" t="s">
        <v>3481</v>
      </c>
      <c r="H4251" s="69">
        <v>536944</v>
      </c>
      <c r="I4251" s="68" t="s">
        <v>5150</v>
      </c>
      <c r="J4251" s="70"/>
      <c r="K4251" s="178" t="s">
        <v>3455</v>
      </c>
    </row>
    <row r="4252" spans="1:11">
      <c r="A4252" s="67" t="s">
        <v>3637</v>
      </c>
      <c r="B4252" s="68" t="s">
        <v>3638</v>
      </c>
      <c r="C4252" s="68" t="s">
        <v>3625</v>
      </c>
      <c r="D4252" s="68" t="s">
        <v>3626</v>
      </c>
      <c r="E4252" s="68" t="s">
        <v>4319</v>
      </c>
      <c r="F4252" s="68" t="s">
        <v>4319</v>
      </c>
      <c r="G4252" s="68" t="s">
        <v>3481</v>
      </c>
      <c r="H4252" s="69">
        <v>3221666</v>
      </c>
      <c r="I4252" s="68" t="s">
        <v>5150</v>
      </c>
      <c r="J4252" s="70"/>
      <c r="K4252" s="178" t="s">
        <v>3455</v>
      </c>
    </row>
    <row r="4253" spans="1:11">
      <c r="A4253" s="67" t="s">
        <v>3639</v>
      </c>
      <c r="B4253" s="68" t="s">
        <v>3640</v>
      </c>
      <c r="C4253" s="68" t="s">
        <v>3625</v>
      </c>
      <c r="D4253" s="68" t="s">
        <v>3626</v>
      </c>
      <c r="E4253" s="68" t="s">
        <v>4319</v>
      </c>
      <c r="F4253" s="68" t="s">
        <v>4319</v>
      </c>
      <c r="G4253" s="68" t="s">
        <v>3481</v>
      </c>
      <c r="H4253" s="69">
        <v>1073888</v>
      </c>
      <c r="I4253" s="68" t="s">
        <v>5150</v>
      </c>
      <c r="J4253" s="70"/>
      <c r="K4253" s="178" t="s">
        <v>3455</v>
      </c>
    </row>
    <row r="4254" spans="1:11">
      <c r="A4254" s="67" t="s">
        <v>3641</v>
      </c>
      <c r="B4254" s="68" t="s">
        <v>3642</v>
      </c>
      <c r="C4254" s="68" t="s">
        <v>3625</v>
      </c>
      <c r="D4254" s="68" t="s">
        <v>3626</v>
      </c>
      <c r="E4254" s="68" t="s">
        <v>4319</v>
      </c>
      <c r="F4254" s="68" t="s">
        <v>4319</v>
      </c>
      <c r="G4254" s="68" t="s">
        <v>3481</v>
      </c>
      <c r="H4254" s="69">
        <v>536944</v>
      </c>
      <c r="I4254" s="68" t="s">
        <v>5150</v>
      </c>
      <c r="J4254" s="70"/>
      <c r="K4254" s="178" t="s">
        <v>3455</v>
      </c>
    </row>
    <row r="4255" spans="1:11">
      <c r="A4255" s="67" t="s">
        <v>3643</v>
      </c>
      <c r="B4255" s="68" t="s">
        <v>3644</v>
      </c>
      <c r="C4255" s="68" t="s">
        <v>3625</v>
      </c>
      <c r="D4255" s="68" t="s">
        <v>3626</v>
      </c>
      <c r="E4255" s="68" t="s">
        <v>4319</v>
      </c>
      <c r="F4255" s="68" t="s">
        <v>4319</v>
      </c>
      <c r="G4255" s="68" t="s">
        <v>3481</v>
      </c>
      <c r="H4255" s="69">
        <v>536944</v>
      </c>
      <c r="I4255" s="68" t="s">
        <v>5150</v>
      </c>
      <c r="J4255" s="70"/>
      <c r="K4255" s="178" t="s">
        <v>3455</v>
      </c>
    </row>
    <row r="4256" spans="1:11">
      <c r="A4256" s="67" t="s">
        <v>3645</v>
      </c>
      <c r="B4256" s="68" t="s">
        <v>3646</v>
      </c>
      <c r="C4256" s="68" t="s">
        <v>3625</v>
      </c>
      <c r="D4256" s="68" t="s">
        <v>3626</v>
      </c>
      <c r="E4256" s="68" t="s">
        <v>4319</v>
      </c>
      <c r="F4256" s="68" t="s">
        <v>4319</v>
      </c>
      <c r="G4256" s="68" t="s">
        <v>3481</v>
      </c>
      <c r="H4256" s="69">
        <v>1610833</v>
      </c>
      <c r="I4256" s="68" t="s">
        <v>5150</v>
      </c>
      <c r="J4256" s="70"/>
      <c r="K4256" s="178" t="s">
        <v>3455</v>
      </c>
    </row>
    <row r="4257" spans="1:11">
      <c r="A4257" s="67" t="s">
        <v>3647</v>
      </c>
      <c r="B4257" s="68" t="s">
        <v>3648</v>
      </c>
      <c r="C4257" s="68" t="s">
        <v>3625</v>
      </c>
      <c r="D4257" s="68" t="s">
        <v>3626</v>
      </c>
      <c r="E4257" s="68" t="s">
        <v>4319</v>
      </c>
      <c r="F4257" s="68" t="s">
        <v>4319</v>
      </c>
      <c r="G4257" s="68" t="s">
        <v>3481</v>
      </c>
      <c r="H4257" s="69">
        <v>4832500</v>
      </c>
      <c r="I4257" s="68" t="s">
        <v>5150</v>
      </c>
      <c r="J4257" s="70"/>
      <c r="K4257" s="178" t="s">
        <v>3455</v>
      </c>
    </row>
    <row r="4258" spans="1:11">
      <c r="A4258" s="67" t="s">
        <v>3649</v>
      </c>
      <c r="B4258" s="68" t="s">
        <v>3650</v>
      </c>
      <c r="C4258" s="68" t="s">
        <v>3651</v>
      </c>
      <c r="D4258" s="68" t="s">
        <v>3652</v>
      </c>
      <c r="E4258" s="68" t="s">
        <v>4319</v>
      </c>
      <c r="F4258" s="68" t="s">
        <v>4319</v>
      </c>
      <c r="G4258" s="68" t="s">
        <v>3481</v>
      </c>
      <c r="H4258" s="69">
        <v>19866939</v>
      </c>
      <c r="I4258" s="68" t="s">
        <v>5150</v>
      </c>
      <c r="J4258" s="70"/>
      <c r="K4258" s="178" t="s">
        <v>3455</v>
      </c>
    </row>
    <row r="4259" spans="1:11">
      <c r="A4259" s="67" t="s">
        <v>3653</v>
      </c>
      <c r="B4259" s="68" t="s">
        <v>3654</v>
      </c>
      <c r="C4259" s="68" t="s">
        <v>3651</v>
      </c>
      <c r="D4259" s="68" t="s">
        <v>3652</v>
      </c>
      <c r="E4259" s="68" t="s">
        <v>4319</v>
      </c>
      <c r="F4259" s="68" t="s">
        <v>4319</v>
      </c>
      <c r="G4259" s="68" t="s">
        <v>3481</v>
      </c>
      <c r="H4259" s="69">
        <v>64433314</v>
      </c>
      <c r="I4259" s="68" t="s">
        <v>5150</v>
      </c>
      <c r="J4259" s="70"/>
      <c r="K4259" s="178" t="s">
        <v>3455</v>
      </c>
    </row>
    <row r="4260" spans="1:11">
      <c r="A4260" s="67" t="s">
        <v>3655</v>
      </c>
      <c r="B4260" s="68" t="s">
        <v>3656</v>
      </c>
      <c r="C4260" s="68" t="s">
        <v>3651</v>
      </c>
      <c r="D4260" s="68" t="s">
        <v>3652</v>
      </c>
      <c r="E4260" s="68" t="s">
        <v>4319</v>
      </c>
      <c r="F4260" s="68" t="s">
        <v>4319</v>
      </c>
      <c r="G4260" s="68" t="s">
        <v>3481</v>
      </c>
      <c r="H4260" s="69">
        <v>13423607</v>
      </c>
      <c r="I4260" s="68" t="s">
        <v>5150</v>
      </c>
      <c r="J4260" s="70"/>
      <c r="K4260" s="178" t="s">
        <v>3455</v>
      </c>
    </row>
    <row r="4261" spans="1:11">
      <c r="A4261" s="67" t="s">
        <v>3657</v>
      </c>
      <c r="B4261" s="68" t="s">
        <v>3658</v>
      </c>
      <c r="C4261" s="68" t="s">
        <v>3651</v>
      </c>
      <c r="D4261" s="68" t="s">
        <v>3652</v>
      </c>
      <c r="E4261" s="68" t="s">
        <v>4319</v>
      </c>
      <c r="F4261" s="68" t="s">
        <v>4319</v>
      </c>
      <c r="G4261" s="68" t="s">
        <v>3481</v>
      </c>
      <c r="H4261" s="69">
        <v>284580472</v>
      </c>
      <c r="I4261" s="68" t="s">
        <v>5150</v>
      </c>
      <c r="J4261" s="70"/>
      <c r="K4261" s="178" t="s">
        <v>3455</v>
      </c>
    </row>
    <row r="4262" spans="1:11">
      <c r="A4262" s="67" t="s">
        <v>3659</v>
      </c>
      <c r="B4262" s="68" t="s">
        <v>3660</v>
      </c>
      <c r="C4262" s="68" t="s">
        <v>3651</v>
      </c>
      <c r="D4262" s="68" t="s">
        <v>3652</v>
      </c>
      <c r="E4262" s="68" t="s">
        <v>4319</v>
      </c>
      <c r="F4262" s="68" t="s">
        <v>4319</v>
      </c>
      <c r="G4262" s="68" t="s">
        <v>3481</v>
      </c>
      <c r="H4262" s="69">
        <v>25236382</v>
      </c>
      <c r="I4262" s="68" t="s">
        <v>5150</v>
      </c>
      <c r="J4262" s="70"/>
      <c r="K4262" s="178" t="s">
        <v>3455</v>
      </c>
    </row>
    <row r="4263" spans="1:11">
      <c r="A4263" s="67" t="s">
        <v>3661</v>
      </c>
      <c r="B4263" s="68" t="s">
        <v>3662</v>
      </c>
      <c r="C4263" s="68" t="s">
        <v>3651</v>
      </c>
      <c r="D4263" s="68" t="s">
        <v>3652</v>
      </c>
      <c r="E4263" s="68" t="s">
        <v>4319</v>
      </c>
      <c r="F4263" s="68" t="s">
        <v>4319</v>
      </c>
      <c r="G4263" s="68" t="s">
        <v>3481</v>
      </c>
      <c r="H4263" s="69">
        <v>63896371</v>
      </c>
      <c r="I4263" s="68" t="s">
        <v>5150</v>
      </c>
      <c r="J4263" s="70"/>
      <c r="K4263" s="178" t="s">
        <v>3455</v>
      </c>
    </row>
    <row r="4264" spans="1:11">
      <c r="A4264" s="67" t="s">
        <v>3663</v>
      </c>
      <c r="B4264" s="68" t="s">
        <v>3664</v>
      </c>
      <c r="C4264" s="68" t="s">
        <v>3651</v>
      </c>
      <c r="D4264" s="68" t="s">
        <v>3652</v>
      </c>
      <c r="E4264" s="68" t="s">
        <v>4319</v>
      </c>
      <c r="F4264" s="68" t="s">
        <v>4319</v>
      </c>
      <c r="G4264" s="68" t="s">
        <v>3481</v>
      </c>
      <c r="H4264" s="69">
        <v>98260804</v>
      </c>
      <c r="I4264" s="68" t="s">
        <v>5150</v>
      </c>
      <c r="J4264" s="70"/>
      <c r="K4264" s="178" t="s">
        <v>3455</v>
      </c>
    </row>
    <row r="4265" spans="1:11">
      <c r="A4265" s="67" t="s">
        <v>3665</v>
      </c>
      <c r="B4265" s="68" t="s">
        <v>3666</v>
      </c>
      <c r="C4265" s="68" t="s">
        <v>3651</v>
      </c>
      <c r="D4265" s="68" t="s">
        <v>3652</v>
      </c>
      <c r="E4265" s="68" t="s">
        <v>4319</v>
      </c>
      <c r="F4265" s="68" t="s">
        <v>4319</v>
      </c>
      <c r="G4265" s="68" t="s">
        <v>3481</v>
      </c>
      <c r="H4265" s="69">
        <v>31679713</v>
      </c>
      <c r="I4265" s="68" t="s">
        <v>5150</v>
      </c>
      <c r="J4265" s="70"/>
      <c r="K4265" s="178" t="s">
        <v>3455</v>
      </c>
    </row>
    <row r="4266" spans="1:11">
      <c r="A4266" s="67" t="s">
        <v>3667</v>
      </c>
      <c r="B4266" s="68" t="s">
        <v>3668</v>
      </c>
      <c r="C4266" s="68" t="s">
        <v>3651</v>
      </c>
      <c r="D4266" s="68" t="s">
        <v>3652</v>
      </c>
      <c r="E4266" s="68" t="s">
        <v>4319</v>
      </c>
      <c r="F4266" s="68" t="s">
        <v>4319</v>
      </c>
      <c r="G4266" s="68" t="s">
        <v>3481</v>
      </c>
      <c r="H4266" s="69">
        <v>5906388</v>
      </c>
      <c r="I4266" s="68" t="s">
        <v>5150</v>
      </c>
      <c r="J4266" s="70"/>
      <c r="K4266" s="178" t="s">
        <v>3455</v>
      </c>
    </row>
    <row r="4267" spans="1:11">
      <c r="A4267" s="67" t="s">
        <v>3669</v>
      </c>
      <c r="B4267" s="68" t="s">
        <v>3670</v>
      </c>
      <c r="C4267" s="68" t="s">
        <v>3651</v>
      </c>
      <c r="D4267" s="68" t="s">
        <v>3652</v>
      </c>
      <c r="E4267" s="68" t="s">
        <v>4319</v>
      </c>
      <c r="F4267" s="68" t="s">
        <v>4319</v>
      </c>
      <c r="G4267" s="68" t="s">
        <v>3481</v>
      </c>
      <c r="H4267" s="69">
        <v>536944</v>
      </c>
      <c r="I4267" s="68" t="s">
        <v>5150</v>
      </c>
      <c r="J4267" s="70"/>
      <c r="K4267" s="178" t="s">
        <v>3455</v>
      </c>
    </row>
    <row r="4268" spans="1:11">
      <c r="A4268" s="67" t="s">
        <v>3671</v>
      </c>
      <c r="B4268" s="68" t="s">
        <v>3672</v>
      </c>
      <c r="C4268" s="68" t="s">
        <v>3651</v>
      </c>
      <c r="D4268" s="68" t="s">
        <v>3652</v>
      </c>
      <c r="E4268" s="68" t="s">
        <v>4319</v>
      </c>
      <c r="F4268" s="68" t="s">
        <v>4319</v>
      </c>
      <c r="G4268" s="68" t="s">
        <v>3481</v>
      </c>
      <c r="H4268" s="69">
        <v>2147777</v>
      </c>
      <c r="I4268" s="68" t="s">
        <v>5150</v>
      </c>
      <c r="J4268" s="70"/>
      <c r="K4268" s="178" t="s">
        <v>3455</v>
      </c>
    </row>
    <row r="4269" spans="1:11">
      <c r="A4269" s="67" t="s">
        <v>3673</v>
      </c>
      <c r="B4269" s="68" t="s">
        <v>3674</v>
      </c>
      <c r="C4269" s="68" t="s">
        <v>3651</v>
      </c>
      <c r="D4269" s="68" t="s">
        <v>3652</v>
      </c>
      <c r="E4269" s="68" t="s">
        <v>4319</v>
      </c>
      <c r="F4269" s="68" t="s">
        <v>4319</v>
      </c>
      <c r="G4269" s="68" t="s">
        <v>3481</v>
      </c>
      <c r="H4269" s="69">
        <v>6443332</v>
      </c>
      <c r="I4269" s="68" t="s">
        <v>5150</v>
      </c>
      <c r="J4269" s="70"/>
      <c r="K4269" s="178" t="s">
        <v>3455</v>
      </c>
    </row>
    <row r="4270" spans="1:11">
      <c r="A4270" s="67" t="s">
        <v>3675</v>
      </c>
      <c r="B4270" s="68" t="s">
        <v>3676</v>
      </c>
      <c r="C4270" s="68" t="s">
        <v>3651</v>
      </c>
      <c r="D4270" s="68" t="s">
        <v>3652</v>
      </c>
      <c r="E4270" s="68" t="s">
        <v>4319</v>
      </c>
      <c r="F4270" s="68" t="s">
        <v>4319</v>
      </c>
      <c r="G4270" s="68" t="s">
        <v>3481</v>
      </c>
      <c r="H4270" s="69">
        <v>3221666</v>
      </c>
      <c r="I4270" s="68" t="s">
        <v>5150</v>
      </c>
      <c r="J4270" s="70"/>
      <c r="K4270" s="178" t="s">
        <v>3455</v>
      </c>
    </row>
    <row r="4271" spans="1:11">
      <c r="A4271" s="67" t="s">
        <v>3677</v>
      </c>
      <c r="B4271" s="68" t="s">
        <v>3678</v>
      </c>
      <c r="C4271" s="68" t="s">
        <v>3679</v>
      </c>
      <c r="D4271" s="68" t="s">
        <v>3680</v>
      </c>
      <c r="E4271" s="68" t="s">
        <v>4319</v>
      </c>
      <c r="F4271" s="68" t="s">
        <v>4319</v>
      </c>
      <c r="G4271" s="68" t="s">
        <v>3481</v>
      </c>
      <c r="H4271" s="69">
        <v>1610833</v>
      </c>
      <c r="I4271" s="68" t="s">
        <v>5150</v>
      </c>
      <c r="J4271" s="70"/>
      <c r="K4271" s="178" t="s">
        <v>3455</v>
      </c>
    </row>
    <row r="4272" spans="1:11">
      <c r="A4272" s="67" t="s">
        <v>3681</v>
      </c>
      <c r="B4272" s="68" t="s">
        <v>3682</v>
      </c>
      <c r="C4272" s="68" t="s">
        <v>3679</v>
      </c>
      <c r="D4272" s="68" t="s">
        <v>3680</v>
      </c>
      <c r="E4272" s="68" t="s">
        <v>4319</v>
      </c>
      <c r="F4272" s="68" t="s">
        <v>4319</v>
      </c>
      <c r="G4272" s="68" t="s">
        <v>3481</v>
      </c>
      <c r="H4272" s="69">
        <v>3758609</v>
      </c>
      <c r="I4272" s="68" t="s">
        <v>5150</v>
      </c>
      <c r="J4272" s="70"/>
      <c r="K4272" s="178" t="s">
        <v>3455</v>
      </c>
    </row>
    <row r="4273" spans="1:11">
      <c r="A4273" s="67" t="s">
        <v>3683</v>
      </c>
      <c r="B4273" s="68" t="s">
        <v>3684</v>
      </c>
      <c r="C4273" s="68" t="s">
        <v>3679</v>
      </c>
      <c r="D4273" s="68" t="s">
        <v>3680</v>
      </c>
      <c r="E4273" s="68" t="s">
        <v>4319</v>
      </c>
      <c r="F4273" s="68" t="s">
        <v>4319</v>
      </c>
      <c r="G4273" s="68" t="s">
        <v>3481</v>
      </c>
      <c r="H4273" s="69">
        <v>1610833</v>
      </c>
      <c r="I4273" s="68" t="s">
        <v>5150</v>
      </c>
      <c r="J4273" s="70"/>
      <c r="K4273" s="178" t="s">
        <v>3455</v>
      </c>
    </row>
    <row r="4274" spans="1:11">
      <c r="A4274" s="67" t="s">
        <v>3685</v>
      </c>
      <c r="B4274" s="68" t="s">
        <v>3686</v>
      </c>
      <c r="C4274" s="68" t="s">
        <v>3679</v>
      </c>
      <c r="D4274" s="68" t="s">
        <v>3680</v>
      </c>
      <c r="E4274" s="68" t="s">
        <v>4319</v>
      </c>
      <c r="F4274" s="68" t="s">
        <v>4319</v>
      </c>
      <c r="G4274" s="68" t="s">
        <v>3481</v>
      </c>
      <c r="H4274" s="69">
        <v>5369443</v>
      </c>
      <c r="I4274" s="68" t="s">
        <v>5150</v>
      </c>
      <c r="J4274" s="70"/>
      <c r="K4274" s="178" t="s">
        <v>3455</v>
      </c>
    </row>
    <row r="4275" spans="1:11">
      <c r="A4275" s="67" t="s">
        <v>3687</v>
      </c>
      <c r="B4275" s="68" t="s">
        <v>3688</v>
      </c>
      <c r="C4275" s="68" t="s">
        <v>3689</v>
      </c>
      <c r="D4275" s="68" t="s">
        <v>3690</v>
      </c>
      <c r="E4275" s="68" t="s">
        <v>4319</v>
      </c>
      <c r="F4275" s="68" t="s">
        <v>4319</v>
      </c>
      <c r="G4275" s="68" t="s">
        <v>3481</v>
      </c>
      <c r="H4275" s="69">
        <v>3758609</v>
      </c>
      <c r="I4275" s="68" t="s">
        <v>5150</v>
      </c>
      <c r="J4275" s="70"/>
      <c r="K4275" s="178" t="s">
        <v>3455</v>
      </c>
    </row>
    <row r="4276" spans="1:11">
      <c r="A4276" s="67" t="s">
        <v>3691</v>
      </c>
      <c r="B4276" s="68" t="s">
        <v>3692</v>
      </c>
      <c r="C4276" s="68" t="s">
        <v>3693</v>
      </c>
      <c r="D4276" s="68" t="s">
        <v>3694</v>
      </c>
      <c r="E4276" s="68" t="s">
        <v>4319</v>
      </c>
      <c r="F4276" s="68" t="s">
        <v>4319</v>
      </c>
      <c r="G4276" s="68" t="s">
        <v>3481</v>
      </c>
      <c r="H4276" s="69">
        <v>6443332</v>
      </c>
      <c r="I4276" s="68" t="s">
        <v>5150</v>
      </c>
      <c r="J4276" s="70"/>
      <c r="K4276" s="178" t="s">
        <v>3455</v>
      </c>
    </row>
    <row r="4277" spans="1:11">
      <c r="A4277" s="67" t="s">
        <v>3695</v>
      </c>
      <c r="B4277" s="68" t="s">
        <v>3696</v>
      </c>
      <c r="C4277" s="68" t="s">
        <v>3693</v>
      </c>
      <c r="D4277" s="68" t="s">
        <v>3694</v>
      </c>
      <c r="E4277" s="68" t="s">
        <v>4319</v>
      </c>
      <c r="F4277" s="68" t="s">
        <v>4319</v>
      </c>
      <c r="G4277" s="68" t="s">
        <v>3481</v>
      </c>
      <c r="H4277" s="69">
        <v>13423607</v>
      </c>
      <c r="I4277" s="68" t="s">
        <v>5150</v>
      </c>
      <c r="J4277" s="70"/>
      <c r="K4277" s="178" t="s">
        <v>3455</v>
      </c>
    </row>
    <row r="4278" spans="1:11">
      <c r="A4278" s="67" t="s">
        <v>3697</v>
      </c>
      <c r="B4278" s="68" t="s">
        <v>3698</v>
      </c>
      <c r="C4278" s="68" t="s">
        <v>3693</v>
      </c>
      <c r="D4278" s="68" t="s">
        <v>3694</v>
      </c>
      <c r="E4278" s="68" t="s">
        <v>4319</v>
      </c>
      <c r="F4278" s="68" t="s">
        <v>4319</v>
      </c>
      <c r="G4278" s="68" t="s">
        <v>3481</v>
      </c>
      <c r="H4278" s="69">
        <v>2147777</v>
      </c>
      <c r="I4278" s="68" t="s">
        <v>5150</v>
      </c>
      <c r="J4278" s="70"/>
      <c r="K4278" s="178" t="s">
        <v>3455</v>
      </c>
    </row>
    <row r="4279" spans="1:11">
      <c r="A4279" s="67" t="s">
        <v>3699</v>
      </c>
      <c r="B4279" s="68" t="s">
        <v>3700</v>
      </c>
      <c r="C4279" s="68" t="s">
        <v>3693</v>
      </c>
      <c r="D4279" s="68" t="s">
        <v>3694</v>
      </c>
      <c r="E4279" s="68" t="s">
        <v>4319</v>
      </c>
      <c r="F4279" s="68" t="s">
        <v>4319</v>
      </c>
      <c r="G4279" s="68" t="s">
        <v>3481</v>
      </c>
      <c r="H4279" s="69">
        <v>4295554</v>
      </c>
      <c r="I4279" s="68" t="s">
        <v>5150</v>
      </c>
      <c r="J4279" s="70"/>
      <c r="K4279" s="178" t="s">
        <v>3455</v>
      </c>
    </row>
    <row r="4280" spans="1:11">
      <c r="A4280" s="67" t="s">
        <v>3701</v>
      </c>
      <c r="B4280" s="68" t="s">
        <v>3702</v>
      </c>
      <c r="C4280" s="68" t="s">
        <v>3693</v>
      </c>
      <c r="D4280" s="68" t="s">
        <v>3694</v>
      </c>
      <c r="E4280" s="68" t="s">
        <v>4319</v>
      </c>
      <c r="F4280" s="68" t="s">
        <v>4319</v>
      </c>
      <c r="G4280" s="68" t="s">
        <v>3481</v>
      </c>
      <c r="H4280" s="69">
        <v>10738885</v>
      </c>
      <c r="I4280" s="68" t="s">
        <v>5150</v>
      </c>
      <c r="J4280" s="70"/>
      <c r="K4280" s="178" t="s">
        <v>3455</v>
      </c>
    </row>
    <row r="4281" spans="1:11">
      <c r="A4281" s="67" t="s">
        <v>3703</v>
      </c>
      <c r="B4281" s="68" t="s">
        <v>3704</v>
      </c>
      <c r="C4281" s="68" t="s">
        <v>3693</v>
      </c>
      <c r="D4281" s="68" t="s">
        <v>3694</v>
      </c>
      <c r="E4281" s="68" t="s">
        <v>4319</v>
      </c>
      <c r="F4281" s="68" t="s">
        <v>4319</v>
      </c>
      <c r="G4281" s="68" t="s">
        <v>3481</v>
      </c>
      <c r="H4281" s="69">
        <v>16108328</v>
      </c>
      <c r="I4281" s="68" t="s">
        <v>5150</v>
      </c>
      <c r="J4281" s="70"/>
      <c r="K4281" s="178" t="s">
        <v>3455</v>
      </c>
    </row>
    <row r="4282" spans="1:11">
      <c r="A4282" s="67" t="s">
        <v>3705</v>
      </c>
      <c r="B4282" s="68" t="s">
        <v>3706</v>
      </c>
      <c r="C4282" s="68" t="s">
        <v>3693</v>
      </c>
      <c r="D4282" s="68" t="s">
        <v>3694</v>
      </c>
      <c r="E4282" s="68" t="s">
        <v>4319</v>
      </c>
      <c r="F4282" s="68" t="s">
        <v>4319</v>
      </c>
      <c r="G4282" s="68" t="s">
        <v>3481</v>
      </c>
      <c r="H4282" s="69">
        <v>51546653</v>
      </c>
      <c r="I4282" s="68" t="s">
        <v>5150</v>
      </c>
      <c r="J4282" s="70"/>
      <c r="K4282" s="178" t="s">
        <v>3455</v>
      </c>
    </row>
    <row r="4283" spans="1:11">
      <c r="A4283" s="67" t="s">
        <v>3707</v>
      </c>
      <c r="B4283" s="68" t="s">
        <v>3708</v>
      </c>
      <c r="C4283" s="68" t="s">
        <v>3693</v>
      </c>
      <c r="D4283" s="68" t="s">
        <v>3694</v>
      </c>
      <c r="E4283" s="68" t="s">
        <v>4319</v>
      </c>
      <c r="F4283" s="68" t="s">
        <v>4319</v>
      </c>
      <c r="G4283" s="68" t="s">
        <v>3481</v>
      </c>
      <c r="H4283" s="69">
        <v>56379150</v>
      </c>
      <c r="I4283" s="68" t="s">
        <v>5150</v>
      </c>
      <c r="J4283" s="70"/>
      <c r="K4283" s="178" t="s">
        <v>3455</v>
      </c>
    </row>
    <row r="4284" spans="1:11">
      <c r="A4284" s="67" t="s">
        <v>3709</v>
      </c>
      <c r="B4284" s="68" t="s">
        <v>3710</v>
      </c>
      <c r="C4284" s="68" t="s">
        <v>3693</v>
      </c>
      <c r="D4284" s="68" t="s">
        <v>3694</v>
      </c>
      <c r="E4284" s="68" t="s">
        <v>4319</v>
      </c>
      <c r="F4284" s="68" t="s">
        <v>4319</v>
      </c>
      <c r="G4284" s="68" t="s">
        <v>3481</v>
      </c>
      <c r="H4284" s="69">
        <v>18256106</v>
      </c>
      <c r="I4284" s="68" t="s">
        <v>5150</v>
      </c>
      <c r="J4284" s="70"/>
      <c r="K4284" s="178" t="s">
        <v>3455</v>
      </c>
    </row>
    <row r="4285" spans="1:11">
      <c r="A4285" s="67" t="s">
        <v>3711</v>
      </c>
      <c r="B4285" s="68" t="s">
        <v>3712</v>
      </c>
      <c r="C4285" s="68" t="s">
        <v>3693</v>
      </c>
      <c r="D4285" s="68" t="s">
        <v>3694</v>
      </c>
      <c r="E4285" s="68" t="s">
        <v>4319</v>
      </c>
      <c r="F4285" s="68" t="s">
        <v>4319</v>
      </c>
      <c r="G4285" s="68" t="s">
        <v>3481</v>
      </c>
      <c r="H4285" s="69">
        <v>47251097</v>
      </c>
      <c r="I4285" s="68" t="s">
        <v>5150</v>
      </c>
      <c r="J4285" s="70"/>
      <c r="K4285" s="178" t="s">
        <v>3455</v>
      </c>
    </row>
    <row r="4286" spans="1:11">
      <c r="A4286" s="67" t="s">
        <v>3713</v>
      </c>
      <c r="B4286" s="68" t="s">
        <v>3714</v>
      </c>
      <c r="C4286" s="68" t="s">
        <v>3693</v>
      </c>
      <c r="D4286" s="68" t="s">
        <v>3694</v>
      </c>
      <c r="E4286" s="68" t="s">
        <v>4319</v>
      </c>
      <c r="F4286" s="68" t="s">
        <v>4319</v>
      </c>
      <c r="G4286" s="68" t="s">
        <v>3481</v>
      </c>
      <c r="H4286" s="69">
        <v>8591109</v>
      </c>
      <c r="I4286" s="68" t="s">
        <v>5150</v>
      </c>
      <c r="J4286" s="70"/>
      <c r="K4286" s="178" t="s">
        <v>3455</v>
      </c>
    </row>
    <row r="4287" spans="1:11">
      <c r="A4287" s="67" t="s">
        <v>3715</v>
      </c>
      <c r="B4287" s="68" t="s">
        <v>3716</v>
      </c>
      <c r="C4287" s="68" t="s">
        <v>3693</v>
      </c>
      <c r="D4287" s="68" t="s">
        <v>3694</v>
      </c>
      <c r="E4287" s="68" t="s">
        <v>4319</v>
      </c>
      <c r="F4287" s="68" t="s">
        <v>4319</v>
      </c>
      <c r="G4287" s="68" t="s">
        <v>3481</v>
      </c>
      <c r="H4287" s="69">
        <v>536944</v>
      </c>
      <c r="I4287" s="68" t="s">
        <v>5150</v>
      </c>
      <c r="J4287" s="70"/>
      <c r="K4287" s="178" t="s">
        <v>3455</v>
      </c>
    </row>
    <row r="4288" spans="1:11">
      <c r="A4288" s="67" t="s">
        <v>3717</v>
      </c>
      <c r="B4288" s="68" t="s">
        <v>3718</v>
      </c>
      <c r="C4288" s="68" t="s">
        <v>3693</v>
      </c>
      <c r="D4288" s="68" t="s">
        <v>3694</v>
      </c>
      <c r="E4288" s="68" t="s">
        <v>4319</v>
      </c>
      <c r="F4288" s="68" t="s">
        <v>4319</v>
      </c>
      <c r="G4288" s="68" t="s">
        <v>3481</v>
      </c>
      <c r="H4288" s="69">
        <v>10201942</v>
      </c>
      <c r="I4288" s="68" t="s">
        <v>5150</v>
      </c>
      <c r="J4288" s="70"/>
      <c r="K4288" s="178" t="s">
        <v>3455</v>
      </c>
    </row>
    <row r="4289" spans="1:11">
      <c r="A4289" s="67" t="s">
        <v>3719</v>
      </c>
      <c r="B4289" s="68" t="s">
        <v>3720</v>
      </c>
      <c r="C4289" s="68" t="s">
        <v>3693</v>
      </c>
      <c r="D4289" s="68" t="s">
        <v>3694</v>
      </c>
      <c r="E4289" s="68" t="s">
        <v>4319</v>
      </c>
      <c r="F4289" s="68" t="s">
        <v>4319</v>
      </c>
      <c r="G4289" s="68" t="s">
        <v>3481</v>
      </c>
      <c r="H4289" s="69">
        <v>38659988</v>
      </c>
      <c r="I4289" s="68" t="s">
        <v>5150</v>
      </c>
      <c r="J4289" s="70"/>
      <c r="K4289" s="178" t="s">
        <v>3455</v>
      </c>
    </row>
    <row r="4290" spans="1:11">
      <c r="A4290" s="67" t="s">
        <v>3721</v>
      </c>
      <c r="B4290" s="68" t="s">
        <v>3722</v>
      </c>
      <c r="C4290" s="68" t="s">
        <v>3693</v>
      </c>
      <c r="D4290" s="68" t="s">
        <v>3694</v>
      </c>
      <c r="E4290" s="68" t="s">
        <v>4319</v>
      </c>
      <c r="F4290" s="68" t="s">
        <v>4319</v>
      </c>
      <c r="G4290" s="68" t="s">
        <v>3481</v>
      </c>
      <c r="H4290" s="69">
        <v>3758609</v>
      </c>
      <c r="I4290" s="68" t="s">
        <v>5150</v>
      </c>
      <c r="J4290" s="70"/>
      <c r="K4290" s="178" t="s">
        <v>3455</v>
      </c>
    </row>
    <row r="4291" spans="1:11">
      <c r="A4291" s="67" t="s">
        <v>3723</v>
      </c>
      <c r="B4291" s="68" t="s">
        <v>3724</v>
      </c>
      <c r="C4291" s="68" t="s">
        <v>3693</v>
      </c>
      <c r="D4291" s="68" t="s">
        <v>3694</v>
      </c>
      <c r="E4291" s="68" t="s">
        <v>4319</v>
      </c>
      <c r="F4291" s="68" t="s">
        <v>4319</v>
      </c>
      <c r="G4291" s="68" t="s">
        <v>3481</v>
      </c>
      <c r="H4291" s="69">
        <v>4832500</v>
      </c>
      <c r="I4291" s="68" t="s">
        <v>5150</v>
      </c>
      <c r="J4291" s="70"/>
      <c r="K4291" s="178" t="s">
        <v>3455</v>
      </c>
    </row>
    <row r="4292" spans="1:11">
      <c r="A4292" s="67" t="s">
        <v>3725</v>
      </c>
      <c r="B4292" s="68" t="s">
        <v>3726</v>
      </c>
      <c r="C4292" s="68" t="s">
        <v>3693</v>
      </c>
      <c r="D4292" s="68" t="s">
        <v>3694</v>
      </c>
      <c r="E4292" s="68" t="s">
        <v>4319</v>
      </c>
      <c r="F4292" s="68" t="s">
        <v>4319</v>
      </c>
      <c r="G4292" s="68" t="s">
        <v>3481</v>
      </c>
      <c r="H4292" s="69">
        <v>42955544</v>
      </c>
      <c r="I4292" s="68" t="s">
        <v>5150</v>
      </c>
      <c r="J4292" s="70"/>
      <c r="K4292" s="178" t="s">
        <v>3455</v>
      </c>
    </row>
    <row r="4293" spans="1:11">
      <c r="A4293" s="67" t="s">
        <v>3727</v>
      </c>
      <c r="B4293" s="68" t="s">
        <v>3728</v>
      </c>
      <c r="C4293" s="68" t="s">
        <v>3693</v>
      </c>
      <c r="D4293" s="68" t="s">
        <v>3694</v>
      </c>
      <c r="E4293" s="68" t="s">
        <v>4319</v>
      </c>
      <c r="F4293" s="68" t="s">
        <v>4319</v>
      </c>
      <c r="G4293" s="68" t="s">
        <v>3481</v>
      </c>
      <c r="H4293" s="69">
        <v>3221666</v>
      </c>
      <c r="I4293" s="68" t="s">
        <v>5150</v>
      </c>
      <c r="J4293" s="70"/>
      <c r="K4293" s="178" t="s">
        <v>3455</v>
      </c>
    </row>
    <row r="4294" spans="1:11">
      <c r="A4294" s="67" t="s">
        <v>3729</v>
      </c>
      <c r="B4294" s="68" t="s">
        <v>3730</v>
      </c>
      <c r="C4294" s="68" t="s">
        <v>3693</v>
      </c>
      <c r="D4294" s="68" t="s">
        <v>3694</v>
      </c>
      <c r="E4294" s="68" t="s">
        <v>4319</v>
      </c>
      <c r="F4294" s="68" t="s">
        <v>4319</v>
      </c>
      <c r="G4294" s="68" t="s">
        <v>3481</v>
      </c>
      <c r="H4294" s="69">
        <v>14497497</v>
      </c>
      <c r="I4294" s="68" t="s">
        <v>5150</v>
      </c>
      <c r="J4294" s="70"/>
      <c r="K4294" s="178" t="s">
        <v>3455</v>
      </c>
    </row>
    <row r="4295" spans="1:11">
      <c r="A4295" s="67" t="s">
        <v>3731</v>
      </c>
      <c r="B4295" s="68" t="s">
        <v>3732</v>
      </c>
      <c r="C4295" s="68" t="s">
        <v>3693</v>
      </c>
      <c r="D4295" s="68" t="s">
        <v>3694</v>
      </c>
      <c r="E4295" s="68" t="s">
        <v>4319</v>
      </c>
      <c r="F4295" s="68" t="s">
        <v>4319</v>
      </c>
      <c r="G4295" s="68" t="s">
        <v>3481</v>
      </c>
      <c r="H4295" s="69">
        <v>1073888</v>
      </c>
      <c r="I4295" s="68" t="s">
        <v>5150</v>
      </c>
      <c r="J4295" s="70"/>
      <c r="K4295" s="178" t="s">
        <v>3455</v>
      </c>
    </row>
    <row r="4296" spans="1:11">
      <c r="A4296" s="67" t="s">
        <v>3733</v>
      </c>
      <c r="B4296" s="68" t="s">
        <v>3734</v>
      </c>
      <c r="C4296" s="68" t="s">
        <v>3693</v>
      </c>
      <c r="D4296" s="68" t="s">
        <v>3694</v>
      </c>
      <c r="E4296" s="68" t="s">
        <v>4319</v>
      </c>
      <c r="F4296" s="68" t="s">
        <v>4319</v>
      </c>
      <c r="G4296" s="68" t="s">
        <v>3481</v>
      </c>
      <c r="H4296" s="69">
        <v>2147777</v>
      </c>
      <c r="I4296" s="68" t="s">
        <v>5150</v>
      </c>
      <c r="J4296" s="70"/>
      <c r="K4296" s="178" t="s">
        <v>3455</v>
      </c>
    </row>
    <row r="4297" spans="1:11">
      <c r="A4297" s="67" t="s">
        <v>3735</v>
      </c>
      <c r="B4297" s="68" t="s">
        <v>3736</v>
      </c>
      <c r="C4297" s="68" t="s">
        <v>3693</v>
      </c>
      <c r="D4297" s="68" t="s">
        <v>3694</v>
      </c>
      <c r="E4297" s="68" t="s">
        <v>4319</v>
      </c>
      <c r="F4297" s="68" t="s">
        <v>4319</v>
      </c>
      <c r="G4297" s="68" t="s">
        <v>3481</v>
      </c>
      <c r="H4297" s="69">
        <v>55842206</v>
      </c>
      <c r="I4297" s="68" t="s">
        <v>5150</v>
      </c>
      <c r="J4297" s="70"/>
      <c r="K4297" s="178" t="s">
        <v>3455</v>
      </c>
    </row>
    <row r="4298" spans="1:11">
      <c r="A4298" s="67" t="s">
        <v>3737</v>
      </c>
      <c r="B4298" s="68" t="s">
        <v>3738</v>
      </c>
      <c r="C4298" s="68" t="s">
        <v>3693</v>
      </c>
      <c r="D4298" s="68" t="s">
        <v>3694</v>
      </c>
      <c r="E4298" s="68" t="s">
        <v>4319</v>
      </c>
      <c r="F4298" s="68" t="s">
        <v>4319</v>
      </c>
      <c r="G4298" s="68" t="s">
        <v>3481</v>
      </c>
      <c r="H4298" s="69">
        <v>9128053</v>
      </c>
      <c r="I4298" s="68" t="s">
        <v>5150</v>
      </c>
      <c r="J4298" s="70"/>
      <c r="K4298" s="178" t="s">
        <v>3455</v>
      </c>
    </row>
    <row r="4299" spans="1:11">
      <c r="A4299" s="67" t="s">
        <v>3739</v>
      </c>
      <c r="B4299" s="68" t="s">
        <v>3740</v>
      </c>
      <c r="C4299" s="68" t="s">
        <v>3693</v>
      </c>
      <c r="D4299" s="68" t="s">
        <v>3694</v>
      </c>
      <c r="E4299" s="68" t="s">
        <v>4319</v>
      </c>
      <c r="F4299" s="68" t="s">
        <v>4319</v>
      </c>
      <c r="G4299" s="68" t="s">
        <v>3481</v>
      </c>
      <c r="H4299" s="69">
        <v>52620539</v>
      </c>
      <c r="I4299" s="68" t="s">
        <v>5150</v>
      </c>
      <c r="J4299" s="70"/>
      <c r="K4299" s="178" t="s">
        <v>3455</v>
      </c>
    </row>
    <row r="4300" spans="1:11">
      <c r="A4300" s="67" t="s">
        <v>3741</v>
      </c>
      <c r="B4300" s="68" t="s">
        <v>3742</v>
      </c>
      <c r="C4300" s="68" t="s">
        <v>3693</v>
      </c>
      <c r="D4300" s="68" t="s">
        <v>3694</v>
      </c>
      <c r="E4300" s="68" t="s">
        <v>4319</v>
      </c>
      <c r="F4300" s="68" t="s">
        <v>4319</v>
      </c>
      <c r="G4300" s="68" t="s">
        <v>3481</v>
      </c>
      <c r="H4300" s="69">
        <v>3758609</v>
      </c>
      <c r="I4300" s="68" t="s">
        <v>5150</v>
      </c>
      <c r="J4300" s="70"/>
      <c r="K4300" s="178" t="s">
        <v>3455</v>
      </c>
    </row>
    <row r="4301" spans="1:11">
      <c r="A4301" s="67" t="s">
        <v>3743</v>
      </c>
      <c r="B4301" s="68" t="s">
        <v>3744</v>
      </c>
      <c r="C4301" s="68" t="s">
        <v>3693</v>
      </c>
      <c r="D4301" s="68" t="s">
        <v>3694</v>
      </c>
      <c r="E4301" s="68" t="s">
        <v>4319</v>
      </c>
      <c r="F4301" s="68" t="s">
        <v>4319</v>
      </c>
      <c r="G4301" s="68" t="s">
        <v>3481</v>
      </c>
      <c r="H4301" s="69">
        <v>52620539</v>
      </c>
      <c r="I4301" s="68" t="s">
        <v>5150</v>
      </c>
      <c r="J4301" s="70"/>
      <c r="K4301" s="178" t="s">
        <v>3455</v>
      </c>
    </row>
    <row r="4302" spans="1:11">
      <c r="A4302" s="67" t="s">
        <v>3745</v>
      </c>
      <c r="B4302" s="68" t="s">
        <v>3746</v>
      </c>
      <c r="C4302" s="68" t="s">
        <v>3693</v>
      </c>
      <c r="D4302" s="68" t="s">
        <v>3694</v>
      </c>
      <c r="E4302" s="68" t="s">
        <v>4319</v>
      </c>
      <c r="F4302" s="68" t="s">
        <v>4319</v>
      </c>
      <c r="G4302" s="68" t="s">
        <v>3481</v>
      </c>
      <c r="H4302" s="69">
        <v>4295554</v>
      </c>
      <c r="I4302" s="68" t="s">
        <v>5150</v>
      </c>
      <c r="J4302" s="70"/>
      <c r="K4302" s="178" t="s">
        <v>3455</v>
      </c>
    </row>
    <row r="4303" spans="1:11">
      <c r="A4303" s="67" t="s">
        <v>3747</v>
      </c>
      <c r="B4303" s="68" t="s">
        <v>3748</v>
      </c>
      <c r="C4303" s="68" t="s">
        <v>3749</v>
      </c>
      <c r="D4303" s="68" t="s">
        <v>3750</v>
      </c>
      <c r="E4303" s="68" t="s">
        <v>4319</v>
      </c>
      <c r="F4303" s="68" t="s">
        <v>4319</v>
      </c>
      <c r="G4303" s="68" t="s">
        <v>3481</v>
      </c>
      <c r="H4303" s="69">
        <v>25773326</v>
      </c>
      <c r="I4303" s="68" t="s">
        <v>5150</v>
      </c>
      <c r="J4303" s="70"/>
      <c r="K4303" s="178" t="s">
        <v>3455</v>
      </c>
    </row>
    <row r="4304" spans="1:11">
      <c r="A4304" s="67" t="s">
        <v>3751</v>
      </c>
      <c r="B4304" s="68" t="s">
        <v>3752</v>
      </c>
      <c r="C4304" s="68" t="s">
        <v>3749</v>
      </c>
      <c r="D4304" s="68" t="s">
        <v>3750</v>
      </c>
      <c r="E4304" s="68" t="s">
        <v>4319</v>
      </c>
      <c r="F4304" s="68" t="s">
        <v>4319</v>
      </c>
      <c r="G4304" s="68" t="s">
        <v>3481</v>
      </c>
      <c r="H4304" s="69">
        <v>54231373</v>
      </c>
      <c r="I4304" s="68" t="s">
        <v>5150</v>
      </c>
      <c r="J4304" s="70"/>
      <c r="K4304" s="178" t="s">
        <v>3455</v>
      </c>
    </row>
    <row r="4305" spans="1:11">
      <c r="A4305" s="67" t="s">
        <v>3753</v>
      </c>
      <c r="B4305" s="68" t="s">
        <v>3754</v>
      </c>
      <c r="C4305" s="68" t="s">
        <v>3749</v>
      </c>
      <c r="D4305" s="68" t="s">
        <v>3750</v>
      </c>
      <c r="E4305" s="68" t="s">
        <v>4319</v>
      </c>
      <c r="F4305" s="68" t="s">
        <v>4319</v>
      </c>
      <c r="G4305" s="68" t="s">
        <v>3481</v>
      </c>
      <c r="H4305" s="69">
        <v>37586100</v>
      </c>
      <c r="I4305" s="68" t="s">
        <v>5150</v>
      </c>
      <c r="J4305" s="70"/>
      <c r="K4305" s="178" t="s">
        <v>3455</v>
      </c>
    </row>
    <row r="4306" spans="1:11">
      <c r="A4306" s="67" t="s">
        <v>3755</v>
      </c>
      <c r="B4306" s="68" t="s">
        <v>3756</v>
      </c>
      <c r="C4306" s="68" t="s">
        <v>3749</v>
      </c>
      <c r="D4306" s="68" t="s">
        <v>3750</v>
      </c>
      <c r="E4306" s="68" t="s">
        <v>4319</v>
      </c>
      <c r="F4306" s="68" t="s">
        <v>4319</v>
      </c>
      <c r="G4306" s="68" t="s">
        <v>3481</v>
      </c>
      <c r="H4306" s="69">
        <v>1073888</v>
      </c>
      <c r="I4306" s="68" t="s">
        <v>5150</v>
      </c>
      <c r="J4306" s="70"/>
      <c r="K4306" s="178" t="s">
        <v>3455</v>
      </c>
    </row>
    <row r="4307" spans="1:11">
      <c r="A4307" s="67" t="s">
        <v>3757</v>
      </c>
      <c r="B4307" s="68" t="s">
        <v>3758</v>
      </c>
      <c r="C4307" s="68" t="s">
        <v>3749</v>
      </c>
      <c r="D4307" s="68" t="s">
        <v>3750</v>
      </c>
      <c r="E4307" s="68" t="s">
        <v>4319</v>
      </c>
      <c r="F4307" s="68" t="s">
        <v>4319</v>
      </c>
      <c r="G4307" s="68" t="s">
        <v>3481</v>
      </c>
      <c r="H4307" s="69">
        <v>536944</v>
      </c>
      <c r="I4307" s="68" t="s">
        <v>5150</v>
      </c>
      <c r="J4307" s="70"/>
      <c r="K4307" s="178" t="s">
        <v>3455</v>
      </c>
    </row>
    <row r="4308" spans="1:11">
      <c r="A4308" s="67" t="s">
        <v>3759</v>
      </c>
      <c r="B4308" s="68" t="s">
        <v>3760</v>
      </c>
      <c r="C4308" s="68" t="s">
        <v>3749</v>
      </c>
      <c r="D4308" s="68" t="s">
        <v>3750</v>
      </c>
      <c r="E4308" s="68" t="s">
        <v>4319</v>
      </c>
      <c r="F4308" s="68" t="s">
        <v>4319</v>
      </c>
      <c r="G4308" s="68" t="s">
        <v>3481</v>
      </c>
      <c r="H4308" s="69">
        <v>5369443</v>
      </c>
      <c r="I4308" s="68" t="s">
        <v>5150</v>
      </c>
      <c r="J4308" s="70"/>
      <c r="K4308" s="178" t="s">
        <v>3455</v>
      </c>
    </row>
    <row r="4309" spans="1:11">
      <c r="A4309" s="67" t="s">
        <v>3761</v>
      </c>
      <c r="B4309" s="68" t="s">
        <v>3762</v>
      </c>
      <c r="C4309" s="68" t="s">
        <v>3749</v>
      </c>
      <c r="D4309" s="68" t="s">
        <v>3750</v>
      </c>
      <c r="E4309" s="68" t="s">
        <v>4319</v>
      </c>
      <c r="F4309" s="68" t="s">
        <v>4319</v>
      </c>
      <c r="G4309" s="68" t="s">
        <v>3481</v>
      </c>
      <c r="H4309" s="69">
        <v>30068880</v>
      </c>
      <c r="I4309" s="68" t="s">
        <v>5150</v>
      </c>
      <c r="J4309" s="70"/>
      <c r="K4309" s="178" t="s">
        <v>3455</v>
      </c>
    </row>
    <row r="4310" spans="1:11">
      <c r="A4310" s="67" t="s">
        <v>3763</v>
      </c>
      <c r="B4310" s="68" t="s">
        <v>3764</v>
      </c>
      <c r="C4310" s="68" t="s">
        <v>3765</v>
      </c>
      <c r="D4310" s="68" t="s">
        <v>3766</v>
      </c>
      <c r="E4310" s="68" t="s">
        <v>4319</v>
      </c>
      <c r="F4310" s="68" t="s">
        <v>4319</v>
      </c>
      <c r="G4310" s="68" t="s">
        <v>3481</v>
      </c>
      <c r="H4310" s="69">
        <v>31679713</v>
      </c>
      <c r="I4310" s="68" t="s">
        <v>5150</v>
      </c>
      <c r="J4310" s="70"/>
      <c r="K4310" s="178" t="s">
        <v>3455</v>
      </c>
    </row>
    <row r="4311" spans="1:11">
      <c r="A4311" s="67" t="s">
        <v>3767</v>
      </c>
      <c r="B4311" s="68" t="s">
        <v>3768</v>
      </c>
      <c r="C4311" s="68" t="s">
        <v>3765</v>
      </c>
      <c r="D4311" s="68" t="s">
        <v>3766</v>
      </c>
      <c r="E4311" s="68" t="s">
        <v>4319</v>
      </c>
      <c r="F4311" s="68" t="s">
        <v>4319</v>
      </c>
      <c r="G4311" s="68" t="s">
        <v>3481</v>
      </c>
      <c r="H4311" s="69">
        <v>17719161</v>
      </c>
      <c r="I4311" s="68" t="s">
        <v>5150</v>
      </c>
      <c r="J4311" s="70"/>
      <c r="K4311" s="178" t="s">
        <v>3455</v>
      </c>
    </row>
    <row r="4312" spans="1:11">
      <c r="A4312" s="67" t="s">
        <v>3769</v>
      </c>
      <c r="B4312" s="68" t="s">
        <v>3770</v>
      </c>
      <c r="C4312" s="68" t="s">
        <v>3765</v>
      </c>
      <c r="D4312" s="68" t="s">
        <v>3766</v>
      </c>
      <c r="E4312" s="68" t="s">
        <v>4319</v>
      </c>
      <c r="F4312" s="68" t="s">
        <v>4319</v>
      </c>
      <c r="G4312" s="68" t="s">
        <v>3481</v>
      </c>
      <c r="H4312" s="69">
        <v>5906388</v>
      </c>
      <c r="I4312" s="68" t="s">
        <v>5150</v>
      </c>
      <c r="J4312" s="70"/>
      <c r="K4312" s="178" t="s">
        <v>3455</v>
      </c>
    </row>
    <row r="4313" spans="1:11">
      <c r="A4313" s="67" t="s">
        <v>3771</v>
      </c>
      <c r="B4313" s="68" t="s">
        <v>3772</v>
      </c>
      <c r="C4313" s="68" t="s">
        <v>3765</v>
      </c>
      <c r="D4313" s="68" t="s">
        <v>3766</v>
      </c>
      <c r="E4313" s="68" t="s">
        <v>4319</v>
      </c>
      <c r="F4313" s="68" t="s">
        <v>4319</v>
      </c>
      <c r="G4313" s="68" t="s">
        <v>3481</v>
      </c>
      <c r="H4313" s="69">
        <v>1073888</v>
      </c>
      <c r="I4313" s="68" t="s">
        <v>5150</v>
      </c>
      <c r="J4313" s="70"/>
      <c r="K4313" s="178" t="s">
        <v>3455</v>
      </c>
    </row>
    <row r="4314" spans="1:11">
      <c r="A4314" s="67" t="s">
        <v>3773</v>
      </c>
      <c r="B4314" s="68" t="s">
        <v>3774</v>
      </c>
      <c r="C4314" s="68" t="s">
        <v>3765</v>
      </c>
      <c r="D4314" s="68" t="s">
        <v>3766</v>
      </c>
      <c r="E4314" s="68" t="s">
        <v>4319</v>
      </c>
      <c r="F4314" s="68" t="s">
        <v>4319</v>
      </c>
      <c r="G4314" s="68" t="s">
        <v>3481</v>
      </c>
      <c r="H4314" s="69">
        <v>536944</v>
      </c>
      <c r="I4314" s="68" t="s">
        <v>5150</v>
      </c>
      <c r="J4314" s="70"/>
      <c r="K4314" s="178" t="s">
        <v>3455</v>
      </c>
    </row>
    <row r="4315" spans="1:11">
      <c r="A4315" s="67" t="s">
        <v>3775</v>
      </c>
      <c r="B4315" s="68" t="s">
        <v>3776</v>
      </c>
      <c r="C4315" s="68" t="s">
        <v>3765</v>
      </c>
      <c r="D4315" s="68" t="s">
        <v>3766</v>
      </c>
      <c r="E4315" s="68" t="s">
        <v>4319</v>
      </c>
      <c r="F4315" s="68" t="s">
        <v>4319</v>
      </c>
      <c r="G4315" s="68" t="s">
        <v>3481</v>
      </c>
      <c r="H4315" s="69">
        <v>2684721</v>
      </c>
      <c r="I4315" s="68" t="s">
        <v>5150</v>
      </c>
      <c r="J4315" s="70"/>
      <c r="K4315" s="178" t="s">
        <v>3455</v>
      </c>
    </row>
    <row r="4316" spans="1:11">
      <c r="A4316" s="67" t="s">
        <v>3777</v>
      </c>
      <c r="B4316" s="68" t="s">
        <v>3778</v>
      </c>
      <c r="C4316" s="68" t="s">
        <v>3765</v>
      </c>
      <c r="D4316" s="68" t="s">
        <v>3766</v>
      </c>
      <c r="E4316" s="68" t="s">
        <v>4319</v>
      </c>
      <c r="F4316" s="68" t="s">
        <v>4319</v>
      </c>
      <c r="G4316" s="68" t="s">
        <v>3481</v>
      </c>
      <c r="H4316" s="69">
        <v>9128053</v>
      </c>
      <c r="I4316" s="68" t="s">
        <v>5150</v>
      </c>
      <c r="J4316" s="70"/>
      <c r="K4316" s="178" t="s">
        <v>3455</v>
      </c>
    </row>
    <row r="4317" spans="1:11">
      <c r="A4317" s="67" t="s">
        <v>3779</v>
      </c>
      <c r="B4317" s="68" t="s">
        <v>3780</v>
      </c>
      <c r="C4317" s="68" t="s">
        <v>3765</v>
      </c>
      <c r="D4317" s="68" t="s">
        <v>3766</v>
      </c>
      <c r="E4317" s="68" t="s">
        <v>4319</v>
      </c>
      <c r="F4317" s="68" t="s">
        <v>4319</v>
      </c>
      <c r="G4317" s="68" t="s">
        <v>3481</v>
      </c>
      <c r="H4317" s="69">
        <v>4832500</v>
      </c>
      <c r="I4317" s="68" t="s">
        <v>5150</v>
      </c>
      <c r="J4317" s="70"/>
      <c r="K4317" s="178" t="s">
        <v>3455</v>
      </c>
    </row>
    <row r="4318" spans="1:11">
      <c r="A4318" s="67" t="s">
        <v>3781</v>
      </c>
      <c r="B4318" s="68" t="s">
        <v>3782</v>
      </c>
      <c r="C4318" s="68" t="s">
        <v>3783</v>
      </c>
      <c r="D4318" s="68" t="s">
        <v>3784</v>
      </c>
      <c r="E4318" s="68" t="s">
        <v>4319</v>
      </c>
      <c r="F4318" s="68" t="s">
        <v>4319</v>
      </c>
      <c r="G4318" s="68" t="s">
        <v>3481</v>
      </c>
      <c r="H4318" s="69">
        <v>2147777</v>
      </c>
      <c r="I4318" s="68" t="s">
        <v>5150</v>
      </c>
      <c r="J4318" s="70"/>
      <c r="K4318" s="178" t="s">
        <v>3455</v>
      </c>
    </row>
    <row r="4319" spans="1:11">
      <c r="A4319" s="67" t="s">
        <v>3785</v>
      </c>
      <c r="B4319" s="68" t="s">
        <v>3786</v>
      </c>
      <c r="C4319" s="68" t="s">
        <v>3783</v>
      </c>
      <c r="D4319" s="68" t="s">
        <v>3784</v>
      </c>
      <c r="E4319" s="68" t="s">
        <v>4319</v>
      </c>
      <c r="F4319" s="68" t="s">
        <v>4319</v>
      </c>
      <c r="G4319" s="68" t="s">
        <v>3481</v>
      </c>
      <c r="H4319" s="69">
        <v>32753601</v>
      </c>
      <c r="I4319" s="68" t="s">
        <v>5150</v>
      </c>
      <c r="J4319" s="70"/>
      <c r="K4319" s="178" t="s">
        <v>3455</v>
      </c>
    </row>
    <row r="4320" spans="1:11">
      <c r="A4320" s="67" t="s">
        <v>3787</v>
      </c>
      <c r="B4320" s="68" t="s">
        <v>3788</v>
      </c>
      <c r="C4320" s="68" t="s">
        <v>3783</v>
      </c>
      <c r="D4320" s="68" t="s">
        <v>3784</v>
      </c>
      <c r="E4320" s="68" t="s">
        <v>4319</v>
      </c>
      <c r="F4320" s="68" t="s">
        <v>4319</v>
      </c>
      <c r="G4320" s="68" t="s">
        <v>3481</v>
      </c>
      <c r="H4320" s="69">
        <v>44029431</v>
      </c>
      <c r="I4320" s="68" t="s">
        <v>5150</v>
      </c>
      <c r="J4320" s="70"/>
      <c r="K4320" s="178" t="s">
        <v>3455</v>
      </c>
    </row>
    <row r="4321" spans="1:11">
      <c r="A4321" s="67" t="s">
        <v>3789</v>
      </c>
      <c r="B4321" s="68" t="s">
        <v>3790</v>
      </c>
      <c r="C4321" s="68" t="s">
        <v>3783</v>
      </c>
      <c r="D4321" s="68" t="s">
        <v>3784</v>
      </c>
      <c r="E4321" s="68" t="s">
        <v>4319</v>
      </c>
      <c r="F4321" s="68" t="s">
        <v>4319</v>
      </c>
      <c r="G4321" s="68" t="s">
        <v>3481</v>
      </c>
      <c r="H4321" s="69">
        <v>1073888</v>
      </c>
      <c r="I4321" s="68" t="s">
        <v>5150</v>
      </c>
      <c r="J4321" s="70"/>
      <c r="K4321" s="178" t="s">
        <v>3455</v>
      </c>
    </row>
    <row r="4322" spans="1:11">
      <c r="A4322" s="67" t="s">
        <v>3791</v>
      </c>
      <c r="B4322" s="68" t="s">
        <v>3792</v>
      </c>
      <c r="C4322" s="68" t="s">
        <v>3783</v>
      </c>
      <c r="D4322" s="68" t="s">
        <v>3784</v>
      </c>
      <c r="E4322" s="68" t="s">
        <v>4319</v>
      </c>
      <c r="F4322" s="68" t="s">
        <v>4319</v>
      </c>
      <c r="G4322" s="68" t="s">
        <v>3481</v>
      </c>
      <c r="H4322" s="69">
        <v>1073888</v>
      </c>
      <c r="I4322" s="68" t="s">
        <v>5150</v>
      </c>
      <c r="J4322" s="70"/>
      <c r="K4322" s="178" t="s">
        <v>3455</v>
      </c>
    </row>
    <row r="4323" spans="1:11">
      <c r="A4323" s="67" t="s">
        <v>3793</v>
      </c>
      <c r="B4323" s="68" t="s">
        <v>3794</v>
      </c>
      <c r="C4323" s="68" t="s">
        <v>3783</v>
      </c>
      <c r="D4323" s="68" t="s">
        <v>3784</v>
      </c>
      <c r="E4323" s="68" t="s">
        <v>4319</v>
      </c>
      <c r="F4323" s="68" t="s">
        <v>4319</v>
      </c>
      <c r="G4323" s="68" t="s">
        <v>3481</v>
      </c>
      <c r="H4323" s="69">
        <v>27384159</v>
      </c>
      <c r="I4323" s="68" t="s">
        <v>5150</v>
      </c>
      <c r="J4323" s="70"/>
      <c r="K4323" s="178" t="s">
        <v>3455</v>
      </c>
    </row>
    <row r="4324" spans="1:11">
      <c r="A4324" s="67" t="s">
        <v>3795</v>
      </c>
      <c r="B4324" s="68" t="s">
        <v>3796</v>
      </c>
      <c r="C4324" s="68" t="s">
        <v>3783</v>
      </c>
      <c r="D4324" s="68" t="s">
        <v>3784</v>
      </c>
      <c r="E4324" s="68" t="s">
        <v>4319</v>
      </c>
      <c r="F4324" s="68" t="s">
        <v>4319</v>
      </c>
      <c r="G4324" s="68" t="s">
        <v>3481</v>
      </c>
      <c r="H4324" s="69">
        <v>3221666</v>
      </c>
      <c r="I4324" s="68" t="s">
        <v>5150</v>
      </c>
      <c r="J4324" s="70"/>
      <c r="K4324" s="178" t="s">
        <v>3455</v>
      </c>
    </row>
    <row r="4325" spans="1:11">
      <c r="A4325" s="67" t="s">
        <v>3797</v>
      </c>
      <c r="B4325" s="68" t="s">
        <v>3798</v>
      </c>
      <c r="C4325" s="68" t="s">
        <v>3783</v>
      </c>
      <c r="D4325" s="68" t="s">
        <v>3784</v>
      </c>
      <c r="E4325" s="68" t="s">
        <v>4319</v>
      </c>
      <c r="F4325" s="68" t="s">
        <v>4319</v>
      </c>
      <c r="G4325" s="68" t="s">
        <v>3481</v>
      </c>
      <c r="H4325" s="69">
        <v>8054164</v>
      </c>
      <c r="I4325" s="68" t="s">
        <v>5150</v>
      </c>
      <c r="J4325" s="70"/>
      <c r="K4325" s="178" t="s">
        <v>3455</v>
      </c>
    </row>
    <row r="4326" spans="1:11">
      <c r="A4326" s="67" t="s">
        <v>3799</v>
      </c>
      <c r="B4326" s="68" t="s">
        <v>3800</v>
      </c>
      <c r="C4326" s="68" t="s">
        <v>3783</v>
      </c>
      <c r="D4326" s="68" t="s">
        <v>3784</v>
      </c>
      <c r="E4326" s="68" t="s">
        <v>4319</v>
      </c>
      <c r="F4326" s="68" t="s">
        <v>4319</v>
      </c>
      <c r="G4326" s="68" t="s">
        <v>3481</v>
      </c>
      <c r="H4326" s="69">
        <v>209408273</v>
      </c>
      <c r="I4326" s="68" t="s">
        <v>5150</v>
      </c>
      <c r="J4326" s="70"/>
      <c r="K4326" s="178" t="s">
        <v>3455</v>
      </c>
    </row>
    <row r="4327" spans="1:11">
      <c r="A4327" s="67" t="s">
        <v>3801</v>
      </c>
      <c r="B4327" s="68" t="s">
        <v>3802</v>
      </c>
      <c r="C4327" s="68" t="s">
        <v>3783</v>
      </c>
      <c r="D4327" s="68" t="s">
        <v>3784</v>
      </c>
      <c r="E4327" s="68" t="s">
        <v>4319</v>
      </c>
      <c r="F4327" s="68" t="s">
        <v>4319</v>
      </c>
      <c r="G4327" s="68" t="s">
        <v>3481</v>
      </c>
      <c r="H4327" s="69">
        <v>536944</v>
      </c>
      <c r="I4327" s="68" t="s">
        <v>5150</v>
      </c>
      <c r="J4327" s="70"/>
      <c r="K4327" s="178" t="s">
        <v>3455</v>
      </c>
    </row>
    <row r="4328" spans="1:11">
      <c r="A4328" s="67" t="s">
        <v>3803</v>
      </c>
      <c r="B4328" s="68" t="s">
        <v>3804</v>
      </c>
      <c r="C4328" s="68" t="s">
        <v>3805</v>
      </c>
      <c r="D4328" s="68" t="s">
        <v>3806</v>
      </c>
      <c r="E4328" s="68" t="s">
        <v>4319</v>
      </c>
      <c r="F4328" s="68" t="s">
        <v>4319</v>
      </c>
      <c r="G4328" s="68" t="s">
        <v>3481</v>
      </c>
      <c r="H4328" s="69">
        <v>71950535</v>
      </c>
      <c r="I4328" s="68" t="s">
        <v>5150</v>
      </c>
      <c r="J4328" s="70"/>
      <c r="K4328" s="178" t="s">
        <v>3455</v>
      </c>
    </row>
    <row r="4329" spans="1:11">
      <c r="A4329" s="67" t="s">
        <v>3807</v>
      </c>
      <c r="B4329" s="68" t="s">
        <v>3808</v>
      </c>
      <c r="C4329" s="68" t="s">
        <v>3805</v>
      </c>
      <c r="D4329" s="68" t="s">
        <v>3806</v>
      </c>
      <c r="E4329" s="68" t="s">
        <v>4319</v>
      </c>
      <c r="F4329" s="68" t="s">
        <v>4319</v>
      </c>
      <c r="G4329" s="68" t="s">
        <v>3481</v>
      </c>
      <c r="H4329" s="69">
        <v>32753601</v>
      </c>
      <c r="I4329" s="68" t="s">
        <v>5150</v>
      </c>
      <c r="J4329" s="70"/>
      <c r="K4329" s="178" t="s">
        <v>3455</v>
      </c>
    </row>
    <row r="4330" spans="1:11">
      <c r="A4330" s="67" t="s">
        <v>3809</v>
      </c>
      <c r="B4330" s="68" t="s">
        <v>3810</v>
      </c>
      <c r="C4330" s="68" t="s">
        <v>3805</v>
      </c>
      <c r="D4330" s="68" t="s">
        <v>3806</v>
      </c>
      <c r="E4330" s="68" t="s">
        <v>4319</v>
      </c>
      <c r="F4330" s="68" t="s">
        <v>4319</v>
      </c>
      <c r="G4330" s="68" t="s">
        <v>3481</v>
      </c>
      <c r="H4330" s="69">
        <v>536944</v>
      </c>
      <c r="I4330" s="68" t="s">
        <v>5150</v>
      </c>
      <c r="J4330" s="70"/>
      <c r="K4330" s="178" t="s">
        <v>3455</v>
      </c>
    </row>
    <row r="4331" spans="1:11">
      <c r="A4331" s="67" t="s">
        <v>3811</v>
      </c>
      <c r="B4331" s="68" t="s">
        <v>3812</v>
      </c>
      <c r="C4331" s="68" t="s">
        <v>3805</v>
      </c>
      <c r="D4331" s="68" t="s">
        <v>3806</v>
      </c>
      <c r="E4331" s="68" t="s">
        <v>4319</v>
      </c>
      <c r="F4331" s="68" t="s">
        <v>4319</v>
      </c>
      <c r="G4331" s="68" t="s">
        <v>3481</v>
      </c>
      <c r="H4331" s="69">
        <v>2147777</v>
      </c>
      <c r="I4331" s="68" t="s">
        <v>5150</v>
      </c>
      <c r="J4331" s="70"/>
      <c r="K4331" s="178" t="s">
        <v>3455</v>
      </c>
    </row>
    <row r="4332" spans="1:11">
      <c r="A4332" s="67" t="s">
        <v>3813</v>
      </c>
      <c r="B4332" s="68" t="s">
        <v>3814</v>
      </c>
      <c r="C4332" s="68" t="s">
        <v>3805</v>
      </c>
      <c r="D4332" s="68" t="s">
        <v>3806</v>
      </c>
      <c r="E4332" s="68" t="s">
        <v>4319</v>
      </c>
      <c r="F4332" s="68" t="s">
        <v>4319</v>
      </c>
      <c r="G4332" s="68" t="s">
        <v>3481</v>
      </c>
      <c r="H4332" s="69">
        <v>3221666</v>
      </c>
      <c r="I4332" s="68" t="s">
        <v>5150</v>
      </c>
      <c r="J4332" s="70"/>
      <c r="K4332" s="178" t="s">
        <v>3455</v>
      </c>
    </row>
    <row r="4333" spans="1:11">
      <c r="A4333" s="67" t="s">
        <v>3815</v>
      </c>
      <c r="B4333" s="68" t="s">
        <v>3816</v>
      </c>
      <c r="C4333" s="68" t="s">
        <v>3805</v>
      </c>
      <c r="D4333" s="68" t="s">
        <v>3806</v>
      </c>
      <c r="E4333" s="68" t="s">
        <v>4319</v>
      </c>
      <c r="F4333" s="68" t="s">
        <v>4319</v>
      </c>
      <c r="G4333" s="68" t="s">
        <v>3481</v>
      </c>
      <c r="H4333" s="69">
        <v>536944</v>
      </c>
      <c r="I4333" s="68" t="s">
        <v>5150</v>
      </c>
      <c r="J4333" s="70"/>
      <c r="K4333" s="178" t="s">
        <v>3455</v>
      </c>
    </row>
    <row r="4334" spans="1:11">
      <c r="A4334" s="67" t="s">
        <v>3817</v>
      </c>
      <c r="B4334" s="68" t="s">
        <v>3818</v>
      </c>
      <c r="C4334" s="68" t="s">
        <v>3805</v>
      </c>
      <c r="D4334" s="68" t="s">
        <v>3806</v>
      </c>
      <c r="E4334" s="68" t="s">
        <v>4319</v>
      </c>
      <c r="F4334" s="68" t="s">
        <v>4319</v>
      </c>
      <c r="G4334" s="68" t="s">
        <v>3481</v>
      </c>
      <c r="H4334" s="69">
        <v>7517221</v>
      </c>
      <c r="I4334" s="68" t="s">
        <v>5150</v>
      </c>
      <c r="J4334" s="70"/>
      <c r="K4334" s="178" t="s">
        <v>3455</v>
      </c>
    </row>
    <row r="4335" spans="1:11">
      <c r="A4335" s="67" t="s">
        <v>3819</v>
      </c>
      <c r="B4335" s="68" t="s">
        <v>3820</v>
      </c>
      <c r="C4335" s="68" t="s">
        <v>3805</v>
      </c>
      <c r="D4335" s="68" t="s">
        <v>3806</v>
      </c>
      <c r="E4335" s="68" t="s">
        <v>4319</v>
      </c>
      <c r="F4335" s="68" t="s">
        <v>4319</v>
      </c>
      <c r="G4335" s="68" t="s">
        <v>3481</v>
      </c>
      <c r="H4335" s="69">
        <v>7517221</v>
      </c>
      <c r="I4335" s="68" t="s">
        <v>5150</v>
      </c>
      <c r="J4335" s="70"/>
      <c r="K4335" s="178" t="s">
        <v>3455</v>
      </c>
    </row>
    <row r="4336" spans="1:11">
      <c r="A4336" s="67" t="s">
        <v>3821</v>
      </c>
      <c r="B4336" s="68" t="s">
        <v>3820</v>
      </c>
      <c r="C4336" s="68" t="s">
        <v>3805</v>
      </c>
      <c r="D4336" s="68" t="s">
        <v>3806</v>
      </c>
      <c r="E4336" s="68" t="s">
        <v>4319</v>
      </c>
      <c r="F4336" s="68" t="s">
        <v>4319</v>
      </c>
      <c r="G4336" s="68" t="s">
        <v>3481</v>
      </c>
      <c r="H4336" s="69">
        <v>536944</v>
      </c>
      <c r="I4336" s="68" t="s">
        <v>5150</v>
      </c>
      <c r="J4336" s="70"/>
      <c r="K4336" s="178" t="s">
        <v>3455</v>
      </c>
    </row>
    <row r="4337" spans="1:11">
      <c r="A4337" s="67" t="s">
        <v>3822</v>
      </c>
      <c r="B4337" s="68" t="s">
        <v>3823</v>
      </c>
      <c r="C4337" s="68" t="s">
        <v>3824</v>
      </c>
      <c r="D4337" s="68" t="s">
        <v>3825</v>
      </c>
      <c r="E4337" s="68" t="s">
        <v>4319</v>
      </c>
      <c r="F4337" s="68" t="s">
        <v>4319</v>
      </c>
      <c r="G4337" s="68" t="s">
        <v>3481</v>
      </c>
      <c r="H4337" s="69">
        <v>61211649</v>
      </c>
      <c r="I4337" s="68" t="s">
        <v>5150</v>
      </c>
      <c r="J4337" s="70"/>
      <c r="K4337" s="178" t="s">
        <v>3455</v>
      </c>
    </row>
    <row r="4338" spans="1:11">
      <c r="A4338" s="67" t="s">
        <v>3826</v>
      </c>
      <c r="B4338" s="68" t="s">
        <v>3827</v>
      </c>
      <c r="C4338" s="68" t="s">
        <v>3824</v>
      </c>
      <c r="D4338" s="68" t="s">
        <v>3825</v>
      </c>
      <c r="E4338" s="68" t="s">
        <v>4319</v>
      </c>
      <c r="F4338" s="68" t="s">
        <v>4319</v>
      </c>
      <c r="G4338" s="68" t="s">
        <v>3481</v>
      </c>
      <c r="H4338" s="69">
        <v>34364434</v>
      </c>
      <c r="I4338" s="68" t="s">
        <v>5150</v>
      </c>
      <c r="J4338" s="70"/>
      <c r="K4338" s="178" t="s">
        <v>3455</v>
      </c>
    </row>
    <row r="4339" spans="1:11">
      <c r="A4339" s="67" t="s">
        <v>3828</v>
      </c>
      <c r="B4339" s="68" t="s">
        <v>3829</v>
      </c>
      <c r="C4339" s="68" t="s">
        <v>3824</v>
      </c>
      <c r="D4339" s="68" t="s">
        <v>3825</v>
      </c>
      <c r="E4339" s="68" t="s">
        <v>4319</v>
      </c>
      <c r="F4339" s="68" t="s">
        <v>4319</v>
      </c>
      <c r="G4339" s="68" t="s">
        <v>3481</v>
      </c>
      <c r="H4339" s="69">
        <v>3221666</v>
      </c>
      <c r="I4339" s="68" t="s">
        <v>5150</v>
      </c>
      <c r="J4339" s="70"/>
      <c r="K4339" s="178" t="s">
        <v>3455</v>
      </c>
    </row>
    <row r="4340" spans="1:11">
      <c r="A4340" s="67" t="s">
        <v>3830</v>
      </c>
      <c r="B4340" s="68" t="s">
        <v>3831</v>
      </c>
      <c r="C4340" s="68" t="s">
        <v>3824</v>
      </c>
      <c r="D4340" s="68" t="s">
        <v>3825</v>
      </c>
      <c r="E4340" s="68" t="s">
        <v>4319</v>
      </c>
      <c r="F4340" s="68" t="s">
        <v>4319</v>
      </c>
      <c r="G4340" s="68" t="s">
        <v>3481</v>
      </c>
      <c r="H4340" s="69">
        <v>1073888</v>
      </c>
      <c r="I4340" s="68" t="s">
        <v>5150</v>
      </c>
      <c r="J4340" s="70"/>
      <c r="K4340" s="178" t="s">
        <v>3455</v>
      </c>
    </row>
    <row r="4341" spans="1:11">
      <c r="A4341" s="67" t="s">
        <v>3832</v>
      </c>
      <c r="B4341" s="68" t="s">
        <v>3833</v>
      </c>
      <c r="C4341" s="68" t="s">
        <v>3824</v>
      </c>
      <c r="D4341" s="68" t="s">
        <v>3825</v>
      </c>
      <c r="E4341" s="68" t="s">
        <v>4319</v>
      </c>
      <c r="F4341" s="68" t="s">
        <v>4319</v>
      </c>
      <c r="G4341" s="68" t="s">
        <v>3481</v>
      </c>
      <c r="H4341" s="69">
        <v>1073888</v>
      </c>
      <c r="I4341" s="68" t="s">
        <v>5150</v>
      </c>
      <c r="J4341" s="70"/>
      <c r="K4341" s="178" t="s">
        <v>3455</v>
      </c>
    </row>
    <row r="4342" spans="1:11">
      <c r="A4342" s="67" t="s">
        <v>3834</v>
      </c>
      <c r="B4342" s="68" t="s">
        <v>3835</v>
      </c>
      <c r="C4342" s="68" t="s">
        <v>3824</v>
      </c>
      <c r="D4342" s="68" t="s">
        <v>3825</v>
      </c>
      <c r="E4342" s="68" t="s">
        <v>4319</v>
      </c>
      <c r="F4342" s="68" t="s">
        <v>4319</v>
      </c>
      <c r="G4342" s="68" t="s">
        <v>3481</v>
      </c>
      <c r="H4342" s="69">
        <v>3221666</v>
      </c>
      <c r="I4342" s="68" t="s">
        <v>5150</v>
      </c>
      <c r="J4342" s="70"/>
      <c r="K4342" s="178" t="s">
        <v>3455</v>
      </c>
    </row>
    <row r="4343" spans="1:11">
      <c r="A4343" s="67" t="s">
        <v>3836</v>
      </c>
      <c r="B4343" s="68" t="s">
        <v>3837</v>
      </c>
      <c r="C4343" s="68" t="s">
        <v>3824</v>
      </c>
      <c r="D4343" s="68" t="s">
        <v>3825</v>
      </c>
      <c r="E4343" s="68" t="s">
        <v>4319</v>
      </c>
      <c r="F4343" s="68" t="s">
        <v>4319</v>
      </c>
      <c r="G4343" s="68" t="s">
        <v>3481</v>
      </c>
      <c r="H4343" s="69">
        <v>2147777</v>
      </c>
      <c r="I4343" s="68" t="s">
        <v>5150</v>
      </c>
      <c r="J4343" s="70"/>
      <c r="K4343" s="178" t="s">
        <v>3455</v>
      </c>
    </row>
    <row r="4344" spans="1:11">
      <c r="A4344" s="67" t="s">
        <v>3838</v>
      </c>
      <c r="B4344" s="68" t="s">
        <v>3839</v>
      </c>
      <c r="C4344" s="68" t="s">
        <v>3824</v>
      </c>
      <c r="D4344" s="68" t="s">
        <v>3825</v>
      </c>
      <c r="E4344" s="68" t="s">
        <v>4319</v>
      </c>
      <c r="F4344" s="68" t="s">
        <v>4319</v>
      </c>
      <c r="G4344" s="68" t="s">
        <v>3481</v>
      </c>
      <c r="H4344" s="69">
        <v>2147777</v>
      </c>
      <c r="I4344" s="68" t="s">
        <v>5150</v>
      </c>
      <c r="J4344" s="70"/>
      <c r="K4344" s="178" t="s">
        <v>3455</v>
      </c>
    </row>
    <row r="4345" spans="1:11">
      <c r="A4345" s="67" t="s">
        <v>3840</v>
      </c>
      <c r="B4345" s="68" t="s">
        <v>3841</v>
      </c>
      <c r="C4345" s="68" t="s">
        <v>3824</v>
      </c>
      <c r="D4345" s="68" t="s">
        <v>3825</v>
      </c>
      <c r="E4345" s="68" t="s">
        <v>4319</v>
      </c>
      <c r="F4345" s="68" t="s">
        <v>4319</v>
      </c>
      <c r="G4345" s="68" t="s">
        <v>3481</v>
      </c>
      <c r="H4345" s="69">
        <v>10201942</v>
      </c>
      <c r="I4345" s="68" t="s">
        <v>5150</v>
      </c>
      <c r="J4345" s="70"/>
      <c r="K4345" s="178" t="s">
        <v>3455</v>
      </c>
    </row>
    <row r="4346" spans="1:11">
      <c r="A4346" s="67" t="s">
        <v>3842</v>
      </c>
      <c r="B4346" s="68" t="s">
        <v>3843</v>
      </c>
      <c r="C4346" s="68" t="s">
        <v>3824</v>
      </c>
      <c r="D4346" s="68" t="s">
        <v>3825</v>
      </c>
      <c r="E4346" s="68" t="s">
        <v>4319</v>
      </c>
      <c r="F4346" s="68" t="s">
        <v>4319</v>
      </c>
      <c r="G4346" s="68" t="s">
        <v>3481</v>
      </c>
      <c r="H4346" s="69">
        <v>536944</v>
      </c>
      <c r="I4346" s="68" t="s">
        <v>5150</v>
      </c>
      <c r="J4346" s="70"/>
      <c r="K4346" s="178" t="s">
        <v>3455</v>
      </c>
    </row>
    <row r="4347" spans="1:11">
      <c r="A4347" s="67" t="s">
        <v>3844</v>
      </c>
      <c r="B4347" s="68" t="s">
        <v>3845</v>
      </c>
      <c r="C4347" s="68" t="s">
        <v>3846</v>
      </c>
      <c r="D4347" s="68" t="s">
        <v>3847</v>
      </c>
      <c r="E4347" s="68" t="s">
        <v>4319</v>
      </c>
      <c r="F4347" s="68" t="s">
        <v>4319</v>
      </c>
      <c r="G4347" s="68" t="s">
        <v>3481</v>
      </c>
      <c r="H4347" s="69">
        <v>2147777</v>
      </c>
      <c r="I4347" s="68" t="s">
        <v>5150</v>
      </c>
      <c r="J4347" s="70"/>
      <c r="K4347" s="178" t="s">
        <v>3455</v>
      </c>
    </row>
    <row r="4348" spans="1:11">
      <c r="A4348" s="67" t="s">
        <v>3848</v>
      </c>
      <c r="B4348" s="68" t="s">
        <v>3849</v>
      </c>
      <c r="C4348" s="68" t="s">
        <v>3846</v>
      </c>
      <c r="D4348" s="68" t="s">
        <v>3847</v>
      </c>
      <c r="E4348" s="68" t="s">
        <v>4319</v>
      </c>
      <c r="F4348" s="68" t="s">
        <v>4319</v>
      </c>
      <c r="G4348" s="68" t="s">
        <v>3481</v>
      </c>
      <c r="H4348" s="69">
        <v>18256106</v>
      </c>
      <c r="I4348" s="68" t="s">
        <v>5150</v>
      </c>
      <c r="J4348" s="70"/>
      <c r="K4348" s="178" t="s">
        <v>3455</v>
      </c>
    </row>
    <row r="4349" spans="1:11">
      <c r="A4349" s="67" t="s">
        <v>3850</v>
      </c>
      <c r="B4349" s="68" t="s">
        <v>3851</v>
      </c>
      <c r="C4349" s="68" t="s">
        <v>3846</v>
      </c>
      <c r="D4349" s="68" t="s">
        <v>3847</v>
      </c>
      <c r="E4349" s="68" t="s">
        <v>4319</v>
      </c>
      <c r="F4349" s="68" t="s">
        <v>4319</v>
      </c>
      <c r="G4349" s="68" t="s">
        <v>3481</v>
      </c>
      <c r="H4349" s="69">
        <v>10738885</v>
      </c>
      <c r="I4349" s="68" t="s">
        <v>5150</v>
      </c>
      <c r="J4349" s="70"/>
      <c r="K4349" s="178" t="s">
        <v>3455</v>
      </c>
    </row>
    <row r="4350" spans="1:11">
      <c r="A4350" s="67" t="s">
        <v>3852</v>
      </c>
      <c r="B4350" s="68" t="s">
        <v>3853</v>
      </c>
      <c r="C4350" s="68" t="s">
        <v>3846</v>
      </c>
      <c r="D4350" s="68" t="s">
        <v>3847</v>
      </c>
      <c r="E4350" s="68" t="s">
        <v>4319</v>
      </c>
      <c r="F4350" s="68" t="s">
        <v>4319</v>
      </c>
      <c r="G4350" s="68" t="s">
        <v>3481</v>
      </c>
      <c r="H4350" s="69">
        <v>31142769</v>
      </c>
      <c r="I4350" s="68" t="s">
        <v>5150</v>
      </c>
      <c r="J4350" s="70"/>
      <c r="K4350" s="178" t="s">
        <v>3455</v>
      </c>
    </row>
    <row r="4351" spans="1:11">
      <c r="A4351" s="67" t="s">
        <v>3854</v>
      </c>
      <c r="B4351" s="68" t="s">
        <v>3855</v>
      </c>
      <c r="C4351" s="68" t="s">
        <v>3846</v>
      </c>
      <c r="D4351" s="68" t="s">
        <v>3847</v>
      </c>
      <c r="E4351" s="68" t="s">
        <v>4319</v>
      </c>
      <c r="F4351" s="68" t="s">
        <v>4319</v>
      </c>
      <c r="G4351" s="68" t="s">
        <v>3481</v>
      </c>
      <c r="H4351" s="69">
        <v>18256106</v>
      </c>
      <c r="I4351" s="68" t="s">
        <v>5150</v>
      </c>
      <c r="J4351" s="70"/>
      <c r="K4351" s="178" t="s">
        <v>3455</v>
      </c>
    </row>
    <row r="4352" spans="1:11">
      <c r="A4352" s="67" t="s">
        <v>3856</v>
      </c>
      <c r="B4352" s="68" t="s">
        <v>3857</v>
      </c>
      <c r="C4352" s="68" t="s">
        <v>3846</v>
      </c>
      <c r="D4352" s="68" t="s">
        <v>3847</v>
      </c>
      <c r="E4352" s="68" t="s">
        <v>4319</v>
      </c>
      <c r="F4352" s="68" t="s">
        <v>4319</v>
      </c>
      <c r="G4352" s="68" t="s">
        <v>3481</v>
      </c>
      <c r="H4352" s="69">
        <v>23088605</v>
      </c>
      <c r="I4352" s="68" t="s">
        <v>5150</v>
      </c>
      <c r="J4352" s="70"/>
      <c r="K4352" s="178" t="s">
        <v>3455</v>
      </c>
    </row>
    <row r="4353" spans="1:11">
      <c r="A4353" s="67" t="s">
        <v>3858</v>
      </c>
      <c r="B4353" s="68" t="s">
        <v>3859</v>
      </c>
      <c r="C4353" s="68" t="s">
        <v>3846</v>
      </c>
      <c r="D4353" s="68" t="s">
        <v>3847</v>
      </c>
      <c r="E4353" s="68" t="s">
        <v>4319</v>
      </c>
      <c r="F4353" s="68" t="s">
        <v>4319</v>
      </c>
      <c r="G4353" s="68" t="s">
        <v>3481</v>
      </c>
      <c r="H4353" s="69">
        <v>24699438</v>
      </c>
      <c r="I4353" s="68" t="s">
        <v>5150</v>
      </c>
      <c r="J4353" s="70"/>
      <c r="K4353" s="178" t="s">
        <v>3455</v>
      </c>
    </row>
    <row r="4354" spans="1:11">
      <c r="A4354" s="67" t="s">
        <v>3860</v>
      </c>
      <c r="B4354" s="68" t="s">
        <v>3861</v>
      </c>
      <c r="C4354" s="68" t="s">
        <v>3846</v>
      </c>
      <c r="D4354" s="68" t="s">
        <v>3847</v>
      </c>
      <c r="E4354" s="68" t="s">
        <v>4319</v>
      </c>
      <c r="F4354" s="68" t="s">
        <v>4319</v>
      </c>
      <c r="G4354" s="68" t="s">
        <v>3481</v>
      </c>
      <c r="H4354" s="69">
        <v>26847215</v>
      </c>
      <c r="I4354" s="68" t="s">
        <v>5150</v>
      </c>
      <c r="J4354" s="70"/>
      <c r="K4354" s="178" t="s">
        <v>3455</v>
      </c>
    </row>
    <row r="4355" spans="1:11">
      <c r="A4355" s="67" t="s">
        <v>3862</v>
      </c>
      <c r="B4355" s="68" t="s">
        <v>3863</v>
      </c>
      <c r="C4355" s="68" t="s">
        <v>3846</v>
      </c>
      <c r="D4355" s="68" t="s">
        <v>3847</v>
      </c>
      <c r="E4355" s="68" t="s">
        <v>4319</v>
      </c>
      <c r="F4355" s="68" t="s">
        <v>4319</v>
      </c>
      <c r="G4355" s="68" t="s">
        <v>3481</v>
      </c>
      <c r="H4355" s="69">
        <v>17719161</v>
      </c>
      <c r="I4355" s="68" t="s">
        <v>5150</v>
      </c>
      <c r="J4355" s="70"/>
      <c r="K4355" s="178" t="s">
        <v>3455</v>
      </c>
    </row>
    <row r="4356" spans="1:11">
      <c r="A4356" s="67" t="s">
        <v>3864</v>
      </c>
      <c r="B4356" s="68" t="s">
        <v>3865</v>
      </c>
      <c r="C4356" s="68" t="s">
        <v>3846</v>
      </c>
      <c r="D4356" s="68" t="s">
        <v>3847</v>
      </c>
      <c r="E4356" s="68" t="s">
        <v>4319</v>
      </c>
      <c r="F4356" s="68" t="s">
        <v>4319</v>
      </c>
      <c r="G4356" s="68" t="s">
        <v>3481</v>
      </c>
      <c r="H4356" s="69">
        <v>24162493</v>
      </c>
      <c r="I4356" s="68" t="s">
        <v>5150</v>
      </c>
      <c r="J4356" s="70"/>
      <c r="K4356" s="178" t="s">
        <v>3455</v>
      </c>
    </row>
    <row r="4357" spans="1:11">
      <c r="A4357" s="67" t="s">
        <v>3866</v>
      </c>
      <c r="B4357" s="68" t="s">
        <v>3867</v>
      </c>
      <c r="C4357" s="68" t="s">
        <v>3846</v>
      </c>
      <c r="D4357" s="68" t="s">
        <v>3847</v>
      </c>
      <c r="E4357" s="68" t="s">
        <v>4319</v>
      </c>
      <c r="F4357" s="68" t="s">
        <v>4319</v>
      </c>
      <c r="G4357" s="68" t="s">
        <v>3481</v>
      </c>
      <c r="H4357" s="69">
        <v>23088605</v>
      </c>
      <c r="I4357" s="68" t="s">
        <v>5150</v>
      </c>
      <c r="J4357" s="70"/>
      <c r="K4357" s="178" t="s">
        <v>3455</v>
      </c>
    </row>
    <row r="4358" spans="1:11">
      <c r="A4358" s="67" t="s">
        <v>3868</v>
      </c>
      <c r="B4358" s="68" t="s">
        <v>3869</v>
      </c>
      <c r="C4358" s="68" t="s">
        <v>3846</v>
      </c>
      <c r="D4358" s="68" t="s">
        <v>3847</v>
      </c>
      <c r="E4358" s="68" t="s">
        <v>4319</v>
      </c>
      <c r="F4358" s="68" t="s">
        <v>4319</v>
      </c>
      <c r="G4358" s="68" t="s">
        <v>3481</v>
      </c>
      <c r="H4358" s="69">
        <v>18793049</v>
      </c>
      <c r="I4358" s="68" t="s">
        <v>5150</v>
      </c>
      <c r="J4358" s="70"/>
      <c r="K4358" s="178" t="s">
        <v>3455</v>
      </c>
    </row>
    <row r="4359" spans="1:11">
      <c r="A4359" s="67" t="s">
        <v>3870</v>
      </c>
      <c r="B4359" s="68" t="s">
        <v>3871</v>
      </c>
      <c r="C4359" s="68" t="s">
        <v>3846</v>
      </c>
      <c r="D4359" s="68" t="s">
        <v>3847</v>
      </c>
      <c r="E4359" s="68" t="s">
        <v>4319</v>
      </c>
      <c r="F4359" s="68" t="s">
        <v>4319</v>
      </c>
      <c r="G4359" s="68" t="s">
        <v>3481</v>
      </c>
      <c r="H4359" s="69">
        <v>536944</v>
      </c>
      <c r="I4359" s="68" t="s">
        <v>5150</v>
      </c>
      <c r="J4359" s="70"/>
      <c r="K4359" s="178" t="s">
        <v>3455</v>
      </c>
    </row>
    <row r="4360" spans="1:11">
      <c r="A4360" s="67" t="s">
        <v>3872</v>
      </c>
      <c r="B4360" s="68" t="s">
        <v>3873</v>
      </c>
      <c r="C4360" s="68" t="s">
        <v>3846</v>
      </c>
      <c r="D4360" s="68" t="s">
        <v>3847</v>
      </c>
      <c r="E4360" s="68" t="s">
        <v>4319</v>
      </c>
      <c r="F4360" s="68" t="s">
        <v>4319</v>
      </c>
      <c r="G4360" s="68" t="s">
        <v>3481</v>
      </c>
      <c r="H4360" s="69">
        <v>17182218</v>
      </c>
      <c r="I4360" s="68" t="s">
        <v>5150</v>
      </c>
      <c r="J4360" s="70"/>
      <c r="K4360" s="178" t="s">
        <v>3455</v>
      </c>
    </row>
    <row r="4361" spans="1:11">
      <c r="A4361" s="67" t="s">
        <v>3874</v>
      </c>
      <c r="B4361" s="68" t="s">
        <v>3875</v>
      </c>
      <c r="C4361" s="68" t="s">
        <v>3846</v>
      </c>
      <c r="D4361" s="68" t="s">
        <v>3847</v>
      </c>
      <c r="E4361" s="68" t="s">
        <v>4319</v>
      </c>
      <c r="F4361" s="68" t="s">
        <v>4319</v>
      </c>
      <c r="G4361" s="68" t="s">
        <v>3481</v>
      </c>
      <c r="H4361" s="69">
        <v>12349718</v>
      </c>
      <c r="I4361" s="68" t="s">
        <v>5150</v>
      </c>
      <c r="J4361" s="70"/>
      <c r="K4361" s="178" t="s">
        <v>3455</v>
      </c>
    </row>
    <row r="4362" spans="1:11">
      <c r="A4362" s="67" t="s">
        <v>3876</v>
      </c>
      <c r="B4362" s="68" t="s">
        <v>3877</v>
      </c>
      <c r="C4362" s="68" t="s">
        <v>3846</v>
      </c>
      <c r="D4362" s="68" t="s">
        <v>3847</v>
      </c>
      <c r="E4362" s="68" t="s">
        <v>4319</v>
      </c>
      <c r="F4362" s="68" t="s">
        <v>4319</v>
      </c>
      <c r="G4362" s="68" t="s">
        <v>3481</v>
      </c>
      <c r="H4362" s="69">
        <v>15034440</v>
      </c>
      <c r="I4362" s="68" t="s">
        <v>5150</v>
      </c>
      <c r="J4362" s="70"/>
      <c r="K4362" s="178" t="s">
        <v>3455</v>
      </c>
    </row>
    <row r="4363" spans="1:11">
      <c r="A4363" s="67" t="s">
        <v>3878</v>
      </c>
      <c r="B4363" s="68" t="s">
        <v>3879</v>
      </c>
      <c r="C4363" s="68" t="s">
        <v>3846</v>
      </c>
      <c r="D4363" s="68" t="s">
        <v>3847</v>
      </c>
      <c r="E4363" s="68" t="s">
        <v>4319</v>
      </c>
      <c r="F4363" s="68" t="s">
        <v>4319</v>
      </c>
      <c r="G4363" s="68" t="s">
        <v>3481</v>
      </c>
      <c r="H4363" s="69">
        <v>13423607</v>
      </c>
      <c r="I4363" s="68" t="s">
        <v>5150</v>
      </c>
      <c r="J4363" s="70"/>
      <c r="K4363" s="178" t="s">
        <v>3455</v>
      </c>
    </row>
    <row r="4364" spans="1:11">
      <c r="A4364" s="67" t="s">
        <v>3880</v>
      </c>
      <c r="B4364" s="68" t="s">
        <v>3881</v>
      </c>
      <c r="C4364" s="68" t="s">
        <v>3846</v>
      </c>
      <c r="D4364" s="68" t="s">
        <v>3847</v>
      </c>
      <c r="E4364" s="68" t="s">
        <v>4319</v>
      </c>
      <c r="F4364" s="68" t="s">
        <v>4319</v>
      </c>
      <c r="G4364" s="68" t="s">
        <v>3481</v>
      </c>
      <c r="H4364" s="69">
        <v>11275829</v>
      </c>
      <c r="I4364" s="68" t="s">
        <v>5150</v>
      </c>
      <c r="J4364" s="70"/>
      <c r="K4364" s="178" t="s">
        <v>3455</v>
      </c>
    </row>
    <row r="4365" spans="1:11">
      <c r="A4365" s="67" t="s">
        <v>3882</v>
      </c>
      <c r="B4365" s="68" t="s">
        <v>3883</v>
      </c>
      <c r="C4365" s="68" t="s">
        <v>3846</v>
      </c>
      <c r="D4365" s="68" t="s">
        <v>3847</v>
      </c>
      <c r="E4365" s="68" t="s">
        <v>4319</v>
      </c>
      <c r="F4365" s="68" t="s">
        <v>4319</v>
      </c>
      <c r="G4365" s="68" t="s">
        <v>3481</v>
      </c>
      <c r="H4365" s="69">
        <v>536944</v>
      </c>
      <c r="I4365" s="68" t="s">
        <v>5150</v>
      </c>
      <c r="J4365" s="70"/>
      <c r="K4365" s="178" t="s">
        <v>3455</v>
      </c>
    </row>
    <row r="4366" spans="1:11">
      <c r="A4366" s="67" t="s">
        <v>3884</v>
      </c>
      <c r="B4366" s="68" t="s">
        <v>3885</v>
      </c>
      <c r="C4366" s="68" t="s">
        <v>3846</v>
      </c>
      <c r="D4366" s="68" t="s">
        <v>3847</v>
      </c>
      <c r="E4366" s="68" t="s">
        <v>4319</v>
      </c>
      <c r="F4366" s="68" t="s">
        <v>4319</v>
      </c>
      <c r="G4366" s="68" t="s">
        <v>3481</v>
      </c>
      <c r="H4366" s="69">
        <v>13960551</v>
      </c>
      <c r="I4366" s="68" t="s">
        <v>5150</v>
      </c>
      <c r="J4366" s="70"/>
      <c r="K4366" s="178" t="s">
        <v>3455</v>
      </c>
    </row>
    <row r="4367" spans="1:11">
      <c r="A4367" s="67" t="s">
        <v>3886</v>
      </c>
      <c r="B4367" s="68" t="s">
        <v>3887</v>
      </c>
      <c r="C4367" s="68" t="s">
        <v>3846</v>
      </c>
      <c r="D4367" s="68" t="s">
        <v>3847</v>
      </c>
      <c r="E4367" s="68" t="s">
        <v>4319</v>
      </c>
      <c r="F4367" s="68" t="s">
        <v>4319</v>
      </c>
      <c r="G4367" s="68" t="s">
        <v>3481</v>
      </c>
      <c r="H4367" s="69">
        <v>40270822</v>
      </c>
      <c r="I4367" s="68" t="s">
        <v>5150</v>
      </c>
      <c r="J4367" s="70"/>
      <c r="K4367" s="178" t="s">
        <v>3455</v>
      </c>
    </row>
    <row r="4368" spans="1:11">
      <c r="A4368" s="67" t="s">
        <v>3888</v>
      </c>
      <c r="B4368" s="68" t="s">
        <v>3889</v>
      </c>
      <c r="C4368" s="68" t="s">
        <v>3846</v>
      </c>
      <c r="D4368" s="68" t="s">
        <v>3847</v>
      </c>
      <c r="E4368" s="68" t="s">
        <v>4319</v>
      </c>
      <c r="F4368" s="68" t="s">
        <v>4319</v>
      </c>
      <c r="G4368" s="68" t="s">
        <v>3481</v>
      </c>
      <c r="H4368" s="69">
        <v>16645272</v>
      </c>
      <c r="I4368" s="68" t="s">
        <v>5150</v>
      </c>
      <c r="J4368" s="70"/>
      <c r="K4368" s="178" t="s">
        <v>3455</v>
      </c>
    </row>
    <row r="4369" spans="1:11">
      <c r="A4369" s="67" t="s">
        <v>3890</v>
      </c>
      <c r="B4369" s="68" t="s">
        <v>3891</v>
      </c>
      <c r="C4369" s="68" t="s">
        <v>3846</v>
      </c>
      <c r="D4369" s="68" t="s">
        <v>3847</v>
      </c>
      <c r="E4369" s="68" t="s">
        <v>4319</v>
      </c>
      <c r="F4369" s="68" t="s">
        <v>4319</v>
      </c>
      <c r="G4369" s="68" t="s">
        <v>3481</v>
      </c>
      <c r="H4369" s="69">
        <v>8054164</v>
      </c>
      <c r="I4369" s="68" t="s">
        <v>5150</v>
      </c>
      <c r="J4369" s="70"/>
      <c r="K4369" s="178" t="s">
        <v>3455</v>
      </c>
    </row>
    <row r="4370" spans="1:11">
      <c r="A4370" s="67" t="s">
        <v>3892</v>
      </c>
      <c r="B4370" s="68" t="s">
        <v>3893</v>
      </c>
      <c r="C4370" s="68" t="s">
        <v>3846</v>
      </c>
      <c r="D4370" s="68" t="s">
        <v>3847</v>
      </c>
      <c r="E4370" s="68" t="s">
        <v>4319</v>
      </c>
      <c r="F4370" s="68" t="s">
        <v>4319</v>
      </c>
      <c r="G4370" s="68" t="s">
        <v>3481</v>
      </c>
      <c r="H4370" s="69">
        <v>17182218</v>
      </c>
      <c r="I4370" s="68" t="s">
        <v>5150</v>
      </c>
      <c r="J4370" s="70"/>
      <c r="K4370" s="178" t="s">
        <v>3455</v>
      </c>
    </row>
    <row r="4371" spans="1:11">
      <c r="A4371" s="67" t="s">
        <v>3894</v>
      </c>
      <c r="B4371" s="68" t="s">
        <v>3895</v>
      </c>
      <c r="C4371" s="68" t="s">
        <v>3846</v>
      </c>
      <c r="D4371" s="68" t="s">
        <v>3847</v>
      </c>
      <c r="E4371" s="68" t="s">
        <v>4319</v>
      </c>
      <c r="F4371" s="68" t="s">
        <v>4319</v>
      </c>
      <c r="G4371" s="68" t="s">
        <v>3481</v>
      </c>
      <c r="H4371" s="69">
        <v>54231373</v>
      </c>
      <c r="I4371" s="68" t="s">
        <v>5150</v>
      </c>
      <c r="J4371" s="70"/>
      <c r="K4371" s="178" t="s">
        <v>3455</v>
      </c>
    </row>
    <row r="4372" spans="1:11">
      <c r="A4372" s="67" t="s">
        <v>3896</v>
      </c>
      <c r="B4372" s="68" t="s">
        <v>3897</v>
      </c>
      <c r="C4372" s="68" t="s">
        <v>3846</v>
      </c>
      <c r="D4372" s="68" t="s">
        <v>3847</v>
      </c>
      <c r="E4372" s="68" t="s">
        <v>4319</v>
      </c>
      <c r="F4372" s="68" t="s">
        <v>4319</v>
      </c>
      <c r="G4372" s="68" t="s">
        <v>3481</v>
      </c>
      <c r="H4372" s="69">
        <v>76246089</v>
      </c>
      <c r="I4372" s="68" t="s">
        <v>5150</v>
      </c>
      <c r="J4372" s="70"/>
      <c r="K4372" s="178" t="s">
        <v>3455</v>
      </c>
    </row>
    <row r="4373" spans="1:11">
      <c r="A4373" s="67" t="s">
        <v>3898</v>
      </c>
      <c r="B4373" s="68" t="s">
        <v>3899</v>
      </c>
      <c r="C4373" s="68" t="s">
        <v>3900</v>
      </c>
      <c r="D4373" s="68" t="s">
        <v>3901</v>
      </c>
      <c r="E4373" s="68" t="s">
        <v>4319</v>
      </c>
      <c r="F4373" s="68" t="s">
        <v>4319</v>
      </c>
      <c r="G4373" s="68" t="s">
        <v>3481</v>
      </c>
      <c r="H4373" s="69">
        <v>85911086</v>
      </c>
      <c r="I4373" s="68" t="s">
        <v>5150</v>
      </c>
      <c r="J4373" s="70"/>
      <c r="K4373" s="178" t="s">
        <v>3455</v>
      </c>
    </row>
    <row r="4374" spans="1:11">
      <c r="A4374" s="67" t="s">
        <v>3902</v>
      </c>
      <c r="B4374" s="68" t="s">
        <v>3903</v>
      </c>
      <c r="C4374" s="68" t="s">
        <v>3900</v>
      </c>
      <c r="D4374" s="68" t="s">
        <v>3901</v>
      </c>
      <c r="E4374" s="68" t="s">
        <v>4319</v>
      </c>
      <c r="F4374" s="68" t="s">
        <v>4319</v>
      </c>
      <c r="G4374" s="68" t="s">
        <v>3481</v>
      </c>
      <c r="H4374" s="69">
        <v>76783034</v>
      </c>
      <c r="I4374" s="68" t="s">
        <v>5150</v>
      </c>
      <c r="J4374" s="70"/>
      <c r="K4374" s="178" t="s">
        <v>3455</v>
      </c>
    </row>
    <row r="4375" spans="1:11">
      <c r="A4375" s="67" t="s">
        <v>3904</v>
      </c>
      <c r="B4375" s="68" t="s">
        <v>3905</v>
      </c>
      <c r="C4375" s="68" t="s">
        <v>3900</v>
      </c>
      <c r="D4375" s="68" t="s">
        <v>3901</v>
      </c>
      <c r="E4375" s="68" t="s">
        <v>4319</v>
      </c>
      <c r="F4375" s="68" t="s">
        <v>4319</v>
      </c>
      <c r="G4375" s="68" t="s">
        <v>3481</v>
      </c>
      <c r="H4375" s="69">
        <v>41344710</v>
      </c>
      <c r="I4375" s="68" t="s">
        <v>5150</v>
      </c>
      <c r="J4375" s="70"/>
      <c r="K4375" s="178" t="s">
        <v>3455</v>
      </c>
    </row>
    <row r="4376" spans="1:11">
      <c r="A4376" s="67" t="s">
        <v>3906</v>
      </c>
      <c r="B4376" s="68" t="s">
        <v>3907</v>
      </c>
      <c r="C4376" s="68" t="s">
        <v>3900</v>
      </c>
      <c r="D4376" s="68" t="s">
        <v>3901</v>
      </c>
      <c r="E4376" s="68" t="s">
        <v>4319</v>
      </c>
      <c r="F4376" s="68" t="s">
        <v>4319</v>
      </c>
      <c r="G4376" s="68" t="s">
        <v>3481</v>
      </c>
      <c r="H4376" s="69">
        <v>61211649</v>
      </c>
      <c r="I4376" s="68" t="s">
        <v>5150</v>
      </c>
      <c r="J4376" s="70"/>
      <c r="K4376" s="178" t="s">
        <v>3455</v>
      </c>
    </row>
    <row r="4377" spans="1:11">
      <c r="A4377" s="67" t="s">
        <v>3908</v>
      </c>
      <c r="B4377" s="68" t="s">
        <v>3909</v>
      </c>
      <c r="C4377" s="68" t="s">
        <v>3900</v>
      </c>
      <c r="D4377" s="68" t="s">
        <v>3901</v>
      </c>
      <c r="E4377" s="68" t="s">
        <v>4319</v>
      </c>
      <c r="F4377" s="68" t="s">
        <v>4319</v>
      </c>
      <c r="G4377" s="68" t="s">
        <v>3481</v>
      </c>
      <c r="H4377" s="69">
        <v>2147777</v>
      </c>
      <c r="I4377" s="68" t="s">
        <v>5150</v>
      </c>
      <c r="J4377" s="70"/>
      <c r="K4377" s="178" t="s">
        <v>3455</v>
      </c>
    </row>
    <row r="4378" spans="1:11">
      <c r="A4378" s="67" t="s">
        <v>3910</v>
      </c>
      <c r="B4378" s="68" t="s">
        <v>3911</v>
      </c>
      <c r="C4378" s="68" t="s">
        <v>3900</v>
      </c>
      <c r="D4378" s="68" t="s">
        <v>3901</v>
      </c>
      <c r="E4378" s="68" t="s">
        <v>4319</v>
      </c>
      <c r="F4378" s="68" t="s">
        <v>4319</v>
      </c>
      <c r="G4378" s="68" t="s">
        <v>3481</v>
      </c>
      <c r="H4378" s="69">
        <v>1610833</v>
      </c>
      <c r="I4378" s="68" t="s">
        <v>5150</v>
      </c>
      <c r="J4378" s="70"/>
      <c r="K4378" s="178" t="s">
        <v>3455</v>
      </c>
    </row>
    <row r="4379" spans="1:11">
      <c r="A4379" s="67" t="s">
        <v>3912</v>
      </c>
      <c r="B4379" s="68" t="s">
        <v>3913</v>
      </c>
      <c r="C4379" s="68" t="s">
        <v>3900</v>
      </c>
      <c r="D4379" s="68" t="s">
        <v>3901</v>
      </c>
      <c r="E4379" s="68" t="s">
        <v>4319</v>
      </c>
      <c r="F4379" s="68" t="s">
        <v>4319</v>
      </c>
      <c r="G4379" s="68" t="s">
        <v>3481</v>
      </c>
      <c r="H4379" s="69">
        <v>20403882</v>
      </c>
      <c r="I4379" s="68" t="s">
        <v>5150</v>
      </c>
      <c r="J4379" s="70"/>
      <c r="K4379" s="178" t="s">
        <v>3455</v>
      </c>
    </row>
    <row r="4380" spans="1:11">
      <c r="A4380" s="67" t="s">
        <v>3914</v>
      </c>
      <c r="B4380" s="68" t="s">
        <v>3915</v>
      </c>
      <c r="C4380" s="68" t="s">
        <v>3900</v>
      </c>
      <c r="D4380" s="68" t="s">
        <v>3901</v>
      </c>
      <c r="E4380" s="68" t="s">
        <v>4319</v>
      </c>
      <c r="F4380" s="68" t="s">
        <v>4319</v>
      </c>
      <c r="G4380" s="68" t="s">
        <v>3481</v>
      </c>
      <c r="H4380" s="69">
        <v>3758609</v>
      </c>
      <c r="I4380" s="68" t="s">
        <v>5150</v>
      </c>
      <c r="J4380" s="70"/>
      <c r="K4380" s="178" t="s">
        <v>3455</v>
      </c>
    </row>
    <row r="4381" spans="1:11">
      <c r="A4381" s="67" t="s">
        <v>3916</v>
      </c>
      <c r="B4381" s="68" t="s">
        <v>3917</v>
      </c>
      <c r="C4381" s="68" t="s">
        <v>3900</v>
      </c>
      <c r="D4381" s="68" t="s">
        <v>3901</v>
      </c>
      <c r="E4381" s="68" t="s">
        <v>4319</v>
      </c>
      <c r="F4381" s="68" t="s">
        <v>4319</v>
      </c>
      <c r="G4381" s="68" t="s">
        <v>3481</v>
      </c>
      <c r="H4381" s="69">
        <v>536944</v>
      </c>
      <c r="I4381" s="68" t="s">
        <v>5150</v>
      </c>
      <c r="J4381" s="70"/>
      <c r="K4381" s="178" t="s">
        <v>3455</v>
      </c>
    </row>
    <row r="4382" spans="1:11">
      <c r="A4382" s="67" t="s">
        <v>3918</v>
      </c>
      <c r="B4382" s="68" t="s">
        <v>3919</v>
      </c>
      <c r="C4382" s="68" t="s">
        <v>3900</v>
      </c>
      <c r="D4382" s="68" t="s">
        <v>3901</v>
      </c>
      <c r="E4382" s="68" t="s">
        <v>4319</v>
      </c>
      <c r="F4382" s="68" t="s">
        <v>4319</v>
      </c>
      <c r="G4382" s="68" t="s">
        <v>3481</v>
      </c>
      <c r="H4382" s="69">
        <v>2147777</v>
      </c>
      <c r="I4382" s="68" t="s">
        <v>5150</v>
      </c>
      <c r="J4382" s="70"/>
      <c r="K4382" s="178" t="s">
        <v>3455</v>
      </c>
    </row>
    <row r="4383" spans="1:11">
      <c r="A4383" s="67" t="s">
        <v>3920</v>
      </c>
      <c r="B4383" s="68" t="s">
        <v>3921</v>
      </c>
      <c r="C4383" s="68" t="s">
        <v>3900</v>
      </c>
      <c r="D4383" s="68" t="s">
        <v>3901</v>
      </c>
      <c r="E4383" s="68" t="s">
        <v>4319</v>
      </c>
      <c r="F4383" s="68" t="s">
        <v>4319</v>
      </c>
      <c r="G4383" s="68" t="s">
        <v>3481</v>
      </c>
      <c r="H4383" s="69">
        <v>50472765</v>
      </c>
      <c r="I4383" s="68" t="s">
        <v>5150</v>
      </c>
      <c r="J4383" s="70"/>
      <c r="K4383" s="178" t="s">
        <v>3455</v>
      </c>
    </row>
    <row r="4384" spans="1:11">
      <c r="A4384" s="67" t="s">
        <v>3922</v>
      </c>
      <c r="B4384" s="68" t="s">
        <v>3923</v>
      </c>
      <c r="C4384" s="68" t="s">
        <v>3924</v>
      </c>
      <c r="D4384" s="68" t="s">
        <v>3925</v>
      </c>
      <c r="E4384" s="68" t="s">
        <v>4319</v>
      </c>
      <c r="F4384" s="68" t="s">
        <v>4319</v>
      </c>
      <c r="G4384" s="68" t="s">
        <v>3481</v>
      </c>
      <c r="H4384" s="69">
        <v>25773326</v>
      </c>
      <c r="I4384" s="68" t="s">
        <v>5150</v>
      </c>
      <c r="J4384" s="70"/>
      <c r="K4384" s="178" t="s">
        <v>3455</v>
      </c>
    </row>
    <row r="4385" spans="1:11">
      <c r="A4385" s="67" t="s">
        <v>3926</v>
      </c>
      <c r="B4385" s="68" t="s">
        <v>3927</v>
      </c>
      <c r="C4385" s="68" t="s">
        <v>3924</v>
      </c>
      <c r="D4385" s="68" t="s">
        <v>3925</v>
      </c>
      <c r="E4385" s="68" t="s">
        <v>4319</v>
      </c>
      <c r="F4385" s="68" t="s">
        <v>4319</v>
      </c>
      <c r="G4385" s="68" t="s">
        <v>3481</v>
      </c>
      <c r="H4385" s="69">
        <v>44566376</v>
      </c>
      <c r="I4385" s="68" t="s">
        <v>5150</v>
      </c>
      <c r="J4385" s="70"/>
      <c r="K4385" s="178" t="s">
        <v>3455</v>
      </c>
    </row>
    <row r="4386" spans="1:11">
      <c r="A4386" s="67" t="s">
        <v>3928</v>
      </c>
      <c r="B4386" s="68" t="s">
        <v>3929</v>
      </c>
      <c r="C4386" s="68" t="s">
        <v>3924</v>
      </c>
      <c r="D4386" s="68" t="s">
        <v>3925</v>
      </c>
      <c r="E4386" s="68" t="s">
        <v>4319</v>
      </c>
      <c r="F4386" s="68" t="s">
        <v>4319</v>
      </c>
      <c r="G4386" s="68" t="s">
        <v>3481</v>
      </c>
      <c r="H4386" s="69">
        <v>18256106</v>
      </c>
      <c r="I4386" s="68" t="s">
        <v>5150</v>
      </c>
      <c r="J4386" s="70"/>
      <c r="K4386" s="178" t="s">
        <v>3455</v>
      </c>
    </row>
    <row r="4387" spans="1:11">
      <c r="A4387" s="67" t="s">
        <v>3930</v>
      </c>
      <c r="B4387" s="68" t="s">
        <v>3931</v>
      </c>
      <c r="C4387" s="68" t="s">
        <v>3924</v>
      </c>
      <c r="D4387" s="68" t="s">
        <v>3925</v>
      </c>
      <c r="E4387" s="68" t="s">
        <v>4319</v>
      </c>
      <c r="F4387" s="68" t="s">
        <v>4319</v>
      </c>
      <c r="G4387" s="68" t="s">
        <v>3481</v>
      </c>
      <c r="H4387" s="69">
        <v>28458047</v>
      </c>
      <c r="I4387" s="68" t="s">
        <v>5150</v>
      </c>
      <c r="J4387" s="70"/>
      <c r="K4387" s="178" t="s">
        <v>3455</v>
      </c>
    </row>
    <row r="4388" spans="1:11">
      <c r="A4388" s="67" t="s">
        <v>3932</v>
      </c>
      <c r="B4388" s="68" t="s">
        <v>3933</v>
      </c>
      <c r="C4388" s="68" t="s">
        <v>3924</v>
      </c>
      <c r="D4388" s="68" t="s">
        <v>3925</v>
      </c>
      <c r="E4388" s="68" t="s">
        <v>4319</v>
      </c>
      <c r="F4388" s="68" t="s">
        <v>4319</v>
      </c>
      <c r="G4388" s="68" t="s">
        <v>3481</v>
      </c>
      <c r="H4388" s="69">
        <v>1610833</v>
      </c>
      <c r="I4388" s="68" t="s">
        <v>5150</v>
      </c>
      <c r="J4388" s="70"/>
      <c r="K4388" s="178" t="s">
        <v>3455</v>
      </c>
    </row>
    <row r="4389" spans="1:11">
      <c r="A4389" s="67" t="s">
        <v>3934</v>
      </c>
      <c r="B4389" s="68" t="s">
        <v>3935</v>
      </c>
      <c r="C4389" s="68" t="s">
        <v>3924</v>
      </c>
      <c r="D4389" s="68" t="s">
        <v>3925</v>
      </c>
      <c r="E4389" s="68" t="s">
        <v>4319</v>
      </c>
      <c r="F4389" s="68" t="s">
        <v>4319</v>
      </c>
      <c r="G4389" s="68" t="s">
        <v>3481</v>
      </c>
      <c r="H4389" s="69">
        <v>2684721</v>
      </c>
      <c r="I4389" s="68" t="s">
        <v>5150</v>
      </c>
      <c r="J4389" s="70"/>
      <c r="K4389" s="178" t="s">
        <v>3455</v>
      </c>
    </row>
    <row r="4390" spans="1:11">
      <c r="A4390" s="67" t="s">
        <v>3936</v>
      </c>
      <c r="B4390" s="68" t="s">
        <v>3937</v>
      </c>
      <c r="C4390" s="68" t="s">
        <v>3924</v>
      </c>
      <c r="D4390" s="68" t="s">
        <v>3925</v>
      </c>
      <c r="E4390" s="68" t="s">
        <v>4319</v>
      </c>
      <c r="F4390" s="68" t="s">
        <v>4319</v>
      </c>
      <c r="G4390" s="68" t="s">
        <v>3481</v>
      </c>
      <c r="H4390" s="69">
        <v>26310270</v>
      </c>
      <c r="I4390" s="68" t="s">
        <v>5150</v>
      </c>
      <c r="J4390" s="70"/>
      <c r="K4390" s="178" t="s">
        <v>3455</v>
      </c>
    </row>
    <row r="4391" spans="1:11">
      <c r="A4391" s="67" t="s">
        <v>3938</v>
      </c>
      <c r="B4391" s="68" t="s">
        <v>3939</v>
      </c>
      <c r="C4391" s="68" t="s">
        <v>3924</v>
      </c>
      <c r="D4391" s="68" t="s">
        <v>3925</v>
      </c>
      <c r="E4391" s="68" t="s">
        <v>4319</v>
      </c>
      <c r="F4391" s="68" t="s">
        <v>4319</v>
      </c>
      <c r="G4391" s="68" t="s">
        <v>3481</v>
      </c>
      <c r="H4391" s="69">
        <v>536944</v>
      </c>
      <c r="I4391" s="68" t="s">
        <v>5150</v>
      </c>
      <c r="J4391" s="70"/>
      <c r="K4391" s="178" t="s">
        <v>3455</v>
      </c>
    </row>
    <row r="4392" spans="1:11">
      <c r="A4392" s="67" t="s">
        <v>3940</v>
      </c>
      <c r="B4392" s="68" t="s">
        <v>3941</v>
      </c>
      <c r="C4392" s="68" t="s">
        <v>3924</v>
      </c>
      <c r="D4392" s="68" t="s">
        <v>3925</v>
      </c>
      <c r="E4392" s="68" t="s">
        <v>4319</v>
      </c>
      <c r="F4392" s="68" t="s">
        <v>4319</v>
      </c>
      <c r="G4392" s="68" t="s">
        <v>3481</v>
      </c>
      <c r="H4392" s="69">
        <v>18793049</v>
      </c>
      <c r="I4392" s="68" t="s">
        <v>5150</v>
      </c>
      <c r="J4392" s="70"/>
      <c r="K4392" s="178" t="s">
        <v>3455</v>
      </c>
    </row>
    <row r="4393" spans="1:11">
      <c r="A4393" s="67" t="s">
        <v>3942</v>
      </c>
      <c r="B4393" s="68" t="s">
        <v>3943</v>
      </c>
      <c r="C4393" s="68" t="s">
        <v>3924</v>
      </c>
      <c r="D4393" s="68" t="s">
        <v>3925</v>
      </c>
      <c r="E4393" s="68" t="s">
        <v>4319</v>
      </c>
      <c r="F4393" s="68" t="s">
        <v>4319</v>
      </c>
      <c r="G4393" s="68" t="s">
        <v>3481</v>
      </c>
      <c r="H4393" s="69">
        <v>10201942</v>
      </c>
      <c r="I4393" s="68" t="s">
        <v>5150</v>
      </c>
      <c r="J4393" s="70"/>
      <c r="K4393" s="178" t="s">
        <v>3455</v>
      </c>
    </row>
    <row r="4394" spans="1:11">
      <c r="A4394" s="67" t="s">
        <v>3944</v>
      </c>
      <c r="B4394" s="68" t="s">
        <v>3945</v>
      </c>
      <c r="C4394" s="68" t="s">
        <v>3924</v>
      </c>
      <c r="D4394" s="68" t="s">
        <v>3925</v>
      </c>
      <c r="E4394" s="68" t="s">
        <v>4319</v>
      </c>
      <c r="F4394" s="68" t="s">
        <v>4319</v>
      </c>
      <c r="G4394" s="68" t="s">
        <v>3481</v>
      </c>
      <c r="H4394" s="69">
        <v>2147777</v>
      </c>
      <c r="I4394" s="68" t="s">
        <v>5150</v>
      </c>
      <c r="J4394" s="70"/>
      <c r="K4394" s="178" t="s">
        <v>3455</v>
      </c>
    </row>
    <row r="4395" spans="1:11">
      <c r="A4395" s="67" t="s">
        <v>3946</v>
      </c>
      <c r="B4395" s="68" t="s">
        <v>3947</v>
      </c>
      <c r="C4395" s="68" t="s">
        <v>3924</v>
      </c>
      <c r="D4395" s="68" t="s">
        <v>3925</v>
      </c>
      <c r="E4395" s="68" t="s">
        <v>4319</v>
      </c>
      <c r="F4395" s="68" t="s">
        <v>4319</v>
      </c>
      <c r="G4395" s="68" t="s">
        <v>3481</v>
      </c>
      <c r="H4395" s="69">
        <v>5906388</v>
      </c>
      <c r="I4395" s="68" t="s">
        <v>5150</v>
      </c>
      <c r="J4395" s="70"/>
      <c r="K4395" s="178" t="s">
        <v>3455</v>
      </c>
    </row>
    <row r="4396" spans="1:11">
      <c r="A4396" s="67" t="s">
        <v>3948</v>
      </c>
      <c r="B4396" s="68" t="s">
        <v>3949</v>
      </c>
      <c r="C4396" s="68" t="s">
        <v>3924</v>
      </c>
      <c r="D4396" s="68" t="s">
        <v>3925</v>
      </c>
      <c r="E4396" s="68" t="s">
        <v>4319</v>
      </c>
      <c r="F4396" s="68" t="s">
        <v>4319</v>
      </c>
      <c r="G4396" s="68" t="s">
        <v>3481</v>
      </c>
      <c r="H4396" s="69">
        <v>536944</v>
      </c>
      <c r="I4396" s="68" t="s">
        <v>5150</v>
      </c>
      <c r="J4396" s="70"/>
      <c r="K4396" s="178" t="s">
        <v>3455</v>
      </c>
    </row>
    <row r="4397" spans="1:11">
      <c r="A4397" s="67" t="s">
        <v>3950</v>
      </c>
      <c r="B4397" s="68" t="s">
        <v>3951</v>
      </c>
      <c r="C4397" s="68" t="s">
        <v>3952</v>
      </c>
      <c r="D4397" s="68" t="s">
        <v>3953</v>
      </c>
      <c r="E4397" s="68" t="s">
        <v>4319</v>
      </c>
      <c r="F4397" s="68" t="s">
        <v>4319</v>
      </c>
      <c r="G4397" s="68" t="s">
        <v>3481</v>
      </c>
      <c r="H4397" s="69">
        <v>51546653</v>
      </c>
      <c r="I4397" s="68" t="s">
        <v>5150</v>
      </c>
      <c r="J4397" s="70"/>
      <c r="K4397" s="178" t="s">
        <v>3455</v>
      </c>
    </row>
    <row r="4398" spans="1:11">
      <c r="A4398" s="67" t="s">
        <v>3954</v>
      </c>
      <c r="B4398" s="68" t="s">
        <v>3955</v>
      </c>
      <c r="C4398" s="68" t="s">
        <v>3952</v>
      </c>
      <c r="D4398" s="68" t="s">
        <v>3953</v>
      </c>
      <c r="E4398" s="68" t="s">
        <v>4319</v>
      </c>
      <c r="F4398" s="68" t="s">
        <v>4319</v>
      </c>
      <c r="G4398" s="68" t="s">
        <v>3481</v>
      </c>
      <c r="H4398" s="69">
        <v>61211649</v>
      </c>
      <c r="I4398" s="68" t="s">
        <v>5150</v>
      </c>
      <c r="J4398" s="70"/>
      <c r="K4398" s="178" t="s">
        <v>3455</v>
      </c>
    </row>
    <row r="4399" spans="1:11">
      <c r="A4399" s="67" t="s">
        <v>3956</v>
      </c>
      <c r="B4399" s="68" t="s">
        <v>3957</v>
      </c>
      <c r="C4399" s="68" t="s">
        <v>3952</v>
      </c>
      <c r="D4399" s="68" t="s">
        <v>3953</v>
      </c>
      <c r="E4399" s="68" t="s">
        <v>4319</v>
      </c>
      <c r="F4399" s="68" t="s">
        <v>4319</v>
      </c>
      <c r="G4399" s="68" t="s">
        <v>3481</v>
      </c>
      <c r="H4399" s="69">
        <v>44029431</v>
      </c>
      <c r="I4399" s="68" t="s">
        <v>5150</v>
      </c>
      <c r="J4399" s="70"/>
      <c r="K4399" s="178" t="s">
        <v>3455</v>
      </c>
    </row>
    <row r="4400" spans="1:11">
      <c r="A4400" s="67" t="s">
        <v>3958</v>
      </c>
      <c r="B4400" s="68" t="s">
        <v>3959</v>
      </c>
      <c r="C4400" s="68" t="s">
        <v>3952</v>
      </c>
      <c r="D4400" s="68" t="s">
        <v>3953</v>
      </c>
      <c r="E4400" s="68" t="s">
        <v>4319</v>
      </c>
      <c r="F4400" s="68" t="s">
        <v>4319</v>
      </c>
      <c r="G4400" s="68" t="s">
        <v>3481</v>
      </c>
      <c r="H4400" s="69">
        <v>9128053</v>
      </c>
      <c r="I4400" s="68" t="s">
        <v>5150</v>
      </c>
      <c r="J4400" s="70"/>
      <c r="K4400" s="178" t="s">
        <v>3455</v>
      </c>
    </row>
    <row r="4401" spans="1:11">
      <c r="A4401" s="67" t="s">
        <v>3960</v>
      </c>
      <c r="B4401" s="68" t="s">
        <v>3961</v>
      </c>
      <c r="C4401" s="68" t="s">
        <v>3952</v>
      </c>
      <c r="D4401" s="68" t="s">
        <v>3953</v>
      </c>
      <c r="E4401" s="68" t="s">
        <v>4319</v>
      </c>
      <c r="F4401" s="68" t="s">
        <v>4319</v>
      </c>
      <c r="G4401" s="68" t="s">
        <v>3481</v>
      </c>
      <c r="H4401" s="69">
        <v>9664998</v>
      </c>
      <c r="I4401" s="68" t="s">
        <v>5150</v>
      </c>
      <c r="J4401" s="70"/>
      <c r="K4401" s="178" t="s">
        <v>3455</v>
      </c>
    </row>
    <row r="4402" spans="1:11">
      <c r="A4402" s="67" t="s">
        <v>3962</v>
      </c>
      <c r="B4402" s="68" t="s">
        <v>3963</v>
      </c>
      <c r="C4402" s="68" t="s">
        <v>3952</v>
      </c>
      <c r="D4402" s="68" t="s">
        <v>3953</v>
      </c>
      <c r="E4402" s="68" t="s">
        <v>4319</v>
      </c>
      <c r="F4402" s="68" t="s">
        <v>4319</v>
      </c>
      <c r="G4402" s="68" t="s">
        <v>3481</v>
      </c>
      <c r="H4402" s="69">
        <v>536944</v>
      </c>
      <c r="I4402" s="68" t="s">
        <v>5150</v>
      </c>
      <c r="J4402" s="70"/>
      <c r="K4402" s="178" t="s">
        <v>3455</v>
      </c>
    </row>
    <row r="4403" spans="1:11">
      <c r="A4403" s="67" t="s">
        <v>3964</v>
      </c>
      <c r="B4403" s="68" t="s">
        <v>3965</v>
      </c>
      <c r="C4403" s="68" t="s">
        <v>3952</v>
      </c>
      <c r="D4403" s="68" t="s">
        <v>3953</v>
      </c>
      <c r="E4403" s="68" t="s">
        <v>4319</v>
      </c>
      <c r="F4403" s="68" t="s">
        <v>4319</v>
      </c>
      <c r="G4403" s="68" t="s">
        <v>3481</v>
      </c>
      <c r="H4403" s="69">
        <v>2684721</v>
      </c>
      <c r="I4403" s="68" t="s">
        <v>5150</v>
      </c>
      <c r="J4403" s="70"/>
      <c r="K4403" s="178" t="s">
        <v>3455</v>
      </c>
    </row>
    <row r="4404" spans="1:11">
      <c r="A4404" s="67" t="s">
        <v>3966</v>
      </c>
      <c r="B4404" s="68" t="s">
        <v>3967</v>
      </c>
      <c r="C4404" s="68" t="s">
        <v>3952</v>
      </c>
      <c r="D4404" s="68" t="s">
        <v>3953</v>
      </c>
      <c r="E4404" s="68" t="s">
        <v>4319</v>
      </c>
      <c r="F4404" s="68" t="s">
        <v>4319</v>
      </c>
      <c r="G4404" s="68" t="s">
        <v>3481</v>
      </c>
      <c r="H4404" s="69">
        <v>48861931</v>
      </c>
      <c r="I4404" s="68" t="s">
        <v>5150</v>
      </c>
      <c r="J4404" s="70"/>
      <c r="K4404" s="178" t="s">
        <v>3455</v>
      </c>
    </row>
    <row r="4405" spans="1:11">
      <c r="A4405" s="67" t="s">
        <v>3968</v>
      </c>
      <c r="B4405" s="68" t="s">
        <v>3969</v>
      </c>
      <c r="C4405" s="68" t="s">
        <v>3970</v>
      </c>
      <c r="D4405" s="68" t="s">
        <v>3971</v>
      </c>
      <c r="E4405" s="68" t="s">
        <v>4319</v>
      </c>
      <c r="F4405" s="68" t="s">
        <v>4319</v>
      </c>
      <c r="G4405" s="68" t="s">
        <v>3481</v>
      </c>
      <c r="H4405" s="69">
        <v>18793049</v>
      </c>
      <c r="I4405" s="68" t="s">
        <v>5150</v>
      </c>
      <c r="J4405" s="70"/>
      <c r="K4405" s="178" t="s">
        <v>3455</v>
      </c>
    </row>
    <row r="4406" spans="1:11">
      <c r="A4406" s="67" t="s">
        <v>3972</v>
      </c>
      <c r="B4406" s="68" t="s">
        <v>3973</v>
      </c>
      <c r="C4406" s="68" t="s">
        <v>3970</v>
      </c>
      <c r="D4406" s="68" t="s">
        <v>3971</v>
      </c>
      <c r="E4406" s="68" t="s">
        <v>4319</v>
      </c>
      <c r="F4406" s="68" t="s">
        <v>4319</v>
      </c>
      <c r="G4406" s="68" t="s">
        <v>3481</v>
      </c>
      <c r="H4406" s="69">
        <v>18793049</v>
      </c>
      <c r="I4406" s="68" t="s">
        <v>5150</v>
      </c>
      <c r="J4406" s="70"/>
      <c r="K4406" s="178" t="s">
        <v>3455</v>
      </c>
    </row>
    <row r="4407" spans="1:11">
      <c r="A4407" s="67" t="s">
        <v>3974</v>
      </c>
      <c r="B4407" s="68" t="s">
        <v>3975</v>
      </c>
      <c r="C4407" s="68" t="s">
        <v>3970</v>
      </c>
      <c r="D4407" s="68" t="s">
        <v>3971</v>
      </c>
      <c r="E4407" s="68" t="s">
        <v>4319</v>
      </c>
      <c r="F4407" s="68" t="s">
        <v>4319</v>
      </c>
      <c r="G4407" s="68" t="s">
        <v>3481</v>
      </c>
      <c r="H4407" s="69">
        <v>33290546</v>
      </c>
      <c r="I4407" s="68" t="s">
        <v>5150</v>
      </c>
      <c r="J4407" s="70"/>
      <c r="K4407" s="178" t="s">
        <v>3455</v>
      </c>
    </row>
    <row r="4408" spans="1:11">
      <c r="A4408" s="67" t="s">
        <v>3976</v>
      </c>
      <c r="B4408" s="68" t="s">
        <v>3977</v>
      </c>
      <c r="C4408" s="68" t="s">
        <v>3970</v>
      </c>
      <c r="D4408" s="68" t="s">
        <v>3971</v>
      </c>
      <c r="E4408" s="68" t="s">
        <v>4319</v>
      </c>
      <c r="F4408" s="68" t="s">
        <v>4319</v>
      </c>
      <c r="G4408" s="68" t="s">
        <v>3481</v>
      </c>
      <c r="H4408" s="69">
        <v>22551661</v>
      </c>
      <c r="I4408" s="68" t="s">
        <v>5150</v>
      </c>
      <c r="J4408" s="70"/>
      <c r="K4408" s="178" t="s">
        <v>3455</v>
      </c>
    </row>
    <row r="4409" spans="1:11">
      <c r="A4409" s="67" t="s">
        <v>3978</v>
      </c>
      <c r="B4409" s="68" t="s">
        <v>3979</v>
      </c>
      <c r="C4409" s="68" t="s">
        <v>3970</v>
      </c>
      <c r="D4409" s="68" t="s">
        <v>3971</v>
      </c>
      <c r="E4409" s="68" t="s">
        <v>4319</v>
      </c>
      <c r="F4409" s="68" t="s">
        <v>4319</v>
      </c>
      <c r="G4409" s="68" t="s">
        <v>3481</v>
      </c>
      <c r="H4409" s="69">
        <v>28994991</v>
      </c>
      <c r="I4409" s="68" t="s">
        <v>5150</v>
      </c>
      <c r="J4409" s="70"/>
      <c r="K4409" s="178" t="s">
        <v>3455</v>
      </c>
    </row>
    <row r="4410" spans="1:11">
      <c r="A4410" s="67" t="s">
        <v>3980</v>
      </c>
      <c r="B4410" s="68" t="s">
        <v>3981</v>
      </c>
      <c r="C4410" s="68" t="s">
        <v>3970</v>
      </c>
      <c r="D4410" s="68" t="s">
        <v>3971</v>
      </c>
      <c r="E4410" s="68" t="s">
        <v>4319</v>
      </c>
      <c r="F4410" s="68" t="s">
        <v>4319</v>
      </c>
      <c r="G4410" s="68" t="s">
        <v>3481</v>
      </c>
      <c r="H4410" s="69">
        <v>6980277</v>
      </c>
      <c r="I4410" s="68" t="s">
        <v>5150</v>
      </c>
      <c r="J4410" s="70"/>
      <c r="K4410" s="178" t="s">
        <v>3455</v>
      </c>
    </row>
    <row r="4411" spans="1:11">
      <c r="A4411" s="67" t="s">
        <v>3982</v>
      </c>
      <c r="B4411" s="68" t="s">
        <v>3983</v>
      </c>
      <c r="C4411" s="68" t="s">
        <v>3970</v>
      </c>
      <c r="D4411" s="68" t="s">
        <v>3971</v>
      </c>
      <c r="E4411" s="68" t="s">
        <v>4319</v>
      </c>
      <c r="F4411" s="68" t="s">
        <v>4319</v>
      </c>
      <c r="G4411" s="68" t="s">
        <v>3481</v>
      </c>
      <c r="H4411" s="69">
        <v>1610833</v>
      </c>
      <c r="I4411" s="68" t="s">
        <v>5150</v>
      </c>
      <c r="J4411" s="70"/>
      <c r="K4411" s="178" t="s">
        <v>3455</v>
      </c>
    </row>
    <row r="4412" spans="1:11">
      <c r="A4412" s="67" t="s">
        <v>3984</v>
      </c>
      <c r="B4412" s="68" t="s">
        <v>3985</v>
      </c>
      <c r="C4412" s="68" t="s">
        <v>3970</v>
      </c>
      <c r="D4412" s="68" t="s">
        <v>3971</v>
      </c>
      <c r="E4412" s="68" t="s">
        <v>4319</v>
      </c>
      <c r="F4412" s="68" t="s">
        <v>4319</v>
      </c>
      <c r="G4412" s="68" t="s">
        <v>3481</v>
      </c>
      <c r="H4412" s="69">
        <v>4832500</v>
      </c>
      <c r="I4412" s="68" t="s">
        <v>5150</v>
      </c>
      <c r="J4412" s="70"/>
      <c r="K4412" s="178" t="s">
        <v>3455</v>
      </c>
    </row>
    <row r="4413" spans="1:11">
      <c r="A4413" s="67" t="s">
        <v>3988</v>
      </c>
      <c r="B4413" s="68" t="s">
        <v>3989</v>
      </c>
      <c r="C4413" s="68" t="s">
        <v>3970</v>
      </c>
      <c r="D4413" s="68" t="s">
        <v>3971</v>
      </c>
      <c r="E4413" s="68" t="s">
        <v>4319</v>
      </c>
      <c r="F4413" s="68" t="s">
        <v>4319</v>
      </c>
      <c r="G4413" s="68" t="s">
        <v>3481</v>
      </c>
      <c r="H4413" s="69">
        <v>1073888</v>
      </c>
      <c r="I4413" s="68" t="s">
        <v>5150</v>
      </c>
      <c r="J4413" s="70"/>
      <c r="K4413" s="178" t="s">
        <v>3455</v>
      </c>
    </row>
    <row r="4414" spans="1:11">
      <c r="A4414" s="67" t="s">
        <v>3990</v>
      </c>
      <c r="B4414" s="68" t="s">
        <v>3991</v>
      </c>
      <c r="C4414" s="68" t="s">
        <v>3970</v>
      </c>
      <c r="D4414" s="68" t="s">
        <v>3971</v>
      </c>
      <c r="E4414" s="68" t="s">
        <v>4319</v>
      </c>
      <c r="F4414" s="68" t="s">
        <v>4319</v>
      </c>
      <c r="G4414" s="68" t="s">
        <v>3481</v>
      </c>
      <c r="H4414" s="69">
        <v>16108328</v>
      </c>
      <c r="I4414" s="68" t="s">
        <v>5150</v>
      </c>
      <c r="J4414" s="70"/>
      <c r="K4414" s="178" t="s">
        <v>3455</v>
      </c>
    </row>
    <row r="4415" spans="1:11">
      <c r="A4415" s="67" t="s">
        <v>3992</v>
      </c>
      <c r="B4415" s="68" t="s">
        <v>3993</v>
      </c>
      <c r="C4415" s="68" t="s">
        <v>3970</v>
      </c>
      <c r="D4415" s="68" t="s">
        <v>3971</v>
      </c>
      <c r="E4415" s="68" t="s">
        <v>4319</v>
      </c>
      <c r="F4415" s="68" t="s">
        <v>4319</v>
      </c>
      <c r="G4415" s="68" t="s">
        <v>3481</v>
      </c>
      <c r="H4415" s="69">
        <v>1073888</v>
      </c>
      <c r="I4415" s="68" t="s">
        <v>5150</v>
      </c>
      <c r="J4415" s="70"/>
      <c r="K4415" s="178" t="s">
        <v>3455</v>
      </c>
    </row>
    <row r="4416" spans="1:11">
      <c r="A4416" s="67" t="s">
        <v>3994</v>
      </c>
      <c r="B4416" s="68" t="s">
        <v>3995</v>
      </c>
      <c r="C4416" s="68" t="s">
        <v>3970</v>
      </c>
      <c r="D4416" s="68" t="s">
        <v>3971</v>
      </c>
      <c r="E4416" s="68" t="s">
        <v>4319</v>
      </c>
      <c r="F4416" s="68" t="s">
        <v>4319</v>
      </c>
      <c r="G4416" s="68" t="s">
        <v>3481</v>
      </c>
      <c r="H4416" s="69">
        <v>2684721</v>
      </c>
      <c r="I4416" s="68" t="s">
        <v>5150</v>
      </c>
      <c r="J4416" s="70"/>
      <c r="K4416" s="178" t="s">
        <v>3455</v>
      </c>
    </row>
    <row r="4417" spans="1:11">
      <c r="A4417" s="67" t="s">
        <v>3996</v>
      </c>
      <c r="B4417" s="68" t="s">
        <v>3997</v>
      </c>
      <c r="C4417" s="68" t="s">
        <v>3970</v>
      </c>
      <c r="D4417" s="68" t="s">
        <v>3971</v>
      </c>
      <c r="E4417" s="68" t="s">
        <v>4319</v>
      </c>
      <c r="F4417" s="68" t="s">
        <v>4319</v>
      </c>
      <c r="G4417" s="68" t="s">
        <v>3481</v>
      </c>
      <c r="H4417" s="69">
        <v>1610833</v>
      </c>
      <c r="I4417" s="68" t="s">
        <v>5150</v>
      </c>
      <c r="J4417" s="70"/>
      <c r="K4417" s="178" t="s">
        <v>3455</v>
      </c>
    </row>
    <row r="4418" spans="1:11">
      <c r="A4418" s="67" t="s">
        <v>3998</v>
      </c>
      <c r="B4418" s="68" t="s">
        <v>3999</v>
      </c>
      <c r="C4418" s="68" t="s">
        <v>3970</v>
      </c>
      <c r="D4418" s="68" t="s">
        <v>3971</v>
      </c>
      <c r="E4418" s="68" t="s">
        <v>4319</v>
      </c>
      <c r="F4418" s="68" t="s">
        <v>4319</v>
      </c>
      <c r="G4418" s="68" t="s">
        <v>3481</v>
      </c>
      <c r="H4418" s="69">
        <v>5369443</v>
      </c>
      <c r="I4418" s="68" t="s">
        <v>5150</v>
      </c>
      <c r="J4418" s="70"/>
      <c r="K4418" s="178" t="s">
        <v>3455</v>
      </c>
    </row>
    <row r="4419" spans="1:11">
      <c r="A4419" s="67" t="s">
        <v>4000</v>
      </c>
      <c r="B4419" s="68" t="s">
        <v>4001</v>
      </c>
      <c r="C4419" s="68" t="s">
        <v>3970</v>
      </c>
      <c r="D4419" s="68" t="s">
        <v>3971</v>
      </c>
      <c r="E4419" s="68" t="s">
        <v>4319</v>
      </c>
      <c r="F4419" s="68" t="s">
        <v>4319</v>
      </c>
      <c r="G4419" s="68" t="s">
        <v>3481</v>
      </c>
      <c r="H4419" s="69">
        <v>3221666</v>
      </c>
      <c r="I4419" s="68" t="s">
        <v>5150</v>
      </c>
      <c r="J4419" s="70"/>
      <c r="K4419" s="178" t="s">
        <v>3455</v>
      </c>
    </row>
    <row r="4420" spans="1:11">
      <c r="A4420" s="67" t="s">
        <v>4002</v>
      </c>
      <c r="B4420" s="68" t="s">
        <v>4003</v>
      </c>
      <c r="C4420" s="68" t="s">
        <v>4004</v>
      </c>
      <c r="D4420" s="68" t="s">
        <v>4005</v>
      </c>
      <c r="E4420" s="68" t="s">
        <v>4319</v>
      </c>
      <c r="F4420" s="68" t="s">
        <v>4319</v>
      </c>
      <c r="G4420" s="68" t="s">
        <v>3481</v>
      </c>
      <c r="H4420" s="69">
        <v>66044148</v>
      </c>
      <c r="I4420" s="68" t="s">
        <v>5150</v>
      </c>
      <c r="J4420" s="70"/>
      <c r="K4420" s="178" t="s">
        <v>3455</v>
      </c>
    </row>
    <row r="4421" spans="1:11">
      <c r="A4421" s="67" t="s">
        <v>4006</v>
      </c>
      <c r="B4421" s="68" t="s">
        <v>4007</v>
      </c>
      <c r="C4421" s="68" t="s">
        <v>4004</v>
      </c>
      <c r="D4421" s="68" t="s">
        <v>4005</v>
      </c>
      <c r="E4421" s="68" t="s">
        <v>4319</v>
      </c>
      <c r="F4421" s="68" t="s">
        <v>4319</v>
      </c>
      <c r="G4421" s="68" t="s">
        <v>3481</v>
      </c>
      <c r="H4421" s="69">
        <v>103630248</v>
      </c>
      <c r="I4421" s="68" t="s">
        <v>5150</v>
      </c>
      <c r="J4421" s="70"/>
      <c r="K4421" s="178" t="s">
        <v>3455</v>
      </c>
    </row>
    <row r="4422" spans="1:11">
      <c r="A4422" s="67" t="s">
        <v>4008</v>
      </c>
      <c r="B4422" s="68" t="s">
        <v>4009</v>
      </c>
      <c r="C4422" s="68" t="s">
        <v>4004</v>
      </c>
      <c r="D4422" s="68" t="s">
        <v>4005</v>
      </c>
      <c r="E4422" s="68" t="s">
        <v>4319</v>
      </c>
      <c r="F4422" s="68" t="s">
        <v>4319</v>
      </c>
      <c r="G4422" s="68" t="s">
        <v>3481</v>
      </c>
      <c r="H4422" s="69">
        <v>4295554</v>
      </c>
      <c r="I4422" s="68" t="s">
        <v>5150</v>
      </c>
      <c r="J4422" s="70"/>
      <c r="K4422" s="178" t="s">
        <v>3455</v>
      </c>
    </row>
    <row r="4423" spans="1:11">
      <c r="A4423" s="67" t="s">
        <v>4010</v>
      </c>
      <c r="B4423" s="68" t="s">
        <v>4011</v>
      </c>
      <c r="C4423" s="68" t="s">
        <v>4004</v>
      </c>
      <c r="D4423" s="68" t="s">
        <v>4005</v>
      </c>
      <c r="E4423" s="68" t="s">
        <v>4319</v>
      </c>
      <c r="F4423" s="68" t="s">
        <v>4319</v>
      </c>
      <c r="G4423" s="68" t="s">
        <v>3481</v>
      </c>
      <c r="H4423" s="69">
        <v>2147777</v>
      </c>
      <c r="I4423" s="68" t="s">
        <v>5150</v>
      </c>
      <c r="J4423" s="70"/>
      <c r="K4423" s="178" t="s">
        <v>3455</v>
      </c>
    </row>
    <row r="4424" spans="1:11">
      <c r="A4424" s="67" t="s">
        <v>4012</v>
      </c>
      <c r="B4424" s="68" t="s">
        <v>4013</v>
      </c>
      <c r="C4424" s="68" t="s">
        <v>4004</v>
      </c>
      <c r="D4424" s="68" t="s">
        <v>4005</v>
      </c>
      <c r="E4424" s="68" t="s">
        <v>4319</v>
      </c>
      <c r="F4424" s="68" t="s">
        <v>4319</v>
      </c>
      <c r="G4424" s="68" t="s">
        <v>3481</v>
      </c>
      <c r="H4424" s="69">
        <v>536944</v>
      </c>
      <c r="I4424" s="68" t="s">
        <v>5150</v>
      </c>
      <c r="J4424" s="70"/>
      <c r="K4424" s="178" t="s">
        <v>3455</v>
      </c>
    </row>
    <row r="4425" spans="1:11">
      <c r="A4425" s="67" t="s">
        <v>4014</v>
      </c>
      <c r="B4425" s="68" t="s">
        <v>4015</v>
      </c>
      <c r="C4425" s="68" t="s">
        <v>4004</v>
      </c>
      <c r="D4425" s="68" t="s">
        <v>4005</v>
      </c>
      <c r="E4425" s="68" t="s">
        <v>4319</v>
      </c>
      <c r="F4425" s="68" t="s">
        <v>4319</v>
      </c>
      <c r="G4425" s="68" t="s">
        <v>3481</v>
      </c>
      <c r="H4425" s="69">
        <v>13423607</v>
      </c>
      <c r="I4425" s="68" t="s">
        <v>5150</v>
      </c>
      <c r="J4425" s="70"/>
      <c r="K4425" s="178" t="s">
        <v>3455</v>
      </c>
    </row>
    <row r="4426" spans="1:11">
      <c r="A4426" s="67" t="s">
        <v>4016</v>
      </c>
      <c r="B4426" s="68" t="s">
        <v>4017</v>
      </c>
      <c r="C4426" s="68" t="s">
        <v>4004</v>
      </c>
      <c r="D4426" s="68" t="s">
        <v>4005</v>
      </c>
      <c r="E4426" s="68" t="s">
        <v>4319</v>
      </c>
      <c r="F4426" s="68" t="s">
        <v>4319</v>
      </c>
      <c r="G4426" s="68" t="s">
        <v>3481</v>
      </c>
      <c r="H4426" s="69">
        <v>2684721</v>
      </c>
      <c r="I4426" s="68" t="s">
        <v>5150</v>
      </c>
      <c r="J4426" s="70"/>
      <c r="K4426" s="178" t="s">
        <v>3455</v>
      </c>
    </row>
    <row r="4427" spans="1:11">
      <c r="A4427" s="67" t="s">
        <v>4018</v>
      </c>
      <c r="B4427" s="68" t="s">
        <v>4019</v>
      </c>
      <c r="C4427" s="68" t="s">
        <v>4004</v>
      </c>
      <c r="D4427" s="68" t="s">
        <v>4005</v>
      </c>
      <c r="E4427" s="68" t="s">
        <v>4319</v>
      </c>
      <c r="F4427" s="68" t="s">
        <v>4319</v>
      </c>
      <c r="G4427" s="68" t="s">
        <v>3481</v>
      </c>
      <c r="H4427" s="69">
        <v>9664998</v>
      </c>
      <c r="I4427" s="68" t="s">
        <v>5150</v>
      </c>
      <c r="J4427" s="70"/>
      <c r="K4427" s="178" t="s">
        <v>3455</v>
      </c>
    </row>
    <row r="4428" spans="1:11">
      <c r="A4428" s="67" t="s">
        <v>4020</v>
      </c>
      <c r="B4428" s="68" t="s">
        <v>4021</v>
      </c>
      <c r="C4428" s="68" t="s">
        <v>4022</v>
      </c>
      <c r="D4428" s="68" t="s">
        <v>4023</v>
      </c>
      <c r="E4428" s="68" t="s">
        <v>4319</v>
      </c>
      <c r="F4428" s="68" t="s">
        <v>4319</v>
      </c>
      <c r="G4428" s="68" t="s">
        <v>3481</v>
      </c>
      <c r="H4428" s="69">
        <v>132625239</v>
      </c>
      <c r="I4428" s="68" t="s">
        <v>5150</v>
      </c>
      <c r="J4428" s="70"/>
      <c r="K4428" s="178" t="s">
        <v>3455</v>
      </c>
    </row>
    <row r="4429" spans="1:11">
      <c r="A4429" s="67" t="s">
        <v>4024</v>
      </c>
      <c r="B4429" s="68" t="s">
        <v>4025</v>
      </c>
      <c r="C4429" s="68" t="s">
        <v>4022</v>
      </c>
      <c r="D4429" s="68" t="s">
        <v>4023</v>
      </c>
      <c r="E4429" s="68" t="s">
        <v>4319</v>
      </c>
      <c r="F4429" s="68" t="s">
        <v>4319</v>
      </c>
      <c r="G4429" s="68" t="s">
        <v>3481</v>
      </c>
      <c r="H4429" s="69">
        <v>5369443</v>
      </c>
      <c r="I4429" s="68" t="s">
        <v>5150</v>
      </c>
      <c r="J4429" s="70"/>
      <c r="K4429" s="178" t="s">
        <v>3455</v>
      </c>
    </row>
    <row r="4430" spans="1:11">
      <c r="A4430" s="67" t="s">
        <v>4026</v>
      </c>
      <c r="B4430" s="68" t="s">
        <v>4027</v>
      </c>
      <c r="C4430" s="68" t="s">
        <v>4022</v>
      </c>
      <c r="D4430" s="68" t="s">
        <v>4023</v>
      </c>
      <c r="E4430" s="68" t="s">
        <v>4319</v>
      </c>
      <c r="F4430" s="68" t="s">
        <v>4319</v>
      </c>
      <c r="G4430" s="68" t="s">
        <v>3481</v>
      </c>
      <c r="H4430" s="69">
        <v>2684721</v>
      </c>
      <c r="I4430" s="68" t="s">
        <v>5150</v>
      </c>
      <c r="J4430" s="70"/>
      <c r="K4430" s="178" t="s">
        <v>3455</v>
      </c>
    </row>
    <row r="4431" spans="1:11">
      <c r="A4431" s="67" t="s">
        <v>4028</v>
      </c>
      <c r="B4431" s="68" t="s">
        <v>4029</v>
      </c>
      <c r="C4431" s="68" t="s">
        <v>4022</v>
      </c>
      <c r="D4431" s="68" t="s">
        <v>4023</v>
      </c>
      <c r="E4431" s="68" t="s">
        <v>4319</v>
      </c>
      <c r="F4431" s="68" t="s">
        <v>4319</v>
      </c>
      <c r="G4431" s="68" t="s">
        <v>3481</v>
      </c>
      <c r="H4431" s="69">
        <v>45103320</v>
      </c>
      <c r="I4431" s="68" t="s">
        <v>5150</v>
      </c>
      <c r="J4431" s="70"/>
      <c r="K4431" s="178" t="s">
        <v>3455</v>
      </c>
    </row>
    <row r="4432" spans="1:11">
      <c r="A4432" s="67" t="s">
        <v>4030</v>
      </c>
      <c r="B4432" s="68" t="s">
        <v>4031</v>
      </c>
      <c r="C4432" s="68" t="s">
        <v>4022</v>
      </c>
      <c r="D4432" s="68" t="s">
        <v>4023</v>
      </c>
      <c r="E4432" s="68" t="s">
        <v>4319</v>
      </c>
      <c r="F4432" s="68" t="s">
        <v>4319</v>
      </c>
      <c r="G4432" s="68" t="s">
        <v>3481</v>
      </c>
      <c r="H4432" s="69">
        <v>2684721</v>
      </c>
      <c r="I4432" s="68" t="s">
        <v>5150</v>
      </c>
      <c r="J4432" s="70"/>
      <c r="K4432" s="178" t="s">
        <v>3455</v>
      </c>
    </row>
    <row r="4433" spans="1:11">
      <c r="A4433" s="67" t="s">
        <v>4032</v>
      </c>
      <c r="B4433" s="68" t="s">
        <v>4033</v>
      </c>
      <c r="C4433" s="68" t="s">
        <v>4022</v>
      </c>
      <c r="D4433" s="68" t="s">
        <v>4023</v>
      </c>
      <c r="E4433" s="68" t="s">
        <v>4319</v>
      </c>
      <c r="F4433" s="68" t="s">
        <v>4319</v>
      </c>
      <c r="G4433" s="68" t="s">
        <v>3481</v>
      </c>
      <c r="H4433" s="69">
        <v>1610833</v>
      </c>
      <c r="I4433" s="68" t="s">
        <v>5150</v>
      </c>
      <c r="J4433" s="70"/>
      <c r="K4433" s="178" t="s">
        <v>3455</v>
      </c>
    </row>
    <row r="4434" spans="1:11">
      <c r="A4434" s="67" t="s">
        <v>4034</v>
      </c>
      <c r="B4434" s="68" t="s">
        <v>4035</v>
      </c>
      <c r="C4434" s="68" t="s">
        <v>4022</v>
      </c>
      <c r="D4434" s="68" t="s">
        <v>4023</v>
      </c>
      <c r="E4434" s="68" t="s">
        <v>4319</v>
      </c>
      <c r="F4434" s="68" t="s">
        <v>4319</v>
      </c>
      <c r="G4434" s="68" t="s">
        <v>3481</v>
      </c>
      <c r="H4434" s="69">
        <v>9664998</v>
      </c>
      <c r="I4434" s="68" t="s">
        <v>5150</v>
      </c>
      <c r="J4434" s="70"/>
      <c r="K4434" s="178" t="s">
        <v>3455</v>
      </c>
    </row>
    <row r="4435" spans="1:11">
      <c r="A4435" s="67" t="s">
        <v>4036</v>
      </c>
      <c r="B4435" s="68" t="s">
        <v>4037</v>
      </c>
      <c r="C4435" s="68" t="s">
        <v>4022</v>
      </c>
      <c r="D4435" s="68" t="s">
        <v>4023</v>
      </c>
      <c r="E4435" s="68" t="s">
        <v>4319</v>
      </c>
      <c r="F4435" s="68" t="s">
        <v>4319</v>
      </c>
      <c r="G4435" s="68" t="s">
        <v>3481</v>
      </c>
      <c r="H4435" s="69">
        <v>5369443</v>
      </c>
      <c r="I4435" s="68" t="s">
        <v>5150</v>
      </c>
      <c r="J4435" s="70"/>
      <c r="K4435" s="178" t="s">
        <v>3455</v>
      </c>
    </row>
    <row r="4436" spans="1:11">
      <c r="A4436" s="67" t="s">
        <v>4038</v>
      </c>
      <c r="B4436" s="68" t="s">
        <v>4039</v>
      </c>
      <c r="C4436" s="68" t="s">
        <v>4022</v>
      </c>
      <c r="D4436" s="68" t="s">
        <v>4023</v>
      </c>
      <c r="E4436" s="68" t="s">
        <v>4319</v>
      </c>
      <c r="F4436" s="68" t="s">
        <v>4319</v>
      </c>
      <c r="G4436" s="68" t="s">
        <v>3481</v>
      </c>
      <c r="H4436" s="69">
        <v>5906388</v>
      </c>
      <c r="I4436" s="68" t="s">
        <v>5150</v>
      </c>
      <c r="J4436" s="70"/>
      <c r="K4436" s="178" t="s">
        <v>3455</v>
      </c>
    </row>
    <row r="4437" spans="1:11">
      <c r="A4437" s="67" t="s">
        <v>4040</v>
      </c>
      <c r="B4437" s="68" t="s">
        <v>4041</v>
      </c>
      <c r="C4437" s="68" t="s">
        <v>4042</v>
      </c>
      <c r="D4437" s="68" t="s">
        <v>4043</v>
      </c>
      <c r="E4437" s="68" t="s">
        <v>4319</v>
      </c>
      <c r="F4437" s="68" t="s">
        <v>4319</v>
      </c>
      <c r="G4437" s="68" t="s">
        <v>3481</v>
      </c>
      <c r="H4437" s="69">
        <v>536944</v>
      </c>
      <c r="I4437" s="68" t="s">
        <v>5150</v>
      </c>
      <c r="J4437" s="70"/>
      <c r="K4437" s="178" t="s">
        <v>3455</v>
      </c>
    </row>
    <row r="4438" spans="1:11">
      <c r="A4438" s="67" t="s">
        <v>4044</v>
      </c>
      <c r="B4438" s="68" t="s">
        <v>4045</v>
      </c>
      <c r="C4438" s="68" t="s">
        <v>4042</v>
      </c>
      <c r="D4438" s="68" t="s">
        <v>4043</v>
      </c>
      <c r="E4438" s="68" t="s">
        <v>4319</v>
      </c>
      <c r="F4438" s="68" t="s">
        <v>4319</v>
      </c>
      <c r="G4438" s="68" t="s">
        <v>3481</v>
      </c>
      <c r="H4438" s="69">
        <v>1073888</v>
      </c>
      <c r="I4438" s="68" t="s">
        <v>5150</v>
      </c>
      <c r="J4438" s="70"/>
      <c r="K4438" s="178" t="s">
        <v>3455</v>
      </c>
    </row>
    <row r="4439" spans="1:11">
      <c r="A4439" s="67" t="s">
        <v>4046</v>
      </c>
      <c r="B4439" s="68" t="s">
        <v>4047</v>
      </c>
      <c r="C4439" s="68" t="s">
        <v>4042</v>
      </c>
      <c r="D4439" s="68" t="s">
        <v>4043</v>
      </c>
      <c r="E4439" s="68" t="s">
        <v>4319</v>
      </c>
      <c r="F4439" s="68" t="s">
        <v>4319</v>
      </c>
      <c r="G4439" s="68" t="s">
        <v>3481</v>
      </c>
      <c r="H4439" s="69">
        <v>60674705</v>
      </c>
      <c r="I4439" s="68" t="s">
        <v>5150</v>
      </c>
      <c r="J4439" s="70"/>
      <c r="K4439" s="178" t="s">
        <v>3455</v>
      </c>
    </row>
    <row r="4440" spans="1:11">
      <c r="A4440" s="67" t="s">
        <v>4048</v>
      </c>
      <c r="B4440" s="68" t="s">
        <v>4049</v>
      </c>
      <c r="C4440" s="68" t="s">
        <v>4042</v>
      </c>
      <c r="D4440" s="68" t="s">
        <v>4043</v>
      </c>
      <c r="E4440" s="68" t="s">
        <v>4319</v>
      </c>
      <c r="F4440" s="68" t="s">
        <v>4319</v>
      </c>
      <c r="G4440" s="68" t="s">
        <v>3481</v>
      </c>
      <c r="H4440" s="69">
        <v>57989984</v>
      </c>
      <c r="I4440" s="68" t="s">
        <v>5150</v>
      </c>
      <c r="J4440" s="70"/>
      <c r="K4440" s="178" t="s">
        <v>3455</v>
      </c>
    </row>
    <row r="4441" spans="1:11">
      <c r="A4441" s="67" t="s">
        <v>4050</v>
      </c>
      <c r="B4441" s="68" t="s">
        <v>4051</v>
      </c>
      <c r="C4441" s="68" t="s">
        <v>4042</v>
      </c>
      <c r="D4441" s="68" t="s">
        <v>4043</v>
      </c>
      <c r="E4441" s="68" t="s">
        <v>4319</v>
      </c>
      <c r="F4441" s="68" t="s">
        <v>4319</v>
      </c>
      <c r="G4441" s="68" t="s">
        <v>3481</v>
      </c>
      <c r="H4441" s="69">
        <v>89669696</v>
      </c>
      <c r="I4441" s="68" t="s">
        <v>5150</v>
      </c>
      <c r="J4441" s="70"/>
      <c r="K4441" s="178" t="s">
        <v>3455</v>
      </c>
    </row>
    <row r="4442" spans="1:11">
      <c r="A4442" s="67" t="s">
        <v>4052</v>
      </c>
      <c r="B4442" s="68" t="s">
        <v>4053</v>
      </c>
      <c r="C4442" s="68" t="s">
        <v>4042</v>
      </c>
      <c r="D4442" s="68" t="s">
        <v>4043</v>
      </c>
      <c r="E4442" s="68" t="s">
        <v>4319</v>
      </c>
      <c r="F4442" s="68" t="s">
        <v>4319</v>
      </c>
      <c r="G4442" s="68" t="s">
        <v>3481</v>
      </c>
      <c r="H4442" s="69">
        <v>2684721</v>
      </c>
      <c r="I4442" s="68" t="s">
        <v>5150</v>
      </c>
      <c r="J4442" s="70"/>
      <c r="K4442" s="178" t="s">
        <v>3455</v>
      </c>
    </row>
    <row r="4443" spans="1:11">
      <c r="A4443" s="67" t="s">
        <v>4054</v>
      </c>
      <c r="B4443" s="68" t="s">
        <v>4055</v>
      </c>
      <c r="C4443" s="68" t="s">
        <v>4042</v>
      </c>
      <c r="D4443" s="68" t="s">
        <v>4043</v>
      </c>
      <c r="E4443" s="68" t="s">
        <v>4319</v>
      </c>
      <c r="F4443" s="68" t="s">
        <v>4319</v>
      </c>
      <c r="G4443" s="68" t="s">
        <v>3481</v>
      </c>
      <c r="H4443" s="69">
        <v>1610833</v>
      </c>
      <c r="I4443" s="68" t="s">
        <v>5150</v>
      </c>
      <c r="J4443" s="70"/>
      <c r="K4443" s="178" t="s">
        <v>3455</v>
      </c>
    </row>
    <row r="4444" spans="1:11">
      <c r="A4444" s="67" t="s">
        <v>4056</v>
      </c>
      <c r="B4444" s="68" t="s">
        <v>4057</v>
      </c>
      <c r="C4444" s="68" t="s">
        <v>4042</v>
      </c>
      <c r="D4444" s="68" t="s">
        <v>4043</v>
      </c>
      <c r="E4444" s="68" t="s">
        <v>4319</v>
      </c>
      <c r="F4444" s="68" t="s">
        <v>4319</v>
      </c>
      <c r="G4444" s="68" t="s">
        <v>3481</v>
      </c>
      <c r="H4444" s="69">
        <v>1073888</v>
      </c>
      <c r="I4444" s="68" t="s">
        <v>5150</v>
      </c>
      <c r="J4444" s="70"/>
      <c r="K4444" s="178" t="s">
        <v>3455</v>
      </c>
    </row>
    <row r="4445" spans="1:11">
      <c r="A4445" s="67" t="s">
        <v>4058</v>
      </c>
      <c r="B4445" s="68" t="s">
        <v>4059</v>
      </c>
      <c r="C4445" s="68" t="s">
        <v>4042</v>
      </c>
      <c r="D4445" s="68" t="s">
        <v>4043</v>
      </c>
      <c r="E4445" s="68" t="s">
        <v>4319</v>
      </c>
      <c r="F4445" s="68" t="s">
        <v>4319</v>
      </c>
      <c r="G4445" s="68" t="s">
        <v>3481</v>
      </c>
      <c r="H4445" s="69">
        <v>32216658</v>
      </c>
      <c r="I4445" s="68" t="s">
        <v>5150</v>
      </c>
      <c r="J4445" s="70"/>
      <c r="K4445" s="178" t="s">
        <v>3455</v>
      </c>
    </row>
    <row r="4446" spans="1:11">
      <c r="A4446" s="67" t="s">
        <v>4060</v>
      </c>
      <c r="B4446" s="68" t="s">
        <v>4061</v>
      </c>
      <c r="C4446" s="68" t="s">
        <v>4042</v>
      </c>
      <c r="D4446" s="68" t="s">
        <v>4043</v>
      </c>
      <c r="E4446" s="68" t="s">
        <v>4319</v>
      </c>
      <c r="F4446" s="68" t="s">
        <v>4319</v>
      </c>
      <c r="G4446" s="68" t="s">
        <v>3481</v>
      </c>
      <c r="H4446" s="69">
        <v>4295554</v>
      </c>
      <c r="I4446" s="68" t="s">
        <v>5150</v>
      </c>
      <c r="J4446" s="70"/>
      <c r="K4446" s="178" t="s">
        <v>3455</v>
      </c>
    </row>
    <row r="4447" spans="1:11">
      <c r="A4447" s="67" t="s">
        <v>4062</v>
      </c>
      <c r="B4447" s="68" t="s">
        <v>4063</v>
      </c>
      <c r="C4447" s="68" t="s">
        <v>4042</v>
      </c>
      <c r="D4447" s="68" t="s">
        <v>4043</v>
      </c>
      <c r="E4447" s="68" t="s">
        <v>4319</v>
      </c>
      <c r="F4447" s="68" t="s">
        <v>4319</v>
      </c>
      <c r="G4447" s="68" t="s">
        <v>3481</v>
      </c>
      <c r="H4447" s="69">
        <v>1073888</v>
      </c>
      <c r="I4447" s="68" t="s">
        <v>5150</v>
      </c>
      <c r="J4447" s="70"/>
      <c r="K4447" s="178" t="s">
        <v>3455</v>
      </c>
    </row>
    <row r="4448" spans="1:11">
      <c r="A4448" s="67" t="s">
        <v>4064</v>
      </c>
      <c r="B4448" s="68" t="s">
        <v>4065</v>
      </c>
      <c r="C4448" s="68" t="s">
        <v>4042</v>
      </c>
      <c r="D4448" s="68" t="s">
        <v>4043</v>
      </c>
      <c r="E4448" s="68" t="s">
        <v>4319</v>
      </c>
      <c r="F4448" s="68" t="s">
        <v>4319</v>
      </c>
      <c r="G4448" s="68" t="s">
        <v>3481</v>
      </c>
      <c r="H4448" s="69">
        <v>13960551</v>
      </c>
      <c r="I4448" s="68" t="s">
        <v>5150</v>
      </c>
      <c r="J4448" s="70"/>
      <c r="K4448" s="178" t="s">
        <v>3455</v>
      </c>
    </row>
    <row r="4449" spans="1:11">
      <c r="A4449" s="67" t="s">
        <v>4066</v>
      </c>
      <c r="B4449" s="68" t="s">
        <v>4067</v>
      </c>
      <c r="C4449" s="68" t="s">
        <v>4042</v>
      </c>
      <c r="D4449" s="68" t="s">
        <v>4043</v>
      </c>
      <c r="E4449" s="68" t="s">
        <v>4319</v>
      </c>
      <c r="F4449" s="68" t="s">
        <v>4319</v>
      </c>
      <c r="G4449" s="68" t="s">
        <v>3481</v>
      </c>
      <c r="H4449" s="69">
        <v>5906388</v>
      </c>
      <c r="I4449" s="68" t="s">
        <v>5150</v>
      </c>
      <c r="J4449" s="70"/>
      <c r="K4449" s="178" t="s">
        <v>3455</v>
      </c>
    </row>
    <row r="4450" spans="1:11">
      <c r="A4450" s="67" t="s">
        <v>4068</v>
      </c>
      <c r="B4450" s="68" t="s">
        <v>4069</v>
      </c>
      <c r="C4450" s="68" t="s">
        <v>4042</v>
      </c>
      <c r="D4450" s="68" t="s">
        <v>4043</v>
      </c>
      <c r="E4450" s="68" t="s">
        <v>4319</v>
      </c>
      <c r="F4450" s="68" t="s">
        <v>4319</v>
      </c>
      <c r="G4450" s="68" t="s">
        <v>3481</v>
      </c>
      <c r="H4450" s="69">
        <v>3221666</v>
      </c>
      <c r="I4450" s="68" t="s">
        <v>5150</v>
      </c>
      <c r="J4450" s="70"/>
      <c r="K4450" s="178" t="s">
        <v>3455</v>
      </c>
    </row>
    <row r="4451" spans="1:11">
      <c r="A4451" s="67" t="s">
        <v>4070</v>
      </c>
      <c r="B4451" s="68" t="s">
        <v>4071</v>
      </c>
      <c r="C4451" s="68" t="s">
        <v>4072</v>
      </c>
      <c r="D4451" s="68" t="s">
        <v>4073</v>
      </c>
      <c r="E4451" s="68" t="s">
        <v>4319</v>
      </c>
      <c r="F4451" s="68" t="s">
        <v>4319</v>
      </c>
      <c r="G4451" s="68" t="s">
        <v>3481</v>
      </c>
      <c r="H4451" s="69">
        <v>72487478</v>
      </c>
      <c r="I4451" s="68" t="s">
        <v>5150</v>
      </c>
      <c r="J4451" s="70"/>
      <c r="K4451" s="178" t="s">
        <v>3455</v>
      </c>
    </row>
    <row r="4452" spans="1:11">
      <c r="A4452" s="67" t="s">
        <v>4074</v>
      </c>
      <c r="B4452" s="68" t="s">
        <v>4075</v>
      </c>
      <c r="C4452" s="68" t="s">
        <v>4072</v>
      </c>
      <c r="D4452" s="68" t="s">
        <v>4073</v>
      </c>
      <c r="E4452" s="68" t="s">
        <v>4319</v>
      </c>
      <c r="F4452" s="68" t="s">
        <v>4319</v>
      </c>
      <c r="G4452" s="68" t="s">
        <v>3481</v>
      </c>
      <c r="H4452" s="69">
        <v>3221666</v>
      </c>
      <c r="I4452" s="68" t="s">
        <v>5150</v>
      </c>
      <c r="J4452" s="70"/>
      <c r="K4452" s="178" t="s">
        <v>3455</v>
      </c>
    </row>
    <row r="4453" spans="1:11">
      <c r="A4453" s="67" t="s">
        <v>4076</v>
      </c>
      <c r="B4453" s="68" t="s">
        <v>4077</v>
      </c>
      <c r="C4453" s="68" t="s">
        <v>4072</v>
      </c>
      <c r="D4453" s="68" t="s">
        <v>4073</v>
      </c>
      <c r="E4453" s="68" t="s">
        <v>4319</v>
      </c>
      <c r="F4453" s="68" t="s">
        <v>4319</v>
      </c>
      <c r="G4453" s="68" t="s">
        <v>3481</v>
      </c>
      <c r="H4453" s="69">
        <v>1610833</v>
      </c>
      <c r="I4453" s="68" t="s">
        <v>5150</v>
      </c>
      <c r="J4453" s="70"/>
      <c r="K4453" s="178" t="s">
        <v>3455</v>
      </c>
    </row>
    <row r="4454" spans="1:11">
      <c r="A4454" s="67" t="s">
        <v>4078</v>
      </c>
      <c r="B4454" s="68" t="s">
        <v>4079</v>
      </c>
      <c r="C4454" s="68" t="s">
        <v>4072</v>
      </c>
      <c r="D4454" s="68" t="s">
        <v>4073</v>
      </c>
      <c r="E4454" s="68" t="s">
        <v>4319</v>
      </c>
      <c r="F4454" s="68" t="s">
        <v>4319</v>
      </c>
      <c r="G4454" s="68" t="s">
        <v>3481</v>
      </c>
      <c r="H4454" s="69">
        <v>5369443</v>
      </c>
      <c r="I4454" s="68" t="s">
        <v>5150</v>
      </c>
      <c r="J4454" s="70"/>
      <c r="K4454" s="178" t="s">
        <v>3455</v>
      </c>
    </row>
    <row r="4455" spans="1:11">
      <c r="A4455" s="67" t="s">
        <v>4080</v>
      </c>
      <c r="B4455" s="68" t="s">
        <v>4081</v>
      </c>
      <c r="C4455" s="68" t="s">
        <v>4072</v>
      </c>
      <c r="D4455" s="68" t="s">
        <v>4073</v>
      </c>
      <c r="E4455" s="68" t="s">
        <v>4319</v>
      </c>
      <c r="F4455" s="68" t="s">
        <v>4319</v>
      </c>
      <c r="G4455" s="68" t="s">
        <v>3481</v>
      </c>
      <c r="H4455" s="69">
        <v>1610833</v>
      </c>
      <c r="I4455" s="68" t="s">
        <v>5150</v>
      </c>
      <c r="J4455" s="70"/>
      <c r="K4455" s="178" t="s">
        <v>3455</v>
      </c>
    </row>
    <row r="4456" spans="1:11">
      <c r="A4456" s="67" t="s">
        <v>4082</v>
      </c>
      <c r="B4456" s="68" t="s">
        <v>4083</v>
      </c>
      <c r="C4456" s="68" t="s">
        <v>4072</v>
      </c>
      <c r="D4456" s="68" t="s">
        <v>4073</v>
      </c>
      <c r="E4456" s="68" t="s">
        <v>4319</v>
      </c>
      <c r="F4456" s="68" t="s">
        <v>4319</v>
      </c>
      <c r="G4456" s="68" t="s">
        <v>3481</v>
      </c>
      <c r="H4456" s="69">
        <v>2147777</v>
      </c>
      <c r="I4456" s="68" t="s">
        <v>5150</v>
      </c>
      <c r="J4456" s="70"/>
      <c r="K4456" s="178" t="s">
        <v>3455</v>
      </c>
    </row>
    <row r="4457" spans="1:11">
      <c r="A4457" s="67" t="s">
        <v>4084</v>
      </c>
      <c r="B4457" s="68" t="s">
        <v>4085</v>
      </c>
      <c r="C4457" s="68" t="s">
        <v>4072</v>
      </c>
      <c r="D4457" s="68" t="s">
        <v>4073</v>
      </c>
      <c r="E4457" s="68" t="s">
        <v>4319</v>
      </c>
      <c r="F4457" s="68" t="s">
        <v>4319</v>
      </c>
      <c r="G4457" s="68" t="s">
        <v>3481</v>
      </c>
      <c r="H4457" s="69">
        <v>18793049</v>
      </c>
      <c r="I4457" s="68" t="s">
        <v>5150</v>
      </c>
      <c r="J4457" s="70"/>
      <c r="K4457" s="178" t="s">
        <v>3455</v>
      </c>
    </row>
    <row r="4458" spans="1:11">
      <c r="A4458" s="67" t="s">
        <v>4086</v>
      </c>
      <c r="B4458" s="68" t="s">
        <v>4087</v>
      </c>
      <c r="C4458" s="68" t="s">
        <v>4088</v>
      </c>
      <c r="D4458" s="68" t="s">
        <v>4089</v>
      </c>
      <c r="E4458" s="68" t="s">
        <v>4319</v>
      </c>
      <c r="F4458" s="68" t="s">
        <v>4319</v>
      </c>
      <c r="G4458" s="68" t="s">
        <v>3481</v>
      </c>
      <c r="H4458" s="69">
        <v>73024422</v>
      </c>
      <c r="I4458" s="68" t="s">
        <v>5150</v>
      </c>
      <c r="J4458" s="70"/>
      <c r="K4458" s="178" t="s">
        <v>3455</v>
      </c>
    </row>
    <row r="4459" spans="1:11">
      <c r="A4459" s="67" t="s">
        <v>4090</v>
      </c>
      <c r="B4459" s="68" t="s">
        <v>4091</v>
      </c>
      <c r="C4459" s="68" t="s">
        <v>4088</v>
      </c>
      <c r="D4459" s="68" t="s">
        <v>4089</v>
      </c>
      <c r="E4459" s="68" t="s">
        <v>4319</v>
      </c>
      <c r="F4459" s="68" t="s">
        <v>4319</v>
      </c>
      <c r="G4459" s="68" t="s">
        <v>3481</v>
      </c>
      <c r="H4459" s="69">
        <v>1073888</v>
      </c>
      <c r="I4459" s="68" t="s">
        <v>5150</v>
      </c>
      <c r="J4459" s="70"/>
      <c r="K4459" s="178" t="s">
        <v>3455</v>
      </c>
    </row>
    <row r="4460" spans="1:11">
      <c r="A4460" s="67" t="s">
        <v>4092</v>
      </c>
      <c r="B4460" s="68" t="s">
        <v>4093</v>
      </c>
      <c r="C4460" s="68" t="s">
        <v>4088</v>
      </c>
      <c r="D4460" s="68" t="s">
        <v>4089</v>
      </c>
      <c r="E4460" s="68" t="s">
        <v>4319</v>
      </c>
      <c r="F4460" s="68" t="s">
        <v>4319</v>
      </c>
      <c r="G4460" s="68" t="s">
        <v>3481</v>
      </c>
      <c r="H4460" s="69">
        <v>1610833</v>
      </c>
      <c r="I4460" s="68" t="s">
        <v>5150</v>
      </c>
      <c r="J4460" s="70"/>
      <c r="K4460" s="178" t="s">
        <v>3455</v>
      </c>
    </row>
    <row r="4461" spans="1:11">
      <c r="A4461" s="67" t="s">
        <v>4094</v>
      </c>
      <c r="B4461" s="68" t="s">
        <v>4095</v>
      </c>
      <c r="C4461" s="68" t="s">
        <v>4088</v>
      </c>
      <c r="D4461" s="68" t="s">
        <v>4089</v>
      </c>
      <c r="E4461" s="68" t="s">
        <v>4319</v>
      </c>
      <c r="F4461" s="68" t="s">
        <v>4319</v>
      </c>
      <c r="G4461" s="68" t="s">
        <v>3481</v>
      </c>
      <c r="H4461" s="69">
        <v>2147777</v>
      </c>
      <c r="I4461" s="68" t="s">
        <v>5150</v>
      </c>
      <c r="J4461" s="70"/>
      <c r="K4461" s="178" t="s">
        <v>3455</v>
      </c>
    </row>
    <row r="4462" spans="1:11">
      <c r="A4462" s="67" t="s">
        <v>4096</v>
      </c>
      <c r="B4462" s="68" t="s">
        <v>4097</v>
      </c>
      <c r="C4462" s="68" t="s">
        <v>4088</v>
      </c>
      <c r="D4462" s="68" t="s">
        <v>4089</v>
      </c>
      <c r="E4462" s="68" t="s">
        <v>4319</v>
      </c>
      <c r="F4462" s="68" t="s">
        <v>4319</v>
      </c>
      <c r="G4462" s="68" t="s">
        <v>3481</v>
      </c>
      <c r="H4462" s="69">
        <v>25773326</v>
      </c>
      <c r="I4462" s="68" t="s">
        <v>5150</v>
      </c>
      <c r="J4462" s="70"/>
      <c r="K4462" s="178" t="s">
        <v>3455</v>
      </c>
    </row>
    <row r="4463" spans="1:11">
      <c r="A4463" s="67" t="s">
        <v>4098</v>
      </c>
      <c r="B4463" s="68" t="s">
        <v>4099</v>
      </c>
      <c r="C4463" s="68" t="s">
        <v>4100</v>
      </c>
      <c r="D4463" s="68" t="s">
        <v>4101</v>
      </c>
      <c r="E4463" s="68" t="s">
        <v>4319</v>
      </c>
      <c r="F4463" s="68" t="s">
        <v>4319</v>
      </c>
      <c r="G4463" s="68" t="s">
        <v>3481</v>
      </c>
      <c r="H4463" s="69">
        <v>34901379</v>
      </c>
      <c r="I4463" s="68" t="s">
        <v>5150</v>
      </c>
      <c r="J4463" s="70"/>
      <c r="K4463" s="178" t="s">
        <v>3455</v>
      </c>
    </row>
    <row r="4464" spans="1:11">
      <c r="A4464" s="67" t="s">
        <v>4102</v>
      </c>
      <c r="B4464" s="68" t="s">
        <v>4103</v>
      </c>
      <c r="C4464" s="68" t="s">
        <v>4100</v>
      </c>
      <c r="D4464" s="68" t="s">
        <v>4101</v>
      </c>
      <c r="E4464" s="68" t="s">
        <v>4319</v>
      </c>
      <c r="F4464" s="68" t="s">
        <v>4319</v>
      </c>
      <c r="G4464" s="68" t="s">
        <v>3481</v>
      </c>
      <c r="H4464" s="69">
        <v>48324987</v>
      </c>
      <c r="I4464" s="68" t="s">
        <v>5150</v>
      </c>
      <c r="J4464" s="70"/>
      <c r="K4464" s="178" t="s">
        <v>3455</v>
      </c>
    </row>
    <row r="4465" spans="1:11">
      <c r="A4465" s="67" t="s">
        <v>4104</v>
      </c>
      <c r="B4465" s="68" t="s">
        <v>4105</v>
      </c>
      <c r="C4465" s="68" t="s">
        <v>4100</v>
      </c>
      <c r="D4465" s="68" t="s">
        <v>4101</v>
      </c>
      <c r="E4465" s="68" t="s">
        <v>4319</v>
      </c>
      <c r="F4465" s="68" t="s">
        <v>4319</v>
      </c>
      <c r="G4465" s="68" t="s">
        <v>3481</v>
      </c>
      <c r="H4465" s="69">
        <v>11812774</v>
      </c>
      <c r="I4465" s="68" t="s">
        <v>5150</v>
      </c>
      <c r="J4465" s="70"/>
      <c r="K4465" s="178" t="s">
        <v>3455</v>
      </c>
    </row>
    <row r="4466" spans="1:11">
      <c r="A4466" s="67" t="s">
        <v>4106</v>
      </c>
      <c r="B4466" s="68" t="s">
        <v>4107</v>
      </c>
      <c r="C4466" s="68" t="s">
        <v>4100</v>
      </c>
      <c r="D4466" s="68" t="s">
        <v>4101</v>
      </c>
      <c r="E4466" s="68" t="s">
        <v>4319</v>
      </c>
      <c r="F4466" s="68" t="s">
        <v>4319</v>
      </c>
      <c r="G4466" s="68" t="s">
        <v>3481</v>
      </c>
      <c r="H4466" s="69">
        <v>3221666</v>
      </c>
      <c r="I4466" s="68" t="s">
        <v>5150</v>
      </c>
      <c r="J4466" s="70"/>
      <c r="K4466" s="178" t="s">
        <v>3455</v>
      </c>
    </row>
    <row r="4467" spans="1:11">
      <c r="A4467" s="67" t="s">
        <v>4108</v>
      </c>
      <c r="B4467" s="68" t="s">
        <v>4109</v>
      </c>
      <c r="C4467" s="68" t="s">
        <v>4100</v>
      </c>
      <c r="D4467" s="68" t="s">
        <v>4101</v>
      </c>
      <c r="E4467" s="68" t="s">
        <v>4319</v>
      </c>
      <c r="F4467" s="68" t="s">
        <v>4319</v>
      </c>
      <c r="G4467" s="68" t="s">
        <v>3481</v>
      </c>
      <c r="H4467" s="69">
        <v>12349718</v>
      </c>
      <c r="I4467" s="68" t="s">
        <v>5150</v>
      </c>
      <c r="J4467" s="70"/>
      <c r="K4467" s="178" t="s">
        <v>3455</v>
      </c>
    </row>
    <row r="4468" spans="1:11">
      <c r="A4468" s="67" t="s">
        <v>4110</v>
      </c>
      <c r="B4468" s="68" t="s">
        <v>4111</v>
      </c>
      <c r="C4468" s="68" t="s">
        <v>4100</v>
      </c>
      <c r="D4468" s="68" t="s">
        <v>4101</v>
      </c>
      <c r="E4468" s="68" t="s">
        <v>4319</v>
      </c>
      <c r="F4468" s="68" t="s">
        <v>4319</v>
      </c>
      <c r="G4468" s="68" t="s">
        <v>3481</v>
      </c>
      <c r="H4468" s="69">
        <v>23088605</v>
      </c>
      <c r="I4468" s="68" t="s">
        <v>5150</v>
      </c>
      <c r="J4468" s="70"/>
      <c r="K4468" s="178" t="s">
        <v>3455</v>
      </c>
    </row>
    <row r="4469" spans="1:11">
      <c r="A4469" s="67" t="s">
        <v>4112</v>
      </c>
      <c r="B4469" s="68" t="s">
        <v>4113</v>
      </c>
      <c r="C4469" s="68" t="s">
        <v>4100</v>
      </c>
      <c r="D4469" s="68" t="s">
        <v>4101</v>
      </c>
      <c r="E4469" s="68" t="s">
        <v>4319</v>
      </c>
      <c r="F4469" s="68" t="s">
        <v>4319</v>
      </c>
      <c r="G4469" s="68" t="s">
        <v>3481</v>
      </c>
      <c r="H4469" s="69">
        <v>1610833</v>
      </c>
      <c r="I4469" s="68" t="s">
        <v>5150</v>
      </c>
      <c r="J4469" s="70"/>
      <c r="K4469" s="178" t="s">
        <v>3455</v>
      </c>
    </row>
    <row r="4470" spans="1:11">
      <c r="A4470" s="67" t="s">
        <v>4114</v>
      </c>
      <c r="B4470" s="68" t="s">
        <v>4115</v>
      </c>
      <c r="C4470" s="68" t="s">
        <v>4100</v>
      </c>
      <c r="D4470" s="68" t="s">
        <v>4101</v>
      </c>
      <c r="E4470" s="68" t="s">
        <v>4319</v>
      </c>
      <c r="F4470" s="68" t="s">
        <v>4319</v>
      </c>
      <c r="G4470" s="68" t="s">
        <v>3481</v>
      </c>
      <c r="H4470" s="69">
        <v>24162493</v>
      </c>
      <c r="I4470" s="68" t="s">
        <v>5150</v>
      </c>
      <c r="J4470" s="70"/>
      <c r="K4470" s="178" t="s">
        <v>3455</v>
      </c>
    </row>
    <row r="4471" spans="1:11">
      <c r="A4471" s="67" t="s">
        <v>4116</v>
      </c>
      <c r="B4471" s="68" t="s">
        <v>4117</v>
      </c>
      <c r="C4471" s="68" t="s">
        <v>4118</v>
      </c>
      <c r="D4471" s="68" t="s">
        <v>4119</v>
      </c>
      <c r="E4471" s="68" t="s">
        <v>4319</v>
      </c>
      <c r="F4471" s="68" t="s">
        <v>4319</v>
      </c>
      <c r="G4471" s="68" t="s">
        <v>3481</v>
      </c>
      <c r="H4471" s="69">
        <v>536944</v>
      </c>
      <c r="I4471" s="68" t="s">
        <v>5150</v>
      </c>
      <c r="J4471" s="70"/>
      <c r="K4471" s="178" t="s">
        <v>3455</v>
      </c>
    </row>
    <row r="4472" spans="1:11">
      <c r="A4472" s="67" t="s">
        <v>4120</v>
      </c>
      <c r="B4472" s="68" t="s">
        <v>4121</v>
      </c>
      <c r="C4472" s="68" t="s">
        <v>4118</v>
      </c>
      <c r="D4472" s="68" t="s">
        <v>4119</v>
      </c>
      <c r="E4472" s="68" t="s">
        <v>4319</v>
      </c>
      <c r="F4472" s="68" t="s">
        <v>4319</v>
      </c>
      <c r="G4472" s="68" t="s">
        <v>3481</v>
      </c>
      <c r="H4472" s="69">
        <v>8054164</v>
      </c>
      <c r="I4472" s="68" t="s">
        <v>5150</v>
      </c>
      <c r="J4472" s="70"/>
      <c r="K4472" s="178" t="s">
        <v>3455</v>
      </c>
    </row>
    <row r="4473" spans="1:11">
      <c r="A4473" s="67" t="s">
        <v>4122</v>
      </c>
      <c r="B4473" s="68" t="s">
        <v>4123</v>
      </c>
      <c r="C4473" s="68" t="s">
        <v>4118</v>
      </c>
      <c r="D4473" s="68" t="s">
        <v>4119</v>
      </c>
      <c r="E4473" s="68" t="s">
        <v>4319</v>
      </c>
      <c r="F4473" s="68" t="s">
        <v>4319</v>
      </c>
      <c r="G4473" s="68" t="s">
        <v>3481</v>
      </c>
      <c r="H4473" s="69">
        <v>35975267</v>
      </c>
      <c r="I4473" s="68" t="s">
        <v>5150</v>
      </c>
      <c r="J4473" s="70"/>
      <c r="K4473" s="178" t="s">
        <v>3455</v>
      </c>
    </row>
    <row r="4474" spans="1:11">
      <c r="A4474" s="67" t="s">
        <v>4124</v>
      </c>
      <c r="B4474" s="68" t="s">
        <v>4125</v>
      </c>
      <c r="C4474" s="68" t="s">
        <v>4126</v>
      </c>
      <c r="D4474" s="68" t="s">
        <v>4127</v>
      </c>
      <c r="E4474" s="68" t="s">
        <v>4319</v>
      </c>
      <c r="F4474" s="68" t="s">
        <v>4319</v>
      </c>
      <c r="G4474" s="68" t="s">
        <v>3481</v>
      </c>
      <c r="H4474" s="69">
        <v>61211649</v>
      </c>
      <c r="I4474" s="68" t="s">
        <v>5150</v>
      </c>
      <c r="J4474" s="70"/>
      <c r="K4474" s="178" t="s">
        <v>3455</v>
      </c>
    </row>
    <row r="4475" spans="1:11">
      <c r="A4475" s="67" t="s">
        <v>4128</v>
      </c>
      <c r="B4475" s="68" t="s">
        <v>4129</v>
      </c>
      <c r="C4475" s="68" t="s">
        <v>4126</v>
      </c>
      <c r="D4475" s="68" t="s">
        <v>4127</v>
      </c>
      <c r="E4475" s="68" t="s">
        <v>4319</v>
      </c>
      <c r="F4475" s="68" t="s">
        <v>4319</v>
      </c>
      <c r="G4475" s="68" t="s">
        <v>3481</v>
      </c>
      <c r="H4475" s="69">
        <v>536944</v>
      </c>
      <c r="I4475" s="68" t="s">
        <v>5150</v>
      </c>
      <c r="J4475" s="70"/>
      <c r="K4475" s="178" t="s">
        <v>3455</v>
      </c>
    </row>
    <row r="4476" spans="1:11">
      <c r="A4476" s="67" t="s">
        <v>4130</v>
      </c>
      <c r="B4476" s="68" t="s">
        <v>4131</v>
      </c>
      <c r="C4476" s="68" t="s">
        <v>4126</v>
      </c>
      <c r="D4476" s="68" t="s">
        <v>4127</v>
      </c>
      <c r="E4476" s="68" t="s">
        <v>4319</v>
      </c>
      <c r="F4476" s="68" t="s">
        <v>4319</v>
      </c>
      <c r="G4476" s="68" t="s">
        <v>3481</v>
      </c>
      <c r="H4476" s="69">
        <v>536944</v>
      </c>
      <c r="I4476" s="68" t="s">
        <v>5150</v>
      </c>
      <c r="J4476" s="70"/>
      <c r="K4476" s="178" t="s">
        <v>3455</v>
      </c>
    </row>
    <row r="4477" spans="1:11">
      <c r="A4477" s="67" t="s">
        <v>4132</v>
      </c>
      <c r="B4477" s="68" t="s">
        <v>4133</v>
      </c>
      <c r="C4477" s="68" t="s">
        <v>4126</v>
      </c>
      <c r="D4477" s="68" t="s">
        <v>4127</v>
      </c>
      <c r="E4477" s="68" t="s">
        <v>4319</v>
      </c>
      <c r="F4477" s="68" t="s">
        <v>4319</v>
      </c>
      <c r="G4477" s="68" t="s">
        <v>3481</v>
      </c>
      <c r="H4477" s="69">
        <v>25773326</v>
      </c>
      <c r="I4477" s="68" t="s">
        <v>5150</v>
      </c>
      <c r="J4477" s="70"/>
      <c r="K4477" s="178" t="s">
        <v>3455</v>
      </c>
    </row>
    <row r="4478" spans="1:11">
      <c r="A4478" s="67" t="s">
        <v>4134</v>
      </c>
      <c r="B4478" s="68" t="s">
        <v>4135</v>
      </c>
      <c r="C4478" s="68" t="s">
        <v>4126</v>
      </c>
      <c r="D4478" s="68" t="s">
        <v>4127</v>
      </c>
      <c r="E4478" s="68" t="s">
        <v>4319</v>
      </c>
      <c r="F4478" s="68" t="s">
        <v>4319</v>
      </c>
      <c r="G4478" s="68" t="s">
        <v>3481</v>
      </c>
      <c r="H4478" s="69">
        <v>536944</v>
      </c>
      <c r="I4478" s="68" t="s">
        <v>5150</v>
      </c>
      <c r="J4478" s="70"/>
      <c r="K4478" s="178" t="s">
        <v>3455</v>
      </c>
    </row>
    <row r="4479" spans="1:11">
      <c r="A4479" s="67" t="s">
        <v>4136</v>
      </c>
      <c r="B4479" s="68" t="s">
        <v>4137</v>
      </c>
      <c r="C4479" s="68" t="s">
        <v>4126</v>
      </c>
      <c r="D4479" s="68" t="s">
        <v>4127</v>
      </c>
      <c r="E4479" s="68" t="s">
        <v>4319</v>
      </c>
      <c r="F4479" s="68" t="s">
        <v>4319</v>
      </c>
      <c r="G4479" s="68" t="s">
        <v>3481</v>
      </c>
      <c r="H4479" s="69">
        <v>1610833</v>
      </c>
      <c r="I4479" s="68" t="s">
        <v>5150</v>
      </c>
      <c r="J4479" s="70"/>
      <c r="K4479" s="178" t="s">
        <v>3455</v>
      </c>
    </row>
    <row r="4480" spans="1:11">
      <c r="A4480" s="67" t="s">
        <v>4138</v>
      </c>
      <c r="B4480" s="68" t="s">
        <v>4139</v>
      </c>
      <c r="C4480" s="68" t="s">
        <v>4126</v>
      </c>
      <c r="D4480" s="68" t="s">
        <v>4127</v>
      </c>
      <c r="E4480" s="68" t="s">
        <v>4319</v>
      </c>
      <c r="F4480" s="68" t="s">
        <v>4319</v>
      </c>
      <c r="G4480" s="68" t="s">
        <v>3481</v>
      </c>
      <c r="H4480" s="69">
        <v>7517221</v>
      </c>
      <c r="I4480" s="68" t="s">
        <v>5150</v>
      </c>
      <c r="J4480" s="70"/>
      <c r="K4480" s="178" t="s">
        <v>3455</v>
      </c>
    </row>
    <row r="4481" spans="1:11">
      <c r="A4481" s="67" t="s">
        <v>4140</v>
      </c>
      <c r="B4481" s="68" t="s">
        <v>4141</v>
      </c>
      <c r="C4481" s="68" t="s">
        <v>4126</v>
      </c>
      <c r="D4481" s="68" t="s">
        <v>4127</v>
      </c>
      <c r="E4481" s="68" t="s">
        <v>4319</v>
      </c>
      <c r="F4481" s="68" t="s">
        <v>4319</v>
      </c>
      <c r="G4481" s="68" t="s">
        <v>3481</v>
      </c>
      <c r="H4481" s="69">
        <v>2147777</v>
      </c>
      <c r="I4481" s="68" t="s">
        <v>5150</v>
      </c>
      <c r="J4481" s="70"/>
      <c r="K4481" s="178" t="s">
        <v>3455</v>
      </c>
    </row>
    <row r="4482" spans="1:11">
      <c r="A4482" s="67" t="s">
        <v>4142</v>
      </c>
      <c r="B4482" s="68" t="s">
        <v>4143</v>
      </c>
      <c r="C4482" s="68" t="s">
        <v>4144</v>
      </c>
      <c r="D4482" s="68" t="s">
        <v>4145</v>
      </c>
      <c r="E4482" s="68" t="s">
        <v>4319</v>
      </c>
      <c r="F4482" s="68" t="s">
        <v>4319</v>
      </c>
      <c r="G4482" s="68" t="s">
        <v>3481</v>
      </c>
      <c r="H4482" s="69">
        <v>13423607</v>
      </c>
      <c r="I4482" s="68" t="s">
        <v>5150</v>
      </c>
      <c r="J4482" s="70"/>
      <c r="K4482" s="178" t="s">
        <v>3455</v>
      </c>
    </row>
    <row r="4483" spans="1:11">
      <c r="A4483" s="67" t="s">
        <v>4146</v>
      </c>
      <c r="B4483" s="68" t="s">
        <v>4147</v>
      </c>
      <c r="C4483" s="68" t="s">
        <v>4144</v>
      </c>
      <c r="D4483" s="68" t="s">
        <v>4145</v>
      </c>
      <c r="E4483" s="68" t="s">
        <v>4319</v>
      </c>
      <c r="F4483" s="68" t="s">
        <v>4319</v>
      </c>
      <c r="G4483" s="68" t="s">
        <v>3481</v>
      </c>
      <c r="H4483" s="69">
        <v>11275829</v>
      </c>
      <c r="I4483" s="68" t="s">
        <v>5150</v>
      </c>
      <c r="J4483" s="70"/>
      <c r="K4483" s="178" t="s">
        <v>3455</v>
      </c>
    </row>
    <row r="4484" spans="1:11">
      <c r="A4484" s="67" t="s">
        <v>4148</v>
      </c>
      <c r="B4484" s="68" t="s">
        <v>4149</v>
      </c>
      <c r="C4484" s="68" t="s">
        <v>4144</v>
      </c>
      <c r="D4484" s="68" t="s">
        <v>4145</v>
      </c>
      <c r="E4484" s="68" t="s">
        <v>4319</v>
      </c>
      <c r="F4484" s="68" t="s">
        <v>4319</v>
      </c>
      <c r="G4484" s="68" t="s">
        <v>3481</v>
      </c>
      <c r="H4484" s="69">
        <v>1073888</v>
      </c>
      <c r="I4484" s="68" t="s">
        <v>5150</v>
      </c>
      <c r="J4484" s="70"/>
      <c r="K4484" s="178" t="s">
        <v>3455</v>
      </c>
    </row>
    <row r="4485" spans="1:11">
      <c r="A4485" s="67" t="s">
        <v>4150</v>
      </c>
      <c r="B4485" s="68" t="s">
        <v>4151</v>
      </c>
      <c r="C4485" s="68" t="s">
        <v>4152</v>
      </c>
      <c r="D4485" s="68" t="s">
        <v>4153</v>
      </c>
      <c r="E4485" s="68" t="s">
        <v>4319</v>
      </c>
      <c r="F4485" s="68" t="s">
        <v>4319</v>
      </c>
      <c r="G4485" s="68" t="s">
        <v>3481</v>
      </c>
      <c r="H4485" s="69">
        <v>10201942</v>
      </c>
      <c r="I4485" s="68" t="s">
        <v>5150</v>
      </c>
      <c r="J4485" s="70"/>
      <c r="K4485" s="178" t="s">
        <v>3455</v>
      </c>
    </row>
    <row r="4486" spans="1:11">
      <c r="A4486" s="67" t="s">
        <v>4154</v>
      </c>
      <c r="B4486" s="68" t="s">
        <v>4155</v>
      </c>
      <c r="C4486" s="68" t="s">
        <v>4152</v>
      </c>
      <c r="D4486" s="68" t="s">
        <v>4153</v>
      </c>
      <c r="E4486" s="68" t="s">
        <v>4319</v>
      </c>
      <c r="F4486" s="68" t="s">
        <v>4319</v>
      </c>
      <c r="G4486" s="68" t="s">
        <v>3481</v>
      </c>
      <c r="H4486" s="69">
        <v>3758609</v>
      </c>
      <c r="I4486" s="68" t="s">
        <v>5150</v>
      </c>
      <c r="J4486" s="70"/>
      <c r="K4486" s="178" t="s">
        <v>3455</v>
      </c>
    </row>
    <row r="4487" spans="1:11">
      <c r="A4487" s="67" t="s">
        <v>4156</v>
      </c>
      <c r="B4487" s="68" t="s">
        <v>4157</v>
      </c>
      <c r="C4487" s="68" t="s">
        <v>4158</v>
      </c>
      <c r="D4487" s="68" t="s">
        <v>4159</v>
      </c>
      <c r="E4487" s="68" t="s">
        <v>4319</v>
      </c>
      <c r="F4487" s="68" t="s">
        <v>4319</v>
      </c>
      <c r="G4487" s="68" t="s">
        <v>3481</v>
      </c>
      <c r="H4487" s="69">
        <v>2147777</v>
      </c>
      <c r="I4487" s="68" t="s">
        <v>5150</v>
      </c>
      <c r="J4487" s="70"/>
      <c r="K4487" s="178" t="s">
        <v>3455</v>
      </c>
    </row>
    <row r="4488" spans="1:11">
      <c r="A4488" s="67" t="s">
        <v>4160</v>
      </c>
      <c r="B4488" s="68" t="s">
        <v>4161</v>
      </c>
      <c r="C4488" s="68" t="s">
        <v>4158</v>
      </c>
      <c r="D4488" s="68" t="s">
        <v>4159</v>
      </c>
      <c r="E4488" s="68" t="s">
        <v>4319</v>
      </c>
      <c r="F4488" s="68" t="s">
        <v>4319</v>
      </c>
      <c r="G4488" s="68" t="s">
        <v>3481</v>
      </c>
      <c r="H4488" s="69">
        <v>3758609</v>
      </c>
      <c r="I4488" s="68" t="s">
        <v>5150</v>
      </c>
      <c r="J4488" s="70"/>
      <c r="K4488" s="178" t="s">
        <v>3455</v>
      </c>
    </row>
    <row r="4489" spans="1:11">
      <c r="A4489" s="67" t="s">
        <v>4162</v>
      </c>
      <c r="B4489" s="68" t="s">
        <v>4163</v>
      </c>
      <c r="C4489" s="68" t="s">
        <v>4158</v>
      </c>
      <c r="D4489" s="68" t="s">
        <v>4159</v>
      </c>
      <c r="E4489" s="68" t="s">
        <v>4319</v>
      </c>
      <c r="F4489" s="68" t="s">
        <v>4319</v>
      </c>
      <c r="G4489" s="68" t="s">
        <v>3481</v>
      </c>
      <c r="H4489" s="69">
        <v>8591109</v>
      </c>
      <c r="I4489" s="68" t="s">
        <v>5150</v>
      </c>
      <c r="J4489" s="70"/>
      <c r="K4489" s="178" t="s">
        <v>3455</v>
      </c>
    </row>
    <row r="4490" spans="1:11">
      <c r="A4490" s="67" t="s">
        <v>4164</v>
      </c>
      <c r="B4490" s="68" t="s">
        <v>4165</v>
      </c>
      <c r="C4490" s="68" t="s">
        <v>4166</v>
      </c>
      <c r="D4490" s="68" t="s">
        <v>4167</v>
      </c>
      <c r="E4490" s="68" t="s">
        <v>4319</v>
      </c>
      <c r="F4490" s="68" t="s">
        <v>4319</v>
      </c>
      <c r="G4490" s="68" t="s">
        <v>3481</v>
      </c>
      <c r="H4490" s="69">
        <v>4832500</v>
      </c>
      <c r="I4490" s="68" t="s">
        <v>5150</v>
      </c>
      <c r="J4490" s="70"/>
      <c r="K4490" s="178" t="s">
        <v>3455</v>
      </c>
    </row>
    <row r="4491" spans="1:11">
      <c r="A4491" s="67" t="s">
        <v>4168</v>
      </c>
      <c r="B4491" s="68" t="s">
        <v>4169</v>
      </c>
      <c r="C4491" s="68" t="s">
        <v>4166</v>
      </c>
      <c r="D4491" s="68" t="s">
        <v>4167</v>
      </c>
      <c r="E4491" s="68" t="s">
        <v>4319</v>
      </c>
      <c r="F4491" s="68" t="s">
        <v>4319</v>
      </c>
      <c r="G4491" s="68" t="s">
        <v>3481</v>
      </c>
      <c r="H4491" s="69">
        <v>4832500</v>
      </c>
      <c r="I4491" s="68" t="s">
        <v>5150</v>
      </c>
      <c r="J4491" s="70"/>
      <c r="K4491" s="178" t="s">
        <v>3455</v>
      </c>
    </row>
    <row r="4492" spans="1:11">
      <c r="A4492" s="67" t="s">
        <v>4170</v>
      </c>
      <c r="B4492" s="68" t="s">
        <v>4171</v>
      </c>
      <c r="C4492" s="68" t="s">
        <v>4166</v>
      </c>
      <c r="D4492" s="68" t="s">
        <v>4167</v>
      </c>
      <c r="E4492" s="68" t="s">
        <v>4319</v>
      </c>
      <c r="F4492" s="68" t="s">
        <v>4319</v>
      </c>
      <c r="G4492" s="68" t="s">
        <v>3481</v>
      </c>
      <c r="H4492" s="69">
        <v>2684721</v>
      </c>
      <c r="I4492" s="68" t="s">
        <v>5150</v>
      </c>
      <c r="J4492" s="70"/>
      <c r="K4492" s="178" t="s">
        <v>3455</v>
      </c>
    </row>
    <row r="4493" spans="1:11">
      <c r="A4493" s="67" t="s">
        <v>4172</v>
      </c>
      <c r="B4493" s="68" t="s">
        <v>4173</v>
      </c>
      <c r="C4493" s="68" t="s">
        <v>4174</v>
      </c>
      <c r="D4493" s="68" t="s">
        <v>4175</v>
      </c>
      <c r="E4493" s="68" t="s">
        <v>4319</v>
      </c>
      <c r="F4493" s="68" t="s">
        <v>4319</v>
      </c>
      <c r="G4493" s="68" t="s">
        <v>3481</v>
      </c>
      <c r="H4493" s="69">
        <v>29531936</v>
      </c>
      <c r="I4493" s="68" t="s">
        <v>5150</v>
      </c>
      <c r="J4493" s="70"/>
      <c r="K4493" s="178" t="s">
        <v>3455</v>
      </c>
    </row>
    <row r="4494" spans="1:11">
      <c r="A4494" s="67" t="s">
        <v>4176</v>
      </c>
      <c r="B4494" s="68" t="s">
        <v>4177</v>
      </c>
      <c r="C4494" s="68" t="s">
        <v>4174</v>
      </c>
      <c r="D4494" s="68" t="s">
        <v>4175</v>
      </c>
      <c r="E4494" s="68" t="s">
        <v>4319</v>
      </c>
      <c r="F4494" s="68" t="s">
        <v>4319</v>
      </c>
      <c r="G4494" s="68" t="s">
        <v>3481</v>
      </c>
      <c r="H4494" s="69">
        <v>12886662</v>
      </c>
      <c r="I4494" s="68" t="s">
        <v>5150</v>
      </c>
      <c r="J4494" s="70"/>
      <c r="K4494" s="178" t="s">
        <v>3455</v>
      </c>
    </row>
    <row r="4495" spans="1:11">
      <c r="A4495" s="67" t="s">
        <v>4178</v>
      </c>
      <c r="B4495" s="68" t="s">
        <v>4179</v>
      </c>
      <c r="C4495" s="68" t="s">
        <v>4174</v>
      </c>
      <c r="D4495" s="68" t="s">
        <v>4175</v>
      </c>
      <c r="E4495" s="68" t="s">
        <v>4319</v>
      </c>
      <c r="F4495" s="68" t="s">
        <v>4319</v>
      </c>
      <c r="G4495" s="68" t="s">
        <v>3481</v>
      </c>
      <c r="H4495" s="69">
        <v>536944</v>
      </c>
      <c r="I4495" s="68" t="s">
        <v>5150</v>
      </c>
      <c r="J4495" s="70"/>
      <c r="K4495" s="178" t="s">
        <v>3455</v>
      </c>
    </row>
    <row r="4496" spans="1:11">
      <c r="A4496" s="67" t="s">
        <v>4180</v>
      </c>
      <c r="B4496" s="68" t="s">
        <v>4181</v>
      </c>
      <c r="C4496" s="68" t="s">
        <v>4174</v>
      </c>
      <c r="D4496" s="68" t="s">
        <v>4175</v>
      </c>
      <c r="E4496" s="68" t="s">
        <v>4319</v>
      </c>
      <c r="F4496" s="68" t="s">
        <v>4319</v>
      </c>
      <c r="G4496" s="68" t="s">
        <v>3481</v>
      </c>
      <c r="H4496" s="69">
        <v>0</v>
      </c>
      <c r="I4496" s="68" t="s">
        <v>5150</v>
      </c>
      <c r="J4496" s="70"/>
      <c r="K4496" s="178" t="s">
        <v>3455</v>
      </c>
    </row>
    <row r="4497" spans="1:11">
      <c r="A4497" s="67" t="s">
        <v>4182</v>
      </c>
      <c r="B4497" s="68" t="s">
        <v>4183</v>
      </c>
      <c r="C4497" s="68" t="s">
        <v>4184</v>
      </c>
      <c r="D4497" s="68" t="s">
        <v>4185</v>
      </c>
      <c r="E4497" s="68" t="s">
        <v>4319</v>
      </c>
      <c r="F4497" s="68" t="s">
        <v>4319</v>
      </c>
      <c r="G4497" s="68" t="s">
        <v>3481</v>
      </c>
      <c r="H4497" s="69">
        <v>2684721</v>
      </c>
      <c r="I4497" s="68" t="s">
        <v>5150</v>
      </c>
      <c r="J4497" s="70"/>
      <c r="K4497" s="178" t="s">
        <v>3455</v>
      </c>
    </row>
    <row r="4498" spans="1:11">
      <c r="A4498" s="67" t="s">
        <v>4186</v>
      </c>
      <c r="B4498" s="68" t="s">
        <v>4187</v>
      </c>
      <c r="C4498" s="68" t="s">
        <v>4184</v>
      </c>
      <c r="D4498" s="68" t="s">
        <v>4185</v>
      </c>
      <c r="E4498" s="68" t="s">
        <v>4319</v>
      </c>
      <c r="F4498" s="68" t="s">
        <v>4319</v>
      </c>
      <c r="G4498" s="68" t="s">
        <v>3481</v>
      </c>
      <c r="H4498" s="69">
        <v>1610857</v>
      </c>
      <c r="I4498" s="68" t="s">
        <v>5150</v>
      </c>
      <c r="J4498" s="70"/>
      <c r="K4498" s="178" t="s">
        <v>3455</v>
      </c>
    </row>
    <row r="4499" spans="1:11">
      <c r="A4499" s="67" t="s">
        <v>3448</v>
      </c>
      <c r="B4499" s="68" t="s">
        <v>3449</v>
      </c>
      <c r="C4499" s="68" t="s">
        <v>3450</v>
      </c>
      <c r="D4499" s="68" t="s">
        <v>3451</v>
      </c>
      <c r="E4499" s="68" t="s">
        <v>4319</v>
      </c>
      <c r="F4499" s="68" t="s">
        <v>4319</v>
      </c>
      <c r="G4499" s="68" t="s">
        <v>3481</v>
      </c>
      <c r="H4499" s="69">
        <v>2785974</v>
      </c>
      <c r="I4499" s="68" t="s">
        <v>5150</v>
      </c>
      <c r="J4499" s="70"/>
      <c r="K4499" s="178" t="s">
        <v>3455</v>
      </c>
    </row>
    <row r="4500" spans="1:11">
      <c r="A4500" s="67" t="s">
        <v>3456</v>
      </c>
      <c r="B4500" s="68" t="s">
        <v>3457</v>
      </c>
      <c r="C4500" s="68" t="s">
        <v>3450</v>
      </c>
      <c r="D4500" s="68" t="s">
        <v>3451</v>
      </c>
      <c r="E4500" s="68" t="s">
        <v>4319</v>
      </c>
      <c r="F4500" s="68" t="s">
        <v>4319</v>
      </c>
      <c r="G4500" s="68" t="s">
        <v>3481</v>
      </c>
      <c r="H4500" s="69">
        <v>24377268</v>
      </c>
      <c r="I4500" s="68" t="s">
        <v>5150</v>
      </c>
      <c r="J4500" s="70"/>
      <c r="K4500" s="178" t="s">
        <v>3455</v>
      </c>
    </row>
    <row r="4501" spans="1:11">
      <c r="A4501" s="67" t="s">
        <v>3459</v>
      </c>
      <c r="B4501" s="68" t="s">
        <v>3460</v>
      </c>
      <c r="C4501" s="68" t="s">
        <v>3450</v>
      </c>
      <c r="D4501" s="68" t="s">
        <v>3451</v>
      </c>
      <c r="E4501" s="68" t="s">
        <v>4319</v>
      </c>
      <c r="F4501" s="68" t="s">
        <v>4319</v>
      </c>
      <c r="G4501" s="68" t="s">
        <v>3481</v>
      </c>
      <c r="H4501" s="69">
        <v>3482467</v>
      </c>
      <c r="I4501" s="68" t="s">
        <v>5150</v>
      </c>
      <c r="J4501" s="70"/>
      <c r="K4501" s="178" t="s">
        <v>3455</v>
      </c>
    </row>
    <row r="4502" spans="1:11">
      <c r="A4502" s="67" t="s">
        <v>3462</v>
      </c>
      <c r="B4502" s="68" t="s">
        <v>3463</v>
      </c>
      <c r="C4502" s="68" t="s">
        <v>3450</v>
      </c>
      <c r="D4502" s="68" t="s">
        <v>3451</v>
      </c>
      <c r="E4502" s="68" t="s">
        <v>4319</v>
      </c>
      <c r="F4502" s="68" t="s">
        <v>4319</v>
      </c>
      <c r="G4502" s="68" t="s">
        <v>3481</v>
      </c>
      <c r="H4502" s="69">
        <v>696493</v>
      </c>
      <c r="I4502" s="68" t="s">
        <v>5150</v>
      </c>
      <c r="J4502" s="70"/>
      <c r="K4502" s="178" t="s">
        <v>3455</v>
      </c>
    </row>
    <row r="4503" spans="1:11">
      <c r="A4503" s="67" t="s">
        <v>3465</v>
      </c>
      <c r="B4503" s="68" t="s">
        <v>3466</v>
      </c>
      <c r="C4503" s="68" t="s">
        <v>3467</v>
      </c>
      <c r="D4503" s="68" t="s">
        <v>3468</v>
      </c>
      <c r="E4503" s="68" t="s">
        <v>4319</v>
      </c>
      <c r="F4503" s="68" t="s">
        <v>4319</v>
      </c>
      <c r="G4503" s="68" t="s">
        <v>3481</v>
      </c>
      <c r="H4503" s="69">
        <v>8357921</v>
      </c>
      <c r="I4503" s="68" t="s">
        <v>5150</v>
      </c>
      <c r="J4503" s="70"/>
      <c r="K4503" s="178" t="s">
        <v>3455</v>
      </c>
    </row>
    <row r="4504" spans="1:11">
      <c r="A4504" s="67" t="s">
        <v>3470</v>
      </c>
      <c r="B4504" s="68" t="s">
        <v>3471</v>
      </c>
      <c r="C4504" s="68" t="s">
        <v>3467</v>
      </c>
      <c r="D4504" s="68" t="s">
        <v>3468</v>
      </c>
      <c r="E4504" s="68" t="s">
        <v>4319</v>
      </c>
      <c r="F4504" s="68" t="s">
        <v>4319</v>
      </c>
      <c r="G4504" s="68" t="s">
        <v>3481</v>
      </c>
      <c r="H4504" s="69">
        <v>4875453</v>
      </c>
      <c r="I4504" s="68" t="s">
        <v>5150</v>
      </c>
      <c r="J4504" s="70"/>
      <c r="K4504" s="178" t="s">
        <v>3455</v>
      </c>
    </row>
    <row r="4505" spans="1:11">
      <c r="A4505" s="67" t="s">
        <v>3473</v>
      </c>
      <c r="B4505" s="68" t="s">
        <v>3474</v>
      </c>
      <c r="C4505" s="68" t="s">
        <v>3467</v>
      </c>
      <c r="D4505" s="68" t="s">
        <v>3468</v>
      </c>
      <c r="E4505" s="68" t="s">
        <v>4319</v>
      </c>
      <c r="F4505" s="68" t="s">
        <v>4319</v>
      </c>
      <c r="G4505" s="68" t="s">
        <v>3481</v>
      </c>
      <c r="H4505" s="69">
        <v>16019347</v>
      </c>
      <c r="I4505" s="68" t="s">
        <v>5150</v>
      </c>
      <c r="J4505" s="70"/>
      <c r="K4505" s="178" t="s">
        <v>3455</v>
      </c>
    </row>
    <row r="4506" spans="1:11">
      <c r="A4506" s="67" t="s">
        <v>3476</v>
      </c>
      <c r="B4506" s="68" t="s">
        <v>3477</v>
      </c>
      <c r="C4506" s="68" t="s">
        <v>3467</v>
      </c>
      <c r="D4506" s="68" t="s">
        <v>3468</v>
      </c>
      <c r="E4506" s="68" t="s">
        <v>4319</v>
      </c>
      <c r="F4506" s="68" t="s">
        <v>4319</v>
      </c>
      <c r="G4506" s="68" t="s">
        <v>3481</v>
      </c>
      <c r="H4506" s="69">
        <v>4178959</v>
      </c>
      <c r="I4506" s="68" t="s">
        <v>5150</v>
      </c>
      <c r="J4506" s="70"/>
      <c r="K4506" s="178" t="s">
        <v>3455</v>
      </c>
    </row>
    <row r="4507" spans="1:11">
      <c r="A4507" s="67" t="s">
        <v>3479</v>
      </c>
      <c r="B4507" s="68" t="s">
        <v>3480</v>
      </c>
      <c r="C4507" s="68" t="s">
        <v>3467</v>
      </c>
      <c r="D4507" s="68" t="s">
        <v>3468</v>
      </c>
      <c r="E4507" s="68" t="s">
        <v>4319</v>
      </c>
      <c r="F4507" s="68" t="s">
        <v>4319</v>
      </c>
      <c r="G4507" s="68" t="s">
        <v>3481</v>
      </c>
      <c r="H4507" s="69">
        <v>9750907</v>
      </c>
      <c r="I4507" s="68" t="s">
        <v>5150</v>
      </c>
      <c r="J4507" s="70"/>
      <c r="K4507" s="178" t="s">
        <v>3455</v>
      </c>
    </row>
    <row r="4508" spans="1:11">
      <c r="A4508" s="67" t="s">
        <v>3482</v>
      </c>
      <c r="B4508" s="68" t="s">
        <v>3483</v>
      </c>
      <c r="C4508" s="68" t="s">
        <v>3484</v>
      </c>
      <c r="D4508" s="68" t="s">
        <v>3485</v>
      </c>
      <c r="E4508" s="68" t="s">
        <v>4319</v>
      </c>
      <c r="F4508" s="68" t="s">
        <v>4319</v>
      </c>
      <c r="G4508" s="68" t="s">
        <v>3481</v>
      </c>
      <c r="H4508" s="69">
        <v>2785974</v>
      </c>
      <c r="I4508" s="68" t="s">
        <v>5150</v>
      </c>
      <c r="J4508" s="70"/>
      <c r="K4508" s="178" t="s">
        <v>3455</v>
      </c>
    </row>
    <row r="4509" spans="1:11">
      <c r="A4509" s="67" t="s">
        <v>3487</v>
      </c>
      <c r="B4509" s="68" t="s">
        <v>3488</v>
      </c>
      <c r="C4509" s="68" t="s">
        <v>3489</v>
      </c>
      <c r="D4509" s="68" t="s">
        <v>3490</v>
      </c>
      <c r="E4509" s="68" t="s">
        <v>4319</v>
      </c>
      <c r="F4509" s="68" t="s">
        <v>4319</v>
      </c>
      <c r="G4509" s="68" t="s">
        <v>3481</v>
      </c>
      <c r="H4509" s="69">
        <v>9750907</v>
      </c>
      <c r="I4509" s="68" t="s">
        <v>5150</v>
      </c>
      <c r="J4509" s="70"/>
      <c r="K4509" s="178" t="s">
        <v>3455</v>
      </c>
    </row>
    <row r="4510" spans="1:11">
      <c r="A4510" s="67" t="s">
        <v>3492</v>
      </c>
      <c r="B4510" s="68" t="s">
        <v>3493</v>
      </c>
      <c r="C4510" s="68" t="s">
        <v>3489</v>
      </c>
      <c r="D4510" s="68" t="s">
        <v>3490</v>
      </c>
      <c r="E4510" s="68" t="s">
        <v>4319</v>
      </c>
      <c r="F4510" s="68" t="s">
        <v>4319</v>
      </c>
      <c r="G4510" s="68" t="s">
        <v>3481</v>
      </c>
      <c r="H4510" s="69">
        <v>7661427</v>
      </c>
      <c r="I4510" s="68" t="s">
        <v>5150</v>
      </c>
      <c r="J4510" s="70"/>
      <c r="K4510" s="178" t="s">
        <v>3455</v>
      </c>
    </row>
    <row r="4511" spans="1:11">
      <c r="A4511" s="67" t="s">
        <v>3495</v>
      </c>
      <c r="B4511" s="68" t="s">
        <v>3496</v>
      </c>
      <c r="C4511" s="68" t="s">
        <v>3489</v>
      </c>
      <c r="D4511" s="68" t="s">
        <v>3490</v>
      </c>
      <c r="E4511" s="68" t="s">
        <v>4319</v>
      </c>
      <c r="F4511" s="68" t="s">
        <v>4319</v>
      </c>
      <c r="G4511" s="68" t="s">
        <v>3481</v>
      </c>
      <c r="H4511" s="69">
        <v>9750907</v>
      </c>
      <c r="I4511" s="68" t="s">
        <v>5150</v>
      </c>
      <c r="J4511" s="70"/>
      <c r="K4511" s="178" t="s">
        <v>3455</v>
      </c>
    </row>
    <row r="4512" spans="1:11">
      <c r="A4512" s="67" t="s">
        <v>3498</v>
      </c>
      <c r="B4512" s="68" t="s">
        <v>3499</v>
      </c>
      <c r="C4512" s="68" t="s">
        <v>3489</v>
      </c>
      <c r="D4512" s="68" t="s">
        <v>3490</v>
      </c>
      <c r="E4512" s="68" t="s">
        <v>4319</v>
      </c>
      <c r="F4512" s="68" t="s">
        <v>4319</v>
      </c>
      <c r="G4512" s="68" t="s">
        <v>3481</v>
      </c>
      <c r="H4512" s="69">
        <v>8357921</v>
      </c>
      <c r="I4512" s="68" t="s">
        <v>5150</v>
      </c>
      <c r="J4512" s="70"/>
      <c r="K4512" s="178" t="s">
        <v>3455</v>
      </c>
    </row>
    <row r="4513" spans="1:11">
      <c r="A4513" s="67" t="s">
        <v>3501</v>
      </c>
      <c r="B4513" s="68" t="s">
        <v>3502</v>
      </c>
      <c r="C4513" s="68" t="s">
        <v>3489</v>
      </c>
      <c r="D4513" s="68" t="s">
        <v>3490</v>
      </c>
      <c r="E4513" s="68" t="s">
        <v>4319</v>
      </c>
      <c r="F4513" s="68" t="s">
        <v>4319</v>
      </c>
      <c r="G4513" s="68" t="s">
        <v>3481</v>
      </c>
      <c r="H4513" s="69">
        <v>23680774</v>
      </c>
      <c r="I4513" s="68" t="s">
        <v>5150</v>
      </c>
      <c r="J4513" s="70"/>
      <c r="K4513" s="178" t="s">
        <v>3455</v>
      </c>
    </row>
    <row r="4514" spans="1:11">
      <c r="A4514" s="67" t="s">
        <v>3504</v>
      </c>
      <c r="B4514" s="68" t="s">
        <v>3505</v>
      </c>
      <c r="C4514" s="68" t="s">
        <v>3489</v>
      </c>
      <c r="D4514" s="68" t="s">
        <v>3490</v>
      </c>
      <c r="E4514" s="68" t="s">
        <v>4319</v>
      </c>
      <c r="F4514" s="68" t="s">
        <v>4319</v>
      </c>
      <c r="G4514" s="68" t="s">
        <v>3481</v>
      </c>
      <c r="H4514" s="69">
        <v>36914147</v>
      </c>
      <c r="I4514" s="68" t="s">
        <v>5150</v>
      </c>
      <c r="J4514" s="70"/>
      <c r="K4514" s="178" t="s">
        <v>3455</v>
      </c>
    </row>
    <row r="4515" spans="1:11">
      <c r="A4515" s="67" t="s">
        <v>3507</v>
      </c>
      <c r="B4515" s="68" t="s">
        <v>3508</v>
      </c>
      <c r="C4515" s="68" t="s">
        <v>3489</v>
      </c>
      <c r="D4515" s="68" t="s">
        <v>3490</v>
      </c>
      <c r="E4515" s="68" t="s">
        <v>4319</v>
      </c>
      <c r="F4515" s="68" t="s">
        <v>4319</v>
      </c>
      <c r="G4515" s="68" t="s">
        <v>3481</v>
      </c>
      <c r="H4515" s="69">
        <v>9054414</v>
      </c>
      <c r="I4515" s="68" t="s">
        <v>5150</v>
      </c>
      <c r="J4515" s="70"/>
      <c r="K4515" s="178" t="s">
        <v>3455</v>
      </c>
    </row>
    <row r="4516" spans="1:11">
      <c r="A4516" s="67" t="s">
        <v>3510</v>
      </c>
      <c r="B4516" s="68" t="s">
        <v>3511</v>
      </c>
      <c r="C4516" s="68" t="s">
        <v>3489</v>
      </c>
      <c r="D4516" s="68" t="s">
        <v>3490</v>
      </c>
      <c r="E4516" s="68" t="s">
        <v>4319</v>
      </c>
      <c r="F4516" s="68" t="s">
        <v>4319</v>
      </c>
      <c r="G4516" s="68" t="s">
        <v>3481</v>
      </c>
      <c r="H4516" s="69">
        <v>7661427</v>
      </c>
      <c r="I4516" s="68" t="s">
        <v>5150</v>
      </c>
      <c r="J4516" s="70"/>
      <c r="K4516" s="178" t="s">
        <v>3455</v>
      </c>
    </row>
    <row r="4517" spans="1:11">
      <c r="A4517" s="67" t="s">
        <v>3513</v>
      </c>
      <c r="B4517" s="68" t="s">
        <v>3514</v>
      </c>
      <c r="C4517" s="68" t="s">
        <v>3489</v>
      </c>
      <c r="D4517" s="68" t="s">
        <v>3490</v>
      </c>
      <c r="E4517" s="68" t="s">
        <v>4319</v>
      </c>
      <c r="F4517" s="68" t="s">
        <v>4319</v>
      </c>
      <c r="G4517" s="68" t="s">
        <v>3481</v>
      </c>
      <c r="H4517" s="69">
        <v>29949214</v>
      </c>
      <c r="I4517" s="68" t="s">
        <v>5150</v>
      </c>
      <c r="J4517" s="70"/>
      <c r="K4517" s="178" t="s">
        <v>3455</v>
      </c>
    </row>
    <row r="4518" spans="1:11">
      <c r="A4518" s="67" t="s">
        <v>3516</v>
      </c>
      <c r="B4518" s="68" t="s">
        <v>3517</v>
      </c>
      <c r="C4518" s="68" t="s">
        <v>3489</v>
      </c>
      <c r="D4518" s="68" t="s">
        <v>3490</v>
      </c>
      <c r="E4518" s="68" t="s">
        <v>4319</v>
      </c>
      <c r="F4518" s="68" t="s">
        <v>4319</v>
      </c>
      <c r="G4518" s="68" t="s">
        <v>3481</v>
      </c>
      <c r="H4518" s="69">
        <v>696493</v>
      </c>
      <c r="I4518" s="68" t="s">
        <v>5150</v>
      </c>
      <c r="J4518" s="70"/>
      <c r="K4518" s="178" t="s">
        <v>3455</v>
      </c>
    </row>
    <row r="4519" spans="1:11">
      <c r="A4519" s="67" t="s">
        <v>3519</v>
      </c>
      <c r="B4519" s="68" t="s">
        <v>3520</v>
      </c>
      <c r="C4519" s="68" t="s">
        <v>3489</v>
      </c>
      <c r="D4519" s="68" t="s">
        <v>3490</v>
      </c>
      <c r="E4519" s="68" t="s">
        <v>4319</v>
      </c>
      <c r="F4519" s="68" t="s">
        <v>4319</v>
      </c>
      <c r="G4519" s="68" t="s">
        <v>3481</v>
      </c>
      <c r="H4519" s="69">
        <v>696493</v>
      </c>
      <c r="I4519" s="68" t="s">
        <v>5150</v>
      </c>
      <c r="J4519" s="70"/>
      <c r="K4519" s="178" t="s">
        <v>3455</v>
      </c>
    </row>
    <row r="4520" spans="1:11">
      <c r="A4520" s="67" t="s">
        <v>3522</v>
      </c>
      <c r="B4520" s="68" t="s">
        <v>3523</v>
      </c>
      <c r="C4520" s="68" t="s">
        <v>3489</v>
      </c>
      <c r="D4520" s="68" t="s">
        <v>3490</v>
      </c>
      <c r="E4520" s="68" t="s">
        <v>4319</v>
      </c>
      <c r="F4520" s="68" t="s">
        <v>4319</v>
      </c>
      <c r="G4520" s="68" t="s">
        <v>3481</v>
      </c>
      <c r="H4520" s="69">
        <v>2785974</v>
      </c>
      <c r="I4520" s="68" t="s">
        <v>5150</v>
      </c>
      <c r="J4520" s="70"/>
      <c r="K4520" s="178" t="s">
        <v>3455</v>
      </c>
    </row>
    <row r="4521" spans="1:11">
      <c r="A4521" s="67" t="s">
        <v>4220</v>
      </c>
      <c r="B4521" s="68" t="s">
        <v>4221</v>
      </c>
      <c r="C4521" s="68" t="s">
        <v>3489</v>
      </c>
      <c r="D4521" s="68" t="s">
        <v>3490</v>
      </c>
      <c r="E4521" s="68" t="s">
        <v>4319</v>
      </c>
      <c r="F4521" s="68" t="s">
        <v>4319</v>
      </c>
      <c r="G4521" s="68" t="s">
        <v>3481</v>
      </c>
      <c r="H4521" s="69">
        <v>11840387</v>
      </c>
      <c r="I4521" s="68" t="s">
        <v>5150</v>
      </c>
      <c r="J4521" s="70"/>
      <c r="K4521" s="178" t="s">
        <v>3455</v>
      </c>
    </row>
    <row r="4522" spans="1:11">
      <c r="A4522" s="67" t="s">
        <v>3525</v>
      </c>
      <c r="B4522" s="68" t="s">
        <v>3526</v>
      </c>
      <c r="C4522" s="68" t="s">
        <v>3489</v>
      </c>
      <c r="D4522" s="68" t="s">
        <v>3490</v>
      </c>
      <c r="E4522" s="68" t="s">
        <v>4319</v>
      </c>
      <c r="F4522" s="68" t="s">
        <v>4319</v>
      </c>
      <c r="G4522" s="68" t="s">
        <v>3481</v>
      </c>
      <c r="H4522" s="69">
        <v>696493</v>
      </c>
      <c r="I4522" s="68" t="s">
        <v>5150</v>
      </c>
      <c r="J4522" s="70"/>
      <c r="K4522" s="178" t="s">
        <v>3455</v>
      </c>
    </row>
    <row r="4523" spans="1:11">
      <c r="A4523" s="67" t="s">
        <v>3528</v>
      </c>
      <c r="B4523" s="68" t="s">
        <v>3529</v>
      </c>
      <c r="C4523" s="68" t="s">
        <v>3489</v>
      </c>
      <c r="D4523" s="68" t="s">
        <v>3490</v>
      </c>
      <c r="E4523" s="68" t="s">
        <v>4319</v>
      </c>
      <c r="F4523" s="68" t="s">
        <v>4319</v>
      </c>
      <c r="G4523" s="68" t="s">
        <v>3481</v>
      </c>
      <c r="H4523" s="69">
        <v>696493</v>
      </c>
      <c r="I4523" s="68" t="s">
        <v>5150</v>
      </c>
      <c r="J4523" s="70"/>
      <c r="K4523" s="178" t="s">
        <v>3455</v>
      </c>
    </row>
    <row r="4524" spans="1:11">
      <c r="A4524" s="67" t="s">
        <v>3531</v>
      </c>
      <c r="B4524" s="68" t="s">
        <v>3520</v>
      </c>
      <c r="C4524" s="68" t="s">
        <v>3489</v>
      </c>
      <c r="D4524" s="68" t="s">
        <v>3490</v>
      </c>
      <c r="E4524" s="68" t="s">
        <v>4319</v>
      </c>
      <c r="F4524" s="68" t="s">
        <v>4319</v>
      </c>
      <c r="G4524" s="68" t="s">
        <v>3481</v>
      </c>
      <c r="H4524" s="69">
        <v>2785974</v>
      </c>
      <c r="I4524" s="68" t="s">
        <v>5150</v>
      </c>
      <c r="J4524" s="70"/>
      <c r="K4524" s="178" t="s">
        <v>3455</v>
      </c>
    </row>
    <row r="4525" spans="1:11">
      <c r="A4525" s="67" t="s">
        <v>3533</v>
      </c>
      <c r="B4525" s="68" t="s">
        <v>3520</v>
      </c>
      <c r="C4525" s="68" t="s">
        <v>3489</v>
      </c>
      <c r="D4525" s="68" t="s">
        <v>3490</v>
      </c>
      <c r="E4525" s="68" t="s">
        <v>4319</v>
      </c>
      <c r="F4525" s="68" t="s">
        <v>4319</v>
      </c>
      <c r="G4525" s="68" t="s">
        <v>3481</v>
      </c>
      <c r="H4525" s="69">
        <v>113528417</v>
      </c>
      <c r="I4525" s="68" t="s">
        <v>5150</v>
      </c>
      <c r="J4525" s="70"/>
      <c r="K4525" s="178" t="s">
        <v>3455</v>
      </c>
    </row>
    <row r="4526" spans="1:11">
      <c r="A4526" s="67" t="s">
        <v>3535</v>
      </c>
      <c r="B4526" s="68" t="s">
        <v>3520</v>
      </c>
      <c r="C4526" s="68" t="s">
        <v>3489</v>
      </c>
      <c r="D4526" s="68" t="s">
        <v>3490</v>
      </c>
      <c r="E4526" s="68" t="s">
        <v>4319</v>
      </c>
      <c r="F4526" s="68" t="s">
        <v>4319</v>
      </c>
      <c r="G4526" s="68" t="s">
        <v>3481</v>
      </c>
      <c r="H4526" s="69">
        <v>5571946</v>
      </c>
      <c r="I4526" s="68" t="s">
        <v>5150</v>
      </c>
      <c r="J4526" s="70"/>
      <c r="K4526" s="178" t="s">
        <v>3455</v>
      </c>
    </row>
    <row r="4527" spans="1:11">
      <c r="A4527" s="67" t="s">
        <v>3536</v>
      </c>
      <c r="B4527" s="68" t="s">
        <v>3520</v>
      </c>
      <c r="C4527" s="68" t="s">
        <v>3489</v>
      </c>
      <c r="D4527" s="68" t="s">
        <v>3490</v>
      </c>
      <c r="E4527" s="68" t="s">
        <v>4319</v>
      </c>
      <c r="F4527" s="68" t="s">
        <v>4319</v>
      </c>
      <c r="G4527" s="68" t="s">
        <v>3481</v>
      </c>
      <c r="H4527" s="69">
        <v>6964933</v>
      </c>
      <c r="I4527" s="68" t="s">
        <v>5150</v>
      </c>
      <c r="J4527" s="70"/>
      <c r="K4527" s="178" t="s">
        <v>3455</v>
      </c>
    </row>
    <row r="4528" spans="1:11">
      <c r="A4528" s="67" t="s">
        <v>3537</v>
      </c>
      <c r="B4528" s="68" t="s">
        <v>3538</v>
      </c>
      <c r="C4528" s="68" t="s">
        <v>3539</v>
      </c>
      <c r="D4528" s="68" t="s">
        <v>3540</v>
      </c>
      <c r="E4528" s="68" t="s">
        <v>4319</v>
      </c>
      <c r="F4528" s="68" t="s">
        <v>4319</v>
      </c>
      <c r="G4528" s="68" t="s">
        <v>3481</v>
      </c>
      <c r="H4528" s="69">
        <v>3482467</v>
      </c>
      <c r="I4528" s="68" t="s">
        <v>5150</v>
      </c>
      <c r="J4528" s="70"/>
      <c r="K4528" s="178" t="s">
        <v>3455</v>
      </c>
    </row>
    <row r="4529" spans="1:11">
      <c r="A4529" s="67" t="s">
        <v>3541</v>
      </c>
      <c r="B4529" s="68" t="s">
        <v>3542</v>
      </c>
      <c r="C4529" s="68" t="s">
        <v>3539</v>
      </c>
      <c r="D4529" s="68" t="s">
        <v>3540</v>
      </c>
      <c r="E4529" s="68" t="s">
        <v>4319</v>
      </c>
      <c r="F4529" s="68" t="s">
        <v>4319</v>
      </c>
      <c r="G4529" s="68" t="s">
        <v>3481</v>
      </c>
      <c r="H4529" s="69">
        <v>11143894</v>
      </c>
      <c r="I4529" s="68" t="s">
        <v>5150</v>
      </c>
      <c r="J4529" s="70"/>
      <c r="K4529" s="178" t="s">
        <v>3455</v>
      </c>
    </row>
    <row r="4530" spans="1:11">
      <c r="A4530" s="67" t="s">
        <v>3543</v>
      </c>
      <c r="B4530" s="68" t="s">
        <v>3544</v>
      </c>
      <c r="C4530" s="68" t="s">
        <v>3539</v>
      </c>
      <c r="D4530" s="68" t="s">
        <v>3540</v>
      </c>
      <c r="E4530" s="68" t="s">
        <v>4319</v>
      </c>
      <c r="F4530" s="68" t="s">
        <v>4319</v>
      </c>
      <c r="G4530" s="68" t="s">
        <v>3481</v>
      </c>
      <c r="H4530" s="69">
        <v>9054414</v>
      </c>
      <c r="I4530" s="68" t="s">
        <v>5150</v>
      </c>
      <c r="J4530" s="70"/>
      <c r="K4530" s="178" t="s">
        <v>3455</v>
      </c>
    </row>
    <row r="4531" spans="1:11">
      <c r="A4531" s="67" t="s">
        <v>3545</v>
      </c>
      <c r="B4531" s="68" t="s">
        <v>3546</v>
      </c>
      <c r="C4531" s="68" t="s">
        <v>3539</v>
      </c>
      <c r="D4531" s="68" t="s">
        <v>3540</v>
      </c>
      <c r="E4531" s="68" t="s">
        <v>4319</v>
      </c>
      <c r="F4531" s="68" t="s">
        <v>4319</v>
      </c>
      <c r="G4531" s="68" t="s">
        <v>3481</v>
      </c>
      <c r="H4531" s="69">
        <v>20198306</v>
      </c>
      <c r="I4531" s="68" t="s">
        <v>5150</v>
      </c>
      <c r="J4531" s="70"/>
      <c r="K4531" s="178" t="s">
        <v>3455</v>
      </c>
    </row>
    <row r="4532" spans="1:11">
      <c r="A4532" s="67" t="s">
        <v>3547</v>
      </c>
      <c r="B4532" s="68" t="s">
        <v>3548</v>
      </c>
      <c r="C4532" s="68" t="s">
        <v>3539</v>
      </c>
      <c r="D4532" s="68" t="s">
        <v>3540</v>
      </c>
      <c r="E4532" s="68" t="s">
        <v>4319</v>
      </c>
      <c r="F4532" s="68" t="s">
        <v>4319</v>
      </c>
      <c r="G4532" s="68" t="s">
        <v>3481</v>
      </c>
      <c r="H4532" s="69">
        <v>2785974</v>
      </c>
      <c r="I4532" s="68" t="s">
        <v>5150</v>
      </c>
      <c r="J4532" s="70"/>
      <c r="K4532" s="178" t="s">
        <v>3455</v>
      </c>
    </row>
    <row r="4533" spans="1:11">
      <c r="A4533" s="67" t="s">
        <v>3549</v>
      </c>
      <c r="B4533" s="68" t="s">
        <v>3550</v>
      </c>
      <c r="C4533" s="68" t="s">
        <v>3539</v>
      </c>
      <c r="D4533" s="68" t="s">
        <v>3540</v>
      </c>
      <c r="E4533" s="68" t="s">
        <v>4319</v>
      </c>
      <c r="F4533" s="68" t="s">
        <v>4319</v>
      </c>
      <c r="G4533" s="68" t="s">
        <v>3481</v>
      </c>
      <c r="H4533" s="69">
        <v>4178959</v>
      </c>
      <c r="I4533" s="68" t="s">
        <v>5150</v>
      </c>
      <c r="J4533" s="70"/>
      <c r="K4533" s="178" t="s">
        <v>3455</v>
      </c>
    </row>
    <row r="4534" spans="1:11">
      <c r="A4534" s="67" t="s">
        <v>3551</v>
      </c>
      <c r="B4534" s="68" t="s">
        <v>3552</v>
      </c>
      <c r="C4534" s="68" t="s">
        <v>3539</v>
      </c>
      <c r="D4534" s="68" t="s">
        <v>3540</v>
      </c>
      <c r="E4534" s="68" t="s">
        <v>4319</v>
      </c>
      <c r="F4534" s="68" t="s">
        <v>4319</v>
      </c>
      <c r="G4534" s="68" t="s">
        <v>3481</v>
      </c>
      <c r="H4534" s="69">
        <v>2089480</v>
      </c>
      <c r="I4534" s="68" t="s">
        <v>5150</v>
      </c>
      <c r="J4534" s="70"/>
      <c r="K4534" s="178" t="s">
        <v>3455</v>
      </c>
    </row>
    <row r="4535" spans="1:11">
      <c r="A4535" s="67" t="s">
        <v>3553</v>
      </c>
      <c r="B4535" s="68" t="s">
        <v>3554</v>
      </c>
      <c r="C4535" s="68" t="s">
        <v>3555</v>
      </c>
      <c r="D4535" s="68" t="s">
        <v>3554</v>
      </c>
      <c r="E4535" s="68" t="s">
        <v>4319</v>
      </c>
      <c r="F4535" s="68" t="s">
        <v>4319</v>
      </c>
      <c r="G4535" s="68" t="s">
        <v>3481</v>
      </c>
      <c r="H4535" s="69">
        <v>2785974</v>
      </c>
      <c r="I4535" s="68" t="s">
        <v>5150</v>
      </c>
      <c r="J4535" s="70"/>
      <c r="K4535" s="178" t="s">
        <v>3455</v>
      </c>
    </row>
    <row r="4536" spans="1:11">
      <c r="A4536" s="67" t="s">
        <v>3556</v>
      </c>
      <c r="B4536" s="68" t="s">
        <v>3557</v>
      </c>
      <c r="C4536" s="68" t="s">
        <v>3555</v>
      </c>
      <c r="D4536" s="68" t="s">
        <v>3554</v>
      </c>
      <c r="E4536" s="68" t="s">
        <v>4319</v>
      </c>
      <c r="F4536" s="68" t="s">
        <v>4319</v>
      </c>
      <c r="G4536" s="68" t="s">
        <v>3481</v>
      </c>
      <c r="H4536" s="69">
        <v>18108827</v>
      </c>
      <c r="I4536" s="68" t="s">
        <v>5150</v>
      </c>
      <c r="J4536" s="70"/>
      <c r="K4536" s="178" t="s">
        <v>3455</v>
      </c>
    </row>
    <row r="4537" spans="1:11">
      <c r="A4537" s="67" t="s">
        <v>3558</v>
      </c>
      <c r="B4537" s="68" t="s">
        <v>3559</v>
      </c>
      <c r="C4537" s="68" t="s">
        <v>3555</v>
      </c>
      <c r="D4537" s="68" t="s">
        <v>3554</v>
      </c>
      <c r="E4537" s="68" t="s">
        <v>4319</v>
      </c>
      <c r="F4537" s="68" t="s">
        <v>4319</v>
      </c>
      <c r="G4537" s="68" t="s">
        <v>3481</v>
      </c>
      <c r="H4537" s="69">
        <v>17412333</v>
      </c>
      <c r="I4537" s="68" t="s">
        <v>5150</v>
      </c>
      <c r="J4537" s="70"/>
      <c r="K4537" s="178" t="s">
        <v>3455</v>
      </c>
    </row>
    <row r="4538" spans="1:11">
      <c r="A4538" s="67" t="s">
        <v>3560</v>
      </c>
      <c r="B4538" s="68" t="s">
        <v>3561</v>
      </c>
      <c r="C4538" s="68" t="s">
        <v>3555</v>
      </c>
      <c r="D4538" s="68" t="s">
        <v>3554</v>
      </c>
      <c r="E4538" s="68" t="s">
        <v>4319</v>
      </c>
      <c r="F4538" s="68" t="s">
        <v>4319</v>
      </c>
      <c r="G4538" s="68" t="s">
        <v>3481</v>
      </c>
      <c r="H4538" s="69">
        <v>696493</v>
      </c>
      <c r="I4538" s="68" t="s">
        <v>5150</v>
      </c>
      <c r="J4538" s="70"/>
      <c r="K4538" s="178" t="s">
        <v>3455</v>
      </c>
    </row>
    <row r="4539" spans="1:11">
      <c r="A4539" s="67" t="s">
        <v>3562</v>
      </c>
      <c r="B4539" s="68" t="s">
        <v>3563</v>
      </c>
      <c r="C4539" s="68" t="s">
        <v>3564</v>
      </c>
      <c r="D4539" s="68" t="s">
        <v>3563</v>
      </c>
      <c r="E4539" s="68" t="s">
        <v>4319</v>
      </c>
      <c r="F4539" s="68" t="s">
        <v>4319</v>
      </c>
      <c r="G4539" s="68" t="s">
        <v>3481</v>
      </c>
      <c r="H4539" s="69">
        <v>4178959</v>
      </c>
      <c r="I4539" s="68" t="s">
        <v>5150</v>
      </c>
      <c r="J4539" s="70"/>
      <c r="K4539" s="178" t="s">
        <v>3455</v>
      </c>
    </row>
    <row r="4540" spans="1:11">
      <c r="A4540" s="67" t="s">
        <v>3565</v>
      </c>
      <c r="B4540" s="68" t="s">
        <v>3566</v>
      </c>
      <c r="C4540" s="68" t="s">
        <v>3564</v>
      </c>
      <c r="D4540" s="68" t="s">
        <v>3563</v>
      </c>
      <c r="E4540" s="68" t="s">
        <v>4319</v>
      </c>
      <c r="F4540" s="68" t="s">
        <v>4319</v>
      </c>
      <c r="G4540" s="68" t="s">
        <v>3481</v>
      </c>
      <c r="H4540" s="69">
        <v>4875453</v>
      </c>
      <c r="I4540" s="68" t="s">
        <v>5150</v>
      </c>
      <c r="J4540" s="70"/>
      <c r="K4540" s="178" t="s">
        <v>3455</v>
      </c>
    </row>
    <row r="4541" spans="1:11">
      <c r="A4541" s="67" t="s">
        <v>3567</v>
      </c>
      <c r="B4541" s="68" t="s">
        <v>3568</v>
      </c>
      <c r="C4541" s="68" t="s">
        <v>3564</v>
      </c>
      <c r="D4541" s="68" t="s">
        <v>3563</v>
      </c>
      <c r="E4541" s="68" t="s">
        <v>4319</v>
      </c>
      <c r="F4541" s="68" t="s">
        <v>4319</v>
      </c>
      <c r="G4541" s="68" t="s">
        <v>3481</v>
      </c>
      <c r="H4541" s="69">
        <v>25073762</v>
      </c>
      <c r="I4541" s="68" t="s">
        <v>5150</v>
      </c>
      <c r="J4541" s="70"/>
      <c r="K4541" s="178" t="s">
        <v>3455</v>
      </c>
    </row>
    <row r="4542" spans="1:11">
      <c r="A4542" s="67" t="s">
        <v>3569</v>
      </c>
      <c r="B4542" s="68" t="s">
        <v>3570</v>
      </c>
      <c r="C4542" s="68" t="s">
        <v>3564</v>
      </c>
      <c r="D4542" s="68" t="s">
        <v>3563</v>
      </c>
      <c r="E4542" s="68" t="s">
        <v>4319</v>
      </c>
      <c r="F4542" s="68" t="s">
        <v>4319</v>
      </c>
      <c r="G4542" s="68" t="s">
        <v>3481</v>
      </c>
      <c r="H4542" s="69">
        <v>4875453</v>
      </c>
      <c r="I4542" s="68" t="s">
        <v>5150</v>
      </c>
      <c r="J4542" s="70"/>
      <c r="K4542" s="178" t="s">
        <v>3455</v>
      </c>
    </row>
    <row r="4543" spans="1:11">
      <c r="A4543" s="67" t="s">
        <v>3571</v>
      </c>
      <c r="B4543" s="68" t="s">
        <v>3572</v>
      </c>
      <c r="C4543" s="68" t="s">
        <v>3564</v>
      </c>
      <c r="D4543" s="68" t="s">
        <v>3563</v>
      </c>
      <c r="E4543" s="68" t="s">
        <v>4319</v>
      </c>
      <c r="F4543" s="68" t="s">
        <v>4319</v>
      </c>
      <c r="G4543" s="68" t="s">
        <v>3481</v>
      </c>
      <c r="H4543" s="69">
        <v>696493</v>
      </c>
      <c r="I4543" s="68" t="s">
        <v>5150</v>
      </c>
      <c r="J4543" s="70"/>
      <c r="K4543" s="178" t="s">
        <v>3455</v>
      </c>
    </row>
    <row r="4544" spans="1:11">
      <c r="A4544" s="67" t="s">
        <v>3573</v>
      </c>
      <c r="B4544" s="68" t="s">
        <v>3574</v>
      </c>
      <c r="C4544" s="68" t="s">
        <v>3575</v>
      </c>
      <c r="D4544" s="68" t="s">
        <v>3574</v>
      </c>
      <c r="E4544" s="68" t="s">
        <v>4319</v>
      </c>
      <c r="F4544" s="68" t="s">
        <v>4319</v>
      </c>
      <c r="G4544" s="68" t="s">
        <v>3481</v>
      </c>
      <c r="H4544" s="69">
        <v>4178959</v>
      </c>
      <c r="I4544" s="68" t="s">
        <v>5150</v>
      </c>
      <c r="J4544" s="70"/>
      <c r="K4544" s="178" t="s">
        <v>3455</v>
      </c>
    </row>
    <row r="4545" spans="1:11">
      <c r="A4545" s="67" t="s">
        <v>3576</v>
      </c>
      <c r="B4545" s="68" t="s">
        <v>3577</v>
      </c>
      <c r="C4545" s="68" t="s">
        <v>3578</v>
      </c>
      <c r="D4545" s="68" t="s">
        <v>3577</v>
      </c>
      <c r="E4545" s="68" t="s">
        <v>4319</v>
      </c>
      <c r="F4545" s="68" t="s">
        <v>4319</v>
      </c>
      <c r="G4545" s="68" t="s">
        <v>3481</v>
      </c>
      <c r="H4545" s="69">
        <v>4178959</v>
      </c>
      <c r="I4545" s="68" t="s">
        <v>5150</v>
      </c>
      <c r="J4545" s="70"/>
      <c r="K4545" s="178" t="s">
        <v>3455</v>
      </c>
    </row>
    <row r="4546" spans="1:11">
      <c r="A4546" s="67" t="s">
        <v>3579</v>
      </c>
      <c r="B4546" s="68" t="s">
        <v>3580</v>
      </c>
      <c r="C4546" s="68" t="s">
        <v>3578</v>
      </c>
      <c r="D4546" s="68" t="s">
        <v>3577</v>
      </c>
      <c r="E4546" s="68" t="s">
        <v>4319</v>
      </c>
      <c r="F4546" s="68" t="s">
        <v>4319</v>
      </c>
      <c r="G4546" s="68" t="s">
        <v>3481</v>
      </c>
      <c r="H4546" s="69">
        <v>1392986</v>
      </c>
      <c r="I4546" s="68" t="s">
        <v>5150</v>
      </c>
      <c r="J4546" s="70"/>
      <c r="K4546" s="178" t="s">
        <v>3455</v>
      </c>
    </row>
    <row r="4547" spans="1:11">
      <c r="A4547" s="67" t="s">
        <v>3581</v>
      </c>
      <c r="B4547" s="68" t="s">
        <v>3582</v>
      </c>
      <c r="C4547" s="68" t="s">
        <v>3583</v>
      </c>
      <c r="D4547" s="68" t="s">
        <v>3584</v>
      </c>
      <c r="E4547" s="68" t="s">
        <v>4319</v>
      </c>
      <c r="F4547" s="68" t="s">
        <v>4319</v>
      </c>
      <c r="G4547" s="68" t="s">
        <v>3481</v>
      </c>
      <c r="H4547" s="69">
        <v>14626360</v>
      </c>
      <c r="I4547" s="68" t="s">
        <v>5150</v>
      </c>
      <c r="J4547" s="70"/>
      <c r="K4547" s="178" t="s">
        <v>3455</v>
      </c>
    </row>
    <row r="4548" spans="1:11">
      <c r="A4548" s="67" t="s">
        <v>3585</v>
      </c>
      <c r="B4548" s="68" t="s">
        <v>3586</v>
      </c>
      <c r="C4548" s="68" t="s">
        <v>3583</v>
      </c>
      <c r="D4548" s="68" t="s">
        <v>3584</v>
      </c>
      <c r="E4548" s="68" t="s">
        <v>4319</v>
      </c>
      <c r="F4548" s="68" t="s">
        <v>4319</v>
      </c>
      <c r="G4548" s="68" t="s">
        <v>3481</v>
      </c>
      <c r="H4548" s="69">
        <v>6964933</v>
      </c>
      <c r="I4548" s="68" t="s">
        <v>5150</v>
      </c>
      <c r="J4548" s="70"/>
      <c r="K4548" s="178" t="s">
        <v>3455</v>
      </c>
    </row>
    <row r="4549" spans="1:11">
      <c r="A4549" s="67" t="s">
        <v>3587</v>
      </c>
      <c r="B4549" s="68" t="s">
        <v>3588</v>
      </c>
      <c r="C4549" s="68" t="s">
        <v>3583</v>
      </c>
      <c r="D4549" s="68" t="s">
        <v>3584</v>
      </c>
      <c r="E4549" s="68" t="s">
        <v>4319</v>
      </c>
      <c r="F4549" s="68" t="s">
        <v>4319</v>
      </c>
      <c r="G4549" s="68" t="s">
        <v>3481</v>
      </c>
      <c r="H4549" s="69">
        <v>696493</v>
      </c>
      <c r="I4549" s="68" t="s">
        <v>5150</v>
      </c>
      <c r="J4549" s="70"/>
      <c r="K4549" s="178" t="s">
        <v>3455</v>
      </c>
    </row>
    <row r="4550" spans="1:11">
      <c r="A4550" s="67" t="s">
        <v>3589</v>
      </c>
      <c r="B4550" s="68" t="s">
        <v>3590</v>
      </c>
      <c r="C4550" s="68" t="s">
        <v>3583</v>
      </c>
      <c r="D4550" s="68" t="s">
        <v>3584</v>
      </c>
      <c r="E4550" s="68" t="s">
        <v>4319</v>
      </c>
      <c r="F4550" s="68" t="s">
        <v>4319</v>
      </c>
      <c r="G4550" s="68" t="s">
        <v>3481</v>
      </c>
      <c r="H4550" s="69">
        <v>1392986</v>
      </c>
      <c r="I4550" s="68" t="s">
        <v>5150</v>
      </c>
      <c r="J4550" s="70"/>
      <c r="K4550" s="178" t="s">
        <v>3455</v>
      </c>
    </row>
    <row r="4551" spans="1:11">
      <c r="A4551" s="67" t="s">
        <v>3591</v>
      </c>
      <c r="B4551" s="68" t="s">
        <v>3592</v>
      </c>
      <c r="C4551" s="68" t="s">
        <v>3583</v>
      </c>
      <c r="D4551" s="68" t="s">
        <v>3584</v>
      </c>
      <c r="E4551" s="68" t="s">
        <v>4319</v>
      </c>
      <c r="F4551" s="68" t="s">
        <v>4319</v>
      </c>
      <c r="G4551" s="68" t="s">
        <v>3481</v>
      </c>
      <c r="H4551" s="69">
        <v>1392986</v>
      </c>
      <c r="I4551" s="68" t="s">
        <v>5150</v>
      </c>
      <c r="J4551" s="70"/>
      <c r="K4551" s="178" t="s">
        <v>3455</v>
      </c>
    </row>
    <row r="4552" spans="1:11">
      <c r="A4552" s="67" t="s">
        <v>3593</v>
      </c>
      <c r="B4552" s="68" t="s">
        <v>3594</v>
      </c>
      <c r="C4552" s="68" t="s">
        <v>3583</v>
      </c>
      <c r="D4552" s="68" t="s">
        <v>3584</v>
      </c>
      <c r="E4552" s="68" t="s">
        <v>4319</v>
      </c>
      <c r="F4552" s="68" t="s">
        <v>4319</v>
      </c>
      <c r="G4552" s="68" t="s">
        <v>3481</v>
      </c>
      <c r="H4552" s="69">
        <v>20894800</v>
      </c>
      <c r="I4552" s="68" t="s">
        <v>5150</v>
      </c>
      <c r="J4552" s="70"/>
      <c r="K4552" s="178" t="s">
        <v>3455</v>
      </c>
    </row>
    <row r="4553" spans="1:11">
      <c r="A4553" s="67" t="s">
        <v>3595</v>
      </c>
      <c r="B4553" s="68" t="s">
        <v>3596</v>
      </c>
      <c r="C4553" s="68" t="s">
        <v>3583</v>
      </c>
      <c r="D4553" s="68" t="s">
        <v>3584</v>
      </c>
      <c r="E4553" s="68" t="s">
        <v>4319</v>
      </c>
      <c r="F4553" s="68" t="s">
        <v>4319</v>
      </c>
      <c r="G4553" s="68" t="s">
        <v>3481</v>
      </c>
      <c r="H4553" s="69">
        <v>24377268</v>
      </c>
      <c r="I4553" s="68" t="s">
        <v>5150</v>
      </c>
      <c r="J4553" s="70"/>
      <c r="K4553" s="178" t="s">
        <v>3455</v>
      </c>
    </row>
    <row r="4554" spans="1:11">
      <c r="A4554" s="67" t="s">
        <v>3597</v>
      </c>
      <c r="B4554" s="68" t="s">
        <v>3598</v>
      </c>
      <c r="C4554" s="68" t="s">
        <v>3583</v>
      </c>
      <c r="D4554" s="68" t="s">
        <v>3584</v>
      </c>
      <c r="E4554" s="68" t="s">
        <v>4319</v>
      </c>
      <c r="F4554" s="68" t="s">
        <v>4319</v>
      </c>
      <c r="G4554" s="68" t="s">
        <v>3481</v>
      </c>
      <c r="H4554" s="69">
        <v>1392986</v>
      </c>
      <c r="I4554" s="68" t="s">
        <v>5150</v>
      </c>
      <c r="J4554" s="70"/>
      <c r="K4554" s="178" t="s">
        <v>3455</v>
      </c>
    </row>
    <row r="4555" spans="1:11">
      <c r="A4555" s="67" t="s">
        <v>3599</v>
      </c>
      <c r="B4555" s="68" t="s">
        <v>3600</v>
      </c>
      <c r="C4555" s="68" t="s">
        <v>3583</v>
      </c>
      <c r="D4555" s="68" t="s">
        <v>3584</v>
      </c>
      <c r="E4555" s="68" t="s">
        <v>4319</v>
      </c>
      <c r="F4555" s="68" t="s">
        <v>4319</v>
      </c>
      <c r="G4555" s="68" t="s">
        <v>3481</v>
      </c>
      <c r="H4555" s="69">
        <v>19501814</v>
      </c>
      <c r="I4555" s="68" t="s">
        <v>5150</v>
      </c>
      <c r="J4555" s="70"/>
      <c r="K4555" s="178" t="s">
        <v>3455</v>
      </c>
    </row>
    <row r="4556" spans="1:11">
      <c r="A4556" s="67" t="s">
        <v>3601</v>
      </c>
      <c r="B4556" s="68" t="s">
        <v>3602</v>
      </c>
      <c r="C4556" s="68" t="s">
        <v>3583</v>
      </c>
      <c r="D4556" s="68" t="s">
        <v>3584</v>
      </c>
      <c r="E4556" s="68" t="s">
        <v>4319</v>
      </c>
      <c r="F4556" s="68" t="s">
        <v>4319</v>
      </c>
      <c r="G4556" s="68" t="s">
        <v>3481</v>
      </c>
      <c r="H4556" s="69">
        <v>44575574</v>
      </c>
      <c r="I4556" s="68" t="s">
        <v>5150</v>
      </c>
      <c r="J4556" s="70"/>
      <c r="K4556" s="178" t="s">
        <v>3455</v>
      </c>
    </row>
    <row r="4557" spans="1:11">
      <c r="A4557" s="67" t="s">
        <v>3603</v>
      </c>
      <c r="B4557" s="68" t="s">
        <v>3604</v>
      </c>
      <c r="C4557" s="68" t="s">
        <v>3583</v>
      </c>
      <c r="D4557" s="68" t="s">
        <v>3584</v>
      </c>
      <c r="E4557" s="68" t="s">
        <v>4319</v>
      </c>
      <c r="F4557" s="68" t="s">
        <v>4319</v>
      </c>
      <c r="G4557" s="68" t="s">
        <v>3481</v>
      </c>
      <c r="H4557" s="69">
        <v>9750907</v>
      </c>
      <c r="I4557" s="68" t="s">
        <v>5150</v>
      </c>
      <c r="J4557" s="70"/>
      <c r="K4557" s="178" t="s">
        <v>3455</v>
      </c>
    </row>
    <row r="4558" spans="1:11">
      <c r="A4558" s="67" t="s">
        <v>3605</v>
      </c>
      <c r="B4558" s="68" t="s">
        <v>3606</v>
      </c>
      <c r="C4558" s="68" t="s">
        <v>3607</v>
      </c>
      <c r="D4558" s="68" t="s">
        <v>3608</v>
      </c>
      <c r="E4558" s="68" t="s">
        <v>4319</v>
      </c>
      <c r="F4558" s="68" t="s">
        <v>4319</v>
      </c>
      <c r="G4558" s="68" t="s">
        <v>3481</v>
      </c>
      <c r="H4558" s="69">
        <v>5571946</v>
      </c>
      <c r="I4558" s="68" t="s">
        <v>5150</v>
      </c>
      <c r="J4558" s="70"/>
      <c r="K4558" s="178" t="s">
        <v>3455</v>
      </c>
    </row>
    <row r="4559" spans="1:11">
      <c r="A4559" s="67" t="s">
        <v>3609</v>
      </c>
      <c r="B4559" s="68" t="s">
        <v>3610</v>
      </c>
      <c r="C4559" s="68" t="s">
        <v>3607</v>
      </c>
      <c r="D4559" s="68" t="s">
        <v>3608</v>
      </c>
      <c r="E4559" s="68" t="s">
        <v>4319</v>
      </c>
      <c r="F4559" s="68" t="s">
        <v>4319</v>
      </c>
      <c r="G4559" s="68" t="s">
        <v>3481</v>
      </c>
      <c r="H4559" s="69">
        <v>696493</v>
      </c>
      <c r="I4559" s="68" t="s">
        <v>5150</v>
      </c>
      <c r="J4559" s="70"/>
      <c r="K4559" s="178" t="s">
        <v>3455</v>
      </c>
    </row>
    <row r="4560" spans="1:11">
      <c r="A4560" s="67" t="s">
        <v>3611</v>
      </c>
      <c r="B4560" s="68" t="s">
        <v>3612</v>
      </c>
      <c r="C4560" s="68" t="s">
        <v>3607</v>
      </c>
      <c r="D4560" s="68" t="s">
        <v>3608</v>
      </c>
      <c r="E4560" s="68" t="s">
        <v>4319</v>
      </c>
      <c r="F4560" s="68" t="s">
        <v>4319</v>
      </c>
      <c r="G4560" s="68" t="s">
        <v>3481</v>
      </c>
      <c r="H4560" s="69">
        <v>8357921</v>
      </c>
      <c r="I4560" s="68" t="s">
        <v>5150</v>
      </c>
      <c r="J4560" s="70"/>
      <c r="K4560" s="178" t="s">
        <v>3455</v>
      </c>
    </row>
    <row r="4561" spans="1:11">
      <c r="A4561" s="67" t="s">
        <v>3613</v>
      </c>
      <c r="B4561" s="68" t="s">
        <v>3614</v>
      </c>
      <c r="C4561" s="68" t="s">
        <v>3607</v>
      </c>
      <c r="D4561" s="68" t="s">
        <v>3608</v>
      </c>
      <c r="E4561" s="68" t="s">
        <v>4319</v>
      </c>
      <c r="F4561" s="68" t="s">
        <v>4319</v>
      </c>
      <c r="G4561" s="68" t="s">
        <v>3481</v>
      </c>
      <c r="H4561" s="69">
        <v>31342200</v>
      </c>
      <c r="I4561" s="68" t="s">
        <v>5150</v>
      </c>
      <c r="J4561" s="70"/>
      <c r="K4561" s="178" t="s">
        <v>3455</v>
      </c>
    </row>
    <row r="4562" spans="1:11">
      <c r="A4562" s="67" t="s">
        <v>3615</v>
      </c>
      <c r="B4562" s="68" t="s">
        <v>3616</v>
      </c>
      <c r="C4562" s="68" t="s">
        <v>3607</v>
      </c>
      <c r="D4562" s="68" t="s">
        <v>3608</v>
      </c>
      <c r="E4562" s="68" t="s">
        <v>4319</v>
      </c>
      <c r="F4562" s="68" t="s">
        <v>4319</v>
      </c>
      <c r="G4562" s="68" t="s">
        <v>3481</v>
      </c>
      <c r="H4562" s="69">
        <v>41093108</v>
      </c>
      <c r="I4562" s="68" t="s">
        <v>5150</v>
      </c>
      <c r="J4562" s="70"/>
      <c r="K4562" s="178" t="s">
        <v>3455</v>
      </c>
    </row>
    <row r="4563" spans="1:11">
      <c r="A4563" s="67" t="s">
        <v>3617</v>
      </c>
      <c r="B4563" s="68" t="s">
        <v>3618</v>
      </c>
      <c r="C4563" s="68" t="s">
        <v>3607</v>
      </c>
      <c r="D4563" s="68" t="s">
        <v>3608</v>
      </c>
      <c r="E4563" s="68" t="s">
        <v>4319</v>
      </c>
      <c r="F4563" s="68" t="s">
        <v>4319</v>
      </c>
      <c r="G4563" s="68" t="s">
        <v>3481</v>
      </c>
      <c r="H4563" s="69">
        <v>12536880</v>
      </c>
      <c r="I4563" s="68" t="s">
        <v>5150</v>
      </c>
      <c r="J4563" s="70"/>
      <c r="K4563" s="178" t="s">
        <v>3455</v>
      </c>
    </row>
    <row r="4564" spans="1:11">
      <c r="A4564" s="67" t="s">
        <v>3619</v>
      </c>
      <c r="B4564" s="68" t="s">
        <v>3620</v>
      </c>
      <c r="C4564" s="68" t="s">
        <v>3607</v>
      </c>
      <c r="D4564" s="68" t="s">
        <v>3608</v>
      </c>
      <c r="E4564" s="68" t="s">
        <v>4319</v>
      </c>
      <c r="F4564" s="68" t="s">
        <v>4319</v>
      </c>
      <c r="G4564" s="68" t="s">
        <v>3481</v>
      </c>
      <c r="H4564" s="69">
        <v>2089480</v>
      </c>
      <c r="I4564" s="68" t="s">
        <v>5150</v>
      </c>
      <c r="J4564" s="70"/>
      <c r="K4564" s="178" t="s">
        <v>3455</v>
      </c>
    </row>
    <row r="4565" spans="1:11">
      <c r="A4565" s="67" t="s">
        <v>3621</v>
      </c>
      <c r="B4565" s="68" t="s">
        <v>3622</v>
      </c>
      <c r="C4565" s="68" t="s">
        <v>3607</v>
      </c>
      <c r="D4565" s="68" t="s">
        <v>3608</v>
      </c>
      <c r="E4565" s="68" t="s">
        <v>4319</v>
      </c>
      <c r="F4565" s="68" t="s">
        <v>4319</v>
      </c>
      <c r="G4565" s="68" t="s">
        <v>3481</v>
      </c>
      <c r="H4565" s="69">
        <v>8357921</v>
      </c>
      <c r="I4565" s="68" t="s">
        <v>5150</v>
      </c>
      <c r="J4565" s="70"/>
      <c r="K4565" s="178" t="s">
        <v>3455</v>
      </c>
    </row>
    <row r="4566" spans="1:11">
      <c r="A4566" s="67" t="s">
        <v>3623</v>
      </c>
      <c r="B4566" s="68" t="s">
        <v>3624</v>
      </c>
      <c r="C4566" s="68" t="s">
        <v>3625</v>
      </c>
      <c r="D4566" s="68" t="s">
        <v>3626</v>
      </c>
      <c r="E4566" s="68" t="s">
        <v>4319</v>
      </c>
      <c r="F4566" s="68" t="s">
        <v>4319</v>
      </c>
      <c r="G4566" s="68" t="s">
        <v>3481</v>
      </c>
      <c r="H4566" s="69">
        <v>3482467</v>
      </c>
      <c r="I4566" s="68" t="s">
        <v>5150</v>
      </c>
      <c r="J4566" s="70"/>
      <c r="K4566" s="178" t="s">
        <v>3455</v>
      </c>
    </row>
    <row r="4567" spans="1:11">
      <c r="A4567" s="67" t="s">
        <v>3627</v>
      </c>
      <c r="B4567" s="68" t="s">
        <v>3628</v>
      </c>
      <c r="C4567" s="68" t="s">
        <v>3625</v>
      </c>
      <c r="D4567" s="68" t="s">
        <v>3626</v>
      </c>
      <c r="E4567" s="68" t="s">
        <v>4319</v>
      </c>
      <c r="F4567" s="68" t="s">
        <v>4319</v>
      </c>
      <c r="G4567" s="68" t="s">
        <v>3481</v>
      </c>
      <c r="H4567" s="69">
        <v>4875453</v>
      </c>
      <c r="I4567" s="68" t="s">
        <v>5150</v>
      </c>
      <c r="J4567" s="70"/>
      <c r="K4567" s="178" t="s">
        <v>3455</v>
      </c>
    </row>
    <row r="4568" spans="1:11">
      <c r="A4568" s="67" t="s">
        <v>3629</v>
      </c>
      <c r="B4568" s="68" t="s">
        <v>3630</v>
      </c>
      <c r="C4568" s="68" t="s">
        <v>3625</v>
      </c>
      <c r="D4568" s="68" t="s">
        <v>3626</v>
      </c>
      <c r="E4568" s="68" t="s">
        <v>4319</v>
      </c>
      <c r="F4568" s="68" t="s">
        <v>4319</v>
      </c>
      <c r="G4568" s="68" t="s">
        <v>3481</v>
      </c>
      <c r="H4568" s="69">
        <v>6964933</v>
      </c>
      <c r="I4568" s="68" t="s">
        <v>5150</v>
      </c>
      <c r="J4568" s="70"/>
      <c r="K4568" s="178" t="s">
        <v>3455</v>
      </c>
    </row>
    <row r="4569" spans="1:11">
      <c r="A4569" s="67" t="s">
        <v>3631</v>
      </c>
      <c r="B4569" s="68" t="s">
        <v>3632</v>
      </c>
      <c r="C4569" s="68" t="s">
        <v>3625</v>
      </c>
      <c r="D4569" s="68" t="s">
        <v>3626</v>
      </c>
      <c r="E4569" s="68" t="s">
        <v>4319</v>
      </c>
      <c r="F4569" s="68" t="s">
        <v>4319</v>
      </c>
      <c r="G4569" s="68" t="s">
        <v>3481</v>
      </c>
      <c r="H4569" s="69">
        <v>3482467</v>
      </c>
      <c r="I4569" s="68" t="s">
        <v>5150</v>
      </c>
      <c r="J4569" s="70"/>
      <c r="K4569" s="178" t="s">
        <v>3455</v>
      </c>
    </row>
    <row r="4570" spans="1:11">
      <c r="A4570" s="67" t="s">
        <v>3633</v>
      </c>
      <c r="B4570" s="68" t="s">
        <v>3634</v>
      </c>
      <c r="C4570" s="68" t="s">
        <v>3625</v>
      </c>
      <c r="D4570" s="68" t="s">
        <v>3626</v>
      </c>
      <c r="E4570" s="68" t="s">
        <v>4319</v>
      </c>
      <c r="F4570" s="68" t="s">
        <v>4319</v>
      </c>
      <c r="G4570" s="68" t="s">
        <v>3481</v>
      </c>
      <c r="H4570" s="69">
        <v>696493</v>
      </c>
      <c r="I4570" s="68" t="s">
        <v>5150</v>
      </c>
      <c r="J4570" s="70"/>
      <c r="K4570" s="178" t="s">
        <v>3455</v>
      </c>
    </row>
    <row r="4571" spans="1:11">
      <c r="A4571" s="67" t="s">
        <v>3635</v>
      </c>
      <c r="B4571" s="68" t="s">
        <v>3636</v>
      </c>
      <c r="C4571" s="68" t="s">
        <v>3625</v>
      </c>
      <c r="D4571" s="68" t="s">
        <v>3626</v>
      </c>
      <c r="E4571" s="68" t="s">
        <v>4319</v>
      </c>
      <c r="F4571" s="68" t="s">
        <v>4319</v>
      </c>
      <c r="G4571" s="68" t="s">
        <v>3481</v>
      </c>
      <c r="H4571" s="69">
        <v>696493</v>
      </c>
      <c r="I4571" s="68" t="s">
        <v>5150</v>
      </c>
      <c r="J4571" s="70"/>
      <c r="K4571" s="178" t="s">
        <v>3455</v>
      </c>
    </row>
    <row r="4572" spans="1:11">
      <c r="A4572" s="67" t="s">
        <v>3637</v>
      </c>
      <c r="B4572" s="68" t="s">
        <v>3638</v>
      </c>
      <c r="C4572" s="68" t="s">
        <v>3625</v>
      </c>
      <c r="D4572" s="68" t="s">
        <v>3626</v>
      </c>
      <c r="E4572" s="68" t="s">
        <v>4319</v>
      </c>
      <c r="F4572" s="68" t="s">
        <v>4319</v>
      </c>
      <c r="G4572" s="68" t="s">
        <v>3481</v>
      </c>
      <c r="H4572" s="69">
        <v>4178959</v>
      </c>
      <c r="I4572" s="68" t="s">
        <v>5150</v>
      </c>
      <c r="J4572" s="70"/>
      <c r="K4572" s="178" t="s">
        <v>3455</v>
      </c>
    </row>
    <row r="4573" spans="1:11">
      <c r="A4573" s="67" t="s">
        <v>3639</v>
      </c>
      <c r="B4573" s="68" t="s">
        <v>3640</v>
      </c>
      <c r="C4573" s="68" t="s">
        <v>3625</v>
      </c>
      <c r="D4573" s="68" t="s">
        <v>3626</v>
      </c>
      <c r="E4573" s="68" t="s">
        <v>4319</v>
      </c>
      <c r="F4573" s="68" t="s">
        <v>4319</v>
      </c>
      <c r="G4573" s="68" t="s">
        <v>3481</v>
      </c>
      <c r="H4573" s="69">
        <v>1392986</v>
      </c>
      <c r="I4573" s="68" t="s">
        <v>5150</v>
      </c>
      <c r="J4573" s="70"/>
      <c r="K4573" s="178" t="s">
        <v>3455</v>
      </c>
    </row>
    <row r="4574" spans="1:11">
      <c r="A4574" s="67" t="s">
        <v>3641</v>
      </c>
      <c r="B4574" s="68" t="s">
        <v>3642</v>
      </c>
      <c r="C4574" s="68" t="s">
        <v>3625</v>
      </c>
      <c r="D4574" s="68" t="s">
        <v>3626</v>
      </c>
      <c r="E4574" s="68" t="s">
        <v>4319</v>
      </c>
      <c r="F4574" s="68" t="s">
        <v>4319</v>
      </c>
      <c r="G4574" s="68" t="s">
        <v>3481</v>
      </c>
      <c r="H4574" s="69">
        <v>696493</v>
      </c>
      <c r="I4574" s="68" t="s">
        <v>5150</v>
      </c>
      <c r="J4574" s="70"/>
      <c r="K4574" s="178" t="s">
        <v>3455</v>
      </c>
    </row>
    <row r="4575" spans="1:11">
      <c r="A4575" s="67" t="s">
        <v>3643</v>
      </c>
      <c r="B4575" s="68" t="s">
        <v>3644</v>
      </c>
      <c r="C4575" s="68" t="s">
        <v>3625</v>
      </c>
      <c r="D4575" s="68" t="s">
        <v>3626</v>
      </c>
      <c r="E4575" s="68" t="s">
        <v>4319</v>
      </c>
      <c r="F4575" s="68" t="s">
        <v>4319</v>
      </c>
      <c r="G4575" s="68" t="s">
        <v>3481</v>
      </c>
      <c r="H4575" s="69">
        <v>696493</v>
      </c>
      <c r="I4575" s="68" t="s">
        <v>5150</v>
      </c>
      <c r="J4575" s="70"/>
      <c r="K4575" s="178" t="s">
        <v>3455</v>
      </c>
    </row>
    <row r="4576" spans="1:11">
      <c r="A4576" s="67" t="s">
        <v>3645</v>
      </c>
      <c r="B4576" s="68" t="s">
        <v>3646</v>
      </c>
      <c r="C4576" s="68" t="s">
        <v>3625</v>
      </c>
      <c r="D4576" s="68" t="s">
        <v>3626</v>
      </c>
      <c r="E4576" s="68" t="s">
        <v>4319</v>
      </c>
      <c r="F4576" s="68" t="s">
        <v>4319</v>
      </c>
      <c r="G4576" s="68" t="s">
        <v>3481</v>
      </c>
      <c r="H4576" s="69">
        <v>2089480</v>
      </c>
      <c r="I4576" s="68" t="s">
        <v>5150</v>
      </c>
      <c r="J4576" s="70"/>
      <c r="K4576" s="178" t="s">
        <v>3455</v>
      </c>
    </row>
    <row r="4577" spans="1:11">
      <c r="A4577" s="67" t="s">
        <v>3647</v>
      </c>
      <c r="B4577" s="68" t="s">
        <v>3648</v>
      </c>
      <c r="C4577" s="68" t="s">
        <v>3625</v>
      </c>
      <c r="D4577" s="68" t="s">
        <v>3626</v>
      </c>
      <c r="E4577" s="68" t="s">
        <v>4319</v>
      </c>
      <c r="F4577" s="68" t="s">
        <v>4319</v>
      </c>
      <c r="G4577" s="68" t="s">
        <v>3481</v>
      </c>
      <c r="H4577" s="69">
        <v>6268440</v>
      </c>
      <c r="I4577" s="68" t="s">
        <v>5150</v>
      </c>
      <c r="J4577" s="70"/>
      <c r="K4577" s="178" t="s">
        <v>3455</v>
      </c>
    </row>
    <row r="4578" spans="1:11">
      <c r="A4578" s="67" t="s">
        <v>3649</v>
      </c>
      <c r="B4578" s="68" t="s">
        <v>3650</v>
      </c>
      <c r="C4578" s="68" t="s">
        <v>3651</v>
      </c>
      <c r="D4578" s="68" t="s">
        <v>3652</v>
      </c>
      <c r="E4578" s="68" t="s">
        <v>4319</v>
      </c>
      <c r="F4578" s="68" t="s">
        <v>4319</v>
      </c>
      <c r="G4578" s="68" t="s">
        <v>3481</v>
      </c>
      <c r="H4578" s="69">
        <v>25770254</v>
      </c>
      <c r="I4578" s="68" t="s">
        <v>5150</v>
      </c>
      <c r="J4578" s="70"/>
      <c r="K4578" s="178" t="s">
        <v>3455</v>
      </c>
    </row>
    <row r="4579" spans="1:11">
      <c r="A4579" s="67" t="s">
        <v>3653</v>
      </c>
      <c r="B4579" s="68" t="s">
        <v>3654</v>
      </c>
      <c r="C4579" s="68" t="s">
        <v>3651</v>
      </c>
      <c r="D4579" s="68" t="s">
        <v>3652</v>
      </c>
      <c r="E4579" s="68" t="s">
        <v>4319</v>
      </c>
      <c r="F4579" s="68" t="s">
        <v>4319</v>
      </c>
      <c r="G4579" s="68" t="s">
        <v>3481</v>
      </c>
      <c r="H4579" s="69">
        <v>83579202</v>
      </c>
      <c r="I4579" s="68" t="s">
        <v>5150</v>
      </c>
      <c r="J4579" s="70"/>
      <c r="K4579" s="178" t="s">
        <v>3455</v>
      </c>
    </row>
    <row r="4580" spans="1:11">
      <c r="A4580" s="67" t="s">
        <v>3655</v>
      </c>
      <c r="B4580" s="68" t="s">
        <v>3656</v>
      </c>
      <c r="C4580" s="68" t="s">
        <v>3651</v>
      </c>
      <c r="D4580" s="68" t="s">
        <v>3652</v>
      </c>
      <c r="E4580" s="68" t="s">
        <v>4319</v>
      </c>
      <c r="F4580" s="68" t="s">
        <v>4319</v>
      </c>
      <c r="G4580" s="68" t="s">
        <v>3481</v>
      </c>
      <c r="H4580" s="69">
        <v>17412333</v>
      </c>
      <c r="I4580" s="68" t="s">
        <v>5150</v>
      </c>
      <c r="J4580" s="70"/>
      <c r="K4580" s="178" t="s">
        <v>3455</v>
      </c>
    </row>
    <row r="4581" spans="1:11">
      <c r="A4581" s="67" t="s">
        <v>3657</v>
      </c>
      <c r="B4581" s="68" t="s">
        <v>3658</v>
      </c>
      <c r="C4581" s="68" t="s">
        <v>3651</v>
      </c>
      <c r="D4581" s="68" t="s">
        <v>3652</v>
      </c>
      <c r="E4581" s="68" t="s">
        <v>4319</v>
      </c>
      <c r="F4581" s="68" t="s">
        <v>4319</v>
      </c>
      <c r="G4581" s="68" t="s">
        <v>3481</v>
      </c>
      <c r="H4581" s="69">
        <v>369141475</v>
      </c>
      <c r="I4581" s="68" t="s">
        <v>5150</v>
      </c>
      <c r="J4581" s="70"/>
      <c r="K4581" s="178" t="s">
        <v>3455</v>
      </c>
    </row>
    <row r="4582" spans="1:11">
      <c r="A4582" s="67" t="s">
        <v>3659</v>
      </c>
      <c r="B4582" s="68" t="s">
        <v>3660</v>
      </c>
      <c r="C4582" s="68" t="s">
        <v>3651</v>
      </c>
      <c r="D4582" s="68" t="s">
        <v>3652</v>
      </c>
      <c r="E4582" s="68" t="s">
        <v>4319</v>
      </c>
      <c r="F4582" s="68" t="s">
        <v>4319</v>
      </c>
      <c r="G4582" s="68" t="s">
        <v>3481</v>
      </c>
      <c r="H4582" s="69">
        <v>32735188</v>
      </c>
      <c r="I4582" s="68" t="s">
        <v>5150</v>
      </c>
      <c r="J4582" s="70"/>
      <c r="K4582" s="178" t="s">
        <v>3455</v>
      </c>
    </row>
    <row r="4583" spans="1:11">
      <c r="A4583" s="67" t="s">
        <v>3661</v>
      </c>
      <c r="B4583" s="68" t="s">
        <v>3662</v>
      </c>
      <c r="C4583" s="68" t="s">
        <v>3651</v>
      </c>
      <c r="D4583" s="68" t="s">
        <v>3652</v>
      </c>
      <c r="E4583" s="68" t="s">
        <v>4319</v>
      </c>
      <c r="F4583" s="68" t="s">
        <v>4319</v>
      </c>
      <c r="G4583" s="68" t="s">
        <v>3481</v>
      </c>
      <c r="H4583" s="69">
        <v>82882709</v>
      </c>
      <c r="I4583" s="68" t="s">
        <v>5150</v>
      </c>
      <c r="J4583" s="70"/>
      <c r="K4583" s="178" t="s">
        <v>3455</v>
      </c>
    </row>
    <row r="4584" spans="1:11">
      <c r="A4584" s="67" t="s">
        <v>3663</v>
      </c>
      <c r="B4584" s="68" t="s">
        <v>3664</v>
      </c>
      <c r="C4584" s="68" t="s">
        <v>3651</v>
      </c>
      <c r="D4584" s="68" t="s">
        <v>3652</v>
      </c>
      <c r="E4584" s="68" t="s">
        <v>4319</v>
      </c>
      <c r="F4584" s="68" t="s">
        <v>4319</v>
      </c>
      <c r="G4584" s="68" t="s">
        <v>3481</v>
      </c>
      <c r="H4584" s="69">
        <v>127458282</v>
      </c>
      <c r="I4584" s="68" t="s">
        <v>5150</v>
      </c>
      <c r="J4584" s="70"/>
      <c r="K4584" s="178" t="s">
        <v>3455</v>
      </c>
    </row>
    <row r="4585" spans="1:11">
      <c r="A4585" s="67" t="s">
        <v>3665</v>
      </c>
      <c r="B4585" s="68" t="s">
        <v>3666</v>
      </c>
      <c r="C4585" s="68" t="s">
        <v>3651</v>
      </c>
      <c r="D4585" s="68" t="s">
        <v>3652</v>
      </c>
      <c r="E4585" s="68" t="s">
        <v>4319</v>
      </c>
      <c r="F4585" s="68" t="s">
        <v>4319</v>
      </c>
      <c r="G4585" s="68" t="s">
        <v>3481</v>
      </c>
      <c r="H4585" s="69">
        <v>41093108</v>
      </c>
      <c r="I4585" s="68" t="s">
        <v>5150</v>
      </c>
      <c r="J4585" s="70"/>
      <c r="K4585" s="178" t="s">
        <v>3455</v>
      </c>
    </row>
    <row r="4586" spans="1:11">
      <c r="A4586" s="67" t="s">
        <v>3667</v>
      </c>
      <c r="B4586" s="68" t="s">
        <v>3668</v>
      </c>
      <c r="C4586" s="68" t="s">
        <v>3651</v>
      </c>
      <c r="D4586" s="68" t="s">
        <v>3652</v>
      </c>
      <c r="E4586" s="68" t="s">
        <v>4319</v>
      </c>
      <c r="F4586" s="68" t="s">
        <v>4319</v>
      </c>
      <c r="G4586" s="68" t="s">
        <v>3481</v>
      </c>
      <c r="H4586" s="69">
        <v>7661427</v>
      </c>
      <c r="I4586" s="68" t="s">
        <v>5150</v>
      </c>
      <c r="J4586" s="70"/>
      <c r="K4586" s="178" t="s">
        <v>3455</v>
      </c>
    </row>
    <row r="4587" spans="1:11">
      <c r="A4587" s="67" t="s">
        <v>3669</v>
      </c>
      <c r="B4587" s="68" t="s">
        <v>3670</v>
      </c>
      <c r="C4587" s="68" t="s">
        <v>3651</v>
      </c>
      <c r="D4587" s="68" t="s">
        <v>3652</v>
      </c>
      <c r="E4587" s="68" t="s">
        <v>4319</v>
      </c>
      <c r="F4587" s="68" t="s">
        <v>4319</v>
      </c>
      <c r="G4587" s="68" t="s">
        <v>3481</v>
      </c>
      <c r="H4587" s="69">
        <v>696493</v>
      </c>
      <c r="I4587" s="68" t="s">
        <v>5150</v>
      </c>
      <c r="J4587" s="70"/>
      <c r="K4587" s="178" t="s">
        <v>3455</v>
      </c>
    </row>
    <row r="4588" spans="1:11">
      <c r="A4588" s="67" t="s">
        <v>3671</v>
      </c>
      <c r="B4588" s="68" t="s">
        <v>3672</v>
      </c>
      <c r="C4588" s="68" t="s">
        <v>3651</v>
      </c>
      <c r="D4588" s="68" t="s">
        <v>3652</v>
      </c>
      <c r="E4588" s="68" t="s">
        <v>4319</v>
      </c>
      <c r="F4588" s="68" t="s">
        <v>4319</v>
      </c>
      <c r="G4588" s="68" t="s">
        <v>3481</v>
      </c>
      <c r="H4588" s="69">
        <v>2785974</v>
      </c>
      <c r="I4588" s="68" t="s">
        <v>5150</v>
      </c>
      <c r="J4588" s="70"/>
      <c r="K4588" s="178" t="s">
        <v>3455</v>
      </c>
    </row>
    <row r="4589" spans="1:11">
      <c r="A4589" s="67" t="s">
        <v>3673</v>
      </c>
      <c r="B4589" s="68" t="s">
        <v>3674</v>
      </c>
      <c r="C4589" s="68" t="s">
        <v>3651</v>
      </c>
      <c r="D4589" s="68" t="s">
        <v>3652</v>
      </c>
      <c r="E4589" s="68" t="s">
        <v>4319</v>
      </c>
      <c r="F4589" s="68" t="s">
        <v>4319</v>
      </c>
      <c r="G4589" s="68" t="s">
        <v>3481</v>
      </c>
      <c r="H4589" s="69">
        <v>8357921</v>
      </c>
      <c r="I4589" s="68" t="s">
        <v>5150</v>
      </c>
      <c r="J4589" s="70"/>
      <c r="K4589" s="178" t="s">
        <v>3455</v>
      </c>
    </row>
    <row r="4590" spans="1:11">
      <c r="A4590" s="67" t="s">
        <v>3675</v>
      </c>
      <c r="B4590" s="68" t="s">
        <v>3676</v>
      </c>
      <c r="C4590" s="68" t="s">
        <v>3651</v>
      </c>
      <c r="D4590" s="68" t="s">
        <v>3652</v>
      </c>
      <c r="E4590" s="68" t="s">
        <v>4319</v>
      </c>
      <c r="F4590" s="68" t="s">
        <v>4319</v>
      </c>
      <c r="G4590" s="68" t="s">
        <v>3481</v>
      </c>
      <c r="H4590" s="69">
        <v>4178959</v>
      </c>
      <c r="I4590" s="68" t="s">
        <v>5150</v>
      </c>
      <c r="J4590" s="70"/>
      <c r="K4590" s="178" t="s">
        <v>3455</v>
      </c>
    </row>
    <row r="4591" spans="1:11">
      <c r="A4591" s="67" t="s">
        <v>3677</v>
      </c>
      <c r="B4591" s="68" t="s">
        <v>3678</v>
      </c>
      <c r="C4591" s="68" t="s">
        <v>3679</v>
      </c>
      <c r="D4591" s="68" t="s">
        <v>3680</v>
      </c>
      <c r="E4591" s="68" t="s">
        <v>4319</v>
      </c>
      <c r="F4591" s="68" t="s">
        <v>4319</v>
      </c>
      <c r="G4591" s="68" t="s">
        <v>3481</v>
      </c>
      <c r="H4591" s="69">
        <v>2089480</v>
      </c>
      <c r="I4591" s="68" t="s">
        <v>5150</v>
      </c>
      <c r="J4591" s="70"/>
      <c r="K4591" s="178" t="s">
        <v>3455</v>
      </c>
    </row>
    <row r="4592" spans="1:11">
      <c r="A4592" s="67" t="s">
        <v>3681</v>
      </c>
      <c r="B4592" s="68" t="s">
        <v>3682</v>
      </c>
      <c r="C4592" s="68" t="s">
        <v>3679</v>
      </c>
      <c r="D4592" s="68" t="s">
        <v>3680</v>
      </c>
      <c r="E4592" s="68" t="s">
        <v>4319</v>
      </c>
      <c r="F4592" s="68" t="s">
        <v>4319</v>
      </c>
      <c r="G4592" s="68" t="s">
        <v>3481</v>
      </c>
      <c r="H4592" s="69">
        <v>4875453</v>
      </c>
      <c r="I4592" s="68" t="s">
        <v>5150</v>
      </c>
      <c r="J4592" s="70"/>
      <c r="K4592" s="178" t="s">
        <v>3455</v>
      </c>
    </row>
    <row r="4593" spans="1:11">
      <c r="A4593" s="67" t="s">
        <v>3683</v>
      </c>
      <c r="B4593" s="68" t="s">
        <v>3684</v>
      </c>
      <c r="C4593" s="68" t="s">
        <v>3679</v>
      </c>
      <c r="D4593" s="68" t="s">
        <v>3680</v>
      </c>
      <c r="E4593" s="68" t="s">
        <v>4319</v>
      </c>
      <c r="F4593" s="68" t="s">
        <v>4319</v>
      </c>
      <c r="G4593" s="68" t="s">
        <v>3481</v>
      </c>
      <c r="H4593" s="69">
        <v>2089480</v>
      </c>
      <c r="I4593" s="68" t="s">
        <v>5150</v>
      </c>
      <c r="J4593" s="70"/>
      <c r="K4593" s="178" t="s">
        <v>3455</v>
      </c>
    </row>
    <row r="4594" spans="1:11">
      <c r="A4594" s="67" t="s">
        <v>3685</v>
      </c>
      <c r="B4594" s="68" t="s">
        <v>3686</v>
      </c>
      <c r="C4594" s="68" t="s">
        <v>3679</v>
      </c>
      <c r="D4594" s="68" t="s">
        <v>3680</v>
      </c>
      <c r="E4594" s="68" t="s">
        <v>4319</v>
      </c>
      <c r="F4594" s="68" t="s">
        <v>4319</v>
      </c>
      <c r="G4594" s="68" t="s">
        <v>3481</v>
      </c>
      <c r="H4594" s="69">
        <v>6964933</v>
      </c>
      <c r="I4594" s="68" t="s">
        <v>5150</v>
      </c>
      <c r="J4594" s="70"/>
      <c r="K4594" s="178" t="s">
        <v>3455</v>
      </c>
    </row>
    <row r="4595" spans="1:11">
      <c r="A4595" s="67" t="s">
        <v>3687</v>
      </c>
      <c r="B4595" s="68" t="s">
        <v>3688</v>
      </c>
      <c r="C4595" s="68" t="s">
        <v>3689</v>
      </c>
      <c r="D4595" s="68" t="s">
        <v>3690</v>
      </c>
      <c r="E4595" s="68" t="s">
        <v>4319</v>
      </c>
      <c r="F4595" s="68" t="s">
        <v>4319</v>
      </c>
      <c r="G4595" s="68" t="s">
        <v>3481</v>
      </c>
      <c r="H4595" s="69">
        <v>4875453</v>
      </c>
      <c r="I4595" s="68" t="s">
        <v>5150</v>
      </c>
      <c r="J4595" s="70"/>
      <c r="K4595" s="178" t="s">
        <v>3455</v>
      </c>
    </row>
    <row r="4596" spans="1:11">
      <c r="A4596" s="67" t="s">
        <v>3691</v>
      </c>
      <c r="B4596" s="68" t="s">
        <v>3692</v>
      </c>
      <c r="C4596" s="68" t="s">
        <v>3693</v>
      </c>
      <c r="D4596" s="68" t="s">
        <v>3694</v>
      </c>
      <c r="E4596" s="68" t="s">
        <v>4319</v>
      </c>
      <c r="F4596" s="68" t="s">
        <v>4319</v>
      </c>
      <c r="G4596" s="68" t="s">
        <v>3481</v>
      </c>
      <c r="H4596" s="69">
        <v>8357921</v>
      </c>
      <c r="I4596" s="68" t="s">
        <v>5150</v>
      </c>
      <c r="J4596" s="70"/>
      <c r="K4596" s="178" t="s">
        <v>3455</v>
      </c>
    </row>
    <row r="4597" spans="1:11">
      <c r="A4597" s="67" t="s">
        <v>3695</v>
      </c>
      <c r="B4597" s="68" t="s">
        <v>3696</v>
      </c>
      <c r="C4597" s="68" t="s">
        <v>3693</v>
      </c>
      <c r="D4597" s="68" t="s">
        <v>3694</v>
      </c>
      <c r="E4597" s="68" t="s">
        <v>4319</v>
      </c>
      <c r="F4597" s="68" t="s">
        <v>4319</v>
      </c>
      <c r="G4597" s="68" t="s">
        <v>3481</v>
      </c>
      <c r="H4597" s="69">
        <v>17412333</v>
      </c>
      <c r="I4597" s="68" t="s">
        <v>5150</v>
      </c>
      <c r="J4597" s="70"/>
      <c r="K4597" s="178" t="s">
        <v>3455</v>
      </c>
    </row>
    <row r="4598" spans="1:11">
      <c r="A4598" s="67" t="s">
        <v>3697</v>
      </c>
      <c r="B4598" s="68" t="s">
        <v>3698</v>
      </c>
      <c r="C4598" s="68" t="s">
        <v>3693</v>
      </c>
      <c r="D4598" s="68" t="s">
        <v>3694</v>
      </c>
      <c r="E4598" s="68" t="s">
        <v>4319</v>
      </c>
      <c r="F4598" s="68" t="s">
        <v>4319</v>
      </c>
      <c r="G4598" s="68" t="s">
        <v>3481</v>
      </c>
      <c r="H4598" s="69">
        <v>2785974</v>
      </c>
      <c r="I4598" s="68" t="s">
        <v>5150</v>
      </c>
      <c r="J4598" s="70"/>
      <c r="K4598" s="178" t="s">
        <v>3455</v>
      </c>
    </row>
    <row r="4599" spans="1:11">
      <c r="A4599" s="67" t="s">
        <v>3699</v>
      </c>
      <c r="B4599" s="68" t="s">
        <v>3700</v>
      </c>
      <c r="C4599" s="68" t="s">
        <v>3693</v>
      </c>
      <c r="D4599" s="68" t="s">
        <v>3694</v>
      </c>
      <c r="E4599" s="68" t="s">
        <v>4319</v>
      </c>
      <c r="F4599" s="68" t="s">
        <v>4319</v>
      </c>
      <c r="G4599" s="68" t="s">
        <v>3481</v>
      </c>
      <c r="H4599" s="69">
        <v>5571946</v>
      </c>
      <c r="I4599" s="68" t="s">
        <v>5150</v>
      </c>
      <c r="J4599" s="70"/>
      <c r="K4599" s="178" t="s">
        <v>3455</v>
      </c>
    </row>
    <row r="4600" spans="1:11">
      <c r="A4600" s="67" t="s">
        <v>3701</v>
      </c>
      <c r="B4600" s="68" t="s">
        <v>3702</v>
      </c>
      <c r="C4600" s="68" t="s">
        <v>3693</v>
      </c>
      <c r="D4600" s="68" t="s">
        <v>3694</v>
      </c>
      <c r="E4600" s="68" t="s">
        <v>4319</v>
      </c>
      <c r="F4600" s="68" t="s">
        <v>4319</v>
      </c>
      <c r="G4600" s="68" t="s">
        <v>3481</v>
      </c>
      <c r="H4600" s="69">
        <v>13929868</v>
      </c>
      <c r="I4600" s="68" t="s">
        <v>5150</v>
      </c>
      <c r="J4600" s="70"/>
      <c r="K4600" s="178" t="s">
        <v>3455</v>
      </c>
    </row>
    <row r="4601" spans="1:11">
      <c r="A4601" s="67" t="s">
        <v>3703</v>
      </c>
      <c r="B4601" s="68" t="s">
        <v>3704</v>
      </c>
      <c r="C4601" s="68" t="s">
        <v>3693</v>
      </c>
      <c r="D4601" s="68" t="s">
        <v>3694</v>
      </c>
      <c r="E4601" s="68" t="s">
        <v>4319</v>
      </c>
      <c r="F4601" s="68" t="s">
        <v>4319</v>
      </c>
      <c r="G4601" s="68" t="s">
        <v>3481</v>
      </c>
      <c r="H4601" s="69">
        <v>20894800</v>
      </c>
      <c r="I4601" s="68" t="s">
        <v>5150</v>
      </c>
      <c r="J4601" s="70"/>
      <c r="K4601" s="178" t="s">
        <v>3455</v>
      </c>
    </row>
    <row r="4602" spans="1:11">
      <c r="A4602" s="67" t="s">
        <v>3705</v>
      </c>
      <c r="B4602" s="68" t="s">
        <v>3706</v>
      </c>
      <c r="C4602" s="68" t="s">
        <v>3693</v>
      </c>
      <c r="D4602" s="68" t="s">
        <v>3694</v>
      </c>
      <c r="E4602" s="68" t="s">
        <v>4319</v>
      </c>
      <c r="F4602" s="68" t="s">
        <v>4319</v>
      </c>
      <c r="G4602" s="68" t="s">
        <v>3481</v>
      </c>
      <c r="H4602" s="69">
        <v>66863361</v>
      </c>
      <c r="I4602" s="68" t="s">
        <v>5150</v>
      </c>
      <c r="J4602" s="70"/>
      <c r="K4602" s="178" t="s">
        <v>3455</v>
      </c>
    </row>
    <row r="4603" spans="1:11">
      <c r="A4603" s="67" t="s">
        <v>3707</v>
      </c>
      <c r="B4603" s="68" t="s">
        <v>3708</v>
      </c>
      <c r="C4603" s="68" t="s">
        <v>3693</v>
      </c>
      <c r="D4603" s="68" t="s">
        <v>3694</v>
      </c>
      <c r="E4603" s="68" t="s">
        <v>4319</v>
      </c>
      <c r="F4603" s="68" t="s">
        <v>4319</v>
      </c>
      <c r="G4603" s="68" t="s">
        <v>3481</v>
      </c>
      <c r="H4603" s="69">
        <v>73131802</v>
      </c>
      <c r="I4603" s="68" t="s">
        <v>5150</v>
      </c>
      <c r="J4603" s="70"/>
      <c r="K4603" s="178" t="s">
        <v>3455</v>
      </c>
    </row>
    <row r="4604" spans="1:11">
      <c r="A4604" s="67" t="s">
        <v>3709</v>
      </c>
      <c r="B4604" s="68" t="s">
        <v>3710</v>
      </c>
      <c r="C4604" s="68" t="s">
        <v>3693</v>
      </c>
      <c r="D4604" s="68" t="s">
        <v>3694</v>
      </c>
      <c r="E4604" s="68" t="s">
        <v>4319</v>
      </c>
      <c r="F4604" s="68" t="s">
        <v>4319</v>
      </c>
      <c r="G4604" s="68" t="s">
        <v>3481</v>
      </c>
      <c r="H4604" s="69">
        <v>23680774</v>
      </c>
      <c r="I4604" s="68" t="s">
        <v>5150</v>
      </c>
      <c r="J4604" s="70"/>
      <c r="K4604" s="178" t="s">
        <v>3455</v>
      </c>
    </row>
    <row r="4605" spans="1:11">
      <c r="A4605" s="67" t="s">
        <v>3711</v>
      </c>
      <c r="B4605" s="68" t="s">
        <v>3712</v>
      </c>
      <c r="C4605" s="68" t="s">
        <v>3693</v>
      </c>
      <c r="D4605" s="68" t="s">
        <v>3694</v>
      </c>
      <c r="E4605" s="68" t="s">
        <v>4319</v>
      </c>
      <c r="F4605" s="68" t="s">
        <v>4319</v>
      </c>
      <c r="G4605" s="68" t="s">
        <v>3481</v>
      </c>
      <c r="H4605" s="69">
        <v>61291414</v>
      </c>
      <c r="I4605" s="68" t="s">
        <v>5150</v>
      </c>
      <c r="J4605" s="70"/>
      <c r="K4605" s="178" t="s">
        <v>3455</v>
      </c>
    </row>
    <row r="4606" spans="1:11">
      <c r="A4606" s="67" t="s">
        <v>3713</v>
      </c>
      <c r="B4606" s="68" t="s">
        <v>3714</v>
      </c>
      <c r="C4606" s="68" t="s">
        <v>3693</v>
      </c>
      <c r="D4606" s="68" t="s">
        <v>3694</v>
      </c>
      <c r="E4606" s="68" t="s">
        <v>4319</v>
      </c>
      <c r="F4606" s="68" t="s">
        <v>4319</v>
      </c>
      <c r="G4606" s="68" t="s">
        <v>3481</v>
      </c>
      <c r="H4606" s="69">
        <v>11143894</v>
      </c>
      <c r="I4606" s="68" t="s">
        <v>5150</v>
      </c>
      <c r="J4606" s="70"/>
      <c r="K4606" s="178" t="s">
        <v>3455</v>
      </c>
    </row>
    <row r="4607" spans="1:11">
      <c r="A4607" s="67" t="s">
        <v>3715</v>
      </c>
      <c r="B4607" s="68" t="s">
        <v>3716</v>
      </c>
      <c r="C4607" s="68" t="s">
        <v>3693</v>
      </c>
      <c r="D4607" s="68" t="s">
        <v>3694</v>
      </c>
      <c r="E4607" s="68" t="s">
        <v>4319</v>
      </c>
      <c r="F4607" s="68" t="s">
        <v>4319</v>
      </c>
      <c r="G4607" s="68" t="s">
        <v>3481</v>
      </c>
      <c r="H4607" s="69">
        <v>696493</v>
      </c>
      <c r="I4607" s="68" t="s">
        <v>5150</v>
      </c>
      <c r="J4607" s="70"/>
      <c r="K4607" s="178" t="s">
        <v>3455</v>
      </c>
    </row>
    <row r="4608" spans="1:11">
      <c r="A4608" s="67" t="s">
        <v>3717</v>
      </c>
      <c r="B4608" s="68" t="s">
        <v>3718</v>
      </c>
      <c r="C4608" s="68" t="s">
        <v>3693</v>
      </c>
      <c r="D4608" s="68" t="s">
        <v>3694</v>
      </c>
      <c r="E4608" s="68" t="s">
        <v>4319</v>
      </c>
      <c r="F4608" s="68" t="s">
        <v>4319</v>
      </c>
      <c r="G4608" s="68" t="s">
        <v>3481</v>
      </c>
      <c r="H4608" s="69">
        <v>13233374</v>
      </c>
      <c r="I4608" s="68" t="s">
        <v>5150</v>
      </c>
      <c r="J4608" s="70"/>
      <c r="K4608" s="178" t="s">
        <v>3455</v>
      </c>
    </row>
    <row r="4609" spans="1:11">
      <c r="A4609" s="67" t="s">
        <v>3719</v>
      </c>
      <c r="B4609" s="68" t="s">
        <v>3720</v>
      </c>
      <c r="C4609" s="68" t="s">
        <v>3693</v>
      </c>
      <c r="D4609" s="68" t="s">
        <v>3694</v>
      </c>
      <c r="E4609" s="68" t="s">
        <v>4319</v>
      </c>
      <c r="F4609" s="68" t="s">
        <v>4319</v>
      </c>
      <c r="G4609" s="68" t="s">
        <v>3481</v>
      </c>
      <c r="H4609" s="69">
        <v>50147520</v>
      </c>
      <c r="I4609" s="68" t="s">
        <v>5150</v>
      </c>
      <c r="J4609" s="70"/>
      <c r="K4609" s="178" t="s">
        <v>3455</v>
      </c>
    </row>
    <row r="4610" spans="1:11">
      <c r="A4610" s="67" t="s">
        <v>3721</v>
      </c>
      <c r="B4610" s="68" t="s">
        <v>3722</v>
      </c>
      <c r="C4610" s="68" t="s">
        <v>3693</v>
      </c>
      <c r="D4610" s="68" t="s">
        <v>3694</v>
      </c>
      <c r="E4610" s="68" t="s">
        <v>4319</v>
      </c>
      <c r="F4610" s="68" t="s">
        <v>4319</v>
      </c>
      <c r="G4610" s="68" t="s">
        <v>3481</v>
      </c>
      <c r="H4610" s="69">
        <v>4875453</v>
      </c>
      <c r="I4610" s="68" t="s">
        <v>5150</v>
      </c>
      <c r="J4610" s="70"/>
      <c r="K4610" s="178" t="s">
        <v>3455</v>
      </c>
    </row>
    <row r="4611" spans="1:11">
      <c r="A4611" s="67" t="s">
        <v>3723</v>
      </c>
      <c r="B4611" s="68" t="s">
        <v>3724</v>
      </c>
      <c r="C4611" s="68" t="s">
        <v>3693</v>
      </c>
      <c r="D4611" s="68" t="s">
        <v>3694</v>
      </c>
      <c r="E4611" s="68" t="s">
        <v>4319</v>
      </c>
      <c r="F4611" s="68" t="s">
        <v>4319</v>
      </c>
      <c r="G4611" s="68" t="s">
        <v>3481</v>
      </c>
      <c r="H4611" s="69">
        <v>6268440</v>
      </c>
      <c r="I4611" s="68" t="s">
        <v>5150</v>
      </c>
      <c r="J4611" s="70"/>
      <c r="K4611" s="178" t="s">
        <v>3455</v>
      </c>
    </row>
    <row r="4612" spans="1:11">
      <c r="A4612" s="67" t="s">
        <v>3725</v>
      </c>
      <c r="B4612" s="68" t="s">
        <v>3726</v>
      </c>
      <c r="C4612" s="68" t="s">
        <v>3693</v>
      </c>
      <c r="D4612" s="68" t="s">
        <v>3694</v>
      </c>
      <c r="E4612" s="68" t="s">
        <v>4319</v>
      </c>
      <c r="F4612" s="68" t="s">
        <v>4319</v>
      </c>
      <c r="G4612" s="68" t="s">
        <v>3481</v>
      </c>
      <c r="H4612" s="69">
        <v>55719468</v>
      </c>
      <c r="I4612" s="68" t="s">
        <v>5150</v>
      </c>
      <c r="J4612" s="70"/>
      <c r="K4612" s="178" t="s">
        <v>3455</v>
      </c>
    </row>
    <row r="4613" spans="1:11">
      <c r="A4613" s="67" t="s">
        <v>3727</v>
      </c>
      <c r="B4613" s="68" t="s">
        <v>3728</v>
      </c>
      <c r="C4613" s="68" t="s">
        <v>3693</v>
      </c>
      <c r="D4613" s="68" t="s">
        <v>3694</v>
      </c>
      <c r="E4613" s="68" t="s">
        <v>4319</v>
      </c>
      <c r="F4613" s="68" t="s">
        <v>4319</v>
      </c>
      <c r="G4613" s="68" t="s">
        <v>3481</v>
      </c>
      <c r="H4613" s="69">
        <v>4178959</v>
      </c>
      <c r="I4613" s="68" t="s">
        <v>5150</v>
      </c>
      <c r="J4613" s="70"/>
      <c r="K4613" s="178" t="s">
        <v>3455</v>
      </c>
    </row>
    <row r="4614" spans="1:11">
      <c r="A4614" s="67" t="s">
        <v>3729</v>
      </c>
      <c r="B4614" s="68" t="s">
        <v>3730</v>
      </c>
      <c r="C4614" s="68" t="s">
        <v>3693</v>
      </c>
      <c r="D4614" s="68" t="s">
        <v>3694</v>
      </c>
      <c r="E4614" s="68" t="s">
        <v>4319</v>
      </c>
      <c r="F4614" s="68" t="s">
        <v>4319</v>
      </c>
      <c r="G4614" s="68" t="s">
        <v>3481</v>
      </c>
      <c r="H4614" s="69">
        <v>18805321</v>
      </c>
      <c r="I4614" s="68" t="s">
        <v>5150</v>
      </c>
      <c r="J4614" s="70"/>
      <c r="K4614" s="178" t="s">
        <v>3455</v>
      </c>
    </row>
    <row r="4615" spans="1:11">
      <c r="A4615" s="67" t="s">
        <v>3731</v>
      </c>
      <c r="B4615" s="68" t="s">
        <v>3732</v>
      </c>
      <c r="C4615" s="68" t="s">
        <v>3693</v>
      </c>
      <c r="D4615" s="68" t="s">
        <v>3694</v>
      </c>
      <c r="E4615" s="68" t="s">
        <v>4319</v>
      </c>
      <c r="F4615" s="68" t="s">
        <v>4319</v>
      </c>
      <c r="G4615" s="68" t="s">
        <v>3481</v>
      </c>
      <c r="H4615" s="69">
        <v>1392986</v>
      </c>
      <c r="I4615" s="68" t="s">
        <v>5150</v>
      </c>
      <c r="J4615" s="70"/>
      <c r="K4615" s="178" t="s">
        <v>3455</v>
      </c>
    </row>
    <row r="4616" spans="1:11">
      <c r="A4616" s="67" t="s">
        <v>3733</v>
      </c>
      <c r="B4616" s="68" t="s">
        <v>3734</v>
      </c>
      <c r="C4616" s="68" t="s">
        <v>3693</v>
      </c>
      <c r="D4616" s="68" t="s">
        <v>3694</v>
      </c>
      <c r="E4616" s="68" t="s">
        <v>4319</v>
      </c>
      <c r="F4616" s="68" t="s">
        <v>4319</v>
      </c>
      <c r="G4616" s="68" t="s">
        <v>3481</v>
      </c>
      <c r="H4616" s="69">
        <v>2785974</v>
      </c>
      <c r="I4616" s="68" t="s">
        <v>5150</v>
      </c>
      <c r="J4616" s="70"/>
      <c r="K4616" s="178" t="s">
        <v>3455</v>
      </c>
    </row>
    <row r="4617" spans="1:11">
      <c r="A4617" s="67" t="s">
        <v>3735</v>
      </c>
      <c r="B4617" s="68" t="s">
        <v>3736</v>
      </c>
      <c r="C4617" s="68" t="s">
        <v>3693</v>
      </c>
      <c r="D4617" s="68" t="s">
        <v>3694</v>
      </c>
      <c r="E4617" s="68" t="s">
        <v>4319</v>
      </c>
      <c r="F4617" s="68" t="s">
        <v>4319</v>
      </c>
      <c r="G4617" s="68" t="s">
        <v>3481</v>
      </c>
      <c r="H4617" s="69">
        <v>72435309</v>
      </c>
      <c r="I4617" s="68" t="s">
        <v>5150</v>
      </c>
      <c r="J4617" s="70"/>
      <c r="K4617" s="178" t="s">
        <v>3455</v>
      </c>
    </row>
    <row r="4618" spans="1:11">
      <c r="A4618" s="67" t="s">
        <v>3737</v>
      </c>
      <c r="B4618" s="68" t="s">
        <v>3738</v>
      </c>
      <c r="C4618" s="68" t="s">
        <v>3693</v>
      </c>
      <c r="D4618" s="68" t="s">
        <v>3694</v>
      </c>
      <c r="E4618" s="68" t="s">
        <v>4319</v>
      </c>
      <c r="F4618" s="68" t="s">
        <v>4319</v>
      </c>
      <c r="G4618" s="68" t="s">
        <v>3481</v>
      </c>
      <c r="H4618" s="69">
        <v>11840387</v>
      </c>
      <c r="I4618" s="68" t="s">
        <v>5150</v>
      </c>
      <c r="J4618" s="70"/>
      <c r="K4618" s="178" t="s">
        <v>3455</v>
      </c>
    </row>
    <row r="4619" spans="1:11">
      <c r="A4619" s="67" t="s">
        <v>3739</v>
      </c>
      <c r="B4619" s="68" t="s">
        <v>3740</v>
      </c>
      <c r="C4619" s="68" t="s">
        <v>3693</v>
      </c>
      <c r="D4619" s="68" t="s">
        <v>3694</v>
      </c>
      <c r="E4619" s="68" t="s">
        <v>4319</v>
      </c>
      <c r="F4619" s="68" t="s">
        <v>4319</v>
      </c>
      <c r="G4619" s="68" t="s">
        <v>3481</v>
      </c>
      <c r="H4619" s="69">
        <v>68256348</v>
      </c>
      <c r="I4619" s="68" t="s">
        <v>5150</v>
      </c>
      <c r="J4619" s="70"/>
      <c r="K4619" s="178" t="s">
        <v>3455</v>
      </c>
    </row>
    <row r="4620" spans="1:11">
      <c r="A4620" s="67" t="s">
        <v>3741</v>
      </c>
      <c r="B4620" s="68" t="s">
        <v>3742</v>
      </c>
      <c r="C4620" s="68" t="s">
        <v>3693</v>
      </c>
      <c r="D4620" s="68" t="s">
        <v>3694</v>
      </c>
      <c r="E4620" s="68" t="s">
        <v>4319</v>
      </c>
      <c r="F4620" s="68" t="s">
        <v>4319</v>
      </c>
      <c r="G4620" s="68" t="s">
        <v>3481</v>
      </c>
      <c r="H4620" s="69">
        <v>4875453</v>
      </c>
      <c r="I4620" s="68" t="s">
        <v>5150</v>
      </c>
      <c r="J4620" s="70"/>
      <c r="K4620" s="178" t="s">
        <v>3455</v>
      </c>
    </row>
    <row r="4621" spans="1:11">
      <c r="A4621" s="67" t="s">
        <v>3743</v>
      </c>
      <c r="B4621" s="68" t="s">
        <v>3744</v>
      </c>
      <c r="C4621" s="68" t="s">
        <v>3693</v>
      </c>
      <c r="D4621" s="68" t="s">
        <v>3694</v>
      </c>
      <c r="E4621" s="68" t="s">
        <v>4319</v>
      </c>
      <c r="F4621" s="68" t="s">
        <v>4319</v>
      </c>
      <c r="G4621" s="68" t="s">
        <v>3481</v>
      </c>
      <c r="H4621" s="69">
        <v>68256348</v>
      </c>
      <c r="I4621" s="68" t="s">
        <v>5150</v>
      </c>
      <c r="J4621" s="70"/>
      <c r="K4621" s="178" t="s">
        <v>3455</v>
      </c>
    </row>
    <row r="4622" spans="1:11">
      <c r="A4622" s="67" t="s">
        <v>3745</v>
      </c>
      <c r="B4622" s="68" t="s">
        <v>3746</v>
      </c>
      <c r="C4622" s="68" t="s">
        <v>3693</v>
      </c>
      <c r="D4622" s="68" t="s">
        <v>3694</v>
      </c>
      <c r="E4622" s="68" t="s">
        <v>4319</v>
      </c>
      <c r="F4622" s="68" t="s">
        <v>4319</v>
      </c>
      <c r="G4622" s="68" t="s">
        <v>3481</v>
      </c>
      <c r="H4622" s="69">
        <v>5571946</v>
      </c>
      <c r="I4622" s="68" t="s">
        <v>5150</v>
      </c>
      <c r="J4622" s="70"/>
      <c r="K4622" s="178" t="s">
        <v>3455</v>
      </c>
    </row>
    <row r="4623" spans="1:11">
      <c r="A4623" s="67" t="s">
        <v>3747</v>
      </c>
      <c r="B4623" s="68" t="s">
        <v>3748</v>
      </c>
      <c r="C4623" s="68" t="s">
        <v>3749</v>
      </c>
      <c r="D4623" s="68" t="s">
        <v>3750</v>
      </c>
      <c r="E4623" s="68" t="s">
        <v>4319</v>
      </c>
      <c r="F4623" s="68" t="s">
        <v>4319</v>
      </c>
      <c r="G4623" s="68" t="s">
        <v>3481</v>
      </c>
      <c r="H4623" s="69">
        <v>33431680</v>
      </c>
      <c r="I4623" s="68" t="s">
        <v>5150</v>
      </c>
      <c r="J4623" s="70"/>
      <c r="K4623" s="178" t="s">
        <v>3455</v>
      </c>
    </row>
    <row r="4624" spans="1:11">
      <c r="A4624" s="67" t="s">
        <v>3751</v>
      </c>
      <c r="B4624" s="68" t="s">
        <v>3752</v>
      </c>
      <c r="C4624" s="68" t="s">
        <v>3749</v>
      </c>
      <c r="D4624" s="68" t="s">
        <v>3750</v>
      </c>
      <c r="E4624" s="68" t="s">
        <v>4319</v>
      </c>
      <c r="F4624" s="68" t="s">
        <v>4319</v>
      </c>
      <c r="G4624" s="68" t="s">
        <v>3481</v>
      </c>
      <c r="H4624" s="69">
        <v>70345829</v>
      </c>
      <c r="I4624" s="68" t="s">
        <v>5150</v>
      </c>
      <c r="J4624" s="70"/>
      <c r="K4624" s="178" t="s">
        <v>3455</v>
      </c>
    </row>
    <row r="4625" spans="1:11">
      <c r="A4625" s="67" t="s">
        <v>3753</v>
      </c>
      <c r="B4625" s="68" t="s">
        <v>3754</v>
      </c>
      <c r="C4625" s="68" t="s">
        <v>3749</v>
      </c>
      <c r="D4625" s="68" t="s">
        <v>3750</v>
      </c>
      <c r="E4625" s="68" t="s">
        <v>4319</v>
      </c>
      <c r="F4625" s="68" t="s">
        <v>4319</v>
      </c>
      <c r="G4625" s="68" t="s">
        <v>3481</v>
      </c>
      <c r="H4625" s="69">
        <v>48754534</v>
      </c>
      <c r="I4625" s="68" t="s">
        <v>5150</v>
      </c>
      <c r="J4625" s="70"/>
      <c r="K4625" s="178" t="s">
        <v>3455</v>
      </c>
    </row>
    <row r="4626" spans="1:11">
      <c r="A4626" s="67" t="s">
        <v>3755</v>
      </c>
      <c r="B4626" s="68" t="s">
        <v>3756</v>
      </c>
      <c r="C4626" s="68" t="s">
        <v>3749</v>
      </c>
      <c r="D4626" s="68" t="s">
        <v>3750</v>
      </c>
      <c r="E4626" s="68" t="s">
        <v>4319</v>
      </c>
      <c r="F4626" s="68" t="s">
        <v>4319</v>
      </c>
      <c r="G4626" s="68" t="s">
        <v>3481</v>
      </c>
      <c r="H4626" s="69">
        <v>1392986</v>
      </c>
      <c r="I4626" s="68" t="s">
        <v>5150</v>
      </c>
      <c r="J4626" s="70"/>
      <c r="K4626" s="178" t="s">
        <v>3455</v>
      </c>
    </row>
    <row r="4627" spans="1:11">
      <c r="A4627" s="67" t="s">
        <v>3757</v>
      </c>
      <c r="B4627" s="68" t="s">
        <v>3758</v>
      </c>
      <c r="C4627" s="68" t="s">
        <v>3749</v>
      </c>
      <c r="D4627" s="68" t="s">
        <v>3750</v>
      </c>
      <c r="E4627" s="68" t="s">
        <v>4319</v>
      </c>
      <c r="F4627" s="68" t="s">
        <v>4319</v>
      </c>
      <c r="G4627" s="68" t="s">
        <v>3481</v>
      </c>
      <c r="H4627" s="69">
        <v>696493</v>
      </c>
      <c r="I4627" s="68" t="s">
        <v>5150</v>
      </c>
      <c r="J4627" s="70"/>
      <c r="K4627" s="178" t="s">
        <v>3455</v>
      </c>
    </row>
    <row r="4628" spans="1:11">
      <c r="A4628" s="67" t="s">
        <v>3759</v>
      </c>
      <c r="B4628" s="68" t="s">
        <v>3760</v>
      </c>
      <c r="C4628" s="68" t="s">
        <v>3749</v>
      </c>
      <c r="D4628" s="68" t="s">
        <v>3750</v>
      </c>
      <c r="E4628" s="68" t="s">
        <v>4319</v>
      </c>
      <c r="F4628" s="68" t="s">
        <v>4319</v>
      </c>
      <c r="G4628" s="68" t="s">
        <v>3481</v>
      </c>
      <c r="H4628" s="69">
        <v>6964933</v>
      </c>
      <c r="I4628" s="68" t="s">
        <v>5150</v>
      </c>
      <c r="J4628" s="70"/>
      <c r="K4628" s="178" t="s">
        <v>3455</v>
      </c>
    </row>
    <row r="4629" spans="1:11">
      <c r="A4629" s="67" t="s">
        <v>3761</v>
      </c>
      <c r="B4629" s="68" t="s">
        <v>3762</v>
      </c>
      <c r="C4629" s="68" t="s">
        <v>3749</v>
      </c>
      <c r="D4629" s="68" t="s">
        <v>3750</v>
      </c>
      <c r="E4629" s="68" t="s">
        <v>4319</v>
      </c>
      <c r="F4629" s="68" t="s">
        <v>4319</v>
      </c>
      <c r="G4629" s="68" t="s">
        <v>3481</v>
      </c>
      <c r="H4629" s="69">
        <v>39003627</v>
      </c>
      <c r="I4629" s="68" t="s">
        <v>5150</v>
      </c>
      <c r="J4629" s="70"/>
      <c r="K4629" s="178" t="s">
        <v>3455</v>
      </c>
    </row>
    <row r="4630" spans="1:11">
      <c r="A4630" s="67" t="s">
        <v>3763</v>
      </c>
      <c r="B4630" s="68" t="s">
        <v>3764</v>
      </c>
      <c r="C4630" s="68" t="s">
        <v>3765</v>
      </c>
      <c r="D4630" s="68" t="s">
        <v>3766</v>
      </c>
      <c r="E4630" s="68" t="s">
        <v>4319</v>
      </c>
      <c r="F4630" s="68" t="s">
        <v>4319</v>
      </c>
      <c r="G4630" s="68" t="s">
        <v>3481</v>
      </c>
      <c r="H4630" s="69">
        <v>41093108</v>
      </c>
      <c r="I4630" s="68" t="s">
        <v>5150</v>
      </c>
      <c r="J4630" s="70"/>
      <c r="K4630" s="178" t="s">
        <v>3455</v>
      </c>
    </row>
    <row r="4631" spans="1:11">
      <c r="A4631" s="67" t="s">
        <v>3767</v>
      </c>
      <c r="B4631" s="68" t="s">
        <v>3768</v>
      </c>
      <c r="C4631" s="68" t="s">
        <v>3765</v>
      </c>
      <c r="D4631" s="68" t="s">
        <v>3766</v>
      </c>
      <c r="E4631" s="68" t="s">
        <v>4319</v>
      </c>
      <c r="F4631" s="68" t="s">
        <v>4319</v>
      </c>
      <c r="G4631" s="68" t="s">
        <v>3481</v>
      </c>
      <c r="H4631" s="69">
        <v>22984280</v>
      </c>
      <c r="I4631" s="68" t="s">
        <v>5150</v>
      </c>
      <c r="J4631" s="70"/>
      <c r="K4631" s="178" t="s">
        <v>3455</v>
      </c>
    </row>
    <row r="4632" spans="1:11">
      <c r="A4632" s="67" t="s">
        <v>3769</v>
      </c>
      <c r="B4632" s="68" t="s">
        <v>3770</v>
      </c>
      <c r="C4632" s="68" t="s">
        <v>3765</v>
      </c>
      <c r="D4632" s="68" t="s">
        <v>3766</v>
      </c>
      <c r="E4632" s="68" t="s">
        <v>4319</v>
      </c>
      <c r="F4632" s="68" t="s">
        <v>4319</v>
      </c>
      <c r="G4632" s="68" t="s">
        <v>3481</v>
      </c>
      <c r="H4632" s="69">
        <v>7661427</v>
      </c>
      <c r="I4632" s="68" t="s">
        <v>5150</v>
      </c>
      <c r="J4632" s="70"/>
      <c r="K4632" s="178" t="s">
        <v>3455</v>
      </c>
    </row>
    <row r="4633" spans="1:11">
      <c r="A4633" s="67" t="s">
        <v>3771</v>
      </c>
      <c r="B4633" s="68" t="s">
        <v>3772</v>
      </c>
      <c r="C4633" s="68" t="s">
        <v>3765</v>
      </c>
      <c r="D4633" s="68" t="s">
        <v>3766</v>
      </c>
      <c r="E4633" s="68" t="s">
        <v>4319</v>
      </c>
      <c r="F4633" s="68" t="s">
        <v>4319</v>
      </c>
      <c r="G4633" s="68" t="s">
        <v>3481</v>
      </c>
      <c r="H4633" s="69">
        <v>1392986</v>
      </c>
      <c r="I4633" s="68" t="s">
        <v>5150</v>
      </c>
      <c r="J4633" s="70"/>
      <c r="K4633" s="178" t="s">
        <v>3455</v>
      </c>
    </row>
    <row r="4634" spans="1:11">
      <c r="A4634" s="67" t="s">
        <v>3773</v>
      </c>
      <c r="B4634" s="68" t="s">
        <v>3774</v>
      </c>
      <c r="C4634" s="68" t="s">
        <v>3765</v>
      </c>
      <c r="D4634" s="68" t="s">
        <v>3766</v>
      </c>
      <c r="E4634" s="68" t="s">
        <v>4319</v>
      </c>
      <c r="F4634" s="68" t="s">
        <v>4319</v>
      </c>
      <c r="G4634" s="68" t="s">
        <v>3481</v>
      </c>
      <c r="H4634" s="69">
        <v>696493</v>
      </c>
      <c r="I4634" s="68" t="s">
        <v>5150</v>
      </c>
      <c r="J4634" s="70"/>
      <c r="K4634" s="178" t="s">
        <v>3455</v>
      </c>
    </row>
    <row r="4635" spans="1:11">
      <c r="A4635" s="67" t="s">
        <v>3775</v>
      </c>
      <c r="B4635" s="68" t="s">
        <v>3776</v>
      </c>
      <c r="C4635" s="68" t="s">
        <v>3765</v>
      </c>
      <c r="D4635" s="68" t="s">
        <v>3766</v>
      </c>
      <c r="E4635" s="68" t="s">
        <v>4319</v>
      </c>
      <c r="F4635" s="68" t="s">
        <v>4319</v>
      </c>
      <c r="G4635" s="68" t="s">
        <v>3481</v>
      </c>
      <c r="H4635" s="69">
        <v>3482467</v>
      </c>
      <c r="I4635" s="68" t="s">
        <v>5150</v>
      </c>
      <c r="J4635" s="70"/>
      <c r="K4635" s="178" t="s">
        <v>3455</v>
      </c>
    </row>
    <row r="4636" spans="1:11">
      <c r="A4636" s="67" t="s">
        <v>3777</v>
      </c>
      <c r="B4636" s="68" t="s">
        <v>3778</v>
      </c>
      <c r="C4636" s="68" t="s">
        <v>3765</v>
      </c>
      <c r="D4636" s="68" t="s">
        <v>3766</v>
      </c>
      <c r="E4636" s="68" t="s">
        <v>4319</v>
      </c>
      <c r="F4636" s="68" t="s">
        <v>4319</v>
      </c>
      <c r="G4636" s="68" t="s">
        <v>3481</v>
      </c>
      <c r="H4636" s="69">
        <v>11840387</v>
      </c>
      <c r="I4636" s="68" t="s">
        <v>5150</v>
      </c>
      <c r="J4636" s="70"/>
      <c r="K4636" s="178" t="s">
        <v>3455</v>
      </c>
    </row>
    <row r="4637" spans="1:11">
      <c r="A4637" s="67" t="s">
        <v>3779</v>
      </c>
      <c r="B4637" s="68" t="s">
        <v>3780</v>
      </c>
      <c r="C4637" s="68" t="s">
        <v>3765</v>
      </c>
      <c r="D4637" s="68" t="s">
        <v>3766</v>
      </c>
      <c r="E4637" s="68" t="s">
        <v>4319</v>
      </c>
      <c r="F4637" s="68" t="s">
        <v>4319</v>
      </c>
      <c r="G4637" s="68" t="s">
        <v>3481</v>
      </c>
      <c r="H4637" s="69">
        <v>6268440</v>
      </c>
      <c r="I4637" s="68" t="s">
        <v>5150</v>
      </c>
      <c r="J4637" s="70"/>
      <c r="K4637" s="178" t="s">
        <v>3455</v>
      </c>
    </row>
    <row r="4638" spans="1:11">
      <c r="A4638" s="67" t="s">
        <v>3781</v>
      </c>
      <c r="B4638" s="68" t="s">
        <v>3782</v>
      </c>
      <c r="C4638" s="68" t="s">
        <v>3783</v>
      </c>
      <c r="D4638" s="68" t="s">
        <v>3784</v>
      </c>
      <c r="E4638" s="68" t="s">
        <v>4319</v>
      </c>
      <c r="F4638" s="68" t="s">
        <v>4319</v>
      </c>
      <c r="G4638" s="68" t="s">
        <v>3481</v>
      </c>
      <c r="H4638" s="69">
        <v>2785974</v>
      </c>
      <c r="I4638" s="68" t="s">
        <v>5150</v>
      </c>
      <c r="J4638" s="70"/>
      <c r="K4638" s="178" t="s">
        <v>3455</v>
      </c>
    </row>
    <row r="4639" spans="1:11">
      <c r="A4639" s="67" t="s">
        <v>3785</v>
      </c>
      <c r="B4639" s="68" t="s">
        <v>3786</v>
      </c>
      <c r="C4639" s="68" t="s">
        <v>3783</v>
      </c>
      <c r="D4639" s="68" t="s">
        <v>3784</v>
      </c>
      <c r="E4639" s="68" t="s">
        <v>4319</v>
      </c>
      <c r="F4639" s="68" t="s">
        <v>4319</v>
      </c>
      <c r="G4639" s="68" t="s">
        <v>3481</v>
      </c>
      <c r="H4639" s="69">
        <v>42486094</v>
      </c>
      <c r="I4639" s="68" t="s">
        <v>5150</v>
      </c>
      <c r="J4639" s="70"/>
      <c r="K4639" s="178" t="s">
        <v>3455</v>
      </c>
    </row>
    <row r="4640" spans="1:11">
      <c r="A4640" s="67" t="s">
        <v>3787</v>
      </c>
      <c r="B4640" s="68" t="s">
        <v>3788</v>
      </c>
      <c r="C4640" s="68" t="s">
        <v>3783</v>
      </c>
      <c r="D4640" s="68" t="s">
        <v>3784</v>
      </c>
      <c r="E4640" s="68" t="s">
        <v>4319</v>
      </c>
      <c r="F4640" s="68" t="s">
        <v>4319</v>
      </c>
      <c r="G4640" s="68" t="s">
        <v>3481</v>
      </c>
      <c r="H4640" s="69">
        <v>57112455</v>
      </c>
      <c r="I4640" s="68" t="s">
        <v>5150</v>
      </c>
      <c r="J4640" s="70"/>
      <c r="K4640" s="178" t="s">
        <v>3455</v>
      </c>
    </row>
    <row r="4641" spans="1:11">
      <c r="A4641" s="67" t="s">
        <v>3789</v>
      </c>
      <c r="B4641" s="68" t="s">
        <v>3790</v>
      </c>
      <c r="C4641" s="68" t="s">
        <v>3783</v>
      </c>
      <c r="D4641" s="68" t="s">
        <v>3784</v>
      </c>
      <c r="E4641" s="68" t="s">
        <v>4319</v>
      </c>
      <c r="F4641" s="68" t="s">
        <v>4319</v>
      </c>
      <c r="G4641" s="68" t="s">
        <v>3481</v>
      </c>
      <c r="H4641" s="69">
        <v>1392986</v>
      </c>
      <c r="I4641" s="68" t="s">
        <v>5150</v>
      </c>
      <c r="J4641" s="70"/>
      <c r="K4641" s="178" t="s">
        <v>3455</v>
      </c>
    </row>
    <row r="4642" spans="1:11">
      <c r="A4642" s="67" t="s">
        <v>3791</v>
      </c>
      <c r="B4642" s="68" t="s">
        <v>3792</v>
      </c>
      <c r="C4642" s="68" t="s">
        <v>3783</v>
      </c>
      <c r="D4642" s="68" t="s">
        <v>3784</v>
      </c>
      <c r="E4642" s="68" t="s">
        <v>4319</v>
      </c>
      <c r="F4642" s="68" t="s">
        <v>4319</v>
      </c>
      <c r="G4642" s="68" t="s">
        <v>3481</v>
      </c>
      <c r="H4642" s="69">
        <v>1392986</v>
      </c>
      <c r="I4642" s="68" t="s">
        <v>5150</v>
      </c>
      <c r="J4642" s="70"/>
      <c r="K4642" s="178" t="s">
        <v>3455</v>
      </c>
    </row>
    <row r="4643" spans="1:11">
      <c r="A4643" s="67" t="s">
        <v>3793</v>
      </c>
      <c r="B4643" s="68" t="s">
        <v>3794</v>
      </c>
      <c r="C4643" s="68" t="s">
        <v>3783</v>
      </c>
      <c r="D4643" s="68" t="s">
        <v>3784</v>
      </c>
      <c r="E4643" s="68" t="s">
        <v>4319</v>
      </c>
      <c r="F4643" s="68" t="s">
        <v>4319</v>
      </c>
      <c r="G4643" s="68" t="s">
        <v>3481</v>
      </c>
      <c r="H4643" s="69">
        <v>35521161</v>
      </c>
      <c r="I4643" s="68" t="s">
        <v>5150</v>
      </c>
      <c r="J4643" s="70"/>
      <c r="K4643" s="178" t="s">
        <v>3455</v>
      </c>
    </row>
    <row r="4644" spans="1:11">
      <c r="A4644" s="67" t="s">
        <v>3795</v>
      </c>
      <c r="B4644" s="68" t="s">
        <v>3796</v>
      </c>
      <c r="C4644" s="68" t="s">
        <v>3783</v>
      </c>
      <c r="D4644" s="68" t="s">
        <v>3784</v>
      </c>
      <c r="E4644" s="68" t="s">
        <v>4319</v>
      </c>
      <c r="F4644" s="68" t="s">
        <v>4319</v>
      </c>
      <c r="G4644" s="68" t="s">
        <v>3481</v>
      </c>
      <c r="H4644" s="69">
        <v>4178959</v>
      </c>
      <c r="I4644" s="68" t="s">
        <v>5150</v>
      </c>
      <c r="J4644" s="70"/>
      <c r="K4644" s="178" t="s">
        <v>3455</v>
      </c>
    </row>
    <row r="4645" spans="1:11">
      <c r="A4645" s="67" t="s">
        <v>3797</v>
      </c>
      <c r="B4645" s="68" t="s">
        <v>3798</v>
      </c>
      <c r="C4645" s="68" t="s">
        <v>3783</v>
      </c>
      <c r="D4645" s="68" t="s">
        <v>3784</v>
      </c>
      <c r="E4645" s="68" t="s">
        <v>4319</v>
      </c>
      <c r="F4645" s="68" t="s">
        <v>4319</v>
      </c>
      <c r="G4645" s="68" t="s">
        <v>3481</v>
      </c>
      <c r="H4645" s="69">
        <v>10447401</v>
      </c>
      <c r="I4645" s="68" t="s">
        <v>5150</v>
      </c>
      <c r="J4645" s="70"/>
      <c r="K4645" s="178" t="s">
        <v>3455</v>
      </c>
    </row>
    <row r="4646" spans="1:11">
      <c r="A4646" s="67" t="s">
        <v>3799</v>
      </c>
      <c r="B4646" s="68" t="s">
        <v>3800</v>
      </c>
      <c r="C4646" s="68" t="s">
        <v>3783</v>
      </c>
      <c r="D4646" s="68" t="s">
        <v>3784</v>
      </c>
      <c r="E4646" s="68" t="s">
        <v>4319</v>
      </c>
      <c r="F4646" s="68" t="s">
        <v>4319</v>
      </c>
      <c r="G4646" s="68" t="s">
        <v>3481</v>
      </c>
      <c r="H4646" s="69">
        <v>271632407</v>
      </c>
      <c r="I4646" s="68" t="s">
        <v>5150</v>
      </c>
      <c r="J4646" s="70"/>
      <c r="K4646" s="178" t="s">
        <v>3455</v>
      </c>
    </row>
    <row r="4647" spans="1:11">
      <c r="A4647" s="67" t="s">
        <v>3801</v>
      </c>
      <c r="B4647" s="68" t="s">
        <v>3802</v>
      </c>
      <c r="C4647" s="68" t="s">
        <v>3783</v>
      </c>
      <c r="D4647" s="68" t="s">
        <v>3784</v>
      </c>
      <c r="E4647" s="68" t="s">
        <v>4319</v>
      </c>
      <c r="F4647" s="68" t="s">
        <v>4319</v>
      </c>
      <c r="G4647" s="68" t="s">
        <v>3481</v>
      </c>
      <c r="H4647" s="69">
        <v>696493</v>
      </c>
      <c r="I4647" s="68" t="s">
        <v>5150</v>
      </c>
      <c r="J4647" s="70"/>
      <c r="K4647" s="178" t="s">
        <v>3455</v>
      </c>
    </row>
    <row r="4648" spans="1:11">
      <c r="A4648" s="67" t="s">
        <v>3803</v>
      </c>
      <c r="B4648" s="68" t="s">
        <v>3804</v>
      </c>
      <c r="C4648" s="68" t="s">
        <v>3805</v>
      </c>
      <c r="D4648" s="68" t="s">
        <v>3806</v>
      </c>
      <c r="E4648" s="68" t="s">
        <v>4319</v>
      </c>
      <c r="F4648" s="68" t="s">
        <v>4319</v>
      </c>
      <c r="G4648" s="68" t="s">
        <v>3481</v>
      </c>
      <c r="H4648" s="69">
        <v>93330109</v>
      </c>
      <c r="I4648" s="68" t="s">
        <v>5150</v>
      </c>
      <c r="J4648" s="70"/>
      <c r="K4648" s="178" t="s">
        <v>3455</v>
      </c>
    </row>
    <row r="4649" spans="1:11">
      <c r="A4649" s="67" t="s">
        <v>3807</v>
      </c>
      <c r="B4649" s="68" t="s">
        <v>3808</v>
      </c>
      <c r="C4649" s="68" t="s">
        <v>3805</v>
      </c>
      <c r="D4649" s="68" t="s">
        <v>3806</v>
      </c>
      <c r="E4649" s="68" t="s">
        <v>4319</v>
      </c>
      <c r="F4649" s="68" t="s">
        <v>4319</v>
      </c>
      <c r="G4649" s="68" t="s">
        <v>3481</v>
      </c>
      <c r="H4649" s="69">
        <v>42486094</v>
      </c>
      <c r="I4649" s="68" t="s">
        <v>5150</v>
      </c>
      <c r="J4649" s="70"/>
      <c r="K4649" s="178" t="s">
        <v>3455</v>
      </c>
    </row>
    <row r="4650" spans="1:11">
      <c r="A4650" s="67" t="s">
        <v>3809</v>
      </c>
      <c r="B4650" s="68" t="s">
        <v>3810</v>
      </c>
      <c r="C4650" s="68" t="s">
        <v>3805</v>
      </c>
      <c r="D4650" s="68" t="s">
        <v>3806</v>
      </c>
      <c r="E4650" s="68" t="s">
        <v>4319</v>
      </c>
      <c r="F4650" s="68" t="s">
        <v>4319</v>
      </c>
      <c r="G4650" s="68" t="s">
        <v>3481</v>
      </c>
      <c r="H4650" s="69">
        <v>696493</v>
      </c>
      <c r="I4650" s="68" t="s">
        <v>5150</v>
      </c>
      <c r="J4650" s="70"/>
      <c r="K4650" s="178" t="s">
        <v>3455</v>
      </c>
    </row>
    <row r="4651" spans="1:11">
      <c r="A4651" s="67" t="s">
        <v>3811</v>
      </c>
      <c r="B4651" s="68" t="s">
        <v>3812</v>
      </c>
      <c r="C4651" s="68" t="s">
        <v>3805</v>
      </c>
      <c r="D4651" s="68" t="s">
        <v>3806</v>
      </c>
      <c r="E4651" s="68" t="s">
        <v>4319</v>
      </c>
      <c r="F4651" s="68" t="s">
        <v>4319</v>
      </c>
      <c r="G4651" s="68" t="s">
        <v>3481</v>
      </c>
      <c r="H4651" s="69">
        <v>2785974</v>
      </c>
      <c r="I4651" s="68" t="s">
        <v>5150</v>
      </c>
      <c r="J4651" s="70"/>
      <c r="K4651" s="178" t="s">
        <v>3455</v>
      </c>
    </row>
    <row r="4652" spans="1:11">
      <c r="A4652" s="67" t="s">
        <v>3813</v>
      </c>
      <c r="B4652" s="68" t="s">
        <v>3814</v>
      </c>
      <c r="C4652" s="68" t="s">
        <v>3805</v>
      </c>
      <c r="D4652" s="68" t="s">
        <v>3806</v>
      </c>
      <c r="E4652" s="68" t="s">
        <v>4319</v>
      </c>
      <c r="F4652" s="68" t="s">
        <v>4319</v>
      </c>
      <c r="G4652" s="68" t="s">
        <v>3481</v>
      </c>
      <c r="H4652" s="69">
        <v>4178959</v>
      </c>
      <c r="I4652" s="68" t="s">
        <v>5150</v>
      </c>
      <c r="J4652" s="70"/>
      <c r="K4652" s="178" t="s">
        <v>3455</v>
      </c>
    </row>
    <row r="4653" spans="1:11">
      <c r="A4653" s="67" t="s">
        <v>3815</v>
      </c>
      <c r="B4653" s="68" t="s">
        <v>3816</v>
      </c>
      <c r="C4653" s="68" t="s">
        <v>3805</v>
      </c>
      <c r="D4653" s="68" t="s">
        <v>3806</v>
      </c>
      <c r="E4653" s="68" t="s">
        <v>4319</v>
      </c>
      <c r="F4653" s="68" t="s">
        <v>4319</v>
      </c>
      <c r="G4653" s="68" t="s">
        <v>3481</v>
      </c>
      <c r="H4653" s="69">
        <v>696493</v>
      </c>
      <c r="I4653" s="68" t="s">
        <v>5150</v>
      </c>
      <c r="J4653" s="70"/>
      <c r="K4653" s="178" t="s">
        <v>3455</v>
      </c>
    </row>
    <row r="4654" spans="1:11">
      <c r="A4654" s="67" t="s">
        <v>3817</v>
      </c>
      <c r="B4654" s="68" t="s">
        <v>3818</v>
      </c>
      <c r="C4654" s="68" t="s">
        <v>3805</v>
      </c>
      <c r="D4654" s="68" t="s">
        <v>3806</v>
      </c>
      <c r="E4654" s="68" t="s">
        <v>4319</v>
      </c>
      <c r="F4654" s="68" t="s">
        <v>4319</v>
      </c>
      <c r="G4654" s="68" t="s">
        <v>3481</v>
      </c>
      <c r="H4654" s="69">
        <v>9750907</v>
      </c>
      <c r="I4654" s="68" t="s">
        <v>5150</v>
      </c>
      <c r="J4654" s="70"/>
      <c r="K4654" s="178" t="s">
        <v>3455</v>
      </c>
    </row>
    <row r="4655" spans="1:11">
      <c r="A4655" s="67" t="s">
        <v>3819</v>
      </c>
      <c r="B4655" s="68" t="s">
        <v>3820</v>
      </c>
      <c r="C4655" s="68" t="s">
        <v>3805</v>
      </c>
      <c r="D4655" s="68" t="s">
        <v>3806</v>
      </c>
      <c r="E4655" s="68" t="s">
        <v>4319</v>
      </c>
      <c r="F4655" s="68" t="s">
        <v>4319</v>
      </c>
      <c r="G4655" s="68" t="s">
        <v>3481</v>
      </c>
      <c r="H4655" s="69">
        <v>9750907</v>
      </c>
      <c r="I4655" s="68" t="s">
        <v>5150</v>
      </c>
      <c r="J4655" s="70"/>
      <c r="K4655" s="178" t="s">
        <v>3455</v>
      </c>
    </row>
    <row r="4656" spans="1:11">
      <c r="A4656" s="67" t="s">
        <v>3821</v>
      </c>
      <c r="B4656" s="68" t="s">
        <v>3820</v>
      </c>
      <c r="C4656" s="68" t="s">
        <v>3805</v>
      </c>
      <c r="D4656" s="68" t="s">
        <v>3806</v>
      </c>
      <c r="E4656" s="68" t="s">
        <v>4319</v>
      </c>
      <c r="F4656" s="68" t="s">
        <v>4319</v>
      </c>
      <c r="G4656" s="68" t="s">
        <v>3481</v>
      </c>
      <c r="H4656" s="69">
        <v>696493</v>
      </c>
      <c r="I4656" s="68" t="s">
        <v>5150</v>
      </c>
      <c r="J4656" s="70"/>
      <c r="K4656" s="178" t="s">
        <v>3455</v>
      </c>
    </row>
    <row r="4657" spans="1:11">
      <c r="A4657" s="67" t="s">
        <v>3822</v>
      </c>
      <c r="B4657" s="68" t="s">
        <v>3823</v>
      </c>
      <c r="C4657" s="68" t="s">
        <v>3824</v>
      </c>
      <c r="D4657" s="68" t="s">
        <v>3825</v>
      </c>
      <c r="E4657" s="68" t="s">
        <v>4319</v>
      </c>
      <c r="F4657" s="68" t="s">
        <v>4319</v>
      </c>
      <c r="G4657" s="68" t="s">
        <v>3481</v>
      </c>
      <c r="H4657" s="69">
        <v>79400241</v>
      </c>
      <c r="I4657" s="68" t="s">
        <v>5150</v>
      </c>
      <c r="J4657" s="70"/>
      <c r="K4657" s="178" t="s">
        <v>3455</v>
      </c>
    </row>
    <row r="4658" spans="1:11">
      <c r="A4658" s="67" t="s">
        <v>3826</v>
      </c>
      <c r="B4658" s="68" t="s">
        <v>3827</v>
      </c>
      <c r="C4658" s="68" t="s">
        <v>3824</v>
      </c>
      <c r="D4658" s="68" t="s">
        <v>3825</v>
      </c>
      <c r="E4658" s="68" t="s">
        <v>4319</v>
      </c>
      <c r="F4658" s="68" t="s">
        <v>4319</v>
      </c>
      <c r="G4658" s="68" t="s">
        <v>3481</v>
      </c>
      <c r="H4658" s="69">
        <v>44575574</v>
      </c>
      <c r="I4658" s="68" t="s">
        <v>5150</v>
      </c>
      <c r="J4658" s="70"/>
      <c r="K4658" s="178" t="s">
        <v>3455</v>
      </c>
    </row>
    <row r="4659" spans="1:11">
      <c r="A4659" s="67" t="s">
        <v>3828</v>
      </c>
      <c r="B4659" s="68" t="s">
        <v>3829</v>
      </c>
      <c r="C4659" s="68" t="s">
        <v>3824</v>
      </c>
      <c r="D4659" s="68" t="s">
        <v>3825</v>
      </c>
      <c r="E4659" s="68" t="s">
        <v>4319</v>
      </c>
      <c r="F4659" s="68" t="s">
        <v>4319</v>
      </c>
      <c r="G4659" s="68" t="s">
        <v>3481</v>
      </c>
      <c r="H4659" s="69">
        <v>4178959</v>
      </c>
      <c r="I4659" s="68" t="s">
        <v>5150</v>
      </c>
      <c r="J4659" s="70"/>
      <c r="K4659" s="178" t="s">
        <v>3455</v>
      </c>
    </row>
    <row r="4660" spans="1:11">
      <c r="A4660" s="67" t="s">
        <v>3830</v>
      </c>
      <c r="B4660" s="68" t="s">
        <v>3831</v>
      </c>
      <c r="C4660" s="68" t="s">
        <v>3824</v>
      </c>
      <c r="D4660" s="68" t="s">
        <v>3825</v>
      </c>
      <c r="E4660" s="68" t="s">
        <v>4319</v>
      </c>
      <c r="F4660" s="68" t="s">
        <v>4319</v>
      </c>
      <c r="G4660" s="68" t="s">
        <v>3481</v>
      </c>
      <c r="H4660" s="69">
        <v>1392986</v>
      </c>
      <c r="I4660" s="68" t="s">
        <v>5150</v>
      </c>
      <c r="J4660" s="70"/>
      <c r="K4660" s="178" t="s">
        <v>3455</v>
      </c>
    </row>
    <row r="4661" spans="1:11">
      <c r="A4661" s="67" t="s">
        <v>3832</v>
      </c>
      <c r="B4661" s="68" t="s">
        <v>3833</v>
      </c>
      <c r="C4661" s="68" t="s">
        <v>3824</v>
      </c>
      <c r="D4661" s="68" t="s">
        <v>3825</v>
      </c>
      <c r="E4661" s="68" t="s">
        <v>4319</v>
      </c>
      <c r="F4661" s="68" t="s">
        <v>4319</v>
      </c>
      <c r="G4661" s="68" t="s">
        <v>3481</v>
      </c>
      <c r="H4661" s="69">
        <v>1392986</v>
      </c>
      <c r="I4661" s="68" t="s">
        <v>5150</v>
      </c>
      <c r="J4661" s="70"/>
      <c r="K4661" s="178" t="s">
        <v>3455</v>
      </c>
    </row>
    <row r="4662" spans="1:11">
      <c r="A4662" s="67" t="s">
        <v>3834</v>
      </c>
      <c r="B4662" s="68" t="s">
        <v>3835</v>
      </c>
      <c r="C4662" s="68" t="s">
        <v>3824</v>
      </c>
      <c r="D4662" s="68" t="s">
        <v>3825</v>
      </c>
      <c r="E4662" s="68" t="s">
        <v>4319</v>
      </c>
      <c r="F4662" s="68" t="s">
        <v>4319</v>
      </c>
      <c r="G4662" s="68" t="s">
        <v>3481</v>
      </c>
      <c r="H4662" s="69">
        <v>4178959</v>
      </c>
      <c r="I4662" s="68" t="s">
        <v>5150</v>
      </c>
      <c r="J4662" s="70"/>
      <c r="K4662" s="178" t="s">
        <v>3455</v>
      </c>
    </row>
    <row r="4663" spans="1:11">
      <c r="A4663" s="67" t="s">
        <v>3836</v>
      </c>
      <c r="B4663" s="68" t="s">
        <v>3837</v>
      </c>
      <c r="C4663" s="68" t="s">
        <v>3824</v>
      </c>
      <c r="D4663" s="68" t="s">
        <v>3825</v>
      </c>
      <c r="E4663" s="68" t="s">
        <v>4319</v>
      </c>
      <c r="F4663" s="68" t="s">
        <v>4319</v>
      </c>
      <c r="G4663" s="68" t="s">
        <v>3481</v>
      </c>
      <c r="H4663" s="69">
        <v>2785974</v>
      </c>
      <c r="I4663" s="68" t="s">
        <v>5150</v>
      </c>
      <c r="J4663" s="70"/>
      <c r="K4663" s="178" t="s">
        <v>3455</v>
      </c>
    </row>
    <row r="4664" spans="1:11">
      <c r="A4664" s="67" t="s">
        <v>3838</v>
      </c>
      <c r="B4664" s="68" t="s">
        <v>3839</v>
      </c>
      <c r="C4664" s="68" t="s">
        <v>3824</v>
      </c>
      <c r="D4664" s="68" t="s">
        <v>3825</v>
      </c>
      <c r="E4664" s="68" t="s">
        <v>4319</v>
      </c>
      <c r="F4664" s="68" t="s">
        <v>4319</v>
      </c>
      <c r="G4664" s="68" t="s">
        <v>3481</v>
      </c>
      <c r="H4664" s="69">
        <v>2785974</v>
      </c>
      <c r="I4664" s="68" t="s">
        <v>5150</v>
      </c>
      <c r="J4664" s="70"/>
      <c r="K4664" s="178" t="s">
        <v>3455</v>
      </c>
    </row>
    <row r="4665" spans="1:11">
      <c r="A4665" s="67" t="s">
        <v>3840</v>
      </c>
      <c r="B4665" s="68" t="s">
        <v>3841</v>
      </c>
      <c r="C4665" s="68" t="s">
        <v>3824</v>
      </c>
      <c r="D4665" s="68" t="s">
        <v>3825</v>
      </c>
      <c r="E4665" s="68" t="s">
        <v>4319</v>
      </c>
      <c r="F4665" s="68" t="s">
        <v>4319</v>
      </c>
      <c r="G4665" s="68" t="s">
        <v>3481</v>
      </c>
      <c r="H4665" s="69">
        <v>13233374</v>
      </c>
      <c r="I4665" s="68" t="s">
        <v>5150</v>
      </c>
      <c r="J4665" s="70"/>
      <c r="K4665" s="178" t="s">
        <v>3455</v>
      </c>
    </row>
    <row r="4666" spans="1:11">
      <c r="A4666" s="67" t="s">
        <v>3842</v>
      </c>
      <c r="B4666" s="68" t="s">
        <v>3843</v>
      </c>
      <c r="C4666" s="68" t="s">
        <v>3824</v>
      </c>
      <c r="D4666" s="68" t="s">
        <v>3825</v>
      </c>
      <c r="E4666" s="68" t="s">
        <v>4319</v>
      </c>
      <c r="F4666" s="68" t="s">
        <v>4319</v>
      </c>
      <c r="G4666" s="68" t="s">
        <v>3481</v>
      </c>
      <c r="H4666" s="69">
        <v>696493</v>
      </c>
      <c r="I4666" s="68" t="s">
        <v>5150</v>
      </c>
      <c r="J4666" s="70"/>
      <c r="K4666" s="178" t="s">
        <v>3455</v>
      </c>
    </row>
    <row r="4667" spans="1:11">
      <c r="A4667" s="67" t="s">
        <v>3844</v>
      </c>
      <c r="B4667" s="68" t="s">
        <v>3845</v>
      </c>
      <c r="C4667" s="68" t="s">
        <v>3846</v>
      </c>
      <c r="D4667" s="68" t="s">
        <v>3847</v>
      </c>
      <c r="E4667" s="68" t="s">
        <v>4319</v>
      </c>
      <c r="F4667" s="68" t="s">
        <v>4319</v>
      </c>
      <c r="G4667" s="68" t="s">
        <v>3481</v>
      </c>
      <c r="H4667" s="69">
        <v>2785974</v>
      </c>
      <c r="I4667" s="68" t="s">
        <v>5150</v>
      </c>
      <c r="J4667" s="70"/>
      <c r="K4667" s="178" t="s">
        <v>3455</v>
      </c>
    </row>
    <row r="4668" spans="1:11">
      <c r="A4668" s="67" t="s">
        <v>3848</v>
      </c>
      <c r="B4668" s="68" t="s">
        <v>3849</v>
      </c>
      <c r="C4668" s="68" t="s">
        <v>3846</v>
      </c>
      <c r="D4668" s="68" t="s">
        <v>3847</v>
      </c>
      <c r="E4668" s="68" t="s">
        <v>4319</v>
      </c>
      <c r="F4668" s="68" t="s">
        <v>4319</v>
      </c>
      <c r="G4668" s="68" t="s">
        <v>3481</v>
      </c>
      <c r="H4668" s="69">
        <v>23680774</v>
      </c>
      <c r="I4668" s="68" t="s">
        <v>5150</v>
      </c>
      <c r="J4668" s="70"/>
      <c r="K4668" s="178" t="s">
        <v>3455</v>
      </c>
    </row>
    <row r="4669" spans="1:11">
      <c r="A4669" s="67" t="s">
        <v>3850</v>
      </c>
      <c r="B4669" s="68" t="s">
        <v>3851</v>
      </c>
      <c r="C4669" s="68" t="s">
        <v>3846</v>
      </c>
      <c r="D4669" s="68" t="s">
        <v>3847</v>
      </c>
      <c r="E4669" s="68" t="s">
        <v>4319</v>
      </c>
      <c r="F4669" s="68" t="s">
        <v>4319</v>
      </c>
      <c r="G4669" s="68" t="s">
        <v>3481</v>
      </c>
      <c r="H4669" s="69">
        <v>13929868</v>
      </c>
      <c r="I4669" s="68" t="s">
        <v>5150</v>
      </c>
      <c r="J4669" s="70"/>
      <c r="K4669" s="178" t="s">
        <v>3455</v>
      </c>
    </row>
    <row r="4670" spans="1:11">
      <c r="A4670" s="67" t="s">
        <v>3852</v>
      </c>
      <c r="B4670" s="68" t="s">
        <v>3853</v>
      </c>
      <c r="C4670" s="68" t="s">
        <v>3846</v>
      </c>
      <c r="D4670" s="68" t="s">
        <v>3847</v>
      </c>
      <c r="E4670" s="68" t="s">
        <v>4319</v>
      </c>
      <c r="F4670" s="68" t="s">
        <v>4319</v>
      </c>
      <c r="G4670" s="68" t="s">
        <v>3481</v>
      </c>
      <c r="H4670" s="69">
        <v>40396615</v>
      </c>
      <c r="I4670" s="68" t="s">
        <v>5150</v>
      </c>
      <c r="J4670" s="70"/>
      <c r="K4670" s="178" t="s">
        <v>3455</v>
      </c>
    </row>
    <row r="4671" spans="1:11">
      <c r="A4671" s="67" t="s">
        <v>3854</v>
      </c>
      <c r="B4671" s="68" t="s">
        <v>3855</v>
      </c>
      <c r="C4671" s="68" t="s">
        <v>3846</v>
      </c>
      <c r="D4671" s="68" t="s">
        <v>3847</v>
      </c>
      <c r="E4671" s="68" t="s">
        <v>4319</v>
      </c>
      <c r="F4671" s="68" t="s">
        <v>4319</v>
      </c>
      <c r="G4671" s="68" t="s">
        <v>3481</v>
      </c>
      <c r="H4671" s="69">
        <v>23680774</v>
      </c>
      <c r="I4671" s="68" t="s">
        <v>5150</v>
      </c>
      <c r="J4671" s="70"/>
      <c r="K4671" s="178" t="s">
        <v>3455</v>
      </c>
    </row>
    <row r="4672" spans="1:11">
      <c r="A4672" s="67" t="s">
        <v>3856</v>
      </c>
      <c r="B4672" s="68" t="s">
        <v>3857</v>
      </c>
      <c r="C4672" s="68" t="s">
        <v>3846</v>
      </c>
      <c r="D4672" s="68" t="s">
        <v>3847</v>
      </c>
      <c r="E4672" s="68" t="s">
        <v>4319</v>
      </c>
      <c r="F4672" s="68" t="s">
        <v>4319</v>
      </c>
      <c r="G4672" s="68" t="s">
        <v>3481</v>
      </c>
      <c r="H4672" s="69">
        <v>29949214</v>
      </c>
      <c r="I4672" s="68" t="s">
        <v>5150</v>
      </c>
      <c r="J4672" s="70"/>
      <c r="K4672" s="178" t="s">
        <v>3455</v>
      </c>
    </row>
    <row r="4673" spans="1:11">
      <c r="A4673" s="67" t="s">
        <v>3858</v>
      </c>
      <c r="B4673" s="68" t="s">
        <v>3859</v>
      </c>
      <c r="C4673" s="68" t="s">
        <v>3846</v>
      </c>
      <c r="D4673" s="68" t="s">
        <v>3847</v>
      </c>
      <c r="E4673" s="68" t="s">
        <v>4319</v>
      </c>
      <c r="F4673" s="68" t="s">
        <v>4319</v>
      </c>
      <c r="G4673" s="68" t="s">
        <v>3481</v>
      </c>
      <c r="H4673" s="69">
        <v>32038694</v>
      </c>
      <c r="I4673" s="68" t="s">
        <v>5150</v>
      </c>
      <c r="J4673" s="70"/>
      <c r="K4673" s="178" t="s">
        <v>3455</v>
      </c>
    </row>
    <row r="4674" spans="1:11">
      <c r="A4674" s="67" t="s">
        <v>3860</v>
      </c>
      <c r="B4674" s="68" t="s">
        <v>3861</v>
      </c>
      <c r="C4674" s="68" t="s">
        <v>3846</v>
      </c>
      <c r="D4674" s="68" t="s">
        <v>3847</v>
      </c>
      <c r="E4674" s="68" t="s">
        <v>4319</v>
      </c>
      <c r="F4674" s="68" t="s">
        <v>4319</v>
      </c>
      <c r="G4674" s="68" t="s">
        <v>3481</v>
      </c>
      <c r="H4674" s="69">
        <v>34824668</v>
      </c>
      <c r="I4674" s="68" t="s">
        <v>5150</v>
      </c>
      <c r="J4674" s="70"/>
      <c r="K4674" s="178" t="s">
        <v>3455</v>
      </c>
    </row>
    <row r="4675" spans="1:11">
      <c r="A4675" s="67" t="s">
        <v>3862</v>
      </c>
      <c r="B4675" s="68" t="s">
        <v>3863</v>
      </c>
      <c r="C4675" s="68" t="s">
        <v>3846</v>
      </c>
      <c r="D4675" s="68" t="s">
        <v>3847</v>
      </c>
      <c r="E4675" s="68" t="s">
        <v>4319</v>
      </c>
      <c r="F4675" s="68" t="s">
        <v>4319</v>
      </c>
      <c r="G4675" s="68" t="s">
        <v>3481</v>
      </c>
      <c r="H4675" s="69">
        <v>22984280</v>
      </c>
      <c r="I4675" s="68" t="s">
        <v>5150</v>
      </c>
      <c r="J4675" s="70"/>
      <c r="K4675" s="178" t="s">
        <v>3455</v>
      </c>
    </row>
    <row r="4676" spans="1:11">
      <c r="A4676" s="67" t="s">
        <v>3864</v>
      </c>
      <c r="B4676" s="68" t="s">
        <v>3865</v>
      </c>
      <c r="C4676" s="68" t="s">
        <v>3846</v>
      </c>
      <c r="D4676" s="68" t="s">
        <v>3847</v>
      </c>
      <c r="E4676" s="68" t="s">
        <v>4319</v>
      </c>
      <c r="F4676" s="68" t="s">
        <v>4319</v>
      </c>
      <c r="G4676" s="68" t="s">
        <v>3481</v>
      </c>
      <c r="H4676" s="69">
        <v>31342200</v>
      </c>
      <c r="I4676" s="68" t="s">
        <v>5150</v>
      </c>
      <c r="J4676" s="70"/>
      <c r="K4676" s="178" t="s">
        <v>3455</v>
      </c>
    </row>
    <row r="4677" spans="1:11">
      <c r="A4677" s="67" t="s">
        <v>3866</v>
      </c>
      <c r="B4677" s="68" t="s">
        <v>3867</v>
      </c>
      <c r="C4677" s="68" t="s">
        <v>3846</v>
      </c>
      <c r="D4677" s="68" t="s">
        <v>3847</v>
      </c>
      <c r="E4677" s="68" t="s">
        <v>4319</v>
      </c>
      <c r="F4677" s="68" t="s">
        <v>4319</v>
      </c>
      <c r="G4677" s="68" t="s">
        <v>3481</v>
      </c>
      <c r="H4677" s="69">
        <v>29949214</v>
      </c>
      <c r="I4677" s="68" t="s">
        <v>5150</v>
      </c>
      <c r="J4677" s="70"/>
      <c r="K4677" s="178" t="s">
        <v>3455</v>
      </c>
    </row>
    <row r="4678" spans="1:11">
      <c r="A4678" s="67" t="s">
        <v>3868</v>
      </c>
      <c r="B4678" s="68" t="s">
        <v>3869</v>
      </c>
      <c r="C4678" s="68" t="s">
        <v>3846</v>
      </c>
      <c r="D4678" s="68" t="s">
        <v>3847</v>
      </c>
      <c r="E4678" s="68" t="s">
        <v>4319</v>
      </c>
      <c r="F4678" s="68" t="s">
        <v>4319</v>
      </c>
      <c r="G4678" s="68" t="s">
        <v>3481</v>
      </c>
      <c r="H4678" s="69">
        <v>24377268</v>
      </c>
      <c r="I4678" s="68" t="s">
        <v>5150</v>
      </c>
      <c r="J4678" s="70"/>
      <c r="K4678" s="178" t="s">
        <v>3455</v>
      </c>
    </row>
    <row r="4679" spans="1:11">
      <c r="A4679" s="67" t="s">
        <v>3870</v>
      </c>
      <c r="B4679" s="68" t="s">
        <v>3871</v>
      </c>
      <c r="C4679" s="68" t="s">
        <v>3846</v>
      </c>
      <c r="D4679" s="68" t="s">
        <v>3847</v>
      </c>
      <c r="E4679" s="68" t="s">
        <v>4319</v>
      </c>
      <c r="F4679" s="68" t="s">
        <v>4319</v>
      </c>
      <c r="G4679" s="68" t="s">
        <v>3481</v>
      </c>
      <c r="H4679" s="69">
        <v>696493</v>
      </c>
      <c r="I4679" s="68" t="s">
        <v>5150</v>
      </c>
      <c r="J4679" s="70"/>
      <c r="K4679" s="178" t="s">
        <v>3455</v>
      </c>
    </row>
    <row r="4680" spans="1:11">
      <c r="A4680" s="67" t="s">
        <v>3872</v>
      </c>
      <c r="B4680" s="68" t="s">
        <v>3873</v>
      </c>
      <c r="C4680" s="68" t="s">
        <v>3846</v>
      </c>
      <c r="D4680" s="68" t="s">
        <v>3847</v>
      </c>
      <c r="E4680" s="68" t="s">
        <v>4319</v>
      </c>
      <c r="F4680" s="68" t="s">
        <v>4319</v>
      </c>
      <c r="G4680" s="68" t="s">
        <v>3481</v>
      </c>
      <c r="H4680" s="69">
        <v>22287787</v>
      </c>
      <c r="I4680" s="68" t="s">
        <v>5150</v>
      </c>
      <c r="J4680" s="70"/>
      <c r="K4680" s="178" t="s">
        <v>3455</v>
      </c>
    </row>
    <row r="4681" spans="1:11">
      <c r="A4681" s="67" t="s">
        <v>3874</v>
      </c>
      <c r="B4681" s="68" t="s">
        <v>3875</v>
      </c>
      <c r="C4681" s="68" t="s">
        <v>3846</v>
      </c>
      <c r="D4681" s="68" t="s">
        <v>3847</v>
      </c>
      <c r="E4681" s="68" t="s">
        <v>4319</v>
      </c>
      <c r="F4681" s="68" t="s">
        <v>4319</v>
      </c>
      <c r="G4681" s="68" t="s">
        <v>3481</v>
      </c>
      <c r="H4681" s="69">
        <v>16019347</v>
      </c>
      <c r="I4681" s="68" t="s">
        <v>5150</v>
      </c>
      <c r="J4681" s="70"/>
      <c r="K4681" s="178" t="s">
        <v>3455</v>
      </c>
    </row>
    <row r="4682" spans="1:11">
      <c r="A4682" s="67" t="s">
        <v>3876</v>
      </c>
      <c r="B4682" s="68" t="s">
        <v>3877</v>
      </c>
      <c r="C4682" s="68" t="s">
        <v>3846</v>
      </c>
      <c r="D4682" s="68" t="s">
        <v>3847</v>
      </c>
      <c r="E4682" s="68" t="s">
        <v>4319</v>
      </c>
      <c r="F4682" s="68" t="s">
        <v>4319</v>
      </c>
      <c r="G4682" s="68" t="s">
        <v>3481</v>
      </c>
      <c r="H4682" s="69">
        <v>19501814</v>
      </c>
      <c r="I4682" s="68" t="s">
        <v>5150</v>
      </c>
      <c r="J4682" s="70"/>
      <c r="K4682" s="178" t="s">
        <v>3455</v>
      </c>
    </row>
    <row r="4683" spans="1:11">
      <c r="A4683" s="67" t="s">
        <v>3878</v>
      </c>
      <c r="B4683" s="68" t="s">
        <v>3879</v>
      </c>
      <c r="C4683" s="68" t="s">
        <v>3846</v>
      </c>
      <c r="D4683" s="68" t="s">
        <v>3847</v>
      </c>
      <c r="E4683" s="68" t="s">
        <v>4319</v>
      </c>
      <c r="F4683" s="68" t="s">
        <v>4319</v>
      </c>
      <c r="G4683" s="68" t="s">
        <v>3481</v>
      </c>
      <c r="H4683" s="69">
        <v>17412333</v>
      </c>
      <c r="I4683" s="68" t="s">
        <v>5150</v>
      </c>
      <c r="J4683" s="70"/>
      <c r="K4683" s="178" t="s">
        <v>3455</v>
      </c>
    </row>
    <row r="4684" spans="1:11">
      <c r="A4684" s="67" t="s">
        <v>3880</v>
      </c>
      <c r="B4684" s="68" t="s">
        <v>3881</v>
      </c>
      <c r="C4684" s="68" t="s">
        <v>3846</v>
      </c>
      <c r="D4684" s="68" t="s">
        <v>3847</v>
      </c>
      <c r="E4684" s="68" t="s">
        <v>4319</v>
      </c>
      <c r="F4684" s="68" t="s">
        <v>4319</v>
      </c>
      <c r="G4684" s="68" t="s">
        <v>3481</v>
      </c>
      <c r="H4684" s="69">
        <v>14626360</v>
      </c>
      <c r="I4684" s="68" t="s">
        <v>5150</v>
      </c>
      <c r="J4684" s="70"/>
      <c r="K4684" s="178" t="s">
        <v>3455</v>
      </c>
    </row>
    <row r="4685" spans="1:11">
      <c r="A4685" s="67" t="s">
        <v>3882</v>
      </c>
      <c r="B4685" s="68" t="s">
        <v>3883</v>
      </c>
      <c r="C4685" s="68" t="s">
        <v>3846</v>
      </c>
      <c r="D4685" s="68" t="s">
        <v>3847</v>
      </c>
      <c r="E4685" s="68" t="s">
        <v>4319</v>
      </c>
      <c r="F4685" s="68" t="s">
        <v>4319</v>
      </c>
      <c r="G4685" s="68" t="s">
        <v>3481</v>
      </c>
      <c r="H4685" s="69">
        <v>696493</v>
      </c>
      <c r="I4685" s="68" t="s">
        <v>5150</v>
      </c>
      <c r="J4685" s="70"/>
      <c r="K4685" s="178" t="s">
        <v>3455</v>
      </c>
    </row>
    <row r="4686" spans="1:11">
      <c r="A4686" s="67" t="s">
        <v>3884</v>
      </c>
      <c r="B4686" s="68" t="s">
        <v>3885</v>
      </c>
      <c r="C4686" s="68" t="s">
        <v>3846</v>
      </c>
      <c r="D4686" s="68" t="s">
        <v>3847</v>
      </c>
      <c r="E4686" s="68" t="s">
        <v>4319</v>
      </c>
      <c r="F4686" s="68" t="s">
        <v>4319</v>
      </c>
      <c r="G4686" s="68" t="s">
        <v>3481</v>
      </c>
      <c r="H4686" s="69">
        <v>18108827</v>
      </c>
      <c r="I4686" s="68" t="s">
        <v>5150</v>
      </c>
      <c r="J4686" s="70"/>
      <c r="K4686" s="178" t="s">
        <v>3455</v>
      </c>
    </row>
    <row r="4687" spans="1:11">
      <c r="A4687" s="67" t="s">
        <v>3886</v>
      </c>
      <c r="B4687" s="68" t="s">
        <v>3887</v>
      </c>
      <c r="C4687" s="68" t="s">
        <v>3846</v>
      </c>
      <c r="D4687" s="68" t="s">
        <v>3847</v>
      </c>
      <c r="E4687" s="68" t="s">
        <v>4319</v>
      </c>
      <c r="F4687" s="68" t="s">
        <v>4319</v>
      </c>
      <c r="G4687" s="68" t="s">
        <v>3481</v>
      </c>
      <c r="H4687" s="69">
        <v>52237000</v>
      </c>
      <c r="I4687" s="68" t="s">
        <v>5150</v>
      </c>
      <c r="J4687" s="70"/>
      <c r="K4687" s="178" t="s">
        <v>3455</v>
      </c>
    </row>
    <row r="4688" spans="1:11">
      <c r="A4688" s="67" t="s">
        <v>3888</v>
      </c>
      <c r="B4688" s="68" t="s">
        <v>3889</v>
      </c>
      <c r="C4688" s="68" t="s">
        <v>3846</v>
      </c>
      <c r="D4688" s="68" t="s">
        <v>3847</v>
      </c>
      <c r="E4688" s="68" t="s">
        <v>4319</v>
      </c>
      <c r="F4688" s="68" t="s">
        <v>4319</v>
      </c>
      <c r="G4688" s="68" t="s">
        <v>3481</v>
      </c>
      <c r="H4688" s="69">
        <v>21591294</v>
      </c>
      <c r="I4688" s="68" t="s">
        <v>5150</v>
      </c>
      <c r="J4688" s="70"/>
      <c r="K4688" s="178" t="s">
        <v>3455</v>
      </c>
    </row>
    <row r="4689" spans="1:11">
      <c r="A4689" s="67" t="s">
        <v>3890</v>
      </c>
      <c r="B4689" s="68" t="s">
        <v>3891</v>
      </c>
      <c r="C4689" s="68" t="s">
        <v>3846</v>
      </c>
      <c r="D4689" s="68" t="s">
        <v>3847</v>
      </c>
      <c r="E4689" s="68" t="s">
        <v>4319</v>
      </c>
      <c r="F4689" s="68" t="s">
        <v>4319</v>
      </c>
      <c r="G4689" s="68" t="s">
        <v>3481</v>
      </c>
      <c r="H4689" s="69">
        <v>10447401</v>
      </c>
      <c r="I4689" s="68" t="s">
        <v>5150</v>
      </c>
      <c r="J4689" s="70"/>
      <c r="K4689" s="178" t="s">
        <v>3455</v>
      </c>
    </row>
    <row r="4690" spans="1:11">
      <c r="A4690" s="67" t="s">
        <v>3892</v>
      </c>
      <c r="B4690" s="68" t="s">
        <v>3893</v>
      </c>
      <c r="C4690" s="68" t="s">
        <v>3846</v>
      </c>
      <c r="D4690" s="68" t="s">
        <v>3847</v>
      </c>
      <c r="E4690" s="68" t="s">
        <v>4319</v>
      </c>
      <c r="F4690" s="68" t="s">
        <v>4319</v>
      </c>
      <c r="G4690" s="68" t="s">
        <v>3481</v>
      </c>
      <c r="H4690" s="69">
        <v>22287787</v>
      </c>
      <c r="I4690" s="68" t="s">
        <v>5150</v>
      </c>
      <c r="J4690" s="70"/>
      <c r="K4690" s="178" t="s">
        <v>3455</v>
      </c>
    </row>
    <row r="4691" spans="1:11">
      <c r="A4691" s="67" t="s">
        <v>3894</v>
      </c>
      <c r="B4691" s="68" t="s">
        <v>3895</v>
      </c>
      <c r="C4691" s="68" t="s">
        <v>3846</v>
      </c>
      <c r="D4691" s="68" t="s">
        <v>3847</v>
      </c>
      <c r="E4691" s="68" t="s">
        <v>4319</v>
      </c>
      <c r="F4691" s="68" t="s">
        <v>4319</v>
      </c>
      <c r="G4691" s="68" t="s">
        <v>3481</v>
      </c>
      <c r="H4691" s="69">
        <v>70345829</v>
      </c>
      <c r="I4691" s="68" t="s">
        <v>5150</v>
      </c>
      <c r="J4691" s="70"/>
      <c r="K4691" s="178" t="s">
        <v>3455</v>
      </c>
    </row>
    <row r="4692" spans="1:11">
      <c r="A4692" s="67" t="s">
        <v>3896</v>
      </c>
      <c r="B4692" s="68" t="s">
        <v>3897</v>
      </c>
      <c r="C4692" s="68" t="s">
        <v>3846</v>
      </c>
      <c r="D4692" s="68" t="s">
        <v>3847</v>
      </c>
      <c r="E4692" s="68" t="s">
        <v>4319</v>
      </c>
      <c r="F4692" s="68" t="s">
        <v>4319</v>
      </c>
      <c r="G4692" s="68" t="s">
        <v>3481</v>
      </c>
      <c r="H4692" s="69">
        <v>98902057</v>
      </c>
      <c r="I4692" s="68" t="s">
        <v>5150</v>
      </c>
      <c r="J4692" s="70"/>
      <c r="K4692" s="178" t="s">
        <v>3455</v>
      </c>
    </row>
    <row r="4693" spans="1:11">
      <c r="A4693" s="67" t="s">
        <v>3898</v>
      </c>
      <c r="B4693" s="68" t="s">
        <v>3899</v>
      </c>
      <c r="C4693" s="68" t="s">
        <v>3900</v>
      </c>
      <c r="D4693" s="68" t="s">
        <v>3901</v>
      </c>
      <c r="E4693" s="68" t="s">
        <v>4319</v>
      </c>
      <c r="F4693" s="68" t="s">
        <v>4319</v>
      </c>
      <c r="G4693" s="68" t="s">
        <v>3481</v>
      </c>
      <c r="H4693" s="69">
        <v>111438935</v>
      </c>
      <c r="I4693" s="68" t="s">
        <v>5150</v>
      </c>
      <c r="J4693" s="70"/>
      <c r="K4693" s="178" t="s">
        <v>3455</v>
      </c>
    </row>
    <row r="4694" spans="1:11">
      <c r="A4694" s="67" t="s">
        <v>3902</v>
      </c>
      <c r="B4694" s="68" t="s">
        <v>3903</v>
      </c>
      <c r="C4694" s="68" t="s">
        <v>3900</v>
      </c>
      <c r="D4694" s="68" t="s">
        <v>3901</v>
      </c>
      <c r="E4694" s="68" t="s">
        <v>4319</v>
      </c>
      <c r="F4694" s="68" t="s">
        <v>4319</v>
      </c>
      <c r="G4694" s="68" t="s">
        <v>3481</v>
      </c>
      <c r="H4694" s="69">
        <v>99598550</v>
      </c>
      <c r="I4694" s="68" t="s">
        <v>5150</v>
      </c>
      <c r="J4694" s="70"/>
      <c r="K4694" s="178" t="s">
        <v>3455</v>
      </c>
    </row>
    <row r="4695" spans="1:11">
      <c r="A4695" s="67" t="s">
        <v>3904</v>
      </c>
      <c r="B4695" s="68" t="s">
        <v>3905</v>
      </c>
      <c r="C4695" s="68" t="s">
        <v>3900</v>
      </c>
      <c r="D4695" s="68" t="s">
        <v>3901</v>
      </c>
      <c r="E4695" s="68" t="s">
        <v>4319</v>
      </c>
      <c r="F4695" s="68" t="s">
        <v>4319</v>
      </c>
      <c r="G4695" s="68" t="s">
        <v>3481</v>
      </c>
      <c r="H4695" s="69">
        <v>53629988</v>
      </c>
      <c r="I4695" s="68" t="s">
        <v>5150</v>
      </c>
      <c r="J4695" s="70"/>
      <c r="K4695" s="178" t="s">
        <v>3455</v>
      </c>
    </row>
    <row r="4696" spans="1:11">
      <c r="A4696" s="67" t="s">
        <v>3906</v>
      </c>
      <c r="B4696" s="68" t="s">
        <v>3907</v>
      </c>
      <c r="C4696" s="68" t="s">
        <v>3900</v>
      </c>
      <c r="D4696" s="68" t="s">
        <v>3901</v>
      </c>
      <c r="E4696" s="68" t="s">
        <v>4319</v>
      </c>
      <c r="F4696" s="68" t="s">
        <v>4319</v>
      </c>
      <c r="G4696" s="68" t="s">
        <v>3481</v>
      </c>
      <c r="H4696" s="69">
        <v>79400241</v>
      </c>
      <c r="I4696" s="68" t="s">
        <v>5150</v>
      </c>
      <c r="J4696" s="70"/>
      <c r="K4696" s="178" t="s">
        <v>3455</v>
      </c>
    </row>
    <row r="4697" spans="1:11">
      <c r="A4697" s="67" t="s">
        <v>3908</v>
      </c>
      <c r="B4697" s="68" t="s">
        <v>3909</v>
      </c>
      <c r="C4697" s="68" t="s">
        <v>3900</v>
      </c>
      <c r="D4697" s="68" t="s">
        <v>3901</v>
      </c>
      <c r="E4697" s="68" t="s">
        <v>4319</v>
      </c>
      <c r="F4697" s="68" t="s">
        <v>4319</v>
      </c>
      <c r="G4697" s="68" t="s">
        <v>3481</v>
      </c>
      <c r="H4697" s="69">
        <v>2785974</v>
      </c>
      <c r="I4697" s="68" t="s">
        <v>5150</v>
      </c>
      <c r="J4697" s="70"/>
      <c r="K4697" s="178" t="s">
        <v>3455</v>
      </c>
    </row>
    <row r="4698" spans="1:11">
      <c r="A4698" s="67" t="s">
        <v>3910</v>
      </c>
      <c r="B4698" s="68" t="s">
        <v>3911</v>
      </c>
      <c r="C4698" s="68" t="s">
        <v>3900</v>
      </c>
      <c r="D4698" s="68" t="s">
        <v>3901</v>
      </c>
      <c r="E4698" s="68" t="s">
        <v>4319</v>
      </c>
      <c r="F4698" s="68" t="s">
        <v>4319</v>
      </c>
      <c r="G4698" s="68" t="s">
        <v>3481</v>
      </c>
      <c r="H4698" s="69">
        <v>2089480</v>
      </c>
      <c r="I4698" s="68" t="s">
        <v>5150</v>
      </c>
      <c r="J4698" s="70"/>
      <c r="K4698" s="178" t="s">
        <v>3455</v>
      </c>
    </row>
    <row r="4699" spans="1:11">
      <c r="A4699" s="67" t="s">
        <v>3912</v>
      </c>
      <c r="B4699" s="68" t="s">
        <v>3913</v>
      </c>
      <c r="C4699" s="68" t="s">
        <v>3900</v>
      </c>
      <c r="D4699" s="68" t="s">
        <v>3901</v>
      </c>
      <c r="E4699" s="68" t="s">
        <v>4319</v>
      </c>
      <c r="F4699" s="68" t="s">
        <v>4319</v>
      </c>
      <c r="G4699" s="68" t="s">
        <v>3481</v>
      </c>
      <c r="H4699" s="69">
        <v>26466747</v>
      </c>
      <c r="I4699" s="68" t="s">
        <v>5150</v>
      </c>
      <c r="J4699" s="70"/>
      <c r="K4699" s="178" t="s">
        <v>3455</v>
      </c>
    </row>
    <row r="4700" spans="1:11">
      <c r="A4700" s="67" t="s">
        <v>3914</v>
      </c>
      <c r="B4700" s="68" t="s">
        <v>3915</v>
      </c>
      <c r="C4700" s="68" t="s">
        <v>3900</v>
      </c>
      <c r="D4700" s="68" t="s">
        <v>3901</v>
      </c>
      <c r="E4700" s="68" t="s">
        <v>4319</v>
      </c>
      <c r="F4700" s="68" t="s">
        <v>4319</v>
      </c>
      <c r="G4700" s="68" t="s">
        <v>3481</v>
      </c>
      <c r="H4700" s="69">
        <v>4875453</v>
      </c>
      <c r="I4700" s="68" t="s">
        <v>5150</v>
      </c>
      <c r="J4700" s="70"/>
      <c r="K4700" s="178" t="s">
        <v>3455</v>
      </c>
    </row>
    <row r="4701" spans="1:11">
      <c r="A4701" s="67" t="s">
        <v>3916</v>
      </c>
      <c r="B4701" s="68" t="s">
        <v>3917</v>
      </c>
      <c r="C4701" s="68" t="s">
        <v>3900</v>
      </c>
      <c r="D4701" s="68" t="s">
        <v>3901</v>
      </c>
      <c r="E4701" s="68" t="s">
        <v>4319</v>
      </c>
      <c r="F4701" s="68" t="s">
        <v>4319</v>
      </c>
      <c r="G4701" s="68" t="s">
        <v>3481</v>
      </c>
      <c r="H4701" s="69">
        <v>696493</v>
      </c>
      <c r="I4701" s="68" t="s">
        <v>5150</v>
      </c>
      <c r="J4701" s="70"/>
      <c r="K4701" s="178" t="s">
        <v>3455</v>
      </c>
    </row>
    <row r="4702" spans="1:11">
      <c r="A4702" s="67" t="s">
        <v>3918</v>
      </c>
      <c r="B4702" s="68" t="s">
        <v>3919</v>
      </c>
      <c r="C4702" s="68" t="s">
        <v>3900</v>
      </c>
      <c r="D4702" s="68" t="s">
        <v>3901</v>
      </c>
      <c r="E4702" s="68" t="s">
        <v>4319</v>
      </c>
      <c r="F4702" s="68" t="s">
        <v>4319</v>
      </c>
      <c r="G4702" s="68" t="s">
        <v>3481</v>
      </c>
      <c r="H4702" s="69">
        <v>2785974</v>
      </c>
      <c r="I4702" s="68" t="s">
        <v>5150</v>
      </c>
      <c r="J4702" s="70"/>
      <c r="K4702" s="178" t="s">
        <v>3455</v>
      </c>
    </row>
    <row r="4703" spans="1:11">
      <c r="A4703" s="67" t="s">
        <v>3920</v>
      </c>
      <c r="B4703" s="68" t="s">
        <v>3921</v>
      </c>
      <c r="C4703" s="68" t="s">
        <v>3900</v>
      </c>
      <c r="D4703" s="68" t="s">
        <v>3901</v>
      </c>
      <c r="E4703" s="68" t="s">
        <v>4319</v>
      </c>
      <c r="F4703" s="68" t="s">
        <v>4319</v>
      </c>
      <c r="G4703" s="68" t="s">
        <v>3481</v>
      </c>
      <c r="H4703" s="69">
        <v>65470374</v>
      </c>
      <c r="I4703" s="68" t="s">
        <v>5150</v>
      </c>
      <c r="J4703" s="70"/>
      <c r="K4703" s="178" t="s">
        <v>3455</v>
      </c>
    </row>
    <row r="4704" spans="1:11">
      <c r="A4704" s="67" t="s">
        <v>4443</v>
      </c>
      <c r="B4704" s="68" t="s">
        <v>4444</v>
      </c>
      <c r="C4704" s="68" t="s">
        <v>3924</v>
      </c>
      <c r="D4704" s="68" t="s">
        <v>3925</v>
      </c>
      <c r="E4704" s="68" t="s">
        <v>4319</v>
      </c>
      <c r="F4704" s="68" t="s">
        <v>4319</v>
      </c>
      <c r="G4704" s="68" t="s">
        <v>3481</v>
      </c>
      <c r="H4704" s="69">
        <v>43170317</v>
      </c>
      <c r="I4704" s="68" t="s">
        <v>5150</v>
      </c>
      <c r="J4704" s="70"/>
      <c r="K4704" s="178" t="s">
        <v>3455</v>
      </c>
    </row>
    <row r="4705" spans="1:11">
      <c r="A4705" s="67" t="s">
        <v>3922</v>
      </c>
      <c r="B4705" s="68" t="s">
        <v>3923</v>
      </c>
      <c r="C4705" s="68" t="s">
        <v>3924</v>
      </c>
      <c r="D4705" s="68" t="s">
        <v>3925</v>
      </c>
      <c r="E4705" s="68" t="s">
        <v>4319</v>
      </c>
      <c r="F4705" s="68" t="s">
        <v>4319</v>
      </c>
      <c r="G4705" s="68" t="s">
        <v>3481</v>
      </c>
      <c r="H4705" s="69">
        <v>33431680</v>
      </c>
      <c r="I4705" s="68" t="s">
        <v>5150</v>
      </c>
      <c r="J4705" s="70"/>
      <c r="K4705" s="178" t="s">
        <v>3455</v>
      </c>
    </row>
    <row r="4706" spans="1:11">
      <c r="A4706" s="67" t="s">
        <v>3926</v>
      </c>
      <c r="B4706" s="68" t="s">
        <v>3927</v>
      </c>
      <c r="C4706" s="68" t="s">
        <v>3924</v>
      </c>
      <c r="D4706" s="68" t="s">
        <v>3925</v>
      </c>
      <c r="E4706" s="68" t="s">
        <v>4319</v>
      </c>
      <c r="F4706" s="68" t="s">
        <v>4319</v>
      </c>
      <c r="G4706" s="68" t="s">
        <v>3481</v>
      </c>
      <c r="H4706" s="69">
        <v>57808948</v>
      </c>
      <c r="I4706" s="68" t="s">
        <v>5150</v>
      </c>
      <c r="J4706" s="70"/>
      <c r="K4706" s="178" t="s">
        <v>3455</v>
      </c>
    </row>
    <row r="4707" spans="1:11">
      <c r="A4707" s="67" t="s">
        <v>3928</v>
      </c>
      <c r="B4707" s="68" t="s">
        <v>3929</v>
      </c>
      <c r="C4707" s="68" t="s">
        <v>3924</v>
      </c>
      <c r="D4707" s="68" t="s">
        <v>3925</v>
      </c>
      <c r="E4707" s="68" t="s">
        <v>4319</v>
      </c>
      <c r="F4707" s="68" t="s">
        <v>4319</v>
      </c>
      <c r="G4707" s="68" t="s">
        <v>3481</v>
      </c>
      <c r="H4707" s="69">
        <v>23680774</v>
      </c>
      <c r="I4707" s="68" t="s">
        <v>5150</v>
      </c>
      <c r="J4707" s="70"/>
      <c r="K4707" s="178" t="s">
        <v>3455</v>
      </c>
    </row>
    <row r="4708" spans="1:11">
      <c r="A4708" s="67" t="s">
        <v>3930</v>
      </c>
      <c r="B4708" s="68" t="s">
        <v>3931</v>
      </c>
      <c r="C4708" s="68" t="s">
        <v>3924</v>
      </c>
      <c r="D4708" s="68" t="s">
        <v>3925</v>
      </c>
      <c r="E4708" s="68" t="s">
        <v>4319</v>
      </c>
      <c r="F4708" s="68" t="s">
        <v>4319</v>
      </c>
      <c r="G4708" s="68" t="s">
        <v>3481</v>
      </c>
      <c r="H4708" s="69">
        <v>36914147</v>
      </c>
      <c r="I4708" s="68" t="s">
        <v>5150</v>
      </c>
      <c r="J4708" s="70"/>
      <c r="K4708" s="178" t="s">
        <v>3455</v>
      </c>
    </row>
    <row r="4709" spans="1:11">
      <c r="A4709" s="67" t="s">
        <v>3932</v>
      </c>
      <c r="B4709" s="68" t="s">
        <v>3933</v>
      </c>
      <c r="C4709" s="68" t="s">
        <v>3924</v>
      </c>
      <c r="D4709" s="68" t="s">
        <v>3925</v>
      </c>
      <c r="E4709" s="68" t="s">
        <v>4319</v>
      </c>
      <c r="F4709" s="68" t="s">
        <v>4319</v>
      </c>
      <c r="G4709" s="68" t="s">
        <v>3481</v>
      </c>
      <c r="H4709" s="69">
        <v>2089480</v>
      </c>
      <c r="I4709" s="68" t="s">
        <v>5150</v>
      </c>
      <c r="J4709" s="70"/>
      <c r="K4709" s="178" t="s">
        <v>3455</v>
      </c>
    </row>
    <row r="4710" spans="1:11">
      <c r="A4710" s="67" t="s">
        <v>3934</v>
      </c>
      <c r="B4710" s="68" t="s">
        <v>3935</v>
      </c>
      <c r="C4710" s="68" t="s">
        <v>3924</v>
      </c>
      <c r="D4710" s="68" t="s">
        <v>3925</v>
      </c>
      <c r="E4710" s="68" t="s">
        <v>4319</v>
      </c>
      <c r="F4710" s="68" t="s">
        <v>4319</v>
      </c>
      <c r="G4710" s="68" t="s">
        <v>3481</v>
      </c>
      <c r="H4710" s="69">
        <v>3482467</v>
      </c>
      <c r="I4710" s="68" t="s">
        <v>5150</v>
      </c>
      <c r="J4710" s="70"/>
      <c r="K4710" s="178" t="s">
        <v>3455</v>
      </c>
    </row>
    <row r="4711" spans="1:11">
      <c r="A4711" s="67" t="s">
        <v>3936</v>
      </c>
      <c r="B4711" s="68" t="s">
        <v>3937</v>
      </c>
      <c r="C4711" s="68" t="s">
        <v>3924</v>
      </c>
      <c r="D4711" s="68" t="s">
        <v>3925</v>
      </c>
      <c r="E4711" s="68" t="s">
        <v>4319</v>
      </c>
      <c r="F4711" s="68" t="s">
        <v>4319</v>
      </c>
      <c r="G4711" s="68" t="s">
        <v>3481</v>
      </c>
      <c r="H4711" s="69">
        <v>34128173</v>
      </c>
      <c r="I4711" s="68" t="s">
        <v>5150</v>
      </c>
      <c r="J4711" s="70"/>
      <c r="K4711" s="178" t="s">
        <v>3455</v>
      </c>
    </row>
    <row r="4712" spans="1:11">
      <c r="A4712" s="67" t="s">
        <v>3938</v>
      </c>
      <c r="B4712" s="68" t="s">
        <v>3939</v>
      </c>
      <c r="C4712" s="68" t="s">
        <v>3924</v>
      </c>
      <c r="D4712" s="68" t="s">
        <v>3925</v>
      </c>
      <c r="E4712" s="68" t="s">
        <v>4319</v>
      </c>
      <c r="F4712" s="68" t="s">
        <v>4319</v>
      </c>
      <c r="G4712" s="68" t="s">
        <v>3481</v>
      </c>
      <c r="H4712" s="69">
        <v>696493</v>
      </c>
      <c r="I4712" s="68" t="s">
        <v>5150</v>
      </c>
      <c r="J4712" s="70"/>
      <c r="K4712" s="178" t="s">
        <v>3455</v>
      </c>
    </row>
    <row r="4713" spans="1:11">
      <c r="A4713" s="67" t="s">
        <v>4447</v>
      </c>
      <c r="B4713" s="68" t="s">
        <v>4448</v>
      </c>
      <c r="C4713" s="68" t="s">
        <v>3924</v>
      </c>
      <c r="D4713" s="68" t="s">
        <v>3925</v>
      </c>
      <c r="E4713" s="68" t="s">
        <v>4319</v>
      </c>
      <c r="F4713" s="68" t="s">
        <v>4319</v>
      </c>
      <c r="G4713" s="68" t="s">
        <v>3481</v>
      </c>
      <c r="H4713" s="69">
        <v>0</v>
      </c>
      <c r="I4713" s="68" t="s">
        <v>5150</v>
      </c>
      <c r="J4713" s="70"/>
      <c r="K4713" s="178" t="s">
        <v>3455</v>
      </c>
    </row>
    <row r="4714" spans="1:11">
      <c r="A4714" s="67" t="s">
        <v>3940</v>
      </c>
      <c r="B4714" s="68" t="s">
        <v>3941</v>
      </c>
      <c r="C4714" s="68" t="s">
        <v>3924</v>
      </c>
      <c r="D4714" s="68" t="s">
        <v>3925</v>
      </c>
      <c r="E4714" s="68" t="s">
        <v>4319</v>
      </c>
      <c r="F4714" s="68" t="s">
        <v>4319</v>
      </c>
      <c r="G4714" s="68" t="s">
        <v>3481</v>
      </c>
      <c r="H4714" s="69">
        <v>-18793049</v>
      </c>
      <c r="I4714" s="68" t="s">
        <v>5150</v>
      </c>
      <c r="J4714" s="70"/>
      <c r="K4714" s="178" t="s">
        <v>3455</v>
      </c>
    </row>
    <row r="4715" spans="1:11">
      <c r="A4715" s="67" t="s">
        <v>3942</v>
      </c>
      <c r="B4715" s="68" t="s">
        <v>3943</v>
      </c>
      <c r="C4715" s="68" t="s">
        <v>3924</v>
      </c>
      <c r="D4715" s="68" t="s">
        <v>3925</v>
      </c>
      <c r="E4715" s="68" t="s">
        <v>4319</v>
      </c>
      <c r="F4715" s="68" t="s">
        <v>4319</v>
      </c>
      <c r="G4715" s="68" t="s">
        <v>3481</v>
      </c>
      <c r="H4715" s="69">
        <v>13233374</v>
      </c>
      <c r="I4715" s="68" t="s">
        <v>5150</v>
      </c>
      <c r="J4715" s="70"/>
      <c r="K4715" s="178" t="s">
        <v>3455</v>
      </c>
    </row>
    <row r="4716" spans="1:11">
      <c r="A4716" s="67" t="s">
        <v>3944</v>
      </c>
      <c r="B4716" s="68" t="s">
        <v>3945</v>
      </c>
      <c r="C4716" s="68" t="s">
        <v>3924</v>
      </c>
      <c r="D4716" s="68" t="s">
        <v>3925</v>
      </c>
      <c r="E4716" s="68" t="s">
        <v>4319</v>
      </c>
      <c r="F4716" s="68" t="s">
        <v>4319</v>
      </c>
      <c r="G4716" s="68" t="s">
        <v>3481</v>
      </c>
      <c r="H4716" s="69">
        <v>2785974</v>
      </c>
      <c r="I4716" s="68" t="s">
        <v>5150</v>
      </c>
      <c r="J4716" s="70"/>
      <c r="K4716" s="178" t="s">
        <v>3455</v>
      </c>
    </row>
    <row r="4717" spans="1:11">
      <c r="A4717" s="67" t="s">
        <v>3946</v>
      </c>
      <c r="B4717" s="68" t="s">
        <v>3947</v>
      </c>
      <c r="C4717" s="68" t="s">
        <v>3924</v>
      </c>
      <c r="D4717" s="68" t="s">
        <v>3925</v>
      </c>
      <c r="E4717" s="68" t="s">
        <v>4319</v>
      </c>
      <c r="F4717" s="68" t="s">
        <v>4319</v>
      </c>
      <c r="G4717" s="68" t="s">
        <v>3481</v>
      </c>
      <c r="H4717" s="69">
        <v>7661427</v>
      </c>
      <c r="I4717" s="68" t="s">
        <v>5150</v>
      </c>
      <c r="J4717" s="70"/>
      <c r="K4717" s="178" t="s">
        <v>3455</v>
      </c>
    </row>
    <row r="4718" spans="1:11">
      <c r="A4718" s="67" t="s">
        <v>3948</v>
      </c>
      <c r="B4718" s="68" t="s">
        <v>3949</v>
      </c>
      <c r="C4718" s="68" t="s">
        <v>3924</v>
      </c>
      <c r="D4718" s="68" t="s">
        <v>3925</v>
      </c>
      <c r="E4718" s="68" t="s">
        <v>4319</v>
      </c>
      <c r="F4718" s="68" t="s">
        <v>4319</v>
      </c>
      <c r="G4718" s="68" t="s">
        <v>3481</v>
      </c>
      <c r="H4718" s="69">
        <v>696493</v>
      </c>
      <c r="I4718" s="68" t="s">
        <v>5150</v>
      </c>
      <c r="J4718" s="70"/>
      <c r="K4718" s="178" t="s">
        <v>3455</v>
      </c>
    </row>
    <row r="4719" spans="1:11">
      <c r="A4719" s="67" t="s">
        <v>3950</v>
      </c>
      <c r="B4719" s="68" t="s">
        <v>3951</v>
      </c>
      <c r="C4719" s="68" t="s">
        <v>3952</v>
      </c>
      <c r="D4719" s="68" t="s">
        <v>3953</v>
      </c>
      <c r="E4719" s="68" t="s">
        <v>4319</v>
      </c>
      <c r="F4719" s="68" t="s">
        <v>4319</v>
      </c>
      <c r="G4719" s="68" t="s">
        <v>3481</v>
      </c>
      <c r="H4719" s="69">
        <v>66863361</v>
      </c>
      <c r="I4719" s="68" t="s">
        <v>5150</v>
      </c>
      <c r="J4719" s="70"/>
      <c r="K4719" s="178" t="s">
        <v>3455</v>
      </c>
    </row>
    <row r="4720" spans="1:11">
      <c r="A4720" s="67" t="s">
        <v>3954</v>
      </c>
      <c r="B4720" s="68" t="s">
        <v>3955</v>
      </c>
      <c r="C4720" s="68" t="s">
        <v>3952</v>
      </c>
      <c r="D4720" s="68" t="s">
        <v>3953</v>
      </c>
      <c r="E4720" s="68" t="s">
        <v>4319</v>
      </c>
      <c r="F4720" s="68" t="s">
        <v>4319</v>
      </c>
      <c r="G4720" s="68" t="s">
        <v>3481</v>
      </c>
      <c r="H4720" s="69">
        <v>79400241</v>
      </c>
      <c r="I4720" s="68" t="s">
        <v>5150</v>
      </c>
      <c r="J4720" s="70"/>
      <c r="K4720" s="178" t="s">
        <v>3455</v>
      </c>
    </row>
    <row r="4721" spans="1:11">
      <c r="A4721" s="67" t="s">
        <v>3956</v>
      </c>
      <c r="B4721" s="68" t="s">
        <v>3957</v>
      </c>
      <c r="C4721" s="68" t="s">
        <v>3952</v>
      </c>
      <c r="D4721" s="68" t="s">
        <v>3953</v>
      </c>
      <c r="E4721" s="68" t="s">
        <v>4319</v>
      </c>
      <c r="F4721" s="68" t="s">
        <v>4319</v>
      </c>
      <c r="G4721" s="68" t="s">
        <v>3481</v>
      </c>
      <c r="H4721" s="69">
        <v>57112455</v>
      </c>
      <c r="I4721" s="68" t="s">
        <v>5150</v>
      </c>
      <c r="J4721" s="70"/>
      <c r="K4721" s="178" t="s">
        <v>3455</v>
      </c>
    </row>
    <row r="4722" spans="1:11">
      <c r="A4722" s="67" t="s">
        <v>3958</v>
      </c>
      <c r="B4722" s="68" t="s">
        <v>3959</v>
      </c>
      <c r="C4722" s="68" t="s">
        <v>3952</v>
      </c>
      <c r="D4722" s="68" t="s">
        <v>3953</v>
      </c>
      <c r="E4722" s="68" t="s">
        <v>4319</v>
      </c>
      <c r="F4722" s="68" t="s">
        <v>4319</v>
      </c>
      <c r="G4722" s="68" t="s">
        <v>3481</v>
      </c>
      <c r="H4722" s="69">
        <v>11840387</v>
      </c>
      <c r="I4722" s="68" t="s">
        <v>5150</v>
      </c>
      <c r="J4722" s="70"/>
      <c r="K4722" s="178" t="s">
        <v>3455</v>
      </c>
    </row>
    <row r="4723" spans="1:11">
      <c r="A4723" s="67" t="s">
        <v>3960</v>
      </c>
      <c r="B4723" s="68" t="s">
        <v>3961</v>
      </c>
      <c r="C4723" s="68" t="s">
        <v>3952</v>
      </c>
      <c r="D4723" s="68" t="s">
        <v>3953</v>
      </c>
      <c r="E4723" s="68" t="s">
        <v>4319</v>
      </c>
      <c r="F4723" s="68" t="s">
        <v>4319</v>
      </c>
      <c r="G4723" s="68" t="s">
        <v>3481</v>
      </c>
      <c r="H4723" s="69">
        <v>12536880</v>
      </c>
      <c r="I4723" s="68" t="s">
        <v>5150</v>
      </c>
      <c r="J4723" s="70"/>
      <c r="K4723" s="178" t="s">
        <v>3455</v>
      </c>
    </row>
    <row r="4724" spans="1:11">
      <c r="A4724" s="67" t="s">
        <v>3962</v>
      </c>
      <c r="B4724" s="68" t="s">
        <v>3963</v>
      </c>
      <c r="C4724" s="68" t="s">
        <v>3952</v>
      </c>
      <c r="D4724" s="68" t="s">
        <v>3953</v>
      </c>
      <c r="E4724" s="68" t="s">
        <v>4319</v>
      </c>
      <c r="F4724" s="68" t="s">
        <v>4319</v>
      </c>
      <c r="G4724" s="68" t="s">
        <v>3481</v>
      </c>
      <c r="H4724" s="69">
        <v>696493</v>
      </c>
      <c r="I4724" s="68" t="s">
        <v>5150</v>
      </c>
      <c r="J4724" s="70"/>
      <c r="K4724" s="178" t="s">
        <v>3455</v>
      </c>
    </row>
    <row r="4725" spans="1:11">
      <c r="A4725" s="67" t="s">
        <v>3964</v>
      </c>
      <c r="B4725" s="68" t="s">
        <v>3965</v>
      </c>
      <c r="C4725" s="68" t="s">
        <v>3952</v>
      </c>
      <c r="D4725" s="68" t="s">
        <v>3953</v>
      </c>
      <c r="E4725" s="68" t="s">
        <v>4319</v>
      </c>
      <c r="F4725" s="68" t="s">
        <v>4319</v>
      </c>
      <c r="G4725" s="68" t="s">
        <v>3481</v>
      </c>
      <c r="H4725" s="69">
        <v>3482467</v>
      </c>
      <c r="I4725" s="68" t="s">
        <v>5150</v>
      </c>
      <c r="J4725" s="70"/>
      <c r="K4725" s="178" t="s">
        <v>3455</v>
      </c>
    </row>
    <row r="4726" spans="1:11">
      <c r="A4726" s="67" t="s">
        <v>3966</v>
      </c>
      <c r="B4726" s="68" t="s">
        <v>3967</v>
      </c>
      <c r="C4726" s="68" t="s">
        <v>3952</v>
      </c>
      <c r="D4726" s="68" t="s">
        <v>3953</v>
      </c>
      <c r="E4726" s="68" t="s">
        <v>4319</v>
      </c>
      <c r="F4726" s="68" t="s">
        <v>4319</v>
      </c>
      <c r="G4726" s="68" t="s">
        <v>3481</v>
      </c>
      <c r="H4726" s="69">
        <v>63380894</v>
      </c>
      <c r="I4726" s="68" t="s">
        <v>5150</v>
      </c>
      <c r="J4726" s="70"/>
      <c r="K4726" s="178" t="s">
        <v>3455</v>
      </c>
    </row>
    <row r="4727" spans="1:11">
      <c r="A4727" s="67" t="s">
        <v>3968</v>
      </c>
      <c r="B4727" s="68" t="s">
        <v>3969</v>
      </c>
      <c r="C4727" s="68" t="s">
        <v>3970</v>
      </c>
      <c r="D4727" s="68" t="s">
        <v>3971</v>
      </c>
      <c r="E4727" s="68" t="s">
        <v>4319</v>
      </c>
      <c r="F4727" s="68" t="s">
        <v>4319</v>
      </c>
      <c r="G4727" s="68" t="s">
        <v>3481</v>
      </c>
      <c r="H4727" s="69">
        <v>24377268</v>
      </c>
      <c r="I4727" s="68" t="s">
        <v>5150</v>
      </c>
      <c r="J4727" s="70"/>
      <c r="K4727" s="178" t="s">
        <v>3455</v>
      </c>
    </row>
    <row r="4728" spans="1:11">
      <c r="A4728" s="67" t="s">
        <v>3972</v>
      </c>
      <c r="B4728" s="68" t="s">
        <v>3973</v>
      </c>
      <c r="C4728" s="68" t="s">
        <v>3970</v>
      </c>
      <c r="D4728" s="68" t="s">
        <v>3971</v>
      </c>
      <c r="E4728" s="68" t="s">
        <v>4319</v>
      </c>
      <c r="F4728" s="68" t="s">
        <v>4319</v>
      </c>
      <c r="G4728" s="68" t="s">
        <v>3481</v>
      </c>
      <c r="H4728" s="69">
        <v>24377268</v>
      </c>
      <c r="I4728" s="68" t="s">
        <v>5150</v>
      </c>
      <c r="J4728" s="70"/>
      <c r="K4728" s="178" t="s">
        <v>3455</v>
      </c>
    </row>
    <row r="4729" spans="1:11">
      <c r="A4729" s="67" t="s">
        <v>3974</v>
      </c>
      <c r="B4729" s="68" t="s">
        <v>3975</v>
      </c>
      <c r="C4729" s="68" t="s">
        <v>3970</v>
      </c>
      <c r="D4729" s="68" t="s">
        <v>3971</v>
      </c>
      <c r="E4729" s="68" t="s">
        <v>4319</v>
      </c>
      <c r="F4729" s="68" t="s">
        <v>4319</v>
      </c>
      <c r="G4729" s="68" t="s">
        <v>3481</v>
      </c>
      <c r="H4729" s="69">
        <v>43182588</v>
      </c>
      <c r="I4729" s="68" t="s">
        <v>5150</v>
      </c>
      <c r="J4729" s="70"/>
      <c r="K4729" s="178" t="s">
        <v>3455</v>
      </c>
    </row>
    <row r="4730" spans="1:11">
      <c r="A4730" s="67" t="s">
        <v>3976</v>
      </c>
      <c r="B4730" s="68" t="s">
        <v>3977</v>
      </c>
      <c r="C4730" s="68" t="s">
        <v>3970</v>
      </c>
      <c r="D4730" s="68" t="s">
        <v>3971</v>
      </c>
      <c r="E4730" s="68" t="s">
        <v>4319</v>
      </c>
      <c r="F4730" s="68" t="s">
        <v>4319</v>
      </c>
      <c r="G4730" s="68" t="s">
        <v>3481</v>
      </c>
      <c r="H4730" s="69">
        <v>29252721</v>
      </c>
      <c r="I4730" s="68" t="s">
        <v>5150</v>
      </c>
      <c r="J4730" s="70"/>
      <c r="K4730" s="178" t="s">
        <v>3455</v>
      </c>
    </row>
    <row r="4731" spans="1:11">
      <c r="A4731" s="67" t="s">
        <v>3978</v>
      </c>
      <c r="B4731" s="68" t="s">
        <v>3979</v>
      </c>
      <c r="C4731" s="68" t="s">
        <v>3970</v>
      </c>
      <c r="D4731" s="68" t="s">
        <v>3971</v>
      </c>
      <c r="E4731" s="68" t="s">
        <v>4319</v>
      </c>
      <c r="F4731" s="68" t="s">
        <v>4319</v>
      </c>
      <c r="G4731" s="68" t="s">
        <v>3481</v>
      </c>
      <c r="H4731" s="69">
        <v>37610641</v>
      </c>
      <c r="I4731" s="68" t="s">
        <v>5150</v>
      </c>
      <c r="J4731" s="70"/>
      <c r="K4731" s="178" t="s">
        <v>3455</v>
      </c>
    </row>
    <row r="4732" spans="1:11">
      <c r="A4732" s="67" t="s">
        <v>3980</v>
      </c>
      <c r="B4732" s="68" t="s">
        <v>3981</v>
      </c>
      <c r="C4732" s="68" t="s">
        <v>3970</v>
      </c>
      <c r="D4732" s="68" t="s">
        <v>3971</v>
      </c>
      <c r="E4732" s="68" t="s">
        <v>4319</v>
      </c>
      <c r="F4732" s="68" t="s">
        <v>4319</v>
      </c>
      <c r="G4732" s="68" t="s">
        <v>3481</v>
      </c>
      <c r="H4732" s="69">
        <v>9054414</v>
      </c>
      <c r="I4732" s="68" t="s">
        <v>5150</v>
      </c>
      <c r="J4732" s="70"/>
      <c r="K4732" s="178" t="s">
        <v>3455</v>
      </c>
    </row>
    <row r="4733" spans="1:11">
      <c r="A4733" s="67" t="s">
        <v>3982</v>
      </c>
      <c r="B4733" s="68" t="s">
        <v>3983</v>
      </c>
      <c r="C4733" s="68" t="s">
        <v>3970</v>
      </c>
      <c r="D4733" s="68" t="s">
        <v>3971</v>
      </c>
      <c r="E4733" s="68" t="s">
        <v>4319</v>
      </c>
      <c r="F4733" s="68" t="s">
        <v>4319</v>
      </c>
      <c r="G4733" s="68" t="s">
        <v>3481</v>
      </c>
      <c r="H4733" s="69">
        <v>2089480</v>
      </c>
      <c r="I4733" s="68" t="s">
        <v>5150</v>
      </c>
      <c r="J4733" s="70"/>
      <c r="K4733" s="178" t="s">
        <v>3455</v>
      </c>
    </row>
    <row r="4734" spans="1:11">
      <c r="A4734" s="67" t="s">
        <v>3984</v>
      </c>
      <c r="B4734" s="68" t="s">
        <v>3985</v>
      </c>
      <c r="C4734" s="68" t="s">
        <v>3970</v>
      </c>
      <c r="D4734" s="68" t="s">
        <v>3971</v>
      </c>
      <c r="E4734" s="68" t="s">
        <v>4319</v>
      </c>
      <c r="F4734" s="68" t="s">
        <v>4319</v>
      </c>
      <c r="G4734" s="68" t="s">
        <v>3481</v>
      </c>
      <c r="H4734" s="69">
        <v>6268440</v>
      </c>
      <c r="I4734" s="68" t="s">
        <v>5150</v>
      </c>
      <c r="J4734" s="70"/>
      <c r="K4734" s="178" t="s">
        <v>3455</v>
      </c>
    </row>
    <row r="4735" spans="1:11">
      <c r="A4735" s="67" t="s">
        <v>3988</v>
      </c>
      <c r="B4735" s="68" t="s">
        <v>3989</v>
      </c>
      <c r="C4735" s="68" t="s">
        <v>3970</v>
      </c>
      <c r="D4735" s="68" t="s">
        <v>3971</v>
      </c>
      <c r="E4735" s="68" t="s">
        <v>4319</v>
      </c>
      <c r="F4735" s="68" t="s">
        <v>4319</v>
      </c>
      <c r="G4735" s="68" t="s">
        <v>3481</v>
      </c>
      <c r="H4735" s="69">
        <v>1392986</v>
      </c>
      <c r="I4735" s="68" t="s">
        <v>5150</v>
      </c>
      <c r="J4735" s="70"/>
      <c r="K4735" s="178" t="s">
        <v>3455</v>
      </c>
    </row>
    <row r="4736" spans="1:11">
      <c r="A4736" s="67" t="s">
        <v>3990</v>
      </c>
      <c r="B4736" s="68" t="s">
        <v>3991</v>
      </c>
      <c r="C4736" s="68" t="s">
        <v>3970</v>
      </c>
      <c r="D4736" s="68" t="s">
        <v>3971</v>
      </c>
      <c r="E4736" s="68" t="s">
        <v>4319</v>
      </c>
      <c r="F4736" s="68" t="s">
        <v>4319</v>
      </c>
      <c r="G4736" s="68" t="s">
        <v>3481</v>
      </c>
      <c r="H4736" s="69">
        <v>20894800</v>
      </c>
      <c r="I4736" s="68" t="s">
        <v>5150</v>
      </c>
      <c r="J4736" s="70"/>
      <c r="K4736" s="178" t="s">
        <v>3455</v>
      </c>
    </row>
    <row r="4737" spans="1:11">
      <c r="A4737" s="67" t="s">
        <v>3992</v>
      </c>
      <c r="B4737" s="68" t="s">
        <v>3993</v>
      </c>
      <c r="C4737" s="68" t="s">
        <v>3970</v>
      </c>
      <c r="D4737" s="68" t="s">
        <v>3971</v>
      </c>
      <c r="E4737" s="68" t="s">
        <v>4319</v>
      </c>
      <c r="F4737" s="68" t="s">
        <v>4319</v>
      </c>
      <c r="G4737" s="68" t="s">
        <v>3481</v>
      </c>
      <c r="H4737" s="69">
        <v>1392986</v>
      </c>
      <c r="I4737" s="68" t="s">
        <v>5150</v>
      </c>
      <c r="J4737" s="70"/>
      <c r="K4737" s="178" t="s">
        <v>3455</v>
      </c>
    </row>
    <row r="4738" spans="1:11">
      <c r="A4738" s="67" t="s">
        <v>3994</v>
      </c>
      <c r="B4738" s="68" t="s">
        <v>3995</v>
      </c>
      <c r="C4738" s="68" t="s">
        <v>3970</v>
      </c>
      <c r="D4738" s="68" t="s">
        <v>3971</v>
      </c>
      <c r="E4738" s="68" t="s">
        <v>4319</v>
      </c>
      <c r="F4738" s="68" t="s">
        <v>4319</v>
      </c>
      <c r="G4738" s="68" t="s">
        <v>3481</v>
      </c>
      <c r="H4738" s="69">
        <v>3482467</v>
      </c>
      <c r="I4738" s="68" t="s">
        <v>5150</v>
      </c>
      <c r="J4738" s="70"/>
      <c r="K4738" s="178" t="s">
        <v>3455</v>
      </c>
    </row>
    <row r="4739" spans="1:11">
      <c r="A4739" s="67" t="s">
        <v>3996</v>
      </c>
      <c r="B4739" s="68" t="s">
        <v>3997</v>
      </c>
      <c r="C4739" s="68" t="s">
        <v>3970</v>
      </c>
      <c r="D4739" s="68" t="s">
        <v>3971</v>
      </c>
      <c r="E4739" s="68" t="s">
        <v>4319</v>
      </c>
      <c r="F4739" s="68" t="s">
        <v>4319</v>
      </c>
      <c r="G4739" s="68" t="s">
        <v>3481</v>
      </c>
      <c r="H4739" s="69">
        <v>2089480</v>
      </c>
      <c r="I4739" s="68" t="s">
        <v>5150</v>
      </c>
      <c r="J4739" s="70"/>
      <c r="K4739" s="178" t="s">
        <v>3455</v>
      </c>
    </row>
    <row r="4740" spans="1:11">
      <c r="A4740" s="67" t="s">
        <v>3998</v>
      </c>
      <c r="B4740" s="68" t="s">
        <v>3999</v>
      </c>
      <c r="C4740" s="68" t="s">
        <v>3970</v>
      </c>
      <c r="D4740" s="68" t="s">
        <v>3971</v>
      </c>
      <c r="E4740" s="68" t="s">
        <v>4319</v>
      </c>
      <c r="F4740" s="68" t="s">
        <v>4319</v>
      </c>
      <c r="G4740" s="68" t="s">
        <v>3481</v>
      </c>
      <c r="H4740" s="69">
        <v>6964933</v>
      </c>
      <c r="I4740" s="68" t="s">
        <v>5150</v>
      </c>
      <c r="J4740" s="70"/>
      <c r="K4740" s="178" t="s">
        <v>3455</v>
      </c>
    </row>
    <row r="4741" spans="1:11">
      <c r="A4741" s="67" t="s">
        <v>4000</v>
      </c>
      <c r="B4741" s="68" t="s">
        <v>4001</v>
      </c>
      <c r="C4741" s="68" t="s">
        <v>3970</v>
      </c>
      <c r="D4741" s="68" t="s">
        <v>3971</v>
      </c>
      <c r="E4741" s="68" t="s">
        <v>4319</v>
      </c>
      <c r="F4741" s="68" t="s">
        <v>4319</v>
      </c>
      <c r="G4741" s="68" t="s">
        <v>3481</v>
      </c>
      <c r="H4741" s="69">
        <v>4178959</v>
      </c>
      <c r="I4741" s="68" t="s">
        <v>5150</v>
      </c>
      <c r="J4741" s="70"/>
      <c r="K4741" s="178" t="s">
        <v>3455</v>
      </c>
    </row>
    <row r="4742" spans="1:11">
      <c r="A4742" s="67" t="s">
        <v>4002</v>
      </c>
      <c r="B4742" s="68" t="s">
        <v>4003</v>
      </c>
      <c r="C4742" s="68" t="s">
        <v>4004</v>
      </c>
      <c r="D4742" s="68" t="s">
        <v>4005</v>
      </c>
      <c r="E4742" s="68" t="s">
        <v>4319</v>
      </c>
      <c r="F4742" s="68" t="s">
        <v>4319</v>
      </c>
      <c r="G4742" s="68" t="s">
        <v>3481</v>
      </c>
      <c r="H4742" s="69">
        <v>85668682</v>
      </c>
      <c r="I4742" s="68" t="s">
        <v>5150</v>
      </c>
      <c r="J4742" s="70"/>
      <c r="K4742" s="178" t="s">
        <v>3455</v>
      </c>
    </row>
    <row r="4743" spans="1:11">
      <c r="A4743" s="67" t="s">
        <v>4006</v>
      </c>
      <c r="B4743" s="68" t="s">
        <v>4007</v>
      </c>
      <c r="C4743" s="68" t="s">
        <v>4004</v>
      </c>
      <c r="D4743" s="68" t="s">
        <v>4005</v>
      </c>
      <c r="E4743" s="68" t="s">
        <v>4319</v>
      </c>
      <c r="F4743" s="68" t="s">
        <v>4319</v>
      </c>
      <c r="G4743" s="68" t="s">
        <v>3481</v>
      </c>
      <c r="H4743" s="69">
        <v>134423216</v>
      </c>
      <c r="I4743" s="68" t="s">
        <v>5150</v>
      </c>
      <c r="J4743" s="70"/>
      <c r="K4743" s="178" t="s">
        <v>3455</v>
      </c>
    </row>
    <row r="4744" spans="1:11">
      <c r="A4744" s="67" t="s">
        <v>4008</v>
      </c>
      <c r="B4744" s="68" t="s">
        <v>4009</v>
      </c>
      <c r="C4744" s="68" t="s">
        <v>4004</v>
      </c>
      <c r="D4744" s="68" t="s">
        <v>4005</v>
      </c>
      <c r="E4744" s="68" t="s">
        <v>4319</v>
      </c>
      <c r="F4744" s="68" t="s">
        <v>4319</v>
      </c>
      <c r="G4744" s="68" t="s">
        <v>3481</v>
      </c>
      <c r="H4744" s="69">
        <v>5571946</v>
      </c>
      <c r="I4744" s="68" t="s">
        <v>5150</v>
      </c>
      <c r="J4744" s="70"/>
      <c r="K4744" s="178" t="s">
        <v>3455</v>
      </c>
    </row>
    <row r="4745" spans="1:11">
      <c r="A4745" s="67" t="s">
        <v>4010</v>
      </c>
      <c r="B4745" s="68" t="s">
        <v>4011</v>
      </c>
      <c r="C4745" s="68" t="s">
        <v>4004</v>
      </c>
      <c r="D4745" s="68" t="s">
        <v>4005</v>
      </c>
      <c r="E4745" s="68" t="s">
        <v>4319</v>
      </c>
      <c r="F4745" s="68" t="s">
        <v>4319</v>
      </c>
      <c r="G4745" s="68" t="s">
        <v>3481</v>
      </c>
      <c r="H4745" s="69">
        <v>2785974</v>
      </c>
      <c r="I4745" s="68" t="s">
        <v>5150</v>
      </c>
      <c r="J4745" s="70"/>
      <c r="K4745" s="178" t="s">
        <v>3455</v>
      </c>
    </row>
    <row r="4746" spans="1:11">
      <c r="A4746" s="67" t="s">
        <v>4012</v>
      </c>
      <c r="B4746" s="68" t="s">
        <v>4013</v>
      </c>
      <c r="C4746" s="68" t="s">
        <v>4004</v>
      </c>
      <c r="D4746" s="68" t="s">
        <v>4005</v>
      </c>
      <c r="E4746" s="68" t="s">
        <v>4319</v>
      </c>
      <c r="F4746" s="68" t="s">
        <v>4319</v>
      </c>
      <c r="G4746" s="68" t="s">
        <v>3481</v>
      </c>
      <c r="H4746" s="69">
        <v>696493</v>
      </c>
      <c r="I4746" s="68" t="s">
        <v>5150</v>
      </c>
      <c r="J4746" s="70"/>
      <c r="K4746" s="178" t="s">
        <v>3455</v>
      </c>
    </row>
    <row r="4747" spans="1:11">
      <c r="A4747" s="67" t="s">
        <v>4014</v>
      </c>
      <c r="B4747" s="68" t="s">
        <v>4015</v>
      </c>
      <c r="C4747" s="68" t="s">
        <v>4004</v>
      </c>
      <c r="D4747" s="68" t="s">
        <v>4005</v>
      </c>
      <c r="E4747" s="68" t="s">
        <v>4319</v>
      </c>
      <c r="F4747" s="68" t="s">
        <v>4319</v>
      </c>
      <c r="G4747" s="68" t="s">
        <v>3481</v>
      </c>
      <c r="H4747" s="69">
        <v>17412333</v>
      </c>
      <c r="I4747" s="68" t="s">
        <v>5150</v>
      </c>
      <c r="J4747" s="70"/>
      <c r="K4747" s="178" t="s">
        <v>3455</v>
      </c>
    </row>
    <row r="4748" spans="1:11">
      <c r="A4748" s="67" t="s">
        <v>4016</v>
      </c>
      <c r="B4748" s="68" t="s">
        <v>4017</v>
      </c>
      <c r="C4748" s="68" t="s">
        <v>4004</v>
      </c>
      <c r="D4748" s="68" t="s">
        <v>4005</v>
      </c>
      <c r="E4748" s="68" t="s">
        <v>4319</v>
      </c>
      <c r="F4748" s="68" t="s">
        <v>4319</v>
      </c>
      <c r="G4748" s="68" t="s">
        <v>3481</v>
      </c>
      <c r="H4748" s="69">
        <v>3482467</v>
      </c>
      <c r="I4748" s="68" t="s">
        <v>5150</v>
      </c>
      <c r="J4748" s="70"/>
      <c r="K4748" s="178" t="s">
        <v>3455</v>
      </c>
    </row>
    <row r="4749" spans="1:11">
      <c r="A4749" s="67" t="s">
        <v>4018</v>
      </c>
      <c r="B4749" s="68" t="s">
        <v>4019</v>
      </c>
      <c r="C4749" s="68" t="s">
        <v>4004</v>
      </c>
      <c r="D4749" s="68" t="s">
        <v>4005</v>
      </c>
      <c r="E4749" s="68" t="s">
        <v>4319</v>
      </c>
      <c r="F4749" s="68" t="s">
        <v>4319</v>
      </c>
      <c r="G4749" s="68" t="s">
        <v>3481</v>
      </c>
      <c r="H4749" s="69">
        <v>12536880</v>
      </c>
      <c r="I4749" s="68" t="s">
        <v>5150</v>
      </c>
      <c r="J4749" s="70"/>
      <c r="K4749" s="178" t="s">
        <v>3455</v>
      </c>
    </row>
    <row r="4750" spans="1:11">
      <c r="A4750" s="67" t="s">
        <v>4020</v>
      </c>
      <c r="B4750" s="68" t="s">
        <v>4021</v>
      </c>
      <c r="C4750" s="68" t="s">
        <v>4022</v>
      </c>
      <c r="D4750" s="68" t="s">
        <v>4023</v>
      </c>
      <c r="E4750" s="68" t="s">
        <v>4319</v>
      </c>
      <c r="F4750" s="68" t="s">
        <v>4319</v>
      </c>
      <c r="G4750" s="68" t="s">
        <v>3481</v>
      </c>
      <c r="H4750" s="69">
        <v>172033856</v>
      </c>
      <c r="I4750" s="68" t="s">
        <v>5150</v>
      </c>
      <c r="J4750" s="70"/>
      <c r="K4750" s="178" t="s">
        <v>3455</v>
      </c>
    </row>
    <row r="4751" spans="1:11">
      <c r="A4751" s="67" t="s">
        <v>4024</v>
      </c>
      <c r="B4751" s="68" t="s">
        <v>4025</v>
      </c>
      <c r="C4751" s="68" t="s">
        <v>4022</v>
      </c>
      <c r="D4751" s="68" t="s">
        <v>4023</v>
      </c>
      <c r="E4751" s="68" t="s">
        <v>4319</v>
      </c>
      <c r="F4751" s="68" t="s">
        <v>4319</v>
      </c>
      <c r="G4751" s="68" t="s">
        <v>3481</v>
      </c>
      <c r="H4751" s="69">
        <v>6964933</v>
      </c>
      <c r="I4751" s="68" t="s">
        <v>5150</v>
      </c>
      <c r="J4751" s="70"/>
      <c r="K4751" s="178" t="s">
        <v>3455</v>
      </c>
    </row>
    <row r="4752" spans="1:11">
      <c r="A4752" s="67" t="s">
        <v>4026</v>
      </c>
      <c r="B4752" s="68" t="s">
        <v>4027</v>
      </c>
      <c r="C4752" s="68" t="s">
        <v>4022</v>
      </c>
      <c r="D4752" s="68" t="s">
        <v>4023</v>
      </c>
      <c r="E4752" s="68" t="s">
        <v>4319</v>
      </c>
      <c r="F4752" s="68" t="s">
        <v>4319</v>
      </c>
      <c r="G4752" s="68" t="s">
        <v>3481</v>
      </c>
      <c r="H4752" s="69">
        <v>3482467</v>
      </c>
      <c r="I4752" s="68" t="s">
        <v>5150</v>
      </c>
      <c r="J4752" s="70"/>
      <c r="K4752" s="178" t="s">
        <v>3455</v>
      </c>
    </row>
    <row r="4753" spans="1:11">
      <c r="A4753" s="67" t="s">
        <v>4028</v>
      </c>
      <c r="B4753" s="68" t="s">
        <v>4029</v>
      </c>
      <c r="C4753" s="68" t="s">
        <v>4022</v>
      </c>
      <c r="D4753" s="68" t="s">
        <v>4023</v>
      </c>
      <c r="E4753" s="68" t="s">
        <v>4319</v>
      </c>
      <c r="F4753" s="68" t="s">
        <v>4319</v>
      </c>
      <c r="G4753" s="68" t="s">
        <v>3481</v>
      </c>
      <c r="H4753" s="69">
        <v>58505442</v>
      </c>
      <c r="I4753" s="68" t="s">
        <v>5150</v>
      </c>
      <c r="J4753" s="70"/>
      <c r="K4753" s="178" t="s">
        <v>3455</v>
      </c>
    </row>
    <row r="4754" spans="1:11">
      <c r="A4754" s="67" t="s">
        <v>4030</v>
      </c>
      <c r="B4754" s="68" t="s">
        <v>4031</v>
      </c>
      <c r="C4754" s="68" t="s">
        <v>4022</v>
      </c>
      <c r="D4754" s="68" t="s">
        <v>4023</v>
      </c>
      <c r="E4754" s="68" t="s">
        <v>4319</v>
      </c>
      <c r="F4754" s="68" t="s">
        <v>4319</v>
      </c>
      <c r="G4754" s="68" t="s">
        <v>3481</v>
      </c>
      <c r="H4754" s="69">
        <v>3482467</v>
      </c>
      <c r="I4754" s="68" t="s">
        <v>5150</v>
      </c>
      <c r="J4754" s="70"/>
      <c r="K4754" s="178" t="s">
        <v>3455</v>
      </c>
    </row>
    <row r="4755" spans="1:11">
      <c r="A4755" s="67" t="s">
        <v>4032</v>
      </c>
      <c r="B4755" s="68" t="s">
        <v>4033</v>
      </c>
      <c r="C4755" s="68" t="s">
        <v>4022</v>
      </c>
      <c r="D4755" s="68" t="s">
        <v>4023</v>
      </c>
      <c r="E4755" s="68" t="s">
        <v>4319</v>
      </c>
      <c r="F4755" s="68" t="s">
        <v>4319</v>
      </c>
      <c r="G4755" s="68" t="s">
        <v>3481</v>
      </c>
      <c r="H4755" s="69">
        <v>2089480</v>
      </c>
      <c r="I4755" s="68" t="s">
        <v>5150</v>
      </c>
      <c r="J4755" s="70"/>
      <c r="K4755" s="178" t="s">
        <v>3455</v>
      </c>
    </row>
    <row r="4756" spans="1:11">
      <c r="A4756" s="67" t="s">
        <v>4034</v>
      </c>
      <c r="B4756" s="68" t="s">
        <v>4035</v>
      </c>
      <c r="C4756" s="68" t="s">
        <v>4022</v>
      </c>
      <c r="D4756" s="68" t="s">
        <v>4023</v>
      </c>
      <c r="E4756" s="68" t="s">
        <v>4319</v>
      </c>
      <c r="F4756" s="68" t="s">
        <v>4319</v>
      </c>
      <c r="G4756" s="68" t="s">
        <v>3481</v>
      </c>
      <c r="H4756" s="69">
        <v>12536880</v>
      </c>
      <c r="I4756" s="68" t="s">
        <v>5150</v>
      </c>
      <c r="J4756" s="70"/>
      <c r="K4756" s="178" t="s">
        <v>3455</v>
      </c>
    </row>
    <row r="4757" spans="1:11">
      <c r="A4757" s="67" t="s">
        <v>4036</v>
      </c>
      <c r="B4757" s="68" t="s">
        <v>4037</v>
      </c>
      <c r="C4757" s="68" t="s">
        <v>4022</v>
      </c>
      <c r="D4757" s="68" t="s">
        <v>4023</v>
      </c>
      <c r="E4757" s="68" t="s">
        <v>4319</v>
      </c>
      <c r="F4757" s="68" t="s">
        <v>4319</v>
      </c>
      <c r="G4757" s="68" t="s">
        <v>3481</v>
      </c>
      <c r="H4757" s="69">
        <v>6964933</v>
      </c>
      <c r="I4757" s="68" t="s">
        <v>5150</v>
      </c>
      <c r="J4757" s="70"/>
      <c r="K4757" s="178" t="s">
        <v>3455</v>
      </c>
    </row>
    <row r="4758" spans="1:11">
      <c r="A4758" s="67" t="s">
        <v>4038</v>
      </c>
      <c r="B4758" s="68" t="s">
        <v>4039</v>
      </c>
      <c r="C4758" s="68" t="s">
        <v>4022</v>
      </c>
      <c r="D4758" s="68" t="s">
        <v>4023</v>
      </c>
      <c r="E4758" s="68" t="s">
        <v>4319</v>
      </c>
      <c r="F4758" s="68" t="s">
        <v>4319</v>
      </c>
      <c r="G4758" s="68" t="s">
        <v>3481</v>
      </c>
      <c r="H4758" s="69">
        <v>7661427</v>
      </c>
      <c r="I4758" s="68" t="s">
        <v>5150</v>
      </c>
      <c r="J4758" s="70"/>
      <c r="K4758" s="178" t="s">
        <v>3455</v>
      </c>
    </row>
    <row r="4759" spans="1:11">
      <c r="A4759" s="67" t="s">
        <v>4040</v>
      </c>
      <c r="B4759" s="68" t="s">
        <v>4041</v>
      </c>
      <c r="C4759" s="68" t="s">
        <v>4042</v>
      </c>
      <c r="D4759" s="68" t="s">
        <v>4043</v>
      </c>
      <c r="E4759" s="68" t="s">
        <v>4319</v>
      </c>
      <c r="F4759" s="68" t="s">
        <v>4319</v>
      </c>
      <c r="G4759" s="68" t="s">
        <v>3481</v>
      </c>
      <c r="H4759" s="69">
        <v>696493</v>
      </c>
      <c r="I4759" s="68" t="s">
        <v>5150</v>
      </c>
      <c r="J4759" s="70"/>
      <c r="K4759" s="178" t="s">
        <v>3455</v>
      </c>
    </row>
    <row r="4760" spans="1:11">
      <c r="A4760" s="67" t="s">
        <v>4044</v>
      </c>
      <c r="B4760" s="68" t="s">
        <v>4045</v>
      </c>
      <c r="C4760" s="68" t="s">
        <v>4042</v>
      </c>
      <c r="D4760" s="68" t="s">
        <v>4043</v>
      </c>
      <c r="E4760" s="68" t="s">
        <v>4319</v>
      </c>
      <c r="F4760" s="68" t="s">
        <v>4319</v>
      </c>
      <c r="G4760" s="68" t="s">
        <v>3481</v>
      </c>
      <c r="H4760" s="69">
        <v>1392986</v>
      </c>
      <c r="I4760" s="68" t="s">
        <v>5150</v>
      </c>
      <c r="J4760" s="70"/>
      <c r="K4760" s="178" t="s">
        <v>3455</v>
      </c>
    </row>
    <row r="4761" spans="1:11">
      <c r="A4761" s="67" t="s">
        <v>4046</v>
      </c>
      <c r="B4761" s="68" t="s">
        <v>4047</v>
      </c>
      <c r="C4761" s="68" t="s">
        <v>4042</v>
      </c>
      <c r="D4761" s="68" t="s">
        <v>4043</v>
      </c>
      <c r="E4761" s="68" t="s">
        <v>4319</v>
      </c>
      <c r="F4761" s="68" t="s">
        <v>4319</v>
      </c>
      <c r="G4761" s="68" t="s">
        <v>3481</v>
      </c>
      <c r="H4761" s="69">
        <v>78703748</v>
      </c>
      <c r="I4761" s="68" t="s">
        <v>5150</v>
      </c>
      <c r="J4761" s="70"/>
      <c r="K4761" s="178" t="s">
        <v>3455</v>
      </c>
    </row>
    <row r="4762" spans="1:11">
      <c r="A4762" s="67" t="s">
        <v>4048</v>
      </c>
      <c r="B4762" s="68" t="s">
        <v>4049</v>
      </c>
      <c r="C4762" s="68" t="s">
        <v>4042</v>
      </c>
      <c r="D4762" s="68" t="s">
        <v>4043</v>
      </c>
      <c r="E4762" s="68" t="s">
        <v>4319</v>
      </c>
      <c r="F4762" s="68" t="s">
        <v>4319</v>
      </c>
      <c r="G4762" s="68" t="s">
        <v>3481</v>
      </c>
      <c r="H4762" s="69">
        <v>75221282</v>
      </c>
      <c r="I4762" s="68" t="s">
        <v>5150</v>
      </c>
      <c r="J4762" s="70"/>
      <c r="K4762" s="178" t="s">
        <v>3455</v>
      </c>
    </row>
    <row r="4763" spans="1:11">
      <c r="A4763" s="67" t="s">
        <v>4050</v>
      </c>
      <c r="B4763" s="68" t="s">
        <v>4051</v>
      </c>
      <c r="C4763" s="68" t="s">
        <v>4042</v>
      </c>
      <c r="D4763" s="68" t="s">
        <v>4043</v>
      </c>
      <c r="E4763" s="68" t="s">
        <v>4319</v>
      </c>
      <c r="F4763" s="68" t="s">
        <v>4319</v>
      </c>
      <c r="G4763" s="68" t="s">
        <v>3481</v>
      </c>
      <c r="H4763" s="69">
        <v>116314389</v>
      </c>
      <c r="I4763" s="68" t="s">
        <v>5150</v>
      </c>
      <c r="J4763" s="70"/>
      <c r="K4763" s="178" t="s">
        <v>3455</v>
      </c>
    </row>
    <row r="4764" spans="1:11">
      <c r="A4764" s="67" t="s">
        <v>4052</v>
      </c>
      <c r="B4764" s="68" t="s">
        <v>4053</v>
      </c>
      <c r="C4764" s="68" t="s">
        <v>4042</v>
      </c>
      <c r="D4764" s="68" t="s">
        <v>4043</v>
      </c>
      <c r="E4764" s="68" t="s">
        <v>4319</v>
      </c>
      <c r="F4764" s="68" t="s">
        <v>4319</v>
      </c>
      <c r="G4764" s="68" t="s">
        <v>3481</v>
      </c>
      <c r="H4764" s="69">
        <v>3482467</v>
      </c>
      <c r="I4764" s="68" t="s">
        <v>5150</v>
      </c>
      <c r="J4764" s="70"/>
      <c r="K4764" s="178" t="s">
        <v>3455</v>
      </c>
    </row>
    <row r="4765" spans="1:11">
      <c r="A4765" s="67" t="s">
        <v>4054</v>
      </c>
      <c r="B4765" s="68" t="s">
        <v>4055</v>
      </c>
      <c r="C4765" s="68" t="s">
        <v>4042</v>
      </c>
      <c r="D4765" s="68" t="s">
        <v>4043</v>
      </c>
      <c r="E4765" s="68" t="s">
        <v>4319</v>
      </c>
      <c r="F4765" s="68" t="s">
        <v>4319</v>
      </c>
      <c r="G4765" s="68" t="s">
        <v>3481</v>
      </c>
      <c r="H4765" s="69">
        <v>2089480</v>
      </c>
      <c r="I4765" s="68" t="s">
        <v>5150</v>
      </c>
      <c r="J4765" s="70"/>
      <c r="K4765" s="178" t="s">
        <v>3455</v>
      </c>
    </row>
    <row r="4766" spans="1:11">
      <c r="A4766" s="67" t="s">
        <v>4056</v>
      </c>
      <c r="B4766" s="68" t="s">
        <v>4057</v>
      </c>
      <c r="C4766" s="68" t="s">
        <v>4042</v>
      </c>
      <c r="D4766" s="68" t="s">
        <v>4043</v>
      </c>
      <c r="E4766" s="68" t="s">
        <v>4319</v>
      </c>
      <c r="F4766" s="68" t="s">
        <v>4319</v>
      </c>
      <c r="G4766" s="68" t="s">
        <v>3481</v>
      </c>
      <c r="H4766" s="69">
        <v>1392986</v>
      </c>
      <c r="I4766" s="68" t="s">
        <v>5150</v>
      </c>
      <c r="J4766" s="70"/>
      <c r="K4766" s="178" t="s">
        <v>3455</v>
      </c>
    </row>
    <row r="4767" spans="1:11">
      <c r="A4767" s="67" t="s">
        <v>4058</v>
      </c>
      <c r="B4767" s="68" t="s">
        <v>4059</v>
      </c>
      <c r="C4767" s="68" t="s">
        <v>4042</v>
      </c>
      <c r="D4767" s="68" t="s">
        <v>4043</v>
      </c>
      <c r="E4767" s="68" t="s">
        <v>4319</v>
      </c>
      <c r="F4767" s="68" t="s">
        <v>4319</v>
      </c>
      <c r="G4767" s="68" t="s">
        <v>3481</v>
      </c>
      <c r="H4767" s="69">
        <v>41789601</v>
      </c>
      <c r="I4767" s="68" t="s">
        <v>5150</v>
      </c>
      <c r="J4767" s="70"/>
      <c r="K4767" s="178" t="s">
        <v>3455</v>
      </c>
    </row>
    <row r="4768" spans="1:11">
      <c r="A4768" s="67" t="s">
        <v>4060</v>
      </c>
      <c r="B4768" s="68" t="s">
        <v>4061</v>
      </c>
      <c r="C4768" s="68" t="s">
        <v>4042</v>
      </c>
      <c r="D4768" s="68" t="s">
        <v>4043</v>
      </c>
      <c r="E4768" s="68" t="s">
        <v>4319</v>
      </c>
      <c r="F4768" s="68" t="s">
        <v>4319</v>
      </c>
      <c r="G4768" s="68" t="s">
        <v>3481</v>
      </c>
      <c r="H4768" s="69">
        <v>5571946</v>
      </c>
      <c r="I4768" s="68" t="s">
        <v>5150</v>
      </c>
      <c r="J4768" s="70"/>
      <c r="K4768" s="178" t="s">
        <v>3455</v>
      </c>
    </row>
    <row r="4769" spans="1:11">
      <c r="A4769" s="67" t="s">
        <v>4062</v>
      </c>
      <c r="B4769" s="68" t="s">
        <v>4063</v>
      </c>
      <c r="C4769" s="68" t="s">
        <v>4042</v>
      </c>
      <c r="D4769" s="68" t="s">
        <v>4043</v>
      </c>
      <c r="E4769" s="68" t="s">
        <v>4319</v>
      </c>
      <c r="F4769" s="68" t="s">
        <v>4319</v>
      </c>
      <c r="G4769" s="68" t="s">
        <v>3481</v>
      </c>
      <c r="H4769" s="69">
        <v>1392986</v>
      </c>
      <c r="I4769" s="68" t="s">
        <v>5150</v>
      </c>
      <c r="J4769" s="70"/>
      <c r="K4769" s="178" t="s">
        <v>3455</v>
      </c>
    </row>
    <row r="4770" spans="1:11">
      <c r="A4770" s="67" t="s">
        <v>4064</v>
      </c>
      <c r="B4770" s="68" t="s">
        <v>4065</v>
      </c>
      <c r="C4770" s="68" t="s">
        <v>4042</v>
      </c>
      <c r="D4770" s="68" t="s">
        <v>4043</v>
      </c>
      <c r="E4770" s="68" t="s">
        <v>4319</v>
      </c>
      <c r="F4770" s="68" t="s">
        <v>4319</v>
      </c>
      <c r="G4770" s="68" t="s">
        <v>3481</v>
      </c>
      <c r="H4770" s="69">
        <v>18108827</v>
      </c>
      <c r="I4770" s="68" t="s">
        <v>5150</v>
      </c>
      <c r="J4770" s="70"/>
      <c r="K4770" s="178" t="s">
        <v>3455</v>
      </c>
    </row>
    <row r="4771" spans="1:11">
      <c r="A4771" s="67" t="s">
        <v>4066</v>
      </c>
      <c r="B4771" s="68" t="s">
        <v>4067</v>
      </c>
      <c r="C4771" s="68" t="s">
        <v>4042</v>
      </c>
      <c r="D4771" s="68" t="s">
        <v>4043</v>
      </c>
      <c r="E4771" s="68" t="s">
        <v>4319</v>
      </c>
      <c r="F4771" s="68" t="s">
        <v>4319</v>
      </c>
      <c r="G4771" s="68" t="s">
        <v>3481</v>
      </c>
      <c r="H4771" s="69">
        <v>7661427</v>
      </c>
      <c r="I4771" s="68" t="s">
        <v>5150</v>
      </c>
      <c r="J4771" s="70"/>
      <c r="K4771" s="178" t="s">
        <v>3455</v>
      </c>
    </row>
    <row r="4772" spans="1:11">
      <c r="A4772" s="67" t="s">
        <v>4068</v>
      </c>
      <c r="B4772" s="68" t="s">
        <v>4069</v>
      </c>
      <c r="C4772" s="68" t="s">
        <v>4042</v>
      </c>
      <c r="D4772" s="68" t="s">
        <v>4043</v>
      </c>
      <c r="E4772" s="68" t="s">
        <v>4319</v>
      </c>
      <c r="F4772" s="68" t="s">
        <v>4319</v>
      </c>
      <c r="G4772" s="68" t="s">
        <v>3481</v>
      </c>
      <c r="H4772" s="69">
        <v>4178959</v>
      </c>
      <c r="I4772" s="68" t="s">
        <v>5150</v>
      </c>
      <c r="J4772" s="70"/>
      <c r="K4772" s="178" t="s">
        <v>3455</v>
      </c>
    </row>
    <row r="4773" spans="1:11">
      <c r="A4773" s="67" t="s">
        <v>4070</v>
      </c>
      <c r="B4773" s="68" t="s">
        <v>4071</v>
      </c>
      <c r="C4773" s="68" t="s">
        <v>4072</v>
      </c>
      <c r="D4773" s="68" t="s">
        <v>4073</v>
      </c>
      <c r="E4773" s="68" t="s">
        <v>4319</v>
      </c>
      <c r="F4773" s="68" t="s">
        <v>4319</v>
      </c>
      <c r="G4773" s="68" t="s">
        <v>3481</v>
      </c>
      <c r="H4773" s="69">
        <v>94026603</v>
      </c>
      <c r="I4773" s="68" t="s">
        <v>5150</v>
      </c>
      <c r="J4773" s="70"/>
      <c r="K4773" s="178" t="s">
        <v>3455</v>
      </c>
    </row>
    <row r="4774" spans="1:11">
      <c r="A4774" s="67" t="s">
        <v>4074</v>
      </c>
      <c r="B4774" s="68" t="s">
        <v>4075</v>
      </c>
      <c r="C4774" s="68" t="s">
        <v>4072</v>
      </c>
      <c r="D4774" s="68" t="s">
        <v>4073</v>
      </c>
      <c r="E4774" s="68" t="s">
        <v>4319</v>
      </c>
      <c r="F4774" s="68" t="s">
        <v>4319</v>
      </c>
      <c r="G4774" s="68" t="s">
        <v>3481</v>
      </c>
      <c r="H4774" s="69">
        <v>4178959</v>
      </c>
      <c r="I4774" s="68" t="s">
        <v>5150</v>
      </c>
      <c r="J4774" s="70"/>
      <c r="K4774" s="178" t="s">
        <v>3455</v>
      </c>
    </row>
    <row r="4775" spans="1:11">
      <c r="A4775" s="67" t="s">
        <v>4076</v>
      </c>
      <c r="B4775" s="68" t="s">
        <v>4077</v>
      </c>
      <c r="C4775" s="68" t="s">
        <v>4072</v>
      </c>
      <c r="D4775" s="68" t="s">
        <v>4073</v>
      </c>
      <c r="E4775" s="68" t="s">
        <v>4319</v>
      </c>
      <c r="F4775" s="68" t="s">
        <v>4319</v>
      </c>
      <c r="G4775" s="68" t="s">
        <v>3481</v>
      </c>
      <c r="H4775" s="69">
        <v>2089480</v>
      </c>
      <c r="I4775" s="68" t="s">
        <v>5150</v>
      </c>
      <c r="J4775" s="70"/>
      <c r="K4775" s="178" t="s">
        <v>3455</v>
      </c>
    </row>
    <row r="4776" spans="1:11">
      <c r="A4776" s="67" t="s">
        <v>4078</v>
      </c>
      <c r="B4776" s="68" t="s">
        <v>4079</v>
      </c>
      <c r="C4776" s="68" t="s">
        <v>4072</v>
      </c>
      <c r="D4776" s="68" t="s">
        <v>4073</v>
      </c>
      <c r="E4776" s="68" t="s">
        <v>4319</v>
      </c>
      <c r="F4776" s="68" t="s">
        <v>4319</v>
      </c>
      <c r="G4776" s="68" t="s">
        <v>3481</v>
      </c>
      <c r="H4776" s="69">
        <v>6964933</v>
      </c>
      <c r="I4776" s="68" t="s">
        <v>5150</v>
      </c>
      <c r="J4776" s="70"/>
      <c r="K4776" s="178" t="s">
        <v>3455</v>
      </c>
    </row>
    <row r="4777" spans="1:11">
      <c r="A4777" s="67" t="s">
        <v>4080</v>
      </c>
      <c r="B4777" s="68" t="s">
        <v>4081</v>
      </c>
      <c r="C4777" s="68" t="s">
        <v>4072</v>
      </c>
      <c r="D4777" s="68" t="s">
        <v>4073</v>
      </c>
      <c r="E4777" s="68" t="s">
        <v>4319</v>
      </c>
      <c r="F4777" s="68" t="s">
        <v>4319</v>
      </c>
      <c r="G4777" s="68" t="s">
        <v>3481</v>
      </c>
      <c r="H4777" s="69">
        <v>2089480</v>
      </c>
      <c r="I4777" s="68" t="s">
        <v>5150</v>
      </c>
      <c r="J4777" s="70"/>
      <c r="K4777" s="178" t="s">
        <v>3455</v>
      </c>
    </row>
    <row r="4778" spans="1:11">
      <c r="A4778" s="67" t="s">
        <v>4082</v>
      </c>
      <c r="B4778" s="68" t="s">
        <v>4083</v>
      </c>
      <c r="C4778" s="68" t="s">
        <v>4072</v>
      </c>
      <c r="D4778" s="68" t="s">
        <v>4073</v>
      </c>
      <c r="E4778" s="68" t="s">
        <v>4319</v>
      </c>
      <c r="F4778" s="68" t="s">
        <v>4319</v>
      </c>
      <c r="G4778" s="68" t="s">
        <v>3481</v>
      </c>
      <c r="H4778" s="69">
        <v>2785974</v>
      </c>
      <c r="I4778" s="68" t="s">
        <v>5150</v>
      </c>
      <c r="J4778" s="70"/>
      <c r="K4778" s="178" t="s">
        <v>3455</v>
      </c>
    </row>
    <row r="4779" spans="1:11">
      <c r="A4779" s="67" t="s">
        <v>4084</v>
      </c>
      <c r="B4779" s="68" t="s">
        <v>4085</v>
      </c>
      <c r="C4779" s="68" t="s">
        <v>4072</v>
      </c>
      <c r="D4779" s="68" t="s">
        <v>4073</v>
      </c>
      <c r="E4779" s="68" t="s">
        <v>4319</v>
      </c>
      <c r="F4779" s="68" t="s">
        <v>4319</v>
      </c>
      <c r="G4779" s="68" t="s">
        <v>3481</v>
      </c>
      <c r="H4779" s="69">
        <v>24377268</v>
      </c>
      <c r="I4779" s="68" t="s">
        <v>5150</v>
      </c>
      <c r="J4779" s="70"/>
      <c r="K4779" s="178" t="s">
        <v>3455</v>
      </c>
    </row>
    <row r="4780" spans="1:11">
      <c r="A4780" s="67" t="s">
        <v>4086</v>
      </c>
      <c r="B4780" s="68" t="s">
        <v>4087</v>
      </c>
      <c r="C4780" s="68" t="s">
        <v>4088</v>
      </c>
      <c r="D4780" s="68" t="s">
        <v>4089</v>
      </c>
      <c r="E4780" s="68" t="s">
        <v>4319</v>
      </c>
      <c r="F4780" s="68" t="s">
        <v>4319</v>
      </c>
      <c r="G4780" s="68" t="s">
        <v>3481</v>
      </c>
      <c r="H4780" s="69">
        <v>94723094</v>
      </c>
      <c r="I4780" s="68" t="s">
        <v>5150</v>
      </c>
      <c r="J4780" s="70"/>
      <c r="K4780" s="178" t="s">
        <v>3455</v>
      </c>
    </row>
    <row r="4781" spans="1:11">
      <c r="A4781" s="67" t="s">
        <v>4090</v>
      </c>
      <c r="B4781" s="68" t="s">
        <v>4091</v>
      </c>
      <c r="C4781" s="68" t="s">
        <v>4088</v>
      </c>
      <c r="D4781" s="68" t="s">
        <v>4089</v>
      </c>
      <c r="E4781" s="68" t="s">
        <v>4319</v>
      </c>
      <c r="F4781" s="68" t="s">
        <v>4319</v>
      </c>
      <c r="G4781" s="68" t="s">
        <v>3481</v>
      </c>
      <c r="H4781" s="69">
        <v>1392986</v>
      </c>
      <c r="I4781" s="68" t="s">
        <v>5150</v>
      </c>
      <c r="J4781" s="70"/>
      <c r="K4781" s="178" t="s">
        <v>3455</v>
      </c>
    </row>
    <row r="4782" spans="1:11">
      <c r="A4782" s="67" t="s">
        <v>4092</v>
      </c>
      <c r="B4782" s="68" t="s">
        <v>4093</v>
      </c>
      <c r="C4782" s="68" t="s">
        <v>4088</v>
      </c>
      <c r="D4782" s="68" t="s">
        <v>4089</v>
      </c>
      <c r="E4782" s="68" t="s">
        <v>4319</v>
      </c>
      <c r="F4782" s="68" t="s">
        <v>4319</v>
      </c>
      <c r="G4782" s="68" t="s">
        <v>3481</v>
      </c>
      <c r="H4782" s="69">
        <v>2089480</v>
      </c>
      <c r="I4782" s="68" t="s">
        <v>5150</v>
      </c>
      <c r="J4782" s="70"/>
      <c r="K4782" s="178" t="s">
        <v>3455</v>
      </c>
    </row>
    <row r="4783" spans="1:11">
      <c r="A4783" s="67" t="s">
        <v>4094</v>
      </c>
      <c r="B4783" s="68" t="s">
        <v>4095</v>
      </c>
      <c r="C4783" s="68" t="s">
        <v>4088</v>
      </c>
      <c r="D4783" s="68" t="s">
        <v>4089</v>
      </c>
      <c r="E4783" s="68" t="s">
        <v>4319</v>
      </c>
      <c r="F4783" s="68" t="s">
        <v>4319</v>
      </c>
      <c r="G4783" s="68" t="s">
        <v>3481</v>
      </c>
      <c r="H4783" s="69">
        <v>2785974</v>
      </c>
      <c r="I4783" s="68" t="s">
        <v>5150</v>
      </c>
      <c r="J4783" s="70"/>
      <c r="K4783" s="178" t="s">
        <v>3455</v>
      </c>
    </row>
    <row r="4784" spans="1:11">
      <c r="A4784" s="67" t="s">
        <v>4096</v>
      </c>
      <c r="B4784" s="68" t="s">
        <v>4097</v>
      </c>
      <c r="C4784" s="68" t="s">
        <v>4088</v>
      </c>
      <c r="D4784" s="68" t="s">
        <v>4089</v>
      </c>
      <c r="E4784" s="68" t="s">
        <v>4319</v>
      </c>
      <c r="F4784" s="68" t="s">
        <v>4319</v>
      </c>
      <c r="G4784" s="68" t="s">
        <v>3481</v>
      </c>
      <c r="H4784" s="69">
        <v>33431680</v>
      </c>
      <c r="I4784" s="68" t="s">
        <v>5150</v>
      </c>
      <c r="J4784" s="70"/>
      <c r="K4784" s="178" t="s">
        <v>3455</v>
      </c>
    </row>
    <row r="4785" spans="1:11">
      <c r="A4785" s="67" t="s">
        <v>4098</v>
      </c>
      <c r="B4785" s="68" t="s">
        <v>4099</v>
      </c>
      <c r="C4785" s="68" t="s">
        <v>4100</v>
      </c>
      <c r="D4785" s="68" t="s">
        <v>4101</v>
      </c>
      <c r="E4785" s="68" t="s">
        <v>4319</v>
      </c>
      <c r="F4785" s="68" t="s">
        <v>4319</v>
      </c>
      <c r="G4785" s="68" t="s">
        <v>3481</v>
      </c>
      <c r="H4785" s="69">
        <v>45272068</v>
      </c>
      <c r="I4785" s="68" t="s">
        <v>5150</v>
      </c>
      <c r="J4785" s="70"/>
      <c r="K4785" s="178" t="s">
        <v>3455</v>
      </c>
    </row>
    <row r="4786" spans="1:11">
      <c r="A4786" s="67" t="s">
        <v>4102</v>
      </c>
      <c r="B4786" s="68" t="s">
        <v>4103</v>
      </c>
      <c r="C4786" s="68" t="s">
        <v>4100</v>
      </c>
      <c r="D4786" s="68" t="s">
        <v>4101</v>
      </c>
      <c r="E4786" s="68" t="s">
        <v>4319</v>
      </c>
      <c r="F4786" s="68" t="s">
        <v>4319</v>
      </c>
      <c r="G4786" s="68" t="s">
        <v>3481</v>
      </c>
      <c r="H4786" s="69">
        <v>62684401</v>
      </c>
      <c r="I4786" s="68" t="s">
        <v>5150</v>
      </c>
      <c r="J4786" s="70"/>
      <c r="K4786" s="178" t="s">
        <v>3455</v>
      </c>
    </row>
    <row r="4787" spans="1:11">
      <c r="A4787" s="67" t="s">
        <v>4104</v>
      </c>
      <c r="B4787" s="68" t="s">
        <v>4105</v>
      </c>
      <c r="C4787" s="68" t="s">
        <v>4100</v>
      </c>
      <c r="D4787" s="68" t="s">
        <v>4101</v>
      </c>
      <c r="E4787" s="68" t="s">
        <v>4319</v>
      </c>
      <c r="F4787" s="68" t="s">
        <v>4319</v>
      </c>
      <c r="G4787" s="68" t="s">
        <v>3481</v>
      </c>
      <c r="H4787" s="69">
        <v>15322853</v>
      </c>
      <c r="I4787" s="68" t="s">
        <v>5150</v>
      </c>
      <c r="J4787" s="70"/>
      <c r="K4787" s="178" t="s">
        <v>3455</v>
      </c>
    </row>
    <row r="4788" spans="1:11">
      <c r="A4788" s="67" t="s">
        <v>4106</v>
      </c>
      <c r="B4788" s="68" t="s">
        <v>4107</v>
      </c>
      <c r="C4788" s="68" t="s">
        <v>4100</v>
      </c>
      <c r="D4788" s="68" t="s">
        <v>4101</v>
      </c>
      <c r="E4788" s="68" t="s">
        <v>4319</v>
      </c>
      <c r="F4788" s="68" t="s">
        <v>4319</v>
      </c>
      <c r="G4788" s="68" t="s">
        <v>3481</v>
      </c>
      <c r="H4788" s="69">
        <v>4178959</v>
      </c>
      <c r="I4788" s="68" t="s">
        <v>5150</v>
      </c>
      <c r="J4788" s="70"/>
      <c r="K4788" s="178" t="s">
        <v>3455</v>
      </c>
    </row>
    <row r="4789" spans="1:11">
      <c r="A4789" s="67" t="s">
        <v>4108</v>
      </c>
      <c r="B4789" s="68" t="s">
        <v>4109</v>
      </c>
      <c r="C4789" s="68" t="s">
        <v>4100</v>
      </c>
      <c r="D4789" s="68" t="s">
        <v>4101</v>
      </c>
      <c r="E4789" s="68" t="s">
        <v>4319</v>
      </c>
      <c r="F4789" s="68" t="s">
        <v>4319</v>
      </c>
      <c r="G4789" s="68" t="s">
        <v>3481</v>
      </c>
      <c r="H4789" s="69">
        <v>16019347</v>
      </c>
      <c r="I4789" s="68" t="s">
        <v>5150</v>
      </c>
      <c r="J4789" s="70"/>
      <c r="K4789" s="178" t="s">
        <v>3455</v>
      </c>
    </row>
    <row r="4790" spans="1:11">
      <c r="A4790" s="67" t="s">
        <v>4110</v>
      </c>
      <c r="B4790" s="68" t="s">
        <v>4111</v>
      </c>
      <c r="C4790" s="68" t="s">
        <v>4100</v>
      </c>
      <c r="D4790" s="68" t="s">
        <v>4101</v>
      </c>
      <c r="E4790" s="68" t="s">
        <v>4319</v>
      </c>
      <c r="F4790" s="68" t="s">
        <v>4319</v>
      </c>
      <c r="G4790" s="68" t="s">
        <v>3481</v>
      </c>
      <c r="H4790" s="69">
        <v>29949214</v>
      </c>
      <c r="I4790" s="68" t="s">
        <v>5150</v>
      </c>
      <c r="J4790" s="70"/>
      <c r="K4790" s="178" t="s">
        <v>3455</v>
      </c>
    </row>
    <row r="4791" spans="1:11">
      <c r="A4791" s="67" t="s">
        <v>4112</v>
      </c>
      <c r="B4791" s="68" t="s">
        <v>4113</v>
      </c>
      <c r="C4791" s="68" t="s">
        <v>4100</v>
      </c>
      <c r="D4791" s="68" t="s">
        <v>4101</v>
      </c>
      <c r="E4791" s="68" t="s">
        <v>4319</v>
      </c>
      <c r="F4791" s="68" t="s">
        <v>4319</v>
      </c>
      <c r="G4791" s="68" t="s">
        <v>3481</v>
      </c>
      <c r="H4791" s="69">
        <v>2089480</v>
      </c>
      <c r="I4791" s="68" t="s">
        <v>5150</v>
      </c>
      <c r="J4791" s="70"/>
      <c r="K4791" s="178" t="s">
        <v>3455</v>
      </c>
    </row>
    <row r="4792" spans="1:11">
      <c r="A4792" s="67" t="s">
        <v>4114</v>
      </c>
      <c r="B4792" s="68" t="s">
        <v>4115</v>
      </c>
      <c r="C4792" s="68" t="s">
        <v>4100</v>
      </c>
      <c r="D4792" s="68" t="s">
        <v>4101</v>
      </c>
      <c r="E4792" s="68" t="s">
        <v>4319</v>
      </c>
      <c r="F4792" s="68" t="s">
        <v>4319</v>
      </c>
      <c r="G4792" s="68" t="s">
        <v>3481</v>
      </c>
      <c r="H4792" s="69">
        <v>31342200</v>
      </c>
      <c r="I4792" s="68" t="s">
        <v>5150</v>
      </c>
      <c r="J4792" s="70"/>
      <c r="K4792" s="178" t="s">
        <v>3455</v>
      </c>
    </row>
    <row r="4793" spans="1:11">
      <c r="A4793" s="67" t="s">
        <v>4116</v>
      </c>
      <c r="B4793" s="68" t="s">
        <v>4117</v>
      </c>
      <c r="C4793" s="68" t="s">
        <v>4118</v>
      </c>
      <c r="D4793" s="68" t="s">
        <v>4119</v>
      </c>
      <c r="E4793" s="68" t="s">
        <v>4319</v>
      </c>
      <c r="F4793" s="68" t="s">
        <v>4319</v>
      </c>
      <c r="G4793" s="68" t="s">
        <v>3481</v>
      </c>
      <c r="H4793" s="69">
        <v>696493</v>
      </c>
      <c r="I4793" s="68" t="s">
        <v>5150</v>
      </c>
      <c r="J4793" s="70"/>
      <c r="K4793" s="178" t="s">
        <v>3455</v>
      </c>
    </row>
    <row r="4794" spans="1:11">
      <c r="A4794" s="67" t="s">
        <v>4120</v>
      </c>
      <c r="B4794" s="68" t="s">
        <v>4121</v>
      </c>
      <c r="C4794" s="68" t="s">
        <v>4118</v>
      </c>
      <c r="D4794" s="68" t="s">
        <v>4119</v>
      </c>
      <c r="E4794" s="68" t="s">
        <v>4319</v>
      </c>
      <c r="F4794" s="68" t="s">
        <v>4319</v>
      </c>
      <c r="G4794" s="68" t="s">
        <v>3481</v>
      </c>
      <c r="H4794" s="69">
        <v>10447401</v>
      </c>
      <c r="I4794" s="68" t="s">
        <v>5150</v>
      </c>
      <c r="J4794" s="70"/>
      <c r="K4794" s="178" t="s">
        <v>3455</v>
      </c>
    </row>
    <row r="4795" spans="1:11">
      <c r="A4795" s="67" t="s">
        <v>4122</v>
      </c>
      <c r="B4795" s="68" t="s">
        <v>4123</v>
      </c>
      <c r="C4795" s="68" t="s">
        <v>4118</v>
      </c>
      <c r="D4795" s="68" t="s">
        <v>4119</v>
      </c>
      <c r="E4795" s="68" t="s">
        <v>4319</v>
      </c>
      <c r="F4795" s="68" t="s">
        <v>4319</v>
      </c>
      <c r="G4795" s="68" t="s">
        <v>3481</v>
      </c>
      <c r="H4795" s="69">
        <v>46665054</v>
      </c>
      <c r="I4795" s="68" t="s">
        <v>5150</v>
      </c>
      <c r="J4795" s="70"/>
      <c r="K4795" s="178" t="s">
        <v>3455</v>
      </c>
    </row>
    <row r="4796" spans="1:11">
      <c r="A4796" s="67" t="s">
        <v>4124</v>
      </c>
      <c r="B4796" s="68" t="s">
        <v>4125</v>
      </c>
      <c r="C4796" s="68" t="s">
        <v>4126</v>
      </c>
      <c r="D4796" s="68" t="s">
        <v>4127</v>
      </c>
      <c r="E4796" s="68" t="s">
        <v>4319</v>
      </c>
      <c r="F4796" s="68" t="s">
        <v>4319</v>
      </c>
      <c r="G4796" s="68" t="s">
        <v>3481</v>
      </c>
      <c r="H4796" s="69">
        <v>79400241</v>
      </c>
      <c r="I4796" s="68" t="s">
        <v>5150</v>
      </c>
      <c r="J4796" s="70"/>
      <c r="K4796" s="178" t="s">
        <v>3455</v>
      </c>
    </row>
    <row r="4797" spans="1:11">
      <c r="A4797" s="67" t="s">
        <v>4128</v>
      </c>
      <c r="B4797" s="68" t="s">
        <v>4129</v>
      </c>
      <c r="C4797" s="68" t="s">
        <v>4126</v>
      </c>
      <c r="D4797" s="68" t="s">
        <v>4127</v>
      </c>
      <c r="E4797" s="68" t="s">
        <v>4319</v>
      </c>
      <c r="F4797" s="68" t="s">
        <v>4319</v>
      </c>
      <c r="G4797" s="68" t="s">
        <v>3481</v>
      </c>
      <c r="H4797" s="69">
        <v>696493</v>
      </c>
      <c r="I4797" s="68" t="s">
        <v>5150</v>
      </c>
      <c r="J4797" s="70"/>
      <c r="K4797" s="178" t="s">
        <v>3455</v>
      </c>
    </row>
    <row r="4798" spans="1:11">
      <c r="A4798" s="67" t="s">
        <v>4130</v>
      </c>
      <c r="B4798" s="68" t="s">
        <v>4131</v>
      </c>
      <c r="C4798" s="68" t="s">
        <v>4126</v>
      </c>
      <c r="D4798" s="68" t="s">
        <v>4127</v>
      </c>
      <c r="E4798" s="68" t="s">
        <v>4319</v>
      </c>
      <c r="F4798" s="68" t="s">
        <v>4319</v>
      </c>
      <c r="G4798" s="68" t="s">
        <v>3481</v>
      </c>
      <c r="H4798" s="69">
        <v>696493</v>
      </c>
      <c r="I4798" s="68" t="s">
        <v>5150</v>
      </c>
      <c r="J4798" s="70"/>
      <c r="K4798" s="178" t="s">
        <v>3455</v>
      </c>
    </row>
    <row r="4799" spans="1:11">
      <c r="A4799" s="67" t="s">
        <v>4132</v>
      </c>
      <c r="B4799" s="68" t="s">
        <v>4133</v>
      </c>
      <c r="C4799" s="68" t="s">
        <v>4126</v>
      </c>
      <c r="D4799" s="68" t="s">
        <v>4127</v>
      </c>
      <c r="E4799" s="68" t="s">
        <v>4319</v>
      </c>
      <c r="F4799" s="68" t="s">
        <v>4319</v>
      </c>
      <c r="G4799" s="68" t="s">
        <v>3481</v>
      </c>
      <c r="H4799" s="69">
        <v>33431680</v>
      </c>
      <c r="I4799" s="68" t="s">
        <v>5150</v>
      </c>
      <c r="J4799" s="70"/>
      <c r="K4799" s="178" t="s">
        <v>3455</v>
      </c>
    </row>
    <row r="4800" spans="1:11">
      <c r="A4800" s="67" t="s">
        <v>4134</v>
      </c>
      <c r="B4800" s="68" t="s">
        <v>4135</v>
      </c>
      <c r="C4800" s="68" t="s">
        <v>4126</v>
      </c>
      <c r="D4800" s="68" t="s">
        <v>4127</v>
      </c>
      <c r="E4800" s="68" t="s">
        <v>4319</v>
      </c>
      <c r="F4800" s="68" t="s">
        <v>4319</v>
      </c>
      <c r="G4800" s="68" t="s">
        <v>3481</v>
      </c>
      <c r="H4800" s="69">
        <v>696493</v>
      </c>
      <c r="I4800" s="68" t="s">
        <v>5150</v>
      </c>
      <c r="J4800" s="70"/>
      <c r="K4800" s="178" t="s">
        <v>3455</v>
      </c>
    </row>
    <row r="4801" spans="1:11">
      <c r="A4801" s="67" t="s">
        <v>4136</v>
      </c>
      <c r="B4801" s="68" t="s">
        <v>4137</v>
      </c>
      <c r="C4801" s="68" t="s">
        <v>4126</v>
      </c>
      <c r="D4801" s="68" t="s">
        <v>4127</v>
      </c>
      <c r="E4801" s="68" t="s">
        <v>4319</v>
      </c>
      <c r="F4801" s="68" t="s">
        <v>4319</v>
      </c>
      <c r="G4801" s="68" t="s">
        <v>3481</v>
      </c>
      <c r="H4801" s="69">
        <v>2089480</v>
      </c>
      <c r="I4801" s="68" t="s">
        <v>5150</v>
      </c>
      <c r="J4801" s="70"/>
      <c r="K4801" s="178" t="s">
        <v>3455</v>
      </c>
    </row>
    <row r="4802" spans="1:11">
      <c r="A4802" s="67" t="s">
        <v>4138</v>
      </c>
      <c r="B4802" s="68" t="s">
        <v>4139</v>
      </c>
      <c r="C4802" s="68" t="s">
        <v>4126</v>
      </c>
      <c r="D4802" s="68" t="s">
        <v>4127</v>
      </c>
      <c r="E4802" s="68" t="s">
        <v>4319</v>
      </c>
      <c r="F4802" s="68" t="s">
        <v>4319</v>
      </c>
      <c r="G4802" s="68" t="s">
        <v>3481</v>
      </c>
      <c r="H4802" s="69">
        <v>9750907</v>
      </c>
      <c r="I4802" s="68" t="s">
        <v>5150</v>
      </c>
      <c r="J4802" s="70"/>
      <c r="K4802" s="178" t="s">
        <v>3455</v>
      </c>
    </row>
    <row r="4803" spans="1:11">
      <c r="A4803" s="67" t="s">
        <v>4140</v>
      </c>
      <c r="B4803" s="68" t="s">
        <v>4141</v>
      </c>
      <c r="C4803" s="68" t="s">
        <v>4126</v>
      </c>
      <c r="D4803" s="68" t="s">
        <v>4127</v>
      </c>
      <c r="E4803" s="68" t="s">
        <v>4319</v>
      </c>
      <c r="F4803" s="68" t="s">
        <v>4319</v>
      </c>
      <c r="G4803" s="68" t="s">
        <v>3481</v>
      </c>
      <c r="H4803" s="69">
        <v>2785974</v>
      </c>
      <c r="I4803" s="68" t="s">
        <v>5150</v>
      </c>
      <c r="J4803" s="70"/>
      <c r="K4803" s="178" t="s">
        <v>3455</v>
      </c>
    </row>
    <row r="4804" spans="1:11">
      <c r="A4804" s="67" t="s">
        <v>4142</v>
      </c>
      <c r="B4804" s="68" t="s">
        <v>4143</v>
      </c>
      <c r="C4804" s="68" t="s">
        <v>4144</v>
      </c>
      <c r="D4804" s="68" t="s">
        <v>4145</v>
      </c>
      <c r="E4804" s="68" t="s">
        <v>4319</v>
      </c>
      <c r="F4804" s="68" t="s">
        <v>4319</v>
      </c>
      <c r="G4804" s="68" t="s">
        <v>3481</v>
      </c>
      <c r="H4804" s="69">
        <v>17412333</v>
      </c>
      <c r="I4804" s="68" t="s">
        <v>5150</v>
      </c>
      <c r="J4804" s="70"/>
      <c r="K4804" s="178" t="s">
        <v>3455</v>
      </c>
    </row>
    <row r="4805" spans="1:11">
      <c r="A4805" s="67" t="s">
        <v>4146</v>
      </c>
      <c r="B4805" s="68" t="s">
        <v>4147</v>
      </c>
      <c r="C4805" s="68" t="s">
        <v>4144</v>
      </c>
      <c r="D4805" s="68" t="s">
        <v>4145</v>
      </c>
      <c r="E4805" s="68" t="s">
        <v>4319</v>
      </c>
      <c r="F4805" s="68" t="s">
        <v>4319</v>
      </c>
      <c r="G4805" s="68" t="s">
        <v>3481</v>
      </c>
      <c r="H4805" s="69">
        <v>14626360</v>
      </c>
      <c r="I4805" s="68" t="s">
        <v>5150</v>
      </c>
      <c r="J4805" s="70"/>
      <c r="K4805" s="178" t="s">
        <v>3455</v>
      </c>
    </row>
    <row r="4806" spans="1:11">
      <c r="A4806" s="67" t="s">
        <v>4148</v>
      </c>
      <c r="B4806" s="68" t="s">
        <v>4149</v>
      </c>
      <c r="C4806" s="68" t="s">
        <v>4144</v>
      </c>
      <c r="D4806" s="68" t="s">
        <v>4145</v>
      </c>
      <c r="E4806" s="68" t="s">
        <v>4319</v>
      </c>
      <c r="F4806" s="68" t="s">
        <v>4319</v>
      </c>
      <c r="G4806" s="68" t="s">
        <v>3481</v>
      </c>
      <c r="H4806" s="69">
        <v>1392986</v>
      </c>
      <c r="I4806" s="68" t="s">
        <v>5150</v>
      </c>
      <c r="J4806" s="70"/>
      <c r="K4806" s="178" t="s">
        <v>3455</v>
      </c>
    </row>
    <row r="4807" spans="1:11">
      <c r="A4807" s="67" t="s">
        <v>4150</v>
      </c>
      <c r="B4807" s="68" t="s">
        <v>4151</v>
      </c>
      <c r="C4807" s="68" t="s">
        <v>4152</v>
      </c>
      <c r="D4807" s="68" t="s">
        <v>4153</v>
      </c>
      <c r="E4807" s="68" t="s">
        <v>4319</v>
      </c>
      <c r="F4807" s="68" t="s">
        <v>4319</v>
      </c>
      <c r="G4807" s="68" t="s">
        <v>3481</v>
      </c>
      <c r="H4807" s="69">
        <v>13233374</v>
      </c>
      <c r="I4807" s="68" t="s">
        <v>5150</v>
      </c>
      <c r="J4807" s="70"/>
      <c r="K4807" s="178" t="s">
        <v>3455</v>
      </c>
    </row>
    <row r="4808" spans="1:11">
      <c r="A4808" s="67" t="s">
        <v>4154</v>
      </c>
      <c r="B4808" s="68" t="s">
        <v>4155</v>
      </c>
      <c r="C4808" s="68" t="s">
        <v>4152</v>
      </c>
      <c r="D4808" s="68" t="s">
        <v>4153</v>
      </c>
      <c r="E4808" s="68" t="s">
        <v>4319</v>
      </c>
      <c r="F4808" s="68" t="s">
        <v>4319</v>
      </c>
      <c r="G4808" s="68" t="s">
        <v>3481</v>
      </c>
      <c r="H4808" s="69">
        <v>4875453</v>
      </c>
      <c r="I4808" s="68" t="s">
        <v>5150</v>
      </c>
      <c r="J4808" s="70"/>
      <c r="K4808" s="178" t="s">
        <v>3455</v>
      </c>
    </row>
    <row r="4809" spans="1:11">
      <c r="A4809" s="67" t="s">
        <v>4156</v>
      </c>
      <c r="B4809" s="68" t="s">
        <v>4157</v>
      </c>
      <c r="C4809" s="68" t="s">
        <v>4158</v>
      </c>
      <c r="D4809" s="68" t="s">
        <v>4159</v>
      </c>
      <c r="E4809" s="68" t="s">
        <v>4319</v>
      </c>
      <c r="F4809" s="68" t="s">
        <v>4319</v>
      </c>
      <c r="G4809" s="68" t="s">
        <v>3481</v>
      </c>
      <c r="H4809" s="69">
        <v>2785974</v>
      </c>
      <c r="I4809" s="68" t="s">
        <v>5150</v>
      </c>
      <c r="J4809" s="70"/>
      <c r="K4809" s="178" t="s">
        <v>3455</v>
      </c>
    </row>
    <row r="4810" spans="1:11">
      <c r="A4810" s="67" t="s">
        <v>4160</v>
      </c>
      <c r="B4810" s="68" t="s">
        <v>4161</v>
      </c>
      <c r="C4810" s="68" t="s">
        <v>4158</v>
      </c>
      <c r="D4810" s="68" t="s">
        <v>4159</v>
      </c>
      <c r="E4810" s="68" t="s">
        <v>4319</v>
      </c>
      <c r="F4810" s="68" t="s">
        <v>4319</v>
      </c>
      <c r="G4810" s="68" t="s">
        <v>3481</v>
      </c>
      <c r="H4810" s="69">
        <v>4875453</v>
      </c>
      <c r="I4810" s="68" t="s">
        <v>5150</v>
      </c>
      <c r="J4810" s="70"/>
      <c r="K4810" s="178" t="s">
        <v>3455</v>
      </c>
    </row>
    <row r="4811" spans="1:11">
      <c r="A4811" s="67" t="s">
        <v>4162</v>
      </c>
      <c r="B4811" s="68" t="s">
        <v>4163</v>
      </c>
      <c r="C4811" s="68" t="s">
        <v>4158</v>
      </c>
      <c r="D4811" s="68" t="s">
        <v>4159</v>
      </c>
      <c r="E4811" s="68" t="s">
        <v>4319</v>
      </c>
      <c r="F4811" s="68" t="s">
        <v>4319</v>
      </c>
      <c r="G4811" s="68" t="s">
        <v>3481</v>
      </c>
      <c r="H4811" s="69">
        <v>11143894</v>
      </c>
      <c r="I4811" s="68" t="s">
        <v>5150</v>
      </c>
      <c r="J4811" s="70"/>
      <c r="K4811" s="178" t="s">
        <v>3455</v>
      </c>
    </row>
    <row r="4812" spans="1:11">
      <c r="A4812" s="67" t="s">
        <v>4164</v>
      </c>
      <c r="B4812" s="68" t="s">
        <v>4165</v>
      </c>
      <c r="C4812" s="68" t="s">
        <v>4166</v>
      </c>
      <c r="D4812" s="68" t="s">
        <v>4167</v>
      </c>
      <c r="E4812" s="68" t="s">
        <v>4319</v>
      </c>
      <c r="F4812" s="68" t="s">
        <v>4319</v>
      </c>
      <c r="G4812" s="68" t="s">
        <v>3481</v>
      </c>
      <c r="H4812" s="69">
        <v>6268440</v>
      </c>
      <c r="I4812" s="68" t="s">
        <v>5150</v>
      </c>
      <c r="J4812" s="70"/>
      <c r="K4812" s="178" t="s">
        <v>3455</v>
      </c>
    </row>
    <row r="4813" spans="1:11">
      <c r="A4813" s="67" t="s">
        <v>4168</v>
      </c>
      <c r="B4813" s="68" t="s">
        <v>4169</v>
      </c>
      <c r="C4813" s="68" t="s">
        <v>4166</v>
      </c>
      <c r="D4813" s="68" t="s">
        <v>4167</v>
      </c>
      <c r="E4813" s="68" t="s">
        <v>4319</v>
      </c>
      <c r="F4813" s="68" t="s">
        <v>4319</v>
      </c>
      <c r="G4813" s="68" t="s">
        <v>3481</v>
      </c>
      <c r="H4813" s="69">
        <v>6268440</v>
      </c>
      <c r="I4813" s="68" t="s">
        <v>5150</v>
      </c>
      <c r="J4813" s="70"/>
      <c r="K4813" s="178" t="s">
        <v>3455</v>
      </c>
    </row>
    <row r="4814" spans="1:11">
      <c r="A4814" s="67" t="s">
        <v>4170</v>
      </c>
      <c r="B4814" s="68" t="s">
        <v>4171</v>
      </c>
      <c r="C4814" s="68" t="s">
        <v>4166</v>
      </c>
      <c r="D4814" s="68" t="s">
        <v>4167</v>
      </c>
      <c r="E4814" s="68" t="s">
        <v>4319</v>
      </c>
      <c r="F4814" s="68" t="s">
        <v>4319</v>
      </c>
      <c r="G4814" s="68" t="s">
        <v>3481</v>
      </c>
      <c r="H4814" s="69">
        <v>3482467</v>
      </c>
      <c r="I4814" s="68" t="s">
        <v>5150</v>
      </c>
      <c r="J4814" s="70"/>
      <c r="K4814" s="178" t="s">
        <v>3455</v>
      </c>
    </row>
    <row r="4815" spans="1:11">
      <c r="A4815" s="67" t="s">
        <v>4172</v>
      </c>
      <c r="B4815" s="68" t="s">
        <v>4173</v>
      </c>
      <c r="C4815" s="68" t="s">
        <v>4174</v>
      </c>
      <c r="D4815" s="68" t="s">
        <v>4175</v>
      </c>
      <c r="E4815" s="68" t="s">
        <v>4319</v>
      </c>
      <c r="F4815" s="68" t="s">
        <v>4319</v>
      </c>
      <c r="G4815" s="68" t="s">
        <v>3481</v>
      </c>
      <c r="H4815" s="69">
        <v>38307135</v>
      </c>
      <c r="I4815" s="68" t="s">
        <v>5150</v>
      </c>
      <c r="J4815" s="70"/>
      <c r="K4815" s="178" t="s">
        <v>3455</v>
      </c>
    </row>
    <row r="4816" spans="1:11">
      <c r="A4816" s="67" t="s">
        <v>4176</v>
      </c>
      <c r="B4816" s="68" t="s">
        <v>4177</v>
      </c>
      <c r="C4816" s="68" t="s">
        <v>4174</v>
      </c>
      <c r="D4816" s="68" t="s">
        <v>4175</v>
      </c>
      <c r="E4816" s="68" t="s">
        <v>4319</v>
      </c>
      <c r="F4816" s="68" t="s">
        <v>4319</v>
      </c>
      <c r="G4816" s="68" t="s">
        <v>3481</v>
      </c>
      <c r="H4816" s="69">
        <v>16715840</v>
      </c>
      <c r="I4816" s="68" t="s">
        <v>5150</v>
      </c>
      <c r="J4816" s="70"/>
      <c r="K4816" s="178" t="s">
        <v>3455</v>
      </c>
    </row>
    <row r="4817" spans="1:11">
      <c r="A4817" s="67" t="s">
        <v>4178</v>
      </c>
      <c r="B4817" s="68" t="s">
        <v>4179</v>
      </c>
      <c r="C4817" s="68" t="s">
        <v>4174</v>
      </c>
      <c r="D4817" s="68" t="s">
        <v>4175</v>
      </c>
      <c r="E4817" s="68" t="s">
        <v>4319</v>
      </c>
      <c r="F4817" s="68" t="s">
        <v>4319</v>
      </c>
      <c r="G4817" s="68" t="s">
        <v>3481</v>
      </c>
      <c r="H4817" s="69">
        <v>696493</v>
      </c>
      <c r="I4817" s="68" t="s">
        <v>5150</v>
      </c>
      <c r="J4817" s="70"/>
      <c r="K4817" s="178" t="s">
        <v>3455</v>
      </c>
    </row>
    <row r="4818" spans="1:11">
      <c r="A4818" s="67" t="s">
        <v>4182</v>
      </c>
      <c r="B4818" s="68" t="s">
        <v>4183</v>
      </c>
      <c r="C4818" s="68" t="s">
        <v>4184</v>
      </c>
      <c r="D4818" s="68" t="s">
        <v>4185</v>
      </c>
      <c r="E4818" s="68" t="s">
        <v>4319</v>
      </c>
      <c r="F4818" s="68" t="s">
        <v>4319</v>
      </c>
      <c r="G4818" s="68" t="s">
        <v>3481</v>
      </c>
      <c r="H4818" s="69">
        <v>3482467</v>
      </c>
      <c r="I4818" s="68" t="s">
        <v>5150</v>
      </c>
      <c r="J4818" s="70"/>
      <c r="K4818" s="178" t="s">
        <v>3455</v>
      </c>
    </row>
    <row r="4819" spans="1:11">
      <c r="A4819" s="67" t="s">
        <v>4186</v>
      </c>
      <c r="B4819" s="68" t="s">
        <v>4187</v>
      </c>
      <c r="C4819" s="68" t="s">
        <v>4184</v>
      </c>
      <c r="D4819" s="68" t="s">
        <v>4185</v>
      </c>
      <c r="E4819" s="68" t="s">
        <v>4319</v>
      </c>
      <c r="F4819" s="68" t="s">
        <v>4319</v>
      </c>
      <c r="G4819" s="68" t="s">
        <v>3481</v>
      </c>
      <c r="H4819" s="69">
        <v>2089525</v>
      </c>
      <c r="I4819" s="68" t="s">
        <v>5150</v>
      </c>
      <c r="J4819" s="70"/>
      <c r="K4819" s="178" t="s">
        <v>3455</v>
      </c>
    </row>
    <row r="4820" spans="1:11">
      <c r="A4820" s="67" t="s">
        <v>4375</v>
      </c>
      <c r="B4820" s="68" t="s">
        <v>4376</v>
      </c>
      <c r="C4820" s="68" t="s">
        <v>3489</v>
      </c>
      <c r="D4820" s="68" t="s">
        <v>3490</v>
      </c>
      <c r="E4820" s="68" t="s">
        <v>4320</v>
      </c>
      <c r="F4820" s="68" t="s">
        <v>4321</v>
      </c>
      <c r="G4820" s="68" t="s">
        <v>3486</v>
      </c>
      <c r="H4820" s="69">
        <v>34726000</v>
      </c>
      <c r="I4820" s="68" t="s">
        <v>5150</v>
      </c>
      <c r="J4820" s="70"/>
      <c r="K4820" s="178" t="s">
        <v>3455</v>
      </c>
    </row>
    <row r="4821" spans="1:11">
      <c r="A4821" s="67" t="s">
        <v>3549</v>
      </c>
      <c r="B4821" s="68" t="s">
        <v>3550</v>
      </c>
      <c r="C4821" s="68" t="s">
        <v>3539</v>
      </c>
      <c r="D4821" s="68" t="s">
        <v>3540</v>
      </c>
      <c r="E4821" s="68" t="s">
        <v>4320</v>
      </c>
      <c r="F4821" s="68" t="s">
        <v>4321</v>
      </c>
      <c r="G4821" s="68" t="s">
        <v>3486</v>
      </c>
      <c r="H4821" s="69">
        <v>2563500</v>
      </c>
      <c r="I4821" s="68" t="s">
        <v>5150</v>
      </c>
      <c r="J4821" s="70"/>
      <c r="K4821" s="178" t="s">
        <v>3455</v>
      </c>
    </row>
    <row r="4822" spans="1:11">
      <c r="A4822" s="67" t="s">
        <v>5056</v>
      </c>
      <c r="B4822" s="68" t="s">
        <v>4655</v>
      </c>
      <c r="C4822" s="68" t="s">
        <v>3539</v>
      </c>
      <c r="D4822" s="68" t="s">
        <v>3540</v>
      </c>
      <c r="E4822" s="68" t="s">
        <v>4320</v>
      </c>
      <c r="F4822" s="68" t="s">
        <v>4321</v>
      </c>
      <c r="G4822" s="68" t="s">
        <v>3486</v>
      </c>
      <c r="H4822" s="69">
        <v>2157700</v>
      </c>
      <c r="I4822" s="68" t="s">
        <v>5150</v>
      </c>
      <c r="J4822" s="70"/>
      <c r="K4822" s="178" t="s">
        <v>3455</v>
      </c>
    </row>
    <row r="4823" spans="1:11">
      <c r="A4823" s="67" t="s">
        <v>4188</v>
      </c>
      <c r="B4823" s="68" t="s">
        <v>4189</v>
      </c>
      <c r="C4823" s="68" t="s">
        <v>3555</v>
      </c>
      <c r="D4823" s="68" t="s">
        <v>3554</v>
      </c>
      <c r="E4823" s="68" t="s">
        <v>4320</v>
      </c>
      <c r="F4823" s="68" t="s">
        <v>4321</v>
      </c>
      <c r="G4823" s="68" t="s">
        <v>3486</v>
      </c>
      <c r="H4823" s="69">
        <v>5448600</v>
      </c>
      <c r="I4823" s="68" t="s">
        <v>5150</v>
      </c>
      <c r="J4823" s="70"/>
      <c r="K4823" s="178" t="s">
        <v>3455</v>
      </c>
    </row>
    <row r="4824" spans="1:11">
      <c r="A4824" s="67" t="s">
        <v>4205</v>
      </c>
      <c r="B4824" s="68" t="s">
        <v>4206</v>
      </c>
      <c r="C4824" s="68" t="s">
        <v>3564</v>
      </c>
      <c r="D4824" s="68" t="s">
        <v>3563</v>
      </c>
      <c r="E4824" s="68" t="s">
        <v>4320</v>
      </c>
      <c r="F4824" s="68" t="s">
        <v>4321</v>
      </c>
      <c r="G4824" s="68" t="s">
        <v>3486</v>
      </c>
      <c r="H4824" s="69">
        <v>5687741</v>
      </c>
      <c r="I4824" s="68" t="s">
        <v>5150</v>
      </c>
      <c r="J4824" s="70"/>
      <c r="K4824" s="178" t="s">
        <v>3455</v>
      </c>
    </row>
    <row r="4825" spans="1:11">
      <c r="A4825" s="67" t="s">
        <v>4216</v>
      </c>
      <c r="B4825" s="68" t="s">
        <v>4217</v>
      </c>
      <c r="C4825" s="68" t="s">
        <v>3651</v>
      </c>
      <c r="D4825" s="68" t="s">
        <v>3652</v>
      </c>
      <c r="E4825" s="68" t="s">
        <v>4320</v>
      </c>
      <c r="F4825" s="68" t="s">
        <v>4321</v>
      </c>
      <c r="G4825" s="68" t="s">
        <v>3486</v>
      </c>
      <c r="H4825" s="69">
        <v>8260000</v>
      </c>
      <c r="I4825" s="68" t="s">
        <v>5150</v>
      </c>
      <c r="J4825" s="70"/>
      <c r="K4825" s="178" t="s">
        <v>3455</v>
      </c>
    </row>
    <row r="4826" spans="1:11">
      <c r="A4826" s="67" t="s">
        <v>3504</v>
      </c>
      <c r="B4826" s="68" t="s">
        <v>3505</v>
      </c>
      <c r="C4826" s="68" t="s">
        <v>3489</v>
      </c>
      <c r="D4826" s="68" t="s">
        <v>3490</v>
      </c>
      <c r="E4826" s="68" t="s">
        <v>4320</v>
      </c>
      <c r="F4826" s="68" t="s">
        <v>4321</v>
      </c>
      <c r="G4826" s="68" t="s">
        <v>3486</v>
      </c>
      <c r="H4826" s="69">
        <v>23125000</v>
      </c>
      <c r="I4826" s="68" t="s">
        <v>5150</v>
      </c>
      <c r="J4826" s="70"/>
      <c r="K4826" s="178" t="s">
        <v>3455</v>
      </c>
    </row>
    <row r="4827" spans="1:11">
      <c r="A4827" s="67" t="s">
        <v>4375</v>
      </c>
      <c r="B4827" s="68" t="s">
        <v>4376</v>
      </c>
      <c r="C4827" s="68" t="s">
        <v>3489</v>
      </c>
      <c r="D4827" s="68" t="s">
        <v>3490</v>
      </c>
      <c r="E4827" s="68" t="s">
        <v>4320</v>
      </c>
      <c r="F4827" s="68" t="s">
        <v>4321</v>
      </c>
      <c r="G4827" s="68" t="s">
        <v>3486</v>
      </c>
      <c r="H4827" s="69">
        <v>11952000</v>
      </c>
      <c r="I4827" s="68" t="s">
        <v>5150</v>
      </c>
      <c r="J4827" s="70"/>
      <c r="K4827" s="178" t="s">
        <v>3455</v>
      </c>
    </row>
    <row r="4828" spans="1:11">
      <c r="A4828" s="67" t="s">
        <v>3545</v>
      </c>
      <c r="B4828" s="68" t="s">
        <v>3546</v>
      </c>
      <c r="C4828" s="68" t="s">
        <v>3539</v>
      </c>
      <c r="D4828" s="68" t="s">
        <v>3540</v>
      </c>
      <c r="E4828" s="68" t="s">
        <v>4320</v>
      </c>
      <c r="F4828" s="68" t="s">
        <v>4321</v>
      </c>
      <c r="G4828" s="68" t="s">
        <v>3486</v>
      </c>
      <c r="H4828" s="69">
        <v>2630880</v>
      </c>
      <c r="I4828" s="68" t="s">
        <v>5150</v>
      </c>
      <c r="J4828" s="70"/>
      <c r="K4828" s="178" t="s">
        <v>3455</v>
      </c>
    </row>
    <row r="4829" spans="1:11">
      <c r="A4829" s="67" t="s">
        <v>3549</v>
      </c>
      <c r="B4829" s="68" t="s">
        <v>3550</v>
      </c>
      <c r="C4829" s="68" t="s">
        <v>3539</v>
      </c>
      <c r="D4829" s="68" t="s">
        <v>3540</v>
      </c>
      <c r="E4829" s="68" t="s">
        <v>4320</v>
      </c>
      <c r="F4829" s="68" t="s">
        <v>4321</v>
      </c>
      <c r="G4829" s="68" t="s">
        <v>3486</v>
      </c>
      <c r="H4829" s="69">
        <v>2475000</v>
      </c>
      <c r="I4829" s="68" t="s">
        <v>5150</v>
      </c>
      <c r="J4829" s="70"/>
      <c r="K4829" s="178" t="s">
        <v>3455</v>
      </c>
    </row>
    <row r="4830" spans="1:11">
      <c r="A4830" s="67" t="s">
        <v>5056</v>
      </c>
      <c r="B4830" s="68" t="s">
        <v>4655</v>
      </c>
      <c r="C4830" s="68" t="s">
        <v>3539</v>
      </c>
      <c r="D4830" s="68" t="s">
        <v>3540</v>
      </c>
      <c r="E4830" s="68" t="s">
        <v>4320</v>
      </c>
      <c r="F4830" s="68" t="s">
        <v>4321</v>
      </c>
      <c r="G4830" s="68" t="s">
        <v>3486</v>
      </c>
      <c r="H4830" s="69">
        <v>67286000</v>
      </c>
      <c r="I4830" s="68" t="s">
        <v>5150</v>
      </c>
      <c r="J4830" s="70"/>
      <c r="K4830" s="178" t="s">
        <v>3455</v>
      </c>
    </row>
    <row r="4831" spans="1:11">
      <c r="A4831" s="67" t="s">
        <v>4205</v>
      </c>
      <c r="B4831" s="68" t="s">
        <v>4206</v>
      </c>
      <c r="C4831" s="68" t="s">
        <v>3564</v>
      </c>
      <c r="D4831" s="68" t="s">
        <v>3563</v>
      </c>
      <c r="E4831" s="68" t="s">
        <v>4320</v>
      </c>
      <c r="F4831" s="68" t="s">
        <v>4321</v>
      </c>
      <c r="G4831" s="68" t="s">
        <v>3486</v>
      </c>
      <c r="H4831" s="69">
        <v>13724115</v>
      </c>
      <c r="I4831" s="68" t="s">
        <v>5150</v>
      </c>
      <c r="J4831" s="70"/>
      <c r="K4831" s="178" t="s">
        <v>3455</v>
      </c>
    </row>
    <row r="4832" spans="1:11">
      <c r="A4832" s="67" t="s">
        <v>4386</v>
      </c>
      <c r="B4832" s="68" t="s">
        <v>4387</v>
      </c>
      <c r="C4832" s="68" t="s">
        <v>3583</v>
      </c>
      <c r="D4832" s="68" t="s">
        <v>3584</v>
      </c>
      <c r="E4832" s="68" t="s">
        <v>4320</v>
      </c>
      <c r="F4832" s="68" t="s">
        <v>4321</v>
      </c>
      <c r="G4832" s="68" t="s">
        <v>3486</v>
      </c>
      <c r="H4832" s="69">
        <v>12310000</v>
      </c>
      <c r="I4832" s="68" t="s">
        <v>5150</v>
      </c>
      <c r="J4832" s="70"/>
      <c r="K4832" s="178" t="s">
        <v>3455</v>
      </c>
    </row>
    <row r="4833" spans="1:11">
      <c r="A4833" s="67" t="s">
        <v>3599</v>
      </c>
      <c r="B4833" s="68" t="s">
        <v>3600</v>
      </c>
      <c r="C4833" s="68" t="s">
        <v>3583</v>
      </c>
      <c r="D4833" s="68" t="s">
        <v>3584</v>
      </c>
      <c r="E4833" s="68" t="s">
        <v>4320</v>
      </c>
      <c r="F4833" s="68" t="s">
        <v>4321</v>
      </c>
      <c r="G4833" s="68" t="s">
        <v>3486</v>
      </c>
      <c r="H4833" s="69">
        <v>2850000</v>
      </c>
      <c r="I4833" s="68" t="s">
        <v>5150</v>
      </c>
      <c r="J4833" s="70"/>
      <c r="K4833" s="178" t="s">
        <v>3455</v>
      </c>
    </row>
    <row r="4834" spans="1:11">
      <c r="A4834" s="67" t="s">
        <v>4216</v>
      </c>
      <c r="B4834" s="68" t="s">
        <v>4217</v>
      </c>
      <c r="C4834" s="68" t="s">
        <v>3651</v>
      </c>
      <c r="D4834" s="68" t="s">
        <v>3652</v>
      </c>
      <c r="E4834" s="68" t="s">
        <v>4320</v>
      </c>
      <c r="F4834" s="68" t="s">
        <v>4321</v>
      </c>
      <c r="G4834" s="68" t="s">
        <v>3486</v>
      </c>
      <c r="H4834" s="69">
        <v>1449000</v>
      </c>
      <c r="I4834" s="68" t="s">
        <v>5150</v>
      </c>
      <c r="J4834" s="70"/>
      <c r="K4834" s="178" t="s">
        <v>3455</v>
      </c>
    </row>
    <row r="4835" spans="1:11">
      <c r="A4835" s="67" t="s">
        <v>4322</v>
      </c>
      <c r="B4835" s="68" t="s">
        <v>4323</v>
      </c>
      <c r="C4835" s="68" t="s">
        <v>3651</v>
      </c>
      <c r="D4835" s="68" t="s">
        <v>3652</v>
      </c>
      <c r="E4835" s="68" t="s">
        <v>4320</v>
      </c>
      <c r="F4835" s="68" t="s">
        <v>4321</v>
      </c>
      <c r="G4835" s="68" t="s">
        <v>3486</v>
      </c>
      <c r="H4835" s="69">
        <v>26746000</v>
      </c>
      <c r="I4835" s="68" t="s">
        <v>5150</v>
      </c>
      <c r="J4835" s="70"/>
      <c r="K4835" s="178" t="s">
        <v>3455</v>
      </c>
    </row>
    <row r="4836" spans="1:11">
      <c r="A4836" s="67" t="s">
        <v>3681</v>
      </c>
      <c r="B4836" s="68" t="s">
        <v>3682</v>
      </c>
      <c r="C4836" s="68" t="s">
        <v>3679</v>
      </c>
      <c r="D4836" s="68" t="s">
        <v>3680</v>
      </c>
      <c r="E4836" s="68" t="s">
        <v>4320</v>
      </c>
      <c r="F4836" s="68" t="s">
        <v>4321</v>
      </c>
      <c r="G4836" s="68" t="s">
        <v>3486</v>
      </c>
      <c r="H4836" s="69">
        <v>15104400</v>
      </c>
      <c r="I4836" s="68" t="s">
        <v>5150</v>
      </c>
      <c r="J4836" s="70"/>
      <c r="K4836" s="178" t="s">
        <v>3455</v>
      </c>
    </row>
    <row r="4837" spans="1:11">
      <c r="A4837" s="67" t="s">
        <v>3793</v>
      </c>
      <c r="B4837" s="68" t="s">
        <v>3794</v>
      </c>
      <c r="C4837" s="68" t="s">
        <v>3783</v>
      </c>
      <c r="D4837" s="68" t="s">
        <v>3784</v>
      </c>
      <c r="E4837" s="68" t="s">
        <v>4320</v>
      </c>
      <c r="F4837" s="68" t="s">
        <v>4321</v>
      </c>
      <c r="G4837" s="68" t="s">
        <v>3486</v>
      </c>
      <c r="H4837" s="69">
        <v>300000</v>
      </c>
      <c r="I4837" s="68" t="s">
        <v>5150</v>
      </c>
      <c r="J4837" s="70"/>
      <c r="K4837" s="178" t="s">
        <v>3455</v>
      </c>
    </row>
    <row r="4838" spans="1:11">
      <c r="A4838" s="67" t="s">
        <v>4503</v>
      </c>
      <c r="B4838" s="68" t="s">
        <v>4504</v>
      </c>
      <c r="C4838" s="68" t="s">
        <v>4184</v>
      </c>
      <c r="D4838" s="68" t="s">
        <v>4185</v>
      </c>
      <c r="E4838" s="68" t="s">
        <v>4320</v>
      </c>
      <c r="F4838" s="68" t="s">
        <v>4321</v>
      </c>
      <c r="G4838" s="68" t="s">
        <v>3486</v>
      </c>
      <c r="H4838" s="69">
        <v>3536244</v>
      </c>
      <c r="I4838" s="68" t="s">
        <v>5150</v>
      </c>
      <c r="J4838" s="70"/>
      <c r="K4838" s="178" t="s">
        <v>3455</v>
      </c>
    </row>
    <row r="4839" spans="1:11">
      <c r="A4839" s="67" t="s">
        <v>3549</v>
      </c>
      <c r="B4839" s="68" t="s">
        <v>3550</v>
      </c>
      <c r="C4839" s="68" t="s">
        <v>3539</v>
      </c>
      <c r="D4839" s="68" t="s">
        <v>3540</v>
      </c>
      <c r="E4839" s="68" t="s">
        <v>4656</v>
      </c>
      <c r="F4839" s="68" t="s">
        <v>4657</v>
      </c>
      <c r="G4839" s="68" t="s">
        <v>4658</v>
      </c>
      <c r="H4839" s="69">
        <v>5118</v>
      </c>
      <c r="I4839" s="68" t="s">
        <v>5151</v>
      </c>
      <c r="J4839" s="70"/>
      <c r="K4839" s="178"/>
    </row>
    <row r="4840" spans="1:11">
      <c r="A4840" s="67" t="s">
        <v>3549</v>
      </c>
      <c r="B4840" s="68" t="s">
        <v>3550</v>
      </c>
      <c r="C4840" s="68" t="s">
        <v>3539</v>
      </c>
      <c r="D4840" s="68" t="s">
        <v>3540</v>
      </c>
      <c r="E4840" s="68" t="s">
        <v>4656</v>
      </c>
      <c r="F4840" s="68" t="s">
        <v>4657</v>
      </c>
      <c r="G4840" s="68" t="s">
        <v>4658</v>
      </c>
      <c r="H4840" s="69">
        <v>394037</v>
      </c>
      <c r="I4840" s="68" t="s">
        <v>5151</v>
      </c>
      <c r="J4840" s="70"/>
      <c r="K4840" s="178"/>
    </row>
    <row r="4841" spans="1:11">
      <c r="A4841" s="67" t="s">
        <v>3448</v>
      </c>
      <c r="B4841" s="68" t="s">
        <v>3449</v>
      </c>
      <c r="C4841" s="68" t="s">
        <v>3450</v>
      </c>
      <c r="D4841" s="68" t="s">
        <v>3451</v>
      </c>
      <c r="E4841" s="68" t="s">
        <v>4324</v>
      </c>
      <c r="F4841" s="68" t="s">
        <v>4325</v>
      </c>
      <c r="G4841" s="68" t="s">
        <v>3491</v>
      </c>
      <c r="H4841" s="69">
        <v>305000</v>
      </c>
      <c r="I4841" s="68" t="s">
        <v>5150</v>
      </c>
      <c r="J4841" s="70"/>
      <c r="K4841" s="178" t="s">
        <v>3455</v>
      </c>
    </row>
    <row r="4842" spans="1:11">
      <c r="A4842" s="67" t="s">
        <v>3476</v>
      </c>
      <c r="B4842" s="68" t="s">
        <v>3477</v>
      </c>
      <c r="C4842" s="68" t="s">
        <v>3467</v>
      </c>
      <c r="D4842" s="68" t="s">
        <v>3468</v>
      </c>
      <c r="E4842" s="68" t="s">
        <v>4324</v>
      </c>
      <c r="F4842" s="68" t="s">
        <v>4325</v>
      </c>
      <c r="G4842" s="68" t="s">
        <v>3491</v>
      </c>
      <c r="H4842" s="69">
        <v>1608500</v>
      </c>
      <c r="I4842" s="68" t="s">
        <v>5150</v>
      </c>
      <c r="J4842" s="70"/>
      <c r="K4842" s="178" t="s">
        <v>3455</v>
      </c>
    </row>
    <row r="4843" spans="1:11">
      <c r="A4843" s="67" t="s">
        <v>3522</v>
      </c>
      <c r="B4843" s="68" t="s">
        <v>3523</v>
      </c>
      <c r="C4843" s="68" t="s">
        <v>3489</v>
      </c>
      <c r="D4843" s="68" t="s">
        <v>3490</v>
      </c>
      <c r="E4843" s="68" t="s">
        <v>4324</v>
      </c>
      <c r="F4843" s="68" t="s">
        <v>4325</v>
      </c>
      <c r="G4843" s="68" t="s">
        <v>3491</v>
      </c>
      <c r="H4843" s="69">
        <v>234000</v>
      </c>
      <c r="I4843" s="68" t="s">
        <v>5150</v>
      </c>
      <c r="J4843" s="70"/>
      <c r="K4843" s="178" t="s">
        <v>3455</v>
      </c>
    </row>
    <row r="4844" spans="1:11">
      <c r="A4844" s="67" t="s">
        <v>4220</v>
      </c>
      <c r="B4844" s="68" t="s">
        <v>4221</v>
      </c>
      <c r="C4844" s="68" t="s">
        <v>3489</v>
      </c>
      <c r="D4844" s="68" t="s">
        <v>3490</v>
      </c>
      <c r="E4844" s="68" t="s">
        <v>4324</v>
      </c>
      <c r="F4844" s="68" t="s">
        <v>4325</v>
      </c>
      <c r="G4844" s="68" t="s">
        <v>3491</v>
      </c>
      <c r="H4844" s="69">
        <v>48631500</v>
      </c>
      <c r="I4844" s="68" t="s">
        <v>5150</v>
      </c>
      <c r="J4844" s="70"/>
      <c r="K4844" s="178" t="s">
        <v>3455</v>
      </c>
    </row>
    <row r="4845" spans="1:11">
      <c r="A4845" s="67" t="s">
        <v>3547</v>
      </c>
      <c r="B4845" s="68" t="s">
        <v>3548</v>
      </c>
      <c r="C4845" s="68" t="s">
        <v>3539</v>
      </c>
      <c r="D4845" s="68" t="s">
        <v>3540</v>
      </c>
      <c r="E4845" s="68" t="s">
        <v>4324</v>
      </c>
      <c r="F4845" s="68" t="s">
        <v>4325</v>
      </c>
      <c r="G4845" s="68" t="s">
        <v>3491</v>
      </c>
      <c r="H4845" s="69">
        <v>18540000</v>
      </c>
      <c r="I4845" s="68" t="s">
        <v>5150</v>
      </c>
      <c r="J4845" s="70"/>
      <c r="K4845" s="178" t="s">
        <v>3455</v>
      </c>
    </row>
    <row r="4846" spans="1:11">
      <c r="A4846" s="67" t="s">
        <v>3649</v>
      </c>
      <c r="B4846" s="68" t="s">
        <v>3650</v>
      </c>
      <c r="C4846" s="68" t="s">
        <v>3651</v>
      </c>
      <c r="D4846" s="68" t="s">
        <v>3652</v>
      </c>
      <c r="E4846" s="68" t="s">
        <v>4324</v>
      </c>
      <c r="F4846" s="68" t="s">
        <v>4325</v>
      </c>
      <c r="G4846" s="68" t="s">
        <v>3491</v>
      </c>
      <c r="H4846" s="69">
        <v>205884</v>
      </c>
      <c r="I4846" s="68" t="s">
        <v>5150</v>
      </c>
      <c r="J4846" s="70"/>
      <c r="K4846" s="178" t="s">
        <v>3455</v>
      </c>
    </row>
    <row r="4847" spans="1:11">
      <c r="A4847" s="67" t="s">
        <v>3655</v>
      </c>
      <c r="B4847" s="68" t="s">
        <v>3656</v>
      </c>
      <c r="C4847" s="68" t="s">
        <v>3651</v>
      </c>
      <c r="D4847" s="68" t="s">
        <v>3652</v>
      </c>
      <c r="E4847" s="68" t="s">
        <v>4324</v>
      </c>
      <c r="F4847" s="68" t="s">
        <v>4325</v>
      </c>
      <c r="G4847" s="68" t="s">
        <v>3491</v>
      </c>
      <c r="H4847" s="69">
        <v>18786</v>
      </c>
      <c r="I4847" s="68" t="s">
        <v>5150</v>
      </c>
      <c r="J4847" s="70"/>
      <c r="K4847" s="178" t="s">
        <v>3455</v>
      </c>
    </row>
    <row r="4848" spans="1:11">
      <c r="A4848" s="67" t="s">
        <v>3657</v>
      </c>
      <c r="B4848" s="68" t="s">
        <v>3658</v>
      </c>
      <c r="C4848" s="68" t="s">
        <v>3651</v>
      </c>
      <c r="D4848" s="68" t="s">
        <v>3652</v>
      </c>
      <c r="E4848" s="68" t="s">
        <v>4324</v>
      </c>
      <c r="F4848" s="68" t="s">
        <v>4325</v>
      </c>
      <c r="G4848" s="68" t="s">
        <v>3491</v>
      </c>
      <c r="H4848" s="69">
        <v>412352</v>
      </c>
      <c r="I4848" s="68" t="s">
        <v>5150</v>
      </c>
      <c r="J4848" s="70"/>
      <c r="K4848" s="178" t="s">
        <v>3455</v>
      </c>
    </row>
    <row r="4849" spans="1:11">
      <c r="A4849" s="67" t="s">
        <v>3663</v>
      </c>
      <c r="B4849" s="68" t="s">
        <v>3664</v>
      </c>
      <c r="C4849" s="68" t="s">
        <v>3651</v>
      </c>
      <c r="D4849" s="68" t="s">
        <v>3652</v>
      </c>
      <c r="E4849" s="68" t="s">
        <v>4324</v>
      </c>
      <c r="F4849" s="68" t="s">
        <v>4325</v>
      </c>
      <c r="G4849" s="68" t="s">
        <v>3491</v>
      </c>
      <c r="H4849" s="69">
        <v>1044456</v>
      </c>
      <c r="I4849" s="68" t="s">
        <v>5150</v>
      </c>
      <c r="J4849" s="70"/>
      <c r="K4849" s="178" t="s">
        <v>3455</v>
      </c>
    </row>
    <row r="4850" spans="1:11">
      <c r="A4850" s="67" t="s">
        <v>4191</v>
      </c>
      <c r="B4850" s="68" t="s">
        <v>4192</v>
      </c>
      <c r="C4850" s="68" t="s">
        <v>3651</v>
      </c>
      <c r="D4850" s="68" t="s">
        <v>3652</v>
      </c>
      <c r="E4850" s="68" t="s">
        <v>4324</v>
      </c>
      <c r="F4850" s="68" t="s">
        <v>4325</v>
      </c>
      <c r="G4850" s="68" t="s">
        <v>3491</v>
      </c>
      <c r="H4850" s="69">
        <v>189093</v>
      </c>
      <c r="I4850" s="68" t="s">
        <v>5150</v>
      </c>
      <c r="J4850" s="70"/>
      <c r="K4850" s="178" t="s">
        <v>3455</v>
      </c>
    </row>
    <row r="4851" spans="1:11">
      <c r="A4851" s="67" t="s">
        <v>3669</v>
      </c>
      <c r="B4851" s="68" t="s">
        <v>3670</v>
      </c>
      <c r="C4851" s="68" t="s">
        <v>3651</v>
      </c>
      <c r="D4851" s="68" t="s">
        <v>3652</v>
      </c>
      <c r="E4851" s="68" t="s">
        <v>4324</v>
      </c>
      <c r="F4851" s="68" t="s">
        <v>4325</v>
      </c>
      <c r="G4851" s="68" t="s">
        <v>3491</v>
      </c>
      <c r="H4851" s="69">
        <v>53614</v>
      </c>
      <c r="I4851" s="68" t="s">
        <v>5150</v>
      </c>
      <c r="J4851" s="70"/>
      <c r="K4851" s="178" t="s">
        <v>3455</v>
      </c>
    </row>
    <row r="4852" spans="1:11">
      <c r="A4852" s="67" t="s">
        <v>3683</v>
      </c>
      <c r="B4852" s="68" t="s">
        <v>3684</v>
      </c>
      <c r="C4852" s="68" t="s">
        <v>3679</v>
      </c>
      <c r="D4852" s="68" t="s">
        <v>3680</v>
      </c>
      <c r="E4852" s="68" t="s">
        <v>4324</v>
      </c>
      <c r="F4852" s="68" t="s">
        <v>4325</v>
      </c>
      <c r="G4852" s="68" t="s">
        <v>3491</v>
      </c>
      <c r="H4852" s="69">
        <v>4344800</v>
      </c>
      <c r="I4852" s="68" t="s">
        <v>5150</v>
      </c>
      <c r="J4852" s="70"/>
      <c r="K4852" s="178" t="s">
        <v>3455</v>
      </c>
    </row>
    <row r="4853" spans="1:11">
      <c r="A4853" s="67" t="s">
        <v>3759</v>
      </c>
      <c r="B4853" s="68" t="s">
        <v>3760</v>
      </c>
      <c r="C4853" s="68" t="s">
        <v>3749</v>
      </c>
      <c r="D4853" s="68" t="s">
        <v>3750</v>
      </c>
      <c r="E4853" s="68" t="s">
        <v>4324</v>
      </c>
      <c r="F4853" s="68" t="s">
        <v>4325</v>
      </c>
      <c r="G4853" s="68" t="s">
        <v>3491</v>
      </c>
      <c r="H4853" s="69">
        <v>6828460</v>
      </c>
      <c r="I4853" s="68" t="s">
        <v>5150</v>
      </c>
      <c r="J4853" s="70"/>
      <c r="K4853" s="178" t="s">
        <v>3455</v>
      </c>
    </row>
    <row r="4854" spans="1:11">
      <c r="A4854" s="67" t="s">
        <v>3761</v>
      </c>
      <c r="B4854" s="68" t="s">
        <v>3762</v>
      </c>
      <c r="C4854" s="68" t="s">
        <v>3749</v>
      </c>
      <c r="D4854" s="68" t="s">
        <v>3750</v>
      </c>
      <c r="E4854" s="68" t="s">
        <v>4324</v>
      </c>
      <c r="F4854" s="68" t="s">
        <v>4325</v>
      </c>
      <c r="G4854" s="68" t="s">
        <v>3491</v>
      </c>
      <c r="H4854" s="69">
        <v>65460</v>
      </c>
      <c r="I4854" s="68" t="s">
        <v>5150</v>
      </c>
      <c r="J4854" s="70"/>
      <c r="K4854" s="178" t="s">
        <v>3455</v>
      </c>
    </row>
    <row r="4855" spans="1:11">
      <c r="A4855" s="67" t="s">
        <v>4084</v>
      </c>
      <c r="B4855" s="68" t="s">
        <v>4085</v>
      </c>
      <c r="C4855" s="68" t="s">
        <v>4072</v>
      </c>
      <c r="D4855" s="68" t="s">
        <v>4073</v>
      </c>
      <c r="E4855" s="68" t="s">
        <v>4324</v>
      </c>
      <c r="F4855" s="68" t="s">
        <v>4325</v>
      </c>
      <c r="G4855" s="68" t="s">
        <v>3491</v>
      </c>
      <c r="H4855" s="69">
        <v>391000</v>
      </c>
      <c r="I4855" s="68" t="s">
        <v>5150</v>
      </c>
      <c r="J4855" s="70"/>
      <c r="K4855" s="178" t="s">
        <v>3455</v>
      </c>
    </row>
    <row r="4856" spans="1:11">
      <c r="A4856" s="67" t="s">
        <v>3448</v>
      </c>
      <c r="B4856" s="68" t="s">
        <v>3449</v>
      </c>
      <c r="C4856" s="68" t="s">
        <v>3450</v>
      </c>
      <c r="D4856" s="68" t="s">
        <v>3451</v>
      </c>
      <c r="E4856" s="68" t="s">
        <v>4324</v>
      </c>
      <c r="F4856" s="68" t="s">
        <v>4325</v>
      </c>
      <c r="G4856" s="68" t="s">
        <v>3491</v>
      </c>
      <c r="H4856" s="69">
        <v>107700</v>
      </c>
      <c r="I4856" s="68" t="s">
        <v>5150</v>
      </c>
      <c r="J4856" s="70"/>
      <c r="K4856" s="178" t="s">
        <v>3455</v>
      </c>
    </row>
    <row r="4857" spans="1:11">
      <c r="A4857" s="67" t="s">
        <v>4220</v>
      </c>
      <c r="B4857" s="68" t="s">
        <v>4221</v>
      </c>
      <c r="C4857" s="68" t="s">
        <v>3489</v>
      </c>
      <c r="D4857" s="68" t="s">
        <v>3490</v>
      </c>
      <c r="E4857" s="68" t="s">
        <v>4324</v>
      </c>
      <c r="F4857" s="68" t="s">
        <v>4325</v>
      </c>
      <c r="G4857" s="68" t="s">
        <v>3491</v>
      </c>
      <c r="H4857" s="69">
        <v>525168265</v>
      </c>
      <c r="I4857" s="68" t="s">
        <v>5150</v>
      </c>
      <c r="J4857" s="70"/>
      <c r="K4857" s="178" t="s">
        <v>3455</v>
      </c>
    </row>
    <row r="4858" spans="1:11">
      <c r="A4858" s="67" t="s">
        <v>4207</v>
      </c>
      <c r="B4858" s="68" t="s">
        <v>4208</v>
      </c>
      <c r="C4858" s="68" t="s">
        <v>3489</v>
      </c>
      <c r="D4858" s="68" t="s">
        <v>3490</v>
      </c>
      <c r="E4858" s="68" t="s">
        <v>4324</v>
      </c>
      <c r="F4858" s="68" t="s">
        <v>4325</v>
      </c>
      <c r="G4858" s="68" t="s">
        <v>3491</v>
      </c>
      <c r="H4858" s="69">
        <v>87415598</v>
      </c>
      <c r="I4858" s="68" t="s">
        <v>5150</v>
      </c>
      <c r="J4858" s="70"/>
      <c r="K4858" s="178" t="s">
        <v>3455</v>
      </c>
    </row>
    <row r="4859" spans="1:11">
      <c r="A4859" s="67" t="s">
        <v>3547</v>
      </c>
      <c r="B4859" s="68" t="s">
        <v>3548</v>
      </c>
      <c r="C4859" s="68" t="s">
        <v>3539</v>
      </c>
      <c r="D4859" s="68" t="s">
        <v>3540</v>
      </c>
      <c r="E4859" s="68" t="s">
        <v>4324</v>
      </c>
      <c r="F4859" s="68" t="s">
        <v>4325</v>
      </c>
      <c r="G4859" s="68" t="s">
        <v>3491</v>
      </c>
      <c r="H4859" s="69">
        <v>21000000</v>
      </c>
      <c r="I4859" s="68" t="s">
        <v>5150</v>
      </c>
      <c r="J4859" s="70"/>
      <c r="K4859" s="178" t="s">
        <v>3455</v>
      </c>
    </row>
    <row r="4860" spans="1:11">
      <c r="A4860" s="67" t="s">
        <v>5056</v>
      </c>
      <c r="B4860" s="68" t="s">
        <v>4655</v>
      </c>
      <c r="C4860" s="68" t="s">
        <v>3539</v>
      </c>
      <c r="D4860" s="68" t="s">
        <v>3540</v>
      </c>
      <c r="E4860" s="68" t="s">
        <v>4324</v>
      </c>
      <c r="F4860" s="68" t="s">
        <v>4325</v>
      </c>
      <c r="G4860" s="68" t="s">
        <v>3491</v>
      </c>
      <c r="H4860" s="69">
        <v>101466</v>
      </c>
      <c r="I4860" s="68" t="s">
        <v>5150</v>
      </c>
      <c r="J4860" s="70"/>
      <c r="K4860" s="178" t="s">
        <v>3455</v>
      </c>
    </row>
    <row r="4861" spans="1:11">
      <c r="A4861" s="67" t="s">
        <v>3649</v>
      </c>
      <c r="B4861" s="68" t="s">
        <v>3650</v>
      </c>
      <c r="C4861" s="68" t="s">
        <v>3651</v>
      </c>
      <c r="D4861" s="68" t="s">
        <v>3652</v>
      </c>
      <c r="E4861" s="68" t="s">
        <v>4324</v>
      </c>
      <c r="F4861" s="68" t="s">
        <v>4325</v>
      </c>
      <c r="G4861" s="68" t="s">
        <v>3491</v>
      </c>
      <c r="H4861" s="69">
        <v>445906</v>
      </c>
      <c r="I4861" s="68" t="s">
        <v>5150</v>
      </c>
      <c r="J4861" s="70"/>
      <c r="K4861" s="178" t="s">
        <v>3455</v>
      </c>
    </row>
    <row r="4862" spans="1:11">
      <c r="A4862" s="67" t="s">
        <v>3655</v>
      </c>
      <c r="B4862" s="68" t="s">
        <v>3656</v>
      </c>
      <c r="C4862" s="68" t="s">
        <v>3651</v>
      </c>
      <c r="D4862" s="68" t="s">
        <v>3652</v>
      </c>
      <c r="E4862" s="68" t="s">
        <v>4324</v>
      </c>
      <c r="F4862" s="68" t="s">
        <v>4325</v>
      </c>
      <c r="G4862" s="68" t="s">
        <v>3491</v>
      </c>
      <c r="H4862" s="69">
        <v>95555</v>
      </c>
      <c r="I4862" s="68" t="s">
        <v>5150</v>
      </c>
      <c r="J4862" s="70"/>
      <c r="K4862" s="178" t="s">
        <v>3455</v>
      </c>
    </row>
    <row r="4863" spans="1:11">
      <c r="A4863" s="67" t="s">
        <v>3657</v>
      </c>
      <c r="B4863" s="68" t="s">
        <v>3658</v>
      </c>
      <c r="C4863" s="68" t="s">
        <v>3651</v>
      </c>
      <c r="D4863" s="68" t="s">
        <v>3652</v>
      </c>
      <c r="E4863" s="68" t="s">
        <v>4324</v>
      </c>
      <c r="F4863" s="68" t="s">
        <v>4325</v>
      </c>
      <c r="G4863" s="68" t="s">
        <v>3491</v>
      </c>
      <c r="H4863" s="69">
        <v>371932</v>
      </c>
      <c r="I4863" s="68" t="s">
        <v>5150</v>
      </c>
      <c r="J4863" s="70"/>
      <c r="K4863" s="178" t="s">
        <v>3455</v>
      </c>
    </row>
    <row r="4864" spans="1:11">
      <c r="A4864" s="67" t="s">
        <v>3661</v>
      </c>
      <c r="B4864" s="68" t="s">
        <v>3662</v>
      </c>
      <c r="C4864" s="68" t="s">
        <v>3651</v>
      </c>
      <c r="D4864" s="68" t="s">
        <v>3652</v>
      </c>
      <c r="E4864" s="68" t="s">
        <v>4324</v>
      </c>
      <c r="F4864" s="68" t="s">
        <v>4325</v>
      </c>
      <c r="G4864" s="68" t="s">
        <v>3491</v>
      </c>
      <c r="H4864" s="69">
        <v>300000</v>
      </c>
      <c r="I4864" s="68" t="s">
        <v>5150</v>
      </c>
      <c r="J4864" s="70"/>
      <c r="K4864" s="178" t="s">
        <v>3455</v>
      </c>
    </row>
    <row r="4865" spans="1:11">
      <c r="A4865" s="67" t="s">
        <v>3663</v>
      </c>
      <c r="B4865" s="68" t="s">
        <v>3664</v>
      </c>
      <c r="C4865" s="68" t="s">
        <v>3651</v>
      </c>
      <c r="D4865" s="68" t="s">
        <v>3652</v>
      </c>
      <c r="E4865" s="68" t="s">
        <v>4324</v>
      </c>
      <c r="F4865" s="68" t="s">
        <v>4325</v>
      </c>
      <c r="G4865" s="68" t="s">
        <v>3491</v>
      </c>
      <c r="H4865" s="69">
        <v>985710</v>
      </c>
      <c r="I4865" s="68" t="s">
        <v>5150</v>
      </c>
      <c r="J4865" s="70"/>
      <c r="K4865" s="178" t="s">
        <v>3455</v>
      </c>
    </row>
    <row r="4866" spans="1:11">
      <c r="A4866" s="67" t="s">
        <v>4191</v>
      </c>
      <c r="B4866" s="68" t="s">
        <v>4192</v>
      </c>
      <c r="C4866" s="68" t="s">
        <v>3651</v>
      </c>
      <c r="D4866" s="68" t="s">
        <v>3652</v>
      </c>
      <c r="E4866" s="68" t="s">
        <v>4324</v>
      </c>
      <c r="F4866" s="68" t="s">
        <v>4325</v>
      </c>
      <c r="G4866" s="68" t="s">
        <v>3491</v>
      </c>
      <c r="H4866" s="69">
        <v>555349</v>
      </c>
      <c r="I4866" s="68" t="s">
        <v>5150</v>
      </c>
      <c r="J4866" s="70"/>
      <c r="K4866" s="178" t="s">
        <v>3455</v>
      </c>
    </row>
    <row r="4867" spans="1:11">
      <c r="A4867" s="67" t="s">
        <v>3669</v>
      </c>
      <c r="B4867" s="68" t="s">
        <v>3670</v>
      </c>
      <c r="C4867" s="68" t="s">
        <v>3651</v>
      </c>
      <c r="D4867" s="68" t="s">
        <v>3652</v>
      </c>
      <c r="E4867" s="68" t="s">
        <v>4324</v>
      </c>
      <c r="F4867" s="68" t="s">
        <v>4325</v>
      </c>
      <c r="G4867" s="68" t="s">
        <v>3491</v>
      </c>
      <c r="H4867" s="69">
        <v>70421</v>
      </c>
      <c r="I4867" s="68" t="s">
        <v>5150</v>
      </c>
      <c r="J4867" s="70"/>
      <c r="K4867" s="178" t="s">
        <v>3455</v>
      </c>
    </row>
    <row r="4868" spans="1:11">
      <c r="A4868" s="67" t="s">
        <v>3683</v>
      </c>
      <c r="B4868" s="68" t="s">
        <v>3684</v>
      </c>
      <c r="C4868" s="68" t="s">
        <v>3679</v>
      </c>
      <c r="D4868" s="68" t="s">
        <v>3680</v>
      </c>
      <c r="E4868" s="68" t="s">
        <v>4324</v>
      </c>
      <c r="F4868" s="68" t="s">
        <v>4325</v>
      </c>
      <c r="G4868" s="68" t="s">
        <v>3491</v>
      </c>
      <c r="H4868" s="69">
        <v>980000</v>
      </c>
      <c r="I4868" s="68" t="s">
        <v>5150</v>
      </c>
      <c r="J4868" s="70"/>
      <c r="K4868" s="178" t="s">
        <v>3455</v>
      </c>
    </row>
    <row r="4869" spans="1:11">
      <c r="A4869" s="67" t="s">
        <v>3759</v>
      </c>
      <c r="B4869" s="68" t="s">
        <v>3760</v>
      </c>
      <c r="C4869" s="68" t="s">
        <v>3749</v>
      </c>
      <c r="D4869" s="68" t="s">
        <v>3750</v>
      </c>
      <c r="E4869" s="68" t="s">
        <v>4324</v>
      </c>
      <c r="F4869" s="68" t="s">
        <v>4325</v>
      </c>
      <c r="G4869" s="68" t="s">
        <v>3491</v>
      </c>
      <c r="H4869" s="69">
        <v>3780728</v>
      </c>
      <c r="I4869" s="68" t="s">
        <v>5150</v>
      </c>
      <c r="J4869" s="70"/>
      <c r="K4869" s="178" t="s">
        <v>3455</v>
      </c>
    </row>
    <row r="4870" spans="1:11">
      <c r="A4870" s="67" t="s">
        <v>3761</v>
      </c>
      <c r="B4870" s="68" t="s">
        <v>3762</v>
      </c>
      <c r="C4870" s="68" t="s">
        <v>3749</v>
      </c>
      <c r="D4870" s="68" t="s">
        <v>3750</v>
      </c>
      <c r="E4870" s="68" t="s">
        <v>4324</v>
      </c>
      <c r="F4870" s="68" t="s">
        <v>4325</v>
      </c>
      <c r="G4870" s="68" t="s">
        <v>3491</v>
      </c>
      <c r="H4870" s="69">
        <v>9468044</v>
      </c>
      <c r="I4870" s="68" t="s">
        <v>5150</v>
      </c>
      <c r="J4870" s="70"/>
      <c r="K4870" s="178" t="s">
        <v>3455</v>
      </c>
    </row>
    <row r="4871" spans="1:11">
      <c r="A4871" s="67" t="s">
        <v>3779</v>
      </c>
      <c r="B4871" s="68" t="s">
        <v>3780</v>
      </c>
      <c r="C4871" s="68" t="s">
        <v>3765</v>
      </c>
      <c r="D4871" s="68" t="s">
        <v>3766</v>
      </c>
      <c r="E4871" s="68" t="s">
        <v>4324</v>
      </c>
      <c r="F4871" s="68" t="s">
        <v>4325</v>
      </c>
      <c r="G4871" s="68" t="s">
        <v>3491</v>
      </c>
      <c r="H4871" s="69">
        <v>105000</v>
      </c>
      <c r="I4871" s="68" t="s">
        <v>5150</v>
      </c>
      <c r="J4871" s="70"/>
      <c r="K4871" s="178" t="s">
        <v>3455</v>
      </c>
    </row>
    <row r="4872" spans="1:11">
      <c r="A4872" s="67" t="s">
        <v>4084</v>
      </c>
      <c r="B4872" s="68" t="s">
        <v>4085</v>
      </c>
      <c r="C4872" s="68" t="s">
        <v>4072</v>
      </c>
      <c r="D4872" s="68" t="s">
        <v>4073</v>
      </c>
      <c r="E4872" s="68" t="s">
        <v>4324</v>
      </c>
      <c r="F4872" s="68" t="s">
        <v>4325</v>
      </c>
      <c r="G4872" s="68" t="s">
        <v>3491</v>
      </c>
      <c r="H4872" s="69">
        <v>87500</v>
      </c>
      <c r="I4872" s="68" t="s">
        <v>5150</v>
      </c>
      <c r="J4872" s="70"/>
      <c r="K4872" s="178" t="s">
        <v>3455</v>
      </c>
    </row>
    <row r="4873" spans="1:11">
      <c r="A4873" s="67" t="s">
        <v>3448</v>
      </c>
      <c r="B4873" s="68" t="s">
        <v>3449</v>
      </c>
      <c r="C4873" s="68" t="s">
        <v>3450</v>
      </c>
      <c r="D4873" s="68" t="s">
        <v>3451</v>
      </c>
      <c r="E4873" s="68" t="s">
        <v>4326</v>
      </c>
      <c r="F4873" s="68" t="s">
        <v>4327</v>
      </c>
      <c r="G4873" s="68" t="s">
        <v>3494</v>
      </c>
      <c r="H4873" s="69">
        <v>4538400</v>
      </c>
      <c r="I4873" s="68" t="s">
        <v>5150</v>
      </c>
      <c r="J4873" s="70"/>
      <c r="K4873" s="178" t="s">
        <v>3455</v>
      </c>
    </row>
    <row r="4874" spans="1:11">
      <c r="A4874" s="67" t="s">
        <v>4367</v>
      </c>
      <c r="B4874" s="68" t="s">
        <v>4368</v>
      </c>
      <c r="C4874" s="68" t="s">
        <v>3484</v>
      </c>
      <c r="D4874" s="68" t="s">
        <v>3485</v>
      </c>
      <c r="E4874" s="68" t="s">
        <v>4326</v>
      </c>
      <c r="F4874" s="68" t="s">
        <v>4327</v>
      </c>
      <c r="G4874" s="68" t="s">
        <v>3494</v>
      </c>
      <c r="H4874" s="69">
        <v>6016807</v>
      </c>
      <c r="I4874" s="68" t="s">
        <v>5150</v>
      </c>
      <c r="J4874" s="70"/>
      <c r="K4874" s="178" t="s">
        <v>3455</v>
      </c>
    </row>
    <row r="4875" spans="1:11">
      <c r="A4875" s="67" t="s">
        <v>3504</v>
      </c>
      <c r="B4875" s="68" t="s">
        <v>3505</v>
      </c>
      <c r="C4875" s="68" t="s">
        <v>3489</v>
      </c>
      <c r="D4875" s="68" t="s">
        <v>3490</v>
      </c>
      <c r="E4875" s="68" t="s">
        <v>4326</v>
      </c>
      <c r="F4875" s="68" t="s">
        <v>4327</v>
      </c>
      <c r="G4875" s="68" t="s">
        <v>3494</v>
      </c>
      <c r="H4875" s="69">
        <v>10699682</v>
      </c>
      <c r="I4875" s="68" t="s">
        <v>5150</v>
      </c>
      <c r="J4875" s="70"/>
      <c r="K4875" s="178" t="s">
        <v>3455</v>
      </c>
    </row>
    <row r="4876" spans="1:11">
      <c r="A4876" s="67" t="s">
        <v>3597</v>
      </c>
      <c r="B4876" s="68" t="s">
        <v>3598</v>
      </c>
      <c r="C4876" s="68" t="s">
        <v>3583</v>
      </c>
      <c r="D4876" s="68" t="s">
        <v>3584</v>
      </c>
      <c r="E4876" s="68" t="s">
        <v>4326</v>
      </c>
      <c r="F4876" s="68" t="s">
        <v>4327</v>
      </c>
      <c r="G4876" s="68" t="s">
        <v>3494</v>
      </c>
      <c r="H4876" s="69">
        <v>465000</v>
      </c>
      <c r="I4876" s="68" t="s">
        <v>5150</v>
      </c>
      <c r="J4876" s="70"/>
      <c r="K4876" s="178" t="s">
        <v>3455</v>
      </c>
    </row>
    <row r="4877" spans="1:11">
      <c r="A4877" s="67" t="s">
        <v>4224</v>
      </c>
      <c r="B4877" s="68" t="s">
        <v>4225</v>
      </c>
      <c r="C4877" s="68" t="s">
        <v>3607</v>
      </c>
      <c r="D4877" s="68" t="s">
        <v>3608</v>
      </c>
      <c r="E4877" s="68" t="s">
        <v>4326</v>
      </c>
      <c r="F4877" s="68" t="s">
        <v>4327</v>
      </c>
      <c r="G4877" s="68" t="s">
        <v>3494</v>
      </c>
      <c r="H4877" s="69">
        <v>3537883</v>
      </c>
      <c r="I4877" s="68" t="s">
        <v>5150</v>
      </c>
      <c r="J4877" s="70"/>
      <c r="K4877" s="178" t="s">
        <v>3455</v>
      </c>
    </row>
    <row r="4878" spans="1:11">
      <c r="A4878" s="67" t="s">
        <v>3615</v>
      </c>
      <c r="B4878" s="68" t="s">
        <v>3616</v>
      </c>
      <c r="C4878" s="68" t="s">
        <v>3607</v>
      </c>
      <c r="D4878" s="68" t="s">
        <v>3608</v>
      </c>
      <c r="E4878" s="68" t="s">
        <v>4326</v>
      </c>
      <c r="F4878" s="68" t="s">
        <v>4327</v>
      </c>
      <c r="G4878" s="68" t="s">
        <v>3494</v>
      </c>
      <c r="H4878" s="69">
        <v>950000</v>
      </c>
      <c r="I4878" s="68" t="s">
        <v>5150</v>
      </c>
      <c r="J4878" s="70"/>
      <c r="K4878" s="178" t="s">
        <v>3455</v>
      </c>
    </row>
    <row r="4879" spans="1:11">
      <c r="A4879" s="67" t="s">
        <v>3645</v>
      </c>
      <c r="B4879" s="68" t="s">
        <v>3646</v>
      </c>
      <c r="C4879" s="68" t="s">
        <v>3625</v>
      </c>
      <c r="D4879" s="68" t="s">
        <v>3626</v>
      </c>
      <c r="E4879" s="68" t="s">
        <v>4326</v>
      </c>
      <c r="F4879" s="68" t="s">
        <v>4327</v>
      </c>
      <c r="G4879" s="68" t="s">
        <v>3494</v>
      </c>
      <c r="H4879" s="69">
        <v>7137467</v>
      </c>
      <c r="I4879" s="68" t="s">
        <v>5150</v>
      </c>
      <c r="J4879" s="70"/>
      <c r="K4879" s="178" t="s">
        <v>3455</v>
      </c>
    </row>
    <row r="4880" spans="1:11">
      <c r="A4880" s="67" t="s">
        <v>3657</v>
      </c>
      <c r="B4880" s="68" t="s">
        <v>3658</v>
      </c>
      <c r="C4880" s="68" t="s">
        <v>3651</v>
      </c>
      <c r="D4880" s="68" t="s">
        <v>3652</v>
      </c>
      <c r="E4880" s="68" t="s">
        <v>4326</v>
      </c>
      <c r="F4880" s="68" t="s">
        <v>4327</v>
      </c>
      <c r="G4880" s="68" t="s">
        <v>3494</v>
      </c>
      <c r="H4880" s="69">
        <v>53336812</v>
      </c>
      <c r="I4880" s="68" t="s">
        <v>5150</v>
      </c>
      <c r="J4880" s="70"/>
      <c r="K4880" s="178" t="s">
        <v>3455</v>
      </c>
    </row>
    <row r="4881" spans="1:11">
      <c r="A4881" s="67" t="s">
        <v>3663</v>
      </c>
      <c r="B4881" s="68" t="s">
        <v>3664</v>
      </c>
      <c r="C4881" s="68" t="s">
        <v>3651</v>
      </c>
      <c r="D4881" s="68" t="s">
        <v>3652</v>
      </c>
      <c r="E4881" s="68" t="s">
        <v>4326</v>
      </c>
      <c r="F4881" s="68" t="s">
        <v>4327</v>
      </c>
      <c r="G4881" s="68" t="s">
        <v>3494</v>
      </c>
      <c r="H4881" s="69">
        <v>1311530</v>
      </c>
      <c r="I4881" s="68" t="s">
        <v>5150</v>
      </c>
      <c r="J4881" s="70"/>
      <c r="K4881" s="178" t="s">
        <v>3455</v>
      </c>
    </row>
    <row r="4882" spans="1:11">
      <c r="A4882" s="67" t="s">
        <v>4216</v>
      </c>
      <c r="B4882" s="68" t="s">
        <v>4217</v>
      </c>
      <c r="C4882" s="68" t="s">
        <v>3651</v>
      </c>
      <c r="D4882" s="68" t="s">
        <v>3652</v>
      </c>
      <c r="E4882" s="68" t="s">
        <v>4326</v>
      </c>
      <c r="F4882" s="68" t="s">
        <v>4327</v>
      </c>
      <c r="G4882" s="68" t="s">
        <v>3494</v>
      </c>
      <c r="H4882" s="69">
        <v>2000000</v>
      </c>
      <c r="I4882" s="68" t="s">
        <v>5150</v>
      </c>
      <c r="J4882" s="70"/>
      <c r="K4882" s="178" t="s">
        <v>3455</v>
      </c>
    </row>
    <row r="4883" spans="1:11">
      <c r="A4883" s="67" t="s">
        <v>3669</v>
      </c>
      <c r="B4883" s="68" t="s">
        <v>3670</v>
      </c>
      <c r="C4883" s="68" t="s">
        <v>3651</v>
      </c>
      <c r="D4883" s="68" t="s">
        <v>3652</v>
      </c>
      <c r="E4883" s="68" t="s">
        <v>4326</v>
      </c>
      <c r="F4883" s="68" t="s">
        <v>4327</v>
      </c>
      <c r="G4883" s="68" t="s">
        <v>3494</v>
      </c>
      <c r="H4883" s="69">
        <v>440287</v>
      </c>
      <c r="I4883" s="68" t="s">
        <v>5150</v>
      </c>
      <c r="J4883" s="70"/>
      <c r="K4883" s="178" t="s">
        <v>3455</v>
      </c>
    </row>
    <row r="4884" spans="1:11">
      <c r="A4884" s="67" t="s">
        <v>3671</v>
      </c>
      <c r="B4884" s="68" t="s">
        <v>3672</v>
      </c>
      <c r="C4884" s="68" t="s">
        <v>3651</v>
      </c>
      <c r="D4884" s="68" t="s">
        <v>3652</v>
      </c>
      <c r="E4884" s="68" t="s">
        <v>4326</v>
      </c>
      <c r="F4884" s="68" t="s">
        <v>4327</v>
      </c>
      <c r="G4884" s="68" t="s">
        <v>3494</v>
      </c>
      <c r="H4884" s="69">
        <v>1766301</v>
      </c>
      <c r="I4884" s="68" t="s">
        <v>5150</v>
      </c>
      <c r="J4884" s="70"/>
      <c r="K4884" s="178" t="s">
        <v>3455</v>
      </c>
    </row>
    <row r="4885" spans="1:11">
      <c r="A4885" s="67" t="s">
        <v>3729</v>
      </c>
      <c r="B4885" s="68" t="s">
        <v>3730</v>
      </c>
      <c r="C4885" s="68" t="s">
        <v>3693</v>
      </c>
      <c r="D4885" s="68" t="s">
        <v>3694</v>
      </c>
      <c r="E4885" s="68" t="s">
        <v>4326</v>
      </c>
      <c r="F4885" s="68" t="s">
        <v>4327</v>
      </c>
      <c r="G4885" s="68" t="s">
        <v>3494</v>
      </c>
      <c r="H4885" s="69">
        <v>118252</v>
      </c>
      <c r="I4885" s="68" t="s">
        <v>5150</v>
      </c>
      <c r="J4885" s="70"/>
      <c r="K4885" s="178" t="s">
        <v>3455</v>
      </c>
    </row>
    <row r="4886" spans="1:11">
      <c r="A4886" s="67" t="s">
        <v>3759</v>
      </c>
      <c r="B4886" s="68" t="s">
        <v>3760</v>
      </c>
      <c r="C4886" s="68" t="s">
        <v>3749</v>
      </c>
      <c r="D4886" s="68" t="s">
        <v>3750</v>
      </c>
      <c r="E4886" s="68" t="s">
        <v>4326</v>
      </c>
      <c r="F4886" s="68" t="s">
        <v>4327</v>
      </c>
      <c r="G4886" s="68" t="s">
        <v>3494</v>
      </c>
      <c r="H4886" s="69">
        <v>306287</v>
      </c>
      <c r="I4886" s="68" t="s">
        <v>5150</v>
      </c>
      <c r="J4886" s="70"/>
      <c r="K4886" s="178" t="s">
        <v>3455</v>
      </c>
    </row>
    <row r="4887" spans="1:11">
      <c r="A4887" s="67" t="s">
        <v>4261</v>
      </c>
      <c r="B4887" s="68" t="s">
        <v>4262</v>
      </c>
      <c r="C4887" s="68" t="s">
        <v>3765</v>
      </c>
      <c r="D4887" s="68" t="s">
        <v>3766</v>
      </c>
      <c r="E4887" s="68" t="s">
        <v>4326</v>
      </c>
      <c r="F4887" s="68" t="s">
        <v>4327</v>
      </c>
      <c r="G4887" s="68" t="s">
        <v>3494</v>
      </c>
      <c r="H4887" s="69">
        <v>4400000</v>
      </c>
      <c r="I4887" s="68" t="s">
        <v>5150</v>
      </c>
      <c r="J4887" s="70"/>
      <c r="K4887" s="178" t="s">
        <v>3455</v>
      </c>
    </row>
    <row r="4888" spans="1:11">
      <c r="A4888" s="67" t="s">
        <v>3793</v>
      </c>
      <c r="B4888" s="68" t="s">
        <v>3794</v>
      </c>
      <c r="C4888" s="68" t="s">
        <v>3783</v>
      </c>
      <c r="D4888" s="68" t="s">
        <v>3784</v>
      </c>
      <c r="E4888" s="68" t="s">
        <v>4326</v>
      </c>
      <c r="F4888" s="68" t="s">
        <v>4327</v>
      </c>
      <c r="G4888" s="68" t="s">
        <v>3494</v>
      </c>
      <c r="H4888" s="69">
        <v>620000</v>
      </c>
      <c r="I4888" s="68" t="s">
        <v>5150</v>
      </c>
      <c r="J4888" s="70"/>
      <c r="K4888" s="178" t="s">
        <v>3455</v>
      </c>
    </row>
    <row r="4889" spans="1:11">
      <c r="A4889" s="67" t="s">
        <v>4328</v>
      </c>
      <c r="B4889" s="68" t="s">
        <v>4329</v>
      </c>
      <c r="C4889" s="68" t="s">
        <v>3783</v>
      </c>
      <c r="D4889" s="68" t="s">
        <v>3784</v>
      </c>
      <c r="E4889" s="68" t="s">
        <v>4326</v>
      </c>
      <c r="F4889" s="68" t="s">
        <v>4327</v>
      </c>
      <c r="G4889" s="68" t="s">
        <v>3494</v>
      </c>
      <c r="H4889" s="69">
        <v>1250000</v>
      </c>
      <c r="I4889" s="68" t="s">
        <v>5150</v>
      </c>
      <c r="J4889" s="70"/>
      <c r="K4889" s="178" t="s">
        <v>3455</v>
      </c>
    </row>
    <row r="4890" spans="1:11">
      <c r="A4890" s="67" t="s">
        <v>3807</v>
      </c>
      <c r="B4890" s="68" t="s">
        <v>3808</v>
      </c>
      <c r="C4890" s="68" t="s">
        <v>3805</v>
      </c>
      <c r="D4890" s="68" t="s">
        <v>3806</v>
      </c>
      <c r="E4890" s="68" t="s">
        <v>4326</v>
      </c>
      <c r="F4890" s="68" t="s">
        <v>4327</v>
      </c>
      <c r="G4890" s="68" t="s">
        <v>3494</v>
      </c>
      <c r="H4890" s="69">
        <v>16707550</v>
      </c>
      <c r="I4890" s="68" t="s">
        <v>5150</v>
      </c>
      <c r="J4890" s="70"/>
      <c r="K4890" s="178" t="s">
        <v>3455</v>
      </c>
    </row>
    <row r="4891" spans="1:11">
      <c r="A4891" s="67" t="s">
        <v>3811</v>
      </c>
      <c r="B4891" s="68" t="s">
        <v>3812</v>
      </c>
      <c r="C4891" s="68" t="s">
        <v>3805</v>
      </c>
      <c r="D4891" s="68" t="s">
        <v>3806</v>
      </c>
      <c r="E4891" s="68" t="s">
        <v>4326</v>
      </c>
      <c r="F4891" s="68" t="s">
        <v>4327</v>
      </c>
      <c r="G4891" s="68" t="s">
        <v>3494</v>
      </c>
      <c r="H4891" s="69">
        <v>1400000</v>
      </c>
      <c r="I4891" s="68" t="s">
        <v>5150</v>
      </c>
      <c r="J4891" s="70"/>
      <c r="K4891" s="178" t="s">
        <v>3455</v>
      </c>
    </row>
    <row r="4892" spans="1:11">
      <c r="A4892" s="67" t="s">
        <v>4437</v>
      </c>
      <c r="B4892" s="68" t="s">
        <v>4438</v>
      </c>
      <c r="C4892" s="68" t="s">
        <v>3805</v>
      </c>
      <c r="D4892" s="68" t="s">
        <v>3806</v>
      </c>
      <c r="E4892" s="68" t="s">
        <v>4326</v>
      </c>
      <c r="F4892" s="68" t="s">
        <v>4327</v>
      </c>
      <c r="G4892" s="68" t="s">
        <v>3494</v>
      </c>
      <c r="H4892" s="69">
        <v>6772172</v>
      </c>
      <c r="I4892" s="68" t="s">
        <v>5150</v>
      </c>
      <c r="J4892" s="70"/>
      <c r="K4892" s="178" t="s">
        <v>3455</v>
      </c>
    </row>
    <row r="4893" spans="1:11">
      <c r="A4893" s="67" t="s">
        <v>3828</v>
      </c>
      <c r="B4893" s="68" t="s">
        <v>3829</v>
      </c>
      <c r="C4893" s="68" t="s">
        <v>3824</v>
      </c>
      <c r="D4893" s="68" t="s">
        <v>3825</v>
      </c>
      <c r="E4893" s="68" t="s">
        <v>4326</v>
      </c>
      <c r="F4893" s="68" t="s">
        <v>4327</v>
      </c>
      <c r="G4893" s="68" t="s">
        <v>3494</v>
      </c>
      <c r="H4893" s="69">
        <v>9664435</v>
      </c>
      <c r="I4893" s="68" t="s">
        <v>5150</v>
      </c>
      <c r="J4893" s="70"/>
      <c r="K4893" s="178" t="s">
        <v>3455</v>
      </c>
    </row>
    <row r="4894" spans="1:11">
      <c r="A4894" s="67" t="s">
        <v>3832</v>
      </c>
      <c r="B4894" s="68" t="s">
        <v>3833</v>
      </c>
      <c r="C4894" s="68" t="s">
        <v>3824</v>
      </c>
      <c r="D4894" s="68" t="s">
        <v>3825</v>
      </c>
      <c r="E4894" s="68" t="s">
        <v>4326</v>
      </c>
      <c r="F4894" s="68" t="s">
        <v>4327</v>
      </c>
      <c r="G4894" s="68" t="s">
        <v>3494</v>
      </c>
      <c r="H4894" s="69">
        <v>449550</v>
      </c>
      <c r="I4894" s="68" t="s">
        <v>5150</v>
      </c>
      <c r="J4894" s="70"/>
      <c r="K4894" s="178" t="s">
        <v>3455</v>
      </c>
    </row>
    <row r="4895" spans="1:11">
      <c r="A4895" s="67" t="s">
        <v>3838</v>
      </c>
      <c r="B4895" s="68" t="s">
        <v>3839</v>
      </c>
      <c r="C4895" s="68" t="s">
        <v>3824</v>
      </c>
      <c r="D4895" s="68" t="s">
        <v>3825</v>
      </c>
      <c r="E4895" s="68" t="s">
        <v>4326</v>
      </c>
      <c r="F4895" s="68" t="s">
        <v>4327</v>
      </c>
      <c r="G4895" s="68" t="s">
        <v>3494</v>
      </c>
      <c r="H4895" s="69">
        <v>4726002</v>
      </c>
      <c r="I4895" s="68" t="s">
        <v>5150</v>
      </c>
      <c r="J4895" s="70"/>
      <c r="K4895" s="178" t="s">
        <v>3455</v>
      </c>
    </row>
    <row r="4896" spans="1:11">
      <c r="A4896" s="67" t="s">
        <v>4212</v>
      </c>
      <c r="B4896" s="68" t="s">
        <v>4213</v>
      </c>
      <c r="C4896" s="68" t="s">
        <v>3824</v>
      </c>
      <c r="D4896" s="68" t="s">
        <v>3825</v>
      </c>
      <c r="E4896" s="68" t="s">
        <v>4326</v>
      </c>
      <c r="F4896" s="68" t="s">
        <v>4327</v>
      </c>
      <c r="G4896" s="68" t="s">
        <v>3494</v>
      </c>
      <c r="H4896" s="69">
        <v>1485246</v>
      </c>
      <c r="I4896" s="68" t="s">
        <v>5150</v>
      </c>
      <c r="J4896" s="70"/>
      <c r="K4896" s="178" t="s">
        <v>3455</v>
      </c>
    </row>
    <row r="4897" spans="1:11">
      <c r="A4897" s="67" t="s">
        <v>3858</v>
      </c>
      <c r="B4897" s="68" t="s">
        <v>3859</v>
      </c>
      <c r="C4897" s="68" t="s">
        <v>3846</v>
      </c>
      <c r="D4897" s="68" t="s">
        <v>3847</v>
      </c>
      <c r="E4897" s="68" t="s">
        <v>4326</v>
      </c>
      <c r="F4897" s="68" t="s">
        <v>4327</v>
      </c>
      <c r="G4897" s="68" t="s">
        <v>3494</v>
      </c>
      <c r="H4897" s="69">
        <v>504000</v>
      </c>
      <c r="I4897" s="68" t="s">
        <v>5150</v>
      </c>
      <c r="J4897" s="70"/>
      <c r="K4897" s="178" t="s">
        <v>3455</v>
      </c>
    </row>
    <row r="4898" spans="1:11">
      <c r="A4898" s="67" t="s">
        <v>3884</v>
      </c>
      <c r="B4898" s="68" t="s">
        <v>3885</v>
      </c>
      <c r="C4898" s="68" t="s">
        <v>3846</v>
      </c>
      <c r="D4898" s="68" t="s">
        <v>3847</v>
      </c>
      <c r="E4898" s="68" t="s">
        <v>4326</v>
      </c>
      <c r="F4898" s="68" t="s">
        <v>4327</v>
      </c>
      <c r="G4898" s="68" t="s">
        <v>3494</v>
      </c>
      <c r="H4898" s="69">
        <v>196000</v>
      </c>
      <c r="I4898" s="68" t="s">
        <v>5150</v>
      </c>
      <c r="J4898" s="70"/>
      <c r="K4898" s="178" t="s">
        <v>3455</v>
      </c>
    </row>
    <row r="4899" spans="1:11">
      <c r="A4899" s="67" t="s">
        <v>3892</v>
      </c>
      <c r="B4899" s="68" t="s">
        <v>3893</v>
      </c>
      <c r="C4899" s="68" t="s">
        <v>3846</v>
      </c>
      <c r="D4899" s="68" t="s">
        <v>3847</v>
      </c>
      <c r="E4899" s="68" t="s">
        <v>4326</v>
      </c>
      <c r="F4899" s="68" t="s">
        <v>4327</v>
      </c>
      <c r="G4899" s="68" t="s">
        <v>3494</v>
      </c>
      <c r="H4899" s="69">
        <v>10806300</v>
      </c>
      <c r="I4899" s="68" t="s">
        <v>5150</v>
      </c>
      <c r="J4899" s="70"/>
      <c r="K4899" s="178" t="s">
        <v>3455</v>
      </c>
    </row>
    <row r="4900" spans="1:11">
      <c r="A4900" s="67" t="s">
        <v>3894</v>
      </c>
      <c r="B4900" s="68" t="s">
        <v>3895</v>
      </c>
      <c r="C4900" s="68" t="s">
        <v>3846</v>
      </c>
      <c r="D4900" s="68" t="s">
        <v>3847</v>
      </c>
      <c r="E4900" s="68" t="s">
        <v>4326</v>
      </c>
      <c r="F4900" s="68" t="s">
        <v>4327</v>
      </c>
      <c r="G4900" s="68" t="s">
        <v>3494</v>
      </c>
      <c r="H4900" s="69">
        <v>1246000</v>
      </c>
      <c r="I4900" s="68" t="s">
        <v>5150</v>
      </c>
      <c r="J4900" s="70"/>
      <c r="K4900" s="178" t="s">
        <v>3455</v>
      </c>
    </row>
    <row r="4901" spans="1:11">
      <c r="A4901" s="67" t="s">
        <v>3912</v>
      </c>
      <c r="B4901" s="68" t="s">
        <v>3913</v>
      </c>
      <c r="C4901" s="68" t="s">
        <v>3900</v>
      </c>
      <c r="D4901" s="68" t="s">
        <v>3901</v>
      </c>
      <c r="E4901" s="68" t="s">
        <v>4326</v>
      </c>
      <c r="F4901" s="68" t="s">
        <v>4327</v>
      </c>
      <c r="G4901" s="68" t="s">
        <v>3494</v>
      </c>
      <c r="H4901" s="69">
        <v>141200</v>
      </c>
      <c r="I4901" s="68" t="s">
        <v>5150</v>
      </c>
      <c r="J4901" s="70"/>
      <c r="K4901" s="178" t="s">
        <v>3455</v>
      </c>
    </row>
    <row r="4902" spans="1:11">
      <c r="A4902" s="67" t="s">
        <v>4443</v>
      </c>
      <c r="B4902" s="68" t="s">
        <v>4444</v>
      </c>
      <c r="C4902" s="68" t="s">
        <v>3924</v>
      </c>
      <c r="D4902" s="68" t="s">
        <v>3925</v>
      </c>
      <c r="E4902" s="68" t="s">
        <v>4326</v>
      </c>
      <c r="F4902" s="68" t="s">
        <v>4327</v>
      </c>
      <c r="G4902" s="68" t="s">
        <v>3494</v>
      </c>
      <c r="H4902" s="69">
        <v>833100</v>
      </c>
      <c r="I4902" s="68" t="s">
        <v>5150</v>
      </c>
      <c r="J4902" s="70"/>
      <c r="K4902" s="178" t="s">
        <v>3455</v>
      </c>
    </row>
    <row r="4903" spans="1:11">
      <c r="A4903" s="67" t="s">
        <v>3948</v>
      </c>
      <c r="B4903" s="68" t="s">
        <v>3949</v>
      </c>
      <c r="C4903" s="68" t="s">
        <v>3924</v>
      </c>
      <c r="D4903" s="68" t="s">
        <v>3925</v>
      </c>
      <c r="E4903" s="68" t="s">
        <v>4326</v>
      </c>
      <c r="F4903" s="68" t="s">
        <v>4327</v>
      </c>
      <c r="G4903" s="68" t="s">
        <v>3494</v>
      </c>
      <c r="H4903" s="69">
        <v>3360000</v>
      </c>
      <c r="I4903" s="68" t="s">
        <v>5150</v>
      </c>
      <c r="J4903" s="70"/>
      <c r="K4903" s="178" t="s">
        <v>3455</v>
      </c>
    </row>
    <row r="4904" spans="1:11">
      <c r="A4904" s="67" t="s">
        <v>4330</v>
      </c>
      <c r="B4904" s="68" t="s">
        <v>4213</v>
      </c>
      <c r="C4904" s="68" t="s">
        <v>3952</v>
      </c>
      <c r="D4904" s="68" t="s">
        <v>3953</v>
      </c>
      <c r="E4904" s="68" t="s">
        <v>4326</v>
      </c>
      <c r="F4904" s="68" t="s">
        <v>4327</v>
      </c>
      <c r="G4904" s="68" t="s">
        <v>3494</v>
      </c>
      <c r="H4904" s="69">
        <v>2400000</v>
      </c>
      <c r="I4904" s="68" t="s">
        <v>5150</v>
      </c>
      <c r="J4904" s="70"/>
      <c r="K4904" s="178" t="s">
        <v>3455</v>
      </c>
    </row>
    <row r="4905" spans="1:11">
      <c r="A4905" s="67" t="s">
        <v>3966</v>
      </c>
      <c r="B4905" s="68" t="s">
        <v>3967</v>
      </c>
      <c r="C4905" s="68" t="s">
        <v>3952</v>
      </c>
      <c r="D4905" s="68" t="s">
        <v>3953</v>
      </c>
      <c r="E4905" s="68" t="s">
        <v>4326</v>
      </c>
      <c r="F4905" s="68" t="s">
        <v>4327</v>
      </c>
      <c r="G4905" s="68" t="s">
        <v>3494</v>
      </c>
      <c r="H4905" s="69">
        <v>778000</v>
      </c>
      <c r="I4905" s="68" t="s">
        <v>5150</v>
      </c>
      <c r="J4905" s="70"/>
      <c r="K4905" s="178" t="s">
        <v>3455</v>
      </c>
    </row>
    <row r="4906" spans="1:11">
      <c r="A4906" s="67" t="s">
        <v>3984</v>
      </c>
      <c r="B4906" s="68" t="s">
        <v>3985</v>
      </c>
      <c r="C4906" s="68" t="s">
        <v>3970</v>
      </c>
      <c r="D4906" s="68" t="s">
        <v>3971</v>
      </c>
      <c r="E4906" s="68" t="s">
        <v>4326</v>
      </c>
      <c r="F4906" s="68" t="s">
        <v>4327</v>
      </c>
      <c r="G4906" s="68" t="s">
        <v>3494</v>
      </c>
      <c r="H4906" s="69">
        <v>4974350</v>
      </c>
      <c r="I4906" s="68" t="s">
        <v>5150</v>
      </c>
      <c r="J4906" s="70"/>
      <c r="K4906" s="178" t="s">
        <v>3455</v>
      </c>
    </row>
    <row r="4907" spans="1:11">
      <c r="A4907" s="67" t="s">
        <v>5064</v>
      </c>
      <c r="B4907" s="68" t="s">
        <v>5109</v>
      </c>
      <c r="C4907" s="68" t="s">
        <v>3970</v>
      </c>
      <c r="D4907" s="68" t="s">
        <v>3971</v>
      </c>
      <c r="E4907" s="68" t="s">
        <v>4326</v>
      </c>
      <c r="F4907" s="68" t="s">
        <v>4327</v>
      </c>
      <c r="G4907" s="68" t="s">
        <v>3494</v>
      </c>
      <c r="H4907" s="69">
        <v>800000</v>
      </c>
      <c r="I4907" s="68" t="s">
        <v>5150</v>
      </c>
      <c r="J4907" s="70"/>
      <c r="K4907" s="178" t="s">
        <v>3455</v>
      </c>
    </row>
    <row r="4908" spans="1:11">
      <c r="A4908" s="67" t="s">
        <v>4331</v>
      </c>
      <c r="B4908" s="68" t="s">
        <v>4213</v>
      </c>
      <c r="C4908" s="68" t="s">
        <v>3970</v>
      </c>
      <c r="D4908" s="68" t="s">
        <v>3971</v>
      </c>
      <c r="E4908" s="68" t="s">
        <v>4326</v>
      </c>
      <c r="F4908" s="68" t="s">
        <v>4327</v>
      </c>
      <c r="G4908" s="68" t="s">
        <v>3494</v>
      </c>
      <c r="H4908" s="69">
        <v>16310689</v>
      </c>
      <c r="I4908" s="68" t="s">
        <v>5150</v>
      </c>
      <c r="J4908" s="70"/>
      <c r="K4908" s="178" t="s">
        <v>3455</v>
      </c>
    </row>
    <row r="4909" spans="1:11">
      <c r="A4909" s="67" t="s">
        <v>5065</v>
      </c>
      <c r="B4909" s="68" t="s">
        <v>5110</v>
      </c>
      <c r="C4909" s="68" t="s">
        <v>3970</v>
      </c>
      <c r="D4909" s="68" t="s">
        <v>3971</v>
      </c>
      <c r="E4909" s="68" t="s">
        <v>4326</v>
      </c>
      <c r="F4909" s="68" t="s">
        <v>4327</v>
      </c>
      <c r="G4909" s="68" t="s">
        <v>3494</v>
      </c>
      <c r="H4909" s="69">
        <v>799800</v>
      </c>
      <c r="I4909" s="68" t="s">
        <v>5150</v>
      </c>
      <c r="J4909" s="70"/>
      <c r="K4909" s="178" t="s">
        <v>3455</v>
      </c>
    </row>
    <row r="4910" spans="1:11">
      <c r="A4910" s="67" t="s">
        <v>4000</v>
      </c>
      <c r="B4910" s="68" t="s">
        <v>4001</v>
      </c>
      <c r="C4910" s="68" t="s">
        <v>3970</v>
      </c>
      <c r="D4910" s="68" t="s">
        <v>3971</v>
      </c>
      <c r="E4910" s="68" t="s">
        <v>4326</v>
      </c>
      <c r="F4910" s="68" t="s">
        <v>4327</v>
      </c>
      <c r="G4910" s="68" t="s">
        <v>3494</v>
      </c>
      <c r="H4910" s="69">
        <v>1600000</v>
      </c>
      <c r="I4910" s="68" t="s">
        <v>5150</v>
      </c>
      <c r="J4910" s="70"/>
      <c r="K4910" s="178" t="s">
        <v>3455</v>
      </c>
    </row>
    <row r="4911" spans="1:11">
      <c r="A4911" s="67" t="s">
        <v>4018</v>
      </c>
      <c r="B4911" s="68" t="s">
        <v>4019</v>
      </c>
      <c r="C4911" s="68" t="s">
        <v>4004</v>
      </c>
      <c r="D4911" s="68" t="s">
        <v>4005</v>
      </c>
      <c r="E4911" s="68" t="s">
        <v>4326</v>
      </c>
      <c r="F4911" s="68" t="s">
        <v>4327</v>
      </c>
      <c r="G4911" s="68" t="s">
        <v>3494</v>
      </c>
      <c r="H4911" s="69">
        <v>6690189</v>
      </c>
      <c r="I4911" s="68" t="s">
        <v>5150</v>
      </c>
      <c r="J4911" s="70"/>
      <c r="K4911" s="178" t="s">
        <v>3455</v>
      </c>
    </row>
    <row r="4912" spans="1:11">
      <c r="A4912" s="67" t="s">
        <v>4459</v>
      </c>
      <c r="B4912" s="68" t="s">
        <v>4460</v>
      </c>
      <c r="C4912" s="68" t="s">
        <v>4022</v>
      </c>
      <c r="D4912" s="68" t="s">
        <v>4023</v>
      </c>
      <c r="E4912" s="68" t="s">
        <v>4326</v>
      </c>
      <c r="F4912" s="68" t="s">
        <v>4327</v>
      </c>
      <c r="G4912" s="68" t="s">
        <v>3494</v>
      </c>
      <c r="H4912" s="69">
        <v>225000</v>
      </c>
      <c r="I4912" s="68" t="s">
        <v>5150</v>
      </c>
      <c r="J4912" s="70"/>
      <c r="K4912" s="178" t="s">
        <v>3455</v>
      </c>
    </row>
    <row r="4913" spans="1:11">
      <c r="A4913" s="67" t="s">
        <v>5066</v>
      </c>
      <c r="B4913" s="68" t="s">
        <v>4668</v>
      </c>
      <c r="C4913" s="68" t="s">
        <v>4022</v>
      </c>
      <c r="D4913" s="68" t="s">
        <v>4023</v>
      </c>
      <c r="E4913" s="68" t="s">
        <v>4326</v>
      </c>
      <c r="F4913" s="68" t="s">
        <v>4327</v>
      </c>
      <c r="G4913" s="68" t="s">
        <v>3494</v>
      </c>
      <c r="H4913" s="69">
        <v>54000</v>
      </c>
      <c r="I4913" s="68" t="s">
        <v>5150</v>
      </c>
      <c r="J4913" s="70"/>
      <c r="K4913" s="178" t="s">
        <v>3455</v>
      </c>
    </row>
    <row r="4914" spans="1:11">
      <c r="A4914" s="67" t="s">
        <v>4032</v>
      </c>
      <c r="B4914" s="68" t="s">
        <v>4033</v>
      </c>
      <c r="C4914" s="68" t="s">
        <v>4022</v>
      </c>
      <c r="D4914" s="68" t="s">
        <v>4023</v>
      </c>
      <c r="E4914" s="68" t="s">
        <v>4326</v>
      </c>
      <c r="F4914" s="68" t="s">
        <v>4327</v>
      </c>
      <c r="G4914" s="68" t="s">
        <v>3494</v>
      </c>
      <c r="H4914" s="69">
        <v>600000</v>
      </c>
      <c r="I4914" s="68" t="s">
        <v>5150</v>
      </c>
      <c r="J4914" s="70"/>
      <c r="K4914" s="178" t="s">
        <v>3455</v>
      </c>
    </row>
    <row r="4915" spans="1:11">
      <c r="A4915" s="67" t="s">
        <v>4056</v>
      </c>
      <c r="B4915" s="68" t="s">
        <v>4057</v>
      </c>
      <c r="C4915" s="68" t="s">
        <v>4042</v>
      </c>
      <c r="D4915" s="68" t="s">
        <v>4043</v>
      </c>
      <c r="E4915" s="68" t="s">
        <v>4326</v>
      </c>
      <c r="F4915" s="68" t="s">
        <v>4327</v>
      </c>
      <c r="G4915" s="68" t="s">
        <v>3494</v>
      </c>
      <c r="H4915" s="69">
        <v>1180000</v>
      </c>
      <c r="I4915" s="68" t="s">
        <v>5150</v>
      </c>
      <c r="J4915" s="70"/>
      <c r="K4915" s="178" t="s">
        <v>3455</v>
      </c>
    </row>
    <row r="4916" spans="1:11">
      <c r="A4916" s="67" t="s">
        <v>4228</v>
      </c>
      <c r="B4916" s="68" t="s">
        <v>4229</v>
      </c>
      <c r="C4916" s="68" t="s">
        <v>4042</v>
      </c>
      <c r="D4916" s="68" t="s">
        <v>4043</v>
      </c>
      <c r="E4916" s="68" t="s">
        <v>4326</v>
      </c>
      <c r="F4916" s="68" t="s">
        <v>4327</v>
      </c>
      <c r="G4916" s="68" t="s">
        <v>3494</v>
      </c>
      <c r="H4916" s="69">
        <v>359454</v>
      </c>
      <c r="I4916" s="68" t="s">
        <v>5150</v>
      </c>
      <c r="J4916" s="70"/>
      <c r="K4916" s="178" t="s">
        <v>3455</v>
      </c>
    </row>
    <row r="4917" spans="1:11">
      <c r="A4917" s="67" t="s">
        <v>4469</v>
      </c>
      <c r="B4917" s="68" t="s">
        <v>4470</v>
      </c>
      <c r="C4917" s="68" t="s">
        <v>4072</v>
      </c>
      <c r="D4917" s="68" t="s">
        <v>4073</v>
      </c>
      <c r="E4917" s="68" t="s">
        <v>4326</v>
      </c>
      <c r="F4917" s="68" t="s">
        <v>4327</v>
      </c>
      <c r="G4917" s="68" t="s">
        <v>3494</v>
      </c>
      <c r="H4917" s="69">
        <v>250000</v>
      </c>
      <c r="I4917" s="68" t="s">
        <v>5150</v>
      </c>
      <c r="J4917" s="70"/>
      <c r="K4917" s="178" t="s">
        <v>3455</v>
      </c>
    </row>
    <row r="4918" spans="1:11">
      <c r="A4918" s="67" t="s">
        <v>4084</v>
      </c>
      <c r="B4918" s="68" t="s">
        <v>4085</v>
      </c>
      <c r="C4918" s="68" t="s">
        <v>4072</v>
      </c>
      <c r="D4918" s="68" t="s">
        <v>4073</v>
      </c>
      <c r="E4918" s="68" t="s">
        <v>4326</v>
      </c>
      <c r="F4918" s="68" t="s">
        <v>4327</v>
      </c>
      <c r="G4918" s="68" t="s">
        <v>3494</v>
      </c>
      <c r="H4918" s="69">
        <v>505440</v>
      </c>
      <c r="I4918" s="68" t="s">
        <v>5150</v>
      </c>
      <c r="J4918" s="70"/>
      <c r="K4918" s="178" t="s">
        <v>3455</v>
      </c>
    </row>
    <row r="4919" spans="1:11">
      <c r="A4919" s="67" t="s">
        <v>4086</v>
      </c>
      <c r="B4919" s="68" t="s">
        <v>4087</v>
      </c>
      <c r="C4919" s="68" t="s">
        <v>4088</v>
      </c>
      <c r="D4919" s="68" t="s">
        <v>4089</v>
      </c>
      <c r="E4919" s="68" t="s">
        <v>4326</v>
      </c>
      <c r="F4919" s="68" t="s">
        <v>4327</v>
      </c>
      <c r="G4919" s="68" t="s">
        <v>3494</v>
      </c>
      <c r="H4919" s="69">
        <v>10762363</v>
      </c>
      <c r="I4919" s="68" t="s">
        <v>5150</v>
      </c>
      <c r="J4919" s="70"/>
      <c r="K4919" s="178" t="s">
        <v>3455</v>
      </c>
    </row>
    <row r="4920" spans="1:11">
      <c r="A4920" s="67" t="s">
        <v>4475</v>
      </c>
      <c r="B4920" s="68" t="s">
        <v>4476</v>
      </c>
      <c r="C4920" s="68" t="s">
        <v>4088</v>
      </c>
      <c r="D4920" s="68" t="s">
        <v>4089</v>
      </c>
      <c r="E4920" s="68" t="s">
        <v>4326</v>
      </c>
      <c r="F4920" s="68" t="s">
        <v>4327</v>
      </c>
      <c r="G4920" s="68" t="s">
        <v>3494</v>
      </c>
      <c r="H4920" s="69">
        <v>464338</v>
      </c>
      <c r="I4920" s="68" t="s">
        <v>5150</v>
      </c>
      <c r="J4920" s="70"/>
      <c r="K4920" s="178" t="s">
        <v>3455</v>
      </c>
    </row>
    <row r="4921" spans="1:11">
      <c r="A4921" s="67" t="s">
        <v>4096</v>
      </c>
      <c r="B4921" s="68" t="s">
        <v>4097</v>
      </c>
      <c r="C4921" s="68" t="s">
        <v>4088</v>
      </c>
      <c r="D4921" s="68" t="s">
        <v>4089</v>
      </c>
      <c r="E4921" s="68" t="s">
        <v>4326</v>
      </c>
      <c r="F4921" s="68" t="s">
        <v>4327</v>
      </c>
      <c r="G4921" s="68" t="s">
        <v>3494</v>
      </c>
      <c r="H4921" s="69">
        <v>1049436</v>
      </c>
      <c r="I4921" s="68" t="s">
        <v>5150</v>
      </c>
      <c r="J4921" s="70"/>
      <c r="K4921" s="178" t="s">
        <v>3455</v>
      </c>
    </row>
    <row r="4922" spans="1:11">
      <c r="A4922" s="67" t="s">
        <v>4120</v>
      </c>
      <c r="B4922" s="68" t="s">
        <v>4121</v>
      </c>
      <c r="C4922" s="68" t="s">
        <v>4118</v>
      </c>
      <c r="D4922" s="68" t="s">
        <v>4119</v>
      </c>
      <c r="E4922" s="68" t="s">
        <v>4326</v>
      </c>
      <c r="F4922" s="68" t="s">
        <v>4327</v>
      </c>
      <c r="G4922" s="68" t="s">
        <v>3494</v>
      </c>
      <c r="H4922" s="69">
        <v>300000</v>
      </c>
      <c r="I4922" s="68" t="s">
        <v>5150</v>
      </c>
      <c r="J4922" s="70"/>
      <c r="K4922" s="178" t="s">
        <v>3455</v>
      </c>
    </row>
    <row r="4923" spans="1:11">
      <c r="A4923" s="67" t="s">
        <v>4154</v>
      </c>
      <c r="B4923" s="68" t="s">
        <v>4155</v>
      </c>
      <c r="C4923" s="68" t="s">
        <v>4152</v>
      </c>
      <c r="D4923" s="68" t="s">
        <v>4153</v>
      </c>
      <c r="E4923" s="68" t="s">
        <v>4326</v>
      </c>
      <c r="F4923" s="68" t="s">
        <v>4327</v>
      </c>
      <c r="G4923" s="68" t="s">
        <v>3494</v>
      </c>
      <c r="H4923" s="69">
        <v>744900</v>
      </c>
      <c r="I4923" s="68" t="s">
        <v>5150</v>
      </c>
      <c r="J4923" s="70"/>
      <c r="K4923" s="178" t="s">
        <v>3455</v>
      </c>
    </row>
    <row r="4924" spans="1:11">
      <c r="A4924" s="67" t="s">
        <v>4283</v>
      </c>
      <c r="B4924" s="68" t="s">
        <v>4284</v>
      </c>
      <c r="C4924" s="68" t="s">
        <v>4158</v>
      </c>
      <c r="D4924" s="68" t="s">
        <v>4159</v>
      </c>
      <c r="E4924" s="68" t="s">
        <v>4326</v>
      </c>
      <c r="F4924" s="68" t="s">
        <v>4327</v>
      </c>
      <c r="G4924" s="68" t="s">
        <v>3494</v>
      </c>
      <c r="H4924" s="69">
        <v>5600000</v>
      </c>
      <c r="I4924" s="68" t="s">
        <v>5150</v>
      </c>
      <c r="J4924" s="70"/>
      <c r="K4924" s="178" t="s">
        <v>3455</v>
      </c>
    </row>
    <row r="4925" spans="1:11">
      <c r="A4925" s="67" t="s">
        <v>4162</v>
      </c>
      <c r="B4925" s="68" t="s">
        <v>4163</v>
      </c>
      <c r="C4925" s="68" t="s">
        <v>4158</v>
      </c>
      <c r="D4925" s="68" t="s">
        <v>4159</v>
      </c>
      <c r="E4925" s="68" t="s">
        <v>4326</v>
      </c>
      <c r="F4925" s="68" t="s">
        <v>4327</v>
      </c>
      <c r="G4925" s="68" t="s">
        <v>3494</v>
      </c>
      <c r="H4925" s="69">
        <v>10470000</v>
      </c>
      <c r="I4925" s="68" t="s">
        <v>5150</v>
      </c>
      <c r="J4925" s="70"/>
      <c r="K4925" s="178" t="s">
        <v>3455</v>
      </c>
    </row>
    <row r="4926" spans="1:11">
      <c r="A4926" s="67" t="s">
        <v>4164</v>
      </c>
      <c r="B4926" s="68" t="s">
        <v>4165</v>
      </c>
      <c r="C4926" s="68" t="s">
        <v>4166</v>
      </c>
      <c r="D4926" s="68" t="s">
        <v>4167</v>
      </c>
      <c r="E4926" s="68" t="s">
        <v>4326</v>
      </c>
      <c r="F4926" s="68" t="s">
        <v>4327</v>
      </c>
      <c r="G4926" s="68" t="s">
        <v>3494</v>
      </c>
      <c r="H4926" s="69">
        <v>1681433</v>
      </c>
      <c r="I4926" s="68" t="s">
        <v>5150</v>
      </c>
      <c r="J4926" s="70"/>
      <c r="K4926" s="178" t="s">
        <v>3455</v>
      </c>
    </row>
    <row r="4927" spans="1:11">
      <c r="A4927" s="67" t="s">
        <v>4168</v>
      </c>
      <c r="B4927" s="68" t="s">
        <v>4169</v>
      </c>
      <c r="C4927" s="68" t="s">
        <v>4166</v>
      </c>
      <c r="D4927" s="68" t="s">
        <v>4167</v>
      </c>
      <c r="E4927" s="68" t="s">
        <v>4326</v>
      </c>
      <c r="F4927" s="68" t="s">
        <v>4327</v>
      </c>
      <c r="G4927" s="68" t="s">
        <v>3494</v>
      </c>
      <c r="H4927" s="69">
        <v>21710070</v>
      </c>
      <c r="I4927" s="68" t="s">
        <v>5150</v>
      </c>
      <c r="J4927" s="70"/>
      <c r="K4927" s="178" t="s">
        <v>3455</v>
      </c>
    </row>
    <row r="4928" spans="1:11">
      <c r="A4928" s="67" t="s">
        <v>4176</v>
      </c>
      <c r="B4928" s="68" t="s">
        <v>4177</v>
      </c>
      <c r="C4928" s="68" t="s">
        <v>4174</v>
      </c>
      <c r="D4928" s="68" t="s">
        <v>4175</v>
      </c>
      <c r="E4928" s="68" t="s">
        <v>4326</v>
      </c>
      <c r="F4928" s="68" t="s">
        <v>4327</v>
      </c>
      <c r="G4928" s="68" t="s">
        <v>3494</v>
      </c>
      <c r="H4928" s="69">
        <v>330800</v>
      </c>
      <c r="I4928" s="68" t="s">
        <v>5150</v>
      </c>
      <c r="J4928" s="70"/>
      <c r="K4928" s="178" t="s">
        <v>3455</v>
      </c>
    </row>
    <row r="4929" spans="1:11">
      <c r="A4929" s="67" t="s">
        <v>3448</v>
      </c>
      <c r="B4929" s="68" t="s">
        <v>3449</v>
      </c>
      <c r="C4929" s="68" t="s">
        <v>3450</v>
      </c>
      <c r="D4929" s="68" t="s">
        <v>3451</v>
      </c>
      <c r="E4929" s="68" t="s">
        <v>4326</v>
      </c>
      <c r="F4929" s="68" t="s">
        <v>4327</v>
      </c>
      <c r="G4929" s="68" t="s">
        <v>3494</v>
      </c>
      <c r="H4929" s="69">
        <v>3454500</v>
      </c>
      <c r="I4929" s="68" t="s">
        <v>5150</v>
      </c>
      <c r="J4929" s="70"/>
      <c r="K4929" s="178" t="s">
        <v>3455</v>
      </c>
    </row>
    <row r="4930" spans="1:11">
      <c r="A4930" s="67" t="s">
        <v>3504</v>
      </c>
      <c r="B4930" s="68" t="s">
        <v>3505</v>
      </c>
      <c r="C4930" s="68" t="s">
        <v>3489</v>
      </c>
      <c r="D4930" s="68" t="s">
        <v>3490</v>
      </c>
      <c r="E4930" s="68" t="s">
        <v>4326</v>
      </c>
      <c r="F4930" s="68" t="s">
        <v>4327</v>
      </c>
      <c r="G4930" s="68" t="s">
        <v>3494</v>
      </c>
      <c r="H4930" s="69">
        <v>17603335</v>
      </c>
      <c r="I4930" s="68" t="s">
        <v>5150</v>
      </c>
      <c r="J4930" s="70"/>
      <c r="K4930" s="178" t="s">
        <v>3455</v>
      </c>
    </row>
    <row r="4931" spans="1:11">
      <c r="A4931" s="67" t="s">
        <v>4220</v>
      </c>
      <c r="B4931" s="68" t="s">
        <v>4221</v>
      </c>
      <c r="C4931" s="68" t="s">
        <v>3489</v>
      </c>
      <c r="D4931" s="68" t="s">
        <v>3490</v>
      </c>
      <c r="E4931" s="68" t="s">
        <v>4326</v>
      </c>
      <c r="F4931" s="68" t="s">
        <v>4327</v>
      </c>
      <c r="G4931" s="68" t="s">
        <v>3494</v>
      </c>
      <c r="H4931" s="69">
        <v>5215160</v>
      </c>
      <c r="I4931" s="68" t="s">
        <v>5150</v>
      </c>
      <c r="J4931" s="70"/>
      <c r="K4931" s="178" t="s">
        <v>3455</v>
      </c>
    </row>
    <row r="4932" spans="1:11">
      <c r="A4932" s="67" t="s">
        <v>3549</v>
      </c>
      <c r="B4932" s="68" t="s">
        <v>3550</v>
      </c>
      <c r="C4932" s="68" t="s">
        <v>3539</v>
      </c>
      <c r="D4932" s="68" t="s">
        <v>3540</v>
      </c>
      <c r="E4932" s="68" t="s">
        <v>4326</v>
      </c>
      <c r="F4932" s="68" t="s">
        <v>4327</v>
      </c>
      <c r="G4932" s="68" t="s">
        <v>3494</v>
      </c>
      <c r="H4932" s="69">
        <v>56304</v>
      </c>
      <c r="I4932" s="68" t="s">
        <v>5150</v>
      </c>
      <c r="J4932" s="70"/>
      <c r="K4932" s="178" t="s">
        <v>3455</v>
      </c>
    </row>
    <row r="4933" spans="1:11">
      <c r="A4933" s="67" t="s">
        <v>3597</v>
      </c>
      <c r="B4933" s="68" t="s">
        <v>3598</v>
      </c>
      <c r="C4933" s="68" t="s">
        <v>3583</v>
      </c>
      <c r="D4933" s="68" t="s">
        <v>3584</v>
      </c>
      <c r="E4933" s="68" t="s">
        <v>4326</v>
      </c>
      <c r="F4933" s="68" t="s">
        <v>4327</v>
      </c>
      <c r="G4933" s="68" t="s">
        <v>3494</v>
      </c>
      <c r="H4933" s="69">
        <v>36000</v>
      </c>
      <c r="I4933" s="68" t="s">
        <v>5150</v>
      </c>
      <c r="J4933" s="70"/>
      <c r="K4933" s="178" t="s">
        <v>3455</v>
      </c>
    </row>
    <row r="4934" spans="1:11">
      <c r="A4934" s="67" t="s">
        <v>3613</v>
      </c>
      <c r="B4934" s="68" t="s">
        <v>3614</v>
      </c>
      <c r="C4934" s="68" t="s">
        <v>3607</v>
      </c>
      <c r="D4934" s="68" t="s">
        <v>3608</v>
      </c>
      <c r="E4934" s="68" t="s">
        <v>4326</v>
      </c>
      <c r="F4934" s="68" t="s">
        <v>4327</v>
      </c>
      <c r="G4934" s="68" t="s">
        <v>3494</v>
      </c>
      <c r="H4934" s="69">
        <v>200000</v>
      </c>
      <c r="I4934" s="68" t="s">
        <v>5150</v>
      </c>
      <c r="J4934" s="70"/>
      <c r="K4934" s="178" t="s">
        <v>3455</v>
      </c>
    </row>
    <row r="4935" spans="1:11">
      <c r="A4935" s="67" t="s">
        <v>4224</v>
      </c>
      <c r="B4935" s="68" t="s">
        <v>4225</v>
      </c>
      <c r="C4935" s="68" t="s">
        <v>3607</v>
      </c>
      <c r="D4935" s="68" t="s">
        <v>3608</v>
      </c>
      <c r="E4935" s="68" t="s">
        <v>4326</v>
      </c>
      <c r="F4935" s="68" t="s">
        <v>4327</v>
      </c>
      <c r="G4935" s="68" t="s">
        <v>3494</v>
      </c>
      <c r="H4935" s="69">
        <v>6163658</v>
      </c>
      <c r="I4935" s="68" t="s">
        <v>5150</v>
      </c>
      <c r="J4935" s="70"/>
      <c r="K4935" s="178" t="s">
        <v>3455</v>
      </c>
    </row>
    <row r="4936" spans="1:11">
      <c r="A4936" s="67" t="s">
        <v>3615</v>
      </c>
      <c r="B4936" s="68" t="s">
        <v>3616</v>
      </c>
      <c r="C4936" s="68" t="s">
        <v>3607</v>
      </c>
      <c r="D4936" s="68" t="s">
        <v>3608</v>
      </c>
      <c r="E4936" s="68" t="s">
        <v>4326</v>
      </c>
      <c r="F4936" s="68" t="s">
        <v>4327</v>
      </c>
      <c r="G4936" s="68" t="s">
        <v>3494</v>
      </c>
      <c r="H4936" s="69">
        <v>200000</v>
      </c>
      <c r="I4936" s="68" t="s">
        <v>5150</v>
      </c>
      <c r="J4936" s="70"/>
      <c r="K4936" s="178" t="s">
        <v>3455</v>
      </c>
    </row>
    <row r="4937" spans="1:11">
      <c r="A4937" s="67" t="s">
        <v>3645</v>
      </c>
      <c r="B4937" s="68" t="s">
        <v>3646</v>
      </c>
      <c r="C4937" s="68" t="s">
        <v>3625</v>
      </c>
      <c r="D4937" s="68" t="s">
        <v>3626</v>
      </c>
      <c r="E4937" s="68" t="s">
        <v>4326</v>
      </c>
      <c r="F4937" s="68" t="s">
        <v>4327</v>
      </c>
      <c r="G4937" s="68" t="s">
        <v>3494</v>
      </c>
      <c r="H4937" s="69">
        <v>3461342</v>
      </c>
      <c r="I4937" s="68" t="s">
        <v>5150</v>
      </c>
      <c r="J4937" s="70"/>
      <c r="K4937" s="178" t="s">
        <v>3455</v>
      </c>
    </row>
    <row r="4938" spans="1:11">
      <c r="A4938" s="67" t="s">
        <v>3657</v>
      </c>
      <c r="B4938" s="68" t="s">
        <v>3658</v>
      </c>
      <c r="C4938" s="68" t="s">
        <v>3651</v>
      </c>
      <c r="D4938" s="68" t="s">
        <v>3652</v>
      </c>
      <c r="E4938" s="68" t="s">
        <v>4326</v>
      </c>
      <c r="F4938" s="68" t="s">
        <v>4327</v>
      </c>
      <c r="G4938" s="68" t="s">
        <v>3494</v>
      </c>
      <c r="H4938" s="69">
        <v>154451762</v>
      </c>
      <c r="I4938" s="68" t="s">
        <v>5150</v>
      </c>
      <c r="J4938" s="70"/>
      <c r="K4938" s="178" t="s">
        <v>3455</v>
      </c>
    </row>
    <row r="4939" spans="1:11">
      <c r="A4939" s="67" t="s">
        <v>3663</v>
      </c>
      <c r="B4939" s="68" t="s">
        <v>3664</v>
      </c>
      <c r="C4939" s="68" t="s">
        <v>3651</v>
      </c>
      <c r="D4939" s="68" t="s">
        <v>3652</v>
      </c>
      <c r="E4939" s="68" t="s">
        <v>4326</v>
      </c>
      <c r="F4939" s="68" t="s">
        <v>4327</v>
      </c>
      <c r="G4939" s="68" t="s">
        <v>3494</v>
      </c>
      <c r="H4939" s="69">
        <v>265000</v>
      </c>
      <c r="I4939" s="68" t="s">
        <v>5150</v>
      </c>
      <c r="J4939" s="70"/>
      <c r="K4939" s="178" t="s">
        <v>3455</v>
      </c>
    </row>
    <row r="4940" spans="1:11">
      <c r="A4940" s="67" t="s">
        <v>4216</v>
      </c>
      <c r="B4940" s="68" t="s">
        <v>4217</v>
      </c>
      <c r="C4940" s="68" t="s">
        <v>3651</v>
      </c>
      <c r="D4940" s="68" t="s">
        <v>3652</v>
      </c>
      <c r="E4940" s="68" t="s">
        <v>4326</v>
      </c>
      <c r="F4940" s="68" t="s">
        <v>4327</v>
      </c>
      <c r="G4940" s="68" t="s">
        <v>3494</v>
      </c>
      <c r="H4940" s="69">
        <v>264100</v>
      </c>
      <c r="I4940" s="68" t="s">
        <v>5150</v>
      </c>
      <c r="J4940" s="70"/>
      <c r="K4940" s="178" t="s">
        <v>3455</v>
      </c>
    </row>
    <row r="4941" spans="1:11">
      <c r="A4941" s="67" t="s">
        <v>3669</v>
      </c>
      <c r="B4941" s="68" t="s">
        <v>3670</v>
      </c>
      <c r="C4941" s="68" t="s">
        <v>3651</v>
      </c>
      <c r="D4941" s="68" t="s">
        <v>3652</v>
      </c>
      <c r="E4941" s="68" t="s">
        <v>4326</v>
      </c>
      <c r="F4941" s="68" t="s">
        <v>4327</v>
      </c>
      <c r="G4941" s="68" t="s">
        <v>3494</v>
      </c>
      <c r="H4941" s="69">
        <v>436136</v>
      </c>
      <c r="I4941" s="68" t="s">
        <v>5150</v>
      </c>
      <c r="J4941" s="70"/>
      <c r="K4941" s="178" t="s">
        <v>3455</v>
      </c>
    </row>
    <row r="4942" spans="1:11">
      <c r="A4942" s="67" t="s">
        <v>4322</v>
      </c>
      <c r="B4942" s="68" t="s">
        <v>4323</v>
      </c>
      <c r="C4942" s="68" t="s">
        <v>3651</v>
      </c>
      <c r="D4942" s="68" t="s">
        <v>3652</v>
      </c>
      <c r="E4942" s="68" t="s">
        <v>4326</v>
      </c>
      <c r="F4942" s="68" t="s">
        <v>4327</v>
      </c>
      <c r="G4942" s="68" t="s">
        <v>3494</v>
      </c>
      <c r="H4942" s="69">
        <v>2774277</v>
      </c>
      <c r="I4942" s="68" t="s">
        <v>5150</v>
      </c>
      <c r="J4942" s="70"/>
      <c r="K4942" s="178" t="s">
        <v>3455</v>
      </c>
    </row>
    <row r="4943" spans="1:11">
      <c r="A4943" s="67" t="s">
        <v>3729</v>
      </c>
      <c r="B4943" s="68" t="s">
        <v>3730</v>
      </c>
      <c r="C4943" s="68" t="s">
        <v>3693</v>
      </c>
      <c r="D4943" s="68" t="s">
        <v>3694</v>
      </c>
      <c r="E4943" s="68" t="s">
        <v>4326</v>
      </c>
      <c r="F4943" s="68" t="s">
        <v>4327</v>
      </c>
      <c r="G4943" s="68" t="s">
        <v>3494</v>
      </c>
      <c r="H4943" s="69">
        <v>1088374</v>
      </c>
      <c r="I4943" s="68" t="s">
        <v>5150</v>
      </c>
      <c r="J4943" s="70"/>
      <c r="K4943" s="178" t="s">
        <v>3455</v>
      </c>
    </row>
    <row r="4944" spans="1:11">
      <c r="A4944" s="67" t="s">
        <v>3735</v>
      </c>
      <c r="B4944" s="68" t="s">
        <v>3736</v>
      </c>
      <c r="C4944" s="68" t="s">
        <v>3693</v>
      </c>
      <c r="D4944" s="68" t="s">
        <v>3694</v>
      </c>
      <c r="E4944" s="68" t="s">
        <v>4326</v>
      </c>
      <c r="F4944" s="68" t="s">
        <v>4327</v>
      </c>
      <c r="G4944" s="68" t="s">
        <v>3494</v>
      </c>
      <c r="H4944" s="69">
        <v>370500</v>
      </c>
      <c r="I4944" s="68" t="s">
        <v>5150</v>
      </c>
      <c r="J4944" s="70"/>
      <c r="K4944" s="178" t="s">
        <v>3455</v>
      </c>
    </row>
    <row r="4945" spans="1:11">
      <c r="A4945" s="67" t="s">
        <v>3761</v>
      </c>
      <c r="B4945" s="68" t="s">
        <v>3762</v>
      </c>
      <c r="C4945" s="68" t="s">
        <v>3749</v>
      </c>
      <c r="D4945" s="68" t="s">
        <v>3750</v>
      </c>
      <c r="E4945" s="68" t="s">
        <v>4326</v>
      </c>
      <c r="F4945" s="68" t="s">
        <v>4327</v>
      </c>
      <c r="G4945" s="68" t="s">
        <v>3494</v>
      </c>
      <c r="H4945" s="69">
        <v>336568</v>
      </c>
      <c r="I4945" s="68" t="s">
        <v>5150</v>
      </c>
      <c r="J4945" s="70"/>
      <c r="K4945" s="178" t="s">
        <v>3455</v>
      </c>
    </row>
    <row r="4946" spans="1:11">
      <c r="A4946" s="67" t="s">
        <v>3793</v>
      </c>
      <c r="B4946" s="68" t="s">
        <v>3794</v>
      </c>
      <c r="C4946" s="68" t="s">
        <v>3783</v>
      </c>
      <c r="D4946" s="68" t="s">
        <v>3784</v>
      </c>
      <c r="E4946" s="68" t="s">
        <v>4326</v>
      </c>
      <c r="F4946" s="68" t="s">
        <v>4327</v>
      </c>
      <c r="G4946" s="68" t="s">
        <v>3494</v>
      </c>
      <c r="H4946" s="69">
        <v>627660</v>
      </c>
      <c r="I4946" s="68" t="s">
        <v>5150</v>
      </c>
      <c r="J4946" s="70"/>
      <c r="K4946" s="178" t="s">
        <v>3455</v>
      </c>
    </row>
    <row r="4947" spans="1:11">
      <c r="A4947" s="67" t="s">
        <v>4328</v>
      </c>
      <c r="B4947" s="68" t="s">
        <v>4329</v>
      </c>
      <c r="C4947" s="68" t="s">
        <v>3783</v>
      </c>
      <c r="D4947" s="68" t="s">
        <v>3784</v>
      </c>
      <c r="E4947" s="68" t="s">
        <v>4326</v>
      </c>
      <c r="F4947" s="68" t="s">
        <v>4327</v>
      </c>
      <c r="G4947" s="68" t="s">
        <v>3494</v>
      </c>
      <c r="H4947" s="69">
        <v>1400000</v>
      </c>
      <c r="I4947" s="68" t="s">
        <v>5150</v>
      </c>
      <c r="J4947" s="70"/>
      <c r="K4947" s="178" t="s">
        <v>3455</v>
      </c>
    </row>
    <row r="4948" spans="1:11">
      <c r="A4948" s="67" t="s">
        <v>4263</v>
      </c>
      <c r="B4948" s="68" t="s">
        <v>4213</v>
      </c>
      <c r="C4948" s="68" t="s">
        <v>3783</v>
      </c>
      <c r="D4948" s="68" t="s">
        <v>3784</v>
      </c>
      <c r="E4948" s="68" t="s">
        <v>4326</v>
      </c>
      <c r="F4948" s="68" t="s">
        <v>4327</v>
      </c>
      <c r="G4948" s="68" t="s">
        <v>3494</v>
      </c>
      <c r="H4948" s="69">
        <v>702576</v>
      </c>
      <c r="I4948" s="68" t="s">
        <v>5150</v>
      </c>
      <c r="J4948" s="70"/>
      <c r="K4948" s="178" t="s">
        <v>3455</v>
      </c>
    </row>
    <row r="4949" spans="1:11">
      <c r="A4949" s="67" t="s">
        <v>3807</v>
      </c>
      <c r="B4949" s="68" t="s">
        <v>3808</v>
      </c>
      <c r="C4949" s="68" t="s">
        <v>3805</v>
      </c>
      <c r="D4949" s="68" t="s">
        <v>3806</v>
      </c>
      <c r="E4949" s="68" t="s">
        <v>4326</v>
      </c>
      <c r="F4949" s="68" t="s">
        <v>4327</v>
      </c>
      <c r="G4949" s="68" t="s">
        <v>3494</v>
      </c>
      <c r="H4949" s="69">
        <v>166350363</v>
      </c>
      <c r="I4949" s="68" t="s">
        <v>5150</v>
      </c>
      <c r="J4949" s="70"/>
      <c r="K4949" s="178" t="s">
        <v>3455</v>
      </c>
    </row>
    <row r="4950" spans="1:11">
      <c r="A4950" s="67" t="s">
        <v>3811</v>
      </c>
      <c r="B4950" s="68" t="s">
        <v>3812</v>
      </c>
      <c r="C4950" s="68" t="s">
        <v>3805</v>
      </c>
      <c r="D4950" s="68" t="s">
        <v>3806</v>
      </c>
      <c r="E4950" s="68" t="s">
        <v>4326</v>
      </c>
      <c r="F4950" s="68" t="s">
        <v>4327</v>
      </c>
      <c r="G4950" s="68" t="s">
        <v>3494</v>
      </c>
      <c r="H4950" s="69">
        <v>470000</v>
      </c>
      <c r="I4950" s="68" t="s">
        <v>5150</v>
      </c>
      <c r="J4950" s="70"/>
      <c r="K4950" s="178" t="s">
        <v>3455</v>
      </c>
    </row>
    <row r="4951" spans="1:11">
      <c r="A4951" s="67" t="s">
        <v>3828</v>
      </c>
      <c r="B4951" s="68" t="s">
        <v>3829</v>
      </c>
      <c r="C4951" s="68" t="s">
        <v>3824</v>
      </c>
      <c r="D4951" s="68" t="s">
        <v>3825</v>
      </c>
      <c r="E4951" s="68" t="s">
        <v>4326</v>
      </c>
      <c r="F4951" s="68" t="s">
        <v>4327</v>
      </c>
      <c r="G4951" s="68" t="s">
        <v>3494</v>
      </c>
      <c r="H4951" s="69">
        <v>30060192</v>
      </c>
      <c r="I4951" s="68" t="s">
        <v>5150</v>
      </c>
      <c r="J4951" s="70"/>
      <c r="K4951" s="178" t="s">
        <v>3455</v>
      </c>
    </row>
    <row r="4952" spans="1:11">
      <c r="A4952" s="67" t="s">
        <v>3838</v>
      </c>
      <c r="B4952" s="68" t="s">
        <v>3839</v>
      </c>
      <c r="C4952" s="68" t="s">
        <v>3824</v>
      </c>
      <c r="D4952" s="68" t="s">
        <v>3825</v>
      </c>
      <c r="E4952" s="68" t="s">
        <v>4326</v>
      </c>
      <c r="F4952" s="68" t="s">
        <v>4327</v>
      </c>
      <c r="G4952" s="68" t="s">
        <v>3494</v>
      </c>
      <c r="H4952" s="69">
        <v>1975659</v>
      </c>
      <c r="I4952" s="68" t="s">
        <v>5150</v>
      </c>
      <c r="J4952" s="70"/>
      <c r="K4952" s="178" t="s">
        <v>3455</v>
      </c>
    </row>
    <row r="4953" spans="1:11">
      <c r="A4953" s="67" t="s">
        <v>4212</v>
      </c>
      <c r="B4953" s="68" t="s">
        <v>4213</v>
      </c>
      <c r="C4953" s="68" t="s">
        <v>3824</v>
      </c>
      <c r="D4953" s="68" t="s">
        <v>3825</v>
      </c>
      <c r="E4953" s="68" t="s">
        <v>4326</v>
      </c>
      <c r="F4953" s="68" t="s">
        <v>4327</v>
      </c>
      <c r="G4953" s="68" t="s">
        <v>3494</v>
      </c>
      <c r="H4953" s="69">
        <v>12531720</v>
      </c>
      <c r="I4953" s="68" t="s">
        <v>5150</v>
      </c>
      <c r="J4953" s="70"/>
      <c r="K4953" s="178" t="s">
        <v>3455</v>
      </c>
    </row>
    <row r="4954" spans="1:11">
      <c r="A4954" s="67" t="s">
        <v>3858</v>
      </c>
      <c r="B4954" s="68" t="s">
        <v>3859</v>
      </c>
      <c r="C4954" s="68" t="s">
        <v>3846</v>
      </c>
      <c r="D4954" s="68" t="s">
        <v>3847</v>
      </c>
      <c r="E4954" s="68" t="s">
        <v>4326</v>
      </c>
      <c r="F4954" s="68" t="s">
        <v>4327</v>
      </c>
      <c r="G4954" s="68" t="s">
        <v>3494</v>
      </c>
      <c r="H4954" s="69">
        <v>599000</v>
      </c>
      <c r="I4954" s="68" t="s">
        <v>5150</v>
      </c>
      <c r="J4954" s="70"/>
      <c r="K4954" s="178" t="s">
        <v>3455</v>
      </c>
    </row>
    <row r="4955" spans="1:11">
      <c r="A4955" s="67" t="s">
        <v>3892</v>
      </c>
      <c r="B4955" s="68" t="s">
        <v>3893</v>
      </c>
      <c r="C4955" s="68" t="s">
        <v>3846</v>
      </c>
      <c r="D4955" s="68" t="s">
        <v>3847</v>
      </c>
      <c r="E4955" s="68" t="s">
        <v>4326</v>
      </c>
      <c r="F4955" s="68" t="s">
        <v>4327</v>
      </c>
      <c r="G4955" s="68" t="s">
        <v>3494</v>
      </c>
      <c r="H4955" s="69">
        <v>15164283</v>
      </c>
      <c r="I4955" s="68" t="s">
        <v>5150</v>
      </c>
      <c r="J4955" s="70"/>
      <c r="K4955" s="178" t="s">
        <v>3455</v>
      </c>
    </row>
    <row r="4956" spans="1:11">
      <c r="A4956" s="67" t="s">
        <v>3894</v>
      </c>
      <c r="B4956" s="68" t="s">
        <v>3895</v>
      </c>
      <c r="C4956" s="68" t="s">
        <v>3846</v>
      </c>
      <c r="D4956" s="68" t="s">
        <v>3847</v>
      </c>
      <c r="E4956" s="68" t="s">
        <v>4326</v>
      </c>
      <c r="F4956" s="68" t="s">
        <v>4327</v>
      </c>
      <c r="G4956" s="68" t="s">
        <v>3494</v>
      </c>
      <c r="H4956" s="69">
        <v>2202122</v>
      </c>
      <c r="I4956" s="68" t="s">
        <v>5150</v>
      </c>
      <c r="J4956" s="70"/>
      <c r="K4956" s="178" t="s">
        <v>3455</v>
      </c>
    </row>
    <row r="4957" spans="1:11">
      <c r="A4957" s="67" t="s">
        <v>4443</v>
      </c>
      <c r="B4957" s="68" t="s">
        <v>4444</v>
      </c>
      <c r="C4957" s="68" t="s">
        <v>3924</v>
      </c>
      <c r="D4957" s="68" t="s">
        <v>3925</v>
      </c>
      <c r="E4957" s="68" t="s">
        <v>4326</v>
      </c>
      <c r="F4957" s="68" t="s">
        <v>4327</v>
      </c>
      <c r="G4957" s="68" t="s">
        <v>3494</v>
      </c>
      <c r="H4957" s="69">
        <v>361000</v>
      </c>
      <c r="I4957" s="68" t="s">
        <v>5150</v>
      </c>
      <c r="J4957" s="70"/>
      <c r="K4957" s="178" t="s">
        <v>3455</v>
      </c>
    </row>
    <row r="4958" spans="1:11">
      <c r="A4958" s="67" t="s">
        <v>4445</v>
      </c>
      <c r="B4958" s="68" t="s">
        <v>4446</v>
      </c>
      <c r="C4958" s="68" t="s">
        <v>3924</v>
      </c>
      <c r="D4958" s="68" t="s">
        <v>3925</v>
      </c>
      <c r="E4958" s="68" t="s">
        <v>4326</v>
      </c>
      <c r="F4958" s="68" t="s">
        <v>4327</v>
      </c>
      <c r="G4958" s="68" t="s">
        <v>3494</v>
      </c>
      <c r="H4958" s="69">
        <v>2243306</v>
      </c>
      <c r="I4958" s="68" t="s">
        <v>5150</v>
      </c>
      <c r="J4958" s="70"/>
      <c r="K4958" s="178" t="s">
        <v>3455</v>
      </c>
    </row>
    <row r="4959" spans="1:11">
      <c r="A4959" s="67" t="s">
        <v>3984</v>
      </c>
      <c r="B4959" s="68" t="s">
        <v>3985</v>
      </c>
      <c r="C4959" s="68" t="s">
        <v>3970</v>
      </c>
      <c r="D4959" s="68" t="s">
        <v>3971</v>
      </c>
      <c r="E4959" s="68" t="s">
        <v>4326</v>
      </c>
      <c r="F4959" s="68" t="s">
        <v>4327</v>
      </c>
      <c r="G4959" s="68" t="s">
        <v>3494</v>
      </c>
      <c r="H4959" s="69">
        <v>3699845</v>
      </c>
      <c r="I4959" s="68" t="s">
        <v>5150</v>
      </c>
      <c r="J4959" s="70"/>
      <c r="K4959" s="178" t="s">
        <v>3455</v>
      </c>
    </row>
    <row r="4960" spans="1:11">
      <c r="A4960" s="67" t="s">
        <v>4331</v>
      </c>
      <c r="B4960" s="68" t="s">
        <v>4213</v>
      </c>
      <c r="C4960" s="68" t="s">
        <v>3970</v>
      </c>
      <c r="D4960" s="68" t="s">
        <v>3971</v>
      </c>
      <c r="E4960" s="68" t="s">
        <v>4326</v>
      </c>
      <c r="F4960" s="68" t="s">
        <v>4327</v>
      </c>
      <c r="G4960" s="68" t="s">
        <v>3494</v>
      </c>
      <c r="H4960" s="69">
        <v>8408000</v>
      </c>
      <c r="I4960" s="68" t="s">
        <v>5150</v>
      </c>
      <c r="J4960" s="70"/>
      <c r="K4960" s="178" t="s">
        <v>3455</v>
      </c>
    </row>
    <row r="4961" spans="1:11">
      <c r="A4961" s="67" t="s">
        <v>4000</v>
      </c>
      <c r="B4961" s="68" t="s">
        <v>4001</v>
      </c>
      <c r="C4961" s="68" t="s">
        <v>3970</v>
      </c>
      <c r="D4961" s="68" t="s">
        <v>3971</v>
      </c>
      <c r="E4961" s="68" t="s">
        <v>4326</v>
      </c>
      <c r="F4961" s="68" t="s">
        <v>4327</v>
      </c>
      <c r="G4961" s="68" t="s">
        <v>3494</v>
      </c>
      <c r="H4961" s="69">
        <v>600000</v>
      </c>
      <c r="I4961" s="68" t="s">
        <v>5150</v>
      </c>
      <c r="J4961" s="70"/>
      <c r="K4961" s="178" t="s">
        <v>3455</v>
      </c>
    </row>
    <row r="4962" spans="1:11">
      <c r="A4962" s="67" t="s">
        <v>4282</v>
      </c>
      <c r="B4962" s="68" t="s">
        <v>4213</v>
      </c>
      <c r="C4962" s="68" t="s">
        <v>4004</v>
      </c>
      <c r="D4962" s="68" t="s">
        <v>4005</v>
      </c>
      <c r="E4962" s="68" t="s">
        <v>4326</v>
      </c>
      <c r="F4962" s="68" t="s">
        <v>4327</v>
      </c>
      <c r="G4962" s="68" t="s">
        <v>3494</v>
      </c>
      <c r="H4962" s="69">
        <v>10285720</v>
      </c>
      <c r="I4962" s="68" t="s">
        <v>5150</v>
      </c>
      <c r="J4962" s="70"/>
      <c r="K4962" s="178" t="s">
        <v>3455</v>
      </c>
    </row>
    <row r="4963" spans="1:11">
      <c r="A4963" s="67" t="s">
        <v>4018</v>
      </c>
      <c r="B4963" s="68" t="s">
        <v>4019</v>
      </c>
      <c r="C4963" s="68" t="s">
        <v>4004</v>
      </c>
      <c r="D4963" s="68" t="s">
        <v>4005</v>
      </c>
      <c r="E4963" s="68" t="s">
        <v>4326</v>
      </c>
      <c r="F4963" s="68" t="s">
        <v>4327</v>
      </c>
      <c r="G4963" s="68" t="s">
        <v>3494</v>
      </c>
      <c r="H4963" s="69">
        <v>6106850</v>
      </c>
      <c r="I4963" s="68" t="s">
        <v>5150</v>
      </c>
      <c r="J4963" s="70"/>
      <c r="K4963" s="178" t="s">
        <v>3455</v>
      </c>
    </row>
    <row r="4964" spans="1:11">
      <c r="A4964" s="67" t="s">
        <v>4032</v>
      </c>
      <c r="B4964" s="68" t="s">
        <v>4033</v>
      </c>
      <c r="C4964" s="68" t="s">
        <v>4022</v>
      </c>
      <c r="D4964" s="68" t="s">
        <v>4023</v>
      </c>
      <c r="E4964" s="68" t="s">
        <v>4326</v>
      </c>
      <c r="F4964" s="68" t="s">
        <v>4327</v>
      </c>
      <c r="G4964" s="68" t="s">
        <v>3494</v>
      </c>
      <c r="H4964" s="69">
        <v>2474395</v>
      </c>
      <c r="I4964" s="68" t="s">
        <v>5150</v>
      </c>
      <c r="J4964" s="70"/>
      <c r="K4964" s="178" t="s">
        <v>3455</v>
      </c>
    </row>
    <row r="4965" spans="1:11">
      <c r="A4965" s="67" t="s">
        <v>4034</v>
      </c>
      <c r="B4965" s="68" t="s">
        <v>4035</v>
      </c>
      <c r="C4965" s="68" t="s">
        <v>4022</v>
      </c>
      <c r="D4965" s="68" t="s">
        <v>4023</v>
      </c>
      <c r="E4965" s="68" t="s">
        <v>4326</v>
      </c>
      <c r="F4965" s="68" t="s">
        <v>4327</v>
      </c>
      <c r="G4965" s="68" t="s">
        <v>3494</v>
      </c>
      <c r="H4965" s="69">
        <v>710450</v>
      </c>
      <c r="I4965" s="68" t="s">
        <v>5150</v>
      </c>
      <c r="J4965" s="70"/>
      <c r="K4965" s="178" t="s">
        <v>3455</v>
      </c>
    </row>
    <row r="4966" spans="1:11">
      <c r="A4966" s="67" t="s">
        <v>4056</v>
      </c>
      <c r="B4966" s="68" t="s">
        <v>4057</v>
      </c>
      <c r="C4966" s="68" t="s">
        <v>4042</v>
      </c>
      <c r="D4966" s="68" t="s">
        <v>4043</v>
      </c>
      <c r="E4966" s="68" t="s">
        <v>4326</v>
      </c>
      <c r="F4966" s="68" t="s">
        <v>4327</v>
      </c>
      <c r="G4966" s="68" t="s">
        <v>3494</v>
      </c>
      <c r="H4966" s="69">
        <v>11328937</v>
      </c>
      <c r="I4966" s="68" t="s">
        <v>5150</v>
      </c>
      <c r="J4966" s="70"/>
      <c r="K4966" s="178" t="s">
        <v>3455</v>
      </c>
    </row>
    <row r="4967" spans="1:11">
      <c r="A4967" s="67" t="s">
        <v>4228</v>
      </c>
      <c r="B4967" s="68" t="s">
        <v>4229</v>
      </c>
      <c r="C4967" s="68" t="s">
        <v>4042</v>
      </c>
      <c r="D4967" s="68" t="s">
        <v>4043</v>
      </c>
      <c r="E4967" s="68" t="s">
        <v>4326</v>
      </c>
      <c r="F4967" s="68" t="s">
        <v>4327</v>
      </c>
      <c r="G4967" s="68" t="s">
        <v>3494</v>
      </c>
      <c r="H4967" s="69">
        <v>937839</v>
      </c>
      <c r="I4967" s="68" t="s">
        <v>5150</v>
      </c>
      <c r="J4967" s="70"/>
      <c r="K4967" s="178" t="s">
        <v>3455</v>
      </c>
    </row>
    <row r="4968" spans="1:11">
      <c r="A4968" s="67" t="s">
        <v>4070</v>
      </c>
      <c r="B4968" s="68" t="s">
        <v>4071</v>
      </c>
      <c r="C4968" s="68" t="s">
        <v>4072</v>
      </c>
      <c r="D4968" s="68" t="s">
        <v>4073</v>
      </c>
      <c r="E4968" s="68" t="s">
        <v>4326</v>
      </c>
      <c r="F4968" s="68" t="s">
        <v>4327</v>
      </c>
      <c r="G4968" s="68" t="s">
        <v>3494</v>
      </c>
      <c r="H4968" s="69">
        <v>104000</v>
      </c>
      <c r="I4968" s="68" t="s">
        <v>5150</v>
      </c>
      <c r="J4968" s="70"/>
      <c r="K4968" s="178" t="s">
        <v>3455</v>
      </c>
    </row>
    <row r="4969" spans="1:11">
      <c r="A4969" s="67" t="s">
        <v>4078</v>
      </c>
      <c r="B4969" s="68" t="s">
        <v>4079</v>
      </c>
      <c r="C4969" s="68" t="s">
        <v>4072</v>
      </c>
      <c r="D4969" s="68" t="s">
        <v>4073</v>
      </c>
      <c r="E4969" s="68" t="s">
        <v>4326</v>
      </c>
      <c r="F4969" s="68" t="s">
        <v>4327</v>
      </c>
      <c r="G4969" s="68" t="s">
        <v>3494</v>
      </c>
      <c r="H4969" s="69">
        <v>312000</v>
      </c>
      <c r="I4969" s="68" t="s">
        <v>5150</v>
      </c>
      <c r="J4969" s="70"/>
      <c r="K4969" s="178" t="s">
        <v>3455</v>
      </c>
    </row>
    <row r="4970" spans="1:11">
      <c r="A4970" s="67" t="s">
        <v>4086</v>
      </c>
      <c r="B4970" s="68" t="s">
        <v>4087</v>
      </c>
      <c r="C4970" s="68" t="s">
        <v>4088</v>
      </c>
      <c r="D4970" s="68" t="s">
        <v>4089</v>
      </c>
      <c r="E4970" s="68" t="s">
        <v>4326</v>
      </c>
      <c r="F4970" s="68" t="s">
        <v>4327</v>
      </c>
      <c r="G4970" s="68" t="s">
        <v>3494</v>
      </c>
      <c r="H4970" s="69">
        <v>11212223</v>
      </c>
      <c r="I4970" s="68" t="s">
        <v>5150</v>
      </c>
      <c r="J4970" s="70"/>
      <c r="K4970" s="178" t="s">
        <v>3455</v>
      </c>
    </row>
    <row r="4971" spans="1:11">
      <c r="A4971" s="67" t="s">
        <v>4475</v>
      </c>
      <c r="B4971" s="68" t="s">
        <v>4476</v>
      </c>
      <c r="C4971" s="68" t="s">
        <v>4088</v>
      </c>
      <c r="D4971" s="68" t="s">
        <v>4089</v>
      </c>
      <c r="E4971" s="68" t="s">
        <v>4326</v>
      </c>
      <c r="F4971" s="68" t="s">
        <v>4327</v>
      </c>
      <c r="G4971" s="68" t="s">
        <v>3494</v>
      </c>
      <c r="H4971" s="69">
        <v>500000</v>
      </c>
      <c r="I4971" s="68" t="s">
        <v>5150</v>
      </c>
      <c r="J4971" s="70"/>
      <c r="K4971" s="178" t="s">
        <v>3455</v>
      </c>
    </row>
    <row r="4972" spans="1:11">
      <c r="A4972" s="67" t="s">
        <v>4096</v>
      </c>
      <c r="B4972" s="68" t="s">
        <v>4097</v>
      </c>
      <c r="C4972" s="68" t="s">
        <v>4088</v>
      </c>
      <c r="D4972" s="68" t="s">
        <v>4089</v>
      </c>
      <c r="E4972" s="68" t="s">
        <v>4326</v>
      </c>
      <c r="F4972" s="68" t="s">
        <v>4327</v>
      </c>
      <c r="G4972" s="68" t="s">
        <v>3494</v>
      </c>
      <c r="H4972" s="69">
        <v>1963755</v>
      </c>
      <c r="I4972" s="68" t="s">
        <v>5150</v>
      </c>
      <c r="J4972" s="70"/>
      <c r="K4972" s="178" t="s">
        <v>3455</v>
      </c>
    </row>
    <row r="4973" spans="1:11">
      <c r="A4973" s="67" t="s">
        <v>4120</v>
      </c>
      <c r="B4973" s="68" t="s">
        <v>4121</v>
      </c>
      <c r="C4973" s="68" t="s">
        <v>4118</v>
      </c>
      <c r="D4973" s="68" t="s">
        <v>4119</v>
      </c>
      <c r="E4973" s="68" t="s">
        <v>4326</v>
      </c>
      <c r="F4973" s="68" t="s">
        <v>4327</v>
      </c>
      <c r="G4973" s="68" t="s">
        <v>3494</v>
      </c>
      <c r="H4973" s="69">
        <v>1000000</v>
      </c>
      <c r="I4973" s="68" t="s">
        <v>5150</v>
      </c>
      <c r="J4973" s="70"/>
      <c r="K4973" s="178" t="s">
        <v>3455</v>
      </c>
    </row>
    <row r="4974" spans="1:11">
      <c r="A4974" s="67" t="s">
        <v>4494</v>
      </c>
      <c r="B4974" s="68" t="s">
        <v>4495</v>
      </c>
      <c r="C4974" s="68" t="s">
        <v>4152</v>
      </c>
      <c r="D4974" s="68" t="s">
        <v>4153</v>
      </c>
      <c r="E4974" s="68" t="s">
        <v>4326</v>
      </c>
      <c r="F4974" s="68" t="s">
        <v>4327</v>
      </c>
      <c r="G4974" s="68" t="s">
        <v>3494</v>
      </c>
      <c r="H4974" s="69">
        <v>1804000</v>
      </c>
      <c r="I4974" s="68" t="s">
        <v>5150</v>
      </c>
      <c r="J4974" s="70"/>
      <c r="K4974" s="178" t="s">
        <v>3455</v>
      </c>
    </row>
    <row r="4975" spans="1:11">
      <c r="A4975" s="67" t="s">
        <v>4154</v>
      </c>
      <c r="B4975" s="68" t="s">
        <v>4155</v>
      </c>
      <c r="C4975" s="68" t="s">
        <v>4152</v>
      </c>
      <c r="D4975" s="68" t="s">
        <v>4153</v>
      </c>
      <c r="E4975" s="68" t="s">
        <v>4326</v>
      </c>
      <c r="F4975" s="68" t="s">
        <v>4327</v>
      </c>
      <c r="G4975" s="68" t="s">
        <v>3494</v>
      </c>
      <c r="H4975" s="69">
        <v>1310000</v>
      </c>
      <c r="I4975" s="68" t="s">
        <v>5150</v>
      </c>
      <c r="J4975" s="70"/>
      <c r="K4975" s="178" t="s">
        <v>3455</v>
      </c>
    </row>
    <row r="4976" spans="1:11">
      <c r="A4976" s="67" t="s">
        <v>4283</v>
      </c>
      <c r="B4976" s="68" t="s">
        <v>4284</v>
      </c>
      <c r="C4976" s="68" t="s">
        <v>4158</v>
      </c>
      <c r="D4976" s="68" t="s">
        <v>4159</v>
      </c>
      <c r="E4976" s="68" t="s">
        <v>4326</v>
      </c>
      <c r="F4976" s="68" t="s">
        <v>4327</v>
      </c>
      <c r="G4976" s="68" t="s">
        <v>3494</v>
      </c>
      <c r="H4976" s="69">
        <v>85365482</v>
      </c>
      <c r="I4976" s="68" t="s">
        <v>5150</v>
      </c>
      <c r="J4976" s="70"/>
      <c r="K4976" s="178" t="s">
        <v>3455</v>
      </c>
    </row>
    <row r="4977" spans="1:11">
      <c r="A4977" s="67" t="s">
        <v>4162</v>
      </c>
      <c r="B4977" s="68" t="s">
        <v>4163</v>
      </c>
      <c r="C4977" s="68" t="s">
        <v>4158</v>
      </c>
      <c r="D4977" s="68" t="s">
        <v>4159</v>
      </c>
      <c r="E4977" s="68" t="s">
        <v>4326</v>
      </c>
      <c r="F4977" s="68" t="s">
        <v>4327</v>
      </c>
      <c r="G4977" s="68" t="s">
        <v>3494</v>
      </c>
      <c r="H4977" s="69">
        <v>5034800</v>
      </c>
      <c r="I4977" s="68" t="s">
        <v>5150</v>
      </c>
      <c r="J4977" s="70"/>
      <c r="K4977" s="178" t="s">
        <v>3455</v>
      </c>
    </row>
    <row r="4978" spans="1:11">
      <c r="A4978" s="67" t="s">
        <v>4164</v>
      </c>
      <c r="B4978" s="68" t="s">
        <v>4165</v>
      </c>
      <c r="C4978" s="68" t="s">
        <v>4166</v>
      </c>
      <c r="D4978" s="68" t="s">
        <v>4167</v>
      </c>
      <c r="E4978" s="68" t="s">
        <v>4326</v>
      </c>
      <c r="F4978" s="68" t="s">
        <v>4327</v>
      </c>
      <c r="G4978" s="68" t="s">
        <v>3494</v>
      </c>
      <c r="H4978" s="69">
        <v>281400</v>
      </c>
      <c r="I4978" s="68" t="s">
        <v>5150</v>
      </c>
      <c r="J4978" s="70"/>
      <c r="K4978" s="178" t="s">
        <v>3455</v>
      </c>
    </row>
    <row r="4979" spans="1:11">
      <c r="A4979" s="67" t="s">
        <v>4168</v>
      </c>
      <c r="B4979" s="68" t="s">
        <v>4169</v>
      </c>
      <c r="C4979" s="68" t="s">
        <v>4166</v>
      </c>
      <c r="D4979" s="68" t="s">
        <v>4167</v>
      </c>
      <c r="E4979" s="68" t="s">
        <v>4326</v>
      </c>
      <c r="F4979" s="68" t="s">
        <v>4327</v>
      </c>
      <c r="G4979" s="68" t="s">
        <v>3494</v>
      </c>
      <c r="H4979" s="69">
        <v>17755536</v>
      </c>
      <c r="I4979" s="68" t="s">
        <v>5150</v>
      </c>
      <c r="J4979" s="70"/>
      <c r="K4979" s="178" t="s">
        <v>3455</v>
      </c>
    </row>
    <row r="4980" spans="1:11">
      <c r="A4980" s="67" t="s">
        <v>4176</v>
      </c>
      <c r="B4980" s="68" t="s">
        <v>4177</v>
      </c>
      <c r="C4980" s="68" t="s">
        <v>4174</v>
      </c>
      <c r="D4980" s="68" t="s">
        <v>4175</v>
      </c>
      <c r="E4980" s="68" t="s">
        <v>4326</v>
      </c>
      <c r="F4980" s="68" t="s">
        <v>4327</v>
      </c>
      <c r="G4980" s="68" t="s">
        <v>3494</v>
      </c>
      <c r="H4980" s="69">
        <v>2265250</v>
      </c>
      <c r="I4980" s="68" t="s">
        <v>5150</v>
      </c>
      <c r="J4980" s="70"/>
      <c r="K4980" s="178" t="s">
        <v>3455</v>
      </c>
    </row>
    <row r="4981" spans="1:11">
      <c r="A4981" s="67" t="s">
        <v>3519</v>
      </c>
      <c r="B4981" s="68" t="s">
        <v>3520</v>
      </c>
      <c r="C4981" s="68" t="s">
        <v>3489</v>
      </c>
      <c r="D4981" s="68" t="s">
        <v>3490</v>
      </c>
      <c r="E4981" s="68" t="s">
        <v>4336</v>
      </c>
      <c r="F4981" s="68" t="s">
        <v>4337</v>
      </c>
      <c r="G4981" s="68" t="s">
        <v>4338</v>
      </c>
      <c r="H4981" s="69">
        <v>167839</v>
      </c>
      <c r="I4981" s="68" t="s">
        <v>5151</v>
      </c>
      <c r="J4981" s="70"/>
      <c r="K4981" s="178"/>
    </row>
    <row r="4982" spans="1:11">
      <c r="A4982" s="67" t="s">
        <v>3573</v>
      </c>
      <c r="B4982" s="68" t="s">
        <v>3574</v>
      </c>
      <c r="C4982" s="68" t="s">
        <v>3575</v>
      </c>
      <c r="D4982" s="68" t="s">
        <v>3574</v>
      </c>
      <c r="E4982" s="68" t="s">
        <v>4336</v>
      </c>
      <c r="F4982" s="68" t="s">
        <v>4337</v>
      </c>
      <c r="G4982" s="68" t="s">
        <v>4338</v>
      </c>
      <c r="H4982" s="69">
        <v>144067</v>
      </c>
      <c r="I4982" s="68" t="s">
        <v>5151</v>
      </c>
      <c r="J4982" s="70"/>
      <c r="K4982" s="178"/>
    </row>
    <row r="4983" spans="1:11">
      <c r="A4983" s="67" t="s">
        <v>3519</v>
      </c>
      <c r="B4983" s="68" t="s">
        <v>3520</v>
      </c>
      <c r="C4983" s="68" t="s">
        <v>3489</v>
      </c>
      <c r="D4983" s="68" t="s">
        <v>3490</v>
      </c>
      <c r="E4983" s="68" t="s">
        <v>4336</v>
      </c>
      <c r="F4983" s="68" t="s">
        <v>4337</v>
      </c>
      <c r="G4983" s="68" t="s">
        <v>4338</v>
      </c>
      <c r="H4983" s="69">
        <v>74000</v>
      </c>
      <c r="I4983" s="68" t="s">
        <v>5151</v>
      </c>
      <c r="J4983" s="70"/>
      <c r="K4983" s="178"/>
    </row>
    <row r="4984" spans="1:11">
      <c r="A4984" s="67" t="s">
        <v>4207</v>
      </c>
      <c r="B4984" s="68" t="s">
        <v>4208</v>
      </c>
      <c r="C4984" s="68" t="s">
        <v>3489</v>
      </c>
      <c r="D4984" s="68" t="s">
        <v>3490</v>
      </c>
      <c r="E4984" s="68" t="s">
        <v>4336</v>
      </c>
      <c r="F4984" s="68" t="s">
        <v>4337</v>
      </c>
      <c r="G4984" s="68" t="s">
        <v>4338</v>
      </c>
      <c r="H4984" s="69">
        <v>1201760</v>
      </c>
      <c r="I4984" s="68" t="s">
        <v>5151</v>
      </c>
      <c r="J4984" s="70"/>
      <c r="K4984" s="178"/>
    </row>
    <row r="4985" spans="1:11">
      <c r="A4985" s="67" t="s">
        <v>3573</v>
      </c>
      <c r="B4985" s="68" t="s">
        <v>3574</v>
      </c>
      <c r="C4985" s="68" t="s">
        <v>3575</v>
      </c>
      <c r="D4985" s="68" t="s">
        <v>3574</v>
      </c>
      <c r="E4985" s="68" t="s">
        <v>4336</v>
      </c>
      <c r="F4985" s="68" t="s">
        <v>4337</v>
      </c>
      <c r="G4985" s="68" t="s">
        <v>4338</v>
      </c>
      <c r="H4985" s="69">
        <v>313126</v>
      </c>
      <c r="I4985" s="68" t="s">
        <v>5151</v>
      </c>
      <c r="J4985" s="70"/>
      <c r="K4985" s="178"/>
    </row>
    <row r="4986" spans="1:11">
      <c r="A4986" s="67" t="s">
        <v>4394</v>
      </c>
      <c r="B4986" s="68" t="s">
        <v>4395</v>
      </c>
      <c r="C4986" s="68" t="s">
        <v>3625</v>
      </c>
      <c r="D4986" s="68" t="s">
        <v>3626</v>
      </c>
      <c r="E4986" s="68" t="s">
        <v>4336</v>
      </c>
      <c r="F4986" s="68" t="s">
        <v>4337</v>
      </c>
      <c r="G4986" s="68" t="s">
        <v>4338</v>
      </c>
      <c r="H4986" s="69">
        <v>37000</v>
      </c>
      <c r="I4986" s="68" t="s">
        <v>5151</v>
      </c>
      <c r="J4986" s="70"/>
      <c r="K4986" s="178"/>
    </row>
    <row r="4987" spans="1:11">
      <c r="A4987" s="67" t="s">
        <v>3663</v>
      </c>
      <c r="B4987" s="68" t="s">
        <v>3664</v>
      </c>
      <c r="C4987" s="68" t="s">
        <v>3651</v>
      </c>
      <c r="D4987" s="68" t="s">
        <v>3652</v>
      </c>
      <c r="E4987" s="68" t="s">
        <v>4336</v>
      </c>
      <c r="F4987" s="68" t="s">
        <v>4337</v>
      </c>
      <c r="G4987" s="68" t="s">
        <v>4338</v>
      </c>
      <c r="H4987" s="69">
        <v>78550</v>
      </c>
      <c r="I4987" s="68" t="s">
        <v>5151</v>
      </c>
      <c r="J4987" s="70"/>
      <c r="K4987" s="178"/>
    </row>
    <row r="4988" spans="1:11">
      <c r="A4988" s="67" t="s">
        <v>3799</v>
      </c>
      <c r="B4988" s="68" t="s">
        <v>3800</v>
      </c>
      <c r="C4988" s="68" t="s">
        <v>3783</v>
      </c>
      <c r="D4988" s="68" t="s">
        <v>3784</v>
      </c>
      <c r="E4988" s="68" t="s">
        <v>4336</v>
      </c>
      <c r="F4988" s="68" t="s">
        <v>4337</v>
      </c>
      <c r="G4988" s="68" t="s">
        <v>4338</v>
      </c>
      <c r="H4988" s="69">
        <v>74000</v>
      </c>
      <c r="I4988" s="68" t="s">
        <v>5151</v>
      </c>
      <c r="J4988" s="70"/>
      <c r="K4988" s="178"/>
    </row>
    <row r="4989" spans="1:11">
      <c r="A4989" s="67" t="s">
        <v>3476</v>
      </c>
      <c r="B4989" s="68" t="s">
        <v>3477</v>
      </c>
      <c r="C4989" s="68" t="s">
        <v>3467</v>
      </c>
      <c r="D4989" s="68" t="s">
        <v>3468</v>
      </c>
      <c r="E4989" s="68" t="s">
        <v>4339</v>
      </c>
      <c r="F4989" s="68" t="s">
        <v>4340</v>
      </c>
      <c r="G4989" s="68" t="s">
        <v>3497</v>
      </c>
      <c r="H4989" s="69">
        <v>12657561</v>
      </c>
      <c r="I4989" s="68" t="s">
        <v>5152</v>
      </c>
      <c r="J4989" s="70" t="s">
        <v>3455</v>
      </c>
      <c r="K4989" s="178" t="s">
        <v>3455</v>
      </c>
    </row>
    <row r="4990" spans="1:11">
      <c r="A4990" s="67" t="s">
        <v>3504</v>
      </c>
      <c r="B4990" s="68" t="s">
        <v>3505</v>
      </c>
      <c r="C4990" s="68" t="s">
        <v>3489</v>
      </c>
      <c r="D4990" s="68" t="s">
        <v>3490</v>
      </c>
      <c r="E4990" s="68" t="s">
        <v>4339</v>
      </c>
      <c r="F4990" s="68" t="s">
        <v>4340</v>
      </c>
      <c r="G4990" s="68" t="s">
        <v>3497</v>
      </c>
      <c r="H4990" s="69">
        <v>27485000</v>
      </c>
      <c r="I4990" s="68" t="s">
        <v>5152</v>
      </c>
      <c r="J4990" s="70" t="s">
        <v>3455</v>
      </c>
      <c r="K4990" s="178" t="s">
        <v>3455</v>
      </c>
    </row>
    <row r="4991" spans="1:11">
      <c r="A4991" s="67" t="s">
        <v>3558</v>
      </c>
      <c r="B4991" s="68" t="s">
        <v>3559</v>
      </c>
      <c r="C4991" s="68" t="s">
        <v>3555</v>
      </c>
      <c r="D4991" s="68" t="s">
        <v>3554</v>
      </c>
      <c r="E4991" s="68" t="s">
        <v>4339</v>
      </c>
      <c r="F4991" s="68" t="s">
        <v>4340</v>
      </c>
      <c r="G4991" s="68" t="s">
        <v>3497</v>
      </c>
      <c r="H4991" s="69">
        <v>1010000</v>
      </c>
      <c r="I4991" s="68" t="s">
        <v>5152</v>
      </c>
      <c r="J4991" s="70" t="s">
        <v>3455</v>
      </c>
      <c r="K4991" s="178" t="s">
        <v>3455</v>
      </c>
    </row>
    <row r="4992" spans="1:11">
      <c r="A4992" s="67" t="s">
        <v>4251</v>
      </c>
      <c r="B4992" s="68" t="s">
        <v>4252</v>
      </c>
      <c r="C4992" s="68" t="s">
        <v>3583</v>
      </c>
      <c r="D4992" s="68" t="s">
        <v>3584</v>
      </c>
      <c r="E4992" s="68" t="s">
        <v>4339</v>
      </c>
      <c r="F4992" s="68" t="s">
        <v>4340</v>
      </c>
      <c r="G4992" s="68" t="s">
        <v>3497</v>
      </c>
      <c r="H4992" s="69">
        <v>33845480</v>
      </c>
      <c r="I4992" s="68" t="s">
        <v>5152</v>
      </c>
      <c r="J4992" s="70" t="s">
        <v>3455</v>
      </c>
      <c r="K4992" s="178" t="s">
        <v>3455</v>
      </c>
    </row>
    <row r="4993" spans="1:11">
      <c r="A4993" s="67" t="s">
        <v>3593</v>
      </c>
      <c r="B4993" s="68" t="s">
        <v>3594</v>
      </c>
      <c r="C4993" s="68" t="s">
        <v>3583</v>
      </c>
      <c r="D4993" s="68" t="s">
        <v>3584</v>
      </c>
      <c r="E4993" s="68" t="s">
        <v>4339</v>
      </c>
      <c r="F4993" s="68" t="s">
        <v>4340</v>
      </c>
      <c r="G4993" s="68" t="s">
        <v>3497</v>
      </c>
      <c r="H4993" s="69">
        <v>8842000</v>
      </c>
      <c r="I4993" s="68" t="s">
        <v>5152</v>
      </c>
      <c r="J4993" s="70" t="s">
        <v>3455</v>
      </c>
      <c r="K4993" s="178" t="s">
        <v>3455</v>
      </c>
    </row>
    <row r="4994" spans="1:11">
      <c r="A4994" s="67" t="s">
        <v>4390</v>
      </c>
      <c r="B4994" s="68" t="s">
        <v>4391</v>
      </c>
      <c r="C4994" s="68" t="s">
        <v>3625</v>
      </c>
      <c r="D4994" s="68" t="s">
        <v>3626</v>
      </c>
      <c r="E4994" s="68" t="s">
        <v>4339</v>
      </c>
      <c r="F4994" s="68" t="s">
        <v>4340</v>
      </c>
      <c r="G4994" s="68" t="s">
        <v>3497</v>
      </c>
      <c r="H4994" s="69">
        <v>42778425</v>
      </c>
      <c r="I4994" s="68" t="s">
        <v>5152</v>
      </c>
      <c r="J4994" s="70" t="s">
        <v>3455</v>
      </c>
      <c r="K4994" s="178" t="s">
        <v>3455</v>
      </c>
    </row>
    <row r="4995" spans="1:11">
      <c r="A4995" s="67" t="s">
        <v>4341</v>
      </c>
      <c r="B4995" s="68" t="s">
        <v>4342</v>
      </c>
      <c r="C4995" s="68" t="s">
        <v>3625</v>
      </c>
      <c r="D4995" s="68" t="s">
        <v>3626</v>
      </c>
      <c r="E4995" s="68" t="s">
        <v>4339</v>
      </c>
      <c r="F4995" s="68" t="s">
        <v>4340</v>
      </c>
      <c r="G4995" s="68" t="s">
        <v>3497</v>
      </c>
      <c r="H4995" s="69">
        <v>23356952</v>
      </c>
      <c r="I4995" s="68" t="s">
        <v>5152</v>
      </c>
      <c r="J4995" s="70" t="s">
        <v>3455</v>
      </c>
      <c r="K4995" s="178" t="s">
        <v>3455</v>
      </c>
    </row>
    <row r="4996" spans="1:11">
      <c r="A4996" s="67" t="s">
        <v>4400</v>
      </c>
      <c r="B4996" s="68" t="s">
        <v>4401</v>
      </c>
      <c r="C4996" s="68" t="s">
        <v>3625</v>
      </c>
      <c r="D4996" s="68" t="s">
        <v>3626</v>
      </c>
      <c r="E4996" s="68" t="s">
        <v>4339</v>
      </c>
      <c r="F4996" s="68" t="s">
        <v>4340</v>
      </c>
      <c r="G4996" s="68" t="s">
        <v>3497</v>
      </c>
      <c r="H4996" s="69">
        <v>1000000</v>
      </c>
      <c r="I4996" s="68" t="s">
        <v>5152</v>
      </c>
      <c r="J4996" s="70" t="s">
        <v>3455</v>
      </c>
      <c r="K4996" s="178" t="s">
        <v>3455</v>
      </c>
    </row>
    <row r="4997" spans="1:11">
      <c r="A4997" s="67" t="s">
        <v>3888</v>
      </c>
      <c r="B4997" s="68" t="s">
        <v>3889</v>
      </c>
      <c r="C4997" s="68" t="s">
        <v>3846</v>
      </c>
      <c r="D4997" s="68" t="s">
        <v>3847</v>
      </c>
      <c r="E4997" s="68" t="s">
        <v>4339</v>
      </c>
      <c r="F4997" s="68" t="s">
        <v>4340</v>
      </c>
      <c r="G4997" s="68" t="s">
        <v>3497</v>
      </c>
      <c r="H4997" s="69">
        <v>10500000</v>
      </c>
      <c r="I4997" s="68" t="s">
        <v>5152</v>
      </c>
      <c r="J4997" s="70" t="s">
        <v>3455</v>
      </c>
      <c r="K4997" s="178" t="s">
        <v>3455</v>
      </c>
    </row>
    <row r="4998" spans="1:11">
      <c r="A4998" s="67" t="s">
        <v>3892</v>
      </c>
      <c r="B4998" s="68" t="s">
        <v>3893</v>
      </c>
      <c r="C4998" s="68" t="s">
        <v>3846</v>
      </c>
      <c r="D4998" s="68" t="s">
        <v>3847</v>
      </c>
      <c r="E4998" s="68" t="s">
        <v>4339</v>
      </c>
      <c r="F4998" s="68" t="s">
        <v>4340</v>
      </c>
      <c r="G4998" s="68" t="s">
        <v>3497</v>
      </c>
      <c r="H4998" s="69">
        <v>9959820</v>
      </c>
      <c r="I4998" s="68" t="s">
        <v>5152</v>
      </c>
      <c r="J4998" s="70" t="s">
        <v>3455</v>
      </c>
      <c r="K4998" s="178" t="s">
        <v>3455</v>
      </c>
    </row>
    <row r="4999" spans="1:11">
      <c r="A4999" s="67" t="s">
        <v>5059</v>
      </c>
      <c r="B4999" s="68" t="s">
        <v>4661</v>
      </c>
      <c r="C4999" s="68" t="s">
        <v>3846</v>
      </c>
      <c r="D4999" s="68" t="s">
        <v>3847</v>
      </c>
      <c r="E4999" s="68" t="s">
        <v>4339</v>
      </c>
      <c r="F4999" s="68" t="s">
        <v>4340</v>
      </c>
      <c r="G4999" s="68" t="s">
        <v>3497</v>
      </c>
      <c r="H4999" s="69">
        <v>81620000</v>
      </c>
      <c r="I4999" s="68" t="s">
        <v>5152</v>
      </c>
      <c r="J4999" s="70" t="s">
        <v>3455</v>
      </c>
      <c r="K4999" s="178" t="s">
        <v>3455</v>
      </c>
    </row>
    <row r="5000" spans="1:11">
      <c r="A5000" s="67" t="s">
        <v>3942</v>
      </c>
      <c r="B5000" s="68" t="s">
        <v>3943</v>
      </c>
      <c r="C5000" s="68" t="s">
        <v>3924</v>
      </c>
      <c r="D5000" s="68" t="s">
        <v>3925</v>
      </c>
      <c r="E5000" s="68" t="s">
        <v>4339</v>
      </c>
      <c r="F5000" s="68" t="s">
        <v>4340</v>
      </c>
      <c r="G5000" s="68" t="s">
        <v>3497</v>
      </c>
      <c r="H5000" s="69">
        <v>7268208</v>
      </c>
      <c r="I5000" s="68" t="s">
        <v>5152</v>
      </c>
      <c r="J5000" s="70" t="s">
        <v>3455</v>
      </c>
      <c r="K5000" s="178" t="s">
        <v>3455</v>
      </c>
    </row>
    <row r="5001" spans="1:11">
      <c r="A5001" s="67" t="s">
        <v>4032</v>
      </c>
      <c r="B5001" s="68" t="s">
        <v>4033</v>
      </c>
      <c r="C5001" s="68" t="s">
        <v>4022</v>
      </c>
      <c r="D5001" s="68" t="s">
        <v>4023</v>
      </c>
      <c r="E5001" s="68" t="s">
        <v>4339</v>
      </c>
      <c r="F5001" s="68" t="s">
        <v>4340</v>
      </c>
      <c r="G5001" s="68" t="s">
        <v>3497</v>
      </c>
      <c r="H5001" s="69">
        <v>750000</v>
      </c>
      <c r="I5001" s="68" t="s">
        <v>5152</v>
      </c>
      <c r="J5001" s="70" t="s">
        <v>3455</v>
      </c>
      <c r="K5001" s="178" t="s">
        <v>3455</v>
      </c>
    </row>
    <row r="5002" spans="1:11">
      <c r="A5002" s="67" t="s">
        <v>4034</v>
      </c>
      <c r="B5002" s="68" t="s">
        <v>4035</v>
      </c>
      <c r="C5002" s="68" t="s">
        <v>4022</v>
      </c>
      <c r="D5002" s="68" t="s">
        <v>4023</v>
      </c>
      <c r="E5002" s="68" t="s">
        <v>4339</v>
      </c>
      <c r="F5002" s="68" t="s">
        <v>4340</v>
      </c>
      <c r="G5002" s="68" t="s">
        <v>3497</v>
      </c>
      <c r="H5002" s="69">
        <v>10168625</v>
      </c>
      <c r="I5002" s="68" t="s">
        <v>5152</v>
      </c>
      <c r="J5002" s="70" t="s">
        <v>3455</v>
      </c>
      <c r="K5002" s="178" t="s">
        <v>3455</v>
      </c>
    </row>
    <row r="5003" spans="1:11">
      <c r="A5003" s="67" t="s">
        <v>3448</v>
      </c>
      <c r="B5003" s="68" t="s">
        <v>3449</v>
      </c>
      <c r="C5003" s="68" t="s">
        <v>3450</v>
      </c>
      <c r="D5003" s="68" t="s">
        <v>3451</v>
      </c>
      <c r="E5003" s="68" t="s">
        <v>4339</v>
      </c>
      <c r="F5003" s="68" t="s">
        <v>4340</v>
      </c>
      <c r="G5003" s="68" t="s">
        <v>3497</v>
      </c>
      <c r="H5003" s="69">
        <v>22543397</v>
      </c>
      <c r="I5003" s="68" t="s">
        <v>5152</v>
      </c>
      <c r="J5003" s="70" t="s">
        <v>3455</v>
      </c>
      <c r="K5003" s="178" t="s">
        <v>3455</v>
      </c>
    </row>
    <row r="5004" spans="1:11">
      <c r="A5004" s="67" t="s">
        <v>3476</v>
      </c>
      <c r="B5004" s="68" t="s">
        <v>3477</v>
      </c>
      <c r="C5004" s="68" t="s">
        <v>3467</v>
      </c>
      <c r="D5004" s="68" t="s">
        <v>3468</v>
      </c>
      <c r="E5004" s="68" t="s">
        <v>4339</v>
      </c>
      <c r="F5004" s="68" t="s">
        <v>4340</v>
      </c>
      <c r="G5004" s="68" t="s">
        <v>3497</v>
      </c>
      <c r="H5004" s="69">
        <v>4006139</v>
      </c>
      <c r="I5004" s="68" t="s">
        <v>5152</v>
      </c>
      <c r="J5004" s="70" t="s">
        <v>3455</v>
      </c>
      <c r="K5004" s="178" t="s">
        <v>3455</v>
      </c>
    </row>
    <row r="5005" spans="1:11">
      <c r="A5005" s="67" t="s">
        <v>3501</v>
      </c>
      <c r="B5005" s="68" t="s">
        <v>3502</v>
      </c>
      <c r="C5005" s="68" t="s">
        <v>3489</v>
      </c>
      <c r="D5005" s="68" t="s">
        <v>3490</v>
      </c>
      <c r="E5005" s="68" t="s">
        <v>4339</v>
      </c>
      <c r="F5005" s="68" t="s">
        <v>4340</v>
      </c>
      <c r="G5005" s="68" t="s">
        <v>3497</v>
      </c>
      <c r="H5005" s="69">
        <v>10000000</v>
      </c>
      <c r="I5005" s="68" t="s">
        <v>5152</v>
      </c>
      <c r="J5005" s="70" t="s">
        <v>3455</v>
      </c>
      <c r="K5005" s="178" t="s">
        <v>3455</v>
      </c>
    </row>
    <row r="5006" spans="1:11">
      <c r="A5006" s="67" t="s">
        <v>3504</v>
      </c>
      <c r="B5006" s="68" t="s">
        <v>3505</v>
      </c>
      <c r="C5006" s="68" t="s">
        <v>3489</v>
      </c>
      <c r="D5006" s="68" t="s">
        <v>3490</v>
      </c>
      <c r="E5006" s="68" t="s">
        <v>4339</v>
      </c>
      <c r="F5006" s="68" t="s">
        <v>4340</v>
      </c>
      <c r="G5006" s="68" t="s">
        <v>3497</v>
      </c>
      <c r="H5006" s="69">
        <v>60378631</v>
      </c>
      <c r="I5006" s="68" t="s">
        <v>5152</v>
      </c>
      <c r="J5006" s="70" t="s">
        <v>3455</v>
      </c>
      <c r="K5006" s="178" t="s">
        <v>3455</v>
      </c>
    </row>
    <row r="5007" spans="1:11">
      <c r="A5007" s="67" t="s">
        <v>4302</v>
      </c>
      <c r="B5007" s="68" t="s">
        <v>4303</v>
      </c>
      <c r="C5007" s="68" t="s">
        <v>3539</v>
      </c>
      <c r="D5007" s="68" t="s">
        <v>3540</v>
      </c>
      <c r="E5007" s="68" t="s">
        <v>4339</v>
      </c>
      <c r="F5007" s="68" t="s">
        <v>4340</v>
      </c>
      <c r="G5007" s="68" t="s">
        <v>3497</v>
      </c>
      <c r="H5007" s="69">
        <v>0</v>
      </c>
      <c r="I5007" s="68" t="s">
        <v>5152</v>
      </c>
      <c r="J5007" s="70" t="s">
        <v>3455</v>
      </c>
      <c r="K5007" s="178" t="s">
        <v>3455</v>
      </c>
    </row>
    <row r="5008" spans="1:11">
      <c r="A5008" s="67" t="s">
        <v>3558</v>
      </c>
      <c r="B5008" s="68" t="s">
        <v>3559</v>
      </c>
      <c r="C5008" s="68" t="s">
        <v>3555</v>
      </c>
      <c r="D5008" s="68" t="s">
        <v>3554</v>
      </c>
      <c r="E5008" s="68" t="s">
        <v>4339</v>
      </c>
      <c r="F5008" s="68" t="s">
        <v>4340</v>
      </c>
      <c r="G5008" s="68" t="s">
        <v>3497</v>
      </c>
      <c r="H5008" s="69">
        <v>147362088</v>
      </c>
      <c r="I5008" s="68" t="s">
        <v>5152</v>
      </c>
      <c r="J5008" s="70" t="s">
        <v>3455</v>
      </c>
      <c r="K5008" s="178" t="s">
        <v>3455</v>
      </c>
    </row>
    <row r="5009" spans="1:11">
      <c r="A5009" s="67" t="s">
        <v>4251</v>
      </c>
      <c r="B5009" s="68" t="s">
        <v>4252</v>
      </c>
      <c r="C5009" s="68" t="s">
        <v>3583</v>
      </c>
      <c r="D5009" s="68" t="s">
        <v>3584</v>
      </c>
      <c r="E5009" s="68" t="s">
        <v>4339</v>
      </c>
      <c r="F5009" s="68" t="s">
        <v>4340</v>
      </c>
      <c r="G5009" s="68" t="s">
        <v>3497</v>
      </c>
      <c r="H5009" s="69">
        <v>40359000</v>
      </c>
      <c r="I5009" s="68" t="s">
        <v>5152</v>
      </c>
      <c r="J5009" s="70" t="s">
        <v>3455</v>
      </c>
      <c r="K5009" s="178" t="s">
        <v>3455</v>
      </c>
    </row>
    <row r="5010" spans="1:11">
      <c r="A5010" s="67" t="s">
        <v>4386</v>
      </c>
      <c r="B5010" s="68" t="s">
        <v>4387</v>
      </c>
      <c r="C5010" s="68" t="s">
        <v>3583</v>
      </c>
      <c r="D5010" s="68" t="s">
        <v>3584</v>
      </c>
      <c r="E5010" s="68" t="s">
        <v>4339</v>
      </c>
      <c r="F5010" s="68" t="s">
        <v>4340</v>
      </c>
      <c r="G5010" s="68" t="s">
        <v>3497</v>
      </c>
      <c r="H5010" s="69">
        <v>0</v>
      </c>
      <c r="I5010" s="68" t="s">
        <v>5152</v>
      </c>
      <c r="J5010" s="70" t="s">
        <v>3455</v>
      </c>
      <c r="K5010" s="178" t="s">
        <v>3455</v>
      </c>
    </row>
    <row r="5011" spans="1:11">
      <c r="A5011" s="67" t="s">
        <v>3599</v>
      </c>
      <c r="B5011" s="68" t="s">
        <v>3600</v>
      </c>
      <c r="C5011" s="68" t="s">
        <v>3583</v>
      </c>
      <c r="D5011" s="68" t="s">
        <v>3584</v>
      </c>
      <c r="E5011" s="68" t="s">
        <v>4339</v>
      </c>
      <c r="F5011" s="68" t="s">
        <v>4340</v>
      </c>
      <c r="G5011" s="68" t="s">
        <v>3497</v>
      </c>
      <c r="H5011" s="69">
        <v>4042628</v>
      </c>
      <c r="I5011" s="68" t="s">
        <v>5152</v>
      </c>
      <c r="J5011" s="70" t="s">
        <v>3455</v>
      </c>
      <c r="K5011" s="178" t="s">
        <v>3455</v>
      </c>
    </row>
    <row r="5012" spans="1:11">
      <c r="A5012" s="67" t="s">
        <v>4390</v>
      </c>
      <c r="B5012" s="68" t="s">
        <v>4391</v>
      </c>
      <c r="C5012" s="68" t="s">
        <v>3625</v>
      </c>
      <c r="D5012" s="68" t="s">
        <v>3626</v>
      </c>
      <c r="E5012" s="68" t="s">
        <v>4339</v>
      </c>
      <c r="F5012" s="68" t="s">
        <v>4340</v>
      </c>
      <c r="G5012" s="68" t="s">
        <v>3497</v>
      </c>
      <c r="H5012" s="69">
        <v>26808000</v>
      </c>
      <c r="I5012" s="68" t="s">
        <v>5152</v>
      </c>
      <c r="J5012" s="70" t="s">
        <v>3455</v>
      </c>
      <c r="K5012" s="178" t="s">
        <v>3455</v>
      </c>
    </row>
    <row r="5013" spans="1:11">
      <c r="A5013" s="67" t="s">
        <v>4341</v>
      </c>
      <c r="B5013" s="68" t="s">
        <v>4342</v>
      </c>
      <c r="C5013" s="68" t="s">
        <v>3625</v>
      </c>
      <c r="D5013" s="68" t="s">
        <v>3626</v>
      </c>
      <c r="E5013" s="68" t="s">
        <v>4339</v>
      </c>
      <c r="F5013" s="68" t="s">
        <v>4340</v>
      </c>
      <c r="G5013" s="68" t="s">
        <v>3497</v>
      </c>
      <c r="H5013" s="69">
        <v>37352013</v>
      </c>
      <c r="I5013" s="68" t="s">
        <v>5152</v>
      </c>
      <c r="J5013" s="70" t="s">
        <v>3455</v>
      </c>
      <c r="K5013" s="178" t="s">
        <v>3455</v>
      </c>
    </row>
    <row r="5014" spans="1:11">
      <c r="A5014" s="67" t="s">
        <v>4400</v>
      </c>
      <c r="B5014" s="68" t="s">
        <v>4401</v>
      </c>
      <c r="C5014" s="68" t="s">
        <v>3625</v>
      </c>
      <c r="D5014" s="68" t="s">
        <v>3626</v>
      </c>
      <c r="E5014" s="68" t="s">
        <v>4339</v>
      </c>
      <c r="F5014" s="68" t="s">
        <v>4340</v>
      </c>
      <c r="G5014" s="68" t="s">
        <v>3497</v>
      </c>
      <c r="H5014" s="69">
        <v>10000000</v>
      </c>
      <c r="I5014" s="68" t="s">
        <v>5152</v>
      </c>
      <c r="J5014" s="70" t="s">
        <v>3455</v>
      </c>
      <c r="K5014" s="178" t="s">
        <v>3455</v>
      </c>
    </row>
    <row r="5015" spans="1:11">
      <c r="A5015" s="67" t="s">
        <v>3793</v>
      </c>
      <c r="B5015" s="68" t="s">
        <v>3794</v>
      </c>
      <c r="C5015" s="68" t="s">
        <v>3783</v>
      </c>
      <c r="D5015" s="68" t="s">
        <v>3784</v>
      </c>
      <c r="E5015" s="68" t="s">
        <v>4339</v>
      </c>
      <c r="F5015" s="68" t="s">
        <v>4340</v>
      </c>
      <c r="G5015" s="68" t="s">
        <v>3497</v>
      </c>
      <c r="H5015" s="69">
        <v>12199988</v>
      </c>
      <c r="I5015" s="68" t="s">
        <v>5152</v>
      </c>
      <c r="J5015" s="70" t="s">
        <v>3455</v>
      </c>
      <c r="K5015" s="178" t="s">
        <v>3455</v>
      </c>
    </row>
    <row r="5016" spans="1:11">
      <c r="A5016" s="67" t="s">
        <v>3888</v>
      </c>
      <c r="B5016" s="68" t="s">
        <v>3889</v>
      </c>
      <c r="C5016" s="68" t="s">
        <v>3846</v>
      </c>
      <c r="D5016" s="68" t="s">
        <v>3847</v>
      </c>
      <c r="E5016" s="68" t="s">
        <v>4339</v>
      </c>
      <c r="F5016" s="68" t="s">
        <v>4340</v>
      </c>
      <c r="G5016" s="68" t="s">
        <v>3497</v>
      </c>
      <c r="H5016" s="69">
        <v>3500000</v>
      </c>
      <c r="I5016" s="68" t="s">
        <v>5152</v>
      </c>
      <c r="J5016" s="70" t="s">
        <v>3455</v>
      </c>
      <c r="K5016" s="178" t="s">
        <v>3455</v>
      </c>
    </row>
    <row r="5017" spans="1:11">
      <c r="A5017" s="67" t="s">
        <v>5059</v>
      </c>
      <c r="B5017" s="68" t="s">
        <v>4661</v>
      </c>
      <c r="C5017" s="68" t="s">
        <v>3846</v>
      </c>
      <c r="D5017" s="68" t="s">
        <v>3847</v>
      </c>
      <c r="E5017" s="68" t="s">
        <v>4339</v>
      </c>
      <c r="F5017" s="68" t="s">
        <v>4340</v>
      </c>
      <c r="G5017" s="68" t="s">
        <v>3497</v>
      </c>
      <c r="H5017" s="69">
        <v>83665800</v>
      </c>
      <c r="I5017" s="68" t="s">
        <v>5152</v>
      </c>
      <c r="J5017" s="70" t="s">
        <v>3455</v>
      </c>
      <c r="K5017" s="178" t="s">
        <v>3455</v>
      </c>
    </row>
    <row r="5018" spans="1:11">
      <c r="A5018" s="67" t="s">
        <v>3912</v>
      </c>
      <c r="B5018" s="68" t="s">
        <v>3913</v>
      </c>
      <c r="C5018" s="68" t="s">
        <v>3900</v>
      </c>
      <c r="D5018" s="68" t="s">
        <v>3901</v>
      </c>
      <c r="E5018" s="68" t="s">
        <v>4339</v>
      </c>
      <c r="F5018" s="68" t="s">
        <v>4340</v>
      </c>
      <c r="G5018" s="68" t="s">
        <v>3497</v>
      </c>
      <c r="H5018" s="69">
        <v>3267961</v>
      </c>
      <c r="I5018" s="68" t="s">
        <v>5152</v>
      </c>
      <c r="J5018" s="70" t="s">
        <v>3455</v>
      </c>
      <c r="K5018" s="178" t="s">
        <v>3455</v>
      </c>
    </row>
    <row r="5019" spans="1:11">
      <c r="A5019" s="67" t="s">
        <v>3942</v>
      </c>
      <c r="B5019" s="68" t="s">
        <v>3943</v>
      </c>
      <c r="C5019" s="68" t="s">
        <v>3924</v>
      </c>
      <c r="D5019" s="68" t="s">
        <v>3925</v>
      </c>
      <c r="E5019" s="68" t="s">
        <v>4339</v>
      </c>
      <c r="F5019" s="68" t="s">
        <v>4340</v>
      </c>
      <c r="G5019" s="68" t="s">
        <v>3497</v>
      </c>
      <c r="H5019" s="69">
        <v>7457144</v>
      </c>
      <c r="I5019" s="68" t="s">
        <v>5152</v>
      </c>
      <c r="J5019" s="70" t="s">
        <v>3455</v>
      </c>
      <c r="K5019" s="178" t="s">
        <v>3455</v>
      </c>
    </row>
    <row r="5020" spans="1:11">
      <c r="A5020" s="67" t="s">
        <v>3944</v>
      </c>
      <c r="B5020" s="68" t="s">
        <v>3945</v>
      </c>
      <c r="C5020" s="68" t="s">
        <v>3924</v>
      </c>
      <c r="D5020" s="68" t="s">
        <v>3925</v>
      </c>
      <c r="E5020" s="68" t="s">
        <v>4339</v>
      </c>
      <c r="F5020" s="68" t="s">
        <v>4340</v>
      </c>
      <c r="G5020" s="68" t="s">
        <v>3497</v>
      </c>
      <c r="H5020" s="69">
        <v>9460000</v>
      </c>
      <c r="I5020" s="68" t="s">
        <v>5152</v>
      </c>
      <c r="J5020" s="70" t="s">
        <v>3455</v>
      </c>
      <c r="K5020" s="178" t="s">
        <v>3455</v>
      </c>
    </row>
    <row r="5021" spans="1:11">
      <c r="A5021" s="67" t="s">
        <v>4032</v>
      </c>
      <c r="B5021" s="68" t="s">
        <v>4033</v>
      </c>
      <c r="C5021" s="68" t="s">
        <v>4022</v>
      </c>
      <c r="D5021" s="68" t="s">
        <v>4023</v>
      </c>
      <c r="E5021" s="68" t="s">
        <v>4339</v>
      </c>
      <c r="F5021" s="68" t="s">
        <v>4340</v>
      </c>
      <c r="G5021" s="68" t="s">
        <v>3497</v>
      </c>
      <c r="H5021" s="69">
        <v>2250000</v>
      </c>
      <c r="I5021" s="68" t="s">
        <v>5152</v>
      </c>
      <c r="J5021" s="70" t="s">
        <v>3455</v>
      </c>
      <c r="K5021" s="178" t="s">
        <v>3455</v>
      </c>
    </row>
    <row r="5022" spans="1:11">
      <c r="A5022" s="67" t="s">
        <v>4034</v>
      </c>
      <c r="B5022" s="68" t="s">
        <v>4035</v>
      </c>
      <c r="C5022" s="68" t="s">
        <v>4022</v>
      </c>
      <c r="D5022" s="68" t="s">
        <v>4023</v>
      </c>
      <c r="E5022" s="68" t="s">
        <v>4339</v>
      </c>
      <c r="F5022" s="68" t="s">
        <v>4340</v>
      </c>
      <c r="G5022" s="68" t="s">
        <v>3497</v>
      </c>
      <c r="H5022" s="69">
        <v>46640868</v>
      </c>
      <c r="I5022" s="68" t="s">
        <v>5152</v>
      </c>
      <c r="J5022" s="70" t="s">
        <v>3455</v>
      </c>
      <c r="K5022" s="178" t="s">
        <v>3455</v>
      </c>
    </row>
    <row r="5023" spans="1:11">
      <c r="A5023" s="67" t="s">
        <v>4036</v>
      </c>
      <c r="B5023" s="68" t="s">
        <v>4037</v>
      </c>
      <c r="C5023" s="68" t="s">
        <v>4022</v>
      </c>
      <c r="D5023" s="68" t="s">
        <v>4023</v>
      </c>
      <c r="E5023" s="68" t="s">
        <v>4339</v>
      </c>
      <c r="F5023" s="68" t="s">
        <v>4340</v>
      </c>
      <c r="G5023" s="68" t="s">
        <v>3497</v>
      </c>
      <c r="H5023" s="69">
        <v>810000</v>
      </c>
      <c r="I5023" s="68" t="s">
        <v>5152</v>
      </c>
      <c r="J5023" s="70" t="s">
        <v>3455</v>
      </c>
      <c r="K5023" s="178" t="s">
        <v>3455</v>
      </c>
    </row>
    <row r="5024" spans="1:11">
      <c r="A5024" s="67" t="s">
        <v>4154</v>
      </c>
      <c r="B5024" s="68" t="s">
        <v>4155</v>
      </c>
      <c r="C5024" s="68" t="s">
        <v>4152</v>
      </c>
      <c r="D5024" s="68" t="s">
        <v>4153</v>
      </c>
      <c r="E5024" s="68" t="s">
        <v>4339</v>
      </c>
      <c r="F5024" s="68" t="s">
        <v>4340</v>
      </c>
      <c r="G5024" s="68" t="s">
        <v>3497</v>
      </c>
      <c r="H5024" s="69">
        <v>960000</v>
      </c>
      <c r="I5024" s="68" t="s">
        <v>5152</v>
      </c>
      <c r="J5024" s="70" t="s">
        <v>3455</v>
      </c>
      <c r="K5024" s="178" t="s">
        <v>3455</v>
      </c>
    </row>
    <row r="5025" spans="1:11">
      <c r="A5025" s="67">
        <v>10140001</v>
      </c>
      <c r="B5025" s="68" t="s">
        <v>4343</v>
      </c>
      <c r="C5025" s="68" t="s">
        <v>3450</v>
      </c>
      <c r="D5025" s="68" t="s">
        <v>3451</v>
      </c>
      <c r="E5025" s="68" t="s">
        <v>4344</v>
      </c>
      <c r="F5025" s="68" t="s">
        <v>4345</v>
      </c>
      <c r="G5025" s="68" t="s">
        <v>3500</v>
      </c>
      <c r="H5025" s="69">
        <v>0</v>
      </c>
      <c r="I5025" s="68" t="s">
        <v>5152</v>
      </c>
      <c r="J5025" s="70" t="s">
        <v>3455</v>
      </c>
      <c r="K5025" s="178" t="s">
        <v>3455</v>
      </c>
    </row>
    <row r="5026" spans="1:11">
      <c r="A5026" s="67" t="s">
        <v>3504</v>
      </c>
      <c r="B5026" s="68" t="s">
        <v>3505</v>
      </c>
      <c r="C5026" s="68" t="s">
        <v>3489</v>
      </c>
      <c r="D5026" s="68" t="s">
        <v>3490</v>
      </c>
      <c r="E5026" s="68" t="s">
        <v>4344</v>
      </c>
      <c r="F5026" s="68" t="s">
        <v>4345</v>
      </c>
      <c r="G5026" s="68" t="s">
        <v>3500</v>
      </c>
      <c r="H5026" s="69">
        <v>97777178</v>
      </c>
      <c r="I5026" s="68" t="s">
        <v>5152</v>
      </c>
      <c r="J5026" s="70" t="s">
        <v>3455</v>
      </c>
      <c r="K5026" s="178" t="s">
        <v>3455</v>
      </c>
    </row>
    <row r="5027" spans="1:11">
      <c r="A5027" s="67" t="s">
        <v>4207</v>
      </c>
      <c r="B5027" s="68" t="s">
        <v>4208</v>
      </c>
      <c r="C5027" s="68" t="s">
        <v>3489</v>
      </c>
      <c r="D5027" s="68" t="s">
        <v>3490</v>
      </c>
      <c r="E5027" s="68" t="s">
        <v>4344</v>
      </c>
      <c r="F5027" s="68" t="s">
        <v>4345</v>
      </c>
      <c r="G5027" s="68" t="s">
        <v>3500</v>
      </c>
      <c r="H5027" s="69">
        <v>16439282</v>
      </c>
      <c r="I5027" s="68" t="s">
        <v>5152</v>
      </c>
      <c r="J5027" s="70" t="s">
        <v>3455</v>
      </c>
      <c r="K5027" s="178" t="s">
        <v>3455</v>
      </c>
    </row>
    <row r="5028" spans="1:11">
      <c r="A5028" s="67" t="s">
        <v>4188</v>
      </c>
      <c r="B5028" s="68" t="s">
        <v>4189</v>
      </c>
      <c r="C5028" s="68" t="s">
        <v>3555</v>
      </c>
      <c r="D5028" s="68" t="s">
        <v>3554</v>
      </c>
      <c r="E5028" s="68" t="s">
        <v>4344</v>
      </c>
      <c r="F5028" s="68" t="s">
        <v>4345</v>
      </c>
      <c r="G5028" s="68" t="s">
        <v>3500</v>
      </c>
      <c r="H5028" s="69">
        <v>37607334</v>
      </c>
      <c r="I5028" s="68" t="s">
        <v>5152</v>
      </c>
      <c r="J5028" s="70" t="s">
        <v>3455</v>
      </c>
      <c r="K5028" s="178" t="s">
        <v>3455</v>
      </c>
    </row>
    <row r="5029" spans="1:11">
      <c r="A5029" s="67" t="s">
        <v>3567</v>
      </c>
      <c r="B5029" s="68" t="s">
        <v>3568</v>
      </c>
      <c r="C5029" s="68" t="s">
        <v>3564</v>
      </c>
      <c r="D5029" s="68" t="s">
        <v>3563</v>
      </c>
      <c r="E5029" s="68" t="s">
        <v>4344</v>
      </c>
      <c r="F5029" s="68" t="s">
        <v>4345</v>
      </c>
      <c r="G5029" s="68" t="s">
        <v>3500</v>
      </c>
      <c r="H5029" s="69">
        <v>44781264</v>
      </c>
      <c r="I5029" s="68" t="s">
        <v>5152</v>
      </c>
      <c r="J5029" s="70" t="s">
        <v>3455</v>
      </c>
      <c r="K5029" s="178" t="s">
        <v>3455</v>
      </c>
    </row>
    <row r="5030" spans="1:11">
      <c r="A5030" s="67" t="s">
        <v>3571</v>
      </c>
      <c r="B5030" s="68" t="s">
        <v>3572</v>
      </c>
      <c r="C5030" s="68" t="s">
        <v>3564</v>
      </c>
      <c r="D5030" s="68" t="s">
        <v>3563</v>
      </c>
      <c r="E5030" s="68" t="s">
        <v>4344</v>
      </c>
      <c r="F5030" s="68" t="s">
        <v>4345</v>
      </c>
      <c r="G5030" s="68" t="s">
        <v>3500</v>
      </c>
      <c r="H5030" s="69">
        <v>557724410</v>
      </c>
      <c r="I5030" s="68" t="s">
        <v>5152</v>
      </c>
      <c r="J5030" s="70" t="s">
        <v>3455</v>
      </c>
      <c r="K5030" s="178" t="s">
        <v>3455</v>
      </c>
    </row>
    <row r="5031" spans="1:11">
      <c r="A5031" s="67" t="s">
        <v>3579</v>
      </c>
      <c r="B5031" s="68" t="s">
        <v>3580</v>
      </c>
      <c r="C5031" s="68" t="s">
        <v>3578</v>
      </c>
      <c r="D5031" s="68" t="s">
        <v>3577</v>
      </c>
      <c r="E5031" s="68" t="s">
        <v>4344</v>
      </c>
      <c r="F5031" s="68" t="s">
        <v>4345</v>
      </c>
      <c r="G5031" s="68" t="s">
        <v>3500</v>
      </c>
      <c r="H5031" s="69">
        <v>7784643</v>
      </c>
      <c r="I5031" s="68" t="s">
        <v>5152</v>
      </c>
      <c r="J5031" s="70" t="s">
        <v>3455</v>
      </c>
      <c r="K5031" s="178" t="s">
        <v>3455</v>
      </c>
    </row>
    <row r="5032" spans="1:11">
      <c r="A5032" s="67" t="s">
        <v>4251</v>
      </c>
      <c r="B5032" s="68" t="s">
        <v>4252</v>
      </c>
      <c r="C5032" s="68" t="s">
        <v>3583</v>
      </c>
      <c r="D5032" s="68" t="s">
        <v>3584</v>
      </c>
      <c r="E5032" s="68" t="s">
        <v>4344</v>
      </c>
      <c r="F5032" s="68" t="s">
        <v>4345</v>
      </c>
      <c r="G5032" s="68" t="s">
        <v>3500</v>
      </c>
      <c r="H5032" s="69">
        <v>39241989</v>
      </c>
      <c r="I5032" s="68" t="s">
        <v>5152</v>
      </c>
      <c r="J5032" s="70" t="s">
        <v>3455</v>
      </c>
      <c r="K5032" s="178" t="s">
        <v>3455</v>
      </c>
    </row>
    <row r="5033" spans="1:11">
      <c r="A5033" s="67" t="s">
        <v>3613</v>
      </c>
      <c r="B5033" s="68" t="s">
        <v>3614</v>
      </c>
      <c r="C5033" s="68" t="s">
        <v>3607</v>
      </c>
      <c r="D5033" s="68" t="s">
        <v>3608</v>
      </c>
      <c r="E5033" s="68" t="s">
        <v>4344</v>
      </c>
      <c r="F5033" s="68" t="s">
        <v>4345</v>
      </c>
      <c r="G5033" s="68" t="s">
        <v>3500</v>
      </c>
      <c r="H5033" s="69">
        <v>40493048</v>
      </c>
      <c r="I5033" s="68" t="s">
        <v>5152</v>
      </c>
      <c r="J5033" s="70" t="s">
        <v>3455</v>
      </c>
      <c r="K5033" s="178" t="s">
        <v>3455</v>
      </c>
    </row>
    <row r="5034" spans="1:11">
      <c r="A5034" s="67" t="s">
        <v>5067</v>
      </c>
      <c r="B5034" s="68" t="s">
        <v>4678</v>
      </c>
      <c r="C5034" s="68" t="s">
        <v>3607</v>
      </c>
      <c r="D5034" s="68" t="s">
        <v>3608</v>
      </c>
      <c r="E5034" s="68" t="s">
        <v>4344</v>
      </c>
      <c r="F5034" s="68" t="s">
        <v>4345</v>
      </c>
      <c r="G5034" s="68" t="s">
        <v>3500</v>
      </c>
      <c r="H5034" s="69">
        <v>0</v>
      </c>
      <c r="I5034" s="68" t="s">
        <v>5152</v>
      </c>
      <c r="J5034" s="70" t="s">
        <v>3455</v>
      </c>
      <c r="K5034" s="178" t="s">
        <v>3455</v>
      </c>
    </row>
    <row r="5035" spans="1:11">
      <c r="A5035" s="67" t="s">
        <v>3615</v>
      </c>
      <c r="B5035" s="68" t="s">
        <v>3616</v>
      </c>
      <c r="C5035" s="68" t="s">
        <v>3607</v>
      </c>
      <c r="D5035" s="68" t="s">
        <v>3608</v>
      </c>
      <c r="E5035" s="68" t="s">
        <v>4344</v>
      </c>
      <c r="F5035" s="68" t="s">
        <v>4345</v>
      </c>
      <c r="G5035" s="68" t="s">
        <v>3500</v>
      </c>
      <c r="H5035" s="69">
        <v>9624596</v>
      </c>
      <c r="I5035" s="68" t="s">
        <v>5152</v>
      </c>
      <c r="J5035" s="70" t="s">
        <v>3455</v>
      </c>
      <c r="K5035" s="178" t="s">
        <v>3455</v>
      </c>
    </row>
    <row r="5036" spans="1:11">
      <c r="A5036" s="67" t="s">
        <v>3617</v>
      </c>
      <c r="B5036" s="68" t="s">
        <v>3618</v>
      </c>
      <c r="C5036" s="68" t="s">
        <v>3607</v>
      </c>
      <c r="D5036" s="68" t="s">
        <v>3608</v>
      </c>
      <c r="E5036" s="68" t="s">
        <v>4344</v>
      </c>
      <c r="F5036" s="68" t="s">
        <v>4345</v>
      </c>
      <c r="G5036" s="68" t="s">
        <v>3500</v>
      </c>
      <c r="H5036" s="69">
        <v>4298791</v>
      </c>
      <c r="I5036" s="68" t="s">
        <v>5152</v>
      </c>
      <c r="J5036" s="70" t="s">
        <v>3455</v>
      </c>
      <c r="K5036" s="178" t="s">
        <v>3455</v>
      </c>
    </row>
    <row r="5037" spans="1:11">
      <c r="A5037" s="67" t="s">
        <v>3621</v>
      </c>
      <c r="B5037" s="68" t="s">
        <v>3622</v>
      </c>
      <c r="C5037" s="68" t="s">
        <v>3607</v>
      </c>
      <c r="D5037" s="68" t="s">
        <v>3608</v>
      </c>
      <c r="E5037" s="68" t="s">
        <v>4344</v>
      </c>
      <c r="F5037" s="68" t="s">
        <v>4345</v>
      </c>
      <c r="G5037" s="68" t="s">
        <v>3500</v>
      </c>
      <c r="H5037" s="69">
        <v>78927952</v>
      </c>
      <c r="I5037" s="68" t="s">
        <v>5152</v>
      </c>
      <c r="J5037" s="70" t="s">
        <v>3455</v>
      </c>
      <c r="K5037" s="178" t="s">
        <v>3455</v>
      </c>
    </row>
    <row r="5038" spans="1:11">
      <c r="A5038" s="67" t="s">
        <v>4253</v>
      </c>
      <c r="B5038" s="68" t="s">
        <v>4254</v>
      </c>
      <c r="C5038" s="68" t="s">
        <v>3625</v>
      </c>
      <c r="D5038" s="68" t="s">
        <v>3626</v>
      </c>
      <c r="E5038" s="68" t="s">
        <v>4344</v>
      </c>
      <c r="F5038" s="68" t="s">
        <v>4345</v>
      </c>
      <c r="G5038" s="68" t="s">
        <v>3500</v>
      </c>
      <c r="H5038" s="69">
        <v>1680500</v>
      </c>
      <c r="I5038" s="68" t="s">
        <v>5152</v>
      </c>
      <c r="J5038" s="70" t="s">
        <v>3455</v>
      </c>
      <c r="K5038" s="178" t="s">
        <v>3455</v>
      </c>
    </row>
    <row r="5039" spans="1:11">
      <c r="A5039" s="67" t="s">
        <v>3639</v>
      </c>
      <c r="B5039" s="68" t="s">
        <v>3640</v>
      </c>
      <c r="C5039" s="68" t="s">
        <v>3625</v>
      </c>
      <c r="D5039" s="68" t="s">
        <v>3626</v>
      </c>
      <c r="E5039" s="68" t="s">
        <v>4344</v>
      </c>
      <c r="F5039" s="68" t="s">
        <v>4345</v>
      </c>
      <c r="G5039" s="68" t="s">
        <v>3500</v>
      </c>
      <c r="H5039" s="69">
        <v>40000000</v>
      </c>
      <c r="I5039" s="68" t="s">
        <v>5152</v>
      </c>
      <c r="J5039" s="70" t="s">
        <v>3455</v>
      </c>
      <c r="K5039" s="178" t="s">
        <v>3455</v>
      </c>
    </row>
    <row r="5040" spans="1:11">
      <c r="A5040" s="67" t="s">
        <v>3729</v>
      </c>
      <c r="B5040" s="68" t="s">
        <v>3730</v>
      </c>
      <c r="C5040" s="68" t="s">
        <v>3693</v>
      </c>
      <c r="D5040" s="68" t="s">
        <v>3694</v>
      </c>
      <c r="E5040" s="68" t="s">
        <v>4344</v>
      </c>
      <c r="F5040" s="68" t="s">
        <v>4345</v>
      </c>
      <c r="G5040" s="68" t="s">
        <v>3500</v>
      </c>
      <c r="H5040" s="69">
        <v>4399089</v>
      </c>
      <c r="I5040" s="68" t="s">
        <v>5152</v>
      </c>
      <c r="J5040" s="70" t="s">
        <v>3455</v>
      </c>
      <c r="K5040" s="178" t="s">
        <v>3455</v>
      </c>
    </row>
    <row r="5041" spans="1:11">
      <c r="A5041" s="67" t="s">
        <v>3735</v>
      </c>
      <c r="B5041" s="68" t="s">
        <v>3736</v>
      </c>
      <c r="C5041" s="68" t="s">
        <v>3693</v>
      </c>
      <c r="D5041" s="68" t="s">
        <v>3694</v>
      </c>
      <c r="E5041" s="68" t="s">
        <v>4344</v>
      </c>
      <c r="F5041" s="68" t="s">
        <v>4345</v>
      </c>
      <c r="G5041" s="68" t="s">
        <v>3500</v>
      </c>
      <c r="H5041" s="69">
        <v>39232543</v>
      </c>
      <c r="I5041" s="68" t="s">
        <v>5152</v>
      </c>
      <c r="J5041" s="70" t="s">
        <v>3455</v>
      </c>
      <c r="K5041" s="178" t="s">
        <v>3455</v>
      </c>
    </row>
    <row r="5042" spans="1:11">
      <c r="A5042" s="67" t="s">
        <v>3739</v>
      </c>
      <c r="B5042" s="68" t="s">
        <v>3740</v>
      </c>
      <c r="C5042" s="68" t="s">
        <v>3693</v>
      </c>
      <c r="D5042" s="68" t="s">
        <v>3694</v>
      </c>
      <c r="E5042" s="68" t="s">
        <v>4344</v>
      </c>
      <c r="F5042" s="68" t="s">
        <v>4345</v>
      </c>
      <c r="G5042" s="68" t="s">
        <v>3500</v>
      </c>
      <c r="H5042" s="69">
        <v>12601308</v>
      </c>
      <c r="I5042" s="68" t="s">
        <v>5152</v>
      </c>
      <c r="J5042" s="70" t="s">
        <v>3455</v>
      </c>
      <c r="K5042" s="178" t="s">
        <v>3455</v>
      </c>
    </row>
    <row r="5043" spans="1:11">
      <c r="A5043" s="67" t="s">
        <v>5058</v>
      </c>
      <c r="B5043" s="68" t="s">
        <v>4662</v>
      </c>
      <c r="C5043" s="68" t="s">
        <v>3693</v>
      </c>
      <c r="D5043" s="68" t="s">
        <v>3694</v>
      </c>
      <c r="E5043" s="68" t="s">
        <v>4344</v>
      </c>
      <c r="F5043" s="68" t="s">
        <v>4345</v>
      </c>
      <c r="G5043" s="68" t="s">
        <v>3500</v>
      </c>
      <c r="H5043" s="69">
        <v>5187025</v>
      </c>
      <c r="I5043" s="68" t="s">
        <v>5152</v>
      </c>
      <c r="J5043" s="70" t="s">
        <v>3455</v>
      </c>
      <c r="K5043" s="178" t="s">
        <v>3455</v>
      </c>
    </row>
    <row r="5044" spans="1:11">
      <c r="A5044" s="67" t="s">
        <v>4423</v>
      </c>
      <c r="B5044" s="68" t="s">
        <v>4424</v>
      </c>
      <c r="C5044" s="68" t="s">
        <v>3693</v>
      </c>
      <c r="D5044" s="68" t="s">
        <v>3694</v>
      </c>
      <c r="E5044" s="68" t="s">
        <v>4344</v>
      </c>
      <c r="F5044" s="68" t="s">
        <v>4345</v>
      </c>
      <c r="G5044" s="68" t="s">
        <v>3500</v>
      </c>
      <c r="H5044" s="69">
        <v>21017962</v>
      </c>
      <c r="I5044" s="68" t="s">
        <v>5152</v>
      </c>
      <c r="J5044" s="70" t="s">
        <v>3455</v>
      </c>
      <c r="K5044" s="178" t="s">
        <v>3455</v>
      </c>
    </row>
    <row r="5045" spans="1:11">
      <c r="A5045" s="67" t="s">
        <v>4259</v>
      </c>
      <c r="B5045" s="68" t="s">
        <v>4260</v>
      </c>
      <c r="C5045" s="68" t="s">
        <v>3749</v>
      </c>
      <c r="D5045" s="68" t="s">
        <v>3750</v>
      </c>
      <c r="E5045" s="68" t="s">
        <v>4344</v>
      </c>
      <c r="F5045" s="68" t="s">
        <v>4345</v>
      </c>
      <c r="G5045" s="68" t="s">
        <v>3500</v>
      </c>
      <c r="H5045" s="69">
        <v>18909000</v>
      </c>
      <c r="I5045" s="68" t="s">
        <v>5152</v>
      </c>
      <c r="J5045" s="70" t="s">
        <v>3455</v>
      </c>
      <c r="K5045" s="178" t="s">
        <v>3455</v>
      </c>
    </row>
    <row r="5046" spans="1:11">
      <c r="A5046" s="67" t="s">
        <v>4427</v>
      </c>
      <c r="B5046" s="68" t="s">
        <v>4428</v>
      </c>
      <c r="C5046" s="68" t="s">
        <v>3749</v>
      </c>
      <c r="D5046" s="68" t="s">
        <v>3750</v>
      </c>
      <c r="E5046" s="68" t="s">
        <v>4344</v>
      </c>
      <c r="F5046" s="68" t="s">
        <v>4345</v>
      </c>
      <c r="G5046" s="68" t="s">
        <v>3500</v>
      </c>
      <c r="H5046" s="69">
        <v>504202</v>
      </c>
      <c r="I5046" s="68" t="s">
        <v>5152</v>
      </c>
      <c r="J5046" s="70" t="s">
        <v>3455</v>
      </c>
      <c r="K5046" s="178" t="s">
        <v>3455</v>
      </c>
    </row>
    <row r="5047" spans="1:11">
      <c r="A5047" s="67" t="s">
        <v>4263</v>
      </c>
      <c r="B5047" s="68" t="s">
        <v>4213</v>
      </c>
      <c r="C5047" s="68" t="s">
        <v>3783</v>
      </c>
      <c r="D5047" s="68" t="s">
        <v>3784</v>
      </c>
      <c r="E5047" s="68" t="s">
        <v>4344</v>
      </c>
      <c r="F5047" s="68" t="s">
        <v>4345</v>
      </c>
      <c r="G5047" s="68" t="s">
        <v>3500</v>
      </c>
      <c r="H5047" s="69">
        <v>7657885</v>
      </c>
      <c r="I5047" s="68" t="s">
        <v>5152</v>
      </c>
      <c r="J5047" s="70" t="s">
        <v>3455</v>
      </c>
      <c r="K5047" s="178" t="s">
        <v>3455</v>
      </c>
    </row>
    <row r="5048" spans="1:11">
      <c r="A5048" s="67" t="s">
        <v>4200</v>
      </c>
      <c r="B5048" s="68" t="s">
        <v>4201</v>
      </c>
      <c r="C5048" s="68" t="s">
        <v>3824</v>
      </c>
      <c r="D5048" s="68" t="s">
        <v>3825</v>
      </c>
      <c r="E5048" s="68" t="s">
        <v>4344</v>
      </c>
      <c r="F5048" s="68" t="s">
        <v>4345</v>
      </c>
      <c r="G5048" s="68" t="s">
        <v>3500</v>
      </c>
      <c r="H5048" s="69">
        <v>71400</v>
      </c>
      <c r="I5048" s="68" t="s">
        <v>5152</v>
      </c>
      <c r="J5048" s="70" t="s">
        <v>3455</v>
      </c>
      <c r="K5048" s="178" t="s">
        <v>3455</v>
      </c>
    </row>
    <row r="5049" spans="1:11">
      <c r="A5049" s="67" t="s">
        <v>3884</v>
      </c>
      <c r="B5049" s="68" t="s">
        <v>3885</v>
      </c>
      <c r="C5049" s="68" t="s">
        <v>3846</v>
      </c>
      <c r="D5049" s="68" t="s">
        <v>3847</v>
      </c>
      <c r="E5049" s="68" t="s">
        <v>4344</v>
      </c>
      <c r="F5049" s="68" t="s">
        <v>4345</v>
      </c>
      <c r="G5049" s="68" t="s">
        <v>3500</v>
      </c>
      <c r="H5049" s="69">
        <v>331067</v>
      </c>
      <c r="I5049" s="68" t="s">
        <v>5152</v>
      </c>
      <c r="J5049" s="70" t="s">
        <v>3455</v>
      </c>
      <c r="K5049" s="178" t="s">
        <v>3455</v>
      </c>
    </row>
    <row r="5050" spans="1:11">
      <c r="A5050" s="67" t="s">
        <v>3892</v>
      </c>
      <c r="B5050" s="68" t="s">
        <v>3893</v>
      </c>
      <c r="C5050" s="68" t="s">
        <v>3846</v>
      </c>
      <c r="D5050" s="68" t="s">
        <v>3847</v>
      </c>
      <c r="E5050" s="68" t="s">
        <v>4344</v>
      </c>
      <c r="F5050" s="68" t="s">
        <v>4345</v>
      </c>
      <c r="G5050" s="68" t="s">
        <v>3500</v>
      </c>
      <c r="H5050" s="69">
        <v>3242448</v>
      </c>
      <c r="I5050" s="68" t="s">
        <v>5152</v>
      </c>
      <c r="J5050" s="70" t="s">
        <v>3455</v>
      </c>
      <c r="K5050" s="178" t="s">
        <v>3455</v>
      </c>
    </row>
    <row r="5051" spans="1:11">
      <c r="A5051" s="67" t="s">
        <v>3894</v>
      </c>
      <c r="B5051" s="68" t="s">
        <v>3895</v>
      </c>
      <c r="C5051" s="68" t="s">
        <v>3846</v>
      </c>
      <c r="D5051" s="68" t="s">
        <v>3847</v>
      </c>
      <c r="E5051" s="68" t="s">
        <v>4344</v>
      </c>
      <c r="F5051" s="68" t="s">
        <v>4345</v>
      </c>
      <c r="G5051" s="68" t="s">
        <v>3500</v>
      </c>
      <c r="H5051" s="69">
        <v>219600210</v>
      </c>
      <c r="I5051" s="68" t="s">
        <v>5152</v>
      </c>
      <c r="J5051" s="70" t="s">
        <v>3455</v>
      </c>
      <c r="K5051" s="178" t="s">
        <v>3455</v>
      </c>
    </row>
    <row r="5052" spans="1:11">
      <c r="A5052" s="67" t="s">
        <v>4348</v>
      </c>
      <c r="B5052" s="68" t="s">
        <v>4349</v>
      </c>
      <c r="C5052" s="68" t="s">
        <v>3846</v>
      </c>
      <c r="D5052" s="68" t="s">
        <v>3847</v>
      </c>
      <c r="E5052" s="68" t="s">
        <v>4344</v>
      </c>
      <c r="F5052" s="68" t="s">
        <v>4345</v>
      </c>
      <c r="G5052" s="68" t="s">
        <v>3500</v>
      </c>
      <c r="H5052" s="69">
        <v>44844300</v>
      </c>
      <c r="I5052" s="68" t="s">
        <v>5152</v>
      </c>
      <c r="J5052" s="70" t="s">
        <v>3455</v>
      </c>
      <c r="K5052" s="178" t="s">
        <v>3455</v>
      </c>
    </row>
    <row r="5053" spans="1:11">
      <c r="A5053" s="67" t="s">
        <v>3912</v>
      </c>
      <c r="B5053" s="68" t="s">
        <v>3913</v>
      </c>
      <c r="C5053" s="68" t="s">
        <v>3900</v>
      </c>
      <c r="D5053" s="68" t="s">
        <v>3901</v>
      </c>
      <c r="E5053" s="68" t="s">
        <v>4344</v>
      </c>
      <c r="F5053" s="68" t="s">
        <v>4345</v>
      </c>
      <c r="G5053" s="68" t="s">
        <v>3500</v>
      </c>
      <c r="H5053" s="69">
        <v>1551026</v>
      </c>
      <c r="I5053" s="68" t="s">
        <v>5152</v>
      </c>
      <c r="J5053" s="70" t="s">
        <v>3455</v>
      </c>
      <c r="K5053" s="178" t="s">
        <v>3455</v>
      </c>
    </row>
    <row r="5054" spans="1:11">
      <c r="A5054" s="67" t="s">
        <v>3920</v>
      </c>
      <c r="B5054" s="68" t="s">
        <v>3921</v>
      </c>
      <c r="C5054" s="68" t="s">
        <v>3900</v>
      </c>
      <c r="D5054" s="68" t="s">
        <v>3901</v>
      </c>
      <c r="E5054" s="68" t="s">
        <v>4344</v>
      </c>
      <c r="F5054" s="68" t="s">
        <v>4345</v>
      </c>
      <c r="G5054" s="68" t="s">
        <v>3500</v>
      </c>
      <c r="H5054" s="69">
        <v>17633497</v>
      </c>
      <c r="I5054" s="68" t="s">
        <v>5152</v>
      </c>
      <c r="J5054" s="70" t="s">
        <v>3455</v>
      </c>
      <c r="K5054" s="178" t="s">
        <v>3455</v>
      </c>
    </row>
    <row r="5055" spans="1:11">
      <c r="A5055" s="67" t="s">
        <v>4445</v>
      </c>
      <c r="B5055" s="68" t="s">
        <v>4446</v>
      </c>
      <c r="C5055" s="68" t="s">
        <v>3924</v>
      </c>
      <c r="D5055" s="68" t="s">
        <v>3925</v>
      </c>
      <c r="E5055" s="68" t="s">
        <v>4344</v>
      </c>
      <c r="F5055" s="68" t="s">
        <v>4345</v>
      </c>
      <c r="G5055" s="68" t="s">
        <v>3500</v>
      </c>
      <c r="H5055" s="69">
        <v>0</v>
      </c>
      <c r="I5055" s="68" t="s">
        <v>5152</v>
      </c>
      <c r="J5055" s="70" t="s">
        <v>3455</v>
      </c>
      <c r="K5055" s="178" t="s">
        <v>3455</v>
      </c>
    </row>
    <row r="5056" spans="1:11">
      <c r="A5056" s="67" t="s">
        <v>3966</v>
      </c>
      <c r="B5056" s="68" t="s">
        <v>3967</v>
      </c>
      <c r="C5056" s="68" t="s">
        <v>3952</v>
      </c>
      <c r="D5056" s="68" t="s">
        <v>3953</v>
      </c>
      <c r="E5056" s="68" t="s">
        <v>4344</v>
      </c>
      <c r="F5056" s="68" t="s">
        <v>4345</v>
      </c>
      <c r="G5056" s="68" t="s">
        <v>3500</v>
      </c>
      <c r="H5056" s="69">
        <v>1098051</v>
      </c>
      <c r="I5056" s="68" t="s">
        <v>5152</v>
      </c>
      <c r="J5056" s="70" t="s">
        <v>3455</v>
      </c>
      <c r="K5056" s="178" t="s">
        <v>3455</v>
      </c>
    </row>
    <row r="5057" spans="1:11">
      <c r="A5057" s="67" t="s">
        <v>3994</v>
      </c>
      <c r="B5057" s="68" t="s">
        <v>3995</v>
      </c>
      <c r="C5057" s="68" t="s">
        <v>3970</v>
      </c>
      <c r="D5057" s="68" t="s">
        <v>3971</v>
      </c>
      <c r="E5057" s="68" t="s">
        <v>4344</v>
      </c>
      <c r="F5057" s="68" t="s">
        <v>4345</v>
      </c>
      <c r="G5057" s="68" t="s">
        <v>3500</v>
      </c>
      <c r="H5057" s="69">
        <v>2522488</v>
      </c>
      <c r="I5057" s="68" t="s">
        <v>5152</v>
      </c>
      <c r="J5057" s="70" t="s">
        <v>3455</v>
      </c>
      <c r="K5057" s="178" t="s">
        <v>3455</v>
      </c>
    </row>
    <row r="5058" spans="1:11">
      <c r="A5058" s="67" t="s">
        <v>4000</v>
      </c>
      <c r="B5058" s="68" t="s">
        <v>4001</v>
      </c>
      <c r="C5058" s="68" t="s">
        <v>3970</v>
      </c>
      <c r="D5058" s="68" t="s">
        <v>3971</v>
      </c>
      <c r="E5058" s="68" t="s">
        <v>4344</v>
      </c>
      <c r="F5058" s="68" t="s">
        <v>4345</v>
      </c>
      <c r="G5058" s="68" t="s">
        <v>3500</v>
      </c>
      <c r="H5058" s="69">
        <v>1100000</v>
      </c>
      <c r="I5058" s="68" t="s">
        <v>5152</v>
      </c>
      <c r="J5058" s="70" t="s">
        <v>3455</v>
      </c>
      <c r="K5058" s="178" t="s">
        <v>3455</v>
      </c>
    </row>
    <row r="5059" spans="1:11">
      <c r="A5059" s="67" t="s">
        <v>4018</v>
      </c>
      <c r="B5059" s="68" t="s">
        <v>4019</v>
      </c>
      <c r="C5059" s="68" t="s">
        <v>4004</v>
      </c>
      <c r="D5059" s="68" t="s">
        <v>4005</v>
      </c>
      <c r="E5059" s="68" t="s">
        <v>4344</v>
      </c>
      <c r="F5059" s="68" t="s">
        <v>4345</v>
      </c>
      <c r="G5059" s="68" t="s">
        <v>3500</v>
      </c>
      <c r="H5059" s="69">
        <v>1353277</v>
      </c>
      <c r="I5059" s="68" t="s">
        <v>5152</v>
      </c>
      <c r="J5059" s="70" t="s">
        <v>3455</v>
      </c>
      <c r="K5059" s="178" t="s">
        <v>3455</v>
      </c>
    </row>
    <row r="5060" spans="1:11">
      <c r="A5060" s="67" t="s">
        <v>4056</v>
      </c>
      <c r="B5060" s="68" t="s">
        <v>4057</v>
      </c>
      <c r="C5060" s="68" t="s">
        <v>4042</v>
      </c>
      <c r="D5060" s="68" t="s">
        <v>4043</v>
      </c>
      <c r="E5060" s="68" t="s">
        <v>4344</v>
      </c>
      <c r="F5060" s="68" t="s">
        <v>4345</v>
      </c>
      <c r="G5060" s="68" t="s">
        <v>3500</v>
      </c>
      <c r="H5060" s="69">
        <v>1360104</v>
      </c>
      <c r="I5060" s="68" t="s">
        <v>5152</v>
      </c>
      <c r="J5060" s="70" t="s">
        <v>3455</v>
      </c>
      <c r="K5060" s="178" t="s">
        <v>3455</v>
      </c>
    </row>
    <row r="5061" spans="1:11">
      <c r="A5061" s="67" t="s">
        <v>4465</v>
      </c>
      <c r="B5061" s="68" t="s">
        <v>4466</v>
      </c>
      <c r="C5061" s="68" t="s">
        <v>4072</v>
      </c>
      <c r="D5061" s="68" t="s">
        <v>4073</v>
      </c>
      <c r="E5061" s="68" t="s">
        <v>4344</v>
      </c>
      <c r="F5061" s="68" t="s">
        <v>4345</v>
      </c>
      <c r="G5061" s="68" t="s">
        <v>3500</v>
      </c>
      <c r="H5061" s="69">
        <v>4889462</v>
      </c>
      <c r="I5061" s="68" t="s">
        <v>5152</v>
      </c>
      <c r="J5061" s="70" t="s">
        <v>3455</v>
      </c>
      <c r="K5061" s="178" t="s">
        <v>3455</v>
      </c>
    </row>
    <row r="5062" spans="1:11">
      <c r="A5062" s="67" t="s">
        <v>4477</v>
      </c>
      <c r="B5062" s="68" t="s">
        <v>4478</v>
      </c>
      <c r="C5062" s="68" t="s">
        <v>4088</v>
      </c>
      <c r="D5062" s="68" t="s">
        <v>4089</v>
      </c>
      <c r="E5062" s="68" t="s">
        <v>4344</v>
      </c>
      <c r="F5062" s="68" t="s">
        <v>4345</v>
      </c>
      <c r="G5062" s="68" t="s">
        <v>3500</v>
      </c>
      <c r="H5062" s="69">
        <v>0</v>
      </c>
      <c r="I5062" s="68" t="s">
        <v>5152</v>
      </c>
      <c r="J5062" s="70" t="s">
        <v>3455</v>
      </c>
      <c r="K5062" s="178" t="s">
        <v>3455</v>
      </c>
    </row>
    <row r="5063" spans="1:11">
      <c r="A5063" s="67" t="s">
        <v>4479</v>
      </c>
      <c r="B5063" s="68" t="s">
        <v>4480</v>
      </c>
      <c r="C5063" s="68" t="s">
        <v>4100</v>
      </c>
      <c r="D5063" s="68" t="s">
        <v>4101</v>
      </c>
      <c r="E5063" s="68" t="s">
        <v>4344</v>
      </c>
      <c r="F5063" s="68" t="s">
        <v>4345</v>
      </c>
      <c r="G5063" s="68" t="s">
        <v>3500</v>
      </c>
      <c r="H5063" s="69">
        <v>2339160</v>
      </c>
      <c r="I5063" s="68" t="s">
        <v>5152</v>
      </c>
      <c r="J5063" s="70" t="s">
        <v>3455</v>
      </c>
      <c r="K5063" s="178" t="s">
        <v>3455</v>
      </c>
    </row>
    <row r="5064" spans="1:11">
      <c r="A5064" s="67" t="s">
        <v>4164</v>
      </c>
      <c r="B5064" s="68" t="s">
        <v>4165</v>
      </c>
      <c r="C5064" s="68" t="s">
        <v>4166</v>
      </c>
      <c r="D5064" s="68" t="s">
        <v>4167</v>
      </c>
      <c r="E5064" s="68" t="s">
        <v>4344</v>
      </c>
      <c r="F5064" s="68" t="s">
        <v>4345</v>
      </c>
      <c r="G5064" s="68" t="s">
        <v>3500</v>
      </c>
      <c r="H5064" s="69">
        <v>30000000</v>
      </c>
      <c r="I5064" s="68" t="s">
        <v>5152</v>
      </c>
      <c r="J5064" s="70" t="s">
        <v>3455</v>
      </c>
      <c r="K5064" s="178" t="s">
        <v>3455</v>
      </c>
    </row>
    <row r="5065" spans="1:11">
      <c r="A5065" s="67" t="s">
        <v>4168</v>
      </c>
      <c r="B5065" s="68" t="s">
        <v>4169</v>
      </c>
      <c r="C5065" s="68" t="s">
        <v>4166</v>
      </c>
      <c r="D5065" s="68" t="s">
        <v>4167</v>
      </c>
      <c r="E5065" s="68" t="s">
        <v>4344</v>
      </c>
      <c r="F5065" s="68" t="s">
        <v>4345</v>
      </c>
      <c r="G5065" s="68" t="s">
        <v>3500</v>
      </c>
      <c r="H5065" s="69">
        <v>23535000</v>
      </c>
      <c r="I5065" s="68" t="s">
        <v>5152</v>
      </c>
      <c r="J5065" s="70" t="s">
        <v>3455</v>
      </c>
      <c r="K5065" s="178" t="s">
        <v>3455</v>
      </c>
    </row>
    <row r="5066" spans="1:11">
      <c r="A5066" s="67" t="s">
        <v>3476</v>
      </c>
      <c r="B5066" s="68" t="s">
        <v>3477</v>
      </c>
      <c r="C5066" s="68" t="s">
        <v>3467</v>
      </c>
      <c r="D5066" s="68" t="s">
        <v>3468</v>
      </c>
      <c r="E5066" s="68" t="s">
        <v>4344</v>
      </c>
      <c r="F5066" s="68" t="s">
        <v>4345</v>
      </c>
      <c r="G5066" s="68" t="s">
        <v>3500</v>
      </c>
      <c r="H5066" s="69">
        <v>5005572</v>
      </c>
      <c r="I5066" s="68" t="s">
        <v>5152</v>
      </c>
      <c r="J5066" s="70" t="s">
        <v>3455</v>
      </c>
      <c r="K5066" s="178" t="s">
        <v>3455</v>
      </c>
    </row>
    <row r="5067" spans="1:11">
      <c r="A5067" s="67" t="s">
        <v>3504</v>
      </c>
      <c r="B5067" s="68" t="s">
        <v>3505</v>
      </c>
      <c r="C5067" s="68" t="s">
        <v>3489</v>
      </c>
      <c r="D5067" s="68" t="s">
        <v>3490</v>
      </c>
      <c r="E5067" s="68" t="s">
        <v>4344</v>
      </c>
      <c r="F5067" s="68" t="s">
        <v>4345</v>
      </c>
      <c r="G5067" s="68" t="s">
        <v>3500</v>
      </c>
      <c r="H5067" s="69">
        <v>346875505</v>
      </c>
      <c r="I5067" s="68" t="s">
        <v>5152</v>
      </c>
      <c r="J5067" s="70" t="s">
        <v>3455</v>
      </c>
      <c r="K5067" s="178" t="s">
        <v>3455</v>
      </c>
    </row>
    <row r="5068" spans="1:11">
      <c r="A5068" s="67" t="s">
        <v>3507</v>
      </c>
      <c r="B5068" s="68" t="s">
        <v>3508</v>
      </c>
      <c r="C5068" s="68" t="s">
        <v>3489</v>
      </c>
      <c r="D5068" s="68" t="s">
        <v>3490</v>
      </c>
      <c r="E5068" s="68" t="s">
        <v>4344</v>
      </c>
      <c r="F5068" s="68" t="s">
        <v>4345</v>
      </c>
      <c r="G5068" s="68" t="s">
        <v>3500</v>
      </c>
      <c r="H5068" s="69">
        <v>58335232</v>
      </c>
      <c r="I5068" s="68" t="s">
        <v>5152</v>
      </c>
      <c r="J5068" s="70" t="s">
        <v>3455</v>
      </c>
      <c r="K5068" s="178" t="s">
        <v>3455</v>
      </c>
    </row>
    <row r="5069" spans="1:11">
      <c r="A5069" s="67" t="s">
        <v>4295</v>
      </c>
      <c r="B5069" s="68" t="s">
        <v>3520</v>
      </c>
      <c r="C5069" s="68" t="s">
        <v>3489</v>
      </c>
      <c r="D5069" s="68" t="s">
        <v>3490</v>
      </c>
      <c r="E5069" s="68" t="s">
        <v>4344</v>
      </c>
      <c r="F5069" s="68" t="s">
        <v>4345</v>
      </c>
      <c r="G5069" s="68" t="s">
        <v>3500</v>
      </c>
      <c r="H5069" s="69">
        <v>778000</v>
      </c>
      <c r="I5069" s="68" t="s">
        <v>5152</v>
      </c>
      <c r="J5069" s="70" t="s">
        <v>3455</v>
      </c>
      <c r="K5069" s="178" t="s">
        <v>3455</v>
      </c>
    </row>
    <row r="5070" spans="1:11">
      <c r="A5070" s="67" t="s">
        <v>4207</v>
      </c>
      <c r="B5070" s="68" t="s">
        <v>4208</v>
      </c>
      <c r="C5070" s="68" t="s">
        <v>3489</v>
      </c>
      <c r="D5070" s="68" t="s">
        <v>3490</v>
      </c>
      <c r="E5070" s="68" t="s">
        <v>4344</v>
      </c>
      <c r="F5070" s="68" t="s">
        <v>4345</v>
      </c>
      <c r="G5070" s="68" t="s">
        <v>3500</v>
      </c>
      <c r="H5070" s="69">
        <v>17124555</v>
      </c>
      <c r="I5070" s="68" t="s">
        <v>5152</v>
      </c>
      <c r="J5070" s="70" t="s">
        <v>3455</v>
      </c>
      <c r="K5070" s="178" t="s">
        <v>3455</v>
      </c>
    </row>
    <row r="5071" spans="1:11">
      <c r="A5071" s="67" t="s">
        <v>4302</v>
      </c>
      <c r="B5071" s="68" t="s">
        <v>4303</v>
      </c>
      <c r="C5071" s="68" t="s">
        <v>3539</v>
      </c>
      <c r="D5071" s="68" t="s">
        <v>3540</v>
      </c>
      <c r="E5071" s="68" t="s">
        <v>4344</v>
      </c>
      <c r="F5071" s="68" t="s">
        <v>4345</v>
      </c>
      <c r="G5071" s="68" t="s">
        <v>3500</v>
      </c>
      <c r="H5071" s="69">
        <v>0</v>
      </c>
      <c r="I5071" s="68" t="s">
        <v>5152</v>
      </c>
      <c r="J5071" s="70" t="s">
        <v>3455</v>
      </c>
      <c r="K5071" s="178" t="s">
        <v>3455</v>
      </c>
    </row>
    <row r="5072" spans="1:11">
      <c r="A5072" s="67" t="s">
        <v>4188</v>
      </c>
      <c r="B5072" s="68" t="s">
        <v>4189</v>
      </c>
      <c r="C5072" s="68" t="s">
        <v>3555</v>
      </c>
      <c r="D5072" s="68" t="s">
        <v>3554</v>
      </c>
      <c r="E5072" s="68" t="s">
        <v>4344</v>
      </c>
      <c r="F5072" s="68" t="s">
        <v>4345</v>
      </c>
      <c r="G5072" s="68" t="s">
        <v>3500</v>
      </c>
      <c r="H5072" s="69">
        <v>78208928</v>
      </c>
      <c r="I5072" s="68" t="s">
        <v>5152</v>
      </c>
      <c r="J5072" s="70" t="s">
        <v>3455</v>
      </c>
      <c r="K5072" s="178" t="s">
        <v>3455</v>
      </c>
    </row>
    <row r="5073" spans="1:11">
      <c r="A5073" s="67" t="s">
        <v>3571</v>
      </c>
      <c r="B5073" s="68" t="s">
        <v>3572</v>
      </c>
      <c r="C5073" s="68" t="s">
        <v>3564</v>
      </c>
      <c r="D5073" s="68" t="s">
        <v>3563</v>
      </c>
      <c r="E5073" s="68" t="s">
        <v>4344</v>
      </c>
      <c r="F5073" s="68" t="s">
        <v>4345</v>
      </c>
      <c r="G5073" s="68" t="s">
        <v>3500</v>
      </c>
      <c r="H5073" s="69">
        <v>2882229538</v>
      </c>
      <c r="I5073" s="68" t="s">
        <v>5152</v>
      </c>
      <c r="J5073" s="70" t="s">
        <v>3455</v>
      </c>
      <c r="K5073" s="178" t="s">
        <v>3455</v>
      </c>
    </row>
    <row r="5074" spans="1:11">
      <c r="A5074" s="67" t="s">
        <v>4205</v>
      </c>
      <c r="B5074" s="68" t="s">
        <v>4206</v>
      </c>
      <c r="C5074" s="68" t="s">
        <v>3564</v>
      </c>
      <c r="D5074" s="68" t="s">
        <v>3563</v>
      </c>
      <c r="E5074" s="68" t="s">
        <v>4344</v>
      </c>
      <c r="F5074" s="68" t="s">
        <v>4345</v>
      </c>
      <c r="G5074" s="68" t="s">
        <v>3500</v>
      </c>
      <c r="H5074" s="69">
        <v>361356303</v>
      </c>
      <c r="I5074" s="68" t="s">
        <v>5152</v>
      </c>
      <c r="J5074" s="70" t="s">
        <v>3455</v>
      </c>
      <c r="K5074" s="178" t="s">
        <v>3455</v>
      </c>
    </row>
    <row r="5075" spans="1:11">
      <c r="A5075" s="67" t="s">
        <v>4385</v>
      </c>
      <c r="B5075" s="68" t="s">
        <v>3574</v>
      </c>
      <c r="C5075" s="68" t="s">
        <v>3575</v>
      </c>
      <c r="D5075" s="68" t="s">
        <v>3574</v>
      </c>
      <c r="E5075" s="68" t="s">
        <v>4344</v>
      </c>
      <c r="F5075" s="68" t="s">
        <v>4345</v>
      </c>
      <c r="G5075" s="68" t="s">
        <v>3500</v>
      </c>
      <c r="H5075" s="69">
        <v>251538</v>
      </c>
      <c r="I5075" s="68" t="s">
        <v>5152</v>
      </c>
      <c r="J5075" s="70" t="s">
        <v>3455</v>
      </c>
      <c r="K5075" s="178" t="s">
        <v>3455</v>
      </c>
    </row>
    <row r="5076" spans="1:11">
      <c r="A5076" s="67" t="s">
        <v>3579</v>
      </c>
      <c r="B5076" s="68" t="s">
        <v>3580</v>
      </c>
      <c r="C5076" s="68" t="s">
        <v>3578</v>
      </c>
      <c r="D5076" s="68" t="s">
        <v>3577</v>
      </c>
      <c r="E5076" s="68" t="s">
        <v>4344</v>
      </c>
      <c r="F5076" s="68" t="s">
        <v>4345</v>
      </c>
      <c r="G5076" s="68" t="s">
        <v>3500</v>
      </c>
      <c r="H5076" s="69">
        <v>459360</v>
      </c>
      <c r="I5076" s="68" t="s">
        <v>5152</v>
      </c>
      <c r="J5076" s="70" t="s">
        <v>3455</v>
      </c>
      <c r="K5076" s="178" t="s">
        <v>3455</v>
      </c>
    </row>
    <row r="5077" spans="1:11">
      <c r="A5077" s="67" t="s">
        <v>4251</v>
      </c>
      <c r="B5077" s="68" t="s">
        <v>4252</v>
      </c>
      <c r="C5077" s="68" t="s">
        <v>3583</v>
      </c>
      <c r="D5077" s="68" t="s">
        <v>3584</v>
      </c>
      <c r="E5077" s="68" t="s">
        <v>4344</v>
      </c>
      <c r="F5077" s="68" t="s">
        <v>4345</v>
      </c>
      <c r="G5077" s="68" t="s">
        <v>3500</v>
      </c>
      <c r="H5077" s="69">
        <v>8942960</v>
      </c>
      <c r="I5077" s="68" t="s">
        <v>5152</v>
      </c>
      <c r="J5077" s="70" t="s">
        <v>3455</v>
      </c>
      <c r="K5077" s="178" t="s">
        <v>3455</v>
      </c>
    </row>
    <row r="5078" spans="1:11">
      <c r="A5078" s="67" t="s">
        <v>3603</v>
      </c>
      <c r="B5078" s="68" t="s">
        <v>3604</v>
      </c>
      <c r="C5078" s="68" t="s">
        <v>3583</v>
      </c>
      <c r="D5078" s="68" t="s">
        <v>3584</v>
      </c>
      <c r="E5078" s="68" t="s">
        <v>4344</v>
      </c>
      <c r="F5078" s="68" t="s">
        <v>4345</v>
      </c>
      <c r="G5078" s="68" t="s">
        <v>3500</v>
      </c>
      <c r="H5078" s="69">
        <v>366478</v>
      </c>
      <c r="I5078" s="68" t="s">
        <v>5152</v>
      </c>
      <c r="J5078" s="70" t="s">
        <v>3455</v>
      </c>
      <c r="K5078" s="178" t="s">
        <v>3455</v>
      </c>
    </row>
    <row r="5079" spans="1:11">
      <c r="A5079" s="67" t="s">
        <v>4224</v>
      </c>
      <c r="B5079" s="68" t="s">
        <v>4225</v>
      </c>
      <c r="C5079" s="68" t="s">
        <v>3607</v>
      </c>
      <c r="D5079" s="68" t="s">
        <v>3608</v>
      </c>
      <c r="E5079" s="68" t="s">
        <v>4344</v>
      </c>
      <c r="F5079" s="68" t="s">
        <v>4345</v>
      </c>
      <c r="G5079" s="68" t="s">
        <v>3500</v>
      </c>
      <c r="H5079" s="69">
        <v>18316428</v>
      </c>
      <c r="I5079" s="68" t="s">
        <v>5152</v>
      </c>
      <c r="J5079" s="70" t="s">
        <v>3455</v>
      </c>
      <c r="K5079" s="178" t="s">
        <v>3455</v>
      </c>
    </row>
    <row r="5080" spans="1:11">
      <c r="A5080" s="67" t="s">
        <v>3615</v>
      </c>
      <c r="B5080" s="68" t="s">
        <v>3616</v>
      </c>
      <c r="C5080" s="68" t="s">
        <v>3607</v>
      </c>
      <c r="D5080" s="68" t="s">
        <v>3608</v>
      </c>
      <c r="E5080" s="68" t="s">
        <v>4344</v>
      </c>
      <c r="F5080" s="68" t="s">
        <v>4345</v>
      </c>
      <c r="G5080" s="68" t="s">
        <v>3500</v>
      </c>
      <c r="H5080" s="69">
        <v>6217419</v>
      </c>
      <c r="I5080" s="68" t="s">
        <v>5152</v>
      </c>
      <c r="J5080" s="70" t="s">
        <v>3455</v>
      </c>
      <c r="K5080" s="178" t="s">
        <v>3455</v>
      </c>
    </row>
    <row r="5081" spans="1:11">
      <c r="A5081" s="67" t="s">
        <v>3621</v>
      </c>
      <c r="B5081" s="68" t="s">
        <v>3622</v>
      </c>
      <c r="C5081" s="68" t="s">
        <v>3607</v>
      </c>
      <c r="D5081" s="68" t="s">
        <v>3608</v>
      </c>
      <c r="E5081" s="68" t="s">
        <v>4344</v>
      </c>
      <c r="F5081" s="68" t="s">
        <v>4345</v>
      </c>
      <c r="G5081" s="68" t="s">
        <v>3500</v>
      </c>
      <c r="H5081" s="69">
        <v>3408867</v>
      </c>
      <c r="I5081" s="68" t="s">
        <v>5152</v>
      </c>
      <c r="J5081" s="70" t="s">
        <v>3455</v>
      </c>
      <c r="K5081" s="178" t="s">
        <v>3455</v>
      </c>
    </row>
    <row r="5082" spans="1:11">
      <c r="A5082" s="67" t="s">
        <v>3639</v>
      </c>
      <c r="B5082" s="68" t="s">
        <v>3640</v>
      </c>
      <c r="C5082" s="68" t="s">
        <v>3625</v>
      </c>
      <c r="D5082" s="68" t="s">
        <v>3626</v>
      </c>
      <c r="E5082" s="68" t="s">
        <v>4344</v>
      </c>
      <c r="F5082" s="68" t="s">
        <v>4345</v>
      </c>
      <c r="G5082" s="68" t="s">
        <v>3500</v>
      </c>
      <c r="H5082" s="69">
        <v>20000000</v>
      </c>
      <c r="I5082" s="68" t="s">
        <v>5152</v>
      </c>
      <c r="J5082" s="70" t="s">
        <v>3455</v>
      </c>
      <c r="K5082" s="178" t="s">
        <v>3455</v>
      </c>
    </row>
    <row r="5083" spans="1:11">
      <c r="A5083" s="67" t="s">
        <v>4341</v>
      </c>
      <c r="B5083" s="68" t="s">
        <v>4342</v>
      </c>
      <c r="C5083" s="68" t="s">
        <v>3625</v>
      </c>
      <c r="D5083" s="68" t="s">
        <v>3626</v>
      </c>
      <c r="E5083" s="68" t="s">
        <v>4344</v>
      </c>
      <c r="F5083" s="68" t="s">
        <v>4345</v>
      </c>
      <c r="G5083" s="68" t="s">
        <v>3500</v>
      </c>
      <c r="H5083" s="69">
        <v>1850000</v>
      </c>
      <c r="I5083" s="68" t="s">
        <v>5152</v>
      </c>
      <c r="J5083" s="70" t="s">
        <v>3455</v>
      </c>
      <c r="K5083" s="178" t="s">
        <v>3455</v>
      </c>
    </row>
    <row r="5084" spans="1:11">
      <c r="A5084" s="67" t="s">
        <v>3735</v>
      </c>
      <c r="B5084" s="68" t="s">
        <v>3736</v>
      </c>
      <c r="C5084" s="68" t="s">
        <v>3693</v>
      </c>
      <c r="D5084" s="68" t="s">
        <v>3694</v>
      </c>
      <c r="E5084" s="68" t="s">
        <v>4344</v>
      </c>
      <c r="F5084" s="68" t="s">
        <v>4345</v>
      </c>
      <c r="G5084" s="68" t="s">
        <v>3500</v>
      </c>
      <c r="H5084" s="69">
        <v>9439701</v>
      </c>
      <c r="I5084" s="68" t="s">
        <v>5152</v>
      </c>
      <c r="J5084" s="70" t="s">
        <v>3455</v>
      </c>
      <c r="K5084" s="178" t="s">
        <v>3455</v>
      </c>
    </row>
    <row r="5085" spans="1:11">
      <c r="A5085" s="67" t="s">
        <v>3739</v>
      </c>
      <c r="B5085" s="68" t="s">
        <v>3740</v>
      </c>
      <c r="C5085" s="68" t="s">
        <v>3693</v>
      </c>
      <c r="D5085" s="68" t="s">
        <v>3694</v>
      </c>
      <c r="E5085" s="68" t="s">
        <v>4344</v>
      </c>
      <c r="F5085" s="68" t="s">
        <v>4345</v>
      </c>
      <c r="G5085" s="68" t="s">
        <v>3500</v>
      </c>
      <c r="H5085" s="69">
        <v>2116030</v>
      </c>
      <c r="I5085" s="68" t="s">
        <v>5152</v>
      </c>
      <c r="J5085" s="70" t="s">
        <v>3455</v>
      </c>
      <c r="K5085" s="178" t="s">
        <v>3455</v>
      </c>
    </row>
    <row r="5086" spans="1:11">
      <c r="A5086" s="67" t="s">
        <v>5058</v>
      </c>
      <c r="B5086" s="68" t="s">
        <v>4662</v>
      </c>
      <c r="C5086" s="68" t="s">
        <v>3693</v>
      </c>
      <c r="D5086" s="68" t="s">
        <v>3694</v>
      </c>
      <c r="E5086" s="68" t="s">
        <v>4344</v>
      </c>
      <c r="F5086" s="68" t="s">
        <v>4345</v>
      </c>
      <c r="G5086" s="68" t="s">
        <v>3500</v>
      </c>
      <c r="H5086" s="69">
        <v>38497980</v>
      </c>
      <c r="I5086" s="68" t="s">
        <v>5152</v>
      </c>
      <c r="J5086" s="70" t="s">
        <v>3455</v>
      </c>
      <c r="K5086" s="178" t="s">
        <v>3455</v>
      </c>
    </row>
    <row r="5087" spans="1:11">
      <c r="A5087" s="67" t="s">
        <v>3745</v>
      </c>
      <c r="B5087" s="68" t="s">
        <v>3746</v>
      </c>
      <c r="C5087" s="68" t="s">
        <v>3693</v>
      </c>
      <c r="D5087" s="68" t="s">
        <v>3694</v>
      </c>
      <c r="E5087" s="68" t="s">
        <v>4344</v>
      </c>
      <c r="F5087" s="68" t="s">
        <v>4345</v>
      </c>
      <c r="G5087" s="68" t="s">
        <v>3500</v>
      </c>
      <c r="H5087" s="69">
        <v>12020488</v>
      </c>
      <c r="I5087" s="68" t="s">
        <v>5152</v>
      </c>
      <c r="J5087" s="70" t="s">
        <v>3455</v>
      </c>
      <c r="K5087" s="178" t="s">
        <v>3455</v>
      </c>
    </row>
    <row r="5088" spans="1:11">
      <c r="A5088" s="67" t="s">
        <v>3761</v>
      </c>
      <c r="B5088" s="68" t="s">
        <v>3762</v>
      </c>
      <c r="C5088" s="68" t="s">
        <v>3749</v>
      </c>
      <c r="D5088" s="68" t="s">
        <v>3750</v>
      </c>
      <c r="E5088" s="68" t="s">
        <v>4344</v>
      </c>
      <c r="F5088" s="68" t="s">
        <v>4345</v>
      </c>
      <c r="G5088" s="68" t="s">
        <v>3500</v>
      </c>
      <c r="H5088" s="69">
        <v>44696960</v>
      </c>
      <c r="I5088" s="68" t="s">
        <v>5152</v>
      </c>
      <c r="J5088" s="70" t="s">
        <v>3455</v>
      </c>
      <c r="K5088" s="178" t="s">
        <v>3455</v>
      </c>
    </row>
    <row r="5089" spans="1:11">
      <c r="A5089" s="67" t="s">
        <v>3779</v>
      </c>
      <c r="B5089" s="68" t="s">
        <v>3780</v>
      </c>
      <c r="C5089" s="68" t="s">
        <v>3765</v>
      </c>
      <c r="D5089" s="68" t="s">
        <v>3766</v>
      </c>
      <c r="E5089" s="68" t="s">
        <v>4344</v>
      </c>
      <c r="F5089" s="68" t="s">
        <v>4345</v>
      </c>
      <c r="G5089" s="68" t="s">
        <v>3500</v>
      </c>
      <c r="H5089" s="69">
        <v>1838693</v>
      </c>
      <c r="I5089" s="68" t="s">
        <v>5152</v>
      </c>
      <c r="J5089" s="70" t="s">
        <v>3455</v>
      </c>
      <c r="K5089" s="178" t="s">
        <v>3455</v>
      </c>
    </row>
    <row r="5090" spans="1:11">
      <c r="A5090" s="67" t="s">
        <v>3793</v>
      </c>
      <c r="B5090" s="68" t="s">
        <v>3794</v>
      </c>
      <c r="C5090" s="68" t="s">
        <v>3783</v>
      </c>
      <c r="D5090" s="68" t="s">
        <v>3784</v>
      </c>
      <c r="E5090" s="68" t="s">
        <v>4344</v>
      </c>
      <c r="F5090" s="68" t="s">
        <v>4345</v>
      </c>
      <c r="G5090" s="68" t="s">
        <v>3500</v>
      </c>
      <c r="H5090" s="69">
        <v>3517648</v>
      </c>
      <c r="I5090" s="68" t="s">
        <v>5152</v>
      </c>
      <c r="J5090" s="70" t="s">
        <v>3455</v>
      </c>
      <c r="K5090" s="178" t="s">
        <v>3455</v>
      </c>
    </row>
    <row r="5091" spans="1:11">
      <c r="A5091" s="67" t="s">
        <v>4328</v>
      </c>
      <c r="B5091" s="68" t="s">
        <v>4329</v>
      </c>
      <c r="C5091" s="68" t="s">
        <v>3783</v>
      </c>
      <c r="D5091" s="68" t="s">
        <v>3784</v>
      </c>
      <c r="E5091" s="68" t="s">
        <v>4344</v>
      </c>
      <c r="F5091" s="68" t="s">
        <v>4345</v>
      </c>
      <c r="G5091" s="68" t="s">
        <v>3500</v>
      </c>
      <c r="H5091" s="69">
        <v>3528572</v>
      </c>
      <c r="I5091" s="68" t="s">
        <v>5152</v>
      </c>
      <c r="J5091" s="70" t="s">
        <v>3455</v>
      </c>
      <c r="K5091" s="178" t="s">
        <v>3455</v>
      </c>
    </row>
    <row r="5092" spans="1:11">
      <c r="A5092" s="67" t="s">
        <v>4263</v>
      </c>
      <c r="B5092" s="68" t="s">
        <v>4213</v>
      </c>
      <c r="C5092" s="68" t="s">
        <v>3783</v>
      </c>
      <c r="D5092" s="68" t="s">
        <v>3784</v>
      </c>
      <c r="E5092" s="68" t="s">
        <v>4344</v>
      </c>
      <c r="F5092" s="68" t="s">
        <v>4345</v>
      </c>
      <c r="G5092" s="68" t="s">
        <v>3500</v>
      </c>
      <c r="H5092" s="69">
        <v>1096463</v>
      </c>
      <c r="I5092" s="68" t="s">
        <v>5152</v>
      </c>
      <c r="J5092" s="70" t="s">
        <v>3455</v>
      </c>
      <c r="K5092" s="178" t="s">
        <v>3455</v>
      </c>
    </row>
    <row r="5093" spans="1:11">
      <c r="A5093" s="67" t="s">
        <v>3811</v>
      </c>
      <c r="B5093" s="68" t="s">
        <v>3812</v>
      </c>
      <c r="C5093" s="68" t="s">
        <v>3805</v>
      </c>
      <c r="D5093" s="68" t="s">
        <v>3806</v>
      </c>
      <c r="E5093" s="68" t="s">
        <v>4344</v>
      </c>
      <c r="F5093" s="68" t="s">
        <v>4345</v>
      </c>
      <c r="G5093" s="68" t="s">
        <v>3500</v>
      </c>
      <c r="H5093" s="69">
        <v>0</v>
      </c>
      <c r="I5093" s="68" t="s">
        <v>5152</v>
      </c>
      <c r="J5093" s="70" t="s">
        <v>3455</v>
      </c>
      <c r="K5093" s="178" t="s">
        <v>3455</v>
      </c>
    </row>
    <row r="5094" spans="1:11">
      <c r="A5094" s="67" t="s">
        <v>3813</v>
      </c>
      <c r="B5094" s="68" t="s">
        <v>3814</v>
      </c>
      <c r="C5094" s="68" t="s">
        <v>3805</v>
      </c>
      <c r="D5094" s="68" t="s">
        <v>3806</v>
      </c>
      <c r="E5094" s="68" t="s">
        <v>4344</v>
      </c>
      <c r="F5094" s="68" t="s">
        <v>4345</v>
      </c>
      <c r="G5094" s="68" t="s">
        <v>3500</v>
      </c>
      <c r="H5094" s="69">
        <v>1686666</v>
      </c>
      <c r="I5094" s="68" t="s">
        <v>5152</v>
      </c>
      <c r="J5094" s="70" t="s">
        <v>3455</v>
      </c>
      <c r="K5094" s="178" t="s">
        <v>3455</v>
      </c>
    </row>
    <row r="5095" spans="1:11">
      <c r="A5095" s="67" t="s">
        <v>3836</v>
      </c>
      <c r="B5095" s="68" t="s">
        <v>3837</v>
      </c>
      <c r="C5095" s="68" t="s">
        <v>3824</v>
      </c>
      <c r="D5095" s="68" t="s">
        <v>3825</v>
      </c>
      <c r="E5095" s="68" t="s">
        <v>4344</v>
      </c>
      <c r="F5095" s="68" t="s">
        <v>4345</v>
      </c>
      <c r="G5095" s="68" t="s">
        <v>3500</v>
      </c>
      <c r="H5095" s="69">
        <v>6229000</v>
      </c>
      <c r="I5095" s="68" t="s">
        <v>5152</v>
      </c>
      <c r="J5095" s="70" t="s">
        <v>3455</v>
      </c>
      <c r="K5095" s="178" t="s">
        <v>3455</v>
      </c>
    </row>
    <row r="5096" spans="1:11">
      <c r="A5096" s="67" t="s">
        <v>3838</v>
      </c>
      <c r="B5096" s="68" t="s">
        <v>3839</v>
      </c>
      <c r="C5096" s="68" t="s">
        <v>3824</v>
      </c>
      <c r="D5096" s="68" t="s">
        <v>3825</v>
      </c>
      <c r="E5096" s="68" t="s">
        <v>4344</v>
      </c>
      <c r="F5096" s="68" t="s">
        <v>4345</v>
      </c>
      <c r="G5096" s="68" t="s">
        <v>3500</v>
      </c>
      <c r="H5096" s="69">
        <v>3211379</v>
      </c>
      <c r="I5096" s="68" t="s">
        <v>5152</v>
      </c>
      <c r="J5096" s="70" t="s">
        <v>3455</v>
      </c>
      <c r="K5096" s="178" t="s">
        <v>3455</v>
      </c>
    </row>
    <row r="5097" spans="1:11">
      <c r="A5097" s="67" t="s">
        <v>4200</v>
      </c>
      <c r="B5097" s="68" t="s">
        <v>4201</v>
      </c>
      <c r="C5097" s="68" t="s">
        <v>3824</v>
      </c>
      <c r="D5097" s="68" t="s">
        <v>3825</v>
      </c>
      <c r="E5097" s="68" t="s">
        <v>4344</v>
      </c>
      <c r="F5097" s="68" t="s">
        <v>4345</v>
      </c>
      <c r="G5097" s="68" t="s">
        <v>3500</v>
      </c>
      <c r="H5097" s="69">
        <v>644041</v>
      </c>
      <c r="I5097" s="68" t="s">
        <v>5152</v>
      </c>
      <c r="J5097" s="70" t="s">
        <v>3455</v>
      </c>
      <c r="K5097" s="178" t="s">
        <v>3455</v>
      </c>
    </row>
    <row r="5098" spans="1:11">
      <c r="A5098" s="67" t="s">
        <v>3884</v>
      </c>
      <c r="B5098" s="68" t="s">
        <v>3885</v>
      </c>
      <c r="C5098" s="68" t="s">
        <v>3846</v>
      </c>
      <c r="D5098" s="68" t="s">
        <v>3847</v>
      </c>
      <c r="E5098" s="68" t="s">
        <v>4344</v>
      </c>
      <c r="F5098" s="68" t="s">
        <v>4345</v>
      </c>
      <c r="G5098" s="68" t="s">
        <v>3500</v>
      </c>
      <c r="H5098" s="69">
        <v>279704</v>
      </c>
      <c r="I5098" s="68" t="s">
        <v>5152</v>
      </c>
      <c r="J5098" s="70" t="s">
        <v>3455</v>
      </c>
      <c r="K5098" s="178" t="s">
        <v>3455</v>
      </c>
    </row>
    <row r="5099" spans="1:11">
      <c r="A5099" s="67" t="s">
        <v>4439</v>
      </c>
      <c r="B5099" s="68" t="s">
        <v>4440</v>
      </c>
      <c r="C5099" s="68" t="s">
        <v>3846</v>
      </c>
      <c r="D5099" s="68" t="s">
        <v>3847</v>
      </c>
      <c r="E5099" s="68" t="s">
        <v>4344</v>
      </c>
      <c r="F5099" s="68" t="s">
        <v>4345</v>
      </c>
      <c r="G5099" s="68" t="s">
        <v>3500</v>
      </c>
      <c r="H5099" s="69">
        <v>10470600</v>
      </c>
      <c r="I5099" s="68" t="s">
        <v>5152</v>
      </c>
      <c r="J5099" s="70" t="s">
        <v>3455</v>
      </c>
      <c r="K5099" s="178" t="s">
        <v>3455</v>
      </c>
    </row>
    <row r="5100" spans="1:11">
      <c r="A5100" s="67" t="s">
        <v>4196</v>
      </c>
      <c r="B5100" s="68" t="s">
        <v>4197</v>
      </c>
      <c r="C5100" s="68" t="s">
        <v>3846</v>
      </c>
      <c r="D5100" s="68" t="s">
        <v>3847</v>
      </c>
      <c r="E5100" s="68" t="s">
        <v>4344</v>
      </c>
      <c r="F5100" s="68" t="s">
        <v>4345</v>
      </c>
      <c r="G5100" s="68" t="s">
        <v>3500</v>
      </c>
      <c r="H5100" s="69">
        <v>0</v>
      </c>
      <c r="I5100" s="68" t="s">
        <v>5152</v>
      </c>
      <c r="J5100" s="70" t="s">
        <v>3455</v>
      </c>
      <c r="K5100" s="178" t="s">
        <v>3455</v>
      </c>
    </row>
    <row r="5101" spans="1:11">
      <c r="A5101" s="67" t="s">
        <v>3892</v>
      </c>
      <c r="B5101" s="68" t="s">
        <v>3893</v>
      </c>
      <c r="C5101" s="68" t="s">
        <v>3846</v>
      </c>
      <c r="D5101" s="68" t="s">
        <v>3847</v>
      </c>
      <c r="E5101" s="68" t="s">
        <v>4344</v>
      </c>
      <c r="F5101" s="68" t="s">
        <v>4345</v>
      </c>
      <c r="G5101" s="68" t="s">
        <v>3500</v>
      </c>
      <c r="H5101" s="69">
        <v>26553352</v>
      </c>
      <c r="I5101" s="68" t="s">
        <v>5152</v>
      </c>
      <c r="J5101" s="70" t="s">
        <v>3455</v>
      </c>
      <c r="K5101" s="178" t="s">
        <v>3455</v>
      </c>
    </row>
    <row r="5102" spans="1:11">
      <c r="A5102" s="67" t="s">
        <v>3894</v>
      </c>
      <c r="B5102" s="68" t="s">
        <v>3895</v>
      </c>
      <c r="C5102" s="68" t="s">
        <v>3846</v>
      </c>
      <c r="D5102" s="68" t="s">
        <v>3847</v>
      </c>
      <c r="E5102" s="68" t="s">
        <v>4344</v>
      </c>
      <c r="F5102" s="68" t="s">
        <v>4345</v>
      </c>
      <c r="G5102" s="68" t="s">
        <v>3500</v>
      </c>
      <c r="H5102" s="69">
        <v>234360482</v>
      </c>
      <c r="I5102" s="68" t="s">
        <v>5152</v>
      </c>
      <c r="J5102" s="70" t="s">
        <v>3455</v>
      </c>
      <c r="K5102" s="178" t="s">
        <v>3455</v>
      </c>
    </row>
    <row r="5103" spans="1:11">
      <c r="A5103" s="67" t="s">
        <v>4348</v>
      </c>
      <c r="B5103" s="68" t="s">
        <v>4349</v>
      </c>
      <c r="C5103" s="68" t="s">
        <v>3846</v>
      </c>
      <c r="D5103" s="68" t="s">
        <v>3847</v>
      </c>
      <c r="E5103" s="68" t="s">
        <v>4344</v>
      </c>
      <c r="F5103" s="68" t="s">
        <v>4345</v>
      </c>
      <c r="G5103" s="68" t="s">
        <v>3500</v>
      </c>
      <c r="H5103" s="69">
        <v>3670110</v>
      </c>
      <c r="I5103" s="68" t="s">
        <v>5152</v>
      </c>
      <c r="J5103" s="70" t="s">
        <v>3455</v>
      </c>
      <c r="K5103" s="178" t="s">
        <v>3455</v>
      </c>
    </row>
    <row r="5104" spans="1:11">
      <c r="A5104" s="67" t="s">
        <v>5059</v>
      </c>
      <c r="B5104" s="68" t="s">
        <v>4661</v>
      </c>
      <c r="C5104" s="68" t="s">
        <v>3846</v>
      </c>
      <c r="D5104" s="68" t="s">
        <v>3847</v>
      </c>
      <c r="E5104" s="68" t="s">
        <v>4344</v>
      </c>
      <c r="F5104" s="68" t="s">
        <v>4345</v>
      </c>
      <c r="G5104" s="68" t="s">
        <v>3500</v>
      </c>
      <c r="H5104" s="69">
        <v>1482034</v>
      </c>
      <c r="I5104" s="68" t="s">
        <v>5152</v>
      </c>
      <c r="J5104" s="70" t="s">
        <v>3455</v>
      </c>
      <c r="K5104" s="178" t="s">
        <v>3455</v>
      </c>
    </row>
    <row r="5105" spans="1:11">
      <c r="A5105" s="67" t="s">
        <v>3912</v>
      </c>
      <c r="B5105" s="68" t="s">
        <v>3913</v>
      </c>
      <c r="C5105" s="68" t="s">
        <v>3900</v>
      </c>
      <c r="D5105" s="68" t="s">
        <v>3901</v>
      </c>
      <c r="E5105" s="68" t="s">
        <v>4344</v>
      </c>
      <c r="F5105" s="68" t="s">
        <v>4345</v>
      </c>
      <c r="G5105" s="68" t="s">
        <v>3500</v>
      </c>
      <c r="H5105" s="69">
        <v>12229603</v>
      </c>
      <c r="I5105" s="68" t="s">
        <v>5152</v>
      </c>
      <c r="J5105" s="70" t="s">
        <v>3455</v>
      </c>
      <c r="K5105" s="178" t="s">
        <v>3455</v>
      </c>
    </row>
    <row r="5106" spans="1:11">
      <c r="A5106" s="67" t="s">
        <v>3920</v>
      </c>
      <c r="B5106" s="68" t="s">
        <v>3921</v>
      </c>
      <c r="C5106" s="68" t="s">
        <v>3900</v>
      </c>
      <c r="D5106" s="68" t="s">
        <v>3901</v>
      </c>
      <c r="E5106" s="68" t="s">
        <v>4344</v>
      </c>
      <c r="F5106" s="68" t="s">
        <v>4345</v>
      </c>
      <c r="G5106" s="68" t="s">
        <v>3500</v>
      </c>
      <c r="H5106" s="69">
        <v>9938418</v>
      </c>
      <c r="I5106" s="68" t="s">
        <v>5152</v>
      </c>
      <c r="J5106" s="70" t="s">
        <v>3455</v>
      </c>
      <c r="K5106" s="178" t="s">
        <v>3455</v>
      </c>
    </row>
    <row r="5107" spans="1:11">
      <c r="A5107" s="67" t="s">
        <v>3938</v>
      </c>
      <c r="B5107" s="68" t="s">
        <v>3939</v>
      </c>
      <c r="C5107" s="68" t="s">
        <v>3924</v>
      </c>
      <c r="D5107" s="68" t="s">
        <v>3925</v>
      </c>
      <c r="E5107" s="68" t="s">
        <v>4344</v>
      </c>
      <c r="F5107" s="68" t="s">
        <v>4345</v>
      </c>
      <c r="G5107" s="68" t="s">
        <v>3500</v>
      </c>
      <c r="H5107" s="69">
        <v>9892851</v>
      </c>
      <c r="I5107" s="68" t="s">
        <v>5152</v>
      </c>
      <c r="J5107" s="70" t="s">
        <v>3455</v>
      </c>
      <c r="K5107" s="178" t="s">
        <v>3455</v>
      </c>
    </row>
    <row r="5108" spans="1:11">
      <c r="A5108" s="67" t="s">
        <v>3942</v>
      </c>
      <c r="B5108" s="68" t="s">
        <v>3943</v>
      </c>
      <c r="C5108" s="68" t="s">
        <v>3924</v>
      </c>
      <c r="D5108" s="68" t="s">
        <v>3925</v>
      </c>
      <c r="E5108" s="68" t="s">
        <v>4344</v>
      </c>
      <c r="F5108" s="68" t="s">
        <v>4345</v>
      </c>
      <c r="G5108" s="68" t="s">
        <v>3500</v>
      </c>
      <c r="H5108" s="69">
        <v>38466172</v>
      </c>
      <c r="I5108" s="68" t="s">
        <v>5152</v>
      </c>
      <c r="J5108" s="70" t="s">
        <v>3455</v>
      </c>
      <c r="K5108" s="178" t="s">
        <v>3455</v>
      </c>
    </row>
    <row r="5109" spans="1:11">
      <c r="A5109" s="67" t="s">
        <v>3948</v>
      </c>
      <c r="B5109" s="68" t="s">
        <v>3949</v>
      </c>
      <c r="C5109" s="68" t="s">
        <v>3924</v>
      </c>
      <c r="D5109" s="68" t="s">
        <v>3925</v>
      </c>
      <c r="E5109" s="68" t="s">
        <v>4344</v>
      </c>
      <c r="F5109" s="68" t="s">
        <v>4345</v>
      </c>
      <c r="G5109" s="68" t="s">
        <v>3500</v>
      </c>
      <c r="H5109" s="69">
        <v>6026560</v>
      </c>
      <c r="I5109" s="68" t="s">
        <v>5152</v>
      </c>
      <c r="J5109" s="70" t="s">
        <v>3455</v>
      </c>
      <c r="K5109" s="178" t="s">
        <v>3455</v>
      </c>
    </row>
    <row r="5110" spans="1:11">
      <c r="A5110" s="67" t="s">
        <v>4034</v>
      </c>
      <c r="B5110" s="68" t="s">
        <v>4035</v>
      </c>
      <c r="C5110" s="68" t="s">
        <v>4022</v>
      </c>
      <c r="D5110" s="68" t="s">
        <v>4023</v>
      </c>
      <c r="E5110" s="68" t="s">
        <v>4344</v>
      </c>
      <c r="F5110" s="68" t="s">
        <v>4345</v>
      </c>
      <c r="G5110" s="68" t="s">
        <v>3500</v>
      </c>
      <c r="H5110" s="69">
        <v>1747713</v>
      </c>
      <c r="I5110" s="68" t="s">
        <v>5152</v>
      </c>
      <c r="J5110" s="70" t="s">
        <v>3455</v>
      </c>
      <c r="K5110" s="178" t="s">
        <v>3455</v>
      </c>
    </row>
    <row r="5111" spans="1:11">
      <c r="A5111" s="67" t="s">
        <v>4461</v>
      </c>
      <c r="B5111" s="68" t="s">
        <v>4462</v>
      </c>
      <c r="C5111" s="68" t="s">
        <v>4022</v>
      </c>
      <c r="D5111" s="68" t="s">
        <v>4023</v>
      </c>
      <c r="E5111" s="68" t="s">
        <v>4344</v>
      </c>
      <c r="F5111" s="68" t="s">
        <v>4345</v>
      </c>
      <c r="G5111" s="68" t="s">
        <v>3500</v>
      </c>
      <c r="H5111" s="69">
        <v>860453</v>
      </c>
      <c r="I5111" s="68" t="s">
        <v>5152</v>
      </c>
      <c r="J5111" s="70" t="s">
        <v>3455</v>
      </c>
      <c r="K5111" s="178" t="s">
        <v>3455</v>
      </c>
    </row>
    <row r="5112" spans="1:11">
      <c r="A5112" s="67" t="s">
        <v>4487</v>
      </c>
      <c r="B5112" s="68" t="s">
        <v>4488</v>
      </c>
      <c r="C5112" s="68" t="s">
        <v>4100</v>
      </c>
      <c r="D5112" s="68" t="s">
        <v>4101</v>
      </c>
      <c r="E5112" s="68" t="s">
        <v>4344</v>
      </c>
      <c r="F5112" s="68" t="s">
        <v>4345</v>
      </c>
      <c r="G5112" s="68" t="s">
        <v>3500</v>
      </c>
      <c r="H5112" s="69">
        <v>840129</v>
      </c>
      <c r="I5112" s="68" t="s">
        <v>5152</v>
      </c>
      <c r="J5112" s="70" t="s">
        <v>3455</v>
      </c>
      <c r="K5112" s="178" t="s">
        <v>3455</v>
      </c>
    </row>
    <row r="5113" spans="1:11">
      <c r="A5113" s="67" t="s">
        <v>4114</v>
      </c>
      <c r="B5113" s="68" t="s">
        <v>4115</v>
      </c>
      <c r="C5113" s="68" t="s">
        <v>4100</v>
      </c>
      <c r="D5113" s="68" t="s">
        <v>4101</v>
      </c>
      <c r="E5113" s="68" t="s">
        <v>4344</v>
      </c>
      <c r="F5113" s="68" t="s">
        <v>4345</v>
      </c>
      <c r="G5113" s="68" t="s">
        <v>3500</v>
      </c>
      <c r="H5113" s="69">
        <v>21642647</v>
      </c>
      <c r="I5113" s="68" t="s">
        <v>5152</v>
      </c>
      <c r="J5113" s="70" t="s">
        <v>3455</v>
      </c>
      <c r="K5113" s="178" t="s">
        <v>3455</v>
      </c>
    </row>
    <row r="5114" spans="1:11">
      <c r="A5114" s="67" t="s">
        <v>4120</v>
      </c>
      <c r="B5114" s="68" t="s">
        <v>4121</v>
      </c>
      <c r="C5114" s="68" t="s">
        <v>4118</v>
      </c>
      <c r="D5114" s="68" t="s">
        <v>4119</v>
      </c>
      <c r="E5114" s="68" t="s">
        <v>4344</v>
      </c>
      <c r="F5114" s="68" t="s">
        <v>4345</v>
      </c>
      <c r="G5114" s="68" t="s">
        <v>3500</v>
      </c>
      <c r="H5114" s="69">
        <v>3826882</v>
      </c>
      <c r="I5114" s="68" t="s">
        <v>5152</v>
      </c>
      <c r="J5114" s="70" t="s">
        <v>3455</v>
      </c>
      <c r="K5114" s="178" t="s">
        <v>3455</v>
      </c>
    </row>
    <row r="5115" spans="1:11">
      <c r="A5115" s="67" t="s">
        <v>4162</v>
      </c>
      <c r="B5115" s="68" t="s">
        <v>4163</v>
      </c>
      <c r="C5115" s="68" t="s">
        <v>4158</v>
      </c>
      <c r="D5115" s="68" t="s">
        <v>4159</v>
      </c>
      <c r="E5115" s="68" t="s">
        <v>4344</v>
      </c>
      <c r="F5115" s="68" t="s">
        <v>4345</v>
      </c>
      <c r="G5115" s="68" t="s">
        <v>3500</v>
      </c>
      <c r="H5115" s="69">
        <v>1876000</v>
      </c>
      <c r="I5115" s="68" t="s">
        <v>5152</v>
      </c>
      <c r="J5115" s="70" t="s">
        <v>3455</v>
      </c>
      <c r="K5115" s="178" t="s">
        <v>3455</v>
      </c>
    </row>
    <row r="5116" spans="1:11">
      <c r="A5116" s="67" t="s">
        <v>4168</v>
      </c>
      <c r="B5116" s="68" t="s">
        <v>4169</v>
      </c>
      <c r="C5116" s="68" t="s">
        <v>4166</v>
      </c>
      <c r="D5116" s="68" t="s">
        <v>4167</v>
      </c>
      <c r="E5116" s="68" t="s">
        <v>4344</v>
      </c>
      <c r="F5116" s="68" t="s">
        <v>4345</v>
      </c>
      <c r="G5116" s="68" t="s">
        <v>3500</v>
      </c>
      <c r="H5116" s="69">
        <v>98305042</v>
      </c>
      <c r="I5116" s="68" t="s">
        <v>5152</v>
      </c>
      <c r="J5116" s="70" t="s">
        <v>3455</v>
      </c>
      <c r="K5116" s="178" t="s">
        <v>3455</v>
      </c>
    </row>
    <row r="5117" spans="1:11">
      <c r="A5117" s="67" t="s">
        <v>3448</v>
      </c>
      <c r="B5117" s="68" t="s">
        <v>3449</v>
      </c>
      <c r="C5117" s="68" t="s">
        <v>3450</v>
      </c>
      <c r="D5117" s="68" t="s">
        <v>3451</v>
      </c>
      <c r="E5117" s="68" t="s">
        <v>4350</v>
      </c>
      <c r="F5117" s="68" t="s">
        <v>4351</v>
      </c>
      <c r="G5117" s="68" t="s">
        <v>4352</v>
      </c>
      <c r="H5117" s="69">
        <v>33542801</v>
      </c>
      <c r="I5117" s="68" t="s">
        <v>5151</v>
      </c>
      <c r="J5117" s="70"/>
      <c r="K5117" s="178"/>
    </row>
    <row r="5118" spans="1:11">
      <c r="A5118" s="67" t="s">
        <v>3459</v>
      </c>
      <c r="B5118" s="68" t="s">
        <v>3460</v>
      </c>
      <c r="C5118" s="68" t="s">
        <v>3450</v>
      </c>
      <c r="D5118" s="68" t="s">
        <v>3451</v>
      </c>
      <c r="E5118" s="68" t="s">
        <v>4350</v>
      </c>
      <c r="F5118" s="68" t="s">
        <v>4351</v>
      </c>
      <c r="G5118" s="68" t="s">
        <v>4352</v>
      </c>
      <c r="H5118" s="69">
        <v>45855284</v>
      </c>
      <c r="I5118" s="68" t="s">
        <v>5151</v>
      </c>
      <c r="J5118" s="70"/>
      <c r="K5118" s="178"/>
    </row>
    <row r="5119" spans="1:11">
      <c r="A5119" s="67" t="s">
        <v>4353</v>
      </c>
      <c r="B5119" s="68" t="s">
        <v>4354</v>
      </c>
      <c r="C5119" s="68" t="s">
        <v>3450</v>
      </c>
      <c r="D5119" s="68" t="s">
        <v>3451</v>
      </c>
      <c r="E5119" s="68" t="s">
        <v>4350</v>
      </c>
      <c r="F5119" s="68" t="s">
        <v>4351</v>
      </c>
      <c r="G5119" s="68" t="s">
        <v>4352</v>
      </c>
      <c r="H5119" s="69">
        <v>171211241</v>
      </c>
      <c r="I5119" s="68" t="s">
        <v>5151</v>
      </c>
      <c r="J5119" s="70"/>
      <c r="K5119" s="178"/>
    </row>
    <row r="5120" spans="1:11">
      <c r="A5120" s="67" t="s">
        <v>4293</v>
      </c>
      <c r="B5120" s="68" t="s">
        <v>4294</v>
      </c>
      <c r="C5120" s="68" t="s">
        <v>3489</v>
      </c>
      <c r="D5120" s="68" t="s">
        <v>3490</v>
      </c>
      <c r="E5120" s="68" t="s">
        <v>4350</v>
      </c>
      <c r="F5120" s="68" t="s">
        <v>4351</v>
      </c>
      <c r="G5120" s="68" t="s">
        <v>4352</v>
      </c>
      <c r="H5120" s="69">
        <v>252304990</v>
      </c>
      <c r="I5120" s="68" t="s">
        <v>5151</v>
      </c>
      <c r="J5120" s="70"/>
      <c r="K5120" s="178"/>
    </row>
    <row r="5121" spans="1:11">
      <c r="A5121" s="67" t="s">
        <v>3501</v>
      </c>
      <c r="B5121" s="68" t="s">
        <v>3502</v>
      </c>
      <c r="C5121" s="68" t="s">
        <v>3489</v>
      </c>
      <c r="D5121" s="68" t="s">
        <v>3490</v>
      </c>
      <c r="E5121" s="68" t="s">
        <v>4350</v>
      </c>
      <c r="F5121" s="68" t="s">
        <v>4351</v>
      </c>
      <c r="G5121" s="68" t="s">
        <v>4352</v>
      </c>
      <c r="H5121" s="69">
        <v>21288873</v>
      </c>
      <c r="I5121" s="68" t="s">
        <v>5151</v>
      </c>
      <c r="J5121" s="70"/>
      <c r="K5121" s="178"/>
    </row>
    <row r="5122" spans="1:11">
      <c r="A5122" s="67" t="s">
        <v>3519</v>
      </c>
      <c r="B5122" s="68" t="s">
        <v>3520</v>
      </c>
      <c r="C5122" s="68" t="s">
        <v>3489</v>
      </c>
      <c r="D5122" s="68" t="s">
        <v>3490</v>
      </c>
      <c r="E5122" s="68" t="s">
        <v>4350</v>
      </c>
      <c r="F5122" s="68" t="s">
        <v>4351</v>
      </c>
      <c r="G5122" s="68" t="s">
        <v>4352</v>
      </c>
      <c r="H5122" s="69">
        <v>939420</v>
      </c>
      <c r="I5122" s="68" t="s">
        <v>5151</v>
      </c>
      <c r="J5122" s="70"/>
      <c r="K5122" s="178"/>
    </row>
    <row r="5123" spans="1:11">
      <c r="A5123" s="67" t="s">
        <v>4220</v>
      </c>
      <c r="B5123" s="68" t="s">
        <v>4221</v>
      </c>
      <c r="C5123" s="68" t="s">
        <v>3489</v>
      </c>
      <c r="D5123" s="68" t="s">
        <v>3490</v>
      </c>
      <c r="E5123" s="68" t="s">
        <v>4350</v>
      </c>
      <c r="F5123" s="68" t="s">
        <v>4351</v>
      </c>
      <c r="G5123" s="68" t="s">
        <v>4352</v>
      </c>
      <c r="H5123" s="69">
        <v>7681135</v>
      </c>
      <c r="I5123" s="68" t="s">
        <v>5151</v>
      </c>
      <c r="J5123" s="70"/>
      <c r="K5123" s="178"/>
    </row>
    <row r="5124" spans="1:11">
      <c r="A5124" s="67" t="s">
        <v>4222</v>
      </c>
      <c r="B5124" s="68" t="s">
        <v>4223</v>
      </c>
      <c r="C5124" s="68" t="s">
        <v>3489</v>
      </c>
      <c r="D5124" s="68" t="s">
        <v>3490</v>
      </c>
      <c r="E5124" s="68" t="s">
        <v>4350</v>
      </c>
      <c r="F5124" s="68" t="s">
        <v>4351</v>
      </c>
      <c r="G5124" s="68" t="s">
        <v>4352</v>
      </c>
      <c r="H5124" s="69">
        <v>27077385</v>
      </c>
      <c r="I5124" s="68" t="s">
        <v>5151</v>
      </c>
      <c r="J5124" s="70"/>
      <c r="K5124" s="178"/>
    </row>
    <row r="5125" spans="1:11">
      <c r="A5125" s="67" t="s">
        <v>4207</v>
      </c>
      <c r="B5125" s="68" t="s">
        <v>4208</v>
      </c>
      <c r="C5125" s="68" t="s">
        <v>3489</v>
      </c>
      <c r="D5125" s="68" t="s">
        <v>3490</v>
      </c>
      <c r="E5125" s="68" t="s">
        <v>4350</v>
      </c>
      <c r="F5125" s="68" t="s">
        <v>4351</v>
      </c>
      <c r="G5125" s="68" t="s">
        <v>4352</v>
      </c>
      <c r="H5125" s="69">
        <v>55826646</v>
      </c>
      <c r="I5125" s="68" t="s">
        <v>5151</v>
      </c>
      <c r="J5125" s="70"/>
      <c r="K5125" s="178"/>
    </row>
    <row r="5126" spans="1:11">
      <c r="A5126" s="67" t="s">
        <v>3537</v>
      </c>
      <c r="B5126" s="68" t="s">
        <v>3538</v>
      </c>
      <c r="C5126" s="68" t="s">
        <v>3539</v>
      </c>
      <c r="D5126" s="68" t="s">
        <v>3540</v>
      </c>
      <c r="E5126" s="68" t="s">
        <v>4350</v>
      </c>
      <c r="F5126" s="68" t="s">
        <v>4351</v>
      </c>
      <c r="G5126" s="68" t="s">
        <v>4352</v>
      </c>
      <c r="H5126" s="69">
        <v>9338935</v>
      </c>
      <c r="I5126" s="68" t="s">
        <v>5151</v>
      </c>
      <c r="J5126" s="70"/>
      <c r="K5126" s="178"/>
    </row>
    <row r="5127" spans="1:11">
      <c r="A5127" s="67" t="s">
        <v>3549</v>
      </c>
      <c r="B5127" s="68" t="s">
        <v>3550</v>
      </c>
      <c r="C5127" s="68" t="s">
        <v>3539</v>
      </c>
      <c r="D5127" s="68" t="s">
        <v>3540</v>
      </c>
      <c r="E5127" s="68" t="s">
        <v>4350</v>
      </c>
      <c r="F5127" s="68" t="s">
        <v>4351</v>
      </c>
      <c r="G5127" s="68" t="s">
        <v>4352</v>
      </c>
      <c r="H5127" s="69">
        <v>331560</v>
      </c>
      <c r="I5127" s="68" t="s">
        <v>5151</v>
      </c>
      <c r="J5127" s="70"/>
      <c r="K5127" s="178"/>
    </row>
    <row r="5128" spans="1:11">
      <c r="A5128" s="67" t="s">
        <v>3556</v>
      </c>
      <c r="B5128" s="68" t="s">
        <v>3557</v>
      </c>
      <c r="C5128" s="68" t="s">
        <v>3555</v>
      </c>
      <c r="D5128" s="68" t="s">
        <v>3554</v>
      </c>
      <c r="E5128" s="68" t="s">
        <v>4350</v>
      </c>
      <c r="F5128" s="68" t="s">
        <v>4351</v>
      </c>
      <c r="G5128" s="68" t="s">
        <v>4352</v>
      </c>
      <c r="H5128" s="69">
        <v>7791655</v>
      </c>
      <c r="I5128" s="68" t="s">
        <v>5151</v>
      </c>
      <c r="J5128" s="70"/>
      <c r="K5128" s="178"/>
    </row>
    <row r="5129" spans="1:11">
      <c r="A5129" s="67" t="s">
        <v>4247</v>
      </c>
      <c r="B5129" s="68" t="s">
        <v>4248</v>
      </c>
      <c r="C5129" s="68" t="s">
        <v>3555</v>
      </c>
      <c r="D5129" s="68" t="s">
        <v>3554</v>
      </c>
      <c r="E5129" s="68" t="s">
        <v>4350</v>
      </c>
      <c r="F5129" s="68" t="s">
        <v>4351</v>
      </c>
      <c r="G5129" s="68" t="s">
        <v>4352</v>
      </c>
      <c r="H5129" s="69">
        <v>55260</v>
      </c>
      <c r="I5129" s="68" t="s">
        <v>5151</v>
      </c>
      <c r="J5129" s="70"/>
      <c r="K5129" s="178"/>
    </row>
    <row r="5130" spans="1:11">
      <c r="A5130" s="67" t="s">
        <v>3587</v>
      </c>
      <c r="B5130" s="68" t="s">
        <v>3588</v>
      </c>
      <c r="C5130" s="68" t="s">
        <v>3583</v>
      </c>
      <c r="D5130" s="68" t="s">
        <v>3584</v>
      </c>
      <c r="E5130" s="68" t="s">
        <v>4350</v>
      </c>
      <c r="F5130" s="68" t="s">
        <v>4351</v>
      </c>
      <c r="G5130" s="68" t="s">
        <v>4352</v>
      </c>
      <c r="H5130" s="69">
        <v>276300</v>
      </c>
      <c r="I5130" s="68" t="s">
        <v>5151</v>
      </c>
      <c r="J5130" s="70"/>
      <c r="K5130" s="178"/>
    </row>
    <row r="5131" spans="1:11">
      <c r="A5131" s="67" t="s">
        <v>3601</v>
      </c>
      <c r="B5131" s="68" t="s">
        <v>3602</v>
      </c>
      <c r="C5131" s="68" t="s">
        <v>3583</v>
      </c>
      <c r="D5131" s="68" t="s">
        <v>3584</v>
      </c>
      <c r="E5131" s="68" t="s">
        <v>4350</v>
      </c>
      <c r="F5131" s="68" t="s">
        <v>4351</v>
      </c>
      <c r="G5131" s="68" t="s">
        <v>4352</v>
      </c>
      <c r="H5131" s="69">
        <v>20335669</v>
      </c>
      <c r="I5131" s="68" t="s">
        <v>5151</v>
      </c>
      <c r="J5131" s="70"/>
      <c r="K5131" s="178"/>
    </row>
    <row r="5132" spans="1:11">
      <c r="A5132" s="67" t="s">
        <v>3605</v>
      </c>
      <c r="B5132" s="68" t="s">
        <v>3606</v>
      </c>
      <c r="C5132" s="68" t="s">
        <v>3607</v>
      </c>
      <c r="D5132" s="68" t="s">
        <v>3608</v>
      </c>
      <c r="E5132" s="68" t="s">
        <v>4350</v>
      </c>
      <c r="F5132" s="68" t="s">
        <v>4351</v>
      </c>
      <c r="G5132" s="68" t="s">
        <v>4352</v>
      </c>
      <c r="H5132" s="69">
        <v>56696729</v>
      </c>
      <c r="I5132" s="68" t="s">
        <v>5151</v>
      </c>
      <c r="J5132" s="70"/>
      <c r="K5132" s="178"/>
    </row>
    <row r="5133" spans="1:11">
      <c r="A5133" s="67" t="s">
        <v>3623</v>
      </c>
      <c r="B5133" s="68" t="s">
        <v>3624</v>
      </c>
      <c r="C5133" s="68" t="s">
        <v>3625</v>
      </c>
      <c r="D5133" s="68" t="s">
        <v>3626</v>
      </c>
      <c r="E5133" s="68" t="s">
        <v>4350</v>
      </c>
      <c r="F5133" s="68" t="s">
        <v>4351</v>
      </c>
      <c r="G5133" s="68" t="s">
        <v>4352</v>
      </c>
      <c r="H5133" s="69">
        <v>9173155</v>
      </c>
      <c r="I5133" s="68" t="s">
        <v>5151</v>
      </c>
      <c r="J5133" s="70"/>
      <c r="K5133" s="178"/>
    </row>
    <row r="5134" spans="1:11">
      <c r="A5134" s="67" t="s">
        <v>3635</v>
      </c>
      <c r="B5134" s="68" t="s">
        <v>3636</v>
      </c>
      <c r="C5134" s="68" t="s">
        <v>3625</v>
      </c>
      <c r="D5134" s="68" t="s">
        <v>3626</v>
      </c>
      <c r="E5134" s="68" t="s">
        <v>4350</v>
      </c>
      <c r="F5134" s="68" t="s">
        <v>4351</v>
      </c>
      <c r="G5134" s="68" t="s">
        <v>4352</v>
      </c>
      <c r="H5134" s="69">
        <v>56973029</v>
      </c>
      <c r="I5134" s="68" t="s">
        <v>5151</v>
      </c>
      <c r="J5134" s="70"/>
      <c r="K5134" s="178"/>
    </row>
    <row r="5135" spans="1:11">
      <c r="A5135" s="67" t="s">
        <v>4226</v>
      </c>
      <c r="B5135" s="68" t="s">
        <v>4227</v>
      </c>
      <c r="C5135" s="68" t="s">
        <v>3625</v>
      </c>
      <c r="D5135" s="68" t="s">
        <v>3626</v>
      </c>
      <c r="E5135" s="68" t="s">
        <v>4350</v>
      </c>
      <c r="F5135" s="68" t="s">
        <v>4351</v>
      </c>
      <c r="G5135" s="68" t="s">
        <v>4352</v>
      </c>
      <c r="H5135" s="69">
        <v>828900</v>
      </c>
      <c r="I5135" s="68" t="s">
        <v>5151</v>
      </c>
      <c r="J5135" s="70"/>
      <c r="K5135" s="178"/>
    </row>
    <row r="5136" spans="1:11">
      <c r="A5136" s="67" t="s">
        <v>3647</v>
      </c>
      <c r="B5136" s="68" t="s">
        <v>3648</v>
      </c>
      <c r="C5136" s="68" t="s">
        <v>3625</v>
      </c>
      <c r="D5136" s="68" t="s">
        <v>3626</v>
      </c>
      <c r="E5136" s="68" t="s">
        <v>4350</v>
      </c>
      <c r="F5136" s="68" t="s">
        <v>4351</v>
      </c>
      <c r="G5136" s="68" t="s">
        <v>4352</v>
      </c>
      <c r="H5136" s="69">
        <v>7681135</v>
      </c>
      <c r="I5136" s="68" t="s">
        <v>5151</v>
      </c>
      <c r="J5136" s="70"/>
      <c r="K5136" s="178"/>
    </row>
    <row r="5137" spans="1:11">
      <c r="A5137" s="67" t="s">
        <v>3657</v>
      </c>
      <c r="B5137" s="68" t="s">
        <v>3658</v>
      </c>
      <c r="C5137" s="68" t="s">
        <v>3651</v>
      </c>
      <c r="D5137" s="68" t="s">
        <v>3652</v>
      </c>
      <c r="E5137" s="68" t="s">
        <v>4350</v>
      </c>
      <c r="F5137" s="68" t="s">
        <v>4351</v>
      </c>
      <c r="G5137" s="68" t="s">
        <v>4352</v>
      </c>
      <c r="H5137" s="69">
        <v>234407108</v>
      </c>
      <c r="I5137" s="68" t="s">
        <v>5151</v>
      </c>
      <c r="J5137" s="70"/>
      <c r="K5137" s="178"/>
    </row>
    <row r="5138" spans="1:11">
      <c r="A5138" s="67" t="s">
        <v>3663</v>
      </c>
      <c r="B5138" s="68" t="s">
        <v>3664</v>
      </c>
      <c r="C5138" s="68" t="s">
        <v>3651</v>
      </c>
      <c r="D5138" s="68" t="s">
        <v>3652</v>
      </c>
      <c r="E5138" s="68" t="s">
        <v>4350</v>
      </c>
      <c r="F5138" s="68" t="s">
        <v>4351</v>
      </c>
      <c r="G5138" s="68" t="s">
        <v>4352</v>
      </c>
      <c r="H5138" s="69">
        <v>45543526</v>
      </c>
      <c r="I5138" s="68" t="s">
        <v>5151</v>
      </c>
      <c r="J5138" s="70"/>
      <c r="K5138" s="178"/>
    </row>
    <row r="5139" spans="1:11">
      <c r="A5139" s="67" t="s">
        <v>3669</v>
      </c>
      <c r="B5139" s="68" t="s">
        <v>3670</v>
      </c>
      <c r="C5139" s="68" t="s">
        <v>3651</v>
      </c>
      <c r="D5139" s="68" t="s">
        <v>3652</v>
      </c>
      <c r="E5139" s="68" t="s">
        <v>4350</v>
      </c>
      <c r="F5139" s="68" t="s">
        <v>4351</v>
      </c>
      <c r="G5139" s="68" t="s">
        <v>4352</v>
      </c>
      <c r="H5139" s="69">
        <v>718379</v>
      </c>
      <c r="I5139" s="68" t="s">
        <v>5151</v>
      </c>
      <c r="J5139" s="70"/>
      <c r="K5139" s="178"/>
    </row>
    <row r="5140" spans="1:11">
      <c r="A5140" s="67" t="s">
        <v>3683</v>
      </c>
      <c r="B5140" s="68" t="s">
        <v>3684</v>
      </c>
      <c r="C5140" s="68" t="s">
        <v>3679</v>
      </c>
      <c r="D5140" s="68" t="s">
        <v>3680</v>
      </c>
      <c r="E5140" s="68" t="s">
        <v>4350</v>
      </c>
      <c r="F5140" s="68" t="s">
        <v>4351</v>
      </c>
      <c r="G5140" s="68" t="s">
        <v>4352</v>
      </c>
      <c r="H5140" s="69">
        <v>4089238</v>
      </c>
      <c r="I5140" s="68" t="s">
        <v>5151</v>
      </c>
      <c r="J5140" s="70"/>
      <c r="K5140" s="178"/>
    </row>
    <row r="5141" spans="1:11">
      <c r="A5141" s="67" t="s">
        <v>3731</v>
      </c>
      <c r="B5141" s="68" t="s">
        <v>3732</v>
      </c>
      <c r="C5141" s="68" t="s">
        <v>3693</v>
      </c>
      <c r="D5141" s="68" t="s">
        <v>3694</v>
      </c>
      <c r="E5141" s="68" t="s">
        <v>4350</v>
      </c>
      <c r="F5141" s="68" t="s">
        <v>4351</v>
      </c>
      <c r="G5141" s="68" t="s">
        <v>4352</v>
      </c>
      <c r="H5141" s="69">
        <v>386820</v>
      </c>
      <c r="I5141" s="68" t="s">
        <v>5151</v>
      </c>
      <c r="J5141" s="70"/>
      <c r="K5141" s="178"/>
    </row>
    <row r="5142" spans="1:11">
      <c r="A5142" s="67" t="s">
        <v>3743</v>
      </c>
      <c r="B5142" s="68" t="s">
        <v>3744</v>
      </c>
      <c r="C5142" s="68" t="s">
        <v>3693</v>
      </c>
      <c r="D5142" s="68" t="s">
        <v>3694</v>
      </c>
      <c r="E5142" s="68" t="s">
        <v>4350</v>
      </c>
      <c r="F5142" s="68" t="s">
        <v>4351</v>
      </c>
      <c r="G5142" s="68" t="s">
        <v>4352</v>
      </c>
      <c r="H5142" s="69">
        <v>34040142</v>
      </c>
      <c r="I5142" s="68" t="s">
        <v>5151</v>
      </c>
      <c r="J5142" s="70"/>
      <c r="K5142" s="178"/>
    </row>
    <row r="5143" spans="1:11">
      <c r="A5143" s="67" t="s">
        <v>3759</v>
      </c>
      <c r="B5143" s="68" t="s">
        <v>3760</v>
      </c>
      <c r="C5143" s="68" t="s">
        <v>3749</v>
      </c>
      <c r="D5143" s="68" t="s">
        <v>3750</v>
      </c>
      <c r="E5143" s="68" t="s">
        <v>4350</v>
      </c>
      <c r="F5143" s="68" t="s">
        <v>4351</v>
      </c>
      <c r="G5143" s="68" t="s">
        <v>4352</v>
      </c>
      <c r="H5143" s="69">
        <v>18291050</v>
      </c>
      <c r="I5143" s="68" t="s">
        <v>5151</v>
      </c>
      <c r="J5143" s="70"/>
      <c r="K5143" s="178"/>
    </row>
    <row r="5144" spans="1:11">
      <c r="A5144" s="67" t="s">
        <v>3777</v>
      </c>
      <c r="B5144" s="68" t="s">
        <v>3778</v>
      </c>
      <c r="C5144" s="68" t="s">
        <v>3765</v>
      </c>
      <c r="D5144" s="68" t="s">
        <v>3766</v>
      </c>
      <c r="E5144" s="68" t="s">
        <v>4350</v>
      </c>
      <c r="F5144" s="68" t="s">
        <v>4351</v>
      </c>
      <c r="G5144" s="68" t="s">
        <v>4352</v>
      </c>
      <c r="H5144" s="69">
        <v>5415477</v>
      </c>
      <c r="I5144" s="68" t="s">
        <v>5151</v>
      </c>
      <c r="J5144" s="70"/>
      <c r="K5144" s="178"/>
    </row>
    <row r="5145" spans="1:11">
      <c r="A5145" s="67" t="s">
        <v>4312</v>
      </c>
      <c r="B5145" s="68" t="s">
        <v>4313</v>
      </c>
      <c r="C5145" s="68" t="s">
        <v>3783</v>
      </c>
      <c r="D5145" s="68" t="s">
        <v>3784</v>
      </c>
      <c r="E5145" s="68" t="s">
        <v>4350</v>
      </c>
      <c r="F5145" s="68" t="s">
        <v>4351</v>
      </c>
      <c r="G5145" s="68" t="s">
        <v>4352</v>
      </c>
      <c r="H5145" s="69">
        <v>0</v>
      </c>
      <c r="I5145" s="68" t="s">
        <v>5151</v>
      </c>
      <c r="J5145" s="70"/>
      <c r="K5145" s="178"/>
    </row>
    <row r="5146" spans="1:11">
      <c r="A5146" s="67" t="s">
        <v>3797</v>
      </c>
      <c r="B5146" s="68" t="s">
        <v>3798</v>
      </c>
      <c r="C5146" s="68" t="s">
        <v>3783</v>
      </c>
      <c r="D5146" s="68" t="s">
        <v>3784</v>
      </c>
      <c r="E5146" s="68" t="s">
        <v>4350</v>
      </c>
      <c r="F5146" s="68" t="s">
        <v>4351</v>
      </c>
      <c r="G5146" s="68" t="s">
        <v>4352</v>
      </c>
      <c r="H5146" s="69">
        <v>9007375</v>
      </c>
      <c r="I5146" s="68" t="s">
        <v>5151</v>
      </c>
      <c r="J5146" s="70"/>
      <c r="K5146" s="178"/>
    </row>
    <row r="5147" spans="1:11">
      <c r="A5147" s="67" t="s">
        <v>3840</v>
      </c>
      <c r="B5147" s="68" t="s">
        <v>3841</v>
      </c>
      <c r="C5147" s="68" t="s">
        <v>3824</v>
      </c>
      <c r="D5147" s="68" t="s">
        <v>3825</v>
      </c>
      <c r="E5147" s="68" t="s">
        <v>4350</v>
      </c>
      <c r="F5147" s="68" t="s">
        <v>4351</v>
      </c>
      <c r="G5147" s="68" t="s">
        <v>4352</v>
      </c>
      <c r="H5147" s="69">
        <v>33155982</v>
      </c>
      <c r="I5147" s="68" t="s">
        <v>5151</v>
      </c>
      <c r="J5147" s="70"/>
      <c r="K5147" s="178"/>
    </row>
    <row r="5148" spans="1:11">
      <c r="A5148" s="67" t="s">
        <v>4200</v>
      </c>
      <c r="B5148" s="68" t="s">
        <v>4201</v>
      </c>
      <c r="C5148" s="68" t="s">
        <v>3824</v>
      </c>
      <c r="D5148" s="68" t="s">
        <v>3825</v>
      </c>
      <c r="E5148" s="68" t="s">
        <v>4350</v>
      </c>
      <c r="F5148" s="68" t="s">
        <v>4351</v>
      </c>
      <c r="G5148" s="68" t="s">
        <v>4352</v>
      </c>
      <c r="H5148" s="69">
        <v>13631385</v>
      </c>
      <c r="I5148" s="68" t="s">
        <v>5151</v>
      </c>
      <c r="J5148" s="70"/>
      <c r="K5148" s="178"/>
    </row>
    <row r="5149" spans="1:11">
      <c r="A5149" s="67" t="s">
        <v>3896</v>
      </c>
      <c r="B5149" s="68" t="s">
        <v>3897</v>
      </c>
      <c r="C5149" s="68" t="s">
        <v>3846</v>
      </c>
      <c r="D5149" s="68" t="s">
        <v>3847</v>
      </c>
      <c r="E5149" s="68" t="s">
        <v>4350</v>
      </c>
      <c r="F5149" s="68" t="s">
        <v>4351</v>
      </c>
      <c r="G5149" s="68" t="s">
        <v>4352</v>
      </c>
      <c r="H5149" s="69">
        <v>53988991</v>
      </c>
      <c r="I5149" s="68" t="s">
        <v>5151</v>
      </c>
      <c r="J5149" s="70"/>
      <c r="K5149" s="178"/>
    </row>
    <row r="5150" spans="1:11">
      <c r="A5150" s="67" t="s">
        <v>3898</v>
      </c>
      <c r="B5150" s="68" t="s">
        <v>3899</v>
      </c>
      <c r="C5150" s="68" t="s">
        <v>3900</v>
      </c>
      <c r="D5150" s="68" t="s">
        <v>3901</v>
      </c>
      <c r="E5150" s="68" t="s">
        <v>4350</v>
      </c>
      <c r="F5150" s="68" t="s">
        <v>4351</v>
      </c>
      <c r="G5150" s="68" t="s">
        <v>4352</v>
      </c>
      <c r="H5150" s="69">
        <v>3757678</v>
      </c>
      <c r="I5150" s="68" t="s">
        <v>5151</v>
      </c>
      <c r="J5150" s="70"/>
      <c r="K5150" s="178"/>
    </row>
    <row r="5151" spans="1:11">
      <c r="A5151" s="67" t="s">
        <v>3904</v>
      </c>
      <c r="B5151" s="68" t="s">
        <v>3905</v>
      </c>
      <c r="C5151" s="68" t="s">
        <v>3900</v>
      </c>
      <c r="D5151" s="68" t="s">
        <v>3901</v>
      </c>
      <c r="E5151" s="68" t="s">
        <v>4350</v>
      </c>
      <c r="F5151" s="68" t="s">
        <v>4351</v>
      </c>
      <c r="G5151" s="68" t="s">
        <v>4352</v>
      </c>
      <c r="H5151" s="69">
        <v>7902176</v>
      </c>
      <c r="I5151" s="68" t="s">
        <v>5151</v>
      </c>
      <c r="J5151" s="70"/>
      <c r="K5151" s="178"/>
    </row>
    <row r="5152" spans="1:11">
      <c r="A5152" s="67" t="s">
        <v>3910</v>
      </c>
      <c r="B5152" s="68" t="s">
        <v>3911</v>
      </c>
      <c r="C5152" s="68" t="s">
        <v>3900</v>
      </c>
      <c r="D5152" s="68" t="s">
        <v>3901</v>
      </c>
      <c r="E5152" s="68" t="s">
        <v>4350</v>
      </c>
      <c r="F5152" s="68" t="s">
        <v>4351</v>
      </c>
      <c r="G5152" s="68" t="s">
        <v>4352</v>
      </c>
      <c r="H5152" s="69">
        <v>442080</v>
      </c>
      <c r="I5152" s="68" t="s">
        <v>5151</v>
      </c>
      <c r="J5152" s="70"/>
      <c r="K5152" s="178"/>
    </row>
    <row r="5153" spans="1:11">
      <c r="A5153" s="67" t="s">
        <v>3918</v>
      </c>
      <c r="B5153" s="68" t="s">
        <v>3919</v>
      </c>
      <c r="C5153" s="68" t="s">
        <v>3900</v>
      </c>
      <c r="D5153" s="68" t="s">
        <v>3901</v>
      </c>
      <c r="E5153" s="68" t="s">
        <v>4350</v>
      </c>
      <c r="F5153" s="68" t="s">
        <v>4351</v>
      </c>
      <c r="G5153" s="68" t="s">
        <v>4352</v>
      </c>
      <c r="H5153" s="69">
        <v>17793711</v>
      </c>
      <c r="I5153" s="68" t="s">
        <v>5151</v>
      </c>
      <c r="J5153" s="70"/>
      <c r="K5153" s="178"/>
    </row>
    <row r="5154" spans="1:11">
      <c r="A5154" s="67" t="s">
        <v>3946</v>
      </c>
      <c r="B5154" s="68" t="s">
        <v>3947</v>
      </c>
      <c r="C5154" s="68" t="s">
        <v>3924</v>
      </c>
      <c r="D5154" s="68" t="s">
        <v>3925</v>
      </c>
      <c r="E5154" s="68" t="s">
        <v>4350</v>
      </c>
      <c r="F5154" s="68" t="s">
        <v>4351</v>
      </c>
      <c r="G5154" s="68" t="s">
        <v>4352</v>
      </c>
      <c r="H5154" s="69">
        <v>5249698</v>
      </c>
      <c r="I5154" s="68" t="s">
        <v>5151</v>
      </c>
      <c r="J5154" s="70"/>
      <c r="K5154" s="178"/>
    </row>
    <row r="5155" spans="1:11">
      <c r="A5155" s="67" t="s">
        <v>3954</v>
      </c>
      <c r="B5155" s="68" t="s">
        <v>3955</v>
      </c>
      <c r="C5155" s="68" t="s">
        <v>3952</v>
      </c>
      <c r="D5155" s="68" t="s">
        <v>3953</v>
      </c>
      <c r="E5155" s="68" t="s">
        <v>4350</v>
      </c>
      <c r="F5155" s="68" t="s">
        <v>4351</v>
      </c>
      <c r="G5155" s="68" t="s">
        <v>4352</v>
      </c>
      <c r="H5155" s="69">
        <v>4752357</v>
      </c>
      <c r="I5155" s="68" t="s">
        <v>5151</v>
      </c>
      <c r="J5155" s="70"/>
      <c r="K5155" s="178"/>
    </row>
    <row r="5156" spans="1:11">
      <c r="A5156" s="67" t="s">
        <v>3964</v>
      </c>
      <c r="B5156" s="68" t="s">
        <v>3965</v>
      </c>
      <c r="C5156" s="68" t="s">
        <v>3952</v>
      </c>
      <c r="D5156" s="68" t="s">
        <v>3953</v>
      </c>
      <c r="E5156" s="68" t="s">
        <v>4350</v>
      </c>
      <c r="F5156" s="68" t="s">
        <v>4351</v>
      </c>
      <c r="G5156" s="68" t="s">
        <v>4352</v>
      </c>
      <c r="H5156" s="69">
        <v>6078596</v>
      </c>
      <c r="I5156" s="68" t="s">
        <v>5151</v>
      </c>
      <c r="J5156" s="70"/>
      <c r="K5156" s="178"/>
    </row>
    <row r="5157" spans="1:11">
      <c r="A5157" s="67" t="s">
        <v>3972</v>
      </c>
      <c r="B5157" s="68" t="s">
        <v>3973</v>
      </c>
      <c r="C5157" s="68" t="s">
        <v>3970</v>
      </c>
      <c r="D5157" s="68" t="s">
        <v>3971</v>
      </c>
      <c r="E5157" s="68" t="s">
        <v>4350</v>
      </c>
      <c r="F5157" s="68" t="s">
        <v>4351</v>
      </c>
      <c r="G5157" s="68" t="s">
        <v>4352</v>
      </c>
      <c r="H5157" s="69">
        <v>331560</v>
      </c>
      <c r="I5157" s="68" t="s">
        <v>5151</v>
      </c>
      <c r="J5157" s="70"/>
      <c r="K5157" s="178"/>
    </row>
    <row r="5158" spans="1:11">
      <c r="A5158" s="67" t="s">
        <v>4016</v>
      </c>
      <c r="B5158" s="68" t="s">
        <v>4017</v>
      </c>
      <c r="C5158" s="68" t="s">
        <v>4004</v>
      </c>
      <c r="D5158" s="68" t="s">
        <v>4005</v>
      </c>
      <c r="E5158" s="68" t="s">
        <v>4350</v>
      </c>
      <c r="F5158" s="68" t="s">
        <v>4351</v>
      </c>
      <c r="G5158" s="68" t="s">
        <v>4352</v>
      </c>
      <c r="H5158" s="69">
        <v>15251751</v>
      </c>
      <c r="I5158" s="68" t="s">
        <v>5151</v>
      </c>
      <c r="J5158" s="70"/>
      <c r="K5158" s="178"/>
    </row>
    <row r="5159" spans="1:11">
      <c r="A5159" s="67" t="s">
        <v>4028</v>
      </c>
      <c r="B5159" s="68" t="s">
        <v>4029</v>
      </c>
      <c r="C5159" s="68" t="s">
        <v>4022</v>
      </c>
      <c r="D5159" s="68" t="s">
        <v>4023</v>
      </c>
      <c r="E5159" s="68" t="s">
        <v>4350</v>
      </c>
      <c r="F5159" s="68" t="s">
        <v>4351</v>
      </c>
      <c r="G5159" s="68" t="s">
        <v>4352</v>
      </c>
      <c r="H5159" s="69">
        <v>21440869</v>
      </c>
      <c r="I5159" s="68" t="s">
        <v>5151</v>
      </c>
      <c r="J5159" s="70"/>
      <c r="K5159" s="178"/>
    </row>
    <row r="5160" spans="1:11">
      <c r="A5160" s="67" t="s">
        <v>4038</v>
      </c>
      <c r="B5160" s="68" t="s">
        <v>4039</v>
      </c>
      <c r="C5160" s="68" t="s">
        <v>4022</v>
      </c>
      <c r="D5160" s="68" t="s">
        <v>4023</v>
      </c>
      <c r="E5160" s="68" t="s">
        <v>4350</v>
      </c>
      <c r="F5160" s="68" t="s">
        <v>4351</v>
      </c>
      <c r="G5160" s="68" t="s">
        <v>4352</v>
      </c>
      <c r="H5160" s="69">
        <v>6023337</v>
      </c>
      <c r="I5160" s="68" t="s">
        <v>5151</v>
      </c>
      <c r="J5160" s="70"/>
      <c r="K5160" s="178"/>
    </row>
    <row r="5161" spans="1:11">
      <c r="A5161" s="67" t="s">
        <v>4068</v>
      </c>
      <c r="B5161" s="68" t="s">
        <v>4069</v>
      </c>
      <c r="C5161" s="68" t="s">
        <v>4042</v>
      </c>
      <c r="D5161" s="68" t="s">
        <v>4043</v>
      </c>
      <c r="E5161" s="68" t="s">
        <v>4350</v>
      </c>
      <c r="F5161" s="68" t="s">
        <v>4351</v>
      </c>
      <c r="G5161" s="68" t="s">
        <v>4352</v>
      </c>
      <c r="H5161" s="69">
        <v>11549334</v>
      </c>
      <c r="I5161" s="68" t="s">
        <v>5151</v>
      </c>
      <c r="J5161" s="70"/>
      <c r="K5161" s="178"/>
    </row>
    <row r="5162" spans="1:11">
      <c r="A5162" s="67" t="s">
        <v>4082</v>
      </c>
      <c r="B5162" s="68" t="s">
        <v>4083</v>
      </c>
      <c r="C5162" s="68" t="s">
        <v>4072</v>
      </c>
      <c r="D5162" s="68" t="s">
        <v>4073</v>
      </c>
      <c r="E5162" s="68" t="s">
        <v>4350</v>
      </c>
      <c r="F5162" s="68" t="s">
        <v>4351</v>
      </c>
      <c r="G5162" s="68" t="s">
        <v>4352</v>
      </c>
      <c r="H5162" s="69">
        <v>7846916</v>
      </c>
      <c r="I5162" s="68" t="s">
        <v>5151</v>
      </c>
      <c r="J5162" s="70"/>
      <c r="K5162" s="178"/>
    </row>
    <row r="5163" spans="1:11">
      <c r="A5163" s="67" t="s">
        <v>4110</v>
      </c>
      <c r="B5163" s="68" t="s">
        <v>4111</v>
      </c>
      <c r="C5163" s="68" t="s">
        <v>4100</v>
      </c>
      <c r="D5163" s="68" t="s">
        <v>4101</v>
      </c>
      <c r="E5163" s="68" t="s">
        <v>4350</v>
      </c>
      <c r="F5163" s="68" t="s">
        <v>4351</v>
      </c>
      <c r="G5163" s="68" t="s">
        <v>4352</v>
      </c>
      <c r="H5163" s="69">
        <v>718379</v>
      </c>
      <c r="I5163" s="68" t="s">
        <v>5151</v>
      </c>
      <c r="J5163" s="70"/>
      <c r="K5163" s="178"/>
    </row>
    <row r="5164" spans="1:11">
      <c r="A5164" s="67" t="s">
        <v>4112</v>
      </c>
      <c r="B5164" s="68" t="s">
        <v>4113</v>
      </c>
      <c r="C5164" s="68" t="s">
        <v>4100</v>
      </c>
      <c r="D5164" s="68" t="s">
        <v>4101</v>
      </c>
      <c r="E5164" s="68" t="s">
        <v>4350</v>
      </c>
      <c r="F5164" s="68" t="s">
        <v>4351</v>
      </c>
      <c r="G5164" s="68" t="s">
        <v>4352</v>
      </c>
      <c r="H5164" s="69">
        <v>3978718</v>
      </c>
      <c r="I5164" s="68" t="s">
        <v>5151</v>
      </c>
      <c r="J5164" s="70"/>
      <c r="K5164" s="178"/>
    </row>
    <row r="5165" spans="1:11">
      <c r="A5165" s="67" t="s">
        <v>4172</v>
      </c>
      <c r="B5165" s="68" t="s">
        <v>4173</v>
      </c>
      <c r="C5165" s="68" t="s">
        <v>4174</v>
      </c>
      <c r="D5165" s="68" t="s">
        <v>4175</v>
      </c>
      <c r="E5165" s="68" t="s">
        <v>4350</v>
      </c>
      <c r="F5165" s="68" t="s">
        <v>4351</v>
      </c>
      <c r="G5165" s="68" t="s">
        <v>4352</v>
      </c>
      <c r="H5165" s="69">
        <v>1105203</v>
      </c>
      <c r="I5165" s="68" t="s">
        <v>5151</v>
      </c>
      <c r="J5165" s="70"/>
      <c r="K5165" s="178"/>
    </row>
    <row r="5166" spans="1:11">
      <c r="A5166" s="67" t="s">
        <v>3448</v>
      </c>
      <c r="B5166" s="68" t="s">
        <v>3449</v>
      </c>
      <c r="C5166" s="68" t="s">
        <v>3450</v>
      </c>
      <c r="D5166" s="68" t="s">
        <v>3451</v>
      </c>
      <c r="E5166" s="68" t="s">
        <v>4350</v>
      </c>
      <c r="F5166" s="68" t="s">
        <v>4351</v>
      </c>
      <c r="G5166" s="68" t="s">
        <v>4352</v>
      </c>
      <c r="H5166" s="69">
        <v>-23342668</v>
      </c>
      <c r="I5166" s="68" t="s">
        <v>5151</v>
      </c>
      <c r="J5166" s="70"/>
      <c r="K5166" s="178"/>
    </row>
    <row r="5167" spans="1:11">
      <c r="A5167" s="67" t="s">
        <v>4353</v>
      </c>
      <c r="B5167" s="68" t="s">
        <v>4354</v>
      </c>
      <c r="C5167" s="68" t="s">
        <v>3450</v>
      </c>
      <c r="D5167" s="68" t="s">
        <v>3451</v>
      </c>
      <c r="E5167" s="68" t="s">
        <v>4350</v>
      </c>
      <c r="F5167" s="68" t="s">
        <v>4351</v>
      </c>
      <c r="G5167" s="68" t="s">
        <v>4352</v>
      </c>
      <c r="H5167" s="69">
        <v>171117524</v>
      </c>
      <c r="I5167" s="68" t="s">
        <v>5151</v>
      </c>
      <c r="J5167" s="70"/>
      <c r="K5167" s="178"/>
    </row>
    <row r="5168" spans="1:11">
      <c r="A5168" s="67" t="s">
        <v>4293</v>
      </c>
      <c r="B5168" s="68" t="s">
        <v>4294</v>
      </c>
      <c r="C5168" s="68" t="s">
        <v>3489</v>
      </c>
      <c r="D5168" s="68" t="s">
        <v>3490</v>
      </c>
      <c r="E5168" s="68" t="s">
        <v>4350</v>
      </c>
      <c r="F5168" s="68" t="s">
        <v>4351</v>
      </c>
      <c r="G5168" s="68" t="s">
        <v>4352</v>
      </c>
      <c r="H5168" s="69">
        <v>186329090</v>
      </c>
      <c r="I5168" s="68" t="s">
        <v>5151</v>
      </c>
      <c r="J5168" s="70"/>
      <c r="K5168" s="178"/>
    </row>
    <row r="5169" spans="1:11">
      <c r="A5169" s="67" t="s">
        <v>3501</v>
      </c>
      <c r="B5169" s="68" t="s">
        <v>3502</v>
      </c>
      <c r="C5169" s="68" t="s">
        <v>3489</v>
      </c>
      <c r="D5169" s="68" t="s">
        <v>3490</v>
      </c>
      <c r="E5169" s="68" t="s">
        <v>4350</v>
      </c>
      <c r="F5169" s="68" t="s">
        <v>4351</v>
      </c>
      <c r="G5169" s="68" t="s">
        <v>4352</v>
      </c>
      <c r="H5169" s="69">
        <v>4570</v>
      </c>
      <c r="I5169" s="68" t="s">
        <v>5151</v>
      </c>
      <c r="J5169" s="70"/>
      <c r="K5169" s="178"/>
    </row>
    <row r="5170" spans="1:11">
      <c r="A5170" s="67" t="s">
        <v>3519</v>
      </c>
      <c r="B5170" s="68" t="s">
        <v>3520</v>
      </c>
      <c r="C5170" s="68" t="s">
        <v>3489</v>
      </c>
      <c r="D5170" s="68" t="s">
        <v>3490</v>
      </c>
      <c r="E5170" s="68" t="s">
        <v>4350</v>
      </c>
      <c r="F5170" s="68" t="s">
        <v>4351</v>
      </c>
      <c r="G5170" s="68" t="s">
        <v>4352</v>
      </c>
      <c r="H5170" s="69">
        <v>-653748</v>
      </c>
      <c r="I5170" s="68" t="s">
        <v>5151</v>
      </c>
      <c r="J5170" s="70"/>
      <c r="K5170" s="178"/>
    </row>
    <row r="5171" spans="1:11">
      <c r="A5171" s="67" t="s">
        <v>4220</v>
      </c>
      <c r="B5171" s="68" t="s">
        <v>4221</v>
      </c>
      <c r="C5171" s="68" t="s">
        <v>3489</v>
      </c>
      <c r="D5171" s="68" t="s">
        <v>3490</v>
      </c>
      <c r="E5171" s="68" t="s">
        <v>4350</v>
      </c>
      <c r="F5171" s="68" t="s">
        <v>4351</v>
      </c>
      <c r="G5171" s="68" t="s">
        <v>4352</v>
      </c>
      <c r="H5171" s="69">
        <v>-5922192</v>
      </c>
      <c r="I5171" s="68" t="s">
        <v>5151</v>
      </c>
      <c r="J5171" s="70"/>
      <c r="K5171" s="178"/>
    </row>
    <row r="5172" spans="1:11">
      <c r="A5172" s="67" t="s">
        <v>4222</v>
      </c>
      <c r="B5172" s="68" t="s">
        <v>4223</v>
      </c>
      <c r="C5172" s="68" t="s">
        <v>3489</v>
      </c>
      <c r="D5172" s="68" t="s">
        <v>3490</v>
      </c>
      <c r="E5172" s="68" t="s">
        <v>4350</v>
      </c>
      <c r="F5172" s="68" t="s">
        <v>4351</v>
      </c>
      <c r="G5172" s="68" t="s">
        <v>4352</v>
      </c>
      <c r="H5172" s="69">
        <v>-18843340</v>
      </c>
      <c r="I5172" s="68" t="s">
        <v>5151</v>
      </c>
      <c r="J5172" s="70"/>
      <c r="K5172" s="178"/>
    </row>
    <row r="5173" spans="1:11">
      <c r="A5173" s="67" t="s">
        <v>3537</v>
      </c>
      <c r="B5173" s="68" t="s">
        <v>3538</v>
      </c>
      <c r="C5173" s="68" t="s">
        <v>3539</v>
      </c>
      <c r="D5173" s="68" t="s">
        <v>3540</v>
      </c>
      <c r="E5173" s="68" t="s">
        <v>4350</v>
      </c>
      <c r="F5173" s="68" t="s">
        <v>4351</v>
      </c>
      <c r="G5173" s="68" t="s">
        <v>4352</v>
      </c>
      <c r="H5173" s="69">
        <v>-6499030</v>
      </c>
      <c r="I5173" s="68" t="s">
        <v>5151</v>
      </c>
      <c r="J5173" s="70"/>
      <c r="K5173" s="178"/>
    </row>
    <row r="5174" spans="1:11">
      <c r="A5174" s="67" t="s">
        <v>3549</v>
      </c>
      <c r="B5174" s="68" t="s">
        <v>3550</v>
      </c>
      <c r="C5174" s="68" t="s">
        <v>3539</v>
      </c>
      <c r="D5174" s="68" t="s">
        <v>3540</v>
      </c>
      <c r="E5174" s="68" t="s">
        <v>4350</v>
      </c>
      <c r="F5174" s="68" t="s">
        <v>4351</v>
      </c>
      <c r="G5174" s="68" t="s">
        <v>4352</v>
      </c>
      <c r="H5174" s="69">
        <v>-230734</v>
      </c>
      <c r="I5174" s="68" t="s">
        <v>5151</v>
      </c>
      <c r="J5174" s="70"/>
      <c r="K5174" s="178"/>
    </row>
    <row r="5175" spans="1:11">
      <c r="A5175" s="67" t="s">
        <v>3556</v>
      </c>
      <c r="B5175" s="68" t="s">
        <v>3557</v>
      </c>
      <c r="C5175" s="68" t="s">
        <v>3555</v>
      </c>
      <c r="D5175" s="68" t="s">
        <v>3554</v>
      </c>
      <c r="E5175" s="68" t="s">
        <v>4350</v>
      </c>
      <c r="F5175" s="68" t="s">
        <v>4351</v>
      </c>
      <c r="G5175" s="68" t="s">
        <v>4352</v>
      </c>
      <c r="H5175" s="69">
        <v>-5422268</v>
      </c>
      <c r="I5175" s="68" t="s">
        <v>5151</v>
      </c>
      <c r="J5175" s="70"/>
      <c r="K5175" s="178"/>
    </row>
    <row r="5176" spans="1:11">
      <c r="A5176" s="67" t="s">
        <v>4247</v>
      </c>
      <c r="B5176" s="68" t="s">
        <v>4248</v>
      </c>
      <c r="C5176" s="68" t="s">
        <v>3555</v>
      </c>
      <c r="D5176" s="68" t="s">
        <v>3554</v>
      </c>
      <c r="E5176" s="68" t="s">
        <v>4350</v>
      </c>
      <c r="F5176" s="68" t="s">
        <v>4351</v>
      </c>
      <c r="G5176" s="68" t="s">
        <v>4352</v>
      </c>
      <c r="H5176" s="69">
        <v>-38456</v>
      </c>
      <c r="I5176" s="68" t="s">
        <v>5151</v>
      </c>
      <c r="J5176" s="70"/>
      <c r="K5176" s="178"/>
    </row>
    <row r="5177" spans="1:11">
      <c r="A5177" s="67" t="s">
        <v>3587</v>
      </c>
      <c r="B5177" s="68" t="s">
        <v>3588</v>
      </c>
      <c r="C5177" s="68" t="s">
        <v>3583</v>
      </c>
      <c r="D5177" s="68" t="s">
        <v>3584</v>
      </c>
      <c r="E5177" s="68" t="s">
        <v>4350</v>
      </c>
      <c r="F5177" s="68" t="s">
        <v>4351</v>
      </c>
      <c r="G5177" s="68" t="s">
        <v>4352</v>
      </c>
      <c r="H5177" s="69">
        <v>-192278</v>
      </c>
      <c r="I5177" s="68" t="s">
        <v>5151</v>
      </c>
      <c r="J5177" s="70"/>
      <c r="K5177" s="178"/>
    </row>
    <row r="5178" spans="1:11">
      <c r="A5178" s="67" t="s">
        <v>3601</v>
      </c>
      <c r="B5178" s="68" t="s">
        <v>3602</v>
      </c>
      <c r="C5178" s="68" t="s">
        <v>3583</v>
      </c>
      <c r="D5178" s="68" t="s">
        <v>3584</v>
      </c>
      <c r="E5178" s="68" t="s">
        <v>4350</v>
      </c>
      <c r="F5178" s="68" t="s">
        <v>4351</v>
      </c>
      <c r="G5178" s="68" t="s">
        <v>4352</v>
      </c>
      <c r="H5178" s="69">
        <v>-14151732</v>
      </c>
      <c r="I5178" s="68" t="s">
        <v>5151</v>
      </c>
      <c r="J5178" s="70"/>
      <c r="K5178" s="178"/>
    </row>
    <row r="5179" spans="1:11">
      <c r="A5179" s="67" t="s">
        <v>3605</v>
      </c>
      <c r="B5179" s="68" t="s">
        <v>3606</v>
      </c>
      <c r="C5179" s="68" t="s">
        <v>3607</v>
      </c>
      <c r="D5179" s="68" t="s">
        <v>3608</v>
      </c>
      <c r="E5179" s="68" t="s">
        <v>4350</v>
      </c>
      <c r="F5179" s="68" t="s">
        <v>4351</v>
      </c>
      <c r="G5179" s="68" t="s">
        <v>4352</v>
      </c>
      <c r="H5179" s="69">
        <v>-39455646</v>
      </c>
      <c r="I5179" s="68" t="s">
        <v>5151</v>
      </c>
      <c r="J5179" s="70"/>
      <c r="K5179" s="178"/>
    </row>
    <row r="5180" spans="1:11">
      <c r="A5180" s="67" t="s">
        <v>3623</v>
      </c>
      <c r="B5180" s="68" t="s">
        <v>3624</v>
      </c>
      <c r="C5180" s="68" t="s">
        <v>3625</v>
      </c>
      <c r="D5180" s="68" t="s">
        <v>3626</v>
      </c>
      <c r="E5180" s="68" t="s">
        <v>4350</v>
      </c>
      <c r="F5180" s="68" t="s">
        <v>4351</v>
      </c>
      <c r="G5180" s="68" t="s">
        <v>4352</v>
      </c>
      <c r="H5180" s="69">
        <v>-6383662</v>
      </c>
      <c r="I5180" s="68" t="s">
        <v>5151</v>
      </c>
      <c r="J5180" s="70"/>
      <c r="K5180" s="178"/>
    </row>
    <row r="5181" spans="1:11">
      <c r="A5181" s="67" t="s">
        <v>3635</v>
      </c>
      <c r="B5181" s="68" t="s">
        <v>3636</v>
      </c>
      <c r="C5181" s="68" t="s">
        <v>3625</v>
      </c>
      <c r="D5181" s="68" t="s">
        <v>3626</v>
      </c>
      <c r="E5181" s="68" t="s">
        <v>4350</v>
      </c>
      <c r="F5181" s="68" t="s">
        <v>4351</v>
      </c>
      <c r="G5181" s="68" t="s">
        <v>4352</v>
      </c>
      <c r="H5181" s="69">
        <v>-39647924</v>
      </c>
      <c r="I5181" s="68" t="s">
        <v>5151</v>
      </c>
      <c r="J5181" s="70"/>
      <c r="K5181" s="178"/>
    </row>
    <row r="5182" spans="1:11">
      <c r="A5182" s="67" t="s">
        <v>4226</v>
      </c>
      <c r="B5182" s="68" t="s">
        <v>4227</v>
      </c>
      <c r="C5182" s="68" t="s">
        <v>3625</v>
      </c>
      <c r="D5182" s="68" t="s">
        <v>3626</v>
      </c>
      <c r="E5182" s="68" t="s">
        <v>4350</v>
      </c>
      <c r="F5182" s="68" t="s">
        <v>4351</v>
      </c>
      <c r="G5182" s="68" t="s">
        <v>4352</v>
      </c>
      <c r="H5182" s="69">
        <v>14897000</v>
      </c>
      <c r="I5182" s="68" t="s">
        <v>5151</v>
      </c>
      <c r="J5182" s="70"/>
      <c r="K5182" s="178"/>
    </row>
    <row r="5183" spans="1:11">
      <c r="A5183" s="67" t="s">
        <v>3647</v>
      </c>
      <c r="B5183" s="68" t="s">
        <v>3648</v>
      </c>
      <c r="C5183" s="68" t="s">
        <v>3625</v>
      </c>
      <c r="D5183" s="68" t="s">
        <v>3626</v>
      </c>
      <c r="E5183" s="68" t="s">
        <v>4350</v>
      </c>
      <c r="F5183" s="68" t="s">
        <v>4351</v>
      </c>
      <c r="G5183" s="68" t="s">
        <v>4352</v>
      </c>
      <c r="H5183" s="69">
        <v>-5345356</v>
      </c>
      <c r="I5183" s="68" t="s">
        <v>5151</v>
      </c>
      <c r="J5183" s="70"/>
      <c r="K5183" s="178"/>
    </row>
    <row r="5184" spans="1:11">
      <c r="A5184" s="67" t="s">
        <v>3649</v>
      </c>
      <c r="B5184" s="68" t="s">
        <v>3650</v>
      </c>
      <c r="C5184" s="68" t="s">
        <v>3651</v>
      </c>
      <c r="D5184" s="68" t="s">
        <v>3652</v>
      </c>
      <c r="E5184" s="68" t="s">
        <v>4350</v>
      </c>
      <c r="F5184" s="68" t="s">
        <v>4351</v>
      </c>
      <c r="G5184" s="68" t="s">
        <v>4352</v>
      </c>
      <c r="H5184" s="69">
        <v>50412427</v>
      </c>
      <c r="I5184" s="68" t="s">
        <v>5151</v>
      </c>
      <c r="J5184" s="70"/>
      <c r="K5184" s="178"/>
    </row>
    <row r="5185" spans="1:11">
      <c r="A5185" s="67" t="s">
        <v>3653</v>
      </c>
      <c r="B5185" s="68" t="s">
        <v>3654</v>
      </c>
      <c r="C5185" s="68" t="s">
        <v>3651</v>
      </c>
      <c r="D5185" s="68" t="s">
        <v>3652</v>
      </c>
      <c r="E5185" s="68" t="s">
        <v>4350</v>
      </c>
      <c r="F5185" s="68" t="s">
        <v>4351</v>
      </c>
      <c r="G5185" s="68" t="s">
        <v>4352</v>
      </c>
      <c r="H5185" s="69">
        <v>9804250</v>
      </c>
      <c r="I5185" s="68" t="s">
        <v>5151</v>
      </c>
      <c r="J5185" s="70"/>
      <c r="K5185" s="178"/>
    </row>
    <row r="5186" spans="1:11">
      <c r="A5186" s="67" t="s">
        <v>3663</v>
      </c>
      <c r="B5186" s="68" t="s">
        <v>3664</v>
      </c>
      <c r="C5186" s="68" t="s">
        <v>3651</v>
      </c>
      <c r="D5186" s="68" t="s">
        <v>3652</v>
      </c>
      <c r="E5186" s="68" t="s">
        <v>4350</v>
      </c>
      <c r="F5186" s="68" t="s">
        <v>4351</v>
      </c>
      <c r="G5186" s="68" t="s">
        <v>4352</v>
      </c>
      <c r="H5186" s="69">
        <v>1114500</v>
      </c>
      <c r="I5186" s="68" t="s">
        <v>5151</v>
      </c>
      <c r="J5186" s="70"/>
      <c r="K5186" s="178"/>
    </row>
    <row r="5187" spans="1:11">
      <c r="A5187" s="67" t="s">
        <v>3669</v>
      </c>
      <c r="B5187" s="68" t="s">
        <v>3670</v>
      </c>
      <c r="C5187" s="68" t="s">
        <v>3651</v>
      </c>
      <c r="D5187" s="68" t="s">
        <v>3652</v>
      </c>
      <c r="E5187" s="68" t="s">
        <v>4350</v>
      </c>
      <c r="F5187" s="68" t="s">
        <v>4351</v>
      </c>
      <c r="G5187" s="68" t="s">
        <v>4352</v>
      </c>
      <c r="H5187" s="69">
        <v>3868858</v>
      </c>
      <c r="I5187" s="68" t="s">
        <v>5151</v>
      </c>
      <c r="J5187" s="70"/>
      <c r="K5187" s="178"/>
    </row>
    <row r="5188" spans="1:11">
      <c r="A5188" s="67" t="s">
        <v>3683</v>
      </c>
      <c r="B5188" s="68" t="s">
        <v>3684</v>
      </c>
      <c r="C5188" s="68" t="s">
        <v>3679</v>
      </c>
      <c r="D5188" s="68" t="s">
        <v>3680</v>
      </c>
      <c r="E5188" s="68" t="s">
        <v>4350</v>
      </c>
      <c r="F5188" s="68" t="s">
        <v>4351</v>
      </c>
      <c r="G5188" s="68" t="s">
        <v>4352</v>
      </c>
      <c r="H5188" s="69">
        <v>-2845728</v>
      </c>
      <c r="I5188" s="68" t="s">
        <v>5151</v>
      </c>
      <c r="J5188" s="70"/>
      <c r="K5188" s="178"/>
    </row>
    <row r="5189" spans="1:11">
      <c r="A5189" s="67" t="s">
        <v>3731</v>
      </c>
      <c r="B5189" s="68" t="s">
        <v>3732</v>
      </c>
      <c r="C5189" s="68" t="s">
        <v>3693</v>
      </c>
      <c r="D5189" s="68" t="s">
        <v>3694</v>
      </c>
      <c r="E5189" s="68" t="s">
        <v>4350</v>
      </c>
      <c r="F5189" s="68" t="s">
        <v>4351</v>
      </c>
      <c r="G5189" s="68" t="s">
        <v>4352</v>
      </c>
      <c r="H5189" s="69">
        <v>-269190</v>
      </c>
      <c r="I5189" s="68" t="s">
        <v>5151</v>
      </c>
      <c r="J5189" s="70"/>
      <c r="K5189" s="178"/>
    </row>
    <row r="5190" spans="1:11">
      <c r="A5190" s="67" t="s">
        <v>3743</v>
      </c>
      <c r="B5190" s="68" t="s">
        <v>3744</v>
      </c>
      <c r="C5190" s="68" t="s">
        <v>3693</v>
      </c>
      <c r="D5190" s="68" t="s">
        <v>3694</v>
      </c>
      <c r="E5190" s="68" t="s">
        <v>4350</v>
      </c>
      <c r="F5190" s="68" t="s">
        <v>4351</v>
      </c>
      <c r="G5190" s="68" t="s">
        <v>4352</v>
      </c>
      <c r="H5190" s="69">
        <v>-23688770</v>
      </c>
      <c r="I5190" s="68" t="s">
        <v>5151</v>
      </c>
      <c r="J5190" s="70"/>
      <c r="K5190" s="178"/>
    </row>
    <row r="5191" spans="1:11">
      <c r="A5191" s="67" t="s">
        <v>3759</v>
      </c>
      <c r="B5191" s="68" t="s">
        <v>3760</v>
      </c>
      <c r="C5191" s="68" t="s">
        <v>3749</v>
      </c>
      <c r="D5191" s="68" t="s">
        <v>3750</v>
      </c>
      <c r="E5191" s="68" t="s">
        <v>4350</v>
      </c>
      <c r="F5191" s="68" t="s">
        <v>4351</v>
      </c>
      <c r="G5191" s="68" t="s">
        <v>4352</v>
      </c>
      <c r="H5191" s="69">
        <v>-12728868</v>
      </c>
      <c r="I5191" s="68" t="s">
        <v>5151</v>
      </c>
      <c r="J5191" s="70"/>
      <c r="K5191" s="178"/>
    </row>
    <row r="5192" spans="1:11">
      <c r="A5192" s="67" t="s">
        <v>3777</v>
      </c>
      <c r="B5192" s="68" t="s">
        <v>3778</v>
      </c>
      <c r="C5192" s="68" t="s">
        <v>3765</v>
      </c>
      <c r="D5192" s="68" t="s">
        <v>3766</v>
      </c>
      <c r="E5192" s="68" t="s">
        <v>4350</v>
      </c>
      <c r="F5192" s="68" t="s">
        <v>4351</v>
      </c>
      <c r="G5192" s="68" t="s">
        <v>4352</v>
      </c>
      <c r="H5192" s="69">
        <v>-3768668</v>
      </c>
      <c r="I5192" s="68" t="s">
        <v>5151</v>
      </c>
      <c r="J5192" s="70"/>
      <c r="K5192" s="178"/>
    </row>
    <row r="5193" spans="1:11">
      <c r="A5193" s="67" t="s">
        <v>3797</v>
      </c>
      <c r="B5193" s="68" t="s">
        <v>3798</v>
      </c>
      <c r="C5193" s="68" t="s">
        <v>3783</v>
      </c>
      <c r="D5193" s="68" t="s">
        <v>3784</v>
      </c>
      <c r="E5193" s="68" t="s">
        <v>4350</v>
      </c>
      <c r="F5193" s="68" t="s">
        <v>4351</v>
      </c>
      <c r="G5193" s="68" t="s">
        <v>4352</v>
      </c>
      <c r="H5193" s="69">
        <v>-6268294</v>
      </c>
      <c r="I5193" s="68" t="s">
        <v>5151</v>
      </c>
      <c r="J5193" s="70"/>
      <c r="K5193" s="178"/>
    </row>
    <row r="5194" spans="1:11">
      <c r="A5194" s="67" t="s">
        <v>3840</v>
      </c>
      <c r="B5194" s="68" t="s">
        <v>3841</v>
      </c>
      <c r="C5194" s="68" t="s">
        <v>3824</v>
      </c>
      <c r="D5194" s="68" t="s">
        <v>3825</v>
      </c>
      <c r="E5194" s="68" t="s">
        <v>4350</v>
      </c>
      <c r="F5194" s="68" t="s">
        <v>4351</v>
      </c>
      <c r="G5194" s="68" t="s">
        <v>4352</v>
      </c>
      <c r="H5194" s="69">
        <v>-23073478</v>
      </c>
      <c r="I5194" s="68" t="s">
        <v>5151</v>
      </c>
      <c r="J5194" s="70"/>
      <c r="K5194" s="178"/>
    </row>
    <row r="5195" spans="1:11">
      <c r="A5195" s="67" t="s">
        <v>4200</v>
      </c>
      <c r="B5195" s="68" t="s">
        <v>4201</v>
      </c>
      <c r="C5195" s="68" t="s">
        <v>3824</v>
      </c>
      <c r="D5195" s="68" t="s">
        <v>3825</v>
      </c>
      <c r="E5195" s="68" t="s">
        <v>4350</v>
      </c>
      <c r="F5195" s="68" t="s">
        <v>4351</v>
      </c>
      <c r="G5195" s="68" t="s">
        <v>4352</v>
      </c>
      <c r="H5195" s="69">
        <v>-1115218</v>
      </c>
      <c r="I5195" s="68" t="s">
        <v>5151</v>
      </c>
      <c r="J5195" s="70"/>
      <c r="K5195" s="178"/>
    </row>
    <row r="5196" spans="1:11">
      <c r="A5196" s="67" t="s">
        <v>3896</v>
      </c>
      <c r="B5196" s="68" t="s">
        <v>3897</v>
      </c>
      <c r="C5196" s="68" t="s">
        <v>3846</v>
      </c>
      <c r="D5196" s="68" t="s">
        <v>3847</v>
      </c>
      <c r="E5196" s="68" t="s">
        <v>4350</v>
      </c>
      <c r="F5196" s="68" t="s">
        <v>4351</v>
      </c>
      <c r="G5196" s="68" t="s">
        <v>4352</v>
      </c>
      <c r="H5196" s="69">
        <v>-37571312</v>
      </c>
      <c r="I5196" s="68" t="s">
        <v>5151</v>
      </c>
      <c r="J5196" s="70"/>
      <c r="K5196" s="178"/>
    </row>
    <row r="5197" spans="1:11">
      <c r="A5197" s="67" t="s">
        <v>3898</v>
      </c>
      <c r="B5197" s="68" t="s">
        <v>3899</v>
      </c>
      <c r="C5197" s="68" t="s">
        <v>3900</v>
      </c>
      <c r="D5197" s="68" t="s">
        <v>3901</v>
      </c>
      <c r="E5197" s="68" t="s">
        <v>4350</v>
      </c>
      <c r="F5197" s="68" t="s">
        <v>4351</v>
      </c>
      <c r="G5197" s="68" t="s">
        <v>4352</v>
      </c>
      <c r="H5197" s="69">
        <v>-2614994</v>
      </c>
      <c r="I5197" s="68" t="s">
        <v>5151</v>
      </c>
      <c r="J5197" s="70"/>
      <c r="K5197" s="178"/>
    </row>
    <row r="5198" spans="1:11">
      <c r="A5198" s="67" t="s">
        <v>3904</v>
      </c>
      <c r="B5198" s="68" t="s">
        <v>3905</v>
      </c>
      <c r="C5198" s="68" t="s">
        <v>3900</v>
      </c>
      <c r="D5198" s="68" t="s">
        <v>3901</v>
      </c>
      <c r="E5198" s="68" t="s">
        <v>4350</v>
      </c>
      <c r="F5198" s="68" t="s">
        <v>4351</v>
      </c>
      <c r="G5198" s="68" t="s">
        <v>4352</v>
      </c>
      <c r="H5198" s="69">
        <v>-5499178</v>
      </c>
      <c r="I5198" s="68" t="s">
        <v>5151</v>
      </c>
      <c r="J5198" s="70"/>
      <c r="K5198" s="178"/>
    </row>
    <row r="5199" spans="1:11">
      <c r="A5199" s="67" t="s">
        <v>3910</v>
      </c>
      <c r="B5199" s="68" t="s">
        <v>3911</v>
      </c>
      <c r="C5199" s="68" t="s">
        <v>3900</v>
      </c>
      <c r="D5199" s="68" t="s">
        <v>3901</v>
      </c>
      <c r="E5199" s="68" t="s">
        <v>4350</v>
      </c>
      <c r="F5199" s="68" t="s">
        <v>4351</v>
      </c>
      <c r="G5199" s="68" t="s">
        <v>4352</v>
      </c>
      <c r="H5199" s="69">
        <v>-307646</v>
      </c>
      <c r="I5199" s="68" t="s">
        <v>5151</v>
      </c>
      <c r="J5199" s="70"/>
      <c r="K5199" s="178"/>
    </row>
    <row r="5200" spans="1:11">
      <c r="A5200" s="67" t="s">
        <v>3918</v>
      </c>
      <c r="B5200" s="68" t="s">
        <v>3919</v>
      </c>
      <c r="C5200" s="68" t="s">
        <v>3900</v>
      </c>
      <c r="D5200" s="68" t="s">
        <v>3901</v>
      </c>
      <c r="E5200" s="68" t="s">
        <v>4350</v>
      </c>
      <c r="F5200" s="68" t="s">
        <v>4351</v>
      </c>
      <c r="G5200" s="68" t="s">
        <v>4352</v>
      </c>
      <c r="H5200" s="69">
        <v>-12382766</v>
      </c>
      <c r="I5200" s="68" t="s">
        <v>5151</v>
      </c>
      <c r="J5200" s="70"/>
      <c r="K5200" s="178"/>
    </row>
    <row r="5201" spans="1:11">
      <c r="A5201" s="67" t="s">
        <v>3946</v>
      </c>
      <c r="B5201" s="68" t="s">
        <v>3947</v>
      </c>
      <c r="C5201" s="68" t="s">
        <v>3924</v>
      </c>
      <c r="D5201" s="68" t="s">
        <v>3925</v>
      </c>
      <c r="E5201" s="68" t="s">
        <v>4350</v>
      </c>
      <c r="F5201" s="68" t="s">
        <v>4351</v>
      </c>
      <c r="G5201" s="68" t="s">
        <v>4352</v>
      </c>
      <c r="H5201" s="69">
        <v>-3653300</v>
      </c>
      <c r="I5201" s="68" t="s">
        <v>5151</v>
      </c>
      <c r="J5201" s="70"/>
      <c r="K5201" s="178"/>
    </row>
    <row r="5202" spans="1:11">
      <c r="A5202" s="67" t="s">
        <v>3954</v>
      </c>
      <c r="B5202" s="68" t="s">
        <v>3955</v>
      </c>
      <c r="C5202" s="68" t="s">
        <v>3952</v>
      </c>
      <c r="D5202" s="68" t="s">
        <v>3953</v>
      </c>
      <c r="E5202" s="68" t="s">
        <v>4350</v>
      </c>
      <c r="F5202" s="68" t="s">
        <v>4351</v>
      </c>
      <c r="G5202" s="68" t="s">
        <v>4352</v>
      </c>
      <c r="H5202" s="69">
        <v>-3307198</v>
      </c>
      <c r="I5202" s="68" t="s">
        <v>5151</v>
      </c>
      <c r="J5202" s="70"/>
      <c r="K5202" s="178"/>
    </row>
    <row r="5203" spans="1:11">
      <c r="A5203" s="67" t="s">
        <v>3964</v>
      </c>
      <c r="B5203" s="68" t="s">
        <v>3965</v>
      </c>
      <c r="C5203" s="68" t="s">
        <v>3952</v>
      </c>
      <c r="D5203" s="68" t="s">
        <v>3953</v>
      </c>
      <c r="E5203" s="68" t="s">
        <v>4350</v>
      </c>
      <c r="F5203" s="68" t="s">
        <v>4351</v>
      </c>
      <c r="G5203" s="68" t="s">
        <v>4352</v>
      </c>
      <c r="H5203" s="69">
        <v>-4230138</v>
      </c>
      <c r="I5203" s="68" t="s">
        <v>5151</v>
      </c>
      <c r="J5203" s="70"/>
      <c r="K5203" s="178"/>
    </row>
    <row r="5204" spans="1:11">
      <c r="A5204" s="67" t="s">
        <v>3972</v>
      </c>
      <c r="B5204" s="68" t="s">
        <v>3973</v>
      </c>
      <c r="C5204" s="68" t="s">
        <v>3970</v>
      </c>
      <c r="D5204" s="68" t="s">
        <v>3971</v>
      </c>
      <c r="E5204" s="68" t="s">
        <v>4350</v>
      </c>
      <c r="F5204" s="68" t="s">
        <v>4351</v>
      </c>
      <c r="G5204" s="68" t="s">
        <v>4352</v>
      </c>
      <c r="H5204" s="69">
        <v>-230734</v>
      </c>
      <c r="I5204" s="68" t="s">
        <v>5151</v>
      </c>
      <c r="J5204" s="70"/>
      <c r="K5204" s="178"/>
    </row>
    <row r="5205" spans="1:11">
      <c r="A5205" s="67" t="s">
        <v>4016</v>
      </c>
      <c r="B5205" s="68" t="s">
        <v>4017</v>
      </c>
      <c r="C5205" s="68" t="s">
        <v>4004</v>
      </c>
      <c r="D5205" s="68" t="s">
        <v>4005</v>
      </c>
      <c r="E5205" s="68" t="s">
        <v>4350</v>
      </c>
      <c r="F5205" s="68" t="s">
        <v>4351</v>
      </c>
      <c r="G5205" s="68" t="s">
        <v>4352</v>
      </c>
      <c r="H5205" s="69">
        <v>-10613800</v>
      </c>
      <c r="I5205" s="68" t="s">
        <v>5151</v>
      </c>
      <c r="J5205" s="70"/>
      <c r="K5205" s="178"/>
    </row>
    <row r="5206" spans="1:11">
      <c r="A5206" s="67" t="s">
        <v>4028</v>
      </c>
      <c r="B5206" s="68" t="s">
        <v>4029</v>
      </c>
      <c r="C5206" s="68" t="s">
        <v>4022</v>
      </c>
      <c r="D5206" s="68" t="s">
        <v>4023</v>
      </c>
      <c r="E5206" s="68" t="s">
        <v>4350</v>
      </c>
      <c r="F5206" s="68" t="s">
        <v>4351</v>
      </c>
      <c r="G5206" s="68" t="s">
        <v>4352</v>
      </c>
      <c r="H5206" s="69">
        <v>-14920848</v>
      </c>
      <c r="I5206" s="68" t="s">
        <v>5151</v>
      </c>
      <c r="J5206" s="70"/>
      <c r="K5206" s="178"/>
    </row>
    <row r="5207" spans="1:11">
      <c r="A5207" s="67" t="s">
        <v>4038</v>
      </c>
      <c r="B5207" s="68" t="s">
        <v>4039</v>
      </c>
      <c r="C5207" s="68" t="s">
        <v>4022</v>
      </c>
      <c r="D5207" s="68" t="s">
        <v>4023</v>
      </c>
      <c r="E5207" s="68" t="s">
        <v>4350</v>
      </c>
      <c r="F5207" s="68" t="s">
        <v>4351</v>
      </c>
      <c r="G5207" s="68" t="s">
        <v>4352</v>
      </c>
      <c r="H5207" s="69">
        <v>-4191682</v>
      </c>
      <c r="I5207" s="68" t="s">
        <v>5151</v>
      </c>
      <c r="J5207" s="70"/>
      <c r="K5207" s="178"/>
    </row>
    <row r="5208" spans="1:11">
      <c r="A5208" s="67" t="s">
        <v>4068</v>
      </c>
      <c r="B5208" s="68" t="s">
        <v>4069</v>
      </c>
      <c r="C5208" s="68" t="s">
        <v>4042</v>
      </c>
      <c r="D5208" s="68" t="s">
        <v>4043</v>
      </c>
      <c r="E5208" s="68" t="s">
        <v>4350</v>
      </c>
      <c r="F5208" s="68" t="s">
        <v>4351</v>
      </c>
      <c r="G5208" s="68" t="s">
        <v>4352</v>
      </c>
      <c r="H5208" s="69">
        <v>-8037262</v>
      </c>
      <c r="I5208" s="68" t="s">
        <v>5151</v>
      </c>
      <c r="J5208" s="70"/>
      <c r="K5208" s="178"/>
    </row>
    <row r="5209" spans="1:11">
      <c r="A5209" s="67" t="s">
        <v>4082</v>
      </c>
      <c r="B5209" s="68" t="s">
        <v>4083</v>
      </c>
      <c r="C5209" s="68" t="s">
        <v>4072</v>
      </c>
      <c r="D5209" s="68" t="s">
        <v>4073</v>
      </c>
      <c r="E5209" s="68" t="s">
        <v>4350</v>
      </c>
      <c r="F5209" s="68" t="s">
        <v>4351</v>
      </c>
      <c r="G5209" s="68" t="s">
        <v>4352</v>
      </c>
      <c r="H5209" s="69">
        <v>-5460722</v>
      </c>
      <c r="I5209" s="68" t="s">
        <v>5151</v>
      </c>
      <c r="J5209" s="70"/>
      <c r="K5209" s="178"/>
    </row>
    <row r="5210" spans="1:11">
      <c r="A5210" s="67" t="s">
        <v>4110</v>
      </c>
      <c r="B5210" s="68" t="s">
        <v>4111</v>
      </c>
      <c r="C5210" s="68" t="s">
        <v>4100</v>
      </c>
      <c r="D5210" s="68" t="s">
        <v>4101</v>
      </c>
      <c r="E5210" s="68" t="s">
        <v>4350</v>
      </c>
      <c r="F5210" s="68" t="s">
        <v>4351</v>
      </c>
      <c r="G5210" s="68" t="s">
        <v>4352</v>
      </c>
      <c r="H5210" s="69">
        <v>-499926</v>
      </c>
      <c r="I5210" s="68" t="s">
        <v>5151</v>
      </c>
      <c r="J5210" s="70"/>
      <c r="K5210" s="178"/>
    </row>
    <row r="5211" spans="1:11">
      <c r="A5211" s="67" t="s">
        <v>4112</v>
      </c>
      <c r="B5211" s="68" t="s">
        <v>4113</v>
      </c>
      <c r="C5211" s="68" t="s">
        <v>4100</v>
      </c>
      <c r="D5211" s="68" t="s">
        <v>4101</v>
      </c>
      <c r="E5211" s="68" t="s">
        <v>4350</v>
      </c>
      <c r="F5211" s="68" t="s">
        <v>4351</v>
      </c>
      <c r="G5211" s="68" t="s">
        <v>4352</v>
      </c>
      <c r="H5211" s="69">
        <v>-2768818</v>
      </c>
      <c r="I5211" s="68" t="s">
        <v>5151</v>
      </c>
      <c r="J5211" s="70"/>
      <c r="K5211" s="178"/>
    </row>
    <row r="5212" spans="1:11">
      <c r="A5212" s="67" t="s">
        <v>4172</v>
      </c>
      <c r="B5212" s="68" t="s">
        <v>4173</v>
      </c>
      <c r="C5212" s="68" t="s">
        <v>4174</v>
      </c>
      <c r="D5212" s="68" t="s">
        <v>4175</v>
      </c>
      <c r="E5212" s="68" t="s">
        <v>4350</v>
      </c>
      <c r="F5212" s="68" t="s">
        <v>4351</v>
      </c>
      <c r="G5212" s="68" t="s">
        <v>4352</v>
      </c>
      <c r="H5212" s="69">
        <v>-769116</v>
      </c>
      <c r="I5212" s="68" t="s">
        <v>5151</v>
      </c>
      <c r="J5212" s="70"/>
      <c r="K5212" s="178"/>
    </row>
    <row r="5213" spans="1:11">
      <c r="A5213" s="67" t="s">
        <v>3487</v>
      </c>
      <c r="B5213" s="68" t="s">
        <v>3488</v>
      </c>
      <c r="C5213" s="68" t="s">
        <v>3489</v>
      </c>
      <c r="D5213" s="68" t="s">
        <v>3490</v>
      </c>
      <c r="E5213" s="68" t="s">
        <v>4355</v>
      </c>
      <c r="F5213" s="68" t="s">
        <v>4356</v>
      </c>
      <c r="G5213" s="68" t="s">
        <v>4357</v>
      </c>
      <c r="H5213" s="69">
        <v>555689550</v>
      </c>
      <c r="I5213" s="68" t="s">
        <v>5151</v>
      </c>
      <c r="J5213" s="70"/>
      <c r="K5213" s="178"/>
    </row>
    <row r="5214" spans="1:11">
      <c r="A5214" s="67" t="s">
        <v>3487</v>
      </c>
      <c r="B5214" s="68" t="s">
        <v>3488</v>
      </c>
      <c r="C5214" s="68" t="s">
        <v>3489</v>
      </c>
      <c r="D5214" s="68" t="s">
        <v>3490</v>
      </c>
      <c r="E5214" s="68" t="s">
        <v>4355</v>
      </c>
      <c r="F5214" s="68" t="s">
        <v>4356</v>
      </c>
      <c r="G5214" s="68" t="s">
        <v>4357</v>
      </c>
      <c r="H5214" s="69">
        <v>598314789</v>
      </c>
      <c r="I5214" s="68" t="s">
        <v>5151</v>
      </c>
      <c r="J5214" s="70"/>
      <c r="K5214" s="178"/>
    </row>
    <row r="5215" spans="1:11">
      <c r="A5215" s="67" t="s">
        <v>3459</v>
      </c>
      <c r="B5215" s="68" t="s">
        <v>3460</v>
      </c>
      <c r="C5215" s="68" t="s">
        <v>3450</v>
      </c>
      <c r="D5215" s="68" t="s">
        <v>3451</v>
      </c>
      <c r="E5215" s="68" t="s">
        <v>4358</v>
      </c>
      <c r="F5215" s="68" t="s">
        <v>4358</v>
      </c>
      <c r="G5215" s="68" t="s">
        <v>4359</v>
      </c>
      <c r="H5215" s="69">
        <v>5159920</v>
      </c>
      <c r="I5215" s="68" t="s">
        <v>5151</v>
      </c>
      <c r="J5215" s="70"/>
      <c r="K5215" s="178"/>
    </row>
    <row r="5216" spans="1:11">
      <c r="A5216" s="67" t="s">
        <v>3487</v>
      </c>
      <c r="B5216" s="68" t="s">
        <v>3488</v>
      </c>
      <c r="C5216" s="68" t="s">
        <v>3489</v>
      </c>
      <c r="D5216" s="68" t="s">
        <v>3490</v>
      </c>
      <c r="E5216" s="68" t="s">
        <v>4358</v>
      </c>
      <c r="F5216" s="68" t="s">
        <v>4358</v>
      </c>
      <c r="G5216" s="68" t="s">
        <v>4359</v>
      </c>
      <c r="H5216" s="69">
        <v>38790030</v>
      </c>
      <c r="I5216" s="68" t="s">
        <v>5151</v>
      </c>
      <c r="J5216" s="70"/>
      <c r="K5216" s="178"/>
    </row>
    <row r="5217" spans="1:11">
      <c r="A5217" s="67" t="s">
        <v>3501</v>
      </c>
      <c r="B5217" s="68" t="s">
        <v>3502</v>
      </c>
      <c r="C5217" s="68" t="s">
        <v>3489</v>
      </c>
      <c r="D5217" s="68" t="s">
        <v>3490</v>
      </c>
      <c r="E5217" s="68" t="s">
        <v>4358</v>
      </c>
      <c r="F5217" s="68" t="s">
        <v>4358</v>
      </c>
      <c r="G5217" s="68" t="s">
        <v>4359</v>
      </c>
      <c r="H5217" s="69">
        <v>60460</v>
      </c>
      <c r="I5217" s="68" t="s">
        <v>5151</v>
      </c>
      <c r="J5217" s="70"/>
      <c r="K5217" s="178"/>
    </row>
    <row r="5218" spans="1:11">
      <c r="A5218" s="67" t="s">
        <v>4220</v>
      </c>
      <c r="B5218" s="68" t="s">
        <v>4221</v>
      </c>
      <c r="C5218" s="68" t="s">
        <v>3489</v>
      </c>
      <c r="D5218" s="68" t="s">
        <v>3490</v>
      </c>
      <c r="E5218" s="68" t="s">
        <v>4358</v>
      </c>
      <c r="F5218" s="68" t="s">
        <v>4358</v>
      </c>
      <c r="G5218" s="68" t="s">
        <v>4359</v>
      </c>
      <c r="H5218" s="69">
        <v>28092</v>
      </c>
      <c r="I5218" s="68" t="s">
        <v>5151</v>
      </c>
      <c r="J5218" s="70"/>
      <c r="K5218" s="178"/>
    </row>
    <row r="5219" spans="1:11">
      <c r="A5219" s="67" t="s">
        <v>3657</v>
      </c>
      <c r="B5219" s="68" t="s">
        <v>3658</v>
      </c>
      <c r="C5219" s="68" t="s">
        <v>3651</v>
      </c>
      <c r="D5219" s="68" t="s">
        <v>3652</v>
      </c>
      <c r="E5219" s="68" t="s">
        <v>4358</v>
      </c>
      <c r="F5219" s="68" t="s">
        <v>4358</v>
      </c>
      <c r="G5219" s="68" t="s">
        <v>4359</v>
      </c>
      <c r="H5219" s="69">
        <v>10091272</v>
      </c>
      <c r="I5219" s="68" t="s">
        <v>5151</v>
      </c>
      <c r="J5219" s="70"/>
      <c r="K5219" s="178"/>
    </row>
    <row r="5220" spans="1:11">
      <c r="A5220" s="67" t="s">
        <v>3663</v>
      </c>
      <c r="B5220" s="68" t="s">
        <v>3664</v>
      </c>
      <c r="C5220" s="68" t="s">
        <v>3651</v>
      </c>
      <c r="D5220" s="68" t="s">
        <v>3652</v>
      </c>
      <c r="E5220" s="68" t="s">
        <v>4358</v>
      </c>
      <c r="F5220" s="68" t="s">
        <v>4358</v>
      </c>
      <c r="G5220" s="68" t="s">
        <v>4359</v>
      </c>
      <c r="H5220" s="69">
        <v>671289</v>
      </c>
      <c r="I5220" s="68" t="s">
        <v>5151</v>
      </c>
      <c r="J5220" s="70"/>
      <c r="K5220" s="178"/>
    </row>
    <row r="5221" spans="1:11">
      <c r="A5221" s="67" t="s">
        <v>4200</v>
      </c>
      <c r="B5221" s="68" t="s">
        <v>4201</v>
      </c>
      <c r="C5221" s="68" t="s">
        <v>3824</v>
      </c>
      <c r="D5221" s="68" t="s">
        <v>3825</v>
      </c>
      <c r="E5221" s="68" t="s">
        <v>4358</v>
      </c>
      <c r="F5221" s="68" t="s">
        <v>4358</v>
      </c>
      <c r="G5221" s="68" t="s">
        <v>4359</v>
      </c>
      <c r="H5221" s="69">
        <v>1984220</v>
      </c>
      <c r="I5221" s="68" t="s">
        <v>5151</v>
      </c>
      <c r="J5221" s="70"/>
      <c r="K5221" s="178"/>
    </row>
    <row r="5222" spans="1:11">
      <c r="A5222" s="67" t="s">
        <v>3487</v>
      </c>
      <c r="B5222" s="68" t="s">
        <v>3488</v>
      </c>
      <c r="C5222" s="68" t="s">
        <v>3489</v>
      </c>
      <c r="D5222" s="68" t="s">
        <v>3490</v>
      </c>
      <c r="E5222" s="68" t="s">
        <v>4358</v>
      </c>
      <c r="F5222" s="68" t="s">
        <v>4358</v>
      </c>
      <c r="G5222" s="68" t="s">
        <v>4359</v>
      </c>
      <c r="H5222" s="69">
        <v>65762003</v>
      </c>
      <c r="I5222" s="68" t="s">
        <v>5151</v>
      </c>
      <c r="J5222" s="70"/>
      <c r="K5222" s="178"/>
    </row>
    <row r="5223" spans="1:11">
      <c r="A5223" s="67" t="s">
        <v>3507</v>
      </c>
      <c r="B5223" s="68" t="s">
        <v>3508</v>
      </c>
      <c r="C5223" s="68" t="s">
        <v>3489</v>
      </c>
      <c r="D5223" s="68" t="s">
        <v>3490</v>
      </c>
      <c r="E5223" s="68" t="s">
        <v>4358</v>
      </c>
      <c r="F5223" s="68" t="s">
        <v>4358</v>
      </c>
      <c r="G5223" s="68" t="s">
        <v>4359</v>
      </c>
      <c r="H5223" s="69">
        <v>38814235</v>
      </c>
      <c r="I5223" s="68" t="s">
        <v>5151</v>
      </c>
      <c r="J5223" s="70"/>
      <c r="K5223" s="178"/>
    </row>
    <row r="5224" spans="1:11">
      <c r="A5224" s="67" t="s">
        <v>4207</v>
      </c>
      <c r="B5224" s="68" t="s">
        <v>4208</v>
      </c>
      <c r="C5224" s="68" t="s">
        <v>3489</v>
      </c>
      <c r="D5224" s="68" t="s">
        <v>3490</v>
      </c>
      <c r="E5224" s="68" t="s">
        <v>4358</v>
      </c>
      <c r="F5224" s="68" t="s">
        <v>4358</v>
      </c>
      <c r="G5224" s="68" t="s">
        <v>4359</v>
      </c>
      <c r="H5224" s="69">
        <v>1849971</v>
      </c>
      <c r="I5224" s="68" t="s">
        <v>5151</v>
      </c>
      <c r="J5224" s="70"/>
      <c r="K5224" s="178"/>
    </row>
    <row r="5225" spans="1:11">
      <c r="A5225" s="67" t="s">
        <v>3649</v>
      </c>
      <c r="B5225" s="68" t="s">
        <v>3650</v>
      </c>
      <c r="C5225" s="68" t="s">
        <v>3651</v>
      </c>
      <c r="D5225" s="68" t="s">
        <v>3652</v>
      </c>
      <c r="E5225" s="68" t="s">
        <v>4358</v>
      </c>
      <c r="F5225" s="68" t="s">
        <v>4358</v>
      </c>
      <c r="G5225" s="68" t="s">
        <v>4359</v>
      </c>
      <c r="H5225" s="69">
        <v>531060</v>
      </c>
      <c r="I5225" s="68" t="s">
        <v>5151</v>
      </c>
      <c r="J5225" s="70"/>
      <c r="K5225" s="178"/>
    </row>
    <row r="5226" spans="1:11">
      <c r="A5226" s="67" t="s">
        <v>3653</v>
      </c>
      <c r="B5226" s="68" t="s">
        <v>3654</v>
      </c>
      <c r="C5226" s="68" t="s">
        <v>3651</v>
      </c>
      <c r="D5226" s="68" t="s">
        <v>3652</v>
      </c>
      <c r="E5226" s="68" t="s">
        <v>4358</v>
      </c>
      <c r="F5226" s="68" t="s">
        <v>4358</v>
      </c>
      <c r="G5226" s="68" t="s">
        <v>4359</v>
      </c>
      <c r="H5226" s="69">
        <v>213132</v>
      </c>
      <c r="I5226" s="68" t="s">
        <v>5151</v>
      </c>
      <c r="J5226" s="70"/>
      <c r="K5226" s="178"/>
    </row>
    <row r="5227" spans="1:11">
      <c r="A5227" s="67" t="s">
        <v>3657</v>
      </c>
      <c r="B5227" s="68" t="s">
        <v>3658</v>
      </c>
      <c r="C5227" s="68" t="s">
        <v>3651</v>
      </c>
      <c r="D5227" s="68" t="s">
        <v>3652</v>
      </c>
      <c r="E5227" s="68" t="s">
        <v>4358</v>
      </c>
      <c r="F5227" s="68" t="s">
        <v>4358</v>
      </c>
      <c r="G5227" s="68" t="s">
        <v>4359</v>
      </c>
      <c r="H5227" s="69">
        <v>1403600</v>
      </c>
      <c r="I5227" s="68" t="s">
        <v>5151</v>
      </c>
      <c r="J5227" s="70"/>
      <c r="K5227" s="178"/>
    </row>
    <row r="5228" spans="1:11">
      <c r="A5228" s="67" t="s">
        <v>3663</v>
      </c>
      <c r="B5228" s="68" t="s">
        <v>3664</v>
      </c>
      <c r="C5228" s="68" t="s">
        <v>3651</v>
      </c>
      <c r="D5228" s="68" t="s">
        <v>3652</v>
      </c>
      <c r="E5228" s="68" t="s">
        <v>4358</v>
      </c>
      <c r="F5228" s="68" t="s">
        <v>4358</v>
      </c>
      <c r="G5228" s="68" t="s">
        <v>4359</v>
      </c>
      <c r="H5228" s="69">
        <v>0</v>
      </c>
      <c r="I5228" s="68" t="s">
        <v>5151</v>
      </c>
      <c r="J5228" s="70"/>
      <c r="K5228" s="178"/>
    </row>
    <row r="5229" spans="1:11">
      <c r="A5229" s="67" t="s">
        <v>3669</v>
      </c>
      <c r="B5229" s="68" t="s">
        <v>3670</v>
      </c>
      <c r="C5229" s="68" t="s">
        <v>3651</v>
      </c>
      <c r="D5229" s="68" t="s">
        <v>3652</v>
      </c>
      <c r="E5229" s="68" t="s">
        <v>4358</v>
      </c>
      <c r="F5229" s="68" t="s">
        <v>4358</v>
      </c>
      <c r="G5229" s="68" t="s">
        <v>4359</v>
      </c>
      <c r="H5229" s="69">
        <v>172764</v>
      </c>
      <c r="I5229" s="68" t="s">
        <v>5151</v>
      </c>
      <c r="J5229" s="70"/>
      <c r="K5229" s="178"/>
    </row>
    <row r="5230" spans="1:11">
      <c r="A5230" s="67" t="s">
        <v>4200</v>
      </c>
      <c r="B5230" s="68" t="s">
        <v>4201</v>
      </c>
      <c r="C5230" s="68" t="s">
        <v>3824</v>
      </c>
      <c r="D5230" s="68" t="s">
        <v>3825</v>
      </c>
      <c r="E5230" s="68" t="s">
        <v>4358</v>
      </c>
      <c r="F5230" s="68" t="s">
        <v>4358</v>
      </c>
      <c r="G5230" s="68" t="s">
        <v>4359</v>
      </c>
      <c r="H5230" s="69">
        <v>2400362</v>
      </c>
      <c r="I5230" s="68" t="s">
        <v>5151</v>
      </c>
      <c r="J5230" s="70"/>
      <c r="K5230" s="178"/>
    </row>
    <row r="5231" spans="1:11">
      <c r="A5231" s="67" t="s">
        <v>4164</v>
      </c>
      <c r="B5231" s="68" t="s">
        <v>4165</v>
      </c>
      <c r="C5231" s="68" t="s">
        <v>4166</v>
      </c>
      <c r="D5231" s="68" t="s">
        <v>4167</v>
      </c>
      <c r="E5231" s="68" t="s">
        <v>4358</v>
      </c>
      <c r="F5231" s="68" t="s">
        <v>4358</v>
      </c>
      <c r="G5231" s="68" t="s">
        <v>4359</v>
      </c>
      <c r="H5231" s="69">
        <v>1682137</v>
      </c>
      <c r="I5231" s="68" t="s">
        <v>5151</v>
      </c>
      <c r="J5231" s="70"/>
      <c r="K5231" s="178"/>
    </row>
    <row r="5232" spans="1:11">
      <c r="A5232" s="67" t="s">
        <v>5058</v>
      </c>
      <c r="B5232" s="68" t="s">
        <v>4662</v>
      </c>
      <c r="C5232" s="68" t="s">
        <v>3693</v>
      </c>
      <c r="D5232" s="68" t="s">
        <v>3694</v>
      </c>
      <c r="E5232" s="68" t="s">
        <v>4360</v>
      </c>
      <c r="F5232" s="68" t="s">
        <v>4360</v>
      </c>
      <c r="G5232" s="68" t="s">
        <v>4361</v>
      </c>
      <c r="H5232" s="69">
        <v>2619302</v>
      </c>
      <c r="I5232" s="68" t="s">
        <v>5151</v>
      </c>
      <c r="J5232" s="70"/>
      <c r="K5232" s="178"/>
    </row>
    <row r="5233" spans="1:11">
      <c r="A5233" s="67" t="s">
        <v>4261</v>
      </c>
      <c r="B5233" s="68" t="s">
        <v>4262</v>
      </c>
      <c r="C5233" s="68" t="s">
        <v>3765</v>
      </c>
      <c r="D5233" s="68" t="s">
        <v>3766</v>
      </c>
      <c r="E5233" s="68" t="s">
        <v>4360</v>
      </c>
      <c r="F5233" s="68" t="s">
        <v>4360</v>
      </c>
      <c r="G5233" s="68" t="s">
        <v>4361</v>
      </c>
      <c r="H5233" s="69">
        <v>10299814</v>
      </c>
      <c r="I5233" s="68" t="s">
        <v>5151</v>
      </c>
      <c r="J5233" s="70"/>
      <c r="K5233" s="178"/>
    </row>
    <row r="5234" spans="1:11">
      <c r="A5234" s="67" t="s">
        <v>3892</v>
      </c>
      <c r="B5234" s="68" t="s">
        <v>3893</v>
      </c>
      <c r="C5234" s="68" t="s">
        <v>3846</v>
      </c>
      <c r="D5234" s="68" t="s">
        <v>3847</v>
      </c>
      <c r="E5234" s="68" t="s">
        <v>4360</v>
      </c>
      <c r="F5234" s="68" t="s">
        <v>4360</v>
      </c>
      <c r="G5234" s="68" t="s">
        <v>4361</v>
      </c>
      <c r="H5234" s="69">
        <v>4646485</v>
      </c>
      <c r="I5234" s="68" t="s">
        <v>5151</v>
      </c>
      <c r="J5234" s="70"/>
      <c r="K5234" s="178"/>
    </row>
    <row r="5235" spans="1:11">
      <c r="A5235" s="67" t="s">
        <v>4331</v>
      </c>
      <c r="B5235" s="68" t="s">
        <v>4213</v>
      </c>
      <c r="C5235" s="68" t="s">
        <v>3970</v>
      </c>
      <c r="D5235" s="68" t="s">
        <v>3971</v>
      </c>
      <c r="E5235" s="68" t="s">
        <v>4360</v>
      </c>
      <c r="F5235" s="68" t="s">
        <v>4360</v>
      </c>
      <c r="G5235" s="68" t="s">
        <v>4361</v>
      </c>
      <c r="H5235" s="69">
        <v>17837669</v>
      </c>
      <c r="I5235" s="68" t="s">
        <v>5151</v>
      </c>
      <c r="J5235" s="70"/>
      <c r="K5235" s="178"/>
    </row>
    <row r="5236" spans="1:11">
      <c r="A5236" s="67" t="s">
        <v>4316</v>
      </c>
      <c r="B5236" s="68" t="s">
        <v>4213</v>
      </c>
      <c r="C5236" s="68" t="s">
        <v>4042</v>
      </c>
      <c r="D5236" s="68" t="s">
        <v>4043</v>
      </c>
      <c r="E5236" s="68" t="s">
        <v>4360</v>
      </c>
      <c r="F5236" s="68" t="s">
        <v>4360</v>
      </c>
      <c r="G5236" s="68" t="s">
        <v>4361</v>
      </c>
      <c r="H5236" s="69">
        <v>773500</v>
      </c>
      <c r="I5236" s="68" t="s">
        <v>5151</v>
      </c>
      <c r="J5236" s="70"/>
      <c r="K5236" s="178"/>
    </row>
    <row r="5237" spans="1:11">
      <c r="A5237" s="67" t="s">
        <v>4467</v>
      </c>
      <c r="B5237" s="68" t="s">
        <v>4468</v>
      </c>
      <c r="C5237" s="68" t="s">
        <v>4072</v>
      </c>
      <c r="D5237" s="68" t="s">
        <v>4073</v>
      </c>
      <c r="E5237" s="68" t="s">
        <v>4360</v>
      </c>
      <c r="F5237" s="68" t="s">
        <v>4360</v>
      </c>
      <c r="G5237" s="68" t="s">
        <v>4361</v>
      </c>
      <c r="H5237" s="69">
        <v>141470</v>
      </c>
      <c r="I5237" s="68" t="s">
        <v>5151</v>
      </c>
      <c r="J5237" s="70"/>
      <c r="K5237" s="178"/>
    </row>
    <row r="5238" spans="1:11">
      <c r="A5238" s="67" t="s">
        <v>4475</v>
      </c>
      <c r="B5238" s="68" t="s">
        <v>4476</v>
      </c>
      <c r="C5238" s="68" t="s">
        <v>4088</v>
      </c>
      <c r="D5238" s="68" t="s">
        <v>4089</v>
      </c>
      <c r="E5238" s="68" t="s">
        <v>4360</v>
      </c>
      <c r="F5238" s="68" t="s">
        <v>4360</v>
      </c>
      <c r="G5238" s="68" t="s">
        <v>4361</v>
      </c>
      <c r="H5238" s="69">
        <v>3750000</v>
      </c>
      <c r="I5238" s="68" t="s">
        <v>5151</v>
      </c>
      <c r="J5238" s="70"/>
      <c r="K5238" s="178"/>
    </row>
    <row r="5239" spans="1:11">
      <c r="A5239" s="67" t="s">
        <v>4489</v>
      </c>
      <c r="B5239" s="68" t="s">
        <v>4213</v>
      </c>
      <c r="C5239" s="68" t="s">
        <v>4118</v>
      </c>
      <c r="D5239" s="68" t="s">
        <v>4119</v>
      </c>
      <c r="E5239" s="68" t="s">
        <v>4360</v>
      </c>
      <c r="F5239" s="68" t="s">
        <v>4360</v>
      </c>
      <c r="G5239" s="68" t="s">
        <v>4361</v>
      </c>
      <c r="H5239" s="69">
        <v>2330001</v>
      </c>
      <c r="I5239" s="68" t="s">
        <v>5151</v>
      </c>
      <c r="J5239" s="70"/>
      <c r="K5239" s="178"/>
    </row>
    <row r="5240" spans="1:11">
      <c r="A5240" s="67" t="s">
        <v>4168</v>
      </c>
      <c r="B5240" s="68" t="s">
        <v>4169</v>
      </c>
      <c r="C5240" s="68" t="s">
        <v>4166</v>
      </c>
      <c r="D5240" s="68" t="s">
        <v>4167</v>
      </c>
      <c r="E5240" s="68" t="s">
        <v>4360</v>
      </c>
      <c r="F5240" s="68" t="s">
        <v>4360</v>
      </c>
      <c r="G5240" s="68" t="s">
        <v>4361</v>
      </c>
      <c r="H5240" s="69">
        <v>1878808</v>
      </c>
      <c r="I5240" s="68" t="s">
        <v>5151</v>
      </c>
      <c r="J5240" s="70"/>
      <c r="K5240" s="178"/>
    </row>
    <row r="5241" spans="1:11">
      <c r="A5241" s="67" t="s">
        <v>4415</v>
      </c>
      <c r="B5241" s="68" t="s">
        <v>4416</v>
      </c>
      <c r="C5241" s="68" t="s">
        <v>3693</v>
      </c>
      <c r="D5241" s="68" t="s">
        <v>3694</v>
      </c>
      <c r="E5241" s="68" t="s">
        <v>4360</v>
      </c>
      <c r="F5241" s="68" t="s">
        <v>4360</v>
      </c>
      <c r="G5241" s="68" t="s">
        <v>4361</v>
      </c>
      <c r="H5241" s="69">
        <v>3580000</v>
      </c>
      <c r="I5241" s="68" t="s">
        <v>5151</v>
      </c>
      <c r="J5241" s="70"/>
      <c r="K5241" s="178"/>
    </row>
    <row r="5242" spans="1:11">
      <c r="A5242" s="67" t="s">
        <v>5058</v>
      </c>
      <c r="B5242" s="68" t="s">
        <v>4662</v>
      </c>
      <c r="C5242" s="68" t="s">
        <v>3693</v>
      </c>
      <c r="D5242" s="68" t="s">
        <v>3694</v>
      </c>
      <c r="E5242" s="68" t="s">
        <v>4360</v>
      </c>
      <c r="F5242" s="68" t="s">
        <v>4360</v>
      </c>
      <c r="G5242" s="68" t="s">
        <v>4361</v>
      </c>
      <c r="H5242" s="69">
        <v>8786141</v>
      </c>
      <c r="I5242" s="68" t="s">
        <v>5151</v>
      </c>
      <c r="J5242" s="70"/>
      <c r="K5242" s="178"/>
    </row>
    <row r="5243" spans="1:11">
      <c r="A5243" s="67" t="s">
        <v>4263</v>
      </c>
      <c r="B5243" s="68" t="s">
        <v>4213</v>
      </c>
      <c r="C5243" s="68" t="s">
        <v>3783</v>
      </c>
      <c r="D5243" s="68" t="s">
        <v>3784</v>
      </c>
      <c r="E5243" s="68" t="s">
        <v>4360</v>
      </c>
      <c r="F5243" s="68" t="s">
        <v>4360</v>
      </c>
      <c r="G5243" s="68" t="s">
        <v>4361</v>
      </c>
      <c r="H5243" s="69">
        <v>247136043</v>
      </c>
      <c r="I5243" s="68" t="s">
        <v>5151</v>
      </c>
      <c r="J5243" s="70"/>
      <c r="K5243" s="178"/>
    </row>
    <row r="5244" spans="1:11">
      <c r="A5244" s="67" t="s">
        <v>4445</v>
      </c>
      <c r="B5244" s="68" t="s">
        <v>4446</v>
      </c>
      <c r="C5244" s="68" t="s">
        <v>3924</v>
      </c>
      <c r="D5244" s="68" t="s">
        <v>3925</v>
      </c>
      <c r="E5244" s="68" t="s">
        <v>4360</v>
      </c>
      <c r="F5244" s="68" t="s">
        <v>4360</v>
      </c>
      <c r="G5244" s="68" t="s">
        <v>4361</v>
      </c>
      <c r="H5244" s="69">
        <v>320000</v>
      </c>
      <c r="I5244" s="68" t="s">
        <v>5151</v>
      </c>
      <c r="J5244" s="70"/>
      <c r="K5244" s="178"/>
    </row>
    <row r="5245" spans="1:11">
      <c r="A5245" s="67" t="s">
        <v>4316</v>
      </c>
      <c r="B5245" s="68" t="s">
        <v>4213</v>
      </c>
      <c r="C5245" s="68" t="s">
        <v>4042</v>
      </c>
      <c r="D5245" s="68" t="s">
        <v>4043</v>
      </c>
      <c r="E5245" s="68" t="s">
        <v>4360</v>
      </c>
      <c r="F5245" s="68" t="s">
        <v>4360</v>
      </c>
      <c r="G5245" s="68" t="s">
        <v>4361</v>
      </c>
      <c r="H5245" s="69">
        <v>154558739</v>
      </c>
      <c r="I5245" s="68" t="s">
        <v>5151</v>
      </c>
      <c r="J5245" s="70"/>
      <c r="K5245" s="178"/>
    </row>
    <row r="5246" spans="1:11">
      <c r="A5246" s="67" t="s">
        <v>4467</v>
      </c>
      <c r="B5246" s="68" t="s">
        <v>4468</v>
      </c>
      <c r="C5246" s="68" t="s">
        <v>4072</v>
      </c>
      <c r="D5246" s="68" t="s">
        <v>4073</v>
      </c>
      <c r="E5246" s="68" t="s">
        <v>4360</v>
      </c>
      <c r="F5246" s="68" t="s">
        <v>4360</v>
      </c>
      <c r="G5246" s="68" t="s">
        <v>4361</v>
      </c>
      <c r="H5246" s="69">
        <v>889190</v>
      </c>
      <c r="I5246" s="68" t="s">
        <v>5151</v>
      </c>
      <c r="J5246" s="70"/>
      <c r="K5246" s="178"/>
    </row>
    <row r="5247" spans="1:11">
      <c r="A5247" s="67" t="s">
        <v>4475</v>
      </c>
      <c r="B5247" s="68" t="s">
        <v>4476</v>
      </c>
      <c r="C5247" s="68" t="s">
        <v>4088</v>
      </c>
      <c r="D5247" s="68" t="s">
        <v>4089</v>
      </c>
      <c r="E5247" s="68" t="s">
        <v>4360</v>
      </c>
      <c r="F5247" s="68" t="s">
        <v>4360</v>
      </c>
      <c r="G5247" s="68" t="s">
        <v>4361</v>
      </c>
      <c r="H5247" s="69">
        <v>9861263</v>
      </c>
      <c r="I5247" s="68" t="s">
        <v>5151</v>
      </c>
      <c r="J5247" s="70"/>
      <c r="K5247" s="178"/>
    </row>
    <row r="5248" spans="1:11">
      <c r="A5248" s="67" t="s">
        <v>4489</v>
      </c>
      <c r="B5248" s="68" t="s">
        <v>4213</v>
      </c>
      <c r="C5248" s="68" t="s">
        <v>4118</v>
      </c>
      <c r="D5248" s="68" t="s">
        <v>4119</v>
      </c>
      <c r="E5248" s="68" t="s">
        <v>4360</v>
      </c>
      <c r="F5248" s="68" t="s">
        <v>4360</v>
      </c>
      <c r="G5248" s="68" t="s">
        <v>4361</v>
      </c>
      <c r="H5248" s="69">
        <v>2343868</v>
      </c>
      <c r="I5248" s="68" t="s">
        <v>5151</v>
      </c>
      <c r="J5248" s="70"/>
      <c r="K5248" s="178"/>
    </row>
    <row r="5249" spans="1:11">
      <c r="A5249" s="67" t="s">
        <v>4168</v>
      </c>
      <c r="B5249" s="68" t="s">
        <v>4169</v>
      </c>
      <c r="C5249" s="68" t="s">
        <v>4166</v>
      </c>
      <c r="D5249" s="68" t="s">
        <v>4167</v>
      </c>
      <c r="E5249" s="68" t="s">
        <v>4360</v>
      </c>
      <c r="F5249" s="68" t="s">
        <v>4360</v>
      </c>
      <c r="G5249" s="68" t="s">
        <v>4361</v>
      </c>
      <c r="H5249" s="69">
        <v>1910623</v>
      </c>
      <c r="I5249" s="68" t="s">
        <v>5151</v>
      </c>
      <c r="J5249" s="70"/>
      <c r="K5249" s="178"/>
    </row>
    <row r="5250" spans="1:11">
      <c r="A5250" s="67" t="s">
        <v>3663</v>
      </c>
      <c r="B5250" s="68" t="s">
        <v>3664</v>
      </c>
      <c r="C5250" s="68" t="s">
        <v>3651</v>
      </c>
      <c r="D5250" s="68" t="s">
        <v>3652</v>
      </c>
      <c r="E5250" s="68" t="s">
        <v>5140</v>
      </c>
      <c r="F5250" s="68" t="s">
        <v>5141</v>
      </c>
      <c r="G5250" s="68" t="s">
        <v>5144</v>
      </c>
      <c r="H5250" s="69">
        <v>0</v>
      </c>
      <c r="I5250" s="68" t="s">
        <v>5151</v>
      </c>
      <c r="J5250" s="70"/>
      <c r="K5250" s="178"/>
    </row>
    <row r="5251" spans="1:11">
      <c r="A5251" s="67">
        <v>20160001</v>
      </c>
      <c r="B5251" s="68" t="s">
        <v>3600</v>
      </c>
      <c r="C5251" s="68" t="s">
        <v>3583</v>
      </c>
      <c r="D5251" s="68" t="s">
        <v>3584</v>
      </c>
      <c r="E5251" s="68" t="s">
        <v>4362</v>
      </c>
      <c r="F5251" s="68" t="s">
        <v>4363</v>
      </c>
      <c r="G5251" s="68" t="s">
        <v>4364</v>
      </c>
      <c r="H5251" s="69">
        <v>0</v>
      </c>
      <c r="I5251" s="68" t="s">
        <v>5151</v>
      </c>
      <c r="J5251" s="70"/>
      <c r="K5251" s="178"/>
    </row>
    <row r="5252" spans="1:11">
      <c r="A5252" s="67" t="s">
        <v>3448</v>
      </c>
      <c r="B5252" s="68" t="s">
        <v>3449</v>
      </c>
      <c r="C5252" s="68" t="s">
        <v>3450</v>
      </c>
      <c r="D5252" s="68" t="s">
        <v>3451</v>
      </c>
      <c r="E5252" s="68" t="s">
        <v>4362</v>
      </c>
      <c r="F5252" s="68" t="s">
        <v>4363</v>
      </c>
      <c r="G5252" s="68" t="s">
        <v>4364</v>
      </c>
      <c r="H5252" s="69">
        <v>350977</v>
      </c>
      <c r="I5252" s="68" t="s">
        <v>5151</v>
      </c>
      <c r="J5252" s="70"/>
      <c r="K5252" s="178"/>
    </row>
    <row r="5253" spans="1:11">
      <c r="A5253" s="67" t="s">
        <v>4289</v>
      </c>
      <c r="B5253" s="68" t="s">
        <v>4290</v>
      </c>
      <c r="C5253" s="68" t="s">
        <v>3450</v>
      </c>
      <c r="D5253" s="68" t="s">
        <v>3451</v>
      </c>
      <c r="E5253" s="68" t="s">
        <v>4362</v>
      </c>
      <c r="F5253" s="68" t="s">
        <v>4363</v>
      </c>
      <c r="G5253" s="68" t="s">
        <v>4364</v>
      </c>
      <c r="H5253" s="69">
        <v>2166</v>
      </c>
      <c r="I5253" s="68" t="s">
        <v>5151</v>
      </c>
      <c r="J5253" s="70"/>
      <c r="K5253" s="178"/>
    </row>
    <row r="5254" spans="1:11">
      <c r="A5254" s="67" t="s">
        <v>4291</v>
      </c>
      <c r="B5254" s="68" t="s">
        <v>4292</v>
      </c>
      <c r="C5254" s="68" t="s">
        <v>3450</v>
      </c>
      <c r="D5254" s="68" t="s">
        <v>3451</v>
      </c>
      <c r="E5254" s="68" t="s">
        <v>4362</v>
      </c>
      <c r="F5254" s="68" t="s">
        <v>4363</v>
      </c>
      <c r="G5254" s="68" t="s">
        <v>4364</v>
      </c>
      <c r="H5254" s="69">
        <v>1726</v>
      </c>
      <c r="I5254" s="68" t="s">
        <v>5151</v>
      </c>
      <c r="J5254" s="70"/>
      <c r="K5254" s="178"/>
    </row>
    <row r="5255" spans="1:11">
      <c r="A5255" s="67" t="s">
        <v>3459</v>
      </c>
      <c r="B5255" s="68" t="s">
        <v>3460</v>
      </c>
      <c r="C5255" s="68" t="s">
        <v>3450</v>
      </c>
      <c r="D5255" s="68" t="s">
        <v>3451</v>
      </c>
      <c r="E5255" s="68" t="s">
        <v>4362</v>
      </c>
      <c r="F5255" s="68" t="s">
        <v>4363</v>
      </c>
      <c r="G5255" s="68" t="s">
        <v>4364</v>
      </c>
      <c r="H5255" s="69">
        <v>11092</v>
      </c>
      <c r="I5255" s="68" t="s">
        <v>5151</v>
      </c>
      <c r="J5255" s="70"/>
      <c r="K5255" s="178"/>
    </row>
    <row r="5256" spans="1:11">
      <c r="A5256" s="67" t="s">
        <v>4353</v>
      </c>
      <c r="B5256" s="68" t="s">
        <v>4354</v>
      </c>
      <c r="C5256" s="68" t="s">
        <v>3450</v>
      </c>
      <c r="D5256" s="68" t="s">
        <v>3451</v>
      </c>
      <c r="E5256" s="68" t="s">
        <v>4362</v>
      </c>
      <c r="F5256" s="68" t="s">
        <v>4363</v>
      </c>
      <c r="G5256" s="68" t="s">
        <v>4364</v>
      </c>
      <c r="H5256" s="69">
        <v>73182</v>
      </c>
      <c r="I5256" s="68" t="s">
        <v>5151</v>
      </c>
      <c r="J5256" s="70"/>
      <c r="K5256" s="178"/>
    </row>
    <row r="5257" spans="1:11">
      <c r="A5257" s="67" t="s">
        <v>4365</v>
      </c>
      <c r="B5257" s="68" t="s">
        <v>4366</v>
      </c>
      <c r="C5257" s="68" t="s">
        <v>3450</v>
      </c>
      <c r="D5257" s="68" t="s">
        <v>3451</v>
      </c>
      <c r="E5257" s="68" t="s">
        <v>4362</v>
      </c>
      <c r="F5257" s="68" t="s">
        <v>4363</v>
      </c>
      <c r="G5257" s="68" t="s">
        <v>4364</v>
      </c>
      <c r="H5257" s="69">
        <v>11298</v>
      </c>
      <c r="I5257" s="68" t="s">
        <v>5151</v>
      </c>
      <c r="J5257" s="70"/>
      <c r="K5257" s="178"/>
    </row>
    <row r="5258" spans="1:11">
      <c r="A5258" s="67" t="s">
        <v>3462</v>
      </c>
      <c r="B5258" s="68" t="s">
        <v>3463</v>
      </c>
      <c r="C5258" s="68" t="s">
        <v>3450</v>
      </c>
      <c r="D5258" s="68" t="s">
        <v>3451</v>
      </c>
      <c r="E5258" s="68" t="s">
        <v>4362</v>
      </c>
      <c r="F5258" s="68" t="s">
        <v>4363</v>
      </c>
      <c r="G5258" s="68" t="s">
        <v>4364</v>
      </c>
      <c r="H5258" s="69">
        <v>639</v>
      </c>
      <c r="I5258" s="68" t="s">
        <v>5151</v>
      </c>
      <c r="J5258" s="70"/>
      <c r="K5258" s="178"/>
    </row>
    <row r="5259" spans="1:11">
      <c r="A5259" s="67" t="s">
        <v>3465</v>
      </c>
      <c r="B5259" s="68" t="s">
        <v>3466</v>
      </c>
      <c r="C5259" s="68" t="s">
        <v>3467</v>
      </c>
      <c r="D5259" s="68" t="s">
        <v>3468</v>
      </c>
      <c r="E5259" s="68" t="s">
        <v>4362</v>
      </c>
      <c r="F5259" s="68" t="s">
        <v>4363</v>
      </c>
      <c r="G5259" s="68" t="s">
        <v>4364</v>
      </c>
      <c r="H5259" s="69">
        <v>136403</v>
      </c>
      <c r="I5259" s="68" t="s">
        <v>5151</v>
      </c>
      <c r="J5259" s="70"/>
      <c r="K5259" s="178"/>
    </row>
    <row r="5260" spans="1:11">
      <c r="A5260" s="67" t="s">
        <v>3470</v>
      </c>
      <c r="B5260" s="68" t="s">
        <v>3471</v>
      </c>
      <c r="C5260" s="68" t="s">
        <v>3467</v>
      </c>
      <c r="D5260" s="68" t="s">
        <v>3468</v>
      </c>
      <c r="E5260" s="68" t="s">
        <v>4362</v>
      </c>
      <c r="F5260" s="68" t="s">
        <v>4363</v>
      </c>
      <c r="G5260" s="68" t="s">
        <v>4364</v>
      </c>
      <c r="H5260" s="69">
        <v>90651</v>
      </c>
      <c r="I5260" s="68" t="s">
        <v>5151</v>
      </c>
      <c r="J5260" s="70"/>
      <c r="K5260" s="178"/>
    </row>
    <row r="5261" spans="1:11">
      <c r="A5261" s="67" t="s">
        <v>3473</v>
      </c>
      <c r="B5261" s="68" t="s">
        <v>3474</v>
      </c>
      <c r="C5261" s="68" t="s">
        <v>3467</v>
      </c>
      <c r="D5261" s="68" t="s">
        <v>3468</v>
      </c>
      <c r="E5261" s="68" t="s">
        <v>4362</v>
      </c>
      <c r="F5261" s="68" t="s">
        <v>4363</v>
      </c>
      <c r="G5261" s="68" t="s">
        <v>4364</v>
      </c>
      <c r="H5261" s="69">
        <v>159733</v>
      </c>
      <c r="I5261" s="68" t="s">
        <v>5151</v>
      </c>
      <c r="J5261" s="70"/>
      <c r="K5261" s="178"/>
    </row>
    <row r="5262" spans="1:11">
      <c r="A5262" s="67" t="s">
        <v>3476</v>
      </c>
      <c r="B5262" s="68" t="s">
        <v>3477</v>
      </c>
      <c r="C5262" s="68" t="s">
        <v>3467</v>
      </c>
      <c r="D5262" s="68" t="s">
        <v>3468</v>
      </c>
      <c r="E5262" s="68" t="s">
        <v>4362</v>
      </c>
      <c r="F5262" s="68" t="s">
        <v>4363</v>
      </c>
      <c r="G5262" s="68" t="s">
        <v>4364</v>
      </c>
      <c r="H5262" s="69">
        <v>117366</v>
      </c>
      <c r="I5262" s="68" t="s">
        <v>5151</v>
      </c>
      <c r="J5262" s="70"/>
      <c r="K5262" s="178"/>
    </row>
    <row r="5263" spans="1:11">
      <c r="A5263" s="67" t="s">
        <v>3479</v>
      </c>
      <c r="B5263" s="68" t="s">
        <v>3480</v>
      </c>
      <c r="C5263" s="68" t="s">
        <v>3467</v>
      </c>
      <c r="D5263" s="68" t="s">
        <v>3468</v>
      </c>
      <c r="E5263" s="68" t="s">
        <v>4362</v>
      </c>
      <c r="F5263" s="68" t="s">
        <v>4363</v>
      </c>
      <c r="G5263" s="68" t="s">
        <v>4364</v>
      </c>
      <c r="H5263" s="69">
        <v>97620</v>
      </c>
      <c r="I5263" s="68" t="s">
        <v>5151</v>
      </c>
      <c r="J5263" s="70"/>
      <c r="K5263" s="178"/>
    </row>
    <row r="5264" spans="1:11">
      <c r="A5264" s="67" t="s">
        <v>3482</v>
      </c>
      <c r="B5264" s="68" t="s">
        <v>3483</v>
      </c>
      <c r="C5264" s="68" t="s">
        <v>3484</v>
      </c>
      <c r="D5264" s="68" t="s">
        <v>3485</v>
      </c>
      <c r="E5264" s="68" t="s">
        <v>4362</v>
      </c>
      <c r="F5264" s="68" t="s">
        <v>4363</v>
      </c>
      <c r="G5264" s="68" t="s">
        <v>4364</v>
      </c>
      <c r="H5264" s="69">
        <v>68099</v>
      </c>
      <c r="I5264" s="68" t="s">
        <v>5151</v>
      </c>
      <c r="J5264" s="70"/>
      <c r="K5264" s="178"/>
    </row>
    <row r="5265" spans="1:11">
      <c r="A5265" s="67" t="s">
        <v>4367</v>
      </c>
      <c r="B5265" s="68" t="s">
        <v>4368</v>
      </c>
      <c r="C5265" s="68" t="s">
        <v>3484</v>
      </c>
      <c r="D5265" s="68" t="s">
        <v>3485</v>
      </c>
      <c r="E5265" s="68" t="s">
        <v>4362</v>
      </c>
      <c r="F5265" s="68" t="s">
        <v>4363</v>
      </c>
      <c r="G5265" s="68" t="s">
        <v>4364</v>
      </c>
      <c r="H5265" s="69">
        <v>17194</v>
      </c>
      <c r="I5265" s="68" t="s">
        <v>5151</v>
      </c>
      <c r="J5265" s="70"/>
      <c r="K5265" s="178"/>
    </row>
    <row r="5266" spans="1:11">
      <c r="A5266" s="67" t="s">
        <v>3487</v>
      </c>
      <c r="B5266" s="68" t="s">
        <v>3488</v>
      </c>
      <c r="C5266" s="68" t="s">
        <v>3489</v>
      </c>
      <c r="D5266" s="68" t="s">
        <v>3490</v>
      </c>
      <c r="E5266" s="68" t="s">
        <v>4362</v>
      </c>
      <c r="F5266" s="68" t="s">
        <v>4363</v>
      </c>
      <c r="G5266" s="68" t="s">
        <v>4364</v>
      </c>
      <c r="H5266" s="69">
        <v>19221</v>
      </c>
      <c r="I5266" s="68" t="s">
        <v>5151</v>
      </c>
      <c r="J5266" s="70"/>
      <c r="K5266" s="178"/>
    </row>
    <row r="5267" spans="1:11">
      <c r="A5267" s="67" t="s">
        <v>3498</v>
      </c>
      <c r="B5267" s="68" t="s">
        <v>3499</v>
      </c>
      <c r="C5267" s="68" t="s">
        <v>3489</v>
      </c>
      <c r="D5267" s="68" t="s">
        <v>3490</v>
      </c>
      <c r="E5267" s="68" t="s">
        <v>4362</v>
      </c>
      <c r="F5267" s="68" t="s">
        <v>4363</v>
      </c>
      <c r="G5267" s="68" t="s">
        <v>4364</v>
      </c>
      <c r="H5267" s="69">
        <v>12852265</v>
      </c>
      <c r="I5267" s="68" t="s">
        <v>5151</v>
      </c>
      <c r="J5267" s="70"/>
      <c r="K5267" s="178"/>
    </row>
    <row r="5268" spans="1:11">
      <c r="A5268" s="67" t="s">
        <v>4293</v>
      </c>
      <c r="B5268" s="68" t="s">
        <v>4294</v>
      </c>
      <c r="C5268" s="68" t="s">
        <v>3489</v>
      </c>
      <c r="D5268" s="68" t="s">
        <v>3490</v>
      </c>
      <c r="E5268" s="68" t="s">
        <v>4362</v>
      </c>
      <c r="F5268" s="68" t="s">
        <v>4363</v>
      </c>
      <c r="G5268" s="68" t="s">
        <v>4364</v>
      </c>
      <c r="H5268" s="69">
        <v>87114</v>
      </c>
      <c r="I5268" s="68" t="s">
        <v>5151</v>
      </c>
      <c r="J5268" s="70"/>
      <c r="K5268" s="178"/>
    </row>
    <row r="5269" spans="1:11">
      <c r="A5269" s="67" t="s">
        <v>3501</v>
      </c>
      <c r="B5269" s="68" t="s">
        <v>3502</v>
      </c>
      <c r="C5269" s="68" t="s">
        <v>3489</v>
      </c>
      <c r="D5269" s="68" t="s">
        <v>3490</v>
      </c>
      <c r="E5269" s="68" t="s">
        <v>4362</v>
      </c>
      <c r="F5269" s="68" t="s">
        <v>4363</v>
      </c>
      <c r="G5269" s="68" t="s">
        <v>4364</v>
      </c>
      <c r="H5269" s="69">
        <v>2275421</v>
      </c>
      <c r="I5269" s="68" t="s">
        <v>5151</v>
      </c>
      <c r="J5269" s="70"/>
      <c r="K5269" s="178"/>
    </row>
    <row r="5270" spans="1:11">
      <c r="A5270" s="67" t="s">
        <v>3504</v>
      </c>
      <c r="B5270" s="68" t="s">
        <v>3505</v>
      </c>
      <c r="C5270" s="68" t="s">
        <v>3489</v>
      </c>
      <c r="D5270" s="68" t="s">
        <v>3490</v>
      </c>
      <c r="E5270" s="68" t="s">
        <v>4362</v>
      </c>
      <c r="F5270" s="68" t="s">
        <v>4363</v>
      </c>
      <c r="G5270" s="68" t="s">
        <v>4364</v>
      </c>
      <c r="H5270" s="69">
        <v>25101495</v>
      </c>
      <c r="I5270" s="68" t="s">
        <v>5151</v>
      </c>
      <c r="J5270" s="70"/>
      <c r="K5270" s="178"/>
    </row>
    <row r="5271" spans="1:11">
      <c r="A5271" s="67" t="s">
        <v>4369</v>
      </c>
      <c r="B5271" s="68" t="s">
        <v>4370</v>
      </c>
      <c r="C5271" s="68" t="s">
        <v>3489</v>
      </c>
      <c r="D5271" s="68" t="s">
        <v>3490</v>
      </c>
      <c r="E5271" s="68" t="s">
        <v>4362</v>
      </c>
      <c r="F5271" s="68" t="s">
        <v>4363</v>
      </c>
      <c r="G5271" s="68" t="s">
        <v>4364</v>
      </c>
      <c r="H5271" s="69">
        <v>274</v>
      </c>
      <c r="I5271" s="68" t="s">
        <v>5151</v>
      </c>
      <c r="J5271" s="70"/>
      <c r="K5271" s="178"/>
    </row>
    <row r="5272" spans="1:11">
      <c r="A5272" s="67" t="s">
        <v>4371</v>
      </c>
      <c r="B5272" s="68" t="s">
        <v>4372</v>
      </c>
      <c r="C5272" s="68" t="s">
        <v>3489</v>
      </c>
      <c r="D5272" s="68" t="s">
        <v>3490</v>
      </c>
      <c r="E5272" s="68" t="s">
        <v>4362</v>
      </c>
      <c r="F5272" s="68" t="s">
        <v>4363</v>
      </c>
      <c r="G5272" s="68" t="s">
        <v>4364</v>
      </c>
      <c r="H5272" s="69">
        <v>69</v>
      </c>
      <c r="I5272" s="68" t="s">
        <v>5151</v>
      </c>
      <c r="J5272" s="70"/>
      <c r="K5272" s="178"/>
    </row>
    <row r="5273" spans="1:11">
      <c r="A5273" s="67" t="s">
        <v>4241</v>
      </c>
      <c r="B5273" s="68" t="s">
        <v>4242</v>
      </c>
      <c r="C5273" s="68" t="s">
        <v>3489</v>
      </c>
      <c r="D5273" s="68" t="s">
        <v>3490</v>
      </c>
      <c r="E5273" s="68" t="s">
        <v>4362</v>
      </c>
      <c r="F5273" s="68" t="s">
        <v>4363</v>
      </c>
      <c r="G5273" s="68" t="s">
        <v>4364</v>
      </c>
      <c r="H5273" s="69">
        <v>23403743</v>
      </c>
      <c r="I5273" s="68" t="s">
        <v>5151</v>
      </c>
      <c r="J5273" s="70"/>
      <c r="K5273" s="178"/>
    </row>
    <row r="5274" spans="1:11">
      <c r="A5274" s="67" t="s">
        <v>4373</v>
      </c>
      <c r="B5274" s="68" t="s">
        <v>4374</v>
      </c>
      <c r="C5274" s="68" t="s">
        <v>3489</v>
      </c>
      <c r="D5274" s="68" t="s">
        <v>3490</v>
      </c>
      <c r="E5274" s="68" t="s">
        <v>4362</v>
      </c>
      <c r="F5274" s="68" t="s">
        <v>4363</v>
      </c>
      <c r="G5274" s="68" t="s">
        <v>4364</v>
      </c>
      <c r="H5274" s="69">
        <v>1733</v>
      </c>
      <c r="I5274" s="68" t="s">
        <v>5151</v>
      </c>
      <c r="J5274" s="70"/>
      <c r="K5274" s="178"/>
    </row>
    <row r="5275" spans="1:11">
      <c r="A5275" s="67" t="s">
        <v>4295</v>
      </c>
      <c r="B5275" s="68" t="s">
        <v>3520</v>
      </c>
      <c r="C5275" s="68" t="s">
        <v>3489</v>
      </c>
      <c r="D5275" s="68" t="s">
        <v>3490</v>
      </c>
      <c r="E5275" s="68" t="s">
        <v>4362</v>
      </c>
      <c r="F5275" s="68" t="s">
        <v>4363</v>
      </c>
      <c r="G5275" s="68" t="s">
        <v>4364</v>
      </c>
      <c r="H5275" s="69">
        <v>423</v>
      </c>
      <c r="I5275" s="68" t="s">
        <v>5151</v>
      </c>
      <c r="J5275" s="70"/>
      <c r="K5275" s="178"/>
    </row>
    <row r="5276" spans="1:11">
      <c r="A5276" s="67" t="s">
        <v>4296</v>
      </c>
      <c r="B5276" s="68" t="s">
        <v>4297</v>
      </c>
      <c r="C5276" s="68" t="s">
        <v>3489</v>
      </c>
      <c r="D5276" s="68" t="s">
        <v>3490</v>
      </c>
      <c r="E5276" s="68" t="s">
        <v>4362</v>
      </c>
      <c r="F5276" s="68" t="s">
        <v>4363</v>
      </c>
      <c r="G5276" s="68" t="s">
        <v>4364</v>
      </c>
      <c r="H5276" s="69">
        <v>22816</v>
      </c>
      <c r="I5276" s="68" t="s">
        <v>5151</v>
      </c>
      <c r="J5276" s="70"/>
      <c r="K5276" s="178"/>
    </row>
    <row r="5277" spans="1:11">
      <c r="A5277" s="67" t="s">
        <v>4232</v>
      </c>
      <c r="B5277" s="68" t="s">
        <v>4233</v>
      </c>
      <c r="C5277" s="68" t="s">
        <v>3489</v>
      </c>
      <c r="D5277" s="68" t="s">
        <v>3490</v>
      </c>
      <c r="E5277" s="68" t="s">
        <v>4362</v>
      </c>
      <c r="F5277" s="68" t="s">
        <v>4363</v>
      </c>
      <c r="G5277" s="68" t="s">
        <v>4364</v>
      </c>
      <c r="H5277" s="69">
        <v>23193</v>
      </c>
      <c r="I5277" s="68" t="s">
        <v>5151</v>
      </c>
      <c r="J5277" s="70"/>
      <c r="K5277" s="178"/>
    </row>
    <row r="5278" spans="1:11">
      <c r="A5278" s="67" t="s">
        <v>4375</v>
      </c>
      <c r="B5278" s="68" t="s">
        <v>4376</v>
      </c>
      <c r="C5278" s="68" t="s">
        <v>3489</v>
      </c>
      <c r="D5278" s="68" t="s">
        <v>3490</v>
      </c>
      <c r="E5278" s="68" t="s">
        <v>4362</v>
      </c>
      <c r="F5278" s="68" t="s">
        <v>4363</v>
      </c>
      <c r="G5278" s="68" t="s">
        <v>4364</v>
      </c>
      <c r="H5278" s="69">
        <v>23160</v>
      </c>
      <c r="I5278" s="68" t="s">
        <v>5151</v>
      </c>
      <c r="J5278" s="70"/>
      <c r="K5278" s="178"/>
    </row>
    <row r="5279" spans="1:11">
      <c r="A5279" s="67" t="s">
        <v>3516</v>
      </c>
      <c r="B5279" s="68" t="s">
        <v>3517</v>
      </c>
      <c r="C5279" s="68" t="s">
        <v>3489</v>
      </c>
      <c r="D5279" s="68" t="s">
        <v>3490</v>
      </c>
      <c r="E5279" s="68" t="s">
        <v>4362</v>
      </c>
      <c r="F5279" s="68" t="s">
        <v>4363</v>
      </c>
      <c r="G5279" s="68" t="s">
        <v>4364</v>
      </c>
      <c r="H5279" s="69">
        <v>30712</v>
      </c>
      <c r="I5279" s="68" t="s">
        <v>5151</v>
      </c>
      <c r="J5279" s="70"/>
      <c r="K5279" s="178"/>
    </row>
    <row r="5280" spans="1:11">
      <c r="A5280" s="67" t="s">
        <v>4377</v>
      </c>
      <c r="B5280" s="68" t="s">
        <v>4378</v>
      </c>
      <c r="C5280" s="68" t="s">
        <v>3489</v>
      </c>
      <c r="D5280" s="68" t="s">
        <v>3490</v>
      </c>
      <c r="E5280" s="68" t="s">
        <v>4362</v>
      </c>
      <c r="F5280" s="68" t="s">
        <v>4363</v>
      </c>
      <c r="G5280" s="68" t="s">
        <v>4364</v>
      </c>
      <c r="H5280" s="69">
        <v>16181</v>
      </c>
      <c r="I5280" s="68" t="s">
        <v>5151</v>
      </c>
      <c r="J5280" s="70"/>
      <c r="K5280" s="178"/>
    </row>
    <row r="5281" spans="1:11">
      <c r="A5281" s="67" t="s">
        <v>3522</v>
      </c>
      <c r="B5281" s="68" t="s">
        <v>3523</v>
      </c>
      <c r="C5281" s="68" t="s">
        <v>3489</v>
      </c>
      <c r="D5281" s="68" t="s">
        <v>3490</v>
      </c>
      <c r="E5281" s="68" t="s">
        <v>4362</v>
      </c>
      <c r="F5281" s="68" t="s">
        <v>4363</v>
      </c>
      <c r="G5281" s="68" t="s">
        <v>4364</v>
      </c>
      <c r="H5281" s="69">
        <v>25310</v>
      </c>
      <c r="I5281" s="68" t="s">
        <v>5151</v>
      </c>
      <c r="J5281" s="70"/>
      <c r="K5281" s="178"/>
    </row>
    <row r="5282" spans="1:11">
      <c r="A5282" s="67" t="s">
        <v>4220</v>
      </c>
      <c r="B5282" s="68" t="s">
        <v>4221</v>
      </c>
      <c r="C5282" s="68" t="s">
        <v>3489</v>
      </c>
      <c r="D5282" s="68" t="s">
        <v>3490</v>
      </c>
      <c r="E5282" s="68" t="s">
        <v>4362</v>
      </c>
      <c r="F5282" s="68" t="s">
        <v>4363</v>
      </c>
      <c r="G5282" s="68" t="s">
        <v>4364</v>
      </c>
      <c r="H5282" s="69">
        <v>39052</v>
      </c>
      <c r="I5282" s="68" t="s">
        <v>5151</v>
      </c>
      <c r="J5282" s="70"/>
      <c r="K5282" s="178"/>
    </row>
    <row r="5283" spans="1:11">
      <c r="A5283" s="67" t="s">
        <v>4222</v>
      </c>
      <c r="B5283" s="68" t="s">
        <v>4223</v>
      </c>
      <c r="C5283" s="68" t="s">
        <v>3489</v>
      </c>
      <c r="D5283" s="68" t="s">
        <v>3490</v>
      </c>
      <c r="E5283" s="68" t="s">
        <v>4362</v>
      </c>
      <c r="F5283" s="68" t="s">
        <v>4363</v>
      </c>
      <c r="G5283" s="68" t="s">
        <v>4364</v>
      </c>
      <c r="H5283" s="69">
        <v>11611</v>
      </c>
      <c r="I5283" s="68" t="s">
        <v>5151</v>
      </c>
      <c r="J5283" s="70"/>
      <c r="K5283" s="178"/>
    </row>
    <row r="5284" spans="1:11">
      <c r="A5284" s="67" t="s">
        <v>4207</v>
      </c>
      <c r="B5284" s="68" t="s">
        <v>4208</v>
      </c>
      <c r="C5284" s="68" t="s">
        <v>3489</v>
      </c>
      <c r="D5284" s="68" t="s">
        <v>3490</v>
      </c>
      <c r="E5284" s="68" t="s">
        <v>4362</v>
      </c>
      <c r="F5284" s="68" t="s">
        <v>4363</v>
      </c>
      <c r="G5284" s="68" t="s">
        <v>4364</v>
      </c>
      <c r="H5284" s="69">
        <v>1194056</v>
      </c>
      <c r="I5284" s="68" t="s">
        <v>5151</v>
      </c>
      <c r="J5284" s="70"/>
      <c r="K5284" s="178"/>
    </row>
    <row r="5285" spans="1:11">
      <c r="A5285" s="67" t="s">
        <v>4379</v>
      </c>
      <c r="B5285" s="68" t="s">
        <v>4380</v>
      </c>
      <c r="C5285" s="68" t="s">
        <v>3489</v>
      </c>
      <c r="D5285" s="68" t="s">
        <v>3490</v>
      </c>
      <c r="E5285" s="68" t="s">
        <v>4362</v>
      </c>
      <c r="F5285" s="68" t="s">
        <v>4363</v>
      </c>
      <c r="G5285" s="68" t="s">
        <v>4364</v>
      </c>
      <c r="H5285" s="69">
        <v>0</v>
      </c>
      <c r="I5285" s="68" t="s">
        <v>5151</v>
      </c>
      <c r="J5285" s="70"/>
      <c r="K5285" s="178"/>
    </row>
    <row r="5286" spans="1:11">
      <c r="A5286" s="67" t="s">
        <v>3533</v>
      </c>
      <c r="B5286" s="68" t="s">
        <v>3520</v>
      </c>
      <c r="C5286" s="68" t="s">
        <v>3489</v>
      </c>
      <c r="D5286" s="68" t="s">
        <v>3490</v>
      </c>
      <c r="E5286" s="68" t="s">
        <v>4362</v>
      </c>
      <c r="F5286" s="68" t="s">
        <v>4363</v>
      </c>
      <c r="G5286" s="68" t="s">
        <v>4364</v>
      </c>
      <c r="H5286" s="69">
        <v>3918</v>
      </c>
      <c r="I5286" s="68" t="s">
        <v>5151</v>
      </c>
      <c r="J5286" s="70"/>
      <c r="K5286" s="178"/>
    </row>
    <row r="5287" spans="1:11">
      <c r="A5287" s="67" t="s">
        <v>3536</v>
      </c>
      <c r="B5287" s="68" t="s">
        <v>3520</v>
      </c>
      <c r="C5287" s="68" t="s">
        <v>3489</v>
      </c>
      <c r="D5287" s="68" t="s">
        <v>3490</v>
      </c>
      <c r="E5287" s="68" t="s">
        <v>4362</v>
      </c>
      <c r="F5287" s="68" t="s">
        <v>4363</v>
      </c>
      <c r="G5287" s="68" t="s">
        <v>4364</v>
      </c>
      <c r="H5287" s="69">
        <v>16618</v>
      </c>
      <c r="I5287" s="68" t="s">
        <v>5151</v>
      </c>
      <c r="J5287" s="70"/>
      <c r="K5287" s="178"/>
    </row>
    <row r="5288" spans="1:11">
      <c r="A5288" s="67" t="s">
        <v>3537</v>
      </c>
      <c r="B5288" s="68" t="s">
        <v>3538</v>
      </c>
      <c r="C5288" s="68" t="s">
        <v>3539</v>
      </c>
      <c r="D5288" s="68" t="s">
        <v>3540</v>
      </c>
      <c r="E5288" s="68" t="s">
        <v>4362</v>
      </c>
      <c r="F5288" s="68" t="s">
        <v>4363</v>
      </c>
      <c r="G5288" s="68" t="s">
        <v>4364</v>
      </c>
      <c r="H5288" s="69">
        <v>231936</v>
      </c>
      <c r="I5288" s="68" t="s">
        <v>5151</v>
      </c>
      <c r="J5288" s="70"/>
      <c r="K5288" s="178"/>
    </row>
    <row r="5289" spans="1:11">
      <c r="A5289" s="67" t="s">
        <v>3541</v>
      </c>
      <c r="B5289" s="68" t="s">
        <v>3542</v>
      </c>
      <c r="C5289" s="68" t="s">
        <v>3539</v>
      </c>
      <c r="D5289" s="68" t="s">
        <v>3540</v>
      </c>
      <c r="E5289" s="68" t="s">
        <v>4362</v>
      </c>
      <c r="F5289" s="68" t="s">
        <v>4363</v>
      </c>
      <c r="G5289" s="68" t="s">
        <v>4364</v>
      </c>
      <c r="H5289" s="69">
        <v>633651</v>
      </c>
      <c r="I5289" s="68" t="s">
        <v>5151</v>
      </c>
      <c r="J5289" s="70"/>
      <c r="K5289" s="178"/>
    </row>
    <row r="5290" spans="1:11">
      <c r="A5290" s="67" t="s">
        <v>3543</v>
      </c>
      <c r="B5290" s="68" t="s">
        <v>3544</v>
      </c>
      <c r="C5290" s="68" t="s">
        <v>3539</v>
      </c>
      <c r="D5290" s="68" t="s">
        <v>3540</v>
      </c>
      <c r="E5290" s="68" t="s">
        <v>4362</v>
      </c>
      <c r="F5290" s="68" t="s">
        <v>4363</v>
      </c>
      <c r="G5290" s="68" t="s">
        <v>4364</v>
      </c>
      <c r="H5290" s="69">
        <v>154791</v>
      </c>
      <c r="I5290" s="68" t="s">
        <v>5151</v>
      </c>
      <c r="J5290" s="70"/>
      <c r="K5290" s="178"/>
    </row>
    <row r="5291" spans="1:11">
      <c r="A5291" s="67" t="s">
        <v>3545</v>
      </c>
      <c r="B5291" s="68" t="s">
        <v>3546</v>
      </c>
      <c r="C5291" s="68" t="s">
        <v>3539</v>
      </c>
      <c r="D5291" s="68" t="s">
        <v>3540</v>
      </c>
      <c r="E5291" s="68" t="s">
        <v>4362</v>
      </c>
      <c r="F5291" s="68" t="s">
        <v>4363</v>
      </c>
      <c r="G5291" s="68" t="s">
        <v>4364</v>
      </c>
      <c r="H5291" s="69">
        <v>391889</v>
      </c>
      <c r="I5291" s="68" t="s">
        <v>5151</v>
      </c>
      <c r="J5291" s="70"/>
      <c r="K5291" s="178"/>
    </row>
    <row r="5292" spans="1:11">
      <c r="A5292" s="67" t="s">
        <v>3547</v>
      </c>
      <c r="B5292" s="68" t="s">
        <v>3548</v>
      </c>
      <c r="C5292" s="68" t="s">
        <v>3539</v>
      </c>
      <c r="D5292" s="68" t="s">
        <v>3540</v>
      </c>
      <c r="E5292" s="68" t="s">
        <v>4362</v>
      </c>
      <c r="F5292" s="68" t="s">
        <v>4363</v>
      </c>
      <c r="G5292" s="68" t="s">
        <v>4364</v>
      </c>
      <c r="H5292" s="69">
        <v>235928</v>
      </c>
      <c r="I5292" s="68" t="s">
        <v>5151</v>
      </c>
      <c r="J5292" s="70"/>
      <c r="K5292" s="178"/>
    </row>
    <row r="5293" spans="1:11">
      <c r="A5293" s="67" t="s">
        <v>4298</v>
      </c>
      <c r="B5293" s="68" t="s">
        <v>4299</v>
      </c>
      <c r="C5293" s="68" t="s">
        <v>3539</v>
      </c>
      <c r="D5293" s="68" t="s">
        <v>3540</v>
      </c>
      <c r="E5293" s="68" t="s">
        <v>4362</v>
      </c>
      <c r="F5293" s="68" t="s">
        <v>4363</v>
      </c>
      <c r="G5293" s="68" t="s">
        <v>4364</v>
      </c>
      <c r="H5293" s="69">
        <v>2323</v>
      </c>
      <c r="I5293" s="68" t="s">
        <v>5151</v>
      </c>
      <c r="J5293" s="70"/>
      <c r="K5293" s="178"/>
    </row>
    <row r="5294" spans="1:11">
      <c r="A5294" s="67" t="s">
        <v>3549</v>
      </c>
      <c r="B5294" s="68" t="s">
        <v>3550</v>
      </c>
      <c r="C5294" s="68" t="s">
        <v>3539</v>
      </c>
      <c r="D5294" s="68" t="s">
        <v>3540</v>
      </c>
      <c r="E5294" s="68" t="s">
        <v>4362</v>
      </c>
      <c r="F5294" s="68" t="s">
        <v>4363</v>
      </c>
      <c r="G5294" s="68" t="s">
        <v>4364</v>
      </c>
      <c r="H5294" s="69">
        <v>165239</v>
      </c>
      <c r="I5294" s="68" t="s">
        <v>5151</v>
      </c>
      <c r="J5294" s="70"/>
      <c r="K5294" s="178"/>
    </row>
    <row r="5295" spans="1:11">
      <c r="A5295" s="67" t="s">
        <v>3551</v>
      </c>
      <c r="B5295" s="68" t="s">
        <v>3552</v>
      </c>
      <c r="C5295" s="68" t="s">
        <v>3539</v>
      </c>
      <c r="D5295" s="68" t="s">
        <v>3540</v>
      </c>
      <c r="E5295" s="68" t="s">
        <v>4362</v>
      </c>
      <c r="F5295" s="68" t="s">
        <v>4363</v>
      </c>
      <c r="G5295" s="68" t="s">
        <v>4364</v>
      </c>
      <c r="H5295" s="69">
        <v>43212</v>
      </c>
      <c r="I5295" s="68" t="s">
        <v>5151</v>
      </c>
      <c r="J5295" s="70"/>
      <c r="K5295" s="178"/>
    </row>
    <row r="5296" spans="1:11">
      <c r="A5296" s="67" t="s">
        <v>4300</v>
      </c>
      <c r="B5296" s="68" t="s">
        <v>4301</v>
      </c>
      <c r="C5296" s="68" t="s">
        <v>3539</v>
      </c>
      <c r="D5296" s="68" t="s">
        <v>3540</v>
      </c>
      <c r="E5296" s="68" t="s">
        <v>4362</v>
      </c>
      <c r="F5296" s="68" t="s">
        <v>4363</v>
      </c>
      <c r="G5296" s="68" t="s">
        <v>4364</v>
      </c>
      <c r="H5296" s="69">
        <v>76648</v>
      </c>
      <c r="I5296" s="68" t="s">
        <v>5151</v>
      </c>
      <c r="J5296" s="70"/>
      <c r="K5296" s="178"/>
    </row>
    <row r="5297" spans="1:11">
      <c r="A5297" s="67" t="s">
        <v>4245</v>
      </c>
      <c r="B5297" s="68" t="s">
        <v>4246</v>
      </c>
      <c r="C5297" s="68" t="s">
        <v>3539</v>
      </c>
      <c r="D5297" s="68" t="s">
        <v>3540</v>
      </c>
      <c r="E5297" s="68" t="s">
        <v>4362</v>
      </c>
      <c r="F5297" s="68" t="s">
        <v>4363</v>
      </c>
      <c r="G5297" s="68" t="s">
        <v>4364</v>
      </c>
      <c r="H5297" s="69">
        <v>114</v>
      </c>
      <c r="I5297" s="68" t="s">
        <v>5151</v>
      </c>
      <c r="J5297" s="70"/>
      <c r="K5297" s="178"/>
    </row>
    <row r="5298" spans="1:11">
      <c r="A5298" s="67" t="s">
        <v>4302</v>
      </c>
      <c r="B5298" s="68" t="s">
        <v>4303</v>
      </c>
      <c r="C5298" s="68" t="s">
        <v>3539</v>
      </c>
      <c r="D5298" s="68" t="s">
        <v>3540</v>
      </c>
      <c r="E5298" s="68" t="s">
        <v>4362</v>
      </c>
      <c r="F5298" s="68" t="s">
        <v>4363</v>
      </c>
      <c r="G5298" s="68" t="s">
        <v>4364</v>
      </c>
      <c r="H5298" s="69">
        <v>116304050</v>
      </c>
      <c r="I5298" s="68" t="s">
        <v>5151</v>
      </c>
      <c r="J5298" s="70"/>
      <c r="K5298" s="178"/>
    </row>
    <row r="5299" spans="1:11">
      <c r="A5299" s="67" t="s">
        <v>5056</v>
      </c>
      <c r="B5299" s="68" t="s">
        <v>4655</v>
      </c>
      <c r="C5299" s="68" t="s">
        <v>3539</v>
      </c>
      <c r="D5299" s="68" t="s">
        <v>3540</v>
      </c>
      <c r="E5299" s="68" t="s">
        <v>4362</v>
      </c>
      <c r="F5299" s="68" t="s">
        <v>4363</v>
      </c>
      <c r="G5299" s="68" t="s">
        <v>4364</v>
      </c>
      <c r="H5299" s="69">
        <v>241313</v>
      </c>
      <c r="I5299" s="68" t="s">
        <v>5151</v>
      </c>
      <c r="J5299" s="70"/>
      <c r="K5299" s="178"/>
    </row>
    <row r="5300" spans="1:11">
      <c r="A5300" s="67" t="s">
        <v>3553</v>
      </c>
      <c r="B5300" s="68" t="s">
        <v>3554</v>
      </c>
      <c r="C5300" s="68" t="s">
        <v>3555</v>
      </c>
      <c r="D5300" s="68" t="s">
        <v>3554</v>
      </c>
      <c r="E5300" s="68" t="s">
        <v>4362</v>
      </c>
      <c r="F5300" s="68" t="s">
        <v>4363</v>
      </c>
      <c r="G5300" s="68" t="s">
        <v>4364</v>
      </c>
      <c r="H5300" s="69">
        <v>55191</v>
      </c>
      <c r="I5300" s="68" t="s">
        <v>5151</v>
      </c>
      <c r="J5300" s="70"/>
      <c r="K5300" s="178"/>
    </row>
    <row r="5301" spans="1:11">
      <c r="A5301" s="67" t="s">
        <v>4383</v>
      </c>
      <c r="B5301" s="68" t="s">
        <v>4384</v>
      </c>
      <c r="C5301" s="68" t="s">
        <v>3555</v>
      </c>
      <c r="D5301" s="68" t="s">
        <v>3554</v>
      </c>
      <c r="E5301" s="68" t="s">
        <v>4362</v>
      </c>
      <c r="F5301" s="68" t="s">
        <v>4363</v>
      </c>
      <c r="G5301" s="68" t="s">
        <v>4364</v>
      </c>
      <c r="H5301" s="69">
        <v>180501</v>
      </c>
      <c r="I5301" s="68" t="s">
        <v>5151</v>
      </c>
      <c r="J5301" s="70"/>
      <c r="K5301" s="178"/>
    </row>
    <row r="5302" spans="1:11">
      <c r="A5302" s="67" t="s">
        <v>3556</v>
      </c>
      <c r="B5302" s="68" t="s">
        <v>3557</v>
      </c>
      <c r="C5302" s="68" t="s">
        <v>3555</v>
      </c>
      <c r="D5302" s="68" t="s">
        <v>3554</v>
      </c>
      <c r="E5302" s="68" t="s">
        <v>4362</v>
      </c>
      <c r="F5302" s="68" t="s">
        <v>4363</v>
      </c>
      <c r="G5302" s="68" t="s">
        <v>4364</v>
      </c>
      <c r="H5302" s="69">
        <v>242141</v>
      </c>
      <c r="I5302" s="68" t="s">
        <v>5151</v>
      </c>
      <c r="J5302" s="70"/>
      <c r="K5302" s="178"/>
    </row>
    <row r="5303" spans="1:11">
      <c r="A5303" s="67" t="s">
        <v>3558</v>
      </c>
      <c r="B5303" s="68" t="s">
        <v>3559</v>
      </c>
      <c r="C5303" s="68" t="s">
        <v>3555</v>
      </c>
      <c r="D5303" s="68" t="s">
        <v>3554</v>
      </c>
      <c r="E5303" s="68" t="s">
        <v>4362</v>
      </c>
      <c r="F5303" s="68" t="s">
        <v>4363</v>
      </c>
      <c r="G5303" s="68" t="s">
        <v>4364</v>
      </c>
      <c r="H5303" s="69">
        <v>269983</v>
      </c>
      <c r="I5303" s="68" t="s">
        <v>5151</v>
      </c>
      <c r="J5303" s="70"/>
      <c r="K5303" s="178"/>
    </row>
    <row r="5304" spans="1:11">
      <c r="A5304" s="67" t="s">
        <v>4247</v>
      </c>
      <c r="B5304" s="68" t="s">
        <v>4248</v>
      </c>
      <c r="C5304" s="68" t="s">
        <v>3555</v>
      </c>
      <c r="D5304" s="68" t="s">
        <v>3554</v>
      </c>
      <c r="E5304" s="68" t="s">
        <v>4362</v>
      </c>
      <c r="F5304" s="68" t="s">
        <v>4363</v>
      </c>
      <c r="G5304" s="68" t="s">
        <v>4364</v>
      </c>
      <c r="H5304" s="69">
        <v>1824</v>
      </c>
      <c r="I5304" s="68" t="s">
        <v>5151</v>
      </c>
      <c r="J5304" s="70"/>
      <c r="K5304" s="178"/>
    </row>
    <row r="5305" spans="1:11">
      <c r="A5305" s="67" t="s">
        <v>3560</v>
      </c>
      <c r="B5305" s="68" t="s">
        <v>3561</v>
      </c>
      <c r="C5305" s="68" t="s">
        <v>3555</v>
      </c>
      <c r="D5305" s="68" t="s">
        <v>3554</v>
      </c>
      <c r="E5305" s="68" t="s">
        <v>4362</v>
      </c>
      <c r="F5305" s="68" t="s">
        <v>4363</v>
      </c>
      <c r="G5305" s="68" t="s">
        <v>4364</v>
      </c>
      <c r="H5305" s="69">
        <v>530</v>
      </c>
      <c r="I5305" s="68" t="s">
        <v>5151</v>
      </c>
      <c r="J5305" s="70"/>
      <c r="K5305" s="178"/>
    </row>
    <row r="5306" spans="1:11">
      <c r="A5306" s="67" t="s">
        <v>4188</v>
      </c>
      <c r="B5306" s="68" t="s">
        <v>4189</v>
      </c>
      <c r="C5306" s="68" t="s">
        <v>3555</v>
      </c>
      <c r="D5306" s="68" t="s">
        <v>3554</v>
      </c>
      <c r="E5306" s="68" t="s">
        <v>4362</v>
      </c>
      <c r="F5306" s="68" t="s">
        <v>4363</v>
      </c>
      <c r="G5306" s="68" t="s">
        <v>4364</v>
      </c>
      <c r="H5306" s="69">
        <v>161859</v>
      </c>
      <c r="I5306" s="68" t="s">
        <v>5151</v>
      </c>
      <c r="J5306" s="70"/>
      <c r="K5306" s="178"/>
    </row>
    <row r="5307" spans="1:11">
      <c r="A5307" s="67" t="s">
        <v>3562</v>
      </c>
      <c r="B5307" s="68" t="s">
        <v>3563</v>
      </c>
      <c r="C5307" s="68" t="s">
        <v>3564</v>
      </c>
      <c r="D5307" s="68" t="s">
        <v>3563</v>
      </c>
      <c r="E5307" s="68" t="s">
        <v>4362</v>
      </c>
      <c r="F5307" s="68" t="s">
        <v>4363</v>
      </c>
      <c r="G5307" s="68" t="s">
        <v>4364</v>
      </c>
      <c r="H5307" s="69">
        <v>100674</v>
      </c>
      <c r="I5307" s="68" t="s">
        <v>5151</v>
      </c>
      <c r="J5307" s="70"/>
      <c r="K5307" s="178"/>
    </row>
    <row r="5308" spans="1:11">
      <c r="A5308" s="67" t="s">
        <v>3565</v>
      </c>
      <c r="B5308" s="68" t="s">
        <v>3566</v>
      </c>
      <c r="C5308" s="68" t="s">
        <v>3564</v>
      </c>
      <c r="D5308" s="68" t="s">
        <v>3563</v>
      </c>
      <c r="E5308" s="68" t="s">
        <v>4362</v>
      </c>
      <c r="F5308" s="68" t="s">
        <v>4363</v>
      </c>
      <c r="G5308" s="68" t="s">
        <v>4364</v>
      </c>
      <c r="H5308" s="69">
        <v>122654</v>
      </c>
      <c r="I5308" s="68" t="s">
        <v>5151</v>
      </c>
      <c r="J5308" s="70"/>
      <c r="K5308" s="178"/>
    </row>
    <row r="5309" spans="1:11">
      <c r="A5309" s="67" t="s">
        <v>3567</v>
      </c>
      <c r="B5309" s="68" t="s">
        <v>3568</v>
      </c>
      <c r="C5309" s="68" t="s">
        <v>3564</v>
      </c>
      <c r="D5309" s="68" t="s">
        <v>3563</v>
      </c>
      <c r="E5309" s="68" t="s">
        <v>4362</v>
      </c>
      <c r="F5309" s="68" t="s">
        <v>4363</v>
      </c>
      <c r="G5309" s="68" t="s">
        <v>4364</v>
      </c>
      <c r="H5309" s="69">
        <v>647408</v>
      </c>
      <c r="I5309" s="68" t="s">
        <v>5151</v>
      </c>
      <c r="J5309" s="70"/>
      <c r="K5309" s="178"/>
    </row>
    <row r="5310" spans="1:11">
      <c r="A5310" s="67" t="s">
        <v>3569</v>
      </c>
      <c r="B5310" s="68" t="s">
        <v>3570</v>
      </c>
      <c r="C5310" s="68" t="s">
        <v>3564</v>
      </c>
      <c r="D5310" s="68" t="s">
        <v>3563</v>
      </c>
      <c r="E5310" s="68" t="s">
        <v>4362</v>
      </c>
      <c r="F5310" s="68" t="s">
        <v>4363</v>
      </c>
      <c r="G5310" s="68" t="s">
        <v>4364</v>
      </c>
      <c r="H5310" s="69">
        <v>116699</v>
      </c>
      <c r="I5310" s="68" t="s">
        <v>5151</v>
      </c>
      <c r="J5310" s="70"/>
      <c r="K5310" s="178"/>
    </row>
    <row r="5311" spans="1:11">
      <c r="A5311" s="67" t="s">
        <v>4249</v>
      </c>
      <c r="B5311" s="68" t="s">
        <v>4250</v>
      </c>
      <c r="C5311" s="68" t="s">
        <v>3564</v>
      </c>
      <c r="D5311" s="68" t="s">
        <v>3563</v>
      </c>
      <c r="E5311" s="68" t="s">
        <v>4362</v>
      </c>
      <c r="F5311" s="68" t="s">
        <v>4363</v>
      </c>
      <c r="G5311" s="68" t="s">
        <v>4364</v>
      </c>
      <c r="H5311" s="69">
        <v>25062</v>
      </c>
      <c r="I5311" s="68" t="s">
        <v>5151</v>
      </c>
      <c r="J5311" s="70"/>
      <c r="K5311" s="178"/>
    </row>
    <row r="5312" spans="1:11">
      <c r="A5312" s="67" t="s">
        <v>3571</v>
      </c>
      <c r="B5312" s="68" t="s">
        <v>3572</v>
      </c>
      <c r="C5312" s="68" t="s">
        <v>3564</v>
      </c>
      <c r="D5312" s="68" t="s">
        <v>3563</v>
      </c>
      <c r="E5312" s="68" t="s">
        <v>4362</v>
      </c>
      <c r="F5312" s="68" t="s">
        <v>4363</v>
      </c>
      <c r="G5312" s="68" t="s">
        <v>4364</v>
      </c>
      <c r="H5312" s="69">
        <v>477759</v>
      </c>
      <c r="I5312" s="68" t="s">
        <v>5151</v>
      </c>
      <c r="J5312" s="70"/>
      <c r="K5312" s="178"/>
    </row>
    <row r="5313" spans="1:11">
      <c r="A5313" s="67" t="s">
        <v>3573</v>
      </c>
      <c r="B5313" s="68" t="s">
        <v>3574</v>
      </c>
      <c r="C5313" s="68" t="s">
        <v>3575</v>
      </c>
      <c r="D5313" s="68" t="s">
        <v>3574</v>
      </c>
      <c r="E5313" s="68" t="s">
        <v>4362</v>
      </c>
      <c r="F5313" s="68" t="s">
        <v>4363</v>
      </c>
      <c r="G5313" s="68" t="s">
        <v>4364</v>
      </c>
      <c r="H5313" s="69">
        <v>400640</v>
      </c>
      <c r="I5313" s="68" t="s">
        <v>5151</v>
      </c>
      <c r="J5313" s="70"/>
      <c r="K5313" s="178"/>
    </row>
    <row r="5314" spans="1:11">
      <c r="A5314" s="67" t="s">
        <v>4385</v>
      </c>
      <c r="B5314" s="68" t="s">
        <v>3574</v>
      </c>
      <c r="C5314" s="68" t="s">
        <v>3575</v>
      </c>
      <c r="D5314" s="68" t="s">
        <v>3574</v>
      </c>
      <c r="E5314" s="68" t="s">
        <v>4362</v>
      </c>
      <c r="F5314" s="68" t="s">
        <v>4363</v>
      </c>
      <c r="G5314" s="68" t="s">
        <v>4364</v>
      </c>
      <c r="H5314" s="69">
        <v>11</v>
      </c>
      <c r="I5314" s="68" t="s">
        <v>5151</v>
      </c>
      <c r="J5314" s="70"/>
      <c r="K5314" s="178"/>
    </row>
    <row r="5315" spans="1:11">
      <c r="A5315" s="67" t="s">
        <v>3576</v>
      </c>
      <c r="B5315" s="68" t="s">
        <v>3577</v>
      </c>
      <c r="C5315" s="68" t="s">
        <v>3578</v>
      </c>
      <c r="D5315" s="68" t="s">
        <v>3577</v>
      </c>
      <c r="E5315" s="68" t="s">
        <v>4362</v>
      </c>
      <c r="F5315" s="68" t="s">
        <v>4363</v>
      </c>
      <c r="G5315" s="68" t="s">
        <v>4364</v>
      </c>
      <c r="H5315" s="69">
        <v>116994</v>
      </c>
      <c r="I5315" s="68" t="s">
        <v>5151</v>
      </c>
      <c r="J5315" s="70"/>
      <c r="K5315" s="178"/>
    </row>
    <row r="5316" spans="1:11">
      <c r="A5316" s="67" t="s">
        <v>3579</v>
      </c>
      <c r="B5316" s="68" t="s">
        <v>3580</v>
      </c>
      <c r="C5316" s="68" t="s">
        <v>3578</v>
      </c>
      <c r="D5316" s="68" t="s">
        <v>3577</v>
      </c>
      <c r="E5316" s="68" t="s">
        <v>4362</v>
      </c>
      <c r="F5316" s="68" t="s">
        <v>4363</v>
      </c>
      <c r="G5316" s="68" t="s">
        <v>4364</v>
      </c>
      <c r="H5316" s="69">
        <v>30028</v>
      </c>
      <c r="I5316" s="68" t="s">
        <v>5151</v>
      </c>
      <c r="J5316" s="70"/>
      <c r="K5316" s="178"/>
    </row>
    <row r="5317" spans="1:11">
      <c r="A5317" s="67" t="s">
        <v>3581</v>
      </c>
      <c r="B5317" s="68" t="s">
        <v>3582</v>
      </c>
      <c r="C5317" s="68" t="s">
        <v>3583</v>
      </c>
      <c r="D5317" s="68" t="s">
        <v>3584</v>
      </c>
      <c r="E5317" s="68" t="s">
        <v>4362</v>
      </c>
      <c r="F5317" s="68" t="s">
        <v>4363</v>
      </c>
      <c r="G5317" s="68" t="s">
        <v>4364</v>
      </c>
      <c r="H5317" s="69">
        <v>207531</v>
      </c>
      <c r="I5317" s="68" t="s">
        <v>5151</v>
      </c>
      <c r="J5317" s="70"/>
      <c r="K5317" s="178"/>
    </row>
    <row r="5318" spans="1:11">
      <c r="A5318" s="67" t="s">
        <v>3585</v>
      </c>
      <c r="B5318" s="68" t="s">
        <v>3586</v>
      </c>
      <c r="C5318" s="68" t="s">
        <v>3583</v>
      </c>
      <c r="D5318" s="68" t="s">
        <v>3584</v>
      </c>
      <c r="E5318" s="68" t="s">
        <v>4362</v>
      </c>
      <c r="F5318" s="68" t="s">
        <v>4363</v>
      </c>
      <c r="G5318" s="68" t="s">
        <v>4364</v>
      </c>
      <c r="H5318" s="69">
        <v>70252</v>
      </c>
      <c r="I5318" s="68" t="s">
        <v>5151</v>
      </c>
      <c r="J5318" s="70"/>
      <c r="K5318" s="178"/>
    </row>
    <row r="5319" spans="1:11">
      <c r="A5319" s="67" t="s">
        <v>3587</v>
      </c>
      <c r="B5319" s="68" t="s">
        <v>3588</v>
      </c>
      <c r="C5319" s="68" t="s">
        <v>3583</v>
      </c>
      <c r="D5319" s="68" t="s">
        <v>3584</v>
      </c>
      <c r="E5319" s="68" t="s">
        <v>4362</v>
      </c>
      <c r="F5319" s="68" t="s">
        <v>4363</v>
      </c>
      <c r="G5319" s="68" t="s">
        <v>4364</v>
      </c>
      <c r="H5319" s="69">
        <v>115</v>
      </c>
      <c r="I5319" s="68" t="s">
        <v>5151</v>
      </c>
      <c r="J5319" s="70"/>
      <c r="K5319" s="178"/>
    </row>
    <row r="5320" spans="1:11">
      <c r="A5320" s="67" t="s">
        <v>3589</v>
      </c>
      <c r="B5320" s="68" t="s">
        <v>3590</v>
      </c>
      <c r="C5320" s="68" t="s">
        <v>3583</v>
      </c>
      <c r="D5320" s="68" t="s">
        <v>3584</v>
      </c>
      <c r="E5320" s="68" t="s">
        <v>4362</v>
      </c>
      <c r="F5320" s="68" t="s">
        <v>4363</v>
      </c>
      <c r="G5320" s="68" t="s">
        <v>4364</v>
      </c>
      <c r="H5320" s="69">
        <v>19926</v>
      </c>
      <c r="I5320" s="68" t="s">
        <v>5151</v>
      </c>
      <c r="J5320" s="70"/>
      <c r="K5320" s="178"/>
    </row>
    <row r="5321" spans="1:11">
      <c r="A5321" s="67" t="s">
        <v>3591</v>
      </c>
      <c r="B5321" s="68" t="s">
        <v>3592</v>
      </c>
      <c r="C5321" s="68" t="s">
        <v>3583</v>
      </c>
      <c r="D5321" s="68" t="s">
        <v>3584</v>
      </c>
      <c r="E5321" s="68" t="s">
        <v>4362</v>
      </c>
      <c r="F5321" s="68" t="s">
        <v>4363</v>
      </c>
      <c r="G5321" s="68" t="s">
        <v>4364</v>
      </c>
      <c r="H5321" s="69">
        <v>104</v>
      </c>
      <c r="I5321" s="68" t="s">
        <v>5151</v>
      </c>
      <c r="J5321" s="70"/>
      <c r="K5321" s="178"/>
    </row>
    <row r="5322" spans="1:11">
      <c r="A5322" s="67" t="s">
        <v>4251</v>
      </c>
      <c r="B5322" s="68" t="s">
        <v>4252</v>
      </c>
      <c r="C5322" s="68" t="s">
        <v>3583</v>
      </c>
      <c r="D5322" s="68" t="s">
        <v>3584</v>
      </c>
      <c r="E5322" s="68" t="s">
        <v>4362</v>
      </c>
      <c r="F5322" s="68" t="s">
        <v>4363</v>
      </c>
      <c r="G5322" s="68" t="s">
        <v>4364</v>
      </c>
      <c r="H5322" s="69">
        <v>108724</v>
      </c>
      <c r="I5322" s="68" t="s">
        <v>5151</v>
      </c>
      <c r="J5322" s="70"/>
      <c r="K5322" s="178"/>
    </row>
    <row r="5323" spans="1:11">
      <c r="A5323" s="67" t="s">
        <v>3593</v>
      </c>
      <c r="B5323" s="68" t="s">
        <v>3594</v>
      </c>
      <c r="C5323" s="68" t="s">
        <v>3583</v>
      </c>
      <c r="D5323" s="68" t="s">
        <v>3584</v>
      </c>
      <c r="E5323" s="68" t="s">
        <v>4362</v>
      </c>
      <c r="F5323" s="68" t="s">
        <v>4363</v>
      </c>
      <c r="G5323" s="68" t="s">
        <v>4364</v>
      </c>
      <c r="H5323" s="69">
        <v>20083</v>
      </c>
      <c r="I5323" s="68" t="s">
        <v>5151</v>
      </c>
      <c r="J5323" s="70"/>
      <c r="K5323" s="178"/>
    </row>
    <row r="5324" spans="1:11">
      <c r="A5324" s="67" t="s">
        <v>3595</v>
      </c>
      <c r="B5324" s="68" t="s">
        <v>3596</v>
      </c>
      <c r="C5324" s="68" t="s">
        <v>3583</v>
      </c>
      <c r="D5324" s="68" t="s">
        <v>3584</v>
      </c>
      <c r="E5324" s="68" t="s">
        <v>4362</v>
      </c>
      <c r="F5324" s="68" t="s">
        <v>4363</v>
      </c>
      <c r="G5324" s="68" t="s">
        <v>4364</v>
      </c>
      <c r="H5324" s="69">
        <v>40356</v>
      </c>
      <c r="I5324" s="68" t="s">
        <v>5151</v>
      </c>
      <c r="J5324" s="70"/>
      <c r="K5324" s="178"/>
    </row>
    <row r="5325" spans="1:11">
      <c r="A5325" s="67" t="s">
        <v>3597</v>
      </c>
      <c r="B5325" s="68" t="s">
        <v>3598</v>
      </c>
      <c r="C5325" s="68" t="s">
        <v>3583</v>
      </c>
      <c r="D5325" s="68" t="s">
        <v>3584</v>
      </c>
      <c r="E5325" s="68" t="s">
        <v>4362</v>
      </c>
      <c r="F5325" s="68" t="s">
        <v>4363</v>
      </c>
      <c r="G5325" s="68" t="s">
        <v>4364</v>
      </c>
      <c r="H5325" s="69">
        <v>15577</v>
      </c>
      <c r="I5325" s="68" t="s">
        <v>5151</v>
      </c>
      <c r="J5325" s="70"/>
      <c r="K5325" s="178"/>
    </row>
    <row r="5326" spans="1:11">
      <c r="A5326" s="67" t="s">
        <v>4386</v>
      </c>
      <c r="B5326" s="68" t="s">
        <v>4387</v>
      </c>
      <c r="C5326" s="68" t="s">
        <v>3583</v>
      </c>
      <c r="D5326" s="68" t="s">
        <v>3584</v>
      </c>
      <c r="E5326" s="68" t="s">
        <v>4362</v>
      </c>
      <c r="F5326" s="68" t="s">
        <v>4363</v>
      </c>
      <c r="G5326" s="68" t="s">
        <v>4364</v>
      </c>
      <c r="H5326" s="69">
        <v>2146</v>
      </c>
      <c r="I5326" s="68" t="s">
        <v>5151</v>
      </c>
      <c r="J5326" s="70"/>
      <c r="K5326" s="178"/>
    </row>
    <row r="5327" spans="1:11">
      <c r="A5327" s="67" t="s">
        <v>3599</v>
      </c>
      <c r="B5327" s="68" t="s">
        <v>3600</v>
      </c>
      <c r="C5327" s="68" t="s">
        <v>3583</v>
      </c>
      <c r="D5327" s="68" t="s">
        <v>3584</v>
      </c>
      <c r="E5327" s="68" t="s">
        <v>4362</v>
      </c>
      <c r="F5327" s="68" t="s">
        <v>4363</v>
      </c>
      <c r="G5327" s="68" t="s">
        <v>4364</v>
      </c>
      <c r="H5327" s="69">
        <v>768967</v>
      </c>
      <c r="I5327" s="68" t="s">
        <v>5151</v>
      </c>
      <c r="J5327" s="70"/>
      <c r="K5327" s="178"/>
    </row>
    <row r="5328" spans="1:11">
      <c r="A5328" s="67" t="s">
        <v>3601</v>
      </c>
      <c r="B5328" s="68" t="s">
        <v>3602</v>
      </c>
      <c r="C5328" s="68" t="s">
        <v>3583</v>
      </c>
      <c r="D5328" s="68" t="s">
        <v>3584</v>
      </c>
      <c r="E5328" s="68" t="s">
        <v>4362</v>
      </c>
      <c r="F5328" s="68" t="s">
        <v>4363</v>
      </c>
      <c r="G5328" s="68" t="s">
        <v>4364</v>
      </c>
      <c r="H5328" s="69">
        <v>641115</v>
      </c>
      <c r="I5328" s="68" t="s">
        <v>5151</v>
      </c>
      <c r="J5328" s="70"/>
      <c r="K5328" s="178"/>
    </row>
    <row r="5329" spans="1:11">
      <c r="A5329" s="67" t="s">
        <v>3603</v>
      </c>
      <c r="B5329" s="68" t="s">
        <v>3604</v>
      </c>
      <c r="C5329" s="68" t="s">
        <v>3583</v>
      </c>
      <c r="D5329" s="68" t="s">
        <v>3584</v>
      </c>
      <c r="E5329" s="68" t="s">
        <v>4362</v>
      </c>
      <c r="F5329" s="68" t="s">
        <v>4363</v>
      </c>
      <c r="G5329" s="68" t="s">
        <v>4364</v>
      </c>
      <c r="H5329" s="69">
        <v>816678</v>
      </c>
      <c r="I5329" s="68" t="s">
        <v>5151</v>
      </c>
      <c r="J5329" s="70"/>
      <c r="K5329" s="178"/>
    </row>
    <row r="5330" spans="1:11">
      <c r="A5330" s="67" t="s">
        <v>5060</v>
      </c>
      <c r="B5330" s="68" t="s">
        <v>4663</v>
      </c>
      <c r="C5330" s="68" t="s">
        <v>3583</v>
      </c>
      <c r="D5330" s="68" t="s">
        <v>3584</v>
      </c>
      <c r="E5330" s="68" t="s">
        <v>4362</v>
      </c>
      <c r="F5330" s="68" t="s">
        <v>4363</v>
      </c>
      <c r="G5330" s="68" t="s">
        <v>4364</v>
      </c>
      <c r="H5330" s="69">
        <v>1391</v>
      </c>
      <c r="I5330" s="68" t="s">
        <v>5151</v>
      </c>
      <c r="J5330" s="70"/>
      <c r="K5330" s="178"/>
    </row>
    <row r="5331" spans="1:11">
      <c r="A5331" s="67" t="s">
        <v>3605</v>
      </c>
      <c r="B5331" s="68" t="s">
        <v>3606</v>
      </c>
      <c r="C5331" s="68" t="s">
        <v>3607</v>
      </c>
      <c r="D5331" s="68" t="s">
        <v>3608</v>
      </c>
      <c r="E5331" s="68" t="s">
        <v>4362</v>
      </c>
      <c r="F5331" s="68" t="s">
        <v>4363</v>
      </c>
      <c r="G5331" s="68" t="s">
        <v>4364</v>
      </c>
      <c r="H5331" s="69">
        <v>167037</v>
      </c>
      <c r="I5331" s="68" t="s">
        <v>5151</v>
      </c>
      <c r="J5331" s="70"/>
      <c r="K5331" s="178"/>
    </row>
    <row r="5332" spans="1:11">
      <c r="A5332" s="67" t="s">
        <v>3609</v>
      </c>
      <c r="B5332" s="68" t="s">
        <v>3610</v>
      </c>
      <c r="C5332" s="68" t="s">
        <v>3607</v>
      </c>
      <c r="D5332" s="68" t="s">
        <v>3608</v>
      </c>
      <c r="E5332" s="68" t="s">
        <v>4362</v>
      </c>
      <c r="F5332" s="68" t="s">
        <v>4363</v>
      </c>
      <c r="G5332" s="68" t="s">
        <v>4364</v>
      </c>
      <c r="H5332" s="69">
        <v>26256</v>
      </c>
      <c r="I5332" s="68" t="s">
        <v>5151</v>
      </c>
      <c r="J5332" s="70"/>
      <c r="K5332" s="178"/>
    </row>
    <row r="5333" spans="1:11">
      <c r="A5333" s="67" t="s">
        <v>3613</v>
      </c>
      <c r="B5333" s="68" t="s">
        <v>3614</v>
      </c>
      <c r="C5333" s="68" t="s">
        <v>3607</v>
      </c>
      <c r="D5333" s="68" t="s">
        <v>3608</v>
      </c>
      <c r="E5333" s="68" t="s">
        <v>4362</v>
      </c>
      <c r="F5333" s="68" t="s">
        <v>4363</v>
      </c>
      <c r="G5333" s="68" t="s">
        <v>4364</v>
      </c>
      <c r="H5333" s="69">
        <v>398510</v>
      </c>
      <c r="I5333" s="68" t="s">
        <v>5151</v>
      </c>
      <c r="J5333" s="70"/>
      <c r="K5333" s="178"/>
    </row>
    <row r="5334" spans="1:11">
      <c r="A5334" s="67" t="s">
        <v>4304</v>
      </c>
      <c r="B5334" s="68" t="s">
        <v>4305</v>
      </c>
      <c r="C5334" s="68" t="s">
        <v>3607</v>
      </c>
      <c r="D5334" s="68" t="s">
        <v>3608</v>
      </c>
      <c r="E5334" s="68" t="s">
        <v>4362</v>
      </c>
      <c r="F5334" s="68" t="s">
        <v>4363</v>
      </c>
      <c r="G5334" s="68" t="s">
        <v>4364</v>
      </c>
      <c r="H5334" s="69">
        <v>234173</v>
      </c>
      <c r="I5334" s="68" t="s">
        <v>5151</v>
      </c>
      <c r="J5334" s="70"/>
      <c r="K5334" s="178"/>
    </row>
    <row r="5335" spans="1:11">
      <c r="A5335" s="67" t="s">
        <v>4224</v>
      </c>
      <c r="B5335" s="68" t="s">
        <v>4225</v>
      </c>
      <c r="C5335" s="68" t="s">
        <v>3607</v>
      </c>
      <c r="D5335" s="68" t="s">
        <v>3608</v>
      </c>
      <c r="E5335" s="68" t="s">
        <v>4362</v>
      </c>
      <c r="F5335" s="68" t="s">
        <v>4363</v>
      </c>
      <c r="G5335" s="68" t="s">
        <v>4364</v>
      </c>
      <c r="H5335" s="69">
        <v>332635</v>
      </c>
      <c r="I5335" s="68" t="s">
        <v>5151</v>
      </c>
      <c r="J5335" s="70"/>
      <c r="K5335" s="178"/>
    </row>
    <row r="5336" spans="1:11">
      <c r="A5336" s="67" t="s">
        <v>4388</v>
      </c>
      <c r="B5336" s="68" t="s">
        <v>4389</v>
      </c>
      <c r="C5336" s="68" t="s">
        <v>3607</v>
      </c>
      <c r="D5336" s="68" t="s">
        <v>3608</v>
      </c>
      <c r="E5336" s="68" t="s">
        <v>4362</v>
      </c>
      <c r="F5336" s="68" t="s">
        <v>4363</v>
      </c>
      <c r="G5336" s="68" t="s">
        <v>4364</v>
      </c>
      <c r="H5336" s="69">
        <v>84273</v>
      </c>
      <c r="I5336" s="68" t="s">
        <v>5151</v>
      </c>
      <c r="J5336" s="70"/>
      <c r="K5336" s="178"/>
    </row>
    <row r="5337" spans="1:11">
      <c r="A5337" s="67" t="s">
        <v>3615</v>
      </c>
      <c r="B5337" s="68" t="s">
        <v>3616</v>
      </c>
      <c r="C5337" s="68" t="s">
        <v>3607</v>
      </c>
      <c r="D5337" s="68" t="s">
        <v>3608</v>
      </c>
      <c r="E5337" s="68" t="s">
        <v>4362</v>
      </c>
      <c r="F5337" s="68" t="s">
        <v>4363</v>
      </c>
      <c r="G5337" s="68" t="s">
        <v>4364</v>
      </c>
      <c r="H5337" s="69">
        <v>790012</v>
      </c>
      <c r="I5337" s="68" t="s">
        <v>5151</v>
      </c>
      <c r="J5337" s="70"/>
      <c r="K5337" s="178"/>
    </row>
    <row r="5338" spans="1:11">
      <c r="A5338" s="67" t="s">
        <v>3617</v>
      </c>
      <c r="B5338" s="68" t="s">
        <v>3618</v>
      </c>
      <c r="C5338" s="68" t="s">
        <v>3607</v>
      </c>
      <c r="D5338" s="68" t="s">
        <v>3608</v>
      </c>
      <c r="E5338" s="68" t="s">
        <v>4362</v>
      </c>
      <c r="F5338" s="68" t="s">
        <v>4363</v>
      </c>
      <c r="G5338" s="68" t="s">
        <v>4364</v>
      </c>
      <c r="H5338" s="69">
        <v>354124</v>
      </c>
      <c r="I5338" s="68" t="s">
        <v>5151</v>
      </c>
      <c r="J5338" s="70"/>
      <c r="K5338" s="178"/>
    </row>
    <row r="5339" spans="1:11">
      <c r="A5339" s="67" t="s">
        <v>3619</v>
      </c>
      <c r="B5339" s="68" t="s">
        <v>3620</v>
      </c>
      <c r="C5339" s="68" t="s">
        <v>3607</v>
      </c>
      <c r="D5339" s="68" t="s">
        <v>3608</v>
      </c>
      <c r="E5339" s="68" t="s">
        <v>4362</v>
      </c>
      <c r="F5339" s="68" t="s">
        <v>4363</v>
      </c>
      <c r="G5339" s="68" t="s">
        <v>4364</v>
      </c>
      <c r="H5339" s="69">
        <v>131168</v>
      </c>
      <c r="I5339" s="68" t="s">
        <v>5151</v>
      </c>
      <c r="J5339" s="70"/>
      <c r="K5339" s="178"/>
    </row>
    <row r="5340" spans="1:11">
      <c r="A5340" s="67" t="s">
        <v>3621</v>
      </c>
      <c r="B5340" s="68" t="s">
        <v>3622</v>
      </c>
      <c r="C5340" s="68" t="s">
        <v>3607</v>
      </c>
      <c r="D5340" s="68" t="s">
        <v>3608</v>
      </c>
      <c r="E5340" s="68" t="s">
        <v>4362</v>
      </c>
      <c r="F5340" s="68" t="s">
        <v>4363</v>
      </c>
      <c r="G5340" s="68" t="s">
        <v>4364</v>
      </c>
      <c r="H5340" s="69">
        <v>1128800</v>
      </c>
      <c r="I5340" s="68" t="s">
        <v>5151</v>
      </c>
      <c r="J5340" s="70"/>
      <c r="K5340" s="178"/>
    </row>
    <row r="5341" spans="1:11">
      <c r="A5341" s="67" t="s">
        <v>3623</v>
      </c>
      <c r="B5341" s="68" t="s">
        <v>3624</v>
      </c>
      <c r="C5341" s="68" t="s">
        <v>3625</v>
      </c>
      <c r="D5341" s="68" t="s">
        <v>3626</v>
      </c>
      <c r="E5341" s="68" t="s">
        <v>4362</v>
      </c>
      <c r="F5341" s="68" t="s">
        <v>4363</v>
      </c>
      <c r="G5341" s="68" t="s">
        <v>4364</v>
      </c>
      <c r="H5341" s="69">
        <v>2442</v>
      </c>
      <c r="I5341" s="68" t="s">
        <v>5151</v>
      </c>
      <c r="J5341" s="70"/>
      <c r="K5341" s="178"/>
    </row>
    <row r="5342" spans="1:11">
      <c r="A5342" s="67" t="s">
        <v>3629</v>
      </c>
      <c r="B5342" s="68" t="s">
        <v>3630</v>
      </c>
      <c r="C5342" s="68" t="s">
        <v>3625</v>
      </c>
      <c r="D5342" s="68" t="s">
        <v>3626</v>
      </c>
      <c r="E5342" s="68" t="s">
        <v>4362</v>
      </c>
      <c r="F5342" s="68" t="s">
        <v>4363</v>
      </c>
      <c r="G5342" s="68" t="s">
        <v>4364</v>
      </c>
      <c r="H5342" s="69">
        <v>37</v>
      </c>
      <c r="I5342" s="68" t="s">
        <v>5151</v>
      </c>
      <c r="J5342" s="70"/>
      <c r="K5342" s="178"/>
    </row>
    <row r="5343" spans="1:11">
      <c r="A5343" s="67" t="s">
        <v>3631</v>
      </c>
      <c r="B5343" s="68" t="s">
        <v>3632</v>
      </c>
      <c r="C5343" s="68" t="s">
        <v>3625</v>
      </c>
      <c r="D5343" s="68" t="s">
        <v>3626</v>
      </c>
      <c r="E5343" s="68" t="s">
        <v>4362</v>
      </c>
      <c r="F5343" s="68" t="s">
        <v>4363</v>
      </c>
      <c r="G5343" s="68" t="s">
        <v>4364</v>
      </c>
      <c r="H5343" s="69">
        <v>49772</v>
      </c>
      <c r="I5343" s="68" t="s">
        <v>5151</v>
      </c>
      <c r="J5343" s="70"/>
      <c r="K5343" s="178"/>
    </row>
    <row r="5344" spans="1:11">
      <c r="A5344" s="67" t="s">
        <v>3633</v>
      </c>
      <c r="B5344" s="68" t="s">
        <v>3634</v>
      </c>
      <c r="C5344" s="68" t="s">
        <v>3625</v>
      </c>
      <c r="D5344" s="68" t="s">
        <v>3626</v>
      </c>
      <c r="E5344" s="68" t="s">
        <v>4362</v>
      </c>
      <c r="F5344" s="68" t="s">
        <v>4363</v>
      </c>
      <c r="G5344" s="68" t="s">
        <v>4364</v>
      </c>
      <c r="H5344" s="69">
        <v>10257</v>
      </c>
      <c r="I5344" s="68" t="s">
        <v>5151</v>
      </c>
      <c r="J5344" s="70"/>
      <c r="K5344" s="178"/>
    </row>
    <row r="5345" spans="1:11">
      <c r="A5345" s="67" t="s">
        <v>4253</v>
      </c>
      <c r="B5345" s="68" t="s">
        <v>4254</v>
      </c>
      <c r="C5345" s="68" t="s">
        <v>3625</v>
      </c>
      <c r="D5345" s="68" t="s">
        <v>3626</v>
      </c>
      <c r="E5345" s="68" t="s">
        <v>4362</v>
      </c>
      <c r="F5345" s="68" t="s">
        <v>4363</v>
      </c>
      <c r="G5345" s="68" t="s">
        <v>4364</v>
      </c>
      <c r="H5345" s="69">
        <v>13506</v>
      </c>
      <c r="I5345" s="68" t="s">
        <v>5151</v>
      </c>
      <c r="J5345" s="70"/>
      <c r="K5345" s="178"/>
    </row>
    <row r="5346" spans="1:11">
      <c r="A5346" s="67" t="s">
        <v>3635</v>
      </c>
      <c r="B5346" s="68" t="s">
        <v>3636</v>
      </c>
      <c r="C5346" s="68" t="s">
        <v>3625</v>
      </c>
      <c r="D5346" s="68" t="s">
        <v>3626</v>
      </c>
      <c r="E5346" s="68" t="s">
        <v>4362</v>
      </c>
      <c r="F5346" s="68" t="s">
        <v>4363</v>
      </c>
      <c r="G5346" s="68" t="s">
        <v>4364</v>
      </c>
      <c r="H5346" s="69">
        <v>46464</v>
      </c>
      <c r="I5346" s="68" t="s">
        <v>5151</v>
      </c>
      <c r="J5346" s="70"/>
      <c r="K5346" s="178"/>
    </row>
    <row r="5347" spans="1:11">
      <c r="A5347" s="67" t="s">
        <v>3637</v>
      </c>
      <c r="B5347" s="68" t="s">
        <v>3638</v>
      </c>
      <c r="C5347" s="68" t="s">
        <v>3625</v>
      </c>
      <c r="D5347" s="68" t="s">
        <v>3626</v>
      </c>
      <c r="E5347" s="68" t="s">
        <v>4362</v>
      </c>
      <c r="F5347" s="68" t="s">
        <v>4363</v>
      </c>
      <c r="G5347" s="68" t="s">
        <v>4364</v>
      </c>
      <c r="H5347" s="69">
        <v>178669</v>
      </c>
      <c r="I5347" s="68" t="s">
        <v>5151</v>
      </c>
      <c r="J5347" s="70"/>
      <c r="K5347" s="178"/>
    </row>
    <row r="5348" spans="1:11">
      <c r="A5348" s="67" t="s">
        <v>3639</v>
      </c>
      <c r="B5348" s="68" t="s">
        <v>3640</v>
      </c>
      <c r="C5348" s="68" t="s">
        <v>3625</v>
      </c>
      <c r="D5348" s="68" t="s">
        <v>3626</v>
      </c>
      <c r="E5348" s="68" t="s">
        <v>4362</v>
      </c>
      <c r="F5348" s="68" t="s">
        <v>4363</v>
      </c>
      <c r="G5348" s="68" t="s">
        <v>4364</v>
      </c>
      <c r="H5348" s="69">
        <v>303669</v>
      </c>
      <c r="I5348" s="68" t="s">
        <v>5151</v>
      </c>
      <c r="J5348" s="70"/>
      <c r="K5348" s="178"/>
    </row>
    <row r="5349" spans="1:11">
      <c r="A5349" s="67" t="s">
        <v>3641</v>
      </c>
      <c r="B5349" s="68" t="s">
        <v>3642</v>
      </c>
      <c r="C5349" s="68" t="s">
        <v>3625</v>
      </c>
      <c r="D5349" s="68" t="s">
        <v>3626</v>
      </c>
      <c r="E5349" s="68" t="s">
        <v>4362</v>
      </c>
      <c r="F5349" s="68" t="s">
        <v>4363</v>
      </c>
      <c r="G5349" s="68" t="s">
        <v>4364</v>
      </c>
      <c r="H5349" s="69">
        <v>5378</v>
      </c>
      <c r="I5349" s="68" t="s">
        <v>5151</v>
      </c>
      <c r="J5349" s="70"/>
      <c r="K5349" s="178"/>
    </row>
    <row r="5350" spans="1:11">
      <c r="A5350" s="67" t="s">
        <v>3643</v>
      </c>
      <c r="B5350" s="68" t="s">
        <v>3644</v>
      </c>
      <c r="C5350" s="68" t="s">
        <v>3625</v>
      </c>
      <c r="D5350" s="68" t="s">
        <v>3626</v>
      </c>
      <c r="E5350" s="68" t="s">
        <v>4362</v>
      </c>
      <c r="F5350" s="68" t="s">
        <v>4363</v>
      </c>
      <c r="G5350" s="68" t="s">
        <v>4364</v>
      </c>
      <c r="H5350" s="69">
        <v>4674</v>
      </c>
      <c r="I5350" s="68" t="s">
        <v>5151</v>
      </c>
      <c r="J5350" s="70"/>
      <c r="K5350" s="178"/>
    </row>
    <row r="5351" spans="1:11">
      <c r="A5351" s="67" t="s">
        <v>3645</v>
      </c>
      <c r="B5351" s="68" t="s">
        <v>3646</v>
      </c>
      <c r="C5351" s="68" t="s">
        <v>3625</v>
      </c>
      <c r="D5351" s="68" t="s">
        <v>3626</v>
      </c>
      <c r="E5351" s="68" t="s">
        <v>4362</v>
      </c>
      <c r="F5351" s="68" t="s">
        <v>4363</v>
      </c>
      <c r="G5351" s="68" t="s">
        <v>4364</v>
      </c>
      <c r="H5351" s="69">
        <v>92469</v>
      </c>
      <c r="I5351" s="68" t="s">
        <v>5151</v>
      </c>
      <c r="J5351" s="70"/>
      <c r="K5351" s="178"/>
    </row>
    <row r="5352" spans="1:11">
      <c r="A5352" s="67" t="s">
        <v>4226</v>
      </c>
      <c r="B5352" s="68" t="s">
        <v>4227</v>
      </c>
      <c r="C5352" s="68" t="s">
        <v>3625</v>
      </c>
      <c r="D5352" s="68" t="s">
        <v>3626</v>
      </c>
      <c r="E5352" s="68" t="s">
        <v>4362</v>
      </c>
      <c r="F5352" s="68" t="s">
        <v>4363</v>
      </c>
      <c r="G5352" s="68" t="s">
        <v>4364</v>
      </c>
      <c r="H5352" s="69">
        <v>1328</v>
      </c>
      <c r="I5352" s="68" t="s">
        <v>5151</v>
      </c>
      <c r="J5352" s="70"/>
      <c r="K5352" s="178"/>
    </row>
    <row r="5353" spans="1:11">
      <c r="A5353" s="67" t="s">
        <v>4390</v>
      </c>
      <c r="B5353" s="68" t="s">
        <v>4391</v>
      </c>
      <c r="C5353" s="68" t="s">
        <v>3625</v>
      </c>
      <c r="D5353" s="68" t="s">
        <v>3626</v>
      </c>
      <c r="E5353" s="68" t="s">
        <v>4362</v>
      </c>
      <c r="F5353" s="68" t="s">
        <v>4363</v>
      </c>
      <c r="G5353" s="68" t="s">
        <v>4364</v>
      </c>
      <c r="H5353" s="69">
        <v>10665</v>
      </c>
      <c r="I5353" s="68" t="s">
        <v>5151</v>
      </c>
      <c r="J5353" s="70"/>
      <c r="K5353" s="178"/>
    </row>
    <row r="5354" spans="1:11">
      <c r="A5354" s="67" t="s">
        <v>4341</v>
      </c>
      <c r="B5354" s="68" t="s">
        <v>4342</v>
      </c>
      <c r="C5354" s="68" t="s">
        <v>3625</v>
      </c>
      <c r="D5354" s="68" t="s">
        <v>3626</v>
      </c>
      <c r="E5354" s="68" t="s">
        <v>4362</v>
      </c>
      <c r="F5354" s="68" t="s">
        <v>4363</v>
      </c>
      <c r="G5354" s="68" t="s">
        <v>4364</v>
      </c>
      <c r="H5354" s="69">
        <v>37199</v>
      </c>
      <c r="I5354" s="68" t="s">
        <v>5151</v>
      </c>
      <c r="J5354" s="70"/>
      <c r="K5354" s="178"/>
    </row>
    <row r="5355" spans="1:11">
      <c r="A5355" s="67" t="s">
        <v>4392</v>
      </c>
      <c r="B5355" s="68" t="s">
        <v>4393</v>
      </c>
      <c r="C5355" s="68" t="s">
        <v>3625</v>
      </c>
      <c r="D5355" s="68" t="s">
        <v>3626</v>
      </c>
      <c r="E5355" s="68" t="s">
        <v>4362</v>
      </c>
      <c r="F5355" s="68" t="s">
        <v>4363</v>
      </c>
      <c r="G5355" s="68" t="s">
        <v>4364</v>
      </c>
      <c r="H5355" s="69">
        <v>505821</v>
      </c>
      <c r="I5355" s="68" t="s">
        <v>5151</v>
      </c>
      <c r="J5355" s="70"/>
      <c r="K5355" s="178"/>
    </row>
    <row r="5356" spans="1:11">
      <c r="A5356" s="67" t="s">
        <v>4394</v>
      </c>
      <c r="B5356" s="68" t="s">
        <v>4395</v>
      </c>
      <c r="C5356" s="68" t="s">
        <v>3625</v>
      </c>
      <c r="D5356" s="68" t="s">
        <v>3626</v>
      </c>
      <c r="E5356" s="68" t="s">
        <v>4362</v>
      </c>
      <c r="F5356" s="68" t="s">
        <v>4363</v>
      </c>
      <c r="G5356" s="68" t="s">
        <v>4364</v>
      </c>
      <c r="H5356" s="69">
        <v>76455</v>
      </c>
      <c r="I5356" s="68" t="s">
        <v>5151</v>
      </c>
      <c r="J5356" s="70"/>
      <c r="K5356" s="178"/>
    </row>
    <row r="5357" spans="1:11">
      <c r="A5357" s="67" t="s">
        <v>4396</v>
      </c>
      <c r="B5357" s="68" t="s">
        <v>4397</v>
      </c>
      <c r="C5357" s="68" t="s">
        <v>3625</v>
      </c>
      <c r="D5357" s="68" t="s">
        <v>3626</v>
      </c>
      <c r="E5357" s="68" t="s">
        <v>4362</v>
      </c>
      <c r="F5357" s="68" t="s">
        <v>4363</v>
      </c>
      <c r="G5357" s="68" t="s">
        <v>4364</v>
      </c>
      <c r="H5357" s="69">
        <v>33436</v>
      </c>
      <c r="I5357" s="68" t="s">
        <v>5151</v>
      </c>
      <c r="J5357" s="70"/>
      <c r="K5357" s="178"/>
    </row>
    <row r="5358" spans="1:11">
      <c r="A5358" s="67" t="s">
        <v>4398</v>
      </c>
      <c r="B5358" s="68" t="s">
        <v>4399</v>
      </c>
      <c r="C5358" s="68" t="s">
        <v>3625</v>
      </c>
      <c r="D5358" s="68" t="s">
        <v>3626</v>
      </c>
      <c r="E5358" s="68" t="s">
        <v>4362</v>
      </c>
      <c r="F5358" s="68" t="s">
        <v>4363</v>
      </c>
      <c r="G5358" s="68" t="s">
        <v>4364</v>
      </c>
      <c r="H5358" s="69">
        <v>85595</v>
      </c>
      <c r="I5358" s="68" t="s">
        <v>5151</v>
      </c>
      <c r="J5358" s="70"/>
      <c r="K5358" s="178"/>
    </row>
    <row r="5359" spans="1:11">
      <c r="A5359" s="67" t="s">
        <v>4194</v>
      </c>
      <c r="B5359" s="68" t="s">
        <v>4195</v>
      </c>
      <c r="C5359" s="68" t="s">
        <v>3625</v>
      </c>
      <c r="D5359" s="68" t="s">
        <v>3626</v>
      </c>
      <c r="E5359" s="68" t="s">
        <v>4362</v>
      </c>
      <c r="F5359" s="68" t="s">
        <v>4363</v>
      </c>
      <c r="G5359" s="68" t="s">
        <v>4364</v>
      </c>
      <c r="H5359" s="69">
        <v>149857</v>
      </c>
      <c r="I5359" s="68" t="s">
        <v>5151</v>
      </c>
      <c r="J5359" s="70"/>
      <c r="K5359" s="178"/>
    </row>
    <row r="5360" spans="1:11">
      <c r="A5360" s="67" t="s">
        <v>4400</v>
      </c>
      <c r="B5360" s="68" t="s">
        <v>4401</v>
      </c>
      <c r="C5360" s="68" t="s">
        <v>3625</v>
      </c>
      <c r="D5360" s="68" t="s">
        <v>3626</v>
      </c>
      <c r="E5360" s="68" t="s">
        <v>4362</v>
      </c>
      <c r="F5360" s="68" t="s">
        <v>4363</v>
      </c>
      <c r="G5360" s="68" t="s">
        <v>4364</v>
      </c>
      <c r="H5360" s="69">
        <v>182673</v>
      </c>
      <c r="I5360" s="68" t="s">
        <v>5151</v>
      </c>
      <c r="J5360" s="70"/>
      <c r="K5360" s="178"/>
    </row>
    <row r="5361" spans="1:11">
      <c r="A5361" s="67" t="s">
        <v>4402</v>
      </c>
      <c r="B5361" s="68" t="s">
        <v>4403</v>
      </c>
      <c r="C5361" s="68" t="s">
        <v>3625</v>
      </c>
      <c r="D5361" s="68" t="s">
        <v>3626</v>
      </c>
      <c r="E5361" s="68" t="s">
        <v>4362</v>
      </c>
      <c r="F5361" s="68" t="s">
        <v>4363</v>
      </c>
      <c r="G5361" s="68" t="s">
        <v>4364</v>
      </c>
      <c r="H5361" s="69">
        <v>115096</v>
      </c>
      <c r="I5361" s="68" t="s">
        <v>5151</v>
      </c>
      <c r="J5361" s="70"/>
      <c r="K5361" s="178"/>
    </row>
    <row r="5362" spans="1:11">
      <c r="A5362" s="67" t="s">
        <v>4404</v>
      </c>
      <c r="B5362" s="68" t="s">
        <v>4380</v>
      </c>
      <c r="C5362" s="68" t="s">
        <v>3625</v>
      </c>
      <c r="D5362" s="68" t="s">
        <v>3626</v>
      </c>
      <c r="E5362" s="68" t="s">
        <v>4362</v>
      </c>
      <c r="F5362" s="68" t="s">
        <v>4363</v>
      </c>
      <c r="G5362" s="68" t="s">
        <v>4364</v>
      </c>
      <c r="H5362" s="69">
        <v>4309919</v>
      </c>
      <c r="I5362" s="68" t="s">
        <v>5151</v>
      </c>
      <c r="J5362" s="70"/>
      <c r="K5362" s="178"/>
    </row>
    <row r="5363" spans="1:11">
      <c r="A5363" s="67" t="s">
        <v>5061</v>
      </c>
      <c r="B5363" s="68" t="s">
        <v>4659</v>
      </c>
      <c r="C5363" s="68" t="s">
        <v>3625</v>
      </c>
      <c r="D5363" s="68" t="s">
        <v>3626</v>
      </c>
      <c r="E5363" s="68" t="s">
        <v>4362</v>
      </c>
      <c r="F5363" s="68" t="s">
        <v>4363</v>
      </c>
      <c r="G5363" s="68" t="s">
        <v>4364</v>
      </c>
      <c r="H5363" s="69">
        <v>319623</v>
      </c>
      <c r="I5363" s="68" t="s">
        <v>5151</v>
      </c>
      <c r="J5363" s="70"/>
      <c r="K5363" s="178"/>
    </row>
    <row r="5364" spans="1:11">
      <c r="A5364" s="67" t="s">
        <v>3647</v>
      </c>
      <c r="B5364" s="68" t="s">
        <v>3648</v>
      </c>
      <c r="C5364" s="68" t="s">
        <v>3625</v>
      </c>
      <c r="D5364" s="68" t="s">
        <v>3626</v>
      </c>
      <c r="E5364" s="68" t="s">
        <v>4362</v>
      </c>
      <c r="F5364" s="68" t="s">
        <v>4363</v>
      </c>
      <c r="G5364" s="68" t="s">
        <v>4364</v>
      </c>
      <c r="H5364" s="69">
        <v>609</v>
      </c>
      <c r="I5364" s="68" t="s">
        <v>5151</v>
      </c>
      <c r="J5364" s="70"/>
      <c r="K5364" s="178"/>
    </row>
    <row r="5365" spans="1:11">
      <c r="A5365" s="67" t="s">
        <v>4530</v>
      </c>
      <c r="B5365" s="68" t="s">
        <v>4531</v>
      </c>
      <c r="C5365" s="68" t="s">
        <v>3651</v>
      </c>
      <c r="D5365" s="68" t="s">
        <v>3652</v>
      </c>
      <c r="E5365" s="68" t="s">
        <v>4362</v>
      </c>
      <c r="F5365" s="68" t="s">
        <v>4363</v>
      </c>
      <c r="G5365" s="68" t="s">
        <v>4364</v>
      </c>
      <c r="H5365" s="69">
        <v>135</v>
      </c>
      <c r="I5365" s="68" t="s">
        <v>5151</v>
      </c>
      <c r="J5365" s="70"/>
      <c r="K5365" s="178"/>
    </row>
    <row r="5366" spans="1:11">
      <c r="A5366" s="67" t="s">
        <v>4306</v>
      </c>
      <c r="B5366" s="68" t="s">
        <v>4307</v>
      </c>
      <c r="C5366" s="68" t="s">
        <v>3651</v>
      </c>
      <c r="D5366" s="68" t="s">
        <v>3652</v>
      </c>
      <c r="E5366" s="68" t="s">
        <v>4362</v>
      </c>
      <c r="F5366" s="68" t="s">
        <v>4363</v>
      </c>
      <c r="G5366" s="68" t="s">
        <v>4364</v>
      </c>
      <c r="H5366" s="69">
        <v>85</v>
      </c>
      <c r="I5366" s="68" t="s">
        <v>5151</v>
      </c>
      <c r="J5366" s="70"/>
      <c r="K5366" s="178"/>
    </row>
    <row r="5367" spans="1:11">
      <c r="A5367" s="67" t="s">
        <v>4308</v>
      </c>
      <c r="B5367" s="68" t="s">
        <v>4309</v>
      </c>
      <c r="C5367" s="68" t="s">
        <v>3651</v>
      </c>
      <c r="D5367" s="68" t="s">
        <v>3652</v>
      </c>
      <c r="E5367" s="68" t="s">
        <v>4362</v>
      </c>
      <c r="F5367" s="68" t="s">
        <v>4363</v>
      </c>
      <c r="G5367" s="68" t="s">
        <v>4364</v>
      </c>
      <c r="H5367" s="69">
        <v>4359</v>
      </c>
      <c r="I5367" s="68" t="s">
        <v>5151</v>
      </c>
      <c r="J5367" s="70"/>
      <c r="K5367" s="178"/>
    </row>
    <row r="5368" spans="1:11">
      <c r="A5368" s="67" t="s">
        <v>4255</v>
      </c>
      <c r="B5368" s="68" t="s">
        <v>4256</v>
      </c>
      <c r="C5368" s="68" t="s">
        <v>3651</v>
      </c>
      <c r="D5368" s="68" t="s">
        <v>3652</v>
      </c>
      <c r="E5368" s="68" t="s">
        <v>4362</v>
      </c>
      <c r="F5368" s="68" t="s">
        <v>4363</v>
      </c>
      <c r="G5368" s="68" t="s">
        <v>4364</v>
      </c>
      <c r="H5368" s="69">
        <v>806</v>
      </c>
      <c r="I5368" s="68" t="s">
        <v>5151</v>
      </c>
      <c r="J5368" s="70"/>
      <c r="K5368" s="178"/>
    </row>
    <row r="5369" spans="1:11">
      <c r="A5369" s="67" t="s">
        <v>5068</v>
      </c>
      <c r="B5369" s="68" t="s">
        <v>5111</v>
      </c>
      <c r="C5369" s="68" t="s">
        <v>3651</v>
      </c>
      <c r="D5369" s="68" t="s">
        <v>3652</v>
      </c>
      <c r="E5369" s="68" t="s">
        <v>4362</v>
      </c>
      <c r="F5369" s="68" t="s">
        <v>4363</v>
      </c>
      <c r="G5369" s="68" t="s">
        <v>4364</v>
      </c>
      <c r="H5369" s="69">
        <v>797</v>
      </c>
      <c r="I5369" s="68" t="s">
        <v>5151</v>
      </c>
      <c r="J5369" s="70"/>
      <c r="K5369" s="178"/>
    </row>
    <row r="5370" spans="1:11">
      <c r="A5370" s="67" t="s">
        <v>5069</v>
      </c>
      <c r="B5370" s="68" t="s">
        <v>5112</v>
      </c>
      <c r="C5370" s="68" t="s">
        <v>3651</v>
      </c>
      <c r="D5370" s="68" t="s">
        <v>3652</v>
      </c>
      <c r="E5370" s="68" t="s">
        <v>4362</v>
      </c>
      <c r="F5370" s="68" t="s">
        <v>4363</v>
      </c>
      <c r="G5370" s="68" t="s">
        <v>4364</v>
      </c>
      <c r="H5370" s="69">
        <v>3809</v>
      </c>
      <c r="I5370" s="68" t="s">
        <v>5151</v>
      </c>
      <c r="J5370" s="70"/>
      <c r="K5370" s="178"/>
    </row>
    <row r="5371" spans="1:11">
      <c r="A5371" s="67" t="s">
        <v>3649</v>
      </c>
      <c r="B5371" s="68" t="s">
        <v>3650</v>
      </c>
      <c r="C5371" s="68" t="s">
        <v>3651</v>
      </c>
      <c r="D5371" s="68" t="s">
        <v>3652</v>
      </c>
      <c r="E5371" s="68" t="s">
        <v>4362</v>
      </c>
      <c r="F5371" s="68" t="s">
        <v>4363</v>
      </c>
      <c r="G5371" s="68" t="s">
        <v>4364</v>
      </c>
      <c r="H5371" s="69">
        <v>204674</v>
      </c>
      <c r="I5371" s="68" t="s">
        <v>5151</v>
      </c>
      <c r="J5371" s="70"/>
      <c r="K5371" s="178"/>
    </row>
    <row r="5372" spans="1:11">
      <c r="A5372" s="67" t="s">
        <v>3653</v>
      </c>
      <c r="B5372" s="68" t="s">
        <v>3654</v>
      </c>
      <c r="C5372" s="68" t="s">
        <v>3651</v>
      </c>
      <c r="D5372" s="68" t="s">
        <v>3652</v>
      </c>
      <c r="E5372" s="68" t="s">
        <v>4362</v>
      </c>
      <c r="F5372" s="68" t="s">
        <v>4363</v>
      </c>
      <c r="G5372" s="68" t="s">
        <v>4364</v>
      </c>
      <c r="H5372" s="69">
        <v>572904</v>
      </c>
      <c r="I5372" s="68" t="s">
        <v>5151</v>
      </c>
      <c r="J5372" s="70"/>
      <c r="K5372" s="178"/>
    </row>
    <row r="5373" spans="1:11">
      <c r="A5373" s="67" t="s">
        <v>3655</v>
      </c>
      <c r="B5373" s="68" t="s">
        <v>3656</v>
      </c>
      <c r="C5373" s="68" t="s">
        <v>3651</v>
      </c>
      <c r="D5373" s="68" t="s">
        <v>3652</v>
      </c>
      <c r="E5373" s="68" t="s">
        <v>4362</v>
      </c>
      <c r="F5373" s="68" t="s">
        <v>4363</v>
      </c>
      <c r="G5373" s="68" t="s">
        <v>4364</v>
      </c>
      <c r="H5373" s="69">
        <v>184551</v>
      </c>
      <c r="I5373" s="68" t="s">
        <v>5151</v>
      </c>
      <c r="J5373" s="70"/>
      <c r="K5373" s="178"/>
    </row>
    <row r="5374" spans="1:11">
      <c r="A5374" s="67" t="s">
        <v>3657</v>
      </c>
      <c r="B5374" s="68" t="s">
        <v>3658</v>
      </c>
      <c r="C5374" s="68" t="s">
        <v>3651</v>
      </c>
      <c r="D5374" s="68" t="s">
        <v>3652</v>
      </c>
      <c r="E5374" s="68" t="s">
        <v>4362</v>
      </c>
      <c r="F5374" s="68" t="s">
        <v>4363</v>
      </c>
      <c r="G5374" s="68" t="s">
        <v>4364</v>
      </c>
      <c r="H5374" s="69">
        <v>2263746</v>
      </c>
      <c r="I5374" s="68" t="s">
        <v>5151</v>
      </c>
      <c r="J5374" s="70"/>
      <c r="K5374" s="178"/>
    </row>
    <row r="5375" spans="1:11">
      <c r="A5375" s="67" t="s">
        <v>3659</v>
      </c>
      <c r="B5375" s="68" t="s">
        <v>3660</v>
      </c>
      <c r="C5375" s="68" t="s">
        <v>3651</v>
      </c>
      <c r="D5375" s="68" t="s">
        <v>3652</v>
      </c>
      <c r="E5375" s="68" t="s">
        <v>4362</v>
      </c>
      <c r="F5375" s="68" t="s">
        <v>4363</v>
      </c>
      <c r="G5375" s="68" t="s">
        <v>4364</v>
      </c>
      <c r="H5375" s="69">
        <v>117450</v>
      </c>
      <c r="I5375" s="68" t="s">
        <v>5151</v>
      </c>
      <c r="J5375" s="70"/>
      <c r="K5375" s="178"/>
    </row>
    <row r="5376" spans="1:11">
      <c r="A5376" s="67" t="s">
        <v>3661</v>
      </c>
      <c r="B5376" s="68" t="s">
        <v>3662</v>
      </c>
      <c r="C5376" s="68" t="s">
        <v>3651</v>
      </c>
      <c r="D5376" s="68" t="s">
        <v>3652</v>
      </c>
      <c r="E5376" s="68" t="s">
        <v>4362</v>
      </c>
      <c r="F5376" s="68" t="s">
        <v>4363</v>
      </c>
      <c r="G5376" s="68" t="s">
        <v>4364</v>
      </c>
      <c r="H5376" s="69">
        <v>4500450</v>
      </c>
      <c r="I5376" s="68" t="s">
        <v>5151</v>
      </c>
      <c r="J5376" s="70"/>
      <c r="K5376" s="178"/>
    </row>
    <row r="5377" spans="1:11">
      <c r="A5377" s="67" t="s">
        <v>3663</v>
      </c>
      <c r="B5377" s="68" t="s">
        <v>3664</v>
      </c>
      <c r="C5377" s="68" t="s">
        <v>3651</v>
      </c>
      <c r="D5377" s="68" t="s">
        <v>3652</v>
      </c>
      <c r="E5377" s="68" t="s">
        <v>4362</v>
      </c>
      <c r="F5377" s="68" t="s">
        <v>4363</v>
      </c>
      <c r="G5377" s="68" t="s">
        <v>4364</v>
      </c>
      <c r="H5377" s="69">
        <v>6996460</v>
      </c>
      <c r="I5377" s="68" t="s">
        <v>5151</v>
      </c>
      <c r="J5377" s="70"/>
      <c r="K5377" s="178"/>
    </row>
    <row r="5378" spans="1:11">
      <c r="A5378" s="67" t="s">
        <v>3665</v>
      </c>
      <c r="B5378" s="68" t="s">
        <v>3666</v>
      </c>
      <c r="C5378" s="68" t="s">
        <v>3651</v>
      </c>
      <c r="D5378" s="68" t="s">
        <v>3652</v>
      </c>
      <c r="E5378" s="68" t="s">
        <v>4362</v>
      </c>
      <c r="F5378" s="68" t="s">
        <v>4363</v>
      </c>
      <c r="G5378" s="68" t="s">
        <v>4364</v>
      </c>
      <c r="H5378" s="69">
        <v>236653</v>
      </c>
      <c r="I5378" s="68" t="s">
        <v>5151</v>
      </c>
      <c r="J5378" s="70"/>
      <c r="K5378" s="178"/>
    </row>
    <row r="5379" spans="1:11">
      <c r="A5379" s="67" t="s">
        <v>4191</v>
      </c>
      <c r="B5379" s="68" t="s">
        <v>4192</v>
      </c>
      <c r="C5379" s="68" t="s">
        <v>3651</v>
      </c>
      <c r="D5379" s="68" t="s">
        <v>3652</v>
      </c>
      <c r="E5379" s="68" t="s">
        <v>4362</v>
      </c>
      <c r="F5379" s="68" t="s">
        <v>4363</v>
      </c>
      <c r="G5379" s="68" t="s">
        <v>4364</v>
      </c>
      <c r="H5379" s="69">
        <v>130160</v>
      </c>
      <c r="I5379" s="68" t="s">
        <v>5151</v>
      </c>
      <c r="J5379" s="70"/>
      <c r="K5379" s="178"/>
    </row>
    <row r="5380" spans="1:11">
      <c r="A5380" s="67" t="s">
        <v>4407</v>
      </c>
      <c r="B5380" s="68" t="s">
        <v>4408</v>
      </c>
      <c r="C5380" s="68" t="s">
        <v>3651</v>
      </c>
      <c r="D5380" s="68" t="s">
        <v>3652</v>
      </c>
      <c r="E5380" s="68" t="s">
        <v>4362</v>
      </c>
      <c r="F5380" s="68" t="s">
        <v>4363</v>
      </c>
      <c r="G5380" s="68" t="s">
        <v>4364</v>
      </c>
      <c r="H5380" s="69">
        <v>95671</v>
      </c>
      <c r="I5380" s="68" t="s">
        <v>5151</v>
      </c>
      <c r="J5380" s="70"/>
      <c r="K5380" s="178"/>
    </row>
    <row r="5381" spans="1:11">
      <c r="A5381" s="67" t="s">
        <v>3667</v>
      </c>
      <c r="B5381" s="68" t="s">
        <v>3668</v>
      </c>
      <c r="C5381" s="68" t="s">
        <v>3651</v>
      </c>
      <c r="D5381" s="68" t="s">
        <v>3652</v>
      </c>
      <c r="E5381" s="68" t="s">
        <v>4362</v>
      </c>
      <c r="F5381" s="68" t="s">
        <v>4363</v>
      </c>
      <c r="G5381" s="68" t="s">
        <v>4364</v>
      </c>
      <c r="H5381" s="69">
        <v>426</v>
      </c>
      <c r="I5381" s="68" t="s">
        <v>5151</v>
      </c>
      <c r="J5381" s="70"/>
      <c r="K5381" s="178"/>
    </row>
    <row r="5382" spans="1:11">
      <c r="A5382" s="67" t="s">
        <v>4310</v>
      </c>
      <c r="B5382" s="68" t="s">
        <v>4311</v>
      </c>
      <c r="C5382" s="68" t="s">
        <v>3651</v>
      </c>
      <c r="D5382" s="68" t="s">
        <v>3652</v>
      </c>
      <c r="E5382" s="68" t="s">
        <v>4362</v>
      </c>
      <c r="F5382" s="68" t="s">
        <v>4363</v>
      </c>
      <c r="G5382" s="68" t="s">
        <v>4364</v>
      </c>
      <c r="H5382" s="69">
        <v>4</v>
      </c>
      <c r="I5382" s="68" t="s">
        <v>5151</v>
      </c>
      <c r="J5382" s="70"/>
      <c r="K5382" s="178"/>
    </row>
    <row r="5383" spans="1:11">
      <c r="A5383" s="67" t="s">
        <v>4216</v>
      </c>
      <c r="B5383" s="68" t="s">
        <v>4217</v>
      </c>
      <c r="C5383" s="68" t="s">
        <v>3651</v>
      </c>
      <c r="D5383" s="68" t="s">
        <v>3652</v>
      </c>
      <c r="E5383" s="68" t="s">
        <v>4362</v>
      </c>
      <c r="F5383" s="68" t="s">
        <v>4363</v>
      </c>
      <c r="G5383" s="68" t="s">
        <v>4364</v>
      </c>
      <c r="H5383" s="69">
        <v>19249</v>
      </c>
      <c r="I5383" s="68" t="s">
        <v>5151</v>
      </c>
      <c r="J5383" s="70"/>
      <c r="K5383" s="178"/>
    </row>
    <row r="5384" spans="1:11">
      <c r="A5384" s="67" t="s">
        <v>3669</v>
      </c>
      <c r="B5384" s="68" t="s">
        <v>3670</v>
      </c>
      <c r="C5384" s="68" t="s">
        <v>3651</v>
      </c>
      <c r="D5384" s="68" t="s">
        <v>3652</v>
      </c>
      <c r="E5384" s="68" t="s">
        <v>4362</v>
      </c>
      <c r="F5384" s="68" t="s">
        <v>4363</v>
      </c>
      <c r="G5384" s="68" t="s">
        <v>4364</v>
      </c>
      <c r="H5384" s="69">
        <v>42198</v>
      </c>
      <c r="I5384" s="68" t="s">
        <v>5151</v>
      </c>
      <c r="J5384" s="70"/>
      <c r="K5384" s="178"/>
    </row>
    <row r="5385" spans="1:11">
      <c r="A5385" s="67" t="s">
        <v>3671</v>
      </c>
      <c r="B5385" s="68" t="s">
        <v>3672</v>
      </c>
      <c r="C5385" s="68" t="s">
        <v>3651</v>
      </c>
      <c r="D5385" s="68" t="s">
        <v>3652</v>
      </c>
      <c r="E5385" s="68" t="s">
        <v>4362</v>
      </c>
      <c r="F5385" s="68" t="s">
        <v>4363</v>
      </c>
      <c r="G5385" s="68" t="s">
        <v>4364</v>
      </c>
      <c r="H5385" s="69">
        <v>41629</v>
      </c>
      <c r="I5385" s="68" t="s">
        <v>5151</v>
      </c>
      <c r="J5385" s="70"/>
      <c r="K5385" s="178"/>
    </row>
    <row r="5386" spans="1:11">
      <c r="A5386" s="67" t="s">
        <v>4322</v>
      </c>
      <c r="B5386" s="68" t="s">
        <v>4323</v>
      </c>
      <c r="C5386" s="68" t="s">
        <v>3651</v>
      </c>
      <c r="D5386" s="68" t="s">
        <v>3652</v>
      </c>
      <c r="E5386" s="68" t="s">
        <v>4362</v>
      </c>
      <c r="F5386" s="68" t="s">
        <v>4363</v>
      </c>
      <c r="G5386" s="68" t="s">
        <v>4364</v>
      </c>
      <c r="H5386" s="69">
        <v>5099</v>
      </c>
      <c r="I5386" s="68" t="s">
        <v>5151</v>
      </c>
      <c r="J5386" s="70"/>
      <c r="K5386" s="178"/>
    </row>
    <row r="5387" spans="1:11">
      <c r="A5387" s="67" t="s">
        <v>3673</v>
      </c>
      <c r="B5387" s="68" t="s">
        <v>3674</v>
      </c>
      <c r="C5387" s="68" t="s">
        <v>3651</v>
      </c>
      <c r="D5387" s="68" t="s">
        <v>3652</v>
      </c>
      <c r="E5387" s="68" t="s">
        <v>4362</v>
      </c>
      <c r="F5387" s="68" t="s">
        <v>4363</v>
      </c>
      <c r="G5387" s="68" t="s">
        <v>4364</v>
      </c>
      <c r="H5387" s="69">
        <v>243730</v>
      </c>
      <c r="I5387" s="68" t="s">
        <v>5151</v>
      </c>
      <c r="J5387" s="70"/>
      <c r="K5387" s="178"/>
    </row>
    <row r="5388" spans="1:11">
      <c r="A5388" s="67" t="s">
        <v>3675</v>
      </c>
      <c r="B5388" s="68" t="s">
        <v>3676</v>
      </c>
      <c r="C5388" s="68" t="s">
        <v>3651</v>
      </c>
      <c r="D5388" s="68" t="s">
        <v>3652</v>
      </c>
      <c r="E5388" s="68" t="s">
        <v>4362</v>
      </c>
      <c r="F5388" s="68" t="s">
        <v>4363</v>
      </c>
      <c r="G5388" s="68" t="s">
        <v>4364</v>
      </c>
      <c r="H5388" s="69">
        <v>42804</v>
      </c>
      <c r="I5388" s="68" t="s">
        <v>5151</v>
      </c>
      <c r="J5388" s="70"/>
      <c r="K5388" s="178"/>
    </row>
    <row r="5389" spans="1:11">
      <c r="A5389" s="67" t="s">
        <v>3677</v>
      </c>
      <c r="B5389" s="68" t="s">
        <v>3678</v>
      </c>
      <c r="C5389" s="68" t="s">
        <v>3679</v>
      </c>
      <c r="D5389" s="68" t="s">
        <v>3680</v>
      </c>
      <c r="E5389" s="68" t="s">
        <v>4362</v>
      </c>
      <c r="F5389" s="68" t="s">
        <v>4363</v>
      </c>
      <c r="G5389" s="68" t="s">
        <v>4364</v>
      </c>
      <c r="H5389" s="69">
        <v>97771</v>
      </c>
      <c r="I5389" s="68" t="s">
        <v>5151</v>
      </c>
      <c r="J5389" s="70"/>
      <c r="K5389" s="178"/>
    </row>
    <row r="5390" spans="1:11">
      <c r="A5390" s="67" t="s">
        <v>3681</v>
      </c>
      <c r="B5390" s="68" t="s">
        <v>3682</v>
      </c>
      <c r="C5390" s="68" t="s">
        <v>3679</v>
      </c>
      <c r="D5390" s="68" t="s">
        <v>3680</v>
      </c>
      <c r="E5390" s="68" t="s">
        <v>4362</v>
      </c>
      <c r="F5390" s="68" t="s">
        <v>4363</v>
      </c>
      <c r="G5390" s="68" t="s">
        <v>4364</v>
      </c>
      <c r="H5390" s="69">
        <v>161351</v>
      </c>
      <c r="I5390" s="68" t="s">
        <v>5151</v>
      </c>
      <c r="J5390" s="70"/>
      <c r="K5390" s="178"/>
    </row>
    <row r="5391" spans="1:11">
      <c r="A5391" s="67" t="s">
        <v>3683</v>
      </c>
      <c r="B5391" s="68" t="s">
        <v>3684</v>
      </c>
      <c r="C5391" s="68" t="s">
        <v>3679</v>
      </c>
      <c r="D5391" s="68" t="s">
        <v>3680</v>
      </c>
      <c r="E5391" s="68" t="s">
        <v>4362</v>
      </c>
      <c r="F5391" s="68" t="s">
        <v>4363</v>
      </c>
      <c r="G5391" s="68" t="s">
        <v>4364</v>
      </c>
      <c r="H5391" s="69">
        <v>23810</v>
      </c>
      <c r="I5391" s="68" t="s">
        <v>5151</v>
      </c>
      <c r="J5391" s="70"/>
      <c r="K5391" s="178"/>
    </row>
    <row r="5392" spans="1:11">
      <c r="A5392" s="67" t="s">
        <v>4409</v>
      </c>
      <c r="B5392" s="68" t="s">
        <v>4410</v>
      </c>
      <c r="C5392" s="68" t="s">
        <v>3679</v>
      </c>
      <c r="D5392" s="68" t="s">
        <v>3680</v>
      </c>
      <c r="E5392" s="68" t="s">
        <v>4362</v>
      </c>
      <c r="F5392" s="68" t="s">
        <v>4363</v>
      </c>
      <c r="G5392" s="68" t="s">
        <v>4364</v>
      </c>
      <c r="H5392" s="69">
        <v>87131</v>
      </c>
      <c r="I5392" s="68" t="s">
        <v>5151</v>
      </c>
      <c r="J5392" s="70"/>
      <c r="K5392" s="178"/>
    </row>
    <row r="5393" spans="1:11">
      <c r="A5393" s="67" t="s">
        <v>3685</v>
      </c>
      <c r="B5393" s="68" t="s">
        <v>3686</v>
      </c>
      <c r="C5393" s="68" t="s">
        <v>3679</v>
      </c>
      <c r="D5393" s="68" t="s">
        <v>3680</v>
      </c>
      <c r="E5393" s="68" t="s">
        <v>4362</v>
      </c>
      <c r="F5393" s="68" t="s">
        <v>4363</v>
      </c>
      <c r="G5393" s="68" t="s">
        <v>4364</v>
      </c>
      <c r="H5393" s="69">
        <v>153144</v>
      </c>
      <c r="I5393" s="68" t="s">
        <v>5151</v>
      </c>
      <c r="J5393" s="70"/>
      <c r="K5393" s="178"/>
    </row>
    <row r="5394" spans="1:11">
      <c r="A5394" s="67" t="s">
        <v>3687</v>
      </c>
      <c r="B5394" s="68" t="s">
        <v>3688</v>
      </c>
      <c r="C5394" s="68" t="s">
        <v>3689</v>
      </c>
      <c r="D5394" s="68" t="s">
        <v>3690</v>
      </c>
      <c r="E5394" s="68" t="s">
        <v>4362</v>
      </c>
      <c r="F5394" s="68" t="s">
        <v>4363</v>
      </c>
      <c r="G5394" s="68" t="s">
        <v>4364</v>
      </c>
      <c r="H5394" s="69">
        <v>167027</v>
      </c>
      <c r="I5394" s="68" t="s">
        <v>5151</v>
      </c>
      <c r="J5394" s="70"/>
      <c r="K5394" s="178"/>
    </row>
    <row r="5395" spans="1:11">
      <c r="A5395" s="67" t="s">
        <v>4257</v>
      </c>
      <c r="B5395" s="68" t="s">
        <v>4258</v>
      </c>
      <c r="C5395" s="68" t="s">
        <v>3689</v>
      </c>
      <c r="D5395" s="68" t="s">
        <v>3690</v>
      </c>
      <c r="E5395" s="68" t="s">
        <v>4362</v>
      </c>
      <c r="F5395" s="68" t="s">
        <v>4363</v>
      </c>
      <c r="G5395" s="68" t="s">
        <v>4364</v>
      </c>
      <c r="H5395" s="69">
        <v>50382</v>
      </c>
      <c r="I5395" s="68" t="s">
        <v>5151</v>
      </c>
      <c r="J5395" s="70"/>
      <c r="K5395" s="178"/>
    </row>
    <row r="5396" spans="1:11">
      <c r="A5396" s="67" t="s">
        <v>4411</v>
      </c>
      <c r="B5396" s="68" t="s">
        <v>4412</v>
      </c>
      <c r="C5396" s="68" t="s">
        <v>3689</v>
      </c>
      <c r="D5396" s="68" t="s">
        <v>3690</v>
      </c>
      <c r="E5396" s="68" t="s">
        <v>4362</v>
      </c>
      <c r="F5396" s="68" t="s">
        <v>4363</v>
      </c>
      <c r="G5396" s="68" t="s">
        <v>4364</v>
      </c>
      <c r="H5396" s="69">
        <v>21359</v>
      </c>
      <c r="I5396" s="68" t="s">
        <v>5151</v>
      </c>
      <c r="J5396" s="70"/>
      <c r="K5396" s="178"/>
    </row>
    <row r="5397" spans="1:11">
      <c r="A5397" s="67" t="s">
        <v>3691</v>
      </c>
      <c r="B5397" s="68" t="s">
        <v>3692</v>
      </c>
      <c r="C5397" s="68" t="s">
        <v>3693</v>
      </c>
      <c r="D5397" s="68" t="s">
        <v>3694</v>
      </c>
      <c r="E5397" s="68" t="s">
        <v>4362</v>
      </c>
      <c r="F5397" s="68" t="s">
        <v>4363</v>
      </c>
      <c r="G5397" s="68" t="s">
        <v>4364</v>
      </c>
      <c r="H5397" s="69">
        <v>165048</v>
      </c>
      <c r="I5397" s="68" t="s">
        <v>5151</v>
      </c>
      <c r="J5397" s="70"/>
      <c r="K5397" s="178"/>
    </row>
    <row r="5398" spans="1:11">
      <c r="A5398" s="67" t="s">
        <v>3695</v>
      </c>
      <c r="B5398" s="68" t="s">
        <v>3696</v>
      </c>
      <c r="C5398" s="68" t="s">
        <v>3693</v>
      </c>
      <c r="D5398" s="68" t="s">
        <v>3694</v>
      </c>
      <c r="E5398" s="68" t="s">
        <v>4362</v>
      </c>
      <c r="F5398" s="68" t="s">
        <v>4363</v>
      </c>
      <c r="G5398" s="68" t="s">
        <v>4364</v>
      </c>
      <c r="H5398" s="69">
        <v>392669</v>
      </c>
      <c r="I5398" s="68" t="s">
        <v>5151</v>
      </c>
      <c r="J5398" s="70"/>
      <c r="K5398" s="178"/>
    </row>
    <row r="5399" spans="1:11">
      <c r="A5399" s="67" t="s">
        <v>3697</v>
      </c>
      <c r="B5399" s="68" t="s">
        <v>3698</v>
      </c>
      <c r="C5399" s="68" t="s">
        <v>3693</v>
      </c>
      <c r="D5399" s="68" t="s">
        <v>3694</v>
      </c>
      <c r="E5399" s="68" t="s">
        <v>4362</v>
      </c>
      <c r="F5399" s="68" t="s">
        <v>4363</v>
      </c>
      <c r="G5399" s="68" t="s">
        <v>4364</v>
      </c>
      <c r="H5399" s="69">
        <v>87351</v>
      </c>
      <c r="I5399" s="68" t="s">
        <v>5151</v>
      </c>
      <c r="J5399" s="70"/>
      <c r="K5399" s="178"/>
    </row>
    <row r="5400" spans="1:11">
      <c r="A5400" s="67" t="s">
        <v>3699</v>
      </c>
      <c r="B5400" s="68" t="s">
        <v>3700</v>
      </c>
      <c r="C5400" s="68" t="s">
        <v>3693</v>
      </c>
      <c r="D5400" s="68" t="s">
        <v>3694</v>
      </c>
      <c r="E5400" s="68" t="s">
        <v>4362</v>
      </c>
      <c r="F5400" s="68" t="s">
        <v>4363</v>
      </c>
      <c r="G5400" s="68" t="s">
        <v>4364</v>
      </c>
      <c r="H5400" s="69">
        <v>207822</v>
      </c>
      <c r="I5400" s="68" t="s">
        <v>5151</v>
      </c>
      <c r="J5400" s="70"/>
      <c r="K5400" s="178"/>
    </row>
    <row r="5401" spans="1:11">
      <c r="A5401" s="67" t="s">
        <v>3701</v>
      </c>
      <c r="B5401" s="68" t="s">
        <v>3702</v>
      </c>
      <c r="C5401" s="68" t="s">
        <v>3693</v>
      </c>
      <c r="D5401" s="68" t="s">
        <v>3694</v>
      </c>
      <c r="E5401" s="68" t="s">
        <v>4362</v>
      </c>
      <c r="F5401" s="68" t="s">
        <v>4363</v>
      </c>
      <c r="G5401" s="68" t="s">
        <v>4364</v>
      </c>
      <c r="H5401" s="69">
        <v>178896</v>
      </c>
      <c r="I5401" s="68" t="s">
        <v>5151</v>
      </c>
      <c r="J5401" s="70"/>
      <c r="K5401" s="178"/>
    </row>
    <row r="5402" spans="1:11">
      <c r="A5402" s="67" t="s">
        <v>3703</v>
      </c>
      <c r="B5402" s="68" t="s">
        <v>3704</v>
      </c>
      <c r="C5402" s="68" t="s">
        <v>3693</v>
      </c>
      <c r="D5402" s="68" t="s">
        <v>3694</v>
      </c>
      <c r="E5402" s="68" t="s">
        <v>4362</v>
      </c>
      <c r="F5402" s="68" t="s">
        <v>4363</v>
      </c>
      <c r="G5402" s="68" t="s">
        <v>4364</v>
      </c>
      <c r="H5402" s="69">
        <v>1233773</v>
      </c>
      <c r="I5402" s="68" t="s">
        <v>5151</v>
      </c>
      <c r="J5402" s="70"/>
      <c r="K5402" s="178"/>
    </row>
    <row r="5403" spans="1:11">
      <c r="A5403" s="67" t="s">
        <v>3705</v>
      </c>
      <c r="B5403" s="68" t="s">
        <v>3706</v>
      </c>
      <c r="C5403" s="68" t="s">
        <v>3693</v>
      </c>
      <c r="D5403" s="68" t="s">
        <v>3694</v>
      </c>
      <c r="E5403" s="68" t="s">
        <v>4362</v>
      </c>
      <c r="F5403" s="68" t="s">
        <v>4363</v>
      </c>
      <c r="G5403" s="68" t="s">
        <v>4364</v>
      </c>
      <c r="H5403" s="69">
        <v>1082723</v>
      </c>
      <c r="I5403" s="68" t="s">
        <v>5151</v>
      </c>
      <c r="J5403" s="70"/>
      <c r="K5403" s="178"/>
    </row>
    <row r="5404" spans="1:11">
      <c r="A5404" s="67" t="s">
        <v>3707</v>
      </c>
      <c r="B5404" s="68" t="s">
        <v>3708</v>
      </c>
      <c r="C5404" s="68" t="s">
        <v>3693</v>
      </c>
      <c r="D5404" s="68" t="s">
        <v>3694</v>
      </c>
      <c r="E5404" s="68" t="s">
        <v>4362</v>
      </c>
      <c r="F5404" s="68" t="s">
        <v>4363</v>
      </c>
      <c r="G5404" s="68" t="s">
        <v>4364</v>
      </c>
      <c r="H5404" s="69">
        <v>944885</v>
      </c>
      <c r="I5404" s="68" t="s">
        <v>5151</v>
      </c>
      <c r="J5404" s="70"/>
      <c r="K5404" s="178"/>
    </row>
    <row r="5405" spans="1:11">
      <c r="A5405" s="67" t="s">
        <v>3709</v>
      </c>
      <c r="B5405" s="68" t="s">
        <v>3710</v>
      </c>
      <c r="C5405" s="68" t="s">
        <v>3693</v>
      </c>
      <c r="D5405" s="68" t="s">
        <v>3694</v>
      </c>
      <c r="E5405" s="68" t="s">
        <v>4362</v>
      </c>
      <c r="F5405" s="68" t="s">
        <v>4363</v>
      </c>
      <c r="G5405" s="68" t="s">
        <v>4364</v>
      </c>
      <c r="H5405" s="69">
        <v>397768</v>
      </c>
      <c r="I5405" s="68" t="s">
        <v>5151</v>
      </c>
      <c r="J5405" s="70"/>
      <c r="K5405" s="178"/>
    </row>
    <row r="5406" spans="1:11">
      <c r="A5406" s="67" t="s">
        <v>3711</v>
      </c>
      <c r="B5406" s="68" t="s">
        <v>3712</v>
      </c>
      <c r="C5406" s="68" t="s">
        <v>3693</v>
      </c>
      <c r="D5406" s="68" t="s">
        <v>3694</v>
      </c>
      <c r="E5406" s="68" t="s">
        <v>4362</v>
      </c>
      <c r="F5406" s="68" t="s">
        <v>4363</v>
      </c>
      <c r="G5406" s="68" t="s">
        <v>4364</v>
      </c>
      <c r="H5406" s="69">
        <v>1047517</v>
      </c>
      <c r="I5406" s="68" t="s">
        <v>5151</v>
      </c>
      <c r="J5406" s="70"/>
      <c r="K5406" s="178"/>
    </row>
    <row r="5407" spans="1:11">
      <c r="A5407" s="67" t="s">
        <v>3713</v>
      </c>
      <c r="B5407" s="68" t="s">
        <v>3714</v>
      </c>
      <c r="C5407" s="68" t="s">
        <v>3693</v>
      </c>
      <c r="D5407" s="68" t="s">
        <v>3694</v>
      </c>
      <c r="E5407" s="68" t="s">
        <v>4362</v>
      </c>
      <c r="F5407" s="68" t="s">
        <v>4363</v>
      </c>
      <c r="G5407" s="68" t="s">
        <v>4364</v>
      </c>
      <c r="H5407" s="69">
        <v>199692</v>
      </c>
      <c r="I5407" s="68" t="s">
        <v>5151</v>
      </c>
      <c r="J5407" s="70"/>
      <c r="K5407" s="178"/>
    </row>
    <row r="5408" spans="1:11">
      <c r="A5408" s="67" t="s">
        <v>3715</v>
      </c>
      <c r="B5408" s="68" t="s">
        <v>3716</v>
      </c>
      <c r="C5408" s="68" t="s">
        <v>3693</v>
      </c>
      <c r="D5408" s="68" t="s">
        <v>3694</v>
      </c>
      <c r="E5408" s="68" t="s">
        <v>4362</v>
      </c>
      <c r="F5408" s="68" t="s">
        <v>4363</v>
      </c>
      <c r="G5408" s="68" t="s">
        <v>4364</v>
      </c>
      <c r="H5408" s="69">
        <v>21101</v>
      </c>
      <c r="I5408" s="68" t="s">
        <v>5151</v>
      </c>
      <c r="J5408" s="70"/>
      <c r="K5408" s="178"/>
    </row>
    <row r="5409" spans="1:11">
      <c r="A5409" s="67" t="s">
        <v>3717</v>
      </c>
      <c r="B5409" s="68" t="s">
        <v>3718</v>
      </c>
      <c r="C5409" s="68" t="s">
        <v>3693</v>
      </c>
      <c r="D5409" s="68" t="s">
        <v>3694</v>
      </c>
      <c r="E5409" s="68" t="s">
        <v>4362</v>
      </c>
      <c r="F5409" s="68" t="s">
        <v>4363</v>
      </c>
      <c r="G5409" s="68" t="s">
        <v>4364</v>
      </c>
      <c r="H5409" s="69">
        <v>191405</v>
      </c>
      <c r="I5409" s="68" t="s">
        <v>5151</v>
      </c>
      <c r="J5409" s="70"/>
      <c r="K5409" s="178"/>
    </row>
    <row r="5410" spans="1:11">
      <c r="A5410" s="67" t="s">
        <v>3719</v>
      </c>
      <c r="B5410" s="68" t="s">
        <v>3720</v>
      </c>
      <c r="C5410" s="68" t="s">
        <v>3693</v>
      </c>
      <c r="D5410" s="68" t="s">
        <v>3694</v>
      </c>
      <c r="E5410" s="68" t="s">
        <v>4362</v>
      </c>
      <c r="F5410" s="68" t="s">
        <v>4363</v>
      </c>
      <c r="G5410" s="68" t="s">
        <v>4364</v>
      </c>
      <c r="H5410" s="69">
        <v>420960</v>
      </c>
      <c r="I5410" s="68" t="s">
        <v>5151</v>
      </c>
      <c r="J5410" s="70"/>
      <c r="K5410" s="178"/>
    </row>
    <row r="5411" spans="1:11">
      <c r="A5411" s="67" t="s">
        <v>3721</v>
      </c>
      <c r="B5411" s="68" t="s">
        <v>3722</v>
      </c>
      <c r="C5411" s="68" t="s">
        <v>3693</v>
      </c>
      <c r="D5411" s="68" t="s">
        <v>3694</v>
      </c>
      <c r="E5411" s="68" t="s">
        <v>4362</v>
      </c>
      <c r="F5411" s="68" t="s">
        <v>4363</v>
      </c>
      <c r="G5411" s="68" t="s">
        <v>4364</v>
      </c>
      <c r="H5411" s="69">
        <v>102199</v>
      </c>
      <c r="I5411" s="68" t="s">
        <v>5151</v>
      </c>
      <c r="J5411" s="70"/>
      <c r="K5411" s="178"/>
    </row>
    <row r="5412" spans="1:11">
      <c r="A5412" s="67" t="s">
        <v>3723</v>
      </c>
      <c r="B5412" s="68" t="s">
        <v>3724</v>
      </c>
      <c r="C5412" s="68" t="s">
        <v>3693</v>
      </c>
      <c r="D5412" s="68" t="s">
        <v>3694</v>
      </c>
      <c r="E5412" s="68" t="s">
        <v>4362</v>
      </c>
      <c r="F5412" s="68" t="s">
        <v>4363</v>
      </c>
      <c r="G5412" s="68" t="s">
        <v>4364</v>
      </c>
      <c r="H5412" s="69">
        <v>98753</v>
      </c>
      <c r="I5412" s="68" t="s">
        <v>5151</v>
      </c>
      <c r="J5412" s="70"/>
      <c r="K5412" s="178"/>
    </row>
    <row r="5413" spans="1:11">
      <c r="A5413" s="67" t="s">
        <v>3725</v>
      </c>
      <c r="B5413" s="68" t="s">
        <v>3726</v>
      </c>
      <c r="C5413" s="68" t="s">
        <v>3693</v>
      </c>
      <c r="D5413" s="68" t="s">
        <v>3694</v>
      </c>
      <c r="E5413" s="68" t="s">
        <v>4362</v>
      </c>
      <c r="F5413" s="68" t="s">
        <v>4363</v>
      </c>
      <c r="G5413" s="68" t="s">
        <v>4364</v>
      </c>
      <c r="H5413" s="69">
        <v>1312845</v>
      </c>
      <c r="I5413" s="68" t="s">
        <v>5151</v>
      </c>
      <c r="J5413" s="70"/>
      <c r="K5413" s="178"/>
    </row>
    <row r="5414" spans="1:11">
      <c r="A5414" s="67" t="s">
        <v>3727</v>
      </c>
      <c r="B5414" s="68" t="s">
        <v>3728</v>
      </c>
      <c r="C5414" s="68" t="s">
        <v>3693</v>
      </c>
      <c r="D5414" s="68" t="s">
        <v>3694</v>
      </c>
      <c r="E5414" s="68" t="s">
        <v>4362</v>
      </c>
      <c r="F5414" s="68" t="s">
        <v>4363</v>
      </c>
      <c r="G5414" s="68" t="s">
        <v>4364</v>
      </c>
      <c r="H5414" s="69">
        <v>161070</v>
      </c>
      <c r="I5414" s="68" t="s">
        <v>5151</v>
      </c>
      <c r="J5414" s="70"/>
      <c r="K5414" s="178"/>
    </row>
    <row r="5415" spans="1:11">
      <c r="A5415" s="67" t="s">
        <v>3729</v>
      </c>
      <c r="B5415" s="68" t="s">
        <v>3730</v>
      </c>
      <c r="C5415" s="68" t="s">
        <v>3693</v>
      </c>
      <c r="D5415" s="68" t="s">
        <v>3694</v>
      </c>
      <c r="E5415" s="68" t="s">
        <v>4362</v>
      </c>
      <c r="F5415" s="68" t="s">
        <v>4363</v>
      </c>
      <c r="G5415" s="68" t="s">
        <v>4364</v>
      </c>
      <c r="H5415" s="69">
        <v>196937</v>
      </c>
      <c r="I5415" s="68" t="s">
        <v>5151</v>
      </c>
      <c r="J5415" s="70"/>
      <c r="K5415" s="178"/>
    </row>
    <row r="5416" spans="1:11">
      <c r="A5416" s="67" t="s">
        <v>3731</v>
      </c>
      <c r="B5416" s="68" t="s">
        <v>3732</v>
      </c>
      <c r="C5416" s="68" t="s">
        <v>3693</v>
      </c>
      <c r="D5416" s="68" t="s">
        <v>3694</v>
      </c>
      <c r="E5416" s="68" t="s">
        <v>4362</v>
      </c>
      <c r="F5416" s="68" t="s">
        <v>4363</v>
      </c>
      <c r="G5416" s="68" t="s">
        <v>4364</v>
      </c>
      <c r="H5416" s="69">
        <v>4363</v>
      </c>
      <c r="I5416" s="68" t="s">
        <v>5151</v>
      </c>
      <c r="J5416" s="70"/>
      <c r="K5416" s="178"/>
    </row>
    <row r="5417" spans="1:11">
      <c r="A5417" s="67" t="s">
        <v>3733</v>
      </c>
      <c r="B5417" s="68" t="s">
        <v>3734</v>
      </c>
      <c r="C5417" s="68" t="s">
        <v>3693</v>
      </c>
      <c r="D5417" s="68" t="s">
        <v>3694</v>
      </c>
      <c r="E5417" s="68" t="s">
        <v>4362</v>
      </c>
      <c r="F5417" s="68" t="s">
        <v>4363</v>
      </c>
      <c r="G5417" s="68" t="s">
        <v>4364</v>
      </c>
      <c r="H5417" s="69">
        <v>5668</v>
      </c>
      <c r="I5417" s="68" t="s">
        <v>5151</v>
      </c>
      <c r="J5417" s="70"/>
      <c r="K5417" s="178"/>
    </row>
    <row r="5418" spans="1:11">
      <c r="A5418" s="67" t="s">
        <v>3735</v>
      </c>
      <c r="B5418" s="68" t="s">
        <v>3736</v>
      </c>
      <c r="C5418" s="68" t="s">
        <v>3693</v>
      </c>
      <c r="D5418" s="68" t="s">
        <v>3694</v>
      </c>
      <c r="E5418" s="68" t="s">
        <v>4362</v>
      </c>
      <c r="F5418" s="68" t="s">
        <v>4363</v>
      </c>
      <c r="G5418" s="68" t="s">
        <v>4364</v>
      </c>
      <c r="H5418" s="69">
        <v>484992</v>
      </c>
      <c r="I5418" s="68" t="s">
        <v>5151</v>
      </c>
      <c r="J5418" s="70"/>
      <c r="K5418" s="178"/>
    </row>
    <row r="5419" spans="1:11">
      <c r="A5419" s="67" t="s">
        <v>4413</v>
      </c>
      <c r="B5419" s="68" t="s">
        <v>4414</v>
      </c>
      <c r="C5419" s="68" t="s">
        <v>3693</v>
      </c>
      <c r="D5419" s="68" t="s">
        <v>3694</v>
      </c>
      <c r="E5419" s="68" t="s">
        <v>4362</v>
      </c>
      <c r="F5419" s="68" t="s">
        <v>4363</v>
      </c>
      <c r="G5419" s="68" t="s">
        <v>4364</v>
      </c>
      <c r="H5419" s="69">
        <v>1107</v>
      </c>
      <c r="I5419" s="68" t="s">
        <v>5151</v>
      </c>
      <c r="J5419" s="70"/>
      <c r="K5419" s="178"/>
    </row>
    <row r="5420" spans="1:11">
      <c r="A5420" s="67" t="s">
        <v>3737</v>
      </c>
      <c r="B5420" s="68" t="s">
        <v>3738</v>
      </c>
      <c r="C5420" s="68" t="s">
        <v>3693</v>
      </c>
      <c r="D5420" s="68" t="s">
        <v>3694</v>
      </c>
      <c r="E5420" s="68" t="s">
        <v>4362</v>
      </c>
      <c r="F5420" s="68" t="s">
        <v>4363</v>
      </c>
      <c r="G5420" s="68" t="s">
        <v>4364</v>
      </c>
      <c r="H5420" s="69">
        <v>18179</v>
      </c>
      <c r="I5420" s="68" t="s">
        <v>5151</v>
      </c>
      <c r="J5420" s="70"/>
      <c r="K5420" s="178"/>
    </row>
    <row r="5421" spans="1:11">
      <c r="A5421" s="67" t="s">
        <v>3739</v>
      </c>
      <c r="B5421" s="68" t="s">
        <v>3740</v>
      </c>
      <c r="C5421" s="68" t="s">
        <v>3693</v>
      </c>
      <c r="D5421" s="68" t="s">
        <v>3694</v>
      </c>
      <c r="E5421" s="68" t="s">
        <v>4362</v>
      </c>
      <c r="F5421" s="68" t="s">
        <v>4363</v>
      </c>
      <c r="G5421" s="68" t="s">
        <v>4364</v>
      </c>
      <c r="H5421" s="69">
        <v>546817</v>
      </c>
      <c r="I5421" s="68" t="s">
        <v>5151</v>
      </c>
      <c r="J5421" s="70"/>
      <c r="K5421" s="178"/>
    </row>
    <row r="5422" spans="1:11">
      <c r="A5422" s="67" t="s">
        <v>3741</v>
      </c>
      <c r="B5422" s="68" t="s">
        <v>3742</v>
      </c>
      <c r="C5422" s="68" t="s">
        <v>3693</v>
      </c>
      <c r="D5422" s="68" t="s">
        <v>3694</v>
      </c>
      <c r="E5422" s="68" t="s">
        <v>4362</v>
      </c>
      <c r="F5422" s="68" t="s">
        <v>4363</v>
      </c>
      <c r="G5422" s="68" t="s">
        <v>4364</v>
      </c>
      <c r="H5422" s="69">
        <v>145956</v>
      </c>
      <c r="I5422" s="68" t="s">
        <v>5151</v>
      </c>
      <c r="J5422" s="70"/>
      <c r="K5422" s="178"/>
    </row>
    <row r="5423" spans="1:11">
      <c r="A5423" s="67" t="s">
        <v>4415</v>
      </c>
      <c r="B5423" s="68" t="s">
        <v>4416</v>
      </c>
      <c r="C5423" s="68" t="s">
        <v>3693</v>
      </c>
      <c r="D5423" s="68" t="s">
        <v>3694</v>
      </c>
      <c r="E5423" s="68" t="s">
        <v>4362</v>
      </c>
      <c r="F5423" s="68" t="s">
        <v>4363</v>
      </c>
      <c r="G5423" s="68" t="s">
        <v>4364</v>
      </c>
      <c r="H5423" s="69">
        <v>579179</v>
      </c>
      <c r="I5423" s="68" t="s">
        <v>5151</v>
      </c>
      <c r="J5423" s="70"/>
      <c r="K5423" s="178"/>
    </row>
    <row r="5424" spans="1:11">
      <c r="A5424" s="67" t="s">
        <v>4417</v>
      </c>
      <c r="B5424" s="68" t="s">
        <v>4418</v>
      </c>
      <c r="C5424" s="68" t="s">
        <v>3693</v>
      </c>
      <c r="D5424" s="68" t="s">
        <v>3694</v>
      </c>
      <c r="E5424" s="68" t="s">
        <v>4362</v>
      </c>
      <c r="F5424" s="68" t="s">
        <v>4363</v>
      </c>
      <c r="G5424" s="68" t="s">
        <v>4364</v>
      </c>
      <c r="H5424" s="69">
        <v>30614</v>
      </c>
      <c r="I5424" s="68" t="s">
        <v>5151</v>
      </c>
      <c r="J5424" s="70"/>
      <c r="K5424" s="178"/>
    </row>
    <row r="5425" spans="1:11">
      <c r="A5425" s="67" t="s">
        <v>4419</v>
      </c>
      <c r="B5425" s="68" t="s">
        <v>4420</v>
      </c>
      <c r="C5425" s="68" t="s">
        <v>3693</v>
      </c>
      <c r="D5425" s="68" t="s">
        <v>3694</v>
      </c>
      <c r="E5425" s="68" t="s">
        <v>4362</v>
      </c>
      <c r="F5425" s="68" t="s">
        <v>4363</v>
      </c>
      <c r="G5425" s="68" t="s">
        <v>4364</v>
      </c>
      <c r="H5425" s="69">
        <v>4422</v>
      </c>
      <c r="I5425" s="68" t="s">
        <v>5151</v>
      </c>
      <c r="J5425" s="70"/>
      <c r="K5425" s="178"/>
    </row>
    <row r="5426" spans="1:11">
      <c r="A5426" s="67" t="s">
        <v>5058</v>
      </c>
      <c r="B5426" s="68" t="s">
        <v>4662</v>
      </c>
      <c r="C5426" s="68" t="s">
        <v>3693</v>
      </c>
      <c r="D5426" s="68" t="s">
        <v>3694</v>
      </c>
      <c r="E5426" s="68" t="s">
        <v>4362</v>
      </c>
      <c r="F5426" s="68" t="s">
        <v>4363</v>
      </c>
      <c r="G5426" s="68" t="s">
        <v>4364</v>
      </c>
      <c r="H5426" s="69">
        <v>880040</v>
      </c>
      <c r="I5426" s="68" t="s">
        <v>5151</v>
      </c>
      <c r="J5426" s="70"/>
      <c r="K5426" s="178"/>
    </row>
    <row r="5427" spans="1:11">
      <c r="A5427" s="67" t="s">
        <v>4421</v>
      </c>
      <c r="B5427" s="68" t="s">
        <v>4422</v>
      </c>
      <c r="C5427" s="68" t="s">
        <v>3693</v>
      </c>
      <c r="D5427" s="68" t="s">
        <v>3694</v>
      </c>
      <c r="E5427" s="68" t="s">
        <v>4362</v>
      </c>
      <c r="F5427" s="68" t="s">
        <v>4363</v>
      </c>
      <c r="G5427" s="68" t="s">
        <v>4364</v>
      </c>
      <c r="H5427" s="69">
        <v>42097</v>
      </c>
      <c r="I5427" s="68" t="s">
        <v>5151</v>
      </c>
      <c r="J5427" s="70"/>
      <c r="K5427" s="178"/>
    </row>
    <row r="5428" spans="1:11">
      <c r="A5428" s="67" t="s">
        <v>4423</v>
      </c>
      <c r="B5428" s="68" t="s">
        <v>4424</v>
      </c>
      <c r="C5428" s="68" t="s">
        <v>3693</v>
      </c>
      <c r="D5428" s="68" t="s">
        <v>3694</v>
      </c>
      <c r="E5428" s="68" t="s">
        <v>4362</v>
      </c>
      <c r="F5428" s="68" t="s">
        <v>4363</v>
      </c>
      <c r="G5428" s="68" t="s">
        <v>4364</v>
      </c>
      <c r="H5428" s="69">
        <v>203072</v>
      </c>
      <c r="I5428" s="68" t="s">
        <v>5151</v>
      </c>
      <c r="J5428" s="70"/>
      <c r="K5428" s="178"/>
    </row>
    <row r="5429" spans="1:11">
      <c r="A5429" s="67" t="s">
        <v>4425</v>
      </c>
      <c r="B5429" s="68" t="s">
        <v>4426</v>
      </c>
      <c r="C5429" s="68" t="s">
        <v>3693</v>
      </c>
      <c r="D5429" s="68" t="s">
        <v>3694</v>
      </c>
      <c r="E5429" s="68" t="s">
        <v>4362</v>
      </c>
      <c r="F5429" s="68" t="s">
        <v>4363</v>
      </c>
      <c r="G5429" s="68" t="s">
        <v>4364</v>
      </c>
      <c r="H5429" s="69">
        <v>1026</v>
      </c>
      <c r="I5429" s="68" t="s">
        <v>5151</v>
      </c>
      <c r="J5429" s="70"/>
      <c r="K5429" s="178"/>
    </row>
    <row r="5430" spans="1:11">
      <c r="A5430" s="67" t="s">
        <v>3743</v>
      </c>
      <c r="B5430" s="68" t="s">
        <v>3744</v>
      </c>
      <c r="C5430" s="68" t="s">
        <v>3693</v>
      </c>
      <c r="D5430" s="68" t="s">
        <v>3694</v>
      </c>
      <c r="E5430" s="68" t="s">
        <v>4362</v>
      </c>
      <c r="F5430" s="68" t="s">
        <v>4363</v>
      </c>
      <c r="G5430" s="68" t="s">
        <v>4364</v>
      </c>
      <c r="H5430" s="69">
        <v>603138</v>
      </c>
      <c r="I5430" s="68" t="s">
        <v>5151</v>
      </c>
      <c r="J5430" s="70"/>
      <c r="K5430" s="178"/>
    </row>
    <row r="5431" spans="1:11">
      <c r="A5431" s="67" t="s">
        <v>3745</v>
      </c>
      <c r="B5431" s="68" t="s">
        <v>3746</v>
      </c>
      <c r="C5431" s="68" t="s">
        <v>3693</v>
      </c>
      <c r="D5431" s="68" t="s">
        <v>3694</v>
      </c>
      <c r="E5431" s="68" t="s">
        <v>4362</v>
      </c>
      <c r="F5431" s="68" t="s">
        <v>4363</v>
      </c>
      <c r="G5431" s="68" t="s">
        <v>4364</v>
      </c>
      <c r="H5431" s="69">
        <v>483802</v>
      </c>
      <c r="I5431" s="68" t="s">
        <v>5151</v>
      </c>
      <c r="J5431" s="70"/>
      <c r="K5431" s="178"/>
    </row>
    <row r="5432" spans="1:11">
      <c r="A5432" s="67" t="s">
        <v>3747</v>
      </c>
      <c r="B5432" s="68" t="s">
        <v>3748</v>
      </c>
      <c r="C5432" s="68" t="s">
        <v>3749</v>
      </c>
      <c r="D5432" s="68" t="s">
        <v>3750</v>
      </c>
      <c r="E5432" s="68" t="s">
        <v>4362</v>
      </c>
      <c r="F5432" s="68" t="s">
        <v>4363</v>
      </c>
      <c r="G5432" s="68" t="s">
        <v>4364</v>
      </c>
      <c r="H5432" s="69">
        <v>691</v>
      </c>
      <c r="I5432" s="68" t="s">
        <v>5151</v>
      </c>
      <c r="J5432" s="70"/>
      <c r="K5432" s="178"/>
    </row>
    <row r="5433" spans="1:11">
      <c r="A5433" s="67" t="s">
        <v>3751</v>
      </c>
      <c r="B5433" s="68" t="s">
        <v>3752</v>
      </c>
      <c r="C5433" s="68" t="s">
        <v>3749</v>
      </c>
      <c r="D5433" s="68" t="s">
        <v>3750</v>
      </c>
      <c r="E5433" s="68" t="s">
        <v>4362</v>
      </c>
      <c r="F5433" s="68" t="s">
        <v>4363</v>
      </c>
      <c r="G5433" s="68" t="s">
        <v>4364</v>
      </c>
      <c r="H5433" s="69">
        <v>1780839</v>
      </c>
      <c r="I5433" s="68" t="s">
        <v>5151</v>
      </c>
      <c r="J5433" s="70"/>
      <c r="K5433" s="178"/>
    </row>
    <row r="5434" spans="1:11">
      <c r="A5434" s="67" t="s">
        <v>3753</v>
      </c>
      <c r="B5434" s="68" t="s">
        <v>3754</v>
      </c>
      <c r="C5434" s="68" t="s">
        <v>3749</v>
      </c>
      <c r="D5434" s="68" t="s">
        <v>3750</v>
      </c>
      <c r="E5434" s="68" t="s">
        <v>4362</v>
      </c>
      <c r="F5434" s="68" t="s">
        <v>4363</v>
      </c>
      <c r="G5434" s="68" t="s">
        <v>4364</v>
      </c>
      <c r="H5434" s="69">
        <v>150432</v>
      </c>
      <c r="I5434" s="68" t="s">
        <v>5151</v>
      </c>
      <c r="J5434" s="70"/>
      <c r="K5434" s="178"/>
    </row>
    <row r="5435" spans="1:11">
      <c r="A5435" s="67" t="s">
        <v>3755</v>
      </c>
      <c r="B5435" s="68" t="s">
        <v>3756</v>
      </c>
      <c r="C5435" s="68" t="s">
        <v>3749</v>
      </c>
      <c r="D5435" s="68" t="s">
        <v>3750</v>
      </c>
      <c r="E5435" s="68" t="s">
        <v>4362</v>
      </c>
      <c r="F5435" s="68" t="s">
        <v>4363</v>
      </c>
      <c r="G5435" s="68" t="s">
        <v>4364</v>
      </c>
      <c r="H5435" s="69">
        <v>18349</v>
      </c>
      <c r="I5435" s="68" t="s">
        <v>5151</v>
      </c>
      <c r="J5435" s="70"/>
      <c r="K5435" s="178"/>
    </row>
    <row r="5436" spans="1:11">
      <c r="A5436" s="67" t="s">
        <v>4259</v>
      </c>
      <c r="B5436" s="68" t="s">
        <v>4260</v>
      </c>
      <c r="C5436" s="68" t="s">
        <v>3749</v>
      </c>
      <c r="D5436" s="68" t="s">
        <v>3750</v>
      </c>
      <c r="E5436" s="68" t="s">
        <v>4362</v>
      </c>
      <c r="F5436" s="68" t="s">
        <v>4363</v>
      </c>
      <c r="G5436" s="68" t="s">
        <v>4364</v>
      </c>
      <c r="H5436" s="69">
        <v>5910</v>
      </c>
      <c r="I5436" s="68" t="s">
        <v>5151</v>
      </c>
      <c r="J5436" s="70"/>
      <c r="K5436" s="178"/>
    </row>
    <row r="5437" spans="1:11">
      <c r="A5437" s="67" t="s">
        <v>5070</v>
      </c>
      <c r="B5437" s="68" t="s">
        <v>5113</v>
      </c>
      <c r="C5437" s="68" t="s">
        <v>3749</v>
      </c>
      <c r="D5437" s="68" t="s">
        <v>3750</v>
      </c>
      <c r="E5437" s="68" t="s">
        <v>4362</v>
      </c>
      <c r="F5437" s="68" t="s">
        <v>4363</v>
      </c>
      <c r="G5437" s="68" t="s">
        <v>4364</v>
      </c>
      <c r="H5437" s="69">
        <v>486</v>
      </c>
      <c r="I5437" s="68" t="s">
        <v>5151</v>
      </c>
      <c r="J5437" s="70"/>
      <c r="K5437" s="178"/>
    </row>
    <row r="5438" spans="1:11">
      <c r="A5438" s="67" t="s">
        <v>3757</v>
      </c>
      <c r="B5438" s="68" t="s">
        <v>3758</v>
      </c>
      <c r="C5438" s="68" t="s">
        <v>3749</v>
      </c>
      <c r="D5438" s="68" t="s">
        <v>3750</v>
      </c>
      <c r="E5438" s="68" t="s">
        <v>4362</v>
      </c>
      <c r="F5438" s="68" t="s">
        <v>4363</v>
      </c>
      <c r="G5438" s="68" t="s">
        <v>4364</v>
      </c>
      <c r="H5438" s="69">
        <v>25306</v>
      </c>
      <c r="I5438" s="68" t="s">
        <v>5151</v>
      </c>
      <c r="J5438" s="70"/>
      <c r="K5438" s="178"/>
    </row>
    <row r="5439" spans="1:11">
      <c r="A5439" s="67" t="s">
        <v>4427</v>
      </c>
      <c r="B5439" s="68" t="s">
        <v>4428</v>
      </c>
      <c r="C5439" s="68" t="s">
        <v>3749</v>
      </c>
      <c r="D5439" s="68" t="s">
        <v>3750</v>
      </c>
      <c r="E5439" s="68" t="s">
        <v>4362</v>
      </c>
      <c r="F5439" s="68" t="s">
        <v>4363</v>
      </c>
      <c r="G5439" s="68" t="s">
        <v>4364</v>
      </c>
      <c r="H5439" s="69">
        <v>7592</v>
      </c>
      <c r="I5439" s="68" t="s">
        <v>5151</v>
      </c>
      <c r="J5439" s="70"/>
      <c r="K5439" s="178"/>
    </row>
    <row r="5440" spans="1:11">
      <c r="A5440" s="67" t="s">
        <v>3759</v>
      </c>
      <c r="B5440" s="68" t="s">
        <v>3760</v>
      </c>
      <c r="C5440" s="68" t="s">
        <v>3749</v>
      </c>
      <c r="D5440" s="68" t="s">
        <v>3750</v>
      </c>
      <c r="E5440" s="68" t="s">
        <v>4362</v>
      </c>
      <c r="F5440" s="68" t="s">
        <v>4363</v>
      </c>
      <c r="G5440" s="68" t="s">
        <v>4364</v>
      </c>
      <c r="H5440" s="69">
        <v>393769</v>
      </c>
      <c r="I5440" s="68" t="s">
        <v>5151</v>
      </c>
      <c r="J5440" s="70"/>
      <c r="K5440" s="178"/>
    </row>
    <row r="5441" spans="1:11">
      <c r="A5441" s="67" t="s">
        <v>3761</v>
      </c>
      <c r="B5441" s="68" t="s">
        <v>3762</v>
      </c>
      <c r="C5441" s="68" t="s">
        <v>3749</v>
      </c>
      <c r="D5441" s="68" t="s">
        <v>3750</v>
      </c>
      <c r="E5441" s="68" t="s">
        <v>4362</v>
      </c>
      <c r="F5441" s="68" t="s">
        <v>4363</v>
      </c>
      <c r="G5441" s="68" t="s">
        <v>4364</v>
      </c>
      <c r="H5441" s="69">
        <v>242826</v>
      </c>
      <c r="I5441" s="68" t="s">
        <v>5151</v>
      </c>
      <c r="J5441" s="70"/>
      <c r="K5441" s="178"/>
    </row>
    <row r="5442" spans="1:11">
      <c r="A5442" s="67" t="s">
        <v>3763</v>
      </c>
      <c r="B5442" s="68" t="s">
        <v>3764</v>
      </c>
      <c r="C5442" s="68" t="s">
        <v>3765</v>
      </c>
      <c r="D5442" s="68" t="s">
        <v>3766</v>
      </c>
      <c r="E5442" s="68" t="s">
        <v>4362</v>
      </c>
      <c r="F5442" s="68" t="s">
        <v>4363</v>
      </c>
      <c r="G5442" s="68" t="s">
        <v>4364</v>
      </c>
      <c r="H5442" s="69">
        <v>774309</v>
      </c>
      <c r="I5442" s="68" t="s">
        <v>5151</v>
      </c>
      <c r="J5442" s="70"/>
      <c r="K5442" s="178"/>
    </row>
    <row r="5443" spans="1:11">
      <c r="A5443" s="67" t="s">
        <v>3767</v>
      </c>
      <c r="B5443" s="68" t="s">
        <v>3768</v>
      </c>
      <c r="C5443" s="68" t="s">
        <v>3765</v>
      </c>
      <c r="D5443" s="68" t="s">
        <v>3766</v>
      </c>
      <c r="E5443" s="68" t="s">
        <v>4362</v>
      </c>
      <c r="F5443" s="68" t="s">
        <v>4363</v>
      </c>
      <c r="G5443" s="68" t="s">
        <v>4364</v>
      </c>
      <c r="H5443" s="69">
        <v>527543</v>
      </c>
      <c r="I5443" s="68" t="s">
        <v>5151</v>
      </c>
      <c r="J5443" s="70"/>
      <c r="K5443" s="178"/>
    </row>
    <row r="5444" spans="1:11">
      <c r="A5444" s="67" t="s">
        <v>3769</v>
      </c>
      <c r="B5444" s="68" t="s">
        <v>3770</v>
      </c>
      <c r="C5444" s="68" t="s">
        <v>3765</v>
      </c>
      <c r="D5444" s="68" t="s">
        <v>3766</v>
      </c>
      <c r="E5444" s="68" t="s">
        <v>4362</v>
      </c>
      <c r="F5444" s="68" t="s">
        <v>4363</v>
      </c>
      <c r="G5444" s="68" t="s">
        <v>4364</v>
      </c>
      <c r="H5444" s="69">
        <v>245450</v>
      </c>
      <c r="I5444" s="68" t="s">
        <v>5151</v>
      </c>
      <c r="J5444" s="70"/>
      <c r="K5444" s="178"/>
    </row>
    <row r="5445" spans="1:11">
      <c r="A5445" s="67" t="s">
        <v>3771</v>
      </c>
      <c r="B5445" s="68" t="s">
        <v>3772</v>
      </c>
      <c r="C5445" s="68" t="s">
        <v>3765</v>
      </c>
      <c r="D5445" s="68" t="s">
        <v>3766</v>
      </c>
      <c r="E5445" s="68" t="s">
        <v>4362</v>
      </c>
      <c r="F5445" s="68" t="s">
        <v>4363</v>
      </c>
      <c r="G5445" s="68" t="s">
        <v>4364</v>
      </c>
      <c r="H5445" s="69">
        <v>36831</v>
      </c>
      <c r="I5445" s="68" t="s">
        <v>5151</v>
      </c>
      <c r="J5445" s="70"/>
      <c r="K5445" s="178"/>
    </row>
    <row r="5446" spans="1:11">
      <c r="A5446" s="67" t="s">
        <v>3773</v>
      </c>
      <c r="B5446" s="68" t="s">
        <v>3774</v>
      </c>
      <c r="C5446" s="68" t="s">
        <v>3765</v>
      </c>
      <c r="D5446" s="68" t="s">
        <v>3766</v>
      </c>
      <c r="E5446" s="68" t="s">
        <v>4362</v>
      </c>
      <c r="F5446" s="68" t="s">
        <v>4363</v>
      </c>
      <c r="G5446" s="68" t="s">
        <v>4364</v>
      </c>
      <c r="H5446" s="69">
        <v>3013</v>
      </c>
      <c r="I5446" s="68" t="s">
        <v>5151</v>
      </c>
      <c r="J5446" s="70"/>
      <c r="K5446" s="178"/>
    </row>
    <row r="5447" spans="1:11">
      <c r="A5447" s="67" t="s">
        <v>3775</v>
      </c>
      <c r="B5447" s="68" t="s">
        <v>3776</v>
      </c>
      <c r="C5447" s="68" t="s">
        <v>3765</v>
      </c>
      <c r="D5447" s="68" t="s">
        <v>3766</v>
      </c>
      <c r="E5447" s="68" t="s">
        <v>4362</v>
      </c>
      <c r="F5447" s="68" t="s">
        <v>4363</v>
      </c>
      <c r="G5447" s="68" t="s">
        <v>4364</v>
      </c>
      <c r="H5447" s="69">
        <v>57790</v>
      </c>
      <c r="I5447" s="68" t="s">
        <v>5151</v>
      </c>
      <c r="J5447" s="70"/>
      <c r="K5447" s="178"/>
    </row>
    <row r="5448" spans="1:11">
      <c r="A5448" s="67" t="s">
        <v>4261</v>
      </c>
      <c r="B5448" s="68" t="s">
        <v>4262</v>
      </c>
      <c r="C5448" s="68" t="s">
        <v>3765</v>
      </c>
      <c r="D5448" s="68" t="s">
        <v>3766</v>
      </c>
      <c r="E5448" s="68" t="s">
        <v>4362</v>
      </c>
      <c r="F5448" s="68" t="s">
        <v>4363</v>
      </c>
      <c r="G5448" s="68" t="s">
        <v>4364</v>
      </c>
      <c r="H5448" s="69">
        <v>333415</v>
      </c>
      <c r="I5448" s="68" t="s">
        <v>5151</v>
      </c>
      <c r="J5448" s="70"/>
      <c r="K5448" s="178"/>
    </row>
    <row r="5449" spans="1:11">
      <c r="A5449" s="67" t="s">
        <v>3777</v>
      </c>
      <c r="B5449" s="68" t="s">
        <v>3778</v>
      </c>
      <c r="C5449" s="68" t="s">
        <v>3765</v>
      </c>
      <c r="D5449" s="68" t="s">
        <v>3766</v>
      </c>
      <c r="E5449" s="68" t="s">
        <v>4362</v>
      </c>
      <c r="F5449" s="68" t="s">
        <v>4363</v>
      </c>
      <c r="G5449" s="68" t="s">
        <v>4364</v>
      </c>
      <c r="H5449" s="69">
        <v>154513</v>
      </c>
      <c r="I5449" s="68" t="s">
        <v>5151</v>
      </c>
      <c r="J5449" s="70"/>
      <c r="K5449" s="178"/>
    </row>
    <row r="5450" spans="1:11">
      <c r="A5450" s="67" t="s">
        <v>3779</v>
      </c>
      <c r="B5450" s="68" t="s">
        <v>3780</v>
      </c>
      <c r="C5450" s="68" t="s">
        <v>3765</v>
      </c>
      <c r="D5450" s="68" t="s">
        <v>3766</v>
      </c>
      <c r="E5450" s="68" t="s">
        <v>4362</v>
      </c>
      <c r="F5450" s="68" t="s">
        <v>4363</v>
      </c>
      <c r="G5450" s="68" t="s">
        <v>4364</v>
      </c>
      <c r="H5450" s="69">
        <v>76944</v>
      </c>
      <c r="I5450" s="68" t="s">
        <v>5151</v>
      </c>
      <c r="J5450" s="70"/>
      <c r="K5450" s="178"/>
    </row>
    <row r="5451" spans="1:11">
      <c r="A5451" s="67" t="s">
        <v>3781</v>
      </c>
      <c r="B5451" s="68" t="s">
        <v>3782</v>
      </c>
      <c r="C5451" s="68" t="s">
        <v>3783</v>
      </c>
      <c r="D5451" s="68" t="s">
        <v>3784</v>
      </c>
      <c r="E5451" s="68" t="s">
        <v>4362</v>
      </c>
      <c r="F5451" s="68" t="s">
        <v>4363</v>
      </c>
      <c r="G5451" s="68" t="s">
        <v>4364</v>
      </c>
      <c r="H5451" s="69">
        <v>42025</v>
      </c>
      <c r="I5451" s="68" t="s">
        <v>5151</v>
      </c>
      <c r="J5451" s="70"/>
      <c r="K5451" s="178"/>
    </row>
    <row r="5452" spans="1:11">
      <c r="A5452" s="67" t="s">
        <v>3785</v>
      </c>
      <c r="B5452" s="68" t="s">
        <v>3786</v>
      </c>
      <c r="C5452" s="68" t="s">
        <v>3783</v>
      </c>
      <c r="D5452" s="68" t="s">
        <v>3784</v>
      </c>
      <c r="E5452" s="68" t="s">
        <v>4362</v>
      </c>
      <c r="F5452" s="68" t="s">
        <v>4363</v>
      </c>
      <c r="G5452" s="68" t="s">
        <v>4364</v>
      </c>
      <c r="H5452" s="69">
        <v>838756</v>
      </c>
      <c r="I5452" s="68" t="s">
        <v>5151</v>
      </c>
      <c r="J5452" s="70"/>
      <c r="K5452" s="178"/>
    </row>
    <row r="5453" spans="1:11">
      <c r="A5453" s="67" t="s">
        <v>3787</v>
      </c>
      <c r="B5453" s="68" t="s">
        <v>3788</v>
      </c>
      <c r="C5453" s="68" t="s">
        <v>3783</v>
      </c>
      <c r="D5453" s="68" t="s">
        <v>3784</v>
      </c>
      <c r="E5453" s="68" t="s">
        <v>4362</v>
      </c>
      <c r="F5453" s="68" t="s">
        <v>4363</v>
      </c>
      <c r="G5453" s="68" t="s">
        <v>4364</v>
      </c>
      <c r="H5453" s="69">
        <v>813155</v>
      </c>
      <c r="I5453" s="68" t="s">
        <v>5151</v>
      </c>
      <c r="J5453" s="70"/>
      <c r="K5453" s="178"/>
    </row>
    <row r="5454" spans="1:11">
      <c r="A5454" s="67" t="s">
        <v>3789</v>
      </c>
      <c r="B5454" s="68" t="s">
        <v>3790</v>
      </c>
      <c r="C5454" s="68" t="s">
        <v>3783</v>
      </c>
      <c r="D5454" s="68" t="s">
        <v>3784</v>
      </c>
      <c r="E5454" s="68" t="s">
        <v>4362</v>
      </c>
      <c r="F5454" s="68" t="s">
        <v>4363</v>
      </c>
      <c r="G5454" s="68" t="s">
        <v>4364</v>
      </c>
      <c r="H5454" s="69">
        <v>37581</v>
      </c>
      <c r="I5454" s="68" t="s">
        <v>5151</v>
      </c>
      <c r="J5454" s="70"/>
      <c r="K5454" s="178"/>
    </row>
    <row r="5455" spans="1:11">
      <c r="A5455" s="67" t="s">
        <v>3791</v>
      </c>
      <c r="B5455" s="68" t="s">
        <v>3792</v>
      </c>
      <c r="C5455" s="68" t="s">
        <v>3783</v>
      </c>
      <c r="D5455" s="68" t="s">
        <v>3784</v>
      </c>
      <c r="E5455" s="68" t="s">
        <v>4362</v>
      </c>
      <c r="F5455" s="68" t="s">
        <v>4363</v>
      </c>
      <c r="G5455" s="68" t="s">
        <v>4364</v>
      </c>
      <c r="H5455" s="69">
        <v>40111</v>
      </c>
      <c r="I5455" s="68" t="s">
        <v>5151</v>
      </c>
      <c r="J5455" s="70"/>
      <c r="K5455" s="178"/>
    </row>
    <row r="5456" spans="1:11">
      <c r="A5456" s="67" t="s">
        <v>3793</v>
      </c>
      <c r="B5456" s="68" t="s">
        <v>3794</v>
      </c>
      <c r="C5456" s="68" t="s">
        <v>3783</v>
      </c>
      <c r="D5456" s="68" t="s">
        <v>3784</v>
      </c>
      <c r="E5456" s="68" t="s">
        <v>4362</v>
      </c>
      <c r="F5456" s="68" t="s">
        <v>4363</v>
      </c>
      <c r="G5456" s="68" t="s">
        <v>4364</v>
      </c>
      <c r="H5456" s="69">
        <v>110846</v>
      </c>
      <c r="I5456" s="68" t="s">
        <v>5151</v>
      </c>
      <c r="J5456" s="70"/>
      <c r="K5456" s="178"/>
    </row>
    <row r="5457" spans="1:11">
      <c r="A5457" s="67" t="s">
        <v>5071</v>
      </c>
      <c r="B5457" s="68" t="s">
        <v>5114</v>
      </c>
      <c r="C5457" s="68" t="s">
        <v>3783</v>
      </c>
      <c r="D5457" s="68" t="s">
        <v>3784</v>
      </c>
      <c r="E5457" s="68" t="s">
        <v>4362</v>
      </c>
      <c r="F5457" s="68" t="s">
        <v>4363</v>
      </c>
      <c r="G5457" s="68" t="s">
        <v>4364</v>
      </c>
      <c r="H5457" s="69">
        <v>633</v>
      </c>
      <c r="I5457" s="68" t="s">
        <v>5151</v>
      </c>
      <c r="J5457" s="70"/>
      <c r="K5457" s="178"/>
    </row>
    <row r="5458" spans="1:11">
      <c r="A5458" s="67" t="s">
        <v>4328</v>
      </c>
      <c r="B5458" s="68" t="s">
        <v>4329</v>
      </c>
      <c r="C5458" s="68" t="s">
        <v>3783</v>
      </c>
      <c r="D5458" s="68" t="s">
        <v>3784</v>
      </c>
      <c r="E5458" s="68" t="s">
        <v>4362</v>
      </c>
      <c r="F5458" s="68" t="s">
        <v>4363</v>
      </c>
      <c r="G5458" s="68" t="s">
        <v>4364</v>
      </c>
      <c r="H5458" s="69">
        <v>57277</v>
      </c>
      <c r="I5458" s="68" t="s">
        <v>5151</v>
      </c>
      <c r="J5458" s="70"/>
      <c r="K5458" s="178"/>
    </row>
    <row r="5459" spans="1:11">
      <c r="A5459" s="67" t="s">
        <v>4312</v>
      </c>
      <c r="B5459" s="68" t="s">
        <v>4313</v>
      </c>
      <c r="C5459" s="68" t="s">
        <v>3783</v>
      </c>
      <c r="D5459" s="68" t="s">
        <v>3784</v>
      </c>
      <c r="E5459" s="68" t="s">
        <v>4362</v>
      </c>
      <c r="F5459" s="68" t="s">
        <v>4363</v>
      </c>
      <c r="G5459" s="68" t="s">
        <v>4364</v>
      </c>
      <c r="H5459" s="69">
        <v>0</v>
      </c>
      <c r="I5459" s="68" t="s">
        <v>5151</v>
      </c>
      <c r="J5459" s="70"/>
      <c r="K5459" s="178"/>
    </row>
    <row r="5460" spans="1:11">
      <c r="A5460" s="67" t="s">
        <v>4429</v>
      </c>
      <c r="B5460" s="68" t="s">
        <v>4430</v>
      </c>
      <c r="C5460" s="68" t="s">
        <v>3783</v>
      </c>
      <c r="D5460" s="68" t="s">
        <v>3784</v>
      </c>
      <c r="E5460" s="68" t="s">
        <v>4362</v>
      </c>
      <c r="F5460" s="68" t="s">
        <v>4363</v>
      </c>
      <c r="G5460" s="68" t="s">
        <v>4364</v>
      </c>
      <c r="H5460" s="69">
        <v>106406</v>
      </c>
      <c r="I5460" s="68" t="s">
        <v>5151</v>
      </c>
      <c r="J5460" s="70"/>
      <c r="K5460" s="178"/>
    </row>
    <row r="5461" spans="1:11">
      <c r="A5461" s="67" t="s">
        <v>4263</v>
      </c>
      <c r="B5461" s="68" t="s">
        <v>4213</v>
      </c>
      <c r="C5461" s="68" t="s">
        <v>3783</v>
      </c>
      <c r="D5461" s="68" t="s">
        <v>3784</v>
      </c>
      <c r="E5461" s="68" t="s">
        <v>4362</v>
      </c>
      <c r="F5461" s="68" t="s">
        <v>4363</v>
      </c>
      <c r="G5461" s="68" t="s">
        <v>4364</v>
      </c>
      <c r="H5461" s="69">
        <v>4259174</v>
      </c>
      <c r="I5461" s="68" t="s">
        <v>5151</v>
      </c>
      <c r="J5461" s="70"/>
      <c r="K5461" s="178"/>
    </row>
    <row r="5462" spans="1:11">
      <c r="A5462" s="67" t="s">
        <v>4431</v>
      </c>
      <c r="B5462" s="68" t="s">
        <v>4432</v>
      </c>
      <c r="C5462" s="68" t="s">
        <v>3783</v>
      </c>
      <c r="D5462" s="68" t="s">
        <v>3784</v>
      </c>
      <c r="E5462" s="68" t="s">
        <v>4362</v>
      </c>
      <c r="F5462" s="68" t="s">
        <v>4363</v>
      </c>
      <c r="G5462" s="68" t="s">
        <v>4364</v>
      </c>
      <c r="H5462" s="69">
        <v>145</v>
      </c>
      <c r="I5462" s="68" t="s">
        <v>5151</v>
      </c>
      <c r="J5462" s="70"/>
      <c r="K5462" s="178"/>
    </row>
    <row r="5463" spans="1:11">
      <c r="A5463" s="67" t="s">
        <v>4433</v>
      </c>
      <c r="B5463" s="68" t="s">
        <v>4434</v>
      </c>
      <c r="C5463" s="68" t="s">
        <v>3783</v>
      </c>
      <c r="D5463" s="68" t="s">
        <v>3784</v>
      </c>
      <c r="E5463" s="68" t="s">
        <v>4362</v>
      </c>
      <c r="F5463" s="68" t="s">
        <v>4363</v>
      </c>
      <c r="G5463" s="68" t="s">
        <v>4364</v>
      </c>
      <c r="H5463" s="69">
        <v>111019</v>
      </c>
      <c r="I5463" s="68" t="s">
        <v>5151</v>
      </c>
      <c r="J5463" s="70"/>
      <c r="K5463" s="178"/>
    </row>
    <row r="5464" spans="1:11">
      <c r="A5464" s="67" t="s">
        <v>3797</v>
      </c>
      <c r="B5464" s="68" t="s">
        <v>3798</v>
      </c>
      <c r="C5464" s="68" t="s">
        <v>3783</v>
      </c>
      <c r="D5464" s="68" t="s">
        <v>3784</v>
      </c>
      <c r="E5464" s="68" t="s">
        <v>4362</v>
      </c>
      <c r="F5464" s="68" t="s">
        <v>4363</v>
      </c>
      <c r="G5464" s="68" t="s">
        <v>4364</v>
      </c>
      <c r="H5464" s="69">
        <v>152595</v>
      </c>
      <c r="I5464" s="68" t="s">
        <v>5151</v>
      </c>
      <c r="J5464" s="70"/>
      <c r="K5464" s="178"/>
    </row>
    <row r="5465" spans="1:11">
      <c r="A5465" s="67" t="s">
        <v>3799</v>
      </c>
      <c r="B5465" s="68" t="s">
        <v>3800</v>
      </c>
      <c r="C5465" s="68" t="s">
        <v>3783</v>
      </c>
      <c r="D5465" s="68" t="s">
        <v>3784</v>
      </c>
      <c r="E5465" s="68" t="s">
        <v>4362</v>
      </c>
      <c r="F5465" s="68" t="s">
        <v>4363</v>
      </c>
      <c r="G5465" s="68" t="s">
        <v>4364</v>
      </c>
      <c r="H5465" s="69">
        <v>127293</v>
      </c>
      <c r="I5465" s="68" t="s">
        <v>5151</v>
      </c>
      <c r="J5465" s="70"/>
      <c r="K5465" s="178"/>
    </row>
    <row r="5466" spans="1:11">
      <c r="A5466" s="67" t="s">
        <v>5072</v>
      </c>
      <c r="B5466" s="68" t="s">
        <v>5115</v>
      </c>
      <c r="C5466" s="68" t="s">
        <v>3805</v>
      </c>
      <c r="D5466" s="68" t="s">
        <v>3806</v>
      </c>
      <c r="E5466" s="68" t="s">
        <v>4362</v>
      </c>
      <c r="F5466" s="68" t="s">
        <v>4363</v>
      </c>
      <c r="G5466" s="68" t="s">
        <v>4364</v>
      </c>
      <c r="H5466" s="69">
        <v>3</v>
      </c>
      <c r="I5466" s="68" t="s">
        <v>5151</v>
      </c>
      <c r="J5466" s="70"/>
      <c r="K5466" s="178"/>
    </row>
    <row r="5467" spans="1:11">
      <c r="A5467" s="67" t="s">
        <v>3803</v>
      </c>
      <c r="B5467" s="68" t="s">
        <v>3804</v>
      </c>
      <c r="C5467" s="68" t="s">
        <v>3805</v>
      </c>
      <c r="D5467" s="68" t="s">
        <v>3806</v>
      </c>
      <c r="E5467" s="68" t="s">
        <v>4362</v>
      </c>
      <c r="F5467" s="68" t="s">
        <v>4363</v>
      </c>
      <c r="G5467" s="68" t="s">
        <v>4364</v>
      </c>
      <c r="H5467" s="69">
        <v>1277190</v>
      </c>
      <c r="I5467" s="68" t="s">
        <v>5151</v>
      </c>
      <c r="J5467" s="70"/>
      <c r="K5467" s="178"/>
    </row>
    <row r="5468" spans="1:11">
      <c r="A5468" s="67" t="s">
        <v>3807</v>
      </c>
      <c r="B5468" s="68" t="s">
        <v>3808</v>
      </c>
      <c r="C5468" s="68" t="s">
        <v>3805</v>
      </c>
      <c r="D5468" s="68" t="s">
        <v>3806</v>
      </c>
      <c r="E5468" s="68" t="s">
        <v>4362</v>
      </c>
      <c r="F5468" s="68" t="s">
        <v>4363</v>
      </c>
      <c r="G5468" s="68" t="s">
        <v>4364</v>
      </c>
      <c r="H5468" s="69">
        <v>640928</v>
      </c>
      <c r="I5468" s="68" t="s">
        <v>5151</v>
      </c>
      <c r="J5468" s="70"/>
      <c r="K5468" s="178"/>
    </row>
    <row r="5469" spans="1:11">
      <c r="A5469" s="67" t="s">
        <v>3809</v>
      </c>
      <c r="B5469" s="68" t="s">
        <v>3810</v>
      </c>
      <c r="C5469" s="68" t="s">
        <v>3805</v>
      </c>
      <c r="D5469" s="68" t="s">
        <v>3806</v>
      </c>
      <c r="E5469" s="68" t="s">
        <v>4362</v>
      </c>
      <c r="F5469" s="68" t="s">
        <v>4363</v>
      </c>
      <c r="G5469" s="68" t="s">
        <v>4364</v>
      </c>
      <c r="H5469" s="69">
        <v>21164</v>
      </c>
      <c r="I5469" s="68" t="s">
        <v>5151</v>
      </c>
      <c r="J5469" s="70"/>
      <c r="K5469" s="178"/>
    </row>
    <row r="5470" spans="1:11">
      <c r="A5470" s="67" t="s">
        <v>3811</v>
      </c>
      <c r="B5470" s="68" t="s">
        <v>3812</v>
      </c>
      <c r="C5470" s="68" t="s">
        <v>3805</v>
      </c>
      <c r="D5470" s="68" t="s">
        <v>3806</v>
      </c>
      <c r="E5470" s="68" t="s">
        <v>4362</v>
      </c>
      <c r="F5470" s="68" t="s">
        <v>4363</v>
      </c>
      <c r="G5470" s="68" t="s">
        <v>4364</v>
      </c>
      <c r="H5470" s="69">
        <v>100596</v>
      </c>
      <c r="I5470" s="68" t="s">
        <v>5151</v>
      </c>
      <c r="J5470" s="70"/>
      <c r="K5470" s="178"/>
    </row>
    <row r="5471" spans="1:11">
      <c r="A5471" s="67" t="s">
        <v>3813</v>
      </c>
      <c r="B5471" s="68" t="s">
        <v>3814</v>
      </c>
      <c r="C5471" s="68" t="s">
        <v>3805</v>
      </c>
      <c r="D5471" s="68" t="s">
        <v>3806</v>
      </c>
      <c r="E5471" s="68" t="s">
        <v>4362</v>
      </c>
      <c r="F5471" s="68" t="s">
        <v>4363</v>
      </c>
      <c r="G5471" s="68" t="s">
        <v>4364</v>
      </c>
      <c r="H5471" s="69">
        <v>160842</v>
      </c>
      <c r="I5471" s="68" t="s">
        <v>5151</v>
      </c>
      <c r="J5471" s="70"/>
      <c r="K5471" s="178"/>
    </row>
    <row r="5472" spans="1:11">
      <c r="A5472" s="67" t="s">
        <v>3815</v>
      </c>
      <c r="B5472" s="68" t="s">
        <v>3816</v>
      </c>
      <c r="C5472" s="68" t="s">
        <v>3805</v>
      </c>
      <c r="D5472" s="68" t="s">
        <v>3806</v>
      </c>
      <c r="E5472" s="68" t="s">
        <v>4362</v>
      </c>
      <c r="F5472" s="68" t="s">
        <v>4363</v>
      </c>
      <c r="G5472" s="68" t="s">
        <v>4364</v>
      </c>
      <c r="H5472" s="69">
        <v>85281</v>
      </c>
      <c r="I5472" s="68" t="s">
        <v>5151</v>
      </c>
      <c r="J5472" s="70"/>
      <c r="K5472" s="178"/>
    </row>
    <row r="5473" spans="1:11">
      <c r="A5473" s="67" t="s">
        <v>4264</v>
      </c>
      <c r="B5473" s="68" t="s">
        <v>4265</v>
      </c>
      <c r="C5473" s="68" t="s">
        <v>3805</v>
      </c>
      <c r="D5473" s="68" t="s">
        <v>3806</v>
      </c>
      <c r="E5473" s="68" t="s">
        <v>4362</v>
      </c>
      <c r="F5473" s="68" t="s">
        <v>4363</v>
      </c>
      <c r="G5473" s="68" t="s">
        <v>4364</v>
      </c>
      <c r="H5473" s="69">
        <v>107510</v>
      </c>
      <c r="I5473" s="68" t="s">
        <v>5151</v>
      </c>
      <c r="J5473" s="70"/>
      <c r="K5473" s="178"/>
    </row>
    <row r="5474" spans="1:11">
      <c r="A5474" s="67" t="s">
        <v>4435</v>
      </c>
      <c r="B5474" s="68" t="s">
        <v>4436</v>
      </c>
      <c r="C5474" s="68" t="s">
        <v>3805</v>
      </c>
      <c r="D5474" s="68" t="s">
        <v>3806</v>
      </c>
      <c r="E5474" s="68" t="s">
        <v>4362</v>
      </c>
      <c r="F5474" s="68" t="s">
        <v>4363</v>
      </c>
      <c r="G5474" s="68" t="s">
        <v>4364</v>
      </c>
      <c r="H5474" s="69">
        <v>117962</v>
      </c>
      <c r="I5474" s="68" t="s">
        <v>5151</v>
      </c>
      <c r="J5474" s="70"/>
      <c r="K5474" s="178"/>
    </row>
    <row r="5475" spans="1:11">
      <c r="A5475" s="67" t="s">
        <v>3817</v>
      </c>
      <c r="B5475" s="68" t="s">
        <v>3818</v>
      </c>
      <c r="C5475" s="68" t="s">
        <v>3805</v>
      </c>
      <c r="D5475" s="68" t="s">
        <v>3806</v>
      </c>
      <c r="E5475" s="68" t="s">
        <v>4362</v>
      </c>
      <c r="F5475" s="68" t="s">
        <v>4363</v>
      </c>
      <c r="G5475" s="68" t="s">
        <v>4364</v>
      </c>
      <c r="H5475" s="69">
        <v>37984</v>
      </c>
      <c r="I5475" s="68" t="s">
        <v>5151</v>
      </c>
      <c r="J5475" s="70"/>
      <c r="K5475" s="178"/>
    </row>
    <row r="5476" spans="1:11">
      <c r="A5476" s="67" t="s">
        <v>4314</v>
      </c>
      <c r="B5476" s="68" t="s">
        <v>4315</v>
      </c>
      <c r="C5476" s="68" t="s">
        <v>3805</v>
      </c>
      <c r="D5476" s="68" t="s">
        <v>3806</v>
      </c>
      <c r="E5476" s="68" t="s">
        <v>4362</v>
      </c>
      <c r="F5476" s="68" t="s">
        <v>4363</v>
      </c>
      <c r="G5476" s="68" t="s">
        <v>4364</v>
      </c>
      <c r="H5476" s="69">
        <v>354708</v>
      </c>
      <c r="I5476" s="68" t="s">
        <v>5151</v>
      </c>
      <c r="J5476" s="70"/>
      <c r="K5476" s="178"/>
    </row>
    <row r="5477" spans="1:11">
      <c r="A5477" s="67" t="s">
        <v>4437</v>
      </c>
      <c r="B5477" s="68" t="s">
        <v>4438</v>
      </c>
      <c r="C5477" s="68" t="s">
        <v>3805</v>
      </c>
      <c r="D5477" s="68" t="s">
        <v>3806</v>
      </c>
      <c r="E5477" s="68" t="s">
        <v>4362</v>
      </c>
      <c r="F5477" s="68" t="s">
        <v>4363</v>
      </c>
      <c r="G5477" s="68" t="s">
        <v>4364</v>
      </c>
      <c r="H5477" s="69">
        <v>181907</v>
      </c>
      <c r="I5477" s="68" t="s">
        <v>5151</v>
      </c>
      <c r="J5477" s="70"/>
      <c r="K5477" s="178"/>
    </row>
    <row r="5478" spans="1:11">
      <c r="A5478" s="67" t="s">
        <v>3819</v>
      </c>
      <c r="B5478" s="68" t="s">
        <v>3820</v>
      </c>
      <c r="C5478" s="68" t="s">
        <v>3805</v>
      </c>
      <c r="D5478" s="68" t="s">
        <v>3806</v>
      </c>
      <c r="E5478" s="68" t="s">
        <v>4362</v>
      </c>
      <c r="F5478" s="68" t="s">
        <v>4363</v>
      </c>
      <c r="G5478" s="68" t="s">
        <v>4364</v>
      </c>
      <c r="H5478" s="69">
        <v>196335</v>
      </c>
      <c r="I5478" s="68" t="s">
        <v>5151</v>
      </c>
      <c r="J5478" s="70"/>
      <c r="K5478" s="178"/>
    </row>
    <row r="5479" spans="1:11">
      <c r="A5479" s="67" t="s">
        <v>3821</v>
      </c>
      <c r="B5479" s="68" t="s">
        <v>3820</v>
      </c>
      <c r="C5479" s="68" t="s">
        <v>3805</v>
      </c>
      <c r="D5479" s="68" t="s">
        <v>3806</v>
      </c>
      <c r="E5479" s="68" t="s">
        <v>4362</v>
      </c>
      <c r="F5479" s="68" t="s">
        <v>4363</v>
      </c>
      <c r="G5479" s="68" t="s">
        <v>4364</v>
      </c>
      <c r="H5479" s="69">
        <v>164360</v>
      </c>
      <c r="I5479" s="68" t="s">
        <v>5151</v>
      </c>
      <c r="J5479" s="70"/>
      <c r="K5479" s="178"/>
    </row>
    <row r="5480" spans="1:11">
      <c r="A5480" s="67" t="s">
        <v>3822</v>
      </c>
      <c r="B5480" s="68" t="s">
        <v>3823</v>
      </c>
      <c r="C5480" s="68" t="s">
        <v>3824</v>
      </c>
      <c r="D5480" s="68" t="s">
        <v>3825</v>
      </c>
      <c r="E5480" s="68" t="s">
        <v>4362</v>
      </c>
      <c r="F5480" s="68" t="s">
        <v>4363</v>
      </c>
      <c r="G5480" s="68" t="s">
        <v>4364</v>
      </c>
      <c r="H5480" s="69">
        <v>1020113</v>
      </c>
      <c r="I5480" s="68" t="s">
        <v>5151</v>
      </c>
      <c r="J5480" s="70"/>
      <c r="K5480" s="178"/>
    </row>
    <row r="5481" spans="1:11">
      <c r="A5481" s="67" t="s">
        <v>3826</v>
      </c>
      <c r="B5481" s="68" t="s">
        <v>3827</v>
      </c>
      <c r="C5481" s="68" t="s">
        <v>3824</v>
      </c>
      <c r="D5481" s="68" t="s">
        <v>3825</v>
      </c>
      <c r="E5481" s="68" t="s">
        <v>4362</v>
      </c>
      <c r="F5481" s="68" t="s">
        <v>4363</v>
      </c>
      <c r="G5481" s="68" t="s">
        <v>4364</v>
      </c>
      <c r="H5481" s="69">
        <v>890801</v>
      </c>
      <c r="I5481" s="68" t="s">
        <v>5151</v>
      </c>
      <c r="J5481" s="70"/>
      <c r="K5481" s="178"/>
    </row>
    <row r="5482" spans="1:11">
      <c r="A5482" s="67" t="s">
        <v>3828</v>
      </c>
      <c r="B5482" s="68" t="s">
        <v>3829</v>
      </c>
      <c r="C5482" s="68" t="s">
        <v>3824</v>
      </c>
      <c r="D5482" s="68" t="s">
        <v>3825</v>
      </c>
      <c r="E5482" s="68" t="s">
        <v>4362</v>
      </c>
      <c r="F5482" s="68" t="s">
        <v>4363</v>
      </c>
      <c r="G5482" s="68" t="s">
        <v>4364</v>
      </c>
      <c r="H5482" s="69">
        <v>96392</v>
      </c>
      <c r="I5482" s="68" t="s">
        <v>5151</v>
      </c>
      <c r="J5482" s="70"/>
      <c r="K5482" s="178"/>
    </row>
    <row r="5483" spans="1:11">
      <c r="A5483" s="67" t="s">
        <v>3830</v>
      </c>
      <c r="B5483" s="68" t="s">
        <v>3831</v>
      </c>
      <c r="C5483" s="68" t="s">
        <v>3824</v>
      </c>
      <c r="D5483" s="68" t="s">
        <v>3825</v>
      </c>
      <c r="E5483" s="68" t="s">
        <v>4362</v>
      </c>
      <c r="F5483" s="68" t="s">
        <v>4363</v>
      </c>
      <c r="G5483" s="68" t="s">
        <v>4364</v>
      </c>
      <c r="H5483" s="69">
        <v>39276</v>
      </c>
      <c r="I5483" s="68" t="s">
        <v>5151</v>
      </c>
      <c r="J5483" s="70"/>
      <c r="K5483" s="178"/>
    </row>
    <row r="5484" spans="1:11">
      <c r="A5484" s="67" t="s">
        <v>3832</v>
      </c>
      <c r="B5484" s="68" t="s">
        <v>3833</v>
      </c>
      <c r="C5484" s="68" t="s">
        <v>3824</v>
      </c>
      <c r="D5484" s="68" t="s">
        <v>3825</v>
      </c>
      <c r="E5484" s="68" t="s">
        <v>4362</v>
      </c>
      <c r="F5484" s="68" t="s">
        <v>4363</v>
      </c>
      <c r="G5484" s="68" t="s">
        <v>4364</v>
      </c>
      <c r="H5484" s="69">
        <v>56686</v>
      </c>
      <c r="I5484" s="68" t="s">
        <v>5151</v>
      </c>
      <c r="J5484" s="70"/>
      <c r="K5484" s="178"/>
    </row>
    <row r="5485" spans="1:11">
      <c r="A5485" s="67" t="s">
        <v>5073</v>
      </c>
      <c r="B5485" s="68" t="s">
        <v>5116</v>
      </c>
      <c r="C5485" s="68" t="s">
        <v>3824</v>
      </c>
      <c r="D5485" s="68" t="s">
        <v>3825</v>
      </c>
      <c r="E5485" s="68" t="s">
        <v>4362</v>
      </c>
      <c r="F5485" s="68" t="s">
        <v>4363</v>
      </c>
      <c r="G5485" s="68" t="s">
        <v>4364</v>
      </c>
      <c r="H5485" s="69">
        <v>3028</v>
      </c>
      <c r="I5485" s="68" t="s">
        <v>5151</v>
      </c>
      <c r="J5485" s="70"/>
      <c r="K5485" s="178"/>
    </row>
    <row r="5486" spans="1:11">
      <c r="A5486" s="67" t="s">
        <v>3834</v>
      </c>
      <c r="B5486" s="68" t="s">
        <v>3835</v>
      </c>
      <c r="C5486" s="68" t="s">
        <v>3824</v>
      </c>
      <c r="D5486" s="68" t="s">
        <v>3825</v>
      </c>
      <c r="E5486" s="68" t="s">
        <v>4362</v>
      </c>
      <c r="F5486" s="68" t="s">
        <v>4363</v>
      </c>
      <c r="G5486" s="68" t="s">
        <v>4364</v>
      </c>
      <c r="H5486" s="69">
        <v>26308</v>
      </c>
      <c r="I5486" s="68" t="s">
        <v>5151</v>
      </c>
      <c r="J5486" s="70"/>
      <c r="K5486" s="178"/>
    </row>
    <row r="5487" spans="1:11">
      <c r="A5487" s="67" t="s">
        <v>3836</v>
      </c>
      <c r="B5487" s="68" t="s">
        <v>3837</v>
      </c>
      <c r="C5487" s="68" t="s">
        <v>3824</v>
      </c>
      <c r="D5487" s="68" t="s">
        <v>3825</v>
      </c>
      <c r="E5487" s="68" t="s">
        <v>4362</v>
      </c>
      <c r="F5487" s="68" t="s">
        <v>4363</v>
      </c>
      <c r="G5487" s="68" t="s">
        <v>4364</v>
      </c>
      <c r="H5487" s="69">
        <v>522634</v>
      </c>
      <c r="I5487" s="68" t="s">
        <v>5151</v>
      </c>
      <c r="J5487" s="70"/>
      <c r="K5487" s="178"/>
    </row>
    <row r="5488" spans="1:11">
      <c r="A5488" s="67" t="s">
        <v>3838</v>
      </c>
      <c r="B5488" s="68" t="s">
        <v>3839</v>
      </c>
      <c r="C5488" s="68" t="s">
        <v>3824</v>
      </c>
      <c r="D5488" s="68" t="s">
        <v>3825</v>
      </c>
      <c r="E5488" s="68" t="s">
        <v>4362</v>
      </c>
      <c r="F5488" s="68" t="s">
        <v>4363</v>
      </c>
      <c r="G5488" s="68" t="s">
        <v>4364</v>
      </c>
      <c r="H5488" s="69">
        <v>230707</v>
      </c>
      <c r="I5488" s="68" t="s">
        <v>5151</v>
      </c>
      <c r="J5488" s="70"/>
      <c r="K5488" s="178"/>
    </row>
    <row r="5489" spans="1:11">
      <c r="A5489" s="67" t="s">
        <v>5062</v>
      </c>
      <c r="B5489" s="68" t="s">
        <v>4664</v>
      </c>
      <c r="C5489" s="68" t="s">
        <v>3824</v>
      </c>
      <c r="D5489" s="68" t="s">
        <v>3825</v>
      </c>
      <c r="E5489" s="68" t="s">
        <v>4362</v>
      </c>
      <c r="F5489" s="68" t="s">
        <v>4363</v>
      </c>
      <c r="G5489" s="68" t="s">
        <v>4364</v>
      </c>
      <c r="H5489" s="69">
        <v>6761</v>
      </c>
      <c r="I5489" s="68" t="s">
        <v>5151</v>
      </c>
      <c r="J5489" s="70"/>
      <c r="K5489" s="178"/>
    </row>
    <row r="5490" spans="1:11">
      <c r="A5490" s="67" t="s">
        <v>4212</v>
      </c>
      <c r="B5490" s="68" t="s">
        <v>4213</v>
      </c>
      <c r="C5490" s="68" t="s">
        <v>3824</v>
      </c>
      <c r="D5490" s="68" t="s">
        <v>3825</v>
      </c>
      <c r="E5490" s="68" t="s">
        <v>4362</v>
      </c>
      <c r="F5490" s="68" t="s">
        <v>4363</v>
      </c>
      <c r="G5490" s="68" t="s">
        <v>4364</v>
      </c>
      <c r="H5490" s="69">
        <v>1393869</v>
      </c>
      <c r="I5490" s="68" t="s">
        <v>5151</v>
      </c>
      <c r="J5490" s="70"/>
      <c r="K5490" s="178"/>
    </row>
    <row r="5491" spans="1:11">
      <c r="A5491" s="67" t="s">
        <v>3840</v>
      </c>
      <c r="B5491" s="68" t="s">
        <v>3841</v>
      </c>
      <c r="C5491" s="68" t="s">
        <v>3824</v>
      </c>
      <c r="D5491" s="68" t="s">
        <v>3825</v>
      </c>
      <c r="E5491" s="68" t="s">
        <v>4362</v>
      </c>
      <c r="F5491" s="68" t="s">
        <v>4363</v>
      </c>
      <c r="G5491" s="68" t="s">
        <v>4364</v>
      </c>
      <c r="H5491" s="69">
        <v>295630</v>
      </c>
      <c r="I5491" s="68" t="s">
        <v>5151</v>
      </c>
      <c r="J5491" s="70"/>
      <c r="K5491" s="178"/>
    </row>
    <row r="5492" spans="1:11">
      <c r="A5492" s="67" t="s">
        <v>3842</v>
      </c>
      <c r="B5492" s="68" t="s">
        <v>3843</v>
      </c>
      <c r="C5492" s="68" t="s">
        <v>3824</v>
      </c>
      <c r="D5492" s="68" t="s">
        <v>3825</v>
      </c>
      <c r="E5492" s="68" t="s">
        <v>4362</v>
      </c>
      <c r="F5492" s="68" t="s">
        <v>4363</v>
      </c>
      <c r="G5492" s="68" t="s">
        <v>4364</v>
      </c>
      <c r="H5492" s="69">
        <v>146350</v>
      </c>
      <c r="I5492" s="68" t="s">
        <v>5151</v>
      </c>
      <c r="J5492" s="70"/>
      <c r="K5492" s="178"/>
    </row>
    <row r="5493" spans="1:11">
      <c r="A5493" s="67" t="s">
        <v>4234</v>
      </c>
      <c r="B5493" s="68" t="s">
        <v>4235</v>
      </c>
      <c r="C5493" s="68" t="s">
        <v>3824</v>
      </c>
      <c r="D5493" s="68" t="s">
        <v>3825</v>
      </c>
      <c r="E5493" s="68" t="s">
        <v>4362</v>
      </c>
      <c r="F5493" s="68" t="s">
        <v>4363</v>
      </c>
      <c r="G5493" s="68" t="s">
        <v>4364</v>
      </c>
      <c r="H5493" s="69">
        <v>1875</v>
      </c>
      <c r="I5493" s="68" t="s">
        <v>5151</v>
      </c>
      <c r="J5493" s="70"/>
      <c r="K5493" s="178"/>
    </row>
    <row r="5494" spans="1:11">
      <c r="A5494" s="67" t="s">
        <v>4200</v>
      </c>
      <c r="B5494" s="68" t="s">
        <v>4201</v>
      </c>
      <c r="C5494" s="68" t="s">
        <v>3824</v>
      </c>
      <c r="D5494" s="68" t="s">
        <v>3825</v>
      </c>
      <c r="E5494" s="68" t="s">
        <v>4362</v>
      </c>
      <c r="F5494" s="68" t="s">
        <v>4363</v>
      </c>
      <c r="G5494" s="68" t="s">
        <v>4364</v>
      </c>
      <c r="H5494" s="69">
        <v>421220</v>
      </c>
      <c r="I5494" s="68" t="s">
        <v>5151</v>
      </c>
      <c r="J5494" s="70"/>
      <c r="K5494" s="178"/>
    </row>
    <row r="5495" spans="1:11">
      <c r="A5495" s="67" t="s">
        <v>4236</v>
      </c>
      <c r="B5495" s="68" t="s">
        <v>4237</v>
      </c>
      <c r="C5495" s="68" t="s">
        <v>3824</v>
      </c>
      <c r="D5495" s="68" t="s">
        <v>3825</v>
      </c>
      <c r="E5495" s="68" t="s">
        <v>4362</v>
      </c>
      <c r="F5495" s="68" t="s">
        <v>4363</v>
      </c>
      <c r="G5495" s="68" t="s">
        <v>4364</v>
      </c>
      <c r="H5495" s="69">
        <v>2578</v>
      </c>
      <c r="I5495" s="68" t="s">
        <v>5151</v>
      </c>
      <c r="J5495" s="70"/>
      <c r="K5495" s="178"/>
    </row>
    <row r="5496" spans="1:11">
      <c r="A5496" s="67" t="s">
        <v>3844</v>
      </c>
      <c r="B5496" s="68" t="s">
        <v>3845</v>
      </c>
      <c r="C5496" s="68" t="s">
        <v>3846</v>
      </c>
      <c r="D5496" s="68" t="s">
        <v>3847</v>
      </c>
      <c r="E5496" s="68" t="s">
        <v>4362</v>
      </c>
      <c r="F5496" s="68" t="s">
        <v>4363</v>
      </c>
      <c r="G5496" s="68" t="s">
        <v>4364</v>
      </c>
      <c r="H5496" s="69">
        <v>55265</v>
      </c>
      <c r="I5496" s="68" t="s">
        <v>5151</v>
      </c>
      <c r="J5496" s="70"/>
      <c r="K5496" s="178"/>
    </row>
    <row r="5497" spans="1:11">
      <c r="A5497" s="67" t="s">
        <v>3848</v>
      </c>
      <c r="B5497" s="68" t="s">
        <v>3849</v>
      </c>
      <c r="C5497" s="68" t="s">
        <v>3846</v>
      </c>
      <c r="D5497" s="68" t="s">
        <v>3847</v>
      </c>
      <c r="E5497" s="68" t="s">
        <v>4362</v>
      </c>
      <c r="F5497" s="68" t="s">
        <v>4363</v>
      </c>
      <c r="G5497" s="68" t="s">
        <v>4364</v>
      </c>
      <c r="H5497" s="69">
        <v>169928</v>
      </c>
      <c r="I5497" s="68" t="s">
        <v>5151</v>
      </c>
      <c r="J5497" s="70"/>
      <c r="K5497" s="178"/>
    </row>
    <row r="5498" spans="1:11">
      <c r="A5498" s="67" t="s">
        <v>3850</v>
      </c>
      <c r="B5498" s="68" t="s">
        <v>3851</v>
      </c>
      <c r="C5498" s="68" t="s">
        <v>3846</v>
      </c>
      <c r="D5498" s="68" t="s">
        <v>3847</v>
      </c>
      <c r="E5498" s="68" t="s">
        <v>4362</v>
      </c>
      <c r="F5498" s="68" t="s">
        <v>4363</v>
      </c>
      <c r="G5498" s="68" t="s">
        <v>4364</v>
      </c>
      <c r="H5498" s="69">
        <v>209871</v>
      </c>
      <c r="I5498" s="68" t="s">
        <v>5151</v>
      </c>
      <c r="J5498" s="70"/>
      <c r="K5498" s="178"/>
    </row>
    <row r="5499" spans="1:11">
      <c r="A5499" s="67" t="s">
        <v>3852</v>
      </c>
      <c r="B5499" s="68" t="s">
        <v>3853</v>
      </c>
      <c r="C5499" s="68" t="s">
        <v>3846</v>
      </c>
      <c r="D5499" s="68" t="s">
        <v>3847</v>
      </c>
      <c r="E5499" s="68" t="s">
        <v>4362</v>
      </c>
      <c r="F5499" s="68" t="s">
        <v>4363</v>
      </c>
      <c r="G5499" s="68" t="s">
        <v>4364</v>
      </c>
      <c r="H5499" s="69">
        <v>539784</v>
      </c>
      <c r="I5499" s="68" t="s">
        <v>5151</v>
      </c>
      <c r="J5499" s="70"/>
      <c r="K5499" s="178"/>
    </row>
    <row r="5500" spans="1:11">
      <c r="A5500" s="67" t="s">
        <v>3854</v>
      </c>
      <c r="B5500" s="68" t="s">
        <v>3855</v>
      </c>
      <c r="C5500" s="68" t="s">
        <v>3846</v>
      </c>
      <c r="D5500" s="68" t="s">
        <v>3847</v>
      </c>
      <c r="E5500" s="68" t="s">
        <v>4362</v>
      </c>
      <c r="F5500" s="68" t="s">
        <v>4363</v>
      </c>
      <c r="G5500" s="68" t="s">
        <v>4364</v>
      </c>
      <c r="H5500" s="69">
        <v>721422</v>
      </c>
      <c r="I5500" s="68" t="s">
        <v>5151</v>
      </c>
      <c r="J5500" s="70"/>
      <c r="K5500" s="178"/>
    </row>
    <row r="5501" spans="1:11">
      <c r="A5501" s="67" t="s">
        <v>3856</v>
      </c>
      <c r="B5501" s="68" t="s">
        <v>3857</v>
      </c>
      <c r="C5501" s="68" t="s">
        <v>3846</v>
      </c>
      <c r="D5501" s="68" t="s">
        <v>3847</v>
      </c>
      <c r="E5501" s="68" t="s">
        <v>4362</v>
      </c>
      <c r="F5501" s="68" t="s">
        <v>4363</v>
      </c>
      <c r="G5501" s="68" t="s">
        <v>4364</v>
      </c>
      <c r="H5501" s="69">
        <v>850012</v>
      </c>
      <c r="I5501" s="68" t="s">
        <v>5151</v>
      </c>
      <c r="J5501" s="70"/>
      <c r="K5501" s="178"/>
    </row>
    <row r="5502" spans="1:11">
      <c r="A5502" s="67" t="s">
        <v>3858</v>
      </c>
      <c r="B5502" s="68" t="s">
        <v>3859</v>
      </c>
      <c r="C5502" s="68" t="s">
        <v>3846</v>
      </c>
      <c r="D5502" s="68" t="s">
        <v>3847</v>
      </c>
      <c r="E5502" s="68" t="s">
        <v>4362</v>
      </c>
      <c r="F5502" s="68" t="s">
        <v>4363</v>
      </c>
      <c r="G5502" s="68" t="s">
        <v>4364</v>
      </c>
      <c r="H5502" s="69">
        <v>1001064</v>
      </c>
      <c r="I5502" s="68" t="s">
        <v>5151</v>
      </c>
      <c r="J5502" s="70"/>
      <c r="K5502" s="178"/>
    </row>
    <row r="5503" spans="1:11">
      <c r="A5503" s="67" t="s">
        <v>3860</v>
      </c>
      <c r="B5503" s="68" t="s">
        <v>3861</v>
      </c>
      <c r="C5503" s="68" t="s">
        <v>3846</v>
      </c>
      <c r="D5503" s="68" t="s">
        <v>3847</v>
      </c>
      <c r="E5503" s="68" t="s">
        <v>4362</v>
      </c>
      <c r="F5503" s="68" t="s">
        <v>4363</v>
      </c>
      <c r="G5503" s="68" t="s">
        <v>4364</v>
      </c>
      <c r="H5503" s="69">
        <v>751512</v>
      </c>
      <c r="I5503" s="68" t="s">
        <v>5151</v>
      </c>
      <c r="J5503" s="70"/>
      <c r="K5503" s="178"/>
    </row>
    <row r="5504" spans="1:11">
      <c r="A5504" s="67" t="s">
        <v>3862</v>
      </c>
      <c r="B5504" s="68" t="s">
        <v>3863</v>
      </c>
      <c r="C5504" s="68" t="s">
        <v>3846</v>
      </c>
      <c r="D5504" s="68" t="s">
        <v>3847</v>
      </c>
      <c r="E5504" s="68" t="s">
        <v>4362</v>
      </c>
      <c r="F5504" s="68" t="s">
        <v>4363</v>
      </c>
      <c r="G5504" s="68" t="s">
        <v>4364</v>
      </c>
      <c r="H5504" s="69">
        <v>584035</v>
      </c>
      <c r="I5504" s="68" t="s">
        <v>5151</v>
      </c>
      <c r="J5504" s="70"/>
      <c r="K5504" s="178"/>
    </row>
    <row r="5505" spans="1:11">
      <c r="A5505" s="67" t="s">
        <v>3864</v>
      </c>
      <c r="B5505" s="68" t="s">
        <v>3865</v>
      </c>
      <c r="C5505" s="68" t="s">
        <v>3846</v>
      </c>
      <c r="D5505" s="68" t="s">
        <v>3847</v>
      </c>
      <c r="E5505" s="68" t="s">
        <v>4362</v>
      </c>
      <c r="F5505" s="68" t="s">
        <v>4363</v>
      </c>
      <c r="G5505" s="68" t="s">
        <v>4364</v>
      </c>
      <c r="H5505" s="69">
        <v>451700</v>
      </c>
      <c r="I5505" s="68" t="s">
        <v>5151</v>
      </c>
      <c r="J5505" s="70"/>
      <c r="K5505" s="178"/>
    </row>
    <row r="5506" spans="1:11">
      <c r="A5506" s="67" t="s">
        <v>3866</v>
      </c>
      <c r="B5506" s="68" t="s">
        <v>3867</v>
      </c>
      <c r="C5506" s="68" t="s">
        <v>3846</v>
      </c>
      <c r="D5506" s="68" t="s">
        <v>3847</v>
      </c>
      <c r="E5506" s="68" t="s">
        <v>4362</v>
      </c>
      <c r="F5506" s="68" t="s">
        <v>4363</v>
      </c>
      <c r="G5506" s="68" t="s">
        <v>4364</v>
      </c>
      <c r="H5506" s="69">
        <v>572465</v>
      </c>
      <c r="I5506" s="68" t="s">
        <v>5151</v>
      </c>
      <c r="J5506" s="70"/>
      <c r="K5506" s="178"/>
    </row>
    <row r="5507" spans="1:11">
      <c r="A5507" s="67" t="s">
        <v>3868</v>
      </c>
      <c r="B5507" s="68" t="s">
        <v>3869</v>
      </c>
      <c r="C5507" s="68" t="s">
        <v>3846</v>
      </c>
      <c r="D5507" s="68" t="s">
        <v>3847</v>
      </c>
      <c r="E5507" s="68" t="s">
        <v>4362</v>
      </c>
      <c r="F5507" s="68" t="s">
        <v>4363</v>
      </c>
      <c r="G5507" s="68" t="s">
        <v>4364</v>
      </c>
      <c r="H5507" s="69">
        <v>389796</v>
      </c>
      <c r="I5507" s="68" t="s">
        <v>5151</v>
      </c>
      <c r="J5507" s="70"/>
      <c r="K5507" s="178"/>
    </row>
    <row r="5508" spans="1:11">
      <c r="A5508" s="67" t="s">
        <v>3870</v>
      </c>
      <c r="B5508" s="68" t="s">
        <v>3871</v>
      </c>
      <c r="C5508" s="68" t="s">
        <v>3846</v>
      </c>
      <c r="D5508" s="68" t="s">
        <v>3847</v>
      </c>
      <c r="E5508" s="68" t="s">
        <v>4362</v>
      </c>
      <c r="F5508" s="68" t="s">
        <v>4363</v>
      </c>
      <c r="G5508" s="68" t="s">
        <v>4364</v>
      </c>
      <c r="H5508" s="69">
        <v>28958</v>
      </c>
      <c r="I5508" s="68" t="s">
        <v>5151</v>
      </c>
      <c r="J5508" s="70"/>
      <c r="K5508" s="178"/>
    </row>
    <row r="5509" spans="1:11">
      <c r="A5509" s="67" t="s">
        <v>3872</v>
      </c>
      <c r="B5509" s="68" t="s">
        <v>3873</v>
      </c>
      <c r="C5509" s="68" t="s">
        <v>3846</v>
      </c>
      <c r="D5509" s="68" t="s">
        <v>3847</v>
      </c>
      <c r="E5509" s="68" t="s">
        <v>4362</v>
      </c>
      <c r="F5509" s="68" t="s">
        <v>4363</v>
      </c>
      <c r="G5509" s="68" t="s">
        <v>4364</v>
      </c>
      <c r="H5509" s="69">
        <v>68348</v>
      </c>
      <c r="I5509" s="68" t="s">
        <v>5151</v>
      </c>
      <c r="J5509" s="70"/>
      <c r="K5509" s="178"/>
    </row>
    <row r="5510" spans="1:11">
      <c r="A5510" s="67" t="s">
        <v>3876</v>
      </c>
      <c r="B5510" s="68" t="s">
        <v>3877</v>
      </c>
      <c r="C5510" s="68" t="s">
        <v>3846</v>
      </c>
      <c r="D5510" s="68" t="s">
        <v>3847</v>
      </c>
      <c r="E5510" s="68" t="s">
        <v>4362</v>
      </c>
      <c r="F5510" s="68" t="s">
        <v>4363</v>
      </c>
      <c r="G5510" s="68" t="s">
        <v>4364</v>
      </c>
      <c r="H5510" s="69">
        <v>44790</v>
      </c>
      <c r="I5510" s="68" t="s">
        <v>5151</v>
      </c>
      <c r="J5510" s="70"/>
      <c r="K5510" s="178"/>
    </row>
    <row r="5511" spans="1:11">
      <c r="A5511" s="67" t="s">
        <v>3878</v>
      </c>
      <c r="B5511" s="68" t="s">
        <v>3879</v>
      </c>
      <c r="C5511" s="68" t="s">
        <v>3846</v>
      </c>
      <c r="D5511" s="68" t="s">
        <v>3847</v>
      </c>
      <c r="E5511" s="68" t="s">
        <v>4362</v>
      </c>
      <c r="F5511" s="68" t="s">
        <v>4363</v>
      </c>
      <c r="G5511" s="68" t="s">
        <v>4364</v>
      </c>
      <c r="H5511" s="69">
        <v>34117</v>
      </c>
      <c r="I5511" s="68" t="s">
        <v>5151</v>
      </c>
      <c r="J5511" s="70"/>
      <c r="K5511" s="178"/>
    </row>
    <row r="5512" spans="1:11">
      <c r="A5512" s="67" t="s">
        <v>3880</v>
      </c>
      <c r="B5512" s="68" t="s">
        <v>3881</v>
      </c>
      <c r="C5512" s="68" t="s">
        <v>3846</v>
      </c>
      <c r="D5512" s="68" t="s">
        <v>3847</v>
      </c>
      <c r="E5512" s="68" t="s">
        <v>4362</v>
      </c>
      <c r="F5512" s="68" t="s">
        <v>4363</v>
      </c>
      <c r="G5512" s="68" t="s">
        <v>4364</v>
      </c>
      <c r="H5512" s="69">
        <v>13301</v>
      </c>
      <c r="I5512" s="68" t="s">
        <v>5151</v>
      </c>
      <c r="J5512" s="70"/>
      <c r="K5512" s="178"/>
    </row>
    <row r="5513" spans="1:11">
      <c r="A5513" s="67" t="s">
        <v>3882</v>
      </c>
      <c r="B5513" s="68" t="s">
        <v>3883</v>
      </c>
      <c r="C5513" s="68" t="s">
        <v>3846</v>
      </c>
      <c r="D5513" s="68" t="s">
        <v>3847</v>
      </c>
      <c r="E5513" s="68" t="s">
        <v>4362</v>
      </c>
      <c r="F5513" s="68" t="s">
        <v>4363</v>
      </c>
      <c r="G5513" s="68" t="s">
        <v>4364</v>
      </c>
      <c r="H5513" s="69">
        <v>32676</v>
      </c>
      <c r="I5513" s="68" t="s">
        <v>5151</v>
      </c>
      <c r="J5513" s="70"/>
      <c r="K5513" s="178"/>
    </row>
    <row r="5514" spans="1:11">
      <c r="A5514" s="67" t="s">
        <v>3884</v>
      </c>
      <c r="B5514" s="68" t="s">
        <v>3885</v>
      </c>
      <c r="C5514" s="68" t="s">
        <v>3846</v>
      </c>
      <c r="D5514" s="68" t="s">
        <v>3847</v>
      </c>
      <c r="E5514" s="68" t="s">
        <v>4362</v>
      </c>
      <c r="F5514" s="68" t="s">
        <v>4363</v>
      </c>
      <c r="G5514" s="68" t="s">
        <v>4364</v>
      </c>
      <c r="H5514" s="69">
        <v>295816</v>
      </c>
      <c r="I5514" s="68" t="s">
        <v>5151</v>
      </c>
      <c r="J5514" s="70"/>
      <c r="K5514" s="178"/>
    </row>
    <row r="5515" spans="1:11">
      <c r="A5515" s="67" t="s">
        <v>4439</v>
      </c>
      <c r="B5515" s="68" t="s">
        <v>4440</v>
      </c>
      <c r="C5515" s="68" t="s">
        <v>3846</v>
      </c>
      <c r="D5515" s="68" t="s">
        <v>3847</v>
      </c>
      <c r="E5515" s="68" t="s">
        <v>4362</v>
      </c>
      <c r="F5515" s="68" t="s">
        <v>4363</v>
      </c>
      <c r="G5515" s="68" t="s">
        <v>4364</v>
      </c>
      <c r="H5515" s="69">
        <v>9312</v>
      </c>
      <c r="I5515" s="68" t="s">
        <v>5151</v>
      </c>
      <c r="J5515" s="70"/>
      <c r="K5515" s="178"/>
    </row>
    <row r="5516" spans="1:11">
      <c r="A5516" s="67" t="s">
        <v>4196</v>
      </c>
      <c r="B5516" s="68" t="s">
        <v>4197</v>
      </c>
      <c r="C5516" s="68" t="s">
        <v>3846</v>
      </c>
      <c r="D5516" s="68" t="s">
        <v>3847</v>
      </c>
      <c r="E5516" s="68" t="s">
        <v>4362</v>
      </c>
      <c r="F5516" s="68" t="s">
        <v>4363</v>
      </c>
      <c r="G5516" s="68" t="s">
        <v>4364</v>
      </c>
      <c r="H5516" s="69">
        <v>292826</v>
      </c>
      <c r="I5516" s="68" t="s">
        <v>5151</v>
      </c>
      <c r="J5516" s="70"/>
      <c r="K5516" s="178"/>
    </row>
    <row r="5517" spans="1:11">
      <c r="A5517" s="67" t="s">
        <v>3888</v>
      </c>
      <c r="B5517" s="68" t="s">
        <v>3889</v>
      </c>
      <c r="C5517" s="68" t="s">
        <v>3846</v>
      </c>
      <c r="D5517" s="68" t="s">
        <v>3847</v>
      </c>
      <c r="E5517" s="68" t="s">
        <v>4362</v>
      </c>
      <c r="F5517" s="68" t="s">
        <v>4363</v>
      </c>
      <c r="G5517" s="68" t="s">
        <v>4364</v>
      </c>
      <c r="H5517" s="69">
        <v>192136</v>
      </c>
      <c r="I5517" s="68" t="s">
        <v>5151</v>
      </c>
      <c r="J5517" s="70"/>
      <c r="K5517" s="178"/>
    </row>
    <row r="5518" spans="1:11">
      <c r="A5518" s="67" t="s">
        <v>3890</v>
      </c>
      <c r="B5518" s="68" t="s">
        <v>3891</v>
      </c>
      <c r="C5518" s="68" t="s">
        <v>3846</v>
      </c>
      <c r="D5518" s="68" t="s">
        <v>3847</v>
      </c>
      <c r="E5518" s="68" t="s">
        <v>4362</v>
      </c>
      <c r="F5518" s="68" t="s">
        <v>4363</v>
      </c>
      <c r="G5518" s="68" t="s">
        <v>4364</v>
      </c>
      <c r="H5518" s="69">
        <v>153705</v>
      </c>
      <c r="I5518" s="68" t="s">
        <v>5151</v>
      </c>
      <c r="J5518" s="70"/>
      <c r="K5518" s="178"/>
    </row>
    <row r="5519" spans="1:11">
      <c r="A5519" s="67" t="s">
        <v>3892</v>
      </c>
      <c r="B5519" s="68" t="s">
        <v>3893</v>
      </c>
      <c r="C5519" s="68" t="s">
        <v>3846</v>
      </c>
      <c r="D5519" s="68" t="s">
        <v>3847</v>
      </c>
      <c r="E5519" s="68" t="s">
        <v>4362</v>
      </c>
      <c r="F5519" s="68" t="s">
        <v>4363</v>
      </c>
      <c r="G5519" s="68" t="s">
        <v>4364</v>
      </c>
      <c r="H5519" s="69">
        <v>2624687</v>
      </c>
      <c r="I5519" s="68" t="s">
        <v>5151</v>
      </c>
      <c r="J5519" s="70"/>
      <c r="K5519" s="178"/>
    </row>
    <row r="5520" spans="1:11">
      <c r="A5520" s="67" t="s">
        <v>3894</v>
      </c>
      <c r="B5520" s="68" t="s">
        <v>3895</v>
      </c>
      <c r="C5520" s="68" t="s">
        <v>3846</v>
      </c>
      <c r="D5520" s="68" t="s">
        <v>3847</v>
      </c>
      <c r="E5520" s="68" t="s">
        <v>4362</v>
      </c>
      <c r="F5520" s="68" t="s">
        <v>4363</v>
      </c>
      <c r="G5520" s="68" t="s">
        <v>4364</v>
      </c>
      <c r="H5520" s="69">
        <v>1739115</v>
      </c>
      <c r="I5520" s="68" t="s">
        <v>5151</v>
      </c>
      <c r="J5520" s="70"/>
      <c r="K5520" s="178"/>
    </row>
    <row r="5521" spans="1:11">
      <c r="A5521" s="67" t="s">
        <v>4348</v>
      </c>
      <c r="B5521" s="68" t="s">
        <v>4349</v>
      </c>
      <c r="C5521" s="68" t="s">
        <v>3846</v>
      </c>
      <c r="D5521" s="68" t="s">
        <v>3847</v>
      </c>
      <c r="E5521" s="68" t="s">
        <v>4362</v>
      </c>
      <c r="F5521" s="68" t="s">
        <v>4363</v>
      </c>
      <c r="G5521" s="68" t="s">
        <v>4364</v>
      </c>
      <c r="H5521" s="69">
        <v>172298</v>
      </c>
      <c r="I5521" s="68" t="s">
        <v>5151</v>
      </c>
      <c r="J5521" s="70"/>
      <c r="K5521" s="178"/>
    </row>
    <row r="5522" spans="1:11">
      <c r="A5522" s="67" t="s">
        <v>5059</v>
      </c>
      <c r="B5522" s="68" t="s">
        <v>4661</v>
      </c>
      <c r="C5522" s="68" t="s">
        <v>3846</v>
      </c>
      <c r="D5522" s="68" t="s">
        <v>3847</v>
      </c>
      <c r="E5522" s="68" t="s">
        <v>4362</v>
      </c>
      <c r="F5522" s="68" t="s">
        <v>4363</v>
      </c>
      <c r="G5522" s="68" t="s">
        <v>4364</v>
      </c>
      <c r="H5522" s="69">
        <v>173887</v>
      </c>
      <c r="I5522" s="68" t="s">
        <v>5151</v>
      </c>
      <c r="J5522" s="70"/>
      <c r="K5522" s="178"/>
    </row>
    <row r="5523" spans="1:11">
      <c r="A5523" s="67" t="s">
        <v>3896</v>
      </c>
      <c r="B5523" s="68" t="s">
        <v>3897</v>
      </c>
      <c r="C5523" s="68" t="s">
        <v>3846</v>
      </c>
      <c r="D5523" s="68" t="s">
        <v>3847</v>
      </c>
      <c r="E5523" s="68" t="s">
        <v>4362</v>
      </c>
      <c r="F5523" s="68" t="s">
        <v>4363</v>
      </c>
      <c r="G5523" s="68" t="s">
        <v>4364</v>
      </c>
      <c r="H5523" s="69">
        <v>825415</v>
      </c>
      <c r="I5523" s="68" t="s">
        <v>5151</v>
      </c>
      <c r="J5523" s="70"/>
      <c r="K5523" s="178"/>
    </row>
    <row r="5524" spans="1:11">
      <c r="A5524" s="67" t="s">
        <v>3898</v>
      </c>
      <c r="B5524" s="68" t="s">
        <v>3899</v>
      </c>
      <c r="C5524" s="68" t="s">
        <v>3900</v>
      </c>
      <c r="D5524" s="68" t="s">
        <v>3901</v>
      </c>
      <c r="E5524" s="68" t="s">
        <v>4362</v>
      </c>
      <c r="F5524" s="68" t="s">
        <v>4363</v>
      </c>
      <c r="G5524" s="68" t="s">
        <v>4364</v>
      </c>
      <c r="H5524" s="69">
        <v>1804825</v>
      </c>
      <c r="I5524" s="68" t="s">
        <v>5151</v>
      </c>
      <c r="J5524" s="70"/>
      <c r="K5524" s="178"/>
    </row>
    <row r="5525" spans="1:11">
      <c r="A5525" s="67" t="s">
        <v>3902</v>
      </c>
      <c r="B5525" s="68" t="s">
        <v>3903</v>
      </c>
      <c r="C5525" s="68" t="s">
        <v>3900</v>
      </c>
      <c r="D5525" s="68" t="s">
        <v>3901</v>
      </c>
      <c r="E5525" s="68" t="s">
        <v>4362</v>
      </c>
      <c r="F5525" s="68" t="s">
        <v>4363</v>
      </c>
      <c r="G5525" s="68" t="s">
        <v>4364</v>
      </c>
      <c r="H5525" s="69">
        <v>2257678</v>
      </c>
      <c r="I5525" s="68" t="s">
        <v>5151</v>
      </c>
      <c r="J5525" s="70"/>
      <c r="K5525" s="178"/>
    </row>
    <row r="5526" spans="1:11">
      <c r="A5526" s="67" t="s">
        <v>3904</v>
      </c>
      <c r="B5526" s="68" t="s">
        <v>3905</v>
      </c>
      <c r="C5526" s="68" t="s">
        <v>3900</v>
      </c>
      <c r="D5526" s="68" t="s">
        <v>3901</v>
      </c>
      <c r="E5526" s="68" t="s">
        <v>4362</v>
      </c>
      <c r="F5526" s="68" t="s">
        <v>4363</v>
      </c>
      <c r="G5526" s="68" t="s">
        <v>4364</v>
      </c>
      <c r="H5526" s="69">
        <v>1310021</v>
      </c>
      <c r="I5526" s="68" t="s">
        <v>5151</v>
      </c>
      <c r="J5526" s="70"/>
      <c r="K5526" s="178"/>
    </row>
    <row r="5527" spans="1:11">
      <c r="A5527" s="67" t="s">
        <v>3906</v>
      </c>
      <c r="B5527" s="68" t="s">
        <v>3907</v>
      </c>
      <c r="C5527" s="68" t="s">
        <v>3900</v>
      </c>
      <c r="D5527" s="68" t="s">
        <v>3901</v>
      </c>
      <c r="E5527" s="68" t="s">
        <v>4362</v>
      </c>
      <c r="F5527" s="68" t="s">
        <v>4363</v>
      </c>
      <c r="G5527" s="68" t="s">
        <v>4364</v>
      </c>
      <c r="H5527" s="69">
        <v>2027508</v>
      </c>
      <c r="I5527" s="68" t="s">
        <v>5151</v>
      </c>
      <c r="J5527" s="70"/>
      <c r="K5527" s="178"/>
    </row>
    <row r="5528" spans="1:11">
      <c r="A5528" s="67" t="s">
        <v>3908</v>
      </c>
      <c r="B5528" s="68" t="s">
        <v>3909</v>
      </c>
      <c r="C5528" s="68" t="s">
        <v>3900</v>
      </c>
      <c r="D5528" s="68" t="s">
        <v>3901</v>
      </c>
      <c r="E5528" s="68" t="s">
        <v>4362</v>
      </c>
      <c r="F5528" s="68" t="s">
        <v>4363</v>
      </c>
      <c r="G5528" s="68" t="s">
        <v>4364</v>
      </c>
      <c r="H5528" s="69">
        <v>32464</v>
      </c>
      <c r="I5528" s="68" t="s">
        <v>5151</v>
      </c>
      <c r="J5528" s="70"/>
      <c r="K5528" s="178"/>
    </row>
    <row r="5529" spans="1:11">
      <c r="A5529" s="67" t="s">
        <v>3910</v>
      </c>
      <c r="B5529" s="68" t="s">
        <v>3911</v>
      </c>
      <c r="C5529" s="68" t="s">
        <v>3900</v>
      </c>
      <c r="D5529" s="68" t="s">
        <v>3901</v>
      </c>
      <c r="E5529" s="68" t="s">
        <v>4362</v>
      </c>
      <c r="F5529" s="68" t="s">
        <v>4363</v>
      </c>
      <c r="G5529" s="68" t="s">
        <v>4364</v>
      </c>
      <c r="H5529" s="69">
        <v>83743</v>
      </c>
      <c r="I5529" s="68" t="s">
        <v>5151</v>
      </c>
      <c r="J5529" s="70"/>
      <c r="K5529" s="178"/>
    </row>
    <row r="5530" spans="1:11">
      <c r="A5530" s="67" t="s">
        <v>3912</v>
      </c>
      <c r="B5530" s="68" t="s">
        <v>3913</v>
      </c>
      <c r="C5530" s="68" t="s">
        <v>3900</v>
      </c>
      <c r="D5530" s="68" t="s">
        <v>3901</v>
      </c>
      <c r="E5530" s="68" t="s">
        <v>4362</v>
      </c>
      <c r="F5530" s="68" t="s">
        <v>4363</v>
      </c>
      <c r="G5530" s="68" t="s">
        <v>4364</v>
      </c>
      <c r="H5530" s="69">
        <v>368994</v>
      </c>
      <c r="I5530" s="68" t="s">
        <v>5151</v>
      </c>
      <c r="J5530" s="70"/>
      <c r="K5530" s="178"/>
    </row>
    <row r="5531" spans="1:11">
      <c r="A5531" s="67" t="s">
        <v>5057</v>
      </c>
      <c r="B5531" s="68" t="s">
        <v>4665</v>
      </c>
      <c r="C5531" s="68" t="s">
        <v>3900</v>
      </c>
      <c r="D5531" s="68" t="s">
        <v>3901</v>
      </c>
      <c r="E5531" s="68" t="s">
        <v>4362</v>
      </c>
      <c r="F5531" s="68" t="s">
        <v>4363</v>
      </c>
      <c r="G5531" s="68" t="s">
        <v>4364</v>
      </c>
      <c r="H5531" s="69">
        <v>9510</v>
      </c>
      <c r="I5531" s="68" t="s">
        <v>5151</v>
      </c>
      <c r="J5531" s="70"/>
      <c r="K5531" s="178"/>
    </row>
    <row r="5532" spans="1:11">
      <c r="A5532" s="67" t="s">
        <v>3914</v>
      </c>
      <c r="B5532" s="68" t="s">
        <v>3915</v>
      </c>
      <c r="C5532" s="68" t="s">
        <v>3900</v>
      </c>
      <c r="D5532" s="68" t="s">
        <v>3901</v>
      </c>
      <c r="E5532" s="68" t="s">
        <v>4362</v>
      </c>
      <c r="F5532" s="68" t="s">
        <v>4363</v>
      </c>
      <c r="G5532" s="68" t="s">
        <v>4364</v>
      </c>
      <c r="H5532" s="69">
        <v>90856</v>
      </c>
      <c r="I5532" s="68" t="s">
        <v>5151</v>
      </c>
      <c r="J5532" s="70"/>
      <c r="K5532" s="178"/>
    </row>
    <row r="5533" spans="1:11">
      <c r="A5533" s="67" t="s">
        <v>4441</v>
      </c>
      <c r="B5533" s="68" t="s">
        <v>4442</v>
      </c>
      <c r="C5533" s="68" t="s">
        <v>3900</v>
      </c>
      <c r="D5533" s="68" t="s">
        <v>3901</v>
      </c>
      <c r="E5533" s="68" t="s">
        <v>4362</v>
      </c>
      <c r="F5533" s="68" t="s">
        <v>4363</v>
      </c>
      <c r="G5533" s="68" t="s">
        <v>4364</v>
      </c>
      <c r="H5533" s="69">
        <v>591523</v>
      </c>
      <c r="I5533" s="68" t="s">
        <v>5151</v>
      </c>
      <c r="J5533" s="70"/>
      <c r="K5533" s="178"/>
    </row>
    <row r="5534" spans="1:11">
      <c r="A5534" s="67" t="s">
        <v>3918</v>
      </c>
      <c r="B5534" s="68" t="s">
        <v>3919</v>
      </c>
      <c r="C5534" s="68" t="s">
        <v>3900</v>
      </c>
      <c r="D5534" s="68" t="s">
        <v>3901</v>
      </c>
      <c r="E5534" s="68" t="s">
        <v>4362</v>
      </c>
      <c r="F5534" s="68" t="s">
        <v>4363</v>
      </c>
      <c r="G5534" s="68" t="s">
        <v>4364</v>
      </c>
      <c r="H5534" s="69">
        <v>101459</v>
      </c>
      <c r="I5534" s="68" t="s">
        <v>5151</v>
      </c>
      <c r="J5534" s="70"/>
      <c r="K5534" s="178"/>
    </row>
    <row r="5535" spans="1:11">
      <c r="A5535" s="67" t="s">
        <v>3920</v>
      </c>
      <c r="B5535" s="68" t="s">
        <v>3921</v>
      </c>
      <c r="C5535" s="68" t="s">
        <v>3900</v>
      </c>
      <c r="D5535" s="68" t="s">
        <v>3901</v>
      </c>
      <c r="E5535" s="68" t="s">
        <v>4362</v>
      </c>
      <c r="F5535" s="68" t="s">
        <v>4363</v>
      </c>
      <c r="G5535" s="68" t="s">
        <v>4364</v>
      </c>
      <c r="H5535" s="69">
        <v>490649</v>
      </c>
      <c r="I5535" s="68" t="s">
        <v>5151</v>
      </c>
      <c r="J5535" s="70"/>
      <c r="K5535" s="178"/>
    </row>
    <row r="5536" spans="1:11">
      <c r="A5536" s="67" t="s">
        <v>4443</v>
      </c>
      <c r="B5536" s="68" t="s">
        <v>4444</v>
      </c>
      <c r="C5536" s="68" t="s">
        <v>3924</v>
      </c>
      <c r="D5536" s="68" t="s">
        <v>3925</v>
      </c>
      <c r="E5536" s="68" t="s">
        <v>4362</v>
      </c>
      <c r="F5536" s="68" t="s">
        <v>4363</v>
      </c>
      <c r="G5536" s="68" t="s">
        <v>4364</v>
      </c>
      <c r="H5536" s="69">
        <v>223247</v>
      </c>
      <c r="I5536" s="68" t="s">
        <v>5151</v>
      </c>
      <c r="J5536" s="70"/>
      <c r="K5536" s="178"/>
    </row>
    <row r="5537" spans="1:11">
      <c r="A5537" s="67" t="s">
        <v>3922</v>
      </c>
      <c r="B5537" s="68" t="s">
        <v>3923</v>
      </c>
      <c r="C5537" s="68" t="s">
        <v>3924</v>
      </c>
      <c r="D5537" s="68" t="s">
        <v>3925</v>
      </c>
      <c r="E5537" s="68" t="s">
        <v>4362</v>
      </c>
      <c r="F5537" s="68" t="s">
        <v>4363</v>
      </c>
      <c r="G5537" s="68" t="s">
        <v>4364</v>
      </c>
      <c r="H5537" s="69">
        <v>632092</v>
      </c>
      <c r="I5537" s="68" t="s">
        <v>5151</v>
      </c>
      <c r="J5537" s="70"/>
      <c r="K5537" s="178"/>
    </row>
    <row r="5538" spans="1:11">
      <c r="A5538" s="67" t="s">
        <v>3926</v>
      </c>
      <c r="B5538" s="68" t="s">
        <v>3927</v>
      </c>
      <c r="C5538" s="68" t="s">
        <v>3924</v>
      </c>
      <c r="D5538" s="68" t="s">
        <v>3925</v>
      </c>
      <c r="E5538" s="68" t="s">
        <v>4362</v>
      </c>
      <c r="F5538" s="68" t="s">
        <v>4363</v>
      </c>
      <c r="G5538" s="68" t="s">
        <v>4364</v>
      </c>
      <c r="H5538" s="69">
        <v>743258</v>
      </c>
      <c r="I5538" s="68" t="s">
        <v>5151</v>
      </c>
      <c r="J5538" s="70"/>
      <c r="K5538" s="178"/>
    </row>
    <row r="5539" spans="1:11">
      <c r="A5539" s="67" t="s">
        <v>3928</v>
      </c>
      <c r="B5539" s="68" t="s">
        <v>3929</v>
      </c>
      <c r="C5539" s="68" t="s">
        <v>3924</v>
      </c>
      <c r="D5539" s="68" t="s">
        <v>3925</v>
      </c>
      <c r="E5539" s="68" t="s">
        <v>4362</v>
      </c>
      <c r="F5539" s="68" t="s">
        <v>4363</v>
      </c>
      <c r="G5539" s="68" t="s">
        <v>4364</v>
      </c>
      <c r="H5539" s="69">
        <v>338905</v>
      </c>
      <c r="I5539" s="68" t="s">
        <v>5151</v>
      </c>
      <c r="J5539" s="70"/>
      <c r="K5539" s="178"/>
    </row>
    <row r="5540" spans="1:11">
      <c r="A5540" s="67" t="s">
        <v>3930</v>
      </c>
      <c r="B5540" s="68" t="s">
        <v>3931</v>
      </c>
      <c r="C5540" s="68" t="s">
        <v>3924</v>
      </c>
      <c r="D5540" s="68" t="s">
        <v>3925</v>
      </c>
      <c r="E5540" s="68" t="s">
        <v>4362</v>
      </c>
      <c r="F5540" s="68" t="s">
        <v>4363</v>
      </c>
      <c r="G5540" s="68" t="s">
        <v>4364</v>
      </c>
      <c r="H5540" s="69">
        <v>459238</v>
      </c>
      <c r="I5540" s="68" t="s">
        <v>5151</v>
      </c>
      <c r="J5540" s="70"/>
      <c r="K5540" s="178"/>
    </row>
    <row r="5541" spans="1:11">
      <c r="A5541" s="67" t="s">
        <v>3932</v>
      </c>
      <c r="B5541" s="68" t="s">
        <v>3933</v>
      </c>
      <c r="C5541" s="68" t="s">
        <v>3924</v>
      </c>
      <c r="D5541" s="68" t="s">
        <v>3925</v>
      </c>
      <c r="E5541" s="68" t="s">
        <v>4362</v>
      </c>
      <c r="F5541" s="68" t="s">
        <v>4363</v>
      </c>
      <c r="G5541" s="68" t="s">
        <v>4364</v>
      </c>
      <c r="H5541" s="69">
        <v>42051</v>
      </c>
      <c r="I5541" s="68" t="s">
        <v>5151</v>
      </c>
      <c r="J5541" s="70"/>
      <c r="K5541" s="178"/>
    </row>
    <row r="5542" spans="1:11">
      <c r="A5542" s="67" t="s">
        <v>3934</v>
      </c>
      <c r="B5542" s="68" t="s">
        <v>3935</v>
      </c>
      <c r="C5542" s="68" t="s">
        <v>3924</v>
      </c>
      <c r="D5542" s="68" t="s">
        <v>3925</v>
      </c>
      <c r="E5542" s="68" t="s">
        <v>4362</v>
      </c>
      <c r="F5542" s="68" t="s">
        <v>4363</v>
      </c>
      <c r="G5542" s="68" t="s">
        <v>4364</v>
      </c>
      <c r="H5542" s="69">
        <v>86454</v>
      </c>
      <c r="I5542" s="68" t="s">
        <v>5151</v>
      </c>
      <c r="J5542" s="70"/>
      <c r="K5542" s="178"/>
    </row>
    <row r="5543" spans="1:11">
      <c r="A5543" s="67" t="s">
        <v>3936</v>
      </c>
      <c r="B5543" s="68" t="s">
        <v>3937</v>
      </c>
      <c r="C5543" s="68" t="s">
        <v>3924</v>
      </c>
      <c r="D5543" s="68" t="s">
        <v>3925</v>
      </c>
      <c r="E5543" s="68" t="s">
        <v>4362</v>
      </c>
      <c r="F5543" s="68" t="s">
        <v>4363</v>
      </c>
      <c r="G5543" s="68" t="s">
        <v>4364</v>
      </c>
      <c r="H5543" s="69">
        <v>14603</v>
      </c>
      <c r="I5543" s="68" t="s">
        <v>5151</v>
      </c>
      <c r="J5543" s="70"/>
      <c r="K5543" s="178"/>
    </row>
    <row r="5544" spans="1:11">
      <c r="A5544" s="67" t="s">
        <v>3938</v>
      </c>
      <c r="B5544" s="68" t="s">
        <v>3939</v>
      </c>
      <c r="C5544" s="68" t="s">
        <v>3924</v>
      </c>
      <c r="D5544" s="68" t="s">
        <v>3925</v>
      </c>
      <c r="E5544" s="68" t="s">
        <v>4362</v>
      </c>
      <c r="F5544" s="68" t="s">
        <v>4363</v>
      </c>
      <c r="G5544" s="68" t="s">
        <v>4364</v>
      </c>
      <c r="H5544" s="69">
        <v>21427</v>
      </c>
      <c r="I5544" s="68" t="s">
        <v>5151</v>
      </c>
      <c r="J5544" s="70"/>
      <c r="K5544" s="178"/>
    </row>
    <row r="5545" spans="1:11">
      <c r="A5545" s="67" t="s">
        <v>4445</v>
      </c>
      <c r="B5545" s="68" t="s">
        <v>4446</v>
      </c>
      <c r="C5545" s="68" t="s">
        <v>3924</v>
      </c>
      <c r="D5545" s="68" t="s">
        <v>3925</v>
      </c>
      <c r="E5545" s="68" t="s">
        <v>4362</v>
      </c>
      <c r="F5545" s="68" t="s">
        <v>4363</v>
      </c>
      <c r="G5545" s="68" t="s">
        <v>4364</v>
      </c>
      <c r="H5545" s="69">
        <v>5471909</v>
      </c>
      <c r="I5545" s="68" t="s">
        <v>5151</v>
      </c>
      <c r="J5545" s="70"/>
      <c r="K5545" s="178"/>
    </row>
    <row r="5546" spans="1:11">
      <c r="A5546" s="67" t="s">
        <v>4447</v>
      </c>
      <c r="B5546" s="68" t="s">
        <v>4448</v>
      </c>
      <c r="C5546" s="68" t="s">
        <v>3924</v>
      </c>
      <c r="D5546" s="68" t="s">
        <v>3925</v>
      </c>
      <c r="E5546" s="68" t="s">
        <v>4362</v>
      </c>
      <c r="F5546" s="68" t="s">
        <v>4363</v>
      </c>
      <c r="G5546" s="68" t="s">
        <v>4364</v>
      </c>
      <c r="H5546" s="69">
        <v>24920</v>
      </c>
      <c r="I5546" s="68" t="s">
        <v>5151</v>
      </c>
      <c r="J5546" s="70"/>
      <c r="K5546" s="178"/>
    </row>
    <row r="5547" spans="1:11">
      <c r="A5547" s="67" t="s">
        <v>4266</v>
      </c>
      <c r="B5547" s="68" t="s">
        <v>3923</v>
      </c>
      <c r="C5547" s="68" t="s">
        <v>3924</v>
      </c>
      <c r="D5547" s="68" t="s">
        <v>3925</v>
      </c>
      <c r="E5547" s="68" t="s">
        <v>4362</v>
      </c>
      <c r="F5547" s="68" t="s">
        <v>4363</v>
      </c>
      <c r="G5547" s="68" t="s">
        <v>4364</v>
      </c>
      <c r="H5547" s="69">
        <v>15833</v>
      </c>
      <c r="I5547" s="68" t="s">
        <v>5151</v>
      </c>
      <c r="J5547" s="70"/>
      <c r="K5547" s="178"/>
    </row>
    <row r="5548" spans="1:11">
      <c r="A5548" s="67" t="s">
        <v>4267</v>
      </c>
      <c r="B5548" s="68" t="s">
        <v>4268</v>
      </c>
      <c r="C5548" s="68" t="s">
        <v>3924</v>
      </c>
      <c r="D5548" s="68" t="s">
        <v>3925</v>
      </c>
      <c r="E5548" s="68" t="s">
        <v>4362</v>
      </c>
      <c r="F5548" s="68" t="s">
        <v>4363</v>
      </c>
      <c r="G5548" s="68" t="s">
        <v>4364</v>
      </c>
      <c r="H5548" s="69">
        <v>607</v>
      </c>
      <c r="I5548" s="68" t="s">
        <v>5151</v>
      </c>
      <c r="J5548" s="70"/>
      <c r="K5548" s="178"/>
    </row>
    <row r="5549" spans="1:11">
      <c r="A5549" s="67" t="s">
        <v>4269</v>
      </c>
      <c r="B5549" s="68" t="s">
        <v>4270</v>
      </c>
      <c r="C5549" s="68" t="s">
        <v>3924</v>
      </c>
      <c r="D5549" s="68" t="s">
        <v>3925</v>
      </c>
      <c r="E5549" s="68" t="s">
        <v>4362</v>
      </c>
      <c r="F5549" s="68" t="s">
        <v>4363</v>
      </c>
      <c r="G5549" s="68" t="s">
        <v>4364</v>
      </c>
      <c r="H5549" s="69">
        <v>73212</v>
      </c>
      <c r="I5549" s="68" t="s">
        <v>5151</v>
      </c>
      <c r="J5549" s="70"/>
      <c r="K5549" s="178"/>
    </row>
    <row r="5550" spans="1:11">
      <c r="A5550" s="67" t="s">
        <v>3940</v>
      </c>
      <c r="B5550" s="68" t="s">
        <v>3941</v>
      </c>
      <c r="C5550" s="68" t="s">
        <v>3924</v>
      </c>
      <c r="D5550" s="68" t="s">
        <v>3925</v>
      </c>
      <c r="E5550" s="68" t="s">
        <v>4362</v>
      </c>
      <c r="F5550" s="68" t="s">
        <v>4363</v>
      </c>
      <c r="G5550" s="68" t="s">
        <v>4364</v>
      </c>
      <c r="H5550" s="69">
        <v>82586</v>
      </c>
      <c r="I5550" s="68" t="s">
        <v>5151</v>
      </c>
      <c r="J5550" s="70"/>
      <c r="K5550" s="178"/>
    </row>
    <row r="5551" spans="1:11">
      <c r="A5551" s="67" t="s">
        <v>3942</v>
      </c>
      <c r="B5551" s="68" t="s">
        <v>3943</v>
      </c>
      <c r="C5551" s="68" t="s">
        <v>3924</v>
      </c>
      <c r="D5551" s="68" t="s">
        <v>3925</v>
      </c>
      <c r="E5551" s="68" t="s">
        <v>4362</v>
      </c>
      <c r="F5551" s="68" t="s">
        <v>4363</v>
      </c>
      <c r="G5551" s="68" t="s">
        <v>4364</v>
      </c>
      <c r="H5551" s="69">
        <v>384763</v>
      </c>
      <c r="I5551" s="68" t="s">
        <v>5151</v>
      </c>
      <c r="J5551" s="70"/>
      <c r="K5551" s="178"/>
    </row>
    <row r="5552" spans="1:11">
      <c r="A5552" s="67" t="s">
        <v>3944</v>
      </c>
      <c r="B5552" s="68" t="s">
        <v>3945</v>
      </c>
      <c r="C5552" s="68" t="s">
        <v>3924</v>
      </c>
      <c r="D5552" s="68" t="s">
        <v>3925</v>
      </c>
      <c r="E5552" s="68" t="s">
        <v>4362</v>
      </c>
      <c r="F5552" s="68" t="s">
        <v>4363</v>
      </c>
      <c r="G5552" s="68" t="s">
        <v>4364</v>
      </c>
      <c r="H5552" s="69">
        <v>26051</v>
      </c>
      <c r="I5552" s="68" t="s">
        <v>5151</v>
      </c>
      <c r="J5552" s="70"/>
      <c r="K5552" s="178"/>
    </row>
    <row r="5553" spans="1:11">
      <c r="A5553" s="67" t="s">
        <v>4449</v>
      </c>
      <c r="B5553" s="68" t="s">
        <v>4450</v>
      </c>
      <c r="C5553" s="68" t="s">
        <v>3924</v>
      </c>
      <c r="D5553" s="68" t="s">
        <v>3925</v>
      </c>
      <c r="E5553" s="68" t="s">
        <v>4362</v>
      </c>
      <c r="F5553" s="68" t="s">
        <v>4363</v>
      </c>
      <c r="G5553" s="68" t="s">
        <v>4364</v>
      </c>
      <c r="H5553" s="69">
        <v>933717</v>
      </c>
      <c r="I5553" s="68" t="s">
        <v>5151</v>
      </c>
      <c r="J5553" s="70"/>
      <c r="K5553" s="178"/>
    </row>
    <row r="5554" spans="1:11">
      <c r="A5554" s="67" t="s">
        <v>3946</v>
      </c>
      <c r="B5554" s="68" t="s">
        <v>3947</v>
      </c>
      <c r="C5554" s="68" t="s">
        <v>3924</v>
      </c>
      <c r="D5554" s="68" t="s">
        <v>3925</v>
      </c>
      <c r="E5554" s="68" t="s">
        <v>4362</v>
      </c>
      <c r="F5554" s="68" t="s">
        <v>4363</v>
      </c>
      <c r="G5554" s="68" t="s">
        <v>4364</v>
      </c>
      <c r="H5554" s="69">
        <v>154021</v>
      </c>
      <c r="I5554" s="68" t="s">
        <v>5151</v>
      </c>
      <c r="J5554" s="70"/>
      <c r="K5554" s="178"/>
    </row>
    <row r="5555" spans="1:11">
      <c r="A5555" s="67" t="s">
        <v>3948</v>
      </c>
      <c r="B5555" s="68" t="s">
        <v>3949</v>
      </c>
      <c r="C5555" s="68" t="s">
        <v>3924</v>
      </c>
      <c r="D5555" s="68" t="s">
        <v>3925</v>
      </c>
      <c r="E5555" s="68" t="s">
        <v>4362</v>
      </c>
      <c r="F5555" s="68" t="s">
        <v>4363</v>
      </c>
      <c r="G5555" s="68" t="s">
        <v>4364</v>
      </c>
      <c r="H5555" s="69">
        <v>171148</v>
      </c>
      <c r="I5555" s="68" t="s">
        <v>5151</v>
      </c>
      <c r="J5555" s="70"/>
      <c r="K5555" s="178"/>
    </row>
    <row r="5556" spans="1:11">
      <c r="A5556" s="67" t="s">
        <v>3950</v>
      </c>
      <c r="B5556" s="68" t="s">
        <v>3951</v>
      </c>
      <c r="C5556" s="68" t="s">
        <v>3952</v>
      </c>
      <c r="D5556" s="68" t="s">
        <v>3953</v>
      </c>
      <c r="E5556" s="68" t="s">
        <v>4362</v>
      </c>
      <c r="F5556" s="68" t="s">
        <v>4363</v>
      </c>
      <c r="G5556" s="68" t="s">
        <v>4364</v>
      </c>
      <c r="H5556" s="69">
        <v>679761</v>
      </c>
      <c r="I5556" s="68" t="s">
        <v>5151</v>
      </c>
      <c r="J5556" s="70"/>
      <c r="K5556" s="178"/>
    </row>
    <row r="5557" spans="1:11">
      <c r="A5557" s="67" t="s">
        <v>3954</v>
      </c>
      <c r="B5557" s="68" t="s">
        <v>3955</v>
      </c>
      <c r="C5557" s="68" t="s">
        <v>3952</v>
      </c>
      <c r="D5557" s="68" t="s">
        <v>3953</v>
      </c>
      <c r="E5557" s="68" t="s">
        <v>4362</v>
      </c>
      <c r="F5557" s="68" t="s">
        <v>4363</v>
      </c>
      <c r="G5557" s="68" t="s">
        <v>4364</v>
      </c>
      <c r="H5557" s="69">
        <v>896955</v>
      </c>
      <c r="I5557" s="68" t="s">
        <v>5151</v>
      </c>
      <c r="J5557" s="70"/>
      <c r="K5557" s="178"/>
    </row>
    <row r="5558" spans="1:11">
      <c r="A5558" s="67" t="s">
        <v>3956</v>
      </c>
      <c r="B5558" s="68" t="s">
        <v>3957</v>
      </c>
      <c r="C5558" s="68" t="s">
        <v>3952</v>
      </c>
      <c r="D5558" s="68" t="s">
        <v>3953</v>
      </c>
      <c r="E5558" s="68" t="s">
        <v>4362</v>
      </c>
      <c r="F5558" s="68" t="s">
        <v>4363</v>
      </c>
      <c r="G5558" s="68" t="s">
        <v>4364</v>
      </c>
      <c r="H5558" s="69">
        <v>619654</v>
      </c>
      <c r="I5558" s="68" t="s">
        <v>5151</v>
      </c>
      <c r="J5558" s="70"/>
      <c r="K5558" s="178"/>
    </row>
    <row r="5559" spans="1:11">
      <c r="A5559" s="67" t="s">
        <v>3958</v>
      </c>
      <c r="B5559" s="68" t="s">
        <v>3959</v>
      </c>
      <c r="C5559" s="68" t="s">
        <v>3952</v>
      </c>
      <c r="D5559" s="68" t="s">
        <v>3953</v>
      </c>
      <c r="E5559" s="68" t="s">
        <v>4362</v>
      </c>
      <c r="F5559" s="68" t="s">
        <v>4363</v>
      </c>
      <c r="G5559" s="68" t="s">
        <v>4364</v>
      </c>
      <c r="H5559" s="69">
        <v>176188</v>
      </c>
      <c r="I5559" s="68" t="s">
        <v>5151</v>
      </c>
      <c r="J5559" s="70"/>
      <c r="K5559" s="178"/>
    </row>
    <row r="5560" spans="1:11">
      <c r="A5560" s="67" t="s">
        <v>5074</v>
      </c>
      <c r="B5560" s="68" t="s">
        <v>4666</v>
      </c>
      <c r="C5560" s="68" t="s">
        <v>3952</v>
      </c>
      <c r="D5560" s="68" t="s">
        <v>3953</v>
      </c>
      <c r="E5560" s="68" t="s">
        <v>4362</v>
      </c>
      <c r="F5560" s="68" t="s">
        <v>4363</v>
      </c>
      <c r="G5560" s="68" t="s">
        <v>4364</v>
      </c>
      <c r="H5560" s="69">
        <v>5166</v>
      </c>
      <c r="I5560" s="68" t="s">
        <v>5151</v>
      </c>
      <c r="J5560" s="70"/>
      <c r="K5560" s="178"/>
    </row>
    <row r="5561" spans="1:11">
      <c r="A5561" s="67" t="s">
        <v>3960</v>
      </c>
      <c r="B5561" s="68" t="s">
        <v>3961</v>
      </c>
      <c r="C5561" s="68" t="s">
        <v>3952</v>
      </c>
      <c r="D5561" s="68" t="s">
        <v>3953</v>
      </c>
      <c r="E5561" s="68" t="s">
        <v>4362</v>
      </c>
      <c r="F5561" s="68" t="s">
        <v>4363</v>
      </c>
      <c r="G5561" s="68" t="s">
        <v>4364</v>
      </c>
      <c r="H5561" s="69">
        <v>53372</v>
      </c>
      <c r="I5561" s="68" t="s">
        <v>5151</v>
      </c>
      <c r="J5561" s="70"/>
      <c r="K5561" s="178"/>
    </row>
    <row r="5562" spans="1:11">
      <c r="A5562" s="67" t="s">
        <v>3962</v>
      </c>
      <c r="B5562" s="68" t="s">
        <v>3963</v>
      </c>
      <c r="C5562" s="68" t="s">
        <v>3952</v>
      </c>
      <c r="D5562" s="68" t="s">
        <v>3953</v>
      </c>
      <c r="E5562" s="68" t="s">
        <v>4362</v>
      </c>
      <c r="F5562" s="68" t="s">
        <v>4363</v>
      </c>
      <c r="G5562" s="68" t="s">
        <v>4364</v>
      </c>
      <c r="H5562" s="69">
        <v>12382987</v>
      </c>
      <c r="I5562" s="68" t="s">
        <v>5151</v>
      </c>
      <c r="J5562" s="70"/>
      <c r="K5562" s="178"/>
    </row>
    <row r="5563" spans="1:11">
      <c r="A5563" s="67" t="s">
        <v>4330</v>
      </c>
      <c r="B5563" s="68" t="s">
        <v>4213</v>
      </c>
      <c r="C5563" s="68" t="s">
        <v>3952</v>
      </c>
      <c r="D5563" s="68" t="s">
        <v>3953</v>
      </c>
      <c r="E5563" s="68" t="s">
        <v>4362</v>
      </c>
      <c r="F5563" s="68" t="s">
        <v>4363</v>
      </c>
      <c r="G5563" s="68" t="s">
        <v>4364</v>
      </c>
      <c r="H5563" s="69">
        <v>684340</v>
      </c>
      <c r="I5563" s="68" t="s">
        <v>5151</v>
      </c>
      <c r="J5563" s="70"/>
      <c r="K5563" s="178"/>
    </row>
    <row r="5564" spans="1:11">
      <c r="A5564" s="67" t="s">
        <v>3964</v>
      </c>
      <c r="B5564" s="68" t="s">
        <v>3965</v>
      </c>
      <c r="C5564" s="68" t="s">
        <v>3952</v>
      </c>
      <c r="D5564" s="68" t="s">
        <v>3953</v>
      </c>
      <c r="E5564" s="68" t="s">
        <v>4362</v>
      </c>
      <c r="F5564" s="68" t="s">
        <v>4363</v>
      </c>
      <c r="G5564" s="68" t="s">
        <v>4364</v>
      </c>
      <c r="H5564" s="69">
        <v>128005</v>
      </c>
      <c r="I5564" s="68" t="s">
        <v>5151</v>
      </c>
      <c r="J5564" s="70"/>
      <c r="K5564" s="178"/>
    </row>
    <row r="5565" spans="1:11">
      <c r="A5565" s="67" t="s">
        <v>3966</v>
      </c>
      <c r="B5565" s="68" t="s">
        <v>3967</v>
      </c>
      <c r="C5565" s="68" t="s">
        <v>3952</v>
      </c>
      <c r="D5565" s="68" t="s">
        <v>3953</v>
      </c>
      <c r="E5565" s="68" t="s">
        <v>4362</v>
      </c>
      <c r="F5565" s="68" t="s">
        <v>4363</v>
      </c>
      <c r="G5565" s="68" t="s">
        <v>4364</v>
      </c>
      <c r="H5565" s="69">
        <v>238079</v>
      </c>
      <c r="I5565" s="68" t="s">
        <v>5151</v>
      </c>
      <c r="J5565" s="70"/>
      <c r="K5565" s="178"/>
    </row>
    <row r="5566" spans="1:11">
      <c r="A5566" s="67" t="s">
        <v>3968</v>
      </c>
      <c r="B5566" s="68" t="s">
        <v>3969</v>
      </c>
      <c r="C5566" s="68" t="s">
        <v>3970</v>
      </c>
      <c r="D5566" s="68" t="s">
        <v>3971</v>
      </c>
      <c r="E5566" s="68" t="s">
        <v>4362</v>
      </c>
      <c r="F5566" s="68" t="s">
        <v>4363</v>
      </c>
      <c r="G5566" s="68" t="s">
        <v>4364</v>
      </c>
      <c r="H5566" s="69">
        <v>429958</v>
      </c>
      <c r="I5566" s="68" t="s">
        <v>5151</v>
      </c>
      <c r="J5566" s="70"/>
      <c r="K5566" s="178"/>
    </row>
    <row r="5567" spans="1:11">
      <c r="A5567" s="67" t="s">
        <v>3972</v>
      </c>
      <c r="B5567" s="68" t="s">
        <v>3973</v>
      </c>
      <c r="C5567" s="68" t="s">
        <v>3970</v>
      </c>
      <c r="D5567" s="68" t="s">
        <v>3971</v>
      </c>
      <c r="E5567" s="68" t="s">
        <v>4362</v>
      </c>
      <c r="F5567" s="68" t="s">
        <v>4363</v>
      </c>
      <c r="G5567" s="68" t="s">
        <v>4364</v>
      </c>
      <c r="H5567" s="69">
        <v>520924</v>
      </c>
      <c r="I5567" s="68" t="s">
        <v>5151</v>
      </c>
      <c r="J5567" s="70"/>
      <c r="K5567" s="178"/>
    </row>
    <row r="5568" spans="1:11">
      <c r="A5568" s="67" t="s">
        <v>3974</v>
      </c>
      <c r="B5568" s="68" t="s">
        <v>3975</v>
      </c>
      <c r="C5568" s="68" t="s">
        <v>3970</v>
      </c>
      <c r="D5568" s="68" t="s">
        <v>3971</v>
      </c>
      <c r="E5568" s="68" t="s">
        <v>4362</v>
      </c>
      <c r="F5568" s="68" t="s">
        <v>4363</v>
      </c>
      <c r="G5568" s="68" t="s">
        <v>4364</v>
      </c>
      <c r="H5568" s="69">
        <v>711319</v>
      </c>
      <c r="I5568" s="68" t="s">
        <v>5151</v>
      </c>
      <c r="J5568" s="70"/>
      <c r="K5568" s="178"/>
    </row>
    <row r="5569" spans="1:11">
      <c r="A5569" s="67" t="s">
        <v>3976</v>
      </c>
      <c r="B5569" s="68" t="s">
        <v>3977</v>
      </c>
      <c r="C5569" s="68" t="s">
        <v>3970</v>
      </c>
      <c r="D5569" s="68" t="s">
        <v>3971</v>
      </c>
      <c r="E5569" s="68" t="s">
        <v>4362</v>
      </c>
      <c r="F5569" s="68" t="s">
        <v>4363</v>
      </c>
      <c r="G5569" s="68" t="s">
        <v>4364</v>
      </c>
      <c r="H5569" s="69">
        <v>452146</v>
      </c>
      <c r="I5569" s="68" t="s">
        <v>5151</v>
      </c>
      <c r="J5569" s="70"/>
      <c r="K5569" s="178"/>
    </row>
    <row r="5570" spans="1:11">
      <c r="A5570" s="67" t="s">
        <v>3978</v>
      </c>
      <c r="B5570" s="68" t="s">
        <v>3979</v>
      </c>
      <c r="C5570" s="68" t="s">
        <v>3970</v>
      </c>
      <c r="D5570" s="68" t="s">
        <v>3971</v>
      </c>
      <c r="E5570" s="68" t="s">
        <v>4362</v>
      </c>
      <c r="F5570" s="68" t="s">
        <v>4363</v>
      </c>
      <c r="G5570" s="68" t="s">
        <v>4364</v>
      </c>
      <c r="H5570" s="69">
        <v>558299</v>
      </c>
      <c r="I5570" s="68" t="s">
        <v>5151</v>
      </c>
      <c r="J5570" s="70"/>
      <c r="K5570" s="178"/>
    </row>
    <row r="5571" spans="1:11">
      <c r="A5571" s="67" t="s">
        <v>3980</v>
      </c>
      <c r="B5571" s="68" t="s">
        <v>3981</v>
      </c>
      <c r="C5571" s="68" t="s">
        <v>3970</v>
      </c>
      <c r="D5571" s="68" t="s">
        <v>3971</v>
      </c>
      <c r="E5571" s="68" t="s">
        <v>4362</v>
      </c>
      <c r="F5571" s="68" t="s">
        <v>4363</v>
      </c>
      <c r="G5571" s="68" t="s">
        <v>4364</v>
      </c>
      <c r="H5571" s="69">
        <v>204952</v>
      </c>
      <c r="I5571" s="68" t="s">
        <v>5151</v>
      </c>
      <c r="J5571" s="70"/>
      <c r="K5571" s="178"/>
    </row>
    <row r="5572" spans="1:11">
      <c r="A5572" s="67" t="s">
        <v>3982</v>
      </c>
      <c r="B5572" s="68" t="s">
        <v>3983</v>
      </c>
      <c r="C5572" s="68" t="s">
        <v>3970</v>
      </c>
      <c r="D5572" s="68" t="s">
        <v>3971</v>
      </c>
      <c r="E5572" s="68" t="s">
        <v>4362</v>
      </c>
      <c r="F5572" s="68" t="s">
        <v>4363</v>
      </c>
      <c r="G5572" s="68" t="s">
        <v>4364</v>
      </c>
      <c r="H5572" s="69">
        <v>49125</v>
      </c>
      <c r="I5572" s="68" t="s">
        <v>5151</v>
      </c>
      <c r="J5572" s="70"/>
      <c r="K5572" s="178"/>
    </row>
    <row r="5573" spans="1:11">
      <c r="A5573" s="67" t="s">
        <v>3984</v>
      </c>
      <c r="B5573" s="68" t="s">
        <v>3985</v>
      </c>
      <c r="C5573" s="68" t="s">
        <v>3970</v>
      </c>
      <c r="D5573" s="68" t="s">
        <v>3971</v>
      </c>
      <c r="E5573" s="68" t="s">
        <v>4362</v>
      </c>
      <c r="F5573" s="68" t="s">
        <v>4363</v>
      </c>
      <c r="G5573" s="68" t="s">
        <v>4364</v>
      </c>
      <c r="H5573" s="69">
        <v>32067</v>
      </c>
      <c r="I5573" s="68" t="s">
        <v>5151</v>
      </c>
      <c r="J5573" s="70"/>
      <c r="K5573" s="178"/>
    </row>
    <row r="5574" spans="1:11">
      <c r="A5574" s="67" t="s">
        <v>5075</v>
      </c>
      <c r="B5574" s="68" t="s">
        <v>5117</v>
      </c>
      <c r="C5574" s="68" t="s">
        <v>3970</v>
      </c>
      <c r="D5574" s="68" t="s">
        <v>3971</v>
      </c>
      <c r="E5574" s="68" t="s">
        <v>4362</v>
      </c>
      <c r="F5574" s="68" t="s">
        <v>4363</v>
      </c>
      <c r="G5574" s="68" t="s">
        <v>4364</v>
      </c>
      <c r="H5574" s="69">
        <v>15487</v>
      </c>
      <c r="I5574" s="68" t="s">
        <v>5151</v>
      </c>
      <c r="J5574" s="70"/>
      <c r="K5574" s="178"/>
    </row>
    <row r="5575" spans="1:11">
      <c r="A5575" s="67" t="s">
        <v>5064</v>
      </c>
      <c r="B5575" s="68" t="s">
        <v>5109</v>
      </c>
      <c r="C5575" s="68" t="s">
        <v>3970</v>
      </c>
      <c r="D5575" s="68" t="s">
        <v>3971</v>
      </c>
      <c r="E5575" s="68" t="s">
        <v>4362</v>
      </c>
      <c r="F5575" s="68" t="s">
        <v>4363</v>
      </c>
      <c r="G5575" s="68" t="s">
        <v>4364</v>
      </c>
      <c r="H5575" s="69">
        <v>31707</v>
      </c>
      <c r="I5575" s="68" t="s">
        <v>5151</v>
      </c>
      <c r="J5575" s="70"/>
      <c r="K5575" s="178"/>
    </row>
    <row r="5576" spans="1:11">
      <c r="A5576" s="67" t="s">
        <v>3986</v>
      </c>
      <c r="B5576" s="68" t="s">
        <v>3987</v>
      </c>
      <c r="C5576" s="68" t="s">
        <v>3970</v>
      </c>
      <c r="D5576" s="68" t="s">
        <v>3971</v>
      </c>
      <c r="E5576" s="68" t="s">
        <v>4362</v>
      </c>
      <c r="F5576" s="68" t="s">
        <v>4363</v>
      </c>
      <c r="G5576" s="68" t="s">
        <v>4364</v>
      </c>
      <c r="H5576" s="69">
        <v>211</v>
      </c>
      <c r="I5576" s="68" t="s">
        <v>5151</v>
      </c>
      <c r="J5576" s="70"/>
      <c r="K5576" s="178"/>
    </row>
    <row r="5577" spans="1:11">
      <c r="A5577" s="67" t="s">
        <v>3988</v>
      </c>
      <c r="B5577" s="68" t="s">
        <v>3989</v>
      </c>
      <c r="C5577" s="68" t="s">
        <v>3970</v>
      </c>
      <c r="D5577" s="68" t="s">
        <v>3971</v>
      </c>
      <c r="E5577" s="68" t="s">
        <v>4362</v>
      </c>
      <c r="F5577" s="68" t="s">
        <v>4363</v>
      </c>
      <c r="G5577" s="68" t="s">
        <v>4364</v>
      </c>
      <c r="H5577" s="69">
        <v>13727</v>
      </c>
      <c r="I5577" s="68" t="s">
        <v>5151</v>
      </c>
      <c r="J5577" s="70"/>
      <c r="K5577" s="178"/>
    </row>
    <row r="5578" spans="1:11">
      <c r="A5578" s="67" t="s">
        <v>3990</v>
      </c>
      <c r="B5578" s="68" t="s">
        <v>3991</v>
      </c>
      <c r="C5578" s="68" t="s">
        <v>3970</v>
      </c>
      <c r="D5578" s="68" t="s">
        <v>3971</v>
      </c>
      <c r="E5578" s="68" t="s">
        <v>4362</v>
      </c>
      <c r="F5578" s="68" t="s">
        <v>4363</v>
      </c>
      <c r="G5578" s="68" t="s">
        <v>4364</v>
      </c>
      <c r="H5578" s="69">
        <v>112988</v>
      </c>
      <c r="I5578" s="68" t="s">
        <v>5151</v>
      </c>
      <c r="J5578" s="70"/>
      <c r="K5578" s="178"/>
    </row>
    <row r="5579" spans="1:11">
      <c r="A5579" s="67" t="s">
        <v>3992</v>
      </c>
      <c r="B5579" s="68" t="s">
        <v>3993</v>
      </c>
      <c r="C5579" s="68" t="s">
        <v>3970</v>
      </c>
      <c r="D5579" s="68" t="s">
        <v>3971</v>
      </c>
      <c r="E5579" s="68" t="s">
        <v>4362</v>
      </c>
      <c r="F5579" s="68" t="s">
        <v>4363</v>
      </c>
      <c r="G5579" s="68" t="s">
        <v>4364</v>
      </c>
      <c r="H5579" s="69">
        <v>126</v>
      </c>
      <c r="I5579" s="68" t="s">
        <v>5151</v>
      </c>
      <c r="J5579" s="70"/>
      <c r="K5579" s="178"/>
    </row>
    <row r="5580" spans="1:11">
      <c r="A5580" s="67" t="s">
        <v>3994</v>
      </c>
      <c r="B5580" s="68" t="s">
        <v>3995</v>
      </c>
      <c r="C5580" s="68" t="s">
        <v>3970</v>
      </c>
      <c r="D5580" s="68" t="s">
        <v>3971</v>
      </c>
      <c r="E5580" s="68" t="s">
        <v>4362</v>
      </c>
      <c r="F5580" s="68" t="s">
        <v>4363</v>
      </c>
      <c r="G5580" s="68" t="s">
        <v>4364</v>
      </c>
      <c r="H5580" s="69">
        <v>13669</v>
      </c>
      <c r="I5580" s="68" t="s">
        <v>5151</v>
      </c>
      <c r="J5580" s="70"/>
      <c r="K5580" s="178"/>
    </row>
    <row r="5581" spans="1:11">
      <c r="A5581" s="67" t="s">
        <v>4271</v>
      </c>
      <c r="B5581" s="68" t="s">
        <v>4272</v>
      </c>
      <c r="C5581" s="68" t="s">
        <v>3970</v>
      </c>
      <c r="D5581" s="68" t="s">
        <v>3971</v>
      </c>
      <c r="E5581" s="68" t="s">
        <v>4362</v>
      </c>
      <c r="F5581" s="68" t="s">
        <v>4363</v>
      </c>
      <c r="G5581" s="68" t="s">
        <v>4364</v>
      </c>
      <c r="H5581" s="69">
        <v>10733</v>
      </c>
      <c r="I5581" s="68" t="s">
        <v>5151</v>
      </c>
      <c r="J5581" s="70"/>
      <c r="K5581" s="178"/>
    </row>
    <row r="5582" spans="1:11">
      <c r="A5582" s="67" t="s">
        <v>4273</v>
      </c>
      <c r="B5582" s="68" t="s">
        <v>4274</v>
      </c>
      <c r="C5582" s="68" t="s">
        <v>3970</v>
      </c>
      <c r="D5582" s="68" t="s">
        <v>3971</v>
      </c>
      <c r="E5582" s="68" t="s">
        <v>4362</v>
      </c>
      <c r="F5582" s="68" t="s">
        <v>4363</v>
      </c>
      <c r="G5582" s="68" t="s">
        <v>4364</v>
      </c>
      <c r="H5582" s="69">
        <v>3120</v>
      </c>
      <c r="I5582" s="68" t="s">
        <v>5151</v>
      </c>
      <c r="J5582" s="70"/>
      <c r="K5582" s="178"/>
    </row>
    <row r="5583" spans="1:11">
      <c r="A5583" s="67" t="s">
        <v>4451</v>
      </c>
      <c r="B5583" s="68" t="s">
        <v>4452</v>
      </c>
      <c r="C5583" s="68" t="s">
        <v>3970</v>
      </c>
      <c r="D5583" s="68" t="s">
        <v>3971</v>
      </c>
      <c r="E5583" s="68" t="s">
        <v>4362</v>
      </c>
      <c r="F5583" s="68" t="s">
        <v>4363</v>
      </c>
      <c r="G5583" s="68" t="s">
        <v>4364</v>
      </c>
      <c r="H5583" s="69">
        <v>12342</v>
      </c>
      <c r="I5583" s="68" t="s">
        <v>5151</v>
      </c>
      <c r="J5583" s="70"/>
      <c r="K5583" s="178"/>
    </row>
    <row r="5584" spans="1:11">
      <c r="A5584" s="67" t="s">
        <v>4331</v>
      </c>
      <c r="B5584" s="68" t="s">
        <v>4213</v>
      </c>
      <c r="C5584" s="68" t="s">
        <v>3970</v>
      </c>
      <c r="D5584" s="68" t="s">
        <v>3971</v>
      </c>
      <c r="E5584" s="68" t="s">
        <v>4362</v>
      </c>
      <c r="F5584" s="68" t="s">
        <v>4363</v>
      </c>
      <c r="G5584" s="68" t="s">
        <v>4364</v>
      </c>
      <c r="H5584" s="69">
        <v>11325</v>
      </c>
      <c r="I5584" s="68" t="s">
        <v>5151</v>
      </c>
      <c r="J5584" s="70"/>
      <c r="K5584" s="178"/>
    </row>
    <row r="5585" spans="1:11">
      <c r="A5585" s="67" t="s">
        <v>4453</v>
      </c>
      <c r="B5585" s="68" t="s">
        <v>4454</v>
      </c>
      <c r="C5585" s="68" t="s">
        <v>3970</v>
      </c>
      <c r="D5585" s="68" t="s">
        <v>3971</v>
      </c>
      <c r="E5585" s="68" t="s">
        <v>4362</v>
      </c>
      <c r="F5585" s="68" t="s">
        <v>4363</v>
      </c>
      <c r="G5585" s="68" t="s">
        <v>4364</v>
      </c>
      <c r="H5585" s="69">
        <v>22268</v>
      </c>
      <c r="I5585" s="68" t="s">
        <v>5151</v>
      </c>
      <c r="J5585" s="70"/>
      <c r="K5585" s="178"/>
    </row>
    <row r="5586" spans="1:11">
      <c r="A5586" s="67" t="s">
        <v>4332</v>
      </c>
      <c r="B5586" s="68" t="s">
        <v>4333</v>
      </c>
      <c r="C5586" s="68" t="s">
        <v>3970</v>
      </c>
      <c r="D5586" s="68" t="s">
        <v>3971</v>
      </c>
      <c r="E5586" s="68" t="s">
        <v>4362</v>
      </c>
      <c r="F5586" s="68" t="s">
        <v>4363</v>
      </c>
      <c r="G5586" s="68" t="s">
        <v>4364</v>
      </c>
      <c r="H5586" s="69">
        <v>642</v>
      </c>
      <c r="I5586" s="68" t="s">
        <v>5151</v>
      </c>
      <c r="J5586" s="70"/>
      <c r="K5586" s="178"/>
    </row>
    <row r="5587" spans="1:11">
      <c r="A5587" s="67" t="s">
        <v>5076</v>
      </c>
      <c r="B5587" s="68" t="s">
        <v>4667</v>
      </c>
      <c r="C5587" s="68" t="s">
        <v>3970</v>
      </c>
      <c r="D5587" s="68" t="s">
        <v>3971</v>
      </c>
      <c r="E5587" s="68" t="s">
        <v>4362</v>
      </c>
      <c r="F5587" s="68" t="s">
        <v>4363</v>
      </c>
      <c r="G5587" s="68" t="s">
        <v>4364</v>
      </c>
      <c r="H5587" s="69">
        <v>502</v>
      </c>
      <c r="I5587" s="68" t="s">
        <v>5151</v>
      </c>
      <c r="J5587" s="70"/>
      <c r="K5587" s="178"/>
    </row>
    <row r="5588" spans="1:11">
      <c r="A5588" s="67" t="s">
        <v>5065</v>
      </c>
      <c r="B5588" s="68" t="s">
        <v>5110</v>
      </c>
      <c r="C5588" s="68" t="s">
        <v>3970</v>
      </c>
      <c r="D5588" s="68" t="s">
        <v>3971</v>
      </c>
      <c r="E5588" s="68" t="s">
        <v>4362</v>
      </c>
      <c r="F5588" s="68" t="s">
        <v>4363</v>
      </c>
      <c r="G5588" s="68" t="s">
        <v>4364</v>
      </c>
      <c r="H5588" s="69">
        <v>528</v>
      </c>
      <c r="I5588" s="68" t="s">
        <v>5151</v>
      </c>
      <c r="J5588" s="70"/>
      <c r="K5588" s="178"/>
    </row>
    <row r="5589" spans="1:11">
      <c r="A5589" s="67" t="s">
        <v>5077</v>
      </c>
      <c r="B5589" s="68" t="s">
        <v>5118</v>
      </c>
      <c r="C5589" s="68" t="s">
        <v>3970</v>
      </c>
      <c r="D5589" s="68" t="s">
        <v>3971</v>
      </c>
      <c r="E5589" s="68" t="s">
        <v>4362</v>
      </c>
      <c r="F5589" s="68" t="s">
        <v>4363</v>
      </c>
      <c r="G5589" s="68" t="s">
        <v>4364</v>
      </c>
      <c r="H5589" s="69">
        <v>29366</v>
      </c>
      <c r="I5589" s="68" t="s">
        <v>5151</v>
      </c>
      <c r="J5589" s="70"/>
      <c r="K5589" s="178"/>
    </row>
    <row r="5590" spans="1:11">
      <c r="A5590" s="67" t="s">
        <v>3998</v>
      </c>
      <c r="B5590" s="68" t="s">
        <v>3999</v>
      </c>
      <c r="C5590" s="68" t="s">
        <v>3970</v>
      </c>
      <c r="D5590" s="68" t="s">
        <v>3971</v>
      </c>
      <c r="E5590" s="68" t="s">
        <v>4362</v>
      </c>
      <c r="F5590" s="68" t="s">
        <v>4363</v>
      </c>
      <c r="G5590" s="68" t="s">
        <v>4364</v>
      </c>
      <c r="H5590" s="69">
        <v>230605</v>
      </c>
      <c r="I5590" s="68" t="s">
        <v>5151</v>
      </c>
      <c r="J5590" s="70"/>
      <c r="K5590" s="178"/>
    </row>
    <row r="5591" spans="1:11">
      <c r="A5591" s="67" t="s">
        <v>4000</v>
      </c>
      <c r="B5591" s="68" t="s">
        <v>4001</v>
      </c>
      <c r="C5591" s="68" t="s">
        <v>3970</v>
      </c>
      <c r="D5591" s="68" t="s">
        <v>3971</v>
      </c>
      <c r="E5591" s="68" t="s">
        <v>4362</v>
      </c>
      <c r="F5591" s="68" t="s">
        <v>4363</v>
      </c>
      <c r="G5591" s="68" t="s">
        <v>4364</v>
      </c>
      <c r="H5591" s="69">
        <v>45287</v>
      </c>
      <c r="I5591" s="68" t="s">
        <v>5151</v>
      </c>
      <c r="J5591" s="70"/>
      <c r="K5591" s="178"/>
    </row>
    <row r="5592" spans="1:11">
      <c r="A5592" s="67" t="s">
        <v>4002</v>
      </c>
      <c r="B5592" s="68" t="s">
        <v>4003</v>
      </c>
      <c r="C5592" s="68" t="s">
        <v>4004</v>
      </c>
      <c r="D5592" s="68" t="s">
        <v>4005</v>
      </c>
      <c r="E5592" s="68" t="s">
        <v>4362</v>
      </c>
      <c r="F5592" s="68" t="s">
        <v>4363</v>
      </c>
      <c r="G5592" s="68" t="s">
        <v>4364</v>
      </c>
      <c r="H5592" s="69">
        <v>788966</v>
      </c>
      <c r="I5592" s="68" t="s">
        <v>5151</v>
      </c>
      <c r="J5592" s="70"/>
      <c r="K5592" s="178"/>
    </row>
    <row r="5593" spans="1:11">
      <c r="A5593" s="67" t="s">
        <v>4006</v>
      </c>
      <c r="B5593" s="68" t="s">
        <v>4007</v>
      </c>
      <c r="C5593" s="68" t="s">
        <v>4004</v>
      </c>
      <c r="D5593" s="68" t="s">
        <v>4005</v>
      </c>
      <c r="E5593" s="68" t="s">
        <v>4362</v>
      </c>
      <c r="F5593" s="68" t="s">
        <v>4363</v>
      </c>
      <c r="G5593" s="68" t="s">
        <v>4364</v>
      </c>
      <c r="H5593" s="69">
        <v>1128510</v>
      </c>
      <c r="I5593" s="68" t="s">
        <v>5151</v>
      </c>
      <c r="J5593" s="70"/>
      <c r="K5593" s="178"/>
    </row>
    <row r="5594" spans="1:11">
      <c r="A5594" s="67" t="s">
        <v>4008</v>
      </c>
      <c r="B5594" s="68" t="s">
        <v>4009</v>
      </c>
      <c r="C5594" s="68" t="s">
        <v>4004</v>
      </c>
      <c r="D5594" s="68" t="s">
        <v>4005</v>
      </c>
      <c r="E5594" s="68" t="s">
        <v>4362</v>
      </c>
      <c r="F5594" s="68" t="s">
        <v>4363</v>
      </c>
      <c r="G5594" s="68" t="s">
        <v>4364</v>
      </c>
      <c r="H5594" s="69">
        <v>156455</v>
      </c>
      <c r="I5594" s="68" t="s">
        <v>5151</v>
      </c>
      <c r="J5594" s="70"/>
      <c r="K5594" s="178"/>
    </row>
    <row r="5595" spans="1:11">
      <c r="A5595" s="67" t="s">
        <v>4010</v>
      </c>
      <c r="B5595" s="68" t="s">
        <v>4011</v>
      </c>
      <c r="C5595" s="68" t="s">
        <v>4004</v>
      </c>
      <c r="D5595" s="68" t="s">
        <v>4005</v>
      </c>
      <c r="E5595" s="68" t="s">
        <v>4362</v>
      </c>
      <c r="F5595" s="68" t="s">
        <v>4363</v>
      </c>
      <c r="G5595" s="68" t="s">
        <v>4364</v>
      </c>
      <c r="H5595" s="69">
        <v>92765</v>
      </c>
      <c r="I5595" s="68" t="s">
        <v>5151</v>
      </c>
      <c r="J5595" s="70"/>
      <c r="K5595" s="178"/>
    </row>
    <row r="5596" spans="1:11">
      <c r="A5596" s="67" t="s">
        <v>4012</v>
      </c>
      <c r="B5596" s="68" t="s">
        <v>4013</v>
      </c>
      <c r="C5596" s="68" t="s">
        <v>4004</v>
      </c>
      <c r="D5596" s="68" t="s">
        <v>4005</v>
      </c>
      <c r="E5596" s="68" t="s">
        <v>4362</v>
      </c>
      <c r="F5596" s="68" t="s">
        <v>4363</v>
      </c>
      <c r="G5596" s="68" t="s">
        <v>4364</v>
      </c>
      <c r="H5596" s="69">
        <v>45847</v>
      </c>
      <c r="I5596" s="68" t="s">
        <v>5151</v>
      </c>
      <c r="J5596" s="70"/>
      <c r="K5596" s="178"/>
    </row>
    <row r="5597" spans="1:11">
      <c r="A5597" s="67" t="s">
        <v>4014</v>
      </c>
      <c r="B5597" s="68" t="s">
        <v>4015</v>
      </c>
      <c r="C5597" s="68" t="s">
        <v>4004</v>
      </c>
      <c r="D5597" s="68" t="s">
        <v>4005</v>
      </c>
      <c r="E5597" s="68" t="s">
        <v>4362</v>
      </c>
      <c r="F5597" s="68" t="s">
        <v>4363</v>
      </c>
      <c r="G5597" s="68" t="s">
        <v>4364</v>
      </c>
      <c r="H5597" s="69">
        <v>149300</v>
      </c>
      <c r="I5597" s="68" t="s">
        <v>5151</v>
      </c>
      <c r="J5597" s="70"/>
      <c r="K5597" s="178"/>
    </row>
    <row r="5598" spans="1:11">
      <c r="A5598" s="67" t="s">
        <v>4282</v>
      </c>
      <c r="B5598" s="68" t="s">
        <v>4213</v>
      </c>
      <c r="C5598" s="68" t="s">
        <v>4004</v>
      </c>
      <c r="D5598" s="68" t="s">
        <v>4005</v>
      </c>
      <c r="E5598" s="68" t="s">
        <v>4362</v>
      </c>
      <c r="F5598" s="68" t="s">
        <v>4363</v>
      </c>
      <c r="G5598" s="68" t="s">
        <v>4364</v>
      </c>
      <c r="H5598" s="69">
        <v>16842</v>
      </c>
      <c r="I5598" s="68" t="s">
        <v>5151</v>
      </c>
      <c r="J5598" s="70"/>
      <c r="K5598" s="178"/>
    </row>
    <row r="5599" spans="1:11">
      <c r="A5599" s="67" t="s">
        <v>4016</v>
      </c>
      <c r="B5599" s="68" t="s">
        <v>4017</v>
      </c>
      <c r="C5599" s="68" t="s">
        <v>4004</v>
      </c>
      <c r="D5599" s="68" t="s">
        <v>4005</v>
      </c>
      <c r="E5599" s="68" t="s">
        <v>4362</v>
      </c>
      <c r="F5599" s="68" t="s">
        <v>4363</v>
      </c>
      <c r="G5599" s="68" t="s">
        <v>4364</v>
      </c>
      <c r="H5599" s="69">
        <v>140839</v>
      </c>
      <c r="I5599" s="68" t="s">
        <v>5151</v>
      </c>
      <c r="J5599" s="70"/>
      <c r="K5599" s="178"/>
    </row>
    <row r="5600" spans="1:11">
      <c r="A5600" s="67" t="s">
        <v>4018</v>
      </c>
      <c r="B5600" s="68" t="s">
        <v>4019</v>
      </c>
      <c r="C5600" s="68" t="s">
        <v>4004</v>
      </c>
      <c r="D5600" s="68" t="s">
        <v>4005</v>
      </c>
      <c r="E5600" s="68" t="s">
        <v>4362</v>
      </c>
      <c r="F5600" s="68" t="s">
        <v>4363</v>
      </c>
      <c r="G5600" s="68" t="s">
        <v>4364</v>
      </c>
      <c r="H5600" s="69">
        <v>272922</v>
      </c>
      <c r="I5600" s="68" t="s">
        <v>5151</v>
      </c>
      <c r="J5600" s="70"/>
      <c r="K5600" s="178"/>
    </row>
    <row r="5601" spans="1:11">
      <c r="A5601" s="67" t="s">
        <v>4455</v>
      </c>
      <c r="B5601" s="68" t="s">
        <v>4456</v>
      </c>
      <c r="C5601" s="68" t="s">
        <v>4022</v>
      </c>
      <c r="D5601" s="68" t="s">
        <v>4023</v>
      </c>
      <c r="E5601" s="68" t="s">
        <v>4362</v>
      </c>
      <c r="F5601" s="68" t="s">
        <v>4363</v>
      </c>
      <c r="G5601" s="68" t="s">
        <v>4364</v>
      </c>
      <c r="H5601" s="69">
        <v>2179</v>
      </c>
      <c r="I5601" s="68" t="s">
        <v>5151</v>
      </c>
      <c r="J5601" s="70"/>
      <c r="K5601" s="178"/>
    </row>
    <row r="5602" spans="1:11">
      <c r="A5602" s="67" t="s">
        <v>4457</v>
      </c>
      <c r="B5602" s="68" t="s">
        <v>4458</v>
      </c>
      <c r="C5602" s="68" t="s">
        <v>4022</v>
      </c>
      <c r="D5602" s="68" t="s">
        <v>4023</v>
      </c>
      <c r="E5602" s="68" t="s">
        <v>4362</v>
      </c>
      <c r="F5602" s="68" t="s">
        <v>4363</v>
      </c>
      <c r="G5602" s="68" t="s">
        <v>4364</v>
      </c>
      <c r="H5602" s="69">
        <v>2252</v>
      </c>
      <c r="I5602" s="68" t="s">
        <v>5151</v>
      </c>
      <c r="J5602" s="70"/>
      <c r="K5602" s="178"/>
    </row>
    <row r="5603" spans="1:11">
      <c r="A5603" s="67" t="s">
        <v>4020</v>
      </c>
      <c r="B5603" s="68" t="s">
        <v>4021</v>
      </c>
      <c r="C5603" s="68" t="s">
        <v>4022</v>
      </c>
      <c r="D5603" s="68" t="s">
        <v>4023</v>
      </c>
      <c r="E5603" s="68" t="s">
        <v>4362</v>
      </c>
      <c r="F5603" s="68" t="s">
        <v>4363</v>
      </c>
      <c r="G5603" s="68" t="s">
        <v>4364</v>
      </c>
      <c r="H5603" s="69">
        <v>2336176</v>
      </c>
      <c r="I5603" s="68" t="s">
        <v>5151</v>
      </c>
      <c r="J5603" s="70"/>
      <c r="K5603" s="178"/>
    </row>
    <row r="5604" spans="1:11">
      <c r="A5604" s="67" t="s">
        <v>4024</v>
      </c>
      <c r="B5604" s="68" t="s">
        <v>4025</v>
      </c>
      <c r="C5604" s="68" t="s">
        <v>4022</v>
      </c>
      <c r="D5604" s="68" t="s">
        <v>4023</v>
      </c>
      <c r="E5604" s="68" t="s">
        <v>4362</v>
      </c>
      <c r="F5604" s="68" t="s">
        <v>4363</v>
      </c>
      <c r="G5604" s="68" t="s">
        <v>4364</v>
      </c>
      <c r="H5604" s="69">
        <v>51562</v>
      </c>
      <c r="I5604" s="68" t="s">
        <v>5151</v>
      </c>
      <c r="J5604" s="70"/>
      <c r="K5604" s="178"/>
    </row>
    <row r="5605" spans="1:11">
      <c r="A5605" s="67" t="s">
        <v>4026</v>
      </c>
      <c r="B5605" s="68" t="s">
        <v>4027</v>
      </c>
      <c r="C5605" s="68" t="s">
        <v>4022</v>
      </c>
      <c r="D5605" s="68" t="s">
        <v>4023</v>
      </c>
      <c r="E5605" s="68" t="s">
        <v>4362</v>
      </c>
      <c r="F5605" s="68" t="s">
        <v>4363</v>
      </c>
      <c r="G5605" s="68" t="s">
        <v>4364</v>
      </c>
      <c r="H5605" s="69">
        <v>24646</v>
      </c>
      <c r="I5605" s="68" t="s">
        <v>5151</v>
      </c>
      <c r="J5605" s="70"/>
      <c r="K5605" s="178"/>
    </row>
    <row r="5606" spans="1:11">
      <c r="A5606" s="67" t="s">
        <v>4459</v>
      </c>
      <c r="B5606" s="68" t="s">
        <v>4460</v>
      </c>
      <c r="C5606" s="68" t="s">
        <v>4022</v>
      </c>
      <c r="D5606" s="68" t="s">
        <v>4023</v>
      </c>
      <c r="E5606" s="68" t="s">
        <v>4362</v>
      </c>
      <c r="F5606" s="68" t="s">
        <v>4363</v>
      </c>
      <c r="G5606" s="68" t="s">
        <v>4364</v>
      </c>
      <c r="H5606" s="69">
        <v>14780</v>
      </c>
      <c r="I5606" s="68" t="s">
        <v>5151</v>
      </c>
      <c r="J5606" s="70"/>
      <c r="K5606" s="178"/>
    </row>
    <row r="5607" spans="1:11">
      <c r="A5607" s="67" t="s">
        <v>5066</v>
      </c>
      <c r="B5607" s="68" t="s">
        <v>4668</v>
      </c>
      <c r="C5607" s="68" t="s">
        <v>4022</v>
      </c>
      <c r="D5607" s="68" t="s">
        <v>4023</v>
      </c>
      <c r="E5607" s="68" t="s">
        <v>4362</v>
      </c>
      <c r="F5607" s="68" t="s">
        <v>4363</v>
      </c>
      <c r="G5607" s="68" t="s">
        <v>4364</v>
      </c>
      <c r="H5607" s="69">
        <v>13447</v>
      </c>
      <c r="I5607" s="68" t="s">
        <v>5151</v>
      </c>
      <c r="J5607" s="70"/>
      <c r="K5607" s="178"/>
    </row>
    <row r="5608" spans="1:11">
      <c r="A5608" s="67" t="s">
        <v>4030</v>
      </c>
      <c r="B5608" s="68" t="s">
        <v>4031</v>
      </c>
      <c r="C5608" s="68" t="s">
        <v>4022</v>
      </c>
      <c r="D5608" s="68" t="s">
        <v>4023</v>
      </c>
      <c r="E5608" s="68" t="s">
        <v>4362</v>
      </c>
      <c r="F5608" s="68" t="s">
        <v>4363</v>
      </c>
      <c r="G5608" s="68" t="s">
        <v>4364</v>
      </c>
      <c r="H5608" s="69">
        <v>21877</v>
      </c>
      <c r="I5608" s="68" t="s">
        <v>5151</v>
      </c>
      <c r="J5608" s="70"/>
      <c r="K5608" s="178"/>
    </row>
    <row r="5609" spans="1:11">
      <c r="A5609" s="67" t="s">
        <v>4032</v>
      </c>
      <c r="B5609" s="68" t="s">
        <v>4033</v>
      </c>
      <c r="C5609" s="68" t="s">
        <v>4022</v>
      </c>
      <c r="D5609" s="68" t="s">
        <v>4023</v>
      </c>
      <c r="E5609" s="68" t="s">
        <v>4362</v>
      </c>
      <c r="F5609" s="68" t="s">
        <v>4363</v>
      </c>
      <c r="G5609" s="68" t="s">
        <v>4364</v>
      </c>
      <c r="H5609" s="69">
        <v>192824</v>
      </c>
      <c r="I5609" s="68" t="s">
        <v>5151</v>
      </c>
      <c r="J5609" s="70"/>
      <c r="K5609" s="178"/>
    </row>
    <row r="5610" spans="1:11">
      <c r="A5610" s="67" t="s">
        <v>4034</v>
      </c>
      <c r="B5610" s="68" t="s">
        <v>4035</v>
      </c>
      <c r="C5610" s="68" t="s">
        <v>4022</v>
      </c>
      <c r="D5610" s="68" t="s">
        <v>4023</v>
      </c>
      <c r="E5610" s="68" t="s">
        <v>4362</v>
      </c>
      <c r="F5610" s="68" t="s">
        <v>4363</v>
      </c>
      <c r="G5610" s="68" t="s">
        <v>4364</v>
      </c>
      <c r="H5610" s="69">
        <v>1361509</v>
      </c>
      <c r="I5610" s="68" t="s">
        <v>5151</v>
      </c>
      <c r="J5610" s="70"/>
      <c r="K5610" s="178"/>
    </row>
    <row r="5611" spans="1:11">
      <c r="A5611" s="67" t="s">
        <v>4461</v>
      </c>
      <c r="B5611" s="68" t="s">
        <v>4462</v>
      </c>
      <c r="C5611" s="68" t="s">
        <v>4022</v>
      </c>
      <c r="D5611" s="68" t="s">
        <v>4023</v>
      </c>
      <c r="E5611" s="68" t="s">
        <v>4362</v>
      </c>
      <c r="F5611" s="68" t="s">
        <v>4363</v>
      </c>
      <c r="G5611" s="68" t="s">
        <v>4364</v>
      </c>
      <c r="H5611" s="69">
        <v>18232</v>
      </c>
      <c r="I5611" s="68" t="s">
        <v>5151</v>
      </c>
      <c r="J5611" s="70"/>
      <c r="K5611" s="178"/>
    </row>
    <row r="5612" spans="1:11">
      <c r="A5612" s="67" t="s">
        <v>4036</v>
      </c>
      <c r="B5612" s="68" t="s">
        <v>4037</v>
      </c>
      <c r="C5612" s="68" t="s">
        <v>4022</v>
      </c>
      <c r="D5612" s="68" t="s">
        <v>4023</v>
      </c>
      <c r="E5612" s="68" t="s">
        <v>4362</v>
      </c>
      <c r="F5612" s="68" t="s">
        <v>4363</v>
      </c>
      <c r="G5612" s="68" t="s">
        <v>4364</v>
      </c>
      <c r="H5612" s="69">
        <v>74294</v>
      </c>
      <c r="I5612" s="68" t="s">
        <v>5151</v>
      </c>
      <c r="J5612" s="70"/>
      <c r="K5612" s="178"/>
    </row>
    <row r="5613" spans="1:11">
      <c r="A5613" s="67" t="s">
        <v>4038</v>
      </c>
      <c r="B5613" s="68" t="s">
        <v>4039</v>
      </c>
      <c r="C5613" s="68" t="s">
        <v>4022</v>
      </c>
      <c r="D5613" s="68" t="s">
        <v>4023</v>
      </c>
      <c r="E5613" s="68" t="s">
        <v>4362</v>
      </c>
      <c r="F5613" s="68" t="s">
        <v>4363</v>
      </c>
      <c r="G5613" s="68" t="s">
        <v>4364</v>
      </c>
      <c r="H5613" s="69">
        <v>149291</v>
      </c>
      <c r="I5613" s="68" t="s">
        <v>5151</v>
      </c>
      <c r="J5613" s="70"/>
      <c r="K5613" s="178"/>
    </row>
    <row r="5614" spans="1:11">
      <c r="A5614" s="67" t="s">
        <v>4040</v>
      </c>
      <c r="B5614" s="68" t="s">
        <v>4041</v>
      </c>
      <c r="C5614" s="68" t="s">
        <v>4042</v>
      </c>
      <c r="D5614" s="68" t="s">
        <v>4043</v>
      </c>
      <c r="E5614" s="68" t="s">
        <v>4362</v>
      </c>
      <c r="F5614" s="68" t="s">
        <v>4363</v>
      </c>
      <c r="G5614" s="68" t="s">
        <v>4364</v>
      </c>
      <c r="H5614" s="69">
        <v>15084</v>
      </c>
      <c r="I5614" s="68" t="s">
        <v>5151</v>
      </c>
      <c r="J5614" s="70"/>
      <c r="K5614" s="178"/>
    </row>
    <row r="5615" spans="1:11">
      <c r="A5615" s="67" t="s">
        <v>4044</v>
      </c>
      <c r="B5615" s="68" t="s">
        <v>4045</v>
      </c>
      <c r="C5615" s="68" t="s">
        <v>4042</v>
      </c>
      <c r="D5615" s="68" t="s">
        <v>4043</v>
      </c>
      <c r="E5615" s="68" t="s">
        <v>4362</v>
      </c>
      <c r="F5615" s="68" t="s">
        <v>4363</v>
      </c>
      <c r="G5615" s="68" t="s">
        <v>4364</v>
      </c>
      <c r="H5615" s="69">
        <v>44014</v>
      </c>
      <c r="I5615" s="68" t="s">
        <v>5151</v>
      </c>
      <c r="J5615" s="70"/>
      <c r="K5615" s="178"/>
    </row>
    <row r="5616" spans="1:11">
      <c r="A5616" s="67" t="s">
        <v>4046</v>
      </c>
      <c r="B5616" s="68" t="s">
        <v>4047</v>
      </c>
      <c r="C5616" s="68" t="s">
        <v>4042</v>
      </c>
      <c r="D5616" s="68" t="s">
        <v>4043</v>
      </c>
      <c r="E5616" s="68" t="s">
        <v>4362</v>
      </c>
      <c r="F5616" s="68" t="s">
        <v>4363</v>
      </c>
      <c r="G5616" s="68" t="s">
        <v>4364</v>
      </c>
      <c r="H5616" s="69">
        <v>700011</v>
      </c>
      <c r="I5616" s="68" t="s">
        <v>5151</v>
      </c>
      <c r="J5616" s="70"/>
      <c r="K5616" s="178"/>
    </row>
    <row r="5617" spans="1:11">
      <c r="A5617" s="67" t="s">
        <v>4048</v>
      </c>
      <c r="B5617" s="68" t="s">
        <v>4049</v>
      </c>
      <c r="C5617" s="68" t="s">
        <v>4042</v>
      </c>
      <c r="D5617" s="68" t="s">
        <v>4043</v>
      </c>
      <c r="E5617" s="68" t="s">
        <v>4362</v>
      </c>
      <c r="F5617" s="68" t="s">
        <v>4363</v>
      </c>
      <c r="G5617" s="68" t="s">
        <v>4364</v>
      </c>
      <c r="H5617" s="69">
        <v>1025761</v>
      </c>
      <c r="I5617" s="68" t="s">
        <v>5151</v>
      </c>
      <c r="J5617" s="70"/>
      <c r="K5617" s="178"/>
    </row>
    <row r="5618" spans="1:11">
      <c r="A5618" s="67" t="s">
        <v>4050</v>
      </c>
      <c r="B5618" s="68" t="s">
        <v>4051</v>
      </c>
      <c r="C5618" s="68" t="s">
        <v>4042</v>
      </c>
      <c r="D5618" s="68" t="s">
        <v>4043</v>
      </c>
      <c r="E5618" s="68" t="s">
        <v>4362</v>
      </c>
      <c r="F5618" s="68" t="s">
        <v>4363</v>
      </c>
      <c r="G5618" s="68" t="s">
        <v>4364</v>
      </c>
      <c r="H5618" s="69">
        <v>1058648</v>
      </c>
      <c r="I5618" s="68" t="s">
        <v>5151</v>
      </c>
      <c r="J5618" s="70"/>
      <c r="K5618" s="178"/>
    </row>
    <row r="5619" spans="1:11">
      <c r="A5619" s="67" t="s">
        <v>4052</v>
      </c>
      <c r="B5619" s="68" t="s">
        <v>4053</v>
      </c>
      <c r="C5619" s="68" t="s">
        <v>4042</v>
      </c>
      <c r="D5619" s="68" t="s">
        <v>4043</v>
      </c>
      <c r="E5619" s="68" t="s">
        <v>4362</v>
      </c>
      <c r="F5619" s="68" t="s">
        <v>4363</v>
      </c>
      <c r="G5619" s="68" t="s">
        <v>4364</v>
      </c>
      <c r="H5619" s="69">
        <v>47292</v>
      </c>
      <c r="I5619" s="68" t="s">
        <v>5151</v>
      </c>
      <c r="J5619" s="70"/>
      <c r="K5619" s="178"/>
    </row>
    <row r="5620" spans="1:11">
      <c r="A5620" s="67" t="s">
        <v>4054</v>
      </c>
      <c r="B5620" s="68" t="s">
        <v>4055</v>
      </c>
      <c r="C5620" s="68" t="s">
        <v>4042</v>
      </c>
      <c r="D5620" s="68" t="s">
        <v>4043</v>
      </c>
      <c r="E5620" s="68" t="s">
        <v>4362</v>
      </c>
      <c r="F5620" s="68" t="s">
        <v>4363</v>
      </c>
      <c r="G5620" s="68" t="s">
        <v>4364</v>
      </c>
      <c r="H5620" s="69">
        <v>37020</v>
      </c>
      <c r="I5620" s="68" t="s">
        <v>5151</v>
      </c>
      <c r="J5620" s="70"/>
      <c r="K5620" s="178"/>
    </row>
    <row r="5621" spans="1:11">
      <c r="A5621" s="67" t="s">
        <v>4056</v>
      </c>
      <c r="B5621" s="68" t="s">
        <v>4057</v>
      </c>
      <c r="C5621" s="68" t="s">
        <v>4042</v>
      </c>
      <c r="D5621" s="68" t="s">
        <v>4043</v>
      </c>
      <c r="E5621" s="68" t="s">
        <v>4362</v>
      </c>
      <c r="F5621" s="68" t="s">
        <v>4363</v>
      </c>
      <c r="G5621" s="68" t="s">
        <v>4364</v>
      </c>
      <c r="H5621" s="69">
        <v>115019</v>
      </c>
      <c r="I5621" s="68" t="s">
        <v>5151</v>
      </c>
      <c r="J5621" s="70"/>
      <c r="K5621" s="178"/>
    </row>
    <row r="5622" spans="1:11">
      <c r="A5622" s="67" t="s">
        <v>4463</v>
      </c>
      <c r="B5622" s="68" t="s">
        <v>4464</v>
      </c>
      <c r="C5622" s="68" t="s">
        <v>4042</v>
      </c>
      <c r="D5622" s="68" t="s">
        <v>4043</v>
      </c>
      <c r="E5622" s="68" t="s">
        <v>4362</v>
      </c>
      <c r="F5622" s="68" t="s">
        <v>4363</v>
      </c>
      <c r="G5622" s="68" t="s">
        <v>4364</v>
      </c>
      <c r="H5622" s="69">
        <v>9557</v>
      </c>
      <c r="I5622" s="68" t="s">
        <v>5151</v>
      </c>
      <c r="J5622" s="70"/>
      <c r="K5622" s="178"/>
    </row>
    <row r="5623" spans="1:11">
      <c r="A5623" s="67" t="s">
        <v>4058</v>
      </c>
      <c r="B5623" s="68" t="s">
        <v>4059</v>
      </c>
      <c r="C5623" s="68" t="s">
        <v>4042</v>
      </c>
      <c r="D5623" s="68" t="s">
        <v>4043</v>
      </c>
      <c r="E5623" s="68" t="s">
        <v>4362</v>
      </c>
      <c r="F5623" s="68" t="s">
        <v>4363</v>
      </c>
      <c r="G5623" s="68" t="s">
        <v>4364</v>
      </c>
      <c r="H5623" s="69">
        <v>199930</v>
      </c>
      <c r="I5623" s="68" t="s">
        <v>5151</v>
      </c>
      <c r="J5623" s="70"/>
      <c r="K5623" s="178"/>
    </row>
    <row r="5624" spans="1:11">
      <c r="A5624" s="67" t="s">
        <v>4060</v>
      </c>
      <c r="B5624" s="68" t="s">
        <v>4061</v>
      </c>
      <c r="C5624" s="68" t="s">
        <v>4042</v>
      </c>
      <c r="D5624" s="68" t="s">
        <v>4043</v>
      </c>
      <c r="E5624" s="68" t="s">
        <v>4362</v>
      </c>
      <c r="F5624" s="68" t="s">
        <v>4363</v>
      </c>
      <c r="G5624" s="68" t="s">
        <v>4364</v>
      </c>
      <c r="H5624" s="69">
        <v>104832</v>
      </c>
      <c r="I5624" s="68" t="s">
        <v>5151</v>
      </c>
      <c r="J5624" s="70"/>
      <c r="K5624" s="178"/>
    </row>
    <row r="5625" spans="1:11">
      <c r="A5625" s="67" t="s">
        <v>4228</v>
      </c>
      <c r="B5625" s="68" t="s">
        <v>4229</v>
      </c>
      <c r="C5625" s="68" t="s">
        <v>4042</v>
      </c>
      <c r="D5625" s="68" t="s">
        <v>4043</v>
      </c>
      <c r="E5625" s="68" t="s">
        <v>4362</v>
      </c>
      <c r="F5625" s="68" t="s">
        <v>4363</v>
      </c>
      <c r="G5625" s="68" t="s">
        <v>4364</v>
      </c>
      <c r="H5625" s="69">
        <v>51457</v>
      </c>
      <c r="I5625" s="68" t="s">
        <v>5151</v>
      </c>
      <c r="J5625" s="70"/>
      <c r="K5625" s="178"/>
    </row>
    <row r="5626" spans="1:11">
      <c r="A5626" s="67" t="s">
        <v>4064</v>
      </c>
      <c r="B5626" s="68" t="s">
        <v>4065</v>
      </c>
      <c r="C5626" s="68" t="s">
        <v>4042</v>
      </c>
      <c r="D5626" s="68" t="s">
        <v>4043</v>
      </c>
      <c r="E5626" s="68" t="s">
        <v>4362</v>
      </c>
      <c r="F5626" s="68" t="s">
        <v>4363</v>
      </c>
      <c r="G5626" s="68" t="s">
        <v>4364</v>
      </c>
      <c r="H5626" s="69">
        <v>9259</v>
      </c>
      <c r="I5626" s="68" t="s">
        <v>5151</v>
      </c>
      <c r="J5626" s="70"/>
      <c r="K5626" s="178"/>
    </row>
    <row r="5627" spans="1:11">
      <c r="A5627" s="67" t="s">
        <v>4316</v>
      </c>
      <c r="B5627" s="68" t="s">
        <v>4213</v>
      </c>
      <c r="C5627" s="68" t="s">
        <v>4042</v>
      </c>
      <c r="D5627" s="68" t="s">
        <v>4043</v>
      </c>
      <c r="E5627" s="68" t="s">
        <v>4362</v>
      </c>
      <c r="F5627" s="68" t="s">
        <v>4363</v>
      </c>
      <c r="G5627" s="68" t="s">
        <v>4364</v>
      </c>
      <c r="H5627" s="69">
        <v>857777</v>
      </c>
      <c r="I5627" s="68" t="s">
        <v>5151</v>
      </c>
      <c r="J5627" s="70"/>
      <c r="K5627" s="178"/>
    </row>
    <row r="5628" spans="1:11">
      <c r="A5628" s="67" t="s">
        <v>4068</v>
      </c>
      <c r="B5628" s="68" t="s">
        <v>4069</v>
      </c>
      <c r="C5628" s="68" t="s">
        <v>4042</v>
      </c>
      <c r="D5628" s="68" t="s">
        <v>4043</v>
      </c>
      <c r="E5628" s="68" t="s">
        <v>4362</v>
      </c>
      <c r="F5628" s="68" t="s">
        <v>4363</v>
      </c>
      <c r="G5628" s="68" t="s">
        <v>4364</v>
      </c>
      <c r="H5628" s="69">
        <v>98363</v>
      </c>
      <c r="I5628" s="68" t="s">
        <v>5151</v>
      </c>
      <c r="J5628" s="70"/>
      <c r="K5628" s="178"/>
    </row>
    <row r="5629" spans="1:11">
      <c r="A5629" s="67" t="s">
        <v>4070</v>
      </c>
      <c r="B5629" s="68" t="s">
        <v>4071</v>
      </c>
      <c r="C5629" s="68" t="s">
        <v>4072</v>
      </c>
      <c r="D5629" s="68" t="s">
        <v>4073</v>
      </c>
      <c r="E5629" s="68" t="s">
        <v>4362</v>
      </c>
      <c r="F5629" s="68" t="s">
        <v>4363</v>
      </c>
      <c r="G5629" s="68" t="s">
        <v>4364</v>
      </c>
      <c r="H5629" s="69">
        <v>1529433</v>
      </c>
      <c r="I5629" s="68" t="s">
        <v>5151</v>
      </c>
      <c r="J5629" s="70"/>
      <c r="K5629" s="178"/>
    </row>
    <row r="5630" spans="1:11">
      <c r="A5630" s="67" t="s">
        <v>4074</v>
      </c>
      <c r="B5630" s="68" t="s">
        <v>4075</v>
      </c>
      <c r="C5630" s="68" t="s">
        <v>4072</v>
      </c>
      <c r="D5630" s="68" t="s">
        <v>4073</v>
      </c>
      <c r="E5630" s="68" t="s">
        <v>4362</v>
      </c>
      <c r="F5630" s="68" t="s">
        <v>4363</v>
      </c>
      <c r="G5630" s="68" t="s">
        <v>4364</v>
      </c>
      <c r="H5630" s="69">
        <v>109604</v>
      </c>
      <c r="I5630" s="68" t="s">
        <v>5151</v>
      </c>
      <c r="J5630" s="70"/>
      <c r="K5630" s="178"/>
    </row>
    <row r="5631" spans="1:11">
      <c r="A5631" s="67" t="s">
        <v>4076</v>
      </c>
      <c r="B5631" s="68" t="s">
        <v>4077</v>
      </c>
      <c r="C5631" s="68" t="s">
        <v>4072</v>
      </c>
      <c r="D5631" s="68" t="s">
        <v>4073</v>
      </c>
      <c r="E5631" s="68" t="s">
        <v>4362</v>
      </c>
      <c r="F5631" s="68" t="s">
        <v>4363</v>
      </c>
      <c r="G5631" s="68" t="s">
        <v>4364</v>
      </c>
      <c r="H5631" s="69">
        <v>163246</v>
      </c>
      <c r="I5631" s="68" t="s">
        <v>5151</v>
      </c>
      <c r="J5631" s="70"/>
      <c r="K5631" s="178"/>
    </row>
    <row r="5632" spans="1:11">
      <c r="A5632" s="67" t="s">
        <v>4078</v>
      </c>
      <c r="B5632" s="68" t="s">
        <v>4079</v>
      </c>
      <c r="C5632" s="68" t="s">
        <v>4072</v>
      </c>
      <c r="D5632" s="68" t="s">
        <v>4073</v>
      </c>
      <c r="E5632" s="68" t="s">
        <v>4362</v>
      </c>
      <c r="F5632" s="68" t="s">
        <v>4363</v>
      </c>
      <c r="G5632" s="68" t="s">
        <v>4364</v>
      </c>
      <c r="H5632" s="69">
        <v>114743</v>
      </c>
      <c r="I5632" s="68" t="s">
        <v>5151</v>
      </c>
      <c r="J5632" s="70"/>
      <c r="K5632" s="178"/>
    </row>
    <row r="5633" spans="1:11">
      <c r="A5633" s="67" t="s">
        <v>4465</v>
      </c>
      <c r="B5633" s="68" t="s">
        <v>4466</v>
      </c>
      <c r="C5633" s="68" t="s">
        <v>4072</v>
      </c>
      <c r="D5633" s="68" t="s">
        <v>4073</v>
      </c>
      <c r="E5633" s="68" t="s">
        <v>4362</v>
      </c>
      <c r="F5633" s="68" t="s">
        <v>4363</v>
      </c>
      <c r="G5633" s="68" t="s">
        <v>4364</v>
      </c>
      <c r="H5633" s="69">
        <v>83706</v>
      </c>
      <c r="I5633" s="68" t="s">
        <v>5151</v>
      </c>
      <c r="J5633" s="70"/>
      <c r="K5633" s="178"/>
    </row>
    <row r="5634" spans="1:11">
      <c r="A5634" s="67" t="s">
        <v>4080</v>
      </c>
      <c r="B5634" s="68" t="s">
        <v>4081</v>
      </c>
      <c r="C5634" s="68" t="s">
        <v>4072</v>
      </c>
      <c r="D5634" s="68" t="s">
        <v>4073</v>
      </c>
      <c r="E5634" s="68" t="s">
        <v>4362</v>
      </c>
      <c r="F5634" s="68" t="s">
        <v>4363</v>
      </c>
      <c r="G5634" s="68" t="s">
        <v>4364</v>
      </c>
      <c r="H5634" s="69">
        <v>1286570</v>
      </c>
      <c r="I5634" s="68" t="s">
        <v>5151</v>
      </c>
      <c r="J5634" s="70"/>
      <c r="K5634" s="178"/>
    </row>
    <row r="5635" spans="1:11">
      <c r="A5635" s="67" t="s">
        <v>4467</v>
      </c>
      <c r="B5635" s="68" t="s">
        <v>4468</v>
      </c>
      <c r="C5635" s="68" t="s">
        <v>4072</v>
      </c>
      <c r="D5635" s="68" t="s">
        <v>4073</v>
      </c>
      <c r="E5635" s="68" t="s">
        <v>4362</v>
      </c>
      <c r="F5635" s="68" t="s">
        <v>4363</v>
      </c>
      <c r="G5635" s="68" t="s">
        <v>4364</v>
      </c>
      <c r="H5635" s="69">
        <v>730423</v>
      </c>
      <c r="I5635" s="68" t="s">
        <v>5151</v>
      </c>
      <c r="J5635" s="70"/>
      <c r="K5635" s="178"/>
    </row>
    <row r="5636" spans="1:11">
      <c r="A5636" s="67" t="s">
        <v>4469</v>
      </c>
      <c r="B5636" s="68" t="s">
        <v>4470</v>
      </c>
      <c r="C5636" s="68" t="s">
        <v>4072</v>
      </c>
      <c r="D5636" s="68" t="s">
        <v>4073</v>
      </c>
      <c r="E5636" s="68" t="s">
        <v>4362</v>
      </c>
      <c r="F5636" s="68" t="s">
        <v>4363</v>
      </c>
      <c r="G5636" s="68" t="s">
        <v>4364</v>
      </c>
      <c r="H5636" s="69">
        <v>30046</v>
      </c>
      <c r="I5636" s="68" t="s">
        <v>5151</v>
      </c>
      <c r="J5636" s="70"/>
      <c r="K5636" s="178"/>
    </row>
    <row r="5637" spans="1:11">
      <c r="A5637" s="67" t="s">
        <v>4471</v>
      </c>
      <c r="B5637" s="68" t="s">
        <v>4472</v>
      </c>
      <c r="C5637" s="68" t="s">
        <v>4072</v>
      </c>
      <c r="D5637" s="68" t="s">
        <v>4073</v>
      </c>
      <c r="E5637" s="68" t="s">
        <v>4362</v>
      </c>
      <c r="F5637" s="68" t="s">
        <v>4363</v>
      </c>
      <c r="G5637" s="68" t="s">
        <v>4364</v>
      </c>
      <c r="H5637" s="69">
        <v>41732</v>
      </c>
      <c r="I5637" s="68" t="s">
        <v>5151</v>
      </c>
      <c r="J5637" s="70"/>
      <c r="K5637" s="178"/>
    </row>
    <row r="5638" spans="1:11">
      <c r="A5638" s="67" t="s">
        <v>4628</v>
      </c>
      <c r="B5638" s="68" t="s">
        <v>4629</v>
      </c>
      <c r="C5638" s="68" t="s">
        <v>4072</v>
      </c>
      <c r="D5638" s="68" t="s">
        <v>4073</v>
      </c>
      <c r="E5638" s="68" t="s">
        <v>4362</v>
      </c>
      <c r="F5638" s="68" t="s">
        <v>4363</v>
      </c>
      <c r="G5638" s="68" t="s">
        <v>4364</v>
      </c>
      <c r="H5638" s="69">
        <v>32</v>
      </c>
      <c r="I5638" s="68" t="s">
        <v>5151</v>
      </c>
      <c r="J5638" s="70"/>
      <c r="K5638" s="178"/>
    </row>
    <row r="5639" spans="1:11">
      <c r="A5639" s="67" t="s">
        <v>5078</v>
      </c>
      <c r="B5639" s="68" t="s">
        <v>5119</v>
      </c>
      <c r="C5639" s="68" t="s">
        <v>4072</v>
      </c>
      <c r="D5639" s="68" t="s">
        <v>4073</v>
      </c>
      <c r="E5639" s="68" t="s">
        <v>4362</v>
      </c>
      <c r="F5639" s="68" t="s">
        <v>4363</v>
      </c>
      <c r="G5639" s="68" t="s">
        <v>4364</v>
      </c>
      <c r="H5639" s="69">
        <v>1563</v>
      </c>
      <c r="I5639" s="68" t="s">
        <v>5151</v>
      </c>
      <c r="J5639" s="70"/>
      <c r="K5639" s="178"/>
    </row>
    <row r="5640" spans="1:11">
      <c r="A5640" s="67" t="s">
        <v>4473</v>
      </c>
      <c r="B5640" s="68" t="s">
        <v>4474</v>
      </c>
      <c r="C5640" s="68" t="s">
        <v>4072</v>
      </c>
      <c r="D5640" s="68" t="s">
        <v>4073</v>
      </c>
      <c r="E5640" s="68" t="s">
        <v>4362</v>
      </c>
      <c r="F5640" s="68" t="s">
        <v>4363</v>
      </c>
      <c r="G5640" s="68" t="s">
        <v>4364</v>
      </c>
      <c r="H5640" s="69">
        <v>7491</v>
      </c>
      <c r="I5640" s="68" t="s">
        <v>5151</v>
      </c>
      <c r="J5640" s="70"/>
      <c r="K5640" s="178"/>
    </row>
    <row r="5641" spans="1:11">
      <c r="A5641" s="67" t="s">
        <v>4082</v>
      </c>
      <c r="B5641" s="68" t="s">
        <v>4083</v>
      </c>
      <c r="C5641" s="68" t="s">
        <v>4072</v>
      </c>
      <c r="D5641" s="68" t="s">
        <v>4073</v>
      </c>
      <c r="E5641" s="68" t="s">
        <v>4362</v>
      </c>
      <c r="F5641" s="68" t="s">
        <v>4363</v>
      </c>
      <c r="G5641" s="68" t="s">
        <v>4364</v>
      </c>
      <c r="H5641" s="69">
        <v>68472</v>
      </c>
      <c r="I5641" s="68" t="s">
        <v>5151</v>
      </c>
      <c r="J5641" s="70"/>
      <c r="K5641" s="178"/>
    </row>
    <row r="5642" spans="1:11">
      <c r="A5642" s="67" t="s">
        <v>4084</v>
      </c>
      <c r="B5642" s="68" t="s">
        <v>4085</v>
      </c>
      <c r="C5642" s="68" t="s">
        <v>4072</v>
      </c>
      <c r="D5642" s="68" t="s">
        <v>4073</v>
      </c>
      <c r="E5642" s="68" t="s">
        <v>4362</v>
      </c>
      <c r="F5642" s="68" t="s">
        <v>4363</v>
      </c>
      <c r="G5642" s="68" t="s">
        <v>4364</v>
      </c>
      <c r="H5642" s="69">
        <v>294651</v>
      </c>
      <c r="I5642" s="68" t="s">
        <v>5151</v>
      </c>
      <c r="J5642" s="70"/>
      <c r="K5642" s="178"/>
    </row>
    <row r="5643" spans="1:11">
      <c r="A5643" s="67" t="s">
        <v>4086</v>
      </c>
      <c r="B5643" s="68" t="s">
        <v>4087</v>
      </c>
      <c r="C5643" s="68" t="s">
        <v>4088</v>
      </c>
      <c r="D5643" s="68" t="s">
        <v>4089</v>
      </c>
      <c r="E5643" s="68" t="s">
        <v>4362</v>
      </c>
      <c r="F5643" s="68" t="s">
        <v>4363</v>
      </c>
      <c r="G5643" s="68" t="s">
        <v>4364</v>
      </c>
      <c r="H5643" s="69">
        <v>889783</v>
      </c>
      <c r="I5643" s="68" t="s">
        <v>5151</v>
      </c>
      <c r="J5643" s="70"/>
      <c r="K5643" s="178"/>
    </row>
    <row r="5644" spans="1:11">
      <c r="A5644" s="67" t="s">
        <v>4090</v>
      </c>
      <c r="B5644" s="68" t="s">
        <v>4091</v>
      </c>
      <c r="C5644" s="68" t="s">
        <v>4088</v>
      </c>
      <c r="D5644" s="68" t="s">
        <v>4089</v>
      </c>
      <c r="E5644" s="68" t="s">
        <v>4362</v>
      </c>
      <c r="F5644" s="68" t="s">
        <v>4363</v>
      </c>
      <c r="G5644" s="68" t="s">
        <v>4364</v>
      </c>
      <c r="H5644" s="69">
        <v>43855</v>
      </c>
      <c r="I5644" s="68" t="s">
        <v>5151</v>
      </c>
      <c r="J5644" s="70"/>
      <c r="K5644" s="178"/>
    </row>
    <row r="5645" spans="1:11">
      <c r="A5645" s="67" t="s">
        <v>4092</v>
      </c>
      <c r="B5645" s="68" t="s">
        <v>4093</v>
      </c>
      <c r="C5645" s="68" t="s">
        <v>4088</v>
      </c>
      <c r="D5645" s="68" t="s">
        <v>4089</v>
      </c>
      <c r="E5645" s="68" t="s">
        <v>4362</v>
      </c>
      <c r="F5645" s="68" t="s">
        <v>4363</v>
      </c>
      <c r="G5645" s="68" t="s">
        <v>4364</v>
      </c>
      <c r="H5645" s="69">
        <v>925</v>
      </c>
      <c r="I5645" s="68" t="s">
        <v>5151</v>
      </c>
      <c r="J5645" s="70"/>
      <c r="K5645" s="178"/>
    </row>
    <row r="5646" spans="1:11">
      <c r="A5646" s="67" t="s">
        <v>4475</v>
      </c>
      <c r="B5646" s="68" t="s">
        <v>4476</v>
      </c>
      <c r="C5646" s="68" t="s">
        <v>4088</v>
      </c>
      <c r="D5646" s="68" t="s">
        <v>4089</v>
      </c>
      <c r="E5646" s="68" t="s">
        <v>4362</v>
      </c>
      <c r="F5646" s="68" t="s">
        <v>4363</v>
      </c>
      <c r="G5646" s="68" t="s">
        <v>4364</v>
      </c>
      <c r="H5646" s="69">
        <v>38156</v>
      </c>
      <c r="I5646" s="68" t="s">
        <v>5151</v>
      </c>
      <c r="J5646" s="70"/>
      <c r="K5646" s="178"/>
    </row>
    <row r="5647" spans="1:11">
      <c r="A5647" s="67" t="s">
        <v>4094</v>
      </c>
      <c r="B5647" s="68" t="s">
        <v>4095</v>
      </c>
      <c r="C5647" s="68" t="s">
        <v>4088</v>
      </c>
      <c r="D5647" s="68" t="s">
        <v>4089</v>
      </c>
      <c r="E5647" s="68" t="s">
        <v>4362</v>
      </c>
      <c r="F5647" s="68" t="s">
        <v>4363</v>
      </c>
      <c r="G5647" s="68" t="s">
        <v>4364</v>
      </c>
      <c r="H5647" s="69">
        <v>67759</v>
      </c>
      <c r="I5647" s="68" t="s">
        <v>5151</v>
      </c>
      <c r="J5647" s="70"/>
      <c r="K5647" s="178"/>
    </row>
    <row r="5648" spans="1:11">
      <c r="A5648" s="67" t="s">
        <v>4096</v>
      </c>
      <c r="B5648" s="68" t="s">
        <v>4097</v>
      </c>
      <c r="C5648" s="68" t="s">
        <v>4088</v>
      </c>
      <c r="D5648" s="68" t="s">
        <v>4089</v>
      </c>
      <c r="E5648" s="68" t="s">
        <v>4362</v>
      </c>
      <c r="F5648" s="68" t="s">
        <v>4363</v>
      </c>
      <c r="G5648" s="68" t="s">
        <v>4364</v>
      </c>
      <c r="H5648" s="69">
        <v>192464</v>
      </c>
      <c r="I5648" s="68" t="s">
        <v>5151</v>
      </c>
      <c r="J5648" s="70"/>
      <c r="K5648" s="178"/>
    </row>
    <row r="5649" spans="1:11">
      <c r="A5649" s="67" t="s">
        <v>4098</v>
      </c>
      <c r="B5649" s="68" t="s">
        <v>4099</v>
      </c>
      <c r="C5649" s="68" t="s">
        <v>4100</v>
      </c>
      <c r="D5649" s="68" t="s">
        <v>4101</v>
      </c>
      <c r="E5649" s="68" t="s">
        <v>4362</v>
      </c>
      <c r="F5649" s="68" t="s">
        <v>4363</v>
      </c>
      <c r="G5649" s="68" t="s">
        <v>4364</v>
      </c>
      <c r="H5649" s="69">
        <v>920200</v>
      </c>
      <c r="I5649" s="68" t="s">
        <v>5151</v>
      </c>
      <c r="J5649" s="70"/>
      <c r="K5649" s="178"/>
    </row>
    <row r="5650" spans="1:11">
      <c r="A5650" s="67" t="s">
        <v>4102</v>
      </c>
      <c r="B5650" s="68" t="s">
        <v>4103</v>
      </c>
      <c r="C5650" s="68" t="s">
        <v>4100</v>
      </c>
      <c r="D5650" s="68" t="s">
        <v>4101</v>
      </c>
      <c r="E5650" s="68" t="s">
        <v>4362</v>
      </c>
      <c r="F5650" s="68" t="s">
        <v>4363</v>
      </c>
      <c r="G5650" s="68" t="s">
        <v>4364</v>
      </c>
      <c r="H5650" s="69">
        <v>891084</v>
      </c>
      <c r="I5650" s="68" t="s">
        <v>5151</v>
      </c>
      <c r="J5650" s="70"/>
      <c r="K5650" s="178"/>
    </row>
    <row r="5651" spans="1:11">
      <c r="A5651" s="67" t="s">
        <v>4479</v>
      </c>
      <c r="B5651" s="68" t="s">
        <v>4480</v>
      </c>
      <c r="C5651" s="68" t="s">
        <v>4100</v>
      </c>
      <c r="D5651" s="68" t="s">
        <v>4101</v>
      </c>
      <c r="E5651" s="68" t="s">
        <v>4362</v>
      </c>
      <c r="F5651" s="68" t="s">
        <v>4363</v>
      </c>
      <c r="G5651" s="68" t="s">
        <v>4364</v>
      </c>
      <c r="H5651" s="69">
        <v>4219</v>
      </c>
      <c r="I5651" s="68" t="s">
        <v>5151</v>
      </c>
      <c r="J5651" s="70"/>
      <c r="K5651" s="178"/>
    </row>
    <row r="5652" spans="1:11">
      <c r="A5652" s="67" t="s">
        <v>4104</v>
      </c>
      <c r="B5652" s="68" t="s">
        <v>4105</v>
      </c>
      <c r="C5652" s="68" t="s">
        <v>4100</v>
      </c>
      <c r="D5652" s="68" t="s">
        <v>4101</v>
      </c>
      <c r="E5652" s="68" t="s">
        <v>4362</v>
      </c>
      <c r="F5652" s="68" t="s">
        <v>4363</v>
      </c>
      <c r="G5652" s="68" t="s">
        <v>4364</v>
      </c>
      <c r="H5652" s="69">
        <v>22809</v>
      </c>
      <c r="I5652" s="68" t="s">
        <v>5151</v>
      </c>
      <c r="J5652" s="70"/>
      <c r="K5652" s="178"/>
    </row>
    <row r="5653" spans="1:11">
      <c r="A5653" s="67" t="s">
        <v>4106</v>
      </c>
      <c r="B5653" s="68" t="s">
        <v>4107</v>
      </c>
      <c r="C5653" s="68" t="s">
        <v>4100</v>
      </c>
      <c r="D5653" s="68" t="s">
        <v>4101</v>
      </c>
      <c r="E5653" s="68" t="s">
        <v>4362</v>
      </c>
      <c r="F5653" s="68" t="s">
        <v>4363</v>
      </c>
      <c r="G5653" s="68" t="s">
        <v>4364</v>
      </c>
      <c r="H5653" s="69">
        <v>1753</v>
      </c>
      <c r="I5653" s="68" t="s">
        <v>5151</v>
      </c>
      <c r="J5653" s="70"/>
      <c r="K5653" s="178"/>
    </row>
    <row r="5654" spans="1:11">
      <c r="A5654" s="67" t="s">
        <v>4108</v>
      </c>
      <c r="B5654" s="68" t="s">
        <v>4109</v>
      </c>
      <c r="C5654" s="68" t="s">
        <v>4100</v>
      </c>
      <c r="D5654" s="68" t="s">
        <v>4101</v>
      </c>
      <c r="E5654" s="68" t="s">
        <v>4362</v>
      </c>
      <c r="F5654" s="68" t="s">
        <v>4363</v>
      </c>
      <c r="G5654" s="68" t="s">
        <v>4364</v>
      </c>
      <c r="H5654" s="69">
        <v>75700</v>
      </c>
      <c r="I5654" s="68" t="s">
        <v>5151</v>
      </c>
      <c r="J5654" s="70"/>
      <c r="K5654" s="178"/>
    </row>
    <row r="5655" spans="1:11">
      <c r="A5655" s="67" t="s">
        <v>4110</v>
      </c>
      <c r="B5655" s="68" t="s">
        <v>4111</v>
      </c>
      <c r="C5655" s="68" t="s">
        <v>4100</v>
      </c>
      <c r="D5655" s="68" t="s">
        <v>4101</v>
      </c>
      <c r="E5655" s="68" t="s">
        <v>4362</v>
      </c>
      <c r="F5655" s="68" t="s">
        <v>4363</v>
      </c>
      <c r="G5655" s="68" t="s">
        <v>4364</v>
      </c>
      <c r="H5655" s="69">
        <v>218037</v>
      </c>
      <c r="I5655" s="68" t="s">
        <v>5151</v>
      </c>
      <c r="J5655" s="70"/>
      <c r="K5655" s="178"/>
    </row>
    <row r="5656" spans="1:11">
      <c r="A5656" s="67" t="s">
        <v>4481</v>
      </c>
      <c r="B5656" s="68" t="s">
        <v>4482</v>
      </c>
      <c r="C5656" s="68" t="s">
        <v>4100</v>
      </c>
      <c r="D5656" s="68" t="s">
        <v>4101</v>
      </c>
      <c r="E5656" s="68" t="s">
        <v>4362</v>
      </c>
      <c r="F5656" s="68" t="s">
        <v>4363</v>
      </c>
      <c r="G5656" s="68" t="s">
        <v>4364</v>
      </c>
      <c r="H5656" s="69">
        <v>2034</v>
      </c>
      <c r="I5656" s="68" t="s">
        <v>5151</v>
      </c>
      <c r="J5656" s="70"/>
      <c r="K5656" s="178"/>
    </row>
    <row r="5657" spans="1:11">
      <c r="A5657" s="67" t="s">
        <v>4483</v>
      </c>
      <c r="B5657" s="68" t="s">
        <v>4484</v>
      </c>
      <c r="C5657" s="68" t="s">
        <v>4100</v>
      </c>
      <c r="D5657" s="68" t="s">
        <v>4101</v>
      </c>
      <c r="E5657" s="68" t="s">
        <v>4362</v>
      </c>
      <c r="F5657" s="68" t="s">
        <v>4363</v>
      </c>
      <c r="G5657" s="68" t="s">
        <v>4364</v>
      </c>
      <c r="H5657" s="69">
        <v>2161</v>
      </c>
      <c r="I5657" s="68" t="s">
        <v>5151</v>
      </c>
      <c r="J5657" s="70"/>
      <c r="K5657" s="178"/>
    </row>
    <row r="5658" spans="1:11">
      <c r="A5658" s="67" t="s">
        <v>4485</v>
      </c>
      <c r="B5658" s="68" t="s">
        <v>4486</v>
      </c>
      <c r="C5658" s="68" t="s">
        <v>4100</v>
      </c>
      <c r="D5658" s="68" t="s">
        <v>4101</v>
      </c>
      <c r="E5658" s="68" t="s">
        <v>4362</v>
      </c>
      <c r="F5658" s="68" t="s">
        <v>4363</v>
      </c>
      <c r="G5658" s="68" t="s">
        <v>4364</v>
      </c>
      <c r="H5658" s="69">
        <v>85760</v>
      </c>
      <c r="I5658" s="68" t="s">
        <v>5151</v>
      </c>
      <c r="J5658" s="70"/>
      <c r="K5658" s="178"/>
    </row>
    <row r="5659" spans="1:11">
      <c r="A5659" s="67" t="s">
        <v>4487</v>
      </c>
      <c r="B5659" s="68" t="s">
        <v>4488</v>
      </c>
      <c r="C5659" s="68" t="s">
        <v>4100</v>
      </c>
      <c r="D5659" s="68" t="s">
        <v>4101</v>
      </c>
      <c r="E5659" s="68" t="s">
        <v>4362</v>
      </c>
      <c r="F5659" s="68" t="s">
        <v>4363</v>
      </c>
      <c r="G5659" s="68" t="s">
        <v>4364</v>
      </c>
      <c r="H5659" s="69">
        <v>61446</v>
      </c>
      <c r="I5659" s="68" t="s">
        <v>5151</v>
      </c>
      <c r="J5659" s="70"/>
      <c r="K5659" s="178"/>
    </row>
    <row r="5660" spans="1:11">
      <c r="A5660" s="67" t="s">
        <v>4112</v>
      </c>
      <c r="B5660" s="68" t="s">
        <v>4113</v>
      </c>
      <c r="C5660" s="68" t="s">
        <v>4100</v>
      </c>
      <c r="D5660" s="68" t="s">
        <v>4101</v>
      </c>
      <c r="E5660" s="68" t="s">
        <v>4362</v>
      </c>
      <c r="F5660" s="68" t="s">
        <v>4363</v>
      </c>
      <c r="G5660" s="68" t="s">
        <v>4364</v>
      </c>
      <c r="H5660" s="69">
        <v>193190</v>
      </c>
      <c r="I5660" s="68" t="s">
        <v>5151</v>
      </c>
      <c r="J5660" s="70"/>
      <c r="K5660" s="178"/>
    </row>
    <row r="5661" spans="1:11">
      <c r="A5661" s="67" t="s">
        <v>4114</v>
      </c>
      <c r="B5661" s="68" t="s">
        <v>4115</v>
      </c>
      <c r="C5661" s="68" t="s">
        <v>4100</v>
      </c>
      <c r="D5661" s="68" t="s">
        <v>4101</v>
      </c>
      <c r="E5661" s="68" t="s">
        <v>4362</v>
      </c>
      <c r="F5661" s="68" t="s">
        <v>4363</v>
      </c>
      <c r="G5661" s="68" t="s">
        <v>4364</v>
      </c>
      <c r="H5661" s="69">
        <v>191121</v>
      </c>
      <c r="I5661" s="68" t="s">
        <v>5151</v>
      </c>
      <c r="J5661" s="70"/>
      <c r="K5661" s="178"/>
    </row>
    <row r="5662" spans="1:11">
      <c r="A5662" s="67" t="s">
        <v>4116</v>
      </c>
      <c r="B5662" s="68" t="s">
        <v>4117</v>
      </c>
      <c r="C5662" s="68" t="s">
        <v>4118</v>
      </c>
      <c r="D5662" s="68" t="s">
        <v>4119</v>
      </c>
      <c r="E5662" s="68" t="s">
        <v>4362</v>
      </c>
      <c r="F5662" s="68" t="s">
        <v>4363</v>
      </c>
      <c r="G5662" s="68" t="s">
        <v>4364</v>
      </c>
      <c r="H5662" s="69">
        <v>30061</v>
      </c>
      <c r="I5662" s="68" t="s">
        <v>5151</v>
      </c>
      <c r="J5662" s="70"/>
      <c r="K5662" s="178"/>
    </row>
    <row r="5663" spans="1:11">
      <c r="A5663" s="67" t="s">
        <v>4120</v>
      </c>
      <c r="B5663" s="68" t="s">
        <v>4121</v>
      </c>
      <c r="C5663" s="68" t="s">
        <v>4118</v>
      </c>
      <c r="D5663" s="68" t="s">
        <v>4119</v>
      </c>
      <c r="E5663" s="68" t="s">
        <v>4362</v>
      </c>
      <c r="F5663" s="68" t="s">
        <v>4363</v>
      </c>
      <c r="G5663" s="68" t="s">
        <v>4364</v>
      </c>
      <c r="H5663" s="69">
        <v>101756</v>
      </c>
      <c r="I5663" s="68" t="s">
        <v>5151</v>
      </c>
      <c r="J5663" s="70"/>
      <c r="K5663" s="178"/>
    </row>
    <row r="5664" spans="1:11">
      <c r="A5664" s="67" t="s">
        <v>4489</v>
      </c>
      <c r="B5664" s="68" t="s">
        <v>4213</v>
      </c>
      <c r="C5664" s="68" t="s">
        <v>4118</v>
      </c>
      <c r="D5664" s="68" t="s">
        <v>4119</v>
      </c>
      <c r="E5664" s="68" t="s">
        <v>4362</v>
      </c>
      <c r="F5664" s="68" t="s">
        <v>4363</v>
      </c>
      <c r="G5664" s="68" t="s">
        <v>4364</v>
      </c>
      <c r="H5664" s="69">
        <v>131479</v>
      </c>
      <c r="I5664" s="68" t="s">
        <v>5151</v>
      </c>
      <c r="J5664" s="70"/>
      <c r="K5664" s="178"/>
    </row>
    <row r="5665" spans="1:11">
      <c r="A5665" s="67" t="s">
        <v>4122</v>
      </c>
      <c r="B5665" s="68" t="s">
        <v>4123</v>
      </c>
      <c r="C5665" s="68" t="s">
        <v>4118</v>
      </c>
      <c r="D5665" s="68" t="s">
        <v>4119</v>
      </c>
      <c r="E5665" s="68" t="s">
        <v>4362</v>
      </c>
      <c r="F5665" s="68" t="s">
        <v>4363</v>
      </c>
      <c r="G5665" s="68" t="s">
        <v>4364</v>
      </c>
      <c r="H5665" s="69">
        <v>659783</v>
      </c>
      <c r="I5665" s="68" t="s">
        <v>5151</v>
      </c>
      <c r="J5665" s="70"/>
      <c r="K5665" s="178"/>
    </row>
    <row r="5666" spans="1:11">
      <c r="A5666" s="67" t="s">
        <v>4124</v>
      </c>
      <c r="B5666" s="68" t="s">
        <v>4125</v>
      </c>
      <c r="C5666" s="68" t="s">
        <v>4126</v>
      </c>
      <c r="D5666" s="68" t="s">
        <v>4127</v>
      </c>
      <c r="E5666" s="68" t="s">
        <v>4362</v>
      </c>
      <c r="F5666" s="68" t="s">
        <v>4363</v>
      </c>
      <c r="G5666" s="68" t="s">
        <v>4364</v>
      </c>
      <c r="H5666" s="69">
        <v>1318541</v>
      </c>
      <c r="I5666" s="68" t="s">
        <v>5151</v>
      </c>
      <c r="J5666" s="70"/>
      <c r="K5666" s="178"/>
    </row>
    <row r="5667" spans="1:11">
      <c r="A5667" s="67" t="s">
        <v>4128</v>
      </c>
      <c r="B5667" s="68" t="s">
        <v>4129</v>
      </c>
      <c r="C5667" s="68" t="s">
        <v>4126</v>
      </c>
      <c r="D5667" s="68" t="s">
        <v>4127</v>
      </c>
      <c r="E5667" s="68" t="s">
        <v>4362</v>
      </c>
      <c r="F5667" s="68" t="s">
        <v>4363</v>
      </c>
      <c r="G5667" s="68" t="s">
        <v>4364</v>
      </c>
      <c r="H5667" s="69">
        <v>27756</v>
      </c>
      <c r="I5667" s="68" t="s">
        <v>5151</v>
      </c>
      <c r="J5667" s="70"/>
      <c r="K5667" s="178"/>
    </row>
    <row r="5668" spans="1:11">
      <c r="A5668" s="67" t="s">
        <v>4130</v>
      </c>
      <c r="B5668" s="68" t="s">
        <v>4131</v>
      </c>
      <c r="C5668" s="68" t="s">
        <v>4126</v>
      </c>
      <c r="D5668" s="68" t="s">
        <v>4127</v>
      </c>
      <c r="E5668" s="68" t="s">
        <v>4362</v>
      </c>
      <c r="F5668" s="68" t="s">
        <v>4363</v>
      </c>
      <c r="G5668" s="68" t="s">
        <v>4364</v>
      </c>
      <c r="H5668" s="69">
        <v>47399</v>
      </c>
      <c r="I5668" s="68" t="s">
        <v>5151</v>
      </c>
      <c r="J5668" s="70"/>
      <c r="K5668" s="178"/>
    </row>
    <row r="5669" spans="1:11">
      <c r="A5669" s="67" t="s">
        <v>4490</v>
      </c>
      <c r="B5669" s="68" t="s">
        <v>4491</v>
      </c>
      <c r="C5669" s="68" t="s">
        <v>4126</v>
      </c>
      <c r="D5669" s="68" t="s">
        <v>4127</v>
      </c>
      <c r="E5669" s="68" t="s">
        <v>4362</v>
      </c>
      <c r="F5669" s="68" t="s">
        <v>4363</v>
      </c>
      <c r="G5669" s="68" t="s">
        <v>4364</v>
      </c>
      <c r="H5669" s="69">
        <v>5089</v>
      </c>
      <c r="I5669" s="68" t="s">
        <v>5151</v>
      </c>
      <c r="J5669" s="70"/>
      <c r="K5669" s="178"/>
    </row>
    <row r="5670" spans="1:11">
      <c r="A5670" s="67" t="s">
        <v>4132</v>
      </c>
      <c r="B5670" s="68" t="s">
        <v>4133</v>
      </c>
      <c r="C5670" s="68" t="s">
        <v>4126</v>
      </c>
      <c r="D5670" s="68" t="s">
        <v>4127</v>
      </c>
      <c r="E5670" s="68" t="s">
        <v>4362</v>
      </c>
      <c r="F5670" s="68" t="s">
        <v>4363</v>
      </c>
      <c r="G5670" s="68" t="s">
        <v>4364</v>
      </c>
      <c r="H5670" s="69">
        <v>163105</v>
      </c>
      <c r="I5670" s="68" t="s">
        <v>5151</v>
      </c>
      <c r="J5670" s="70"/>
      <c r="K5670" s="178"/>
    </row>
    <row r="5671" spans="1:11">
      <c r="A5671" s="67" t="s">
        <v>4134</v>
      </c>
      <c r="B5671" s="68" t="s">
        <v>4135</v>
      </c>
      <c r="C5671" s="68" t="s">
        <v>4126</v>
      </c>
      <c r="D5671" s="68" t="s">
        <v>4127</v>
      </c>
      <c r="E5671" s="68" t="s">
        <v>4362</v>
      </c>
      <c r="F5671" s="68" t="s">
        <v>4363</v>
      </c>
      <c r="G5671" s="68" t="s">
        <v>4364</v>
      </c>
      <c r="H5671" s="69">
        <v>81761</v>
      </c>
      <c r="I5671" s="68" t="s">
        <v>5151</v>
      </c>
      <c r="J5671" s="70"/>
      <c r="K5671" s="178"/>
    </row>
    <row r="5672" spans="1:11">
      <c r="A5672" s="67" t="s">
        <v>4136</v>
      </c>
      <c r="B5672" s="68" t="s">
        <v>4137</v>
      </c>
      <c r="C5672" s="68" t="s">
        <v>4126</v>
      </c>
      <c r="D5672" s="68" t="s">
        <v>4127</v>
      </c>
      <c r="E5672" s="68" t="s">
        <v>4362</v>
      </c>
      <c r="F5672" s="68" t="s">
        <v>4363</v>
      </c>
      <c r="G5672" s="68" t="s">
        <v>4364</v>
      </c>
      <c r="H5672" s="69">
        <v>7707</v>
      </c>
      <c r="I5672" s="68" t="s">
        <v>5151</v>
      </c>
      <c r="J5672" s="70"/>
      <c r="K5672" s="178"/>
    </row>
    <row r="5673" spans="1:11">
      <c r="A5673" s="67" t="s">
        <v>4138</v>
      </c>
      <c r="B5673" s="68" t="s">
        <v>4139</v>
      </c>
      <c r="C5673" s="68" t="s">
        <v>4126</v>
      </c>
      <c r="D5673" s="68" t="s">
        <v>4127</v>
      </c>
      <c r="E5673" s="68" t="s">
        <v>4362</v>
      </c>
      <c r="F5673" s="68" t="s">
        <v>4363</v>
      </c>
      <c r="G5673" s="68" t="s">
        <v>4364</v>
      </c>
      <c r="H5673" s="69">
        <v>61178</v>
      </c>
      <c r="I5673" s="68" t="s">
        <v>5151</v>
      </c>
      <c r="J5673" s="70"/>
      <c r="K5673" s="178"/>
    </row>
    <row r="5674" spans="1:11">
      <c r="A5674" s="67" t="s">
        <v>4492</v>
      </c>
      <c r="B5674" s="68" t="s">
        <v>4493</v>
      </c>
      <c r="C5674" s="68" t="s">
        <v>4126</v>
      </c>
      <c r="D5674" s="68" t="s">
        <v>4127</v>
      </c>
      <c r="E5674" s="68" t="s">
        <v>4362</v>
      </c>
      <c r="F5674" s="68" t="s">
        <v>4363</v>
      </c>
      <c r="G5674" s="68" t="s">
        <v>4364</v>
      </c>
      <c r="H5674" s="69">
        <v>2134</v>
      </c>
      <c r="I5674" s="68" t="s">
        <v>5151</v>
      </c>
      <c r="J5674" s="70"/>
      <c r="K5674" s="178"/>
    </row>
    <row r="5675" spans="1:11">
      <c r="A5675" s="67" t="s">
        <v>4140</v>
      </c>
      <c r="B5675" s="68" t="s">
        <v>4141</v>
      </c>
      <c r="C5675" s="68" t="s">
        <v>4126</v>
      </c>
      <c r="D5675" s="68" t="s">
        <v>4127</v>
      </c>
      <c r="E5675" s="68" t="s">
        <v>4362</v>
      </c>
      <c r="F5675" s="68" t="s">
        <v>4363</v>
      </c>
      <c r="G5675" s="68" t="s">
        <v>4364</v>
      </c>
      <c r="H5675" s="69">
        <v>56414</v>
      </c>
      <c r="I5675" s="68" t="s">
        <v>5151</v>
      </c>
      <c r="J5675" s="70"/>
      <c r="K5675" s="178"/>
    </row>
    <row r="5676" spans="1:11">
      <c r="A5676" s="67" t="s">
        <v>4275</v>
      </c>
      <c r="B5676" s="68" t="s">
        <v>4276</v>
      </c>
      <c r="C5676" s="68" t="s">
        <v>4126</v>
      </c>
      <c r="D5676" s="68" t="s">
        <v>4127</v>
      </c>
      <c r="E5676" s="68" t="s">
        <v>4362</v>
      </c>
      <c r="F5676" s="68" t="s">
        <v>4363</v>
      </c>
      <c r="G5676" s="68" t="s">
        <v>4364</v>
      </c>
      <c r="H5676" s="69">
        <v>1116</v>
      </c>
      <c r="I5676" s="68" t="s">
        <v>5151</v>
      </c>
      <c r="J5676" s="70"/>
      <c r="K5676" s="178"/>
    </row>
    <row r="5677" spans="1:11">
      <c r="A5677" s="67" t="s">
        <v>4142</v>
      </c>
      <c r="B5677" s="68" t="s">
        <v>4143</v>
      </c>
      <c r="C5677" s="68" t="s">
        <v>4144</v>
      </c>
      <c r="D5677" s="68" t="s">
        <v>4145</v>
      </c>
      <c r="E5677" s="68" t="s">
        <v>4362</v>
      </c>
      <c r="F5677" s="68" t="s">
        <v>4363</v>
      </c>
      <c r="G5677" s="68" t="s">
        <v>4364</v>
      </c>
      <c r="H5677" s="69">
        <v>681346</v>
      </c>
      <c r="I5677" s="68" t="s">
        <v>5151</v>
      </c>
      <c r="J5677" s="70"/>
      <c r="K5677" s="178"/>
    </row>
    <row r="5678" spans="1:11">
      <c r="A5678" s="67" t="s">
        <v>4146</v>
      </c>
      <c r="B5678" s="68" t="s">
        <v>4147</v>
      </c>
      <c r="C5678" s="68" t="s">
        <v>4144</v>
      </c>
      <c r="D5678" s="68" t="s">
        <v>4145</v>
      </c>
      <c r="E5678" s="68" t="s">
        <v>4362</v>
      </c>
      <c r="F5678" s="68" t="s">
        <v>4363</v>
      </c>
      <c r="G5678" s="68" t="s">
        <v>4364</v>
      </c>
      <c r="H5678" s="69">
        <v>160379</v>
      </c>
      <c r="I5678" s="68" t="s">
        <v>5151</v>
      </c>
      <c r="J5678" s="70"/>
      <c r="K5678" s="178"/>
    </row>
    <row r="5679" spans="1:11">
      <c r="A5679" s="67" t="s">
        <v>4148</v>
      </c>
      <c r="B5679" s="68" t="s">
        <v>4149</v>
      </c>
      <c r="C5679" s="68" t="s">
        <v>4144</v>
      </c>
      <c r="D5679" s="68" t="s">
        <v>4145</v>
      </c>
      <c r="E5679" s="68" t="s">
        <v>4362</v>
      </c>
      <c r="F5679" s="68" t="s">
        <v>4363</v>
      </c>
      <c r="G5679" s="68" t="s">
        <v>4364</v>
      </c>
      <c r="H5679" s="69">
        <v>19623</v>
      </c>
      <c r="I5679" s="68" t="s">
        <v>5151</v>
      </c>
      <c r="J5679" s="70"/>
      <c r="K5679" s="178"/>
    </row>
    <row r="5680" spans="1:11">
      <c r="A5680" s="67" t="s">
        <v>4494</v>
      </c>
      <c r="B5680" s="68" t="s">
        <v>4495</v>
      </c>
      <c r="C5680" s="68" t="s">
        <v>4152</v>
      </c>
      <c r="D5680" s="68" t="s">
        <v>4153</v>
      </c>
      <c r="E5680" s="68" t="s">
        <v>4362</v>
      </c>
      <c r="F5680" s="68" t="s">
        <v>4363</v>
      </c>
      <c r="G5680" s="68" t="s">
        <v>4364</v>
      </c>
      <c r="H5680" s="69">
        <v>3714</v>
      </c>
      <c r="I5680" s="68" t="s">
        <v>5151</v>
      </c>
      <c r="J5680" s="70"/>
      <c r="K5680" s="178"/>
    </row>
    <row r="5681" spans="1:11">
      <c r="A5681" s="67" t="s">
        <v>4150</v>
      </c>
      <c r="B5681" s="68" t="s">
        <v>4151</v>
      </c>
      <c r="C5681" s="68" t="s">
        <v>4152</v>
      </c>
      <c r="D5681" s="68" t="s">
        <v>4153</v>
      </c>
      <c r="E5681" s="68" t="s">
        <v>4362</v>
      </c>
      <c r="F5681" s="68" t="s">
        <v>4363</v>
      </c>
      <c r="G5681" s="68" t="s">
        <v>4364</v>
      </c>
      <c r="H5681" s="69">
        <v>479216</v>
      </c>
      <c r="I5681" s="68" t="s">
        <v>5151</v>
      </c>
      <c r="J5681" s="70"/>
      <c r="K5681" s="178"/>
    </row>
    <row r="5682" spans="1:11">
      <c r="A5682" s="67" t="s">
        <v>4154</v>
      </c>
      <c r="B5682" s="68" t="s">
        <v>4155</v>
      </c>
      <c r="C5682" s="68" t="s">
        <v>4152</v>
      </c>
      <c r="D5682" s="68" t="s">
        <v>4153</v>
      </c>
      <c r="E5682" s="68" t="s">
        <v>4362</v>
      </c>
      <c r="F5682" s="68" t="s">
        <v>4363</v>
      </c>
      <c r="G5682" s="68" t="s">
        <v>4364</v>
      </c>
      <c r="H5682" s="69">
        <v>82659</v>
      </c>
      <c r="I5682" s="68" t="s">
        <v>5151</v>
      </c>
      <c r="J5682" s="70"/>
      <c r="K5682" s="178"/>
    </row>
    <row r="5683" spans="1:11">
      <c r="A5683" s="67" t="s">
        <v>4156</v>
      </c>
      <c r="B5683" s="68" t="s">
        <v>4157</v>
      </c>
      <c r="C5683" s="68" t="s">
        <v>4158</v>
      </c>
      <c r="D5683" s="68" t="s">
        <v>4159</v>
      </c>
      <c r="E5683" s="68" t="s">
        <v>4362</v>
      </c>
      <c r="F5683" s="68" t="s">
        <v>4363</v>
      </c>
      <c r="G5683" s="68" t="s">
        <v>4364</v>
      </c>
      <c r="H5683" s="69">
        <v>19967</v>
      </c>
      <c r="I5683" s="68" t="s">
        <v>5151</v>
      </c>
      <c r="J5683" s="70"/>
      <c r="K5683" s="178"/>
    </row>
    <row r="5684" spans="1:11">
      <c r="A5684" s="67" t="s">
        <v>4317</v>
      </c>
      <c r="B5684" s="68" t="s">
        <v>4318</v>
      </c>
      <c r="C5684" s="68" t="s">
        <v>4158</v>
      </c>
      <c r="D5684" s="68" t="s">
        <v>4159</v>
      </c>
      <c r="E5684" s="68" t="s">
        <v>4362</v>
      </c>
      <c r="F5684" s="68" t="s">
        <v>4363</v>
      </c>
      <c r="G5684" s="68" t="s">
        <v>4364</v>
      </c>
      <c r="H5684" s="69">
        <v>8</v>
      </c>
      <c r="I5684" s="68" t="s">
        <v>5151</v>
      </c>
      <c r="J5684" s="70"/>
      <c r="K5684" s="178"/>
    </row>
    <row r="5685" spans="1:11">
      <c r="A5685" s="67" t="s">
        <v>4283</v>
      </c>
      <c r="B5685" s="68" t="s">
        <v>4284</v>
      </c>
      <c r="C5685" s="68" t="s">
        <v>4158</v>
      </c>
      <c r="D5685" s="68" t="s">
        <v>4159</v>
      </c>
      <c r="E5685" s="68" t="s">
        <v>4362</v>
      </c>
      <c r="F5685" s="68" t="s">
        <v>4363</v>
      </c>
      <c r="G5685" s="68" t="s">
        <v>4364</v>
      </c>
      <c r="H5685" s="69">
        <v>8880</v>
      </c>
      <c r="I5685" s="68" t="s">
        <v>5151</v>
      </c>
      <c r="J5685" s="70"/>
      <c r="K5685" s="178"/>
    </row>
    <row r="5686" spans="1:11">
      <c r="A5686" s="67" t="s">
        <v>4160</v>
      </c>
      <c r="B5686" s="68" t="s">
        <v>4161</v>
      </c>
      <c r="C5686" s="68" t="s">
        <v>4158</v>
      </c>
      <c r="D5686" s="68" t="s">
        <v>4159</v>
      </c>
      <c r="E5686" s="68" t="s">
        <v>4362</v>
      </c>
      <c r="F5686" s="68" t="s">
        <v>4363</v>
      </c>
      <c r="G5686" s="68" t="s">
        <v>4364</v>
      </c>
      <c r="H5686" s="69">
        <v>309830</v>
      </c>
      <c r="I5686" s="68" t="s">
        <v>5151</v>
      </c>
      <c r="J5686" s="70"/>
      <c r="K5686" s="178"/>
    </row>
    <row r="5687" spans="1:11">
      <c r="A5687" s="67" t="s">
        <v>4162</v>
      </c>
      <c r="B5687" s="68" t="s">
        <v>4163</v>
      </c>
      <c r="C5687" s="68" t="s">
        <v>4158</v>
      </c>
      <c r="D5687" s="68" t="s">
        <v>4159</v>
      </c>
      <c r="E5687" s="68" t="s">
        <v>4362</v>
      </c>
      <c r="F5687" s="68" t="s">
        <v>4363</v>
      </c>
      <c r="G5687" s="68" t="s">
        <v>4364</v>
      </c>
      <c r="H5687" s="69">
        <v>223864</v>
      </c>
      <c r="I5687" s="68" t="s">
        <v>5151</v>
      </c>
      <c r="J5687" s="70"/>
      <c r="K5687" s="178"/>
    </row>
    <row r="5688" spans="1:11">
      <c r="A5688" s="67" t="s">
        <v>4164</v>
      </c>
      <c r="B5688" s="68" t="s">
        <v>4165</v>
      </c>
      <c r="C5688" s="68" t="s">
        <v>4166</v>
      </c>
      <c r="D5688" s="68" t="s">
        <v>4167</v>
      </c>
      <c r="E5688" s="68" t="s">
        <v>4362</v>
      </c>
      <c r="F5688" s="68" t="s">
        <v>4363</v>
      </c>
      <c r="G5688" s="68" t="s">
        <v>4364</v>
      </c>
      <c r="H5688" s="69">
        <v>421118</v>
      </c>
      <c r="I5688" s="68" t="s">
        <v>5151</v>
      </c>
      <c r="J5688" s="70"/>
      <c r="K5688" s="178"/>
    </row>
    <row r="5689" spans="1:11">
      <c r="A5689" s="67" t="s">
        <v>4168</v>
      </c>
      <c r="B5689" s="68" t="s">
        <v>4169</v>
      </c>
      <c r="C5689" s="68" t="s">
        <v>4166</v>
      </c>
      <c r="D5689" s="68" t="s">
        <v>4167</v>
      </c>
      <c r="E5689" s="68" t="s">
        <v>4362</v>
      </c>
      <c r="F5689" s="68" t="s">
        <v>4363</v>
      </c>
      <c r="G5689" s="68" t="s">
        <v>4364</v>
      </c>
      <c r="H5689" s="69">
        <v>923408</v>
      </c>
      <c r="I5689" s="68" t="s">
        <v>5151</v>
      </c>
      <c r="J5689" s="70"/>
      <c r="K5689" s="178"/>
    </row>
    <row r="5690" spans="1:11">
      <c r="A5690" s="67" t="s">
        <v>4498</v>
      </c>
      <c r="B5690" s="68" t="s">
        <v>4499</v>
      </c>
      <c r="C5690" s="68" t="s">
        <v>4166</v>
      </c>
      <c r="D5690" s="68" t="s">
        <v>4167</v>
      </c>
      <c r="E5690" s="68" t="s">
        <v>4362</v>
      </c>
      <c r="F5690" s="68" t="s">
        <v>4363</v>
      </c>
      <c r="G5690" s="68" t="s">
        <v>4364</v>
      </c>
      <c r="H5690" s="69">
        <v>12</v>
      </c>
      <c r="I5690" s="68" t="s">
        <v>5151</v>
      </c>
      <c r="J5690" s="70"/>
      <c r="K5690" s="178"/>
    </row>
    <row r="5691" spans="1:11">
      <c r="A5691" s="67" t="s">
        <v>4334</v>
      </c>
      <c r="B5691" s="68" t="s">
        <v>4335</v>
      </c>
      <c r="C5691" s="68" t="s">
        <v>4166</v>
      </c>
      <c r="D5691" s="68" t="s">
        <v>4167</v>
      </c>
      <c r="E5691" s="68" t="s">
        <v>4362</v>
      </c>
      <c r="F5691" s="68" t="s">
        <v>4363</v>
      </c>
      <c r="G5691" s="68" t="s">
        <v>4364</v>
      </c>
      <c r="H5691" s="69">
        <v>9</v>
      </c>
      <c r="I5691" s="68" t="s">
        <v>5151</v>
      </c>
      <c r="J5691" s="70"/>
      <c r="K5691" s="178"/>
    </row>
    <row r="5692" spans="1:11">
      <c r="A5692" s="67" t="s">
        <v>4170</v>
      </c>
      <c r="B5692" s="68" t="s">
        <v>4171</v>
      </c>
      <c r="C5692" s="68" t="s">
        <v>4166</v>
      </c>
      <c r="D5692" s="68" t="s">
        <v>4167</v>
      </c>
      <c r="E5692" s="68" t="s">
        <v>4362</v>
      </c>
      <c r="F5692" s="68" t="s">
        <v>4363</v>
      </c>
      <c r="G5692" s="68" t="s">
        <v>4364</v>
      </c>
      <c r="H5692" s="69">
        <v>125041</v>
      </c>
      <c r="I5692" s="68" t="s">
        <v>5151</v>
      </c>
      <c r="J5692" s="70"/>
      <c r="K5692" s="178"/>
    </row>
    <row r="5693" spans="1:11">
      <c r="A5693" s="67" t="s">
        <v>4172</v>
      </c>
      <c r="B5693" s="68" t="s">
        <v>4173</v>
      </c>
      <c r="C5693" s="68" t="s">
        <v>4174</v>
      </c>
      <c r="D5693" s="68" t="s">
        <v>4175</v>
      </c>
      <c r="E5693" s="68" t="s">
        <v>4362</v>
      </c>
      <c r="F5693" s="68" t="s">
        <v>4363</v>
      </c>
      <c r="G5693" s="68" t="s">
        <v>4364</v>
      </c>
      <c r="H5693" s="69">
        <v>154526</v>
      </c>
      <c r="I5693" s="68" t="s">
        <v>5151</v>
      </c>
      <c r="J5693" s="70"/>
      <c r="K5693" s="178"/>
    </row>
    <row r="5694" spans="1:11">
      <c r="A5694" s="67" t="s">
        <v>4176</v>
      </c>
      <c r="B5694" s="68" t="s">
        <v>4177</v>
      </c>
      <c r="C5694" s="68" t="s">
        <v>4174</v>
      </c>
      <c r="D5694" s="68" t="s">
        <v>4175</v>
      </c>
      <c r="E5694" s="68" t="s">
        <v>4362</v>
      </c>
      <c r="F5694" s="68" t="s">
        <v>4363</v>
      </c>
      <c r="G5694" s="68" t="s">
        <v>4364</v>
      </c>
      <c r="H5694" s="69">
        <v>352492</v>
      </c>
      <c r="I5694" s="68" t="s">
        <v>5151</v>
      </c>
      <c r="J5694" s="70"/>
      <c r="K5694" s="178"/>
    </row>
    <row r="5695" spans="1:11">
      <c r="A5695" s="67" t="s">
        <v>4502</v>
      </c>
      <c r="B5695" s="68" t="s">
        <v>4225</v>
      </c>
      <c r="C5695" s="68" t="s">
        <v>4174</v>
      </c>
      <c r="D5695" s="68" t="s">
        <v>4175</v>
      </c>
      <c r="E5695" s="68" t="s">
        <v>4362</v>
      </c>
      <c r="F5695" s="68" t="s">
        <v>4363</v>
      </c>
      <c r="G5695" s="68" t="s">
        <v>4364</v>
      </c>
      <c r="H5695" s="69">
        <v>30529</v>
      </c>
      <c r="I5695" s="68" t="s">
        <v>5151</v>
      </c>
      <c r="J5695" s="70"/>
      <c r="K5695" s="178"/>
    </row>
    <row r="5696" spans="1:11">
      <c r="A5696" s="67" t="s">
        <v>4182</v>
      </c>
      <c r="B5696" s="68" t="s">
        <v>4183</v>
      </c>
      <c r="C5696" s="68" t="s">
        <v>4184</v>
      </c>
      <c r="D5696" s="68" t="s">
        <v>4185</v>
      </c>
      <c r="E5696" s="68" t="s">
        <v>4362</v>
      </c>
      <c r="F5696" s="68" t="s">
        <v>4363</v>
      </c>
      <c r="G5696" s="68" t="s">
        <v>4364</v>
      </c>
      <c r="H5696" s="69">
        <v>67453</v>
      </c>
      <c r="I5696" s="68" t="s">
        <v>5151</v>
      </c>
      <c r="J5696" s="70"/>
      <c r="K5696" s="178"/>
    </row>
    <row r="5697" spans="1:11">
      <c r="A5697" s="67" t="s">
        <v>4186</v>
      </c>
      <c r="B5697" s="68" t="s">
        <v>4187</v>
      </c>
      <c r="C5697" s="68" t="s">
        <v>4184</v>
      </c>
      <c r="D5697" s="68" t="s">
        <v>4185</v>
      </c>
      <c r="E5697" s="68" t="s">
        <v>4362</v>
      </c>
      <c r="F5697" s="68" t="s">
        <v>4363</v>
      </c>
      <c r="G5697" s="68" t="s">
        <v>4364</v>
      </c>
      <c r="H5697" s="69">
        <v>24924</v>
      </c>
      <c r="I5697" s="68" t="s">
        <v>5151</v>
      </c>
      <c r="J5697" s="70"/>
      <c r="K5697" s="178"/>
    </row>
    <row r="5698" spans="1:11">
      <c r="A5698" s="67" t="s">
        <v>4503</v>
      </c>
      <c r="B5698" s="68" t="s">
        <v>4504</v>
      </c>
      <c r="C5698" s="68" t="s">
        <v>4184</v>
      </c>
      <c r="D5698" s="68" t="s">
        <v>4185</v>
      </c>
      <c r="E5698" s="68" t="s">
        <v>4362</v>
      </c>
      <c r="F5698" s="68" t="s">
        <v>4363</v>
      </c>
      <c r="G5698" s="68" t="s">
        <v>4364</v>
      </c>
      <c r="H5698" s="69">
        <v>883</v>
      </c>
      <c r="I5698" s="68" t="s">
        <v>5151</v>
      </c>
      <c r="J5698" s="70"/>
      <c r="K5698" s="178"/>
    </row>
    <row r="5699" spans="1:11">
      <c r="A5699" s="67">
        <v>20160001</v>
      </c>
      <c r="B5699" s="68" t="s">
        <v>3600</v>
      </c>
      <c r="C5699" s="68" t="s">
        <v>3583</v>
      </c>
      <c r="D5699" s="68" t="s">
        <v>3584</v>
      </c>
      <c r="E5699" s="68" t="s">
        <v>4362</v>
      </c>
      <c r="F5699" s="68" t="s">
        <v>4363</v>
      </c>
      <c r="G5699" s="68" t="s">
        <v>4364</v>
      </c>
      <c r="H5699" s="69">
        <v>0</v>
      </c>
      <c r="I5699" s="68" t="s">
        <v>5151</v>
      </c>
      <c r="J5699" s="70"/>
      <c r="K5699" s="178"/>
    </row>
    <row r="5700" spans="1:11">
      <c r="A5700" s="67">
        <v>20420014</v>
      </c>
      <c r="B5700" s="68" t="s">
        <v>5120</v>
      </c>
      <c r="C5700" s="68" t="s">
        <v>3651</v>
      </c>
      <c r="D5700" s="68" t="s">
        <v>3652</v>
      </c>
      <c r="E5700" s="68" t="s">
        <v>4362</v>
      </c>
      <c r="F5700" s="68" t="s">
        <v>4363</v>
      </c>
      <c r="G5700" s="68" t="s">
        <v>4364</v>
      </c>
      <c r="H5700" s="69">
        <v>0</v>
      </c>
      <c r="I5700" s="68" t="s">
        <v>5151</v>
      </c>
      <c r="J5700" s="70"/>
      <c r="K5700" s="178"/>
    </row>
    <row r="5701" spans="1:11">
      <c r="A5701" s="67" t="s">
        <v>3448</v>
      </c>
      <c r="B5701" s="68" t="s">
        <v>3449</v>
      </c>
      <c r="C5701" s="68" t="s">
        <v>3450</v>
      </c>
      <c r="D5701" s="68" t="s">
        <v>3451</v>
      </c>
      <c r="E5701" s="68" t="s">
        <v>4362</v>
      </c>
      <c r="F5701" s="68" t="s">
        <v>4363</v>
      </c>
      <c r="G5701" s="68" t="s">
        <v>4364</v>
      </c>
      <c r="H5701" s="69">
        <v>581861</v>
      </c>
      <c r="I5701" s="68" t="s">
        <v>5151</v>
      </c>
      <c r="J5701" s="70"/>
      <c r="K5701" s="178"/>
    </row>
    <row r="5702" spans="1:11">
      <c r="A5702" s="67" t="s">
        <v>4289</v>
      </c>
      <c r="B5702" s="68" t="s">
        <v>4290</v>
      </c>
      <c r="C5702" s="68" t="s">
        <v>3450</v>
      </c>
      <c r="D5702" s="68" t="s">
        <v>3451</v>
      </c>
      <c r="E5702" s="68" t="s">
        <v>4362</v>
      </c>
      <c r="F5702" s="68" t="s">
        <v>4363</v>
      </c>
      <c r="G5702" s="68" t="s">
        <v>4364</v>
      </c>
      <c r="H5702" s="69">
        <v>13590</v>
      </c>
      <c r="I5702" s="68" t="s">
        <v>5151</v>
      </c>
      <c r="J5702" s="70"/>
      <c r="K5702" s="178"/>
    </row>
    <row r="5703" spans="1:11">
      <c r="A5703" s="67" t="s">
        <v>4291</v>
      </c>
      <c r="B5703" s="68" t="s">
        <v>4292</v>
      </c>
      <c r="C5703" s="68" t="s">
        <v>3450</v>
      </c>
      <c r="D5703" s="68" t="s">
        <v>3451</v>
      </c>
      <c r="E5703" s="68" t="s">
        <v>4362</v>
      </c>
      <c r="F5703" s="68" t="s">
        <v>4363</v>
      </c>
      <c r="G5703" s="68" t="s">
        <v>4364</v>
      </c>
      <c r="H5703" s="69">
        <v>10834</v>
      </c>
      <c r="I5703" s="68" t="s">
        <v>5151</v>
      </c>
      <c r="J5703" s="70"/>
      <c r="K5703" s="178"/>
    </row>
    <row r="5704" spans="1:11">
      <c r="A5704" s="67" t="s">
        <v>3459</v>
      </c>
      <c r="B5704" s="68" t="s">
        <v>3460</v>
      </c>
      <c r="C5704" s="68" t="s">
        <v>3450</v>
      </c>
      <c r="D5704" s="68" t="s">
        <v>3451</v>
      </c>
      <c r="E5704" s="68" t="s">
        <v>4362</v>
      </c>
      <c r="F5704" s="68" t="s">
        <v>4363</v>
      </c>
      <c r="G5704" s="68" t="s">
        <v>4364</v>
      </c>
      <c r="H5704" s="69">
        <v>923</v>
      </c>
      <c r="I5704" s="68" t="s">
        <v>5151</v>
      </c>
      <c r="J5704" s="70"/>
      <c r="K5704" s="178"/>
    </row>
    <row r="5705" spans="1:11">
      <c r="A5705" s="67" t="s">
        <v>4353</v>
      </c>
      <c r="B5705" s="68" t="s">
        <v>4354</v>
      </c>
      <c r="C5705" s="68" t="s">
        <v>3450</v>
      </c>
      <c r="D5705" s="68" t="s">
        <v>3451</v>
      </c>
      <c r="E5705" s="68" t="s">
        <v>4362</v>
      </c>
      <c r="F5705" s="68" t="s">
        <v>4363</v>
      </c>
      <c r="G5705" s="68" t="s">
        <v>4364</v>
      </c>
      <c r="H5705" s="69">
        <v>85732</v>
      </c>
      <c r="I5705" s="68" t="s">
        <v>5151</v>
      </c>
      <c r="J5705" s="70"/>
      <c r="K5705" s="178"/>
    </row>
    <row r="5706" spans="1:11">
      <c r="A5706" s="67" t="s">
        <v>4365</v>
      </c>
      <c r="B5706" s="68" t="s">
        <v>4366</v>
      </c>
      <c r="C5706" s="68" t="s">
        <v>3450</v>
      </c>
      <c r="D5706" s="68" t="s">
        <v>3451</v>
      </c>
      <c r="E5706" s="68" t="s">
        <v>4362</v>
      </c>
      <c r="F5706" s="68" t="s">
        <v>4363</v>
      </c>
      <c r="G5706" s="68" t="s">
        <v>4364</v>
      </c>
      <c r="H5706" s="69">
        <v>24712</v>
      </c>
      <c r="I5706" s="68" t="s">
        <v>5151</v>
      </c>
      <c r="J5706" s="70"/>
      <c r="K5706" s="178"/>
    </row>
    <row r="5707" spans="1:11">
      <c r="A5707" s="67" t="s">
        <v>3462</v>
      </c>
      <c r="B5707" s="68" t="s">
        <v>3463</v>
      </c>
      <c r="C5707" s="68" t="s">
        <v>3450</v>
      </c>
      <c r="D5707" s="68" t="s">
        <v>3451</v>
      </c>
      <c r="E5707" s="68" t="s">
        <v>4362</v>
      </c>
      <c r="F5707" s="68" t="s">
        <v>4363</v>
      </c>
      <c r="G5707" s="68" t="s">
        <v>4364</v>
      </c>
      <c r="H5707" s="69">
        <v>1389</v>
      </c>
      <c r="I5707" s="68" t="s">
        <v>5151</v>
      </c>
      <c r="J5707" s="70"/>
      <c r="K5707" s="178"/>
    </row>
    <row r="5708" spans="1:11">
      <c r="A5708" s="67" t="s">
        <v>3465</v>
      </c>
      <c r="B5708" s="68" t="s">
        <v>3466</v>
      </c>
      <c r="C5708" s="68" t="s">
        <v>3467</v>
      </c>
      <c r="D5708" s="68" t="s">
        <v>3468</v>
      </c>
      <c r="E5708" s="68" t="s">
        <v>4362</v>
      </c>
      <c r="F5708" s="68" t="s">
        <v>4363</v>
      </c>
      <c r="G5708" s="68" t="s">
        <v>4364</v>
      </c>
      <c r="H5708" s="69">
        <v>203533</v>
      </c>
      <c r="I5708" s="68" t="s">
        <v>5151</v>
      </c>
      <c r="J5708" s="70"/>
      <c r="K5708" s="178"/>
    </row>
    <row r="5709" spans="1:11">
      <c r="A5709" s="67" t="s">
        <v>3470</v>
      </c>
      <c r="B5709" s="68" t="s">
        <v>3471</v>
      </c>
      <c r="C5709" s="68" t="s">
        <v>3467</v>
      </c>
      <c r="D5709" s="68" t="s">
        <v>3468</v>
      </c>
      <c r="E5709" s="68" t="s">
        <v>4362</v>
      </c>
      <c r="F5709" s="68" t="s">
        <v>4363</v>
      </c>
      <c r="G5709" s="68" t="s">
        <v>4364</v>
      </c>
      <c r="H5709" s="69">
        <v>141042</v>
      </c>
      <c r="I5709" s="68" t="s">
        <v>5151</v>
      </c>
      <c r="J5709" s="70"/>
      <c r="K5709" s="178"/>
    </row>
    <row r="5710" spans="1:11">
      <c r="A5710" s="67" t="s">
        <v>3473</v>
      </c>
      <c r="B5710" s="68" t="s">
        <v>3474</v>
      </c>
      <c r="C5710" s="68" t="s">
        <v>3467</v>
      </c>
      <c r="D5710" s="68" t="s">
        <v>3468</v>
      </c>
      <c r="E5710" s="68" t="s">
        <v>4362</v>
      </c>
      <c r="F5710" s="68" t="s">
        <v>4363</v>
      </c>
      <c r="G5710" s="68" t="s">
        <v>4364</v>
      </c>
      <c r="H5710" s="69">
        <v>231294</v>
      </c>
      <c r="I5710" s="68" t="s">
        <v>5151</v>
      </c>
      <c r="J5710" s="70"/>
      <c r="K5710" s="178"/>
    </row>
    <row r="5711" spans="1:11">
      <c r="A5711" s="67" t="s">
        <v>3476</v>
      </c>
      <c r="B5711" s="68" t="s">
        <v>3477</v>
      </c>
      <c r="C5711" s="68" t="s">
        <v>3467</v>
      </c>
      <c r="D5711" s="68" t="s">
        <v>3468</v>
      </c>
      <c r="E5711" s="68" t="s">
        <v>4362</v>
      </c>
      <c r="F5711" s="68" t="s">
        <v>4363</v>
      </c>
      <c r="G5711" s="68" t="s">
        <v>4364</v>
      </c>
      <c r="H5711" s="69">
        <v>180733</v>
      </c>
      <c r="I5711" s="68" t="s">
        <v>5151</v>
      </c>
      <c r="J5711" s="70"/>
      <c r="K5711" s="178"/>
    </row>
    <row r="5712" spans="1:11">
      <c r="A5712" s="67" t="s">
        <v>3479</v>
      </c>
      <c r="B5712" s="68" t="s">
        <v>3480</v>
      </c>
      <c r="C5712" s="68" t="s">
        <v>3467</v>
      </c>
      <c r="D5712" s="68" t="s">
        <v>3468</v>
      </c>
      <c r="E5712" s="68" t="s">
        <v>4362</v>
      </c>
      <c r="F5712" s="68" t="s">
        <v>4363</v>
      </c>
      <c r="G5712" s="68" t="s">
        <v>4364</v>
      </c>
      <c r="H5712" s="69">
        <v>157817</v>
      </c>
      <c r="I5712" s="68" t="s">
        <v>5151</v>
      </c>
      <c r="J5712" s="70"/>
      <c r="K5712" s="178"/>
    </row>
    <row r="5713" spans="1:11">
      <c r="A5713" s="67" t="s">
        <v>3482</v>
      </c>
      <c r="B5713" s="68" t="s">
        <v>3483</v>
      </c>
      <c r="C5713" s="68" t="s">
        <v>3484</v>
      </c>
      <c r="D5713" s="68" t="s">
        <v>3485</v>
      </c>
      <c r="E5713" s="68" t="s">
        <v>4362</v>
      </c>
      <c r="F5713" s="68" t="s">
        <v>4363</v>
      </c>
      <c r="G5713" s="68" t="s">
        <v>4364</v>
      </c>
      <c r="H5713" s="69">
        <v>97708</v>
      </c>
      <c r="I5713" s="68" t="s">
        <v>5151</v>
      </c>
      <c r="J5713" s="70"/>
      <c r="K5713" s="178"/>
    </row>
    <row r="5714" spans="1:11">
      <c r="A5714" s="67" t="s">
        <v>4367</v>
      </c>
      <c r="B5714" s="68" t="s">
        <v>4368</v>
      </c>
      <c r="C5714" s="68" t="s">
        <v>3484</v>
      </c>
      <c r="D5714" s="68" t="s">
        <v>3485</v>
      </c>
      <c r="E5714" s="68" t="s">
        <v>4362</v>
      </c>
      <c r="F5714" s="68" t="s">
        <v>4363</v>
      </c>
      <c r="G5714" s="68" t="s">
        <v>4364</v>
      </c>
      <c r="H5714" s="69">
        <v>37049</v>
      </c>
      <c r="I5714" s="68" t="s">
        <v>5151</v>
      </c>
      <c r="J5714" s="70"/>
      <c r="K5714" s="178"/>
    </row>
    <row r="5715" spans="1:11">
      <c r="A5715" s="67" t="s">
        <v>3487</v>
      </c>
      <c r="B5715" s="68" t="s">
        <v>3488</v>
      </c>
      <c r="C5715" s="68" t="s">
        <v>3489</v>
      </c>
      <c r="D5715" s="68" t="s">
        <v>3490</v>
      </c>
      <c r="E5715" s="68" t="s">
        <v>4362</v>
      </c>
      <c r="F5715" s="68" t="s">
        <v>4363</v>
      </c>
      <c r="G5715" s="68" t="s">
        <v>4364</v>
      </c>
      <c r="H5715" s="69">
        <v>22812</v>
      </c>
      <c r="I5715" s="68" t="s">
        <v>5151</v>
      </c>
      <c r="J5715" s="70"/>
      <c r="K5715" s="178"/>
    </row>
    <row r="5716" spans="1:11">
      <c r="A5716" s="67" t="s">
        <v>3498</v>
      </c>
      <c r="B5716" s="68" t="s">
        <v>3499</v>
      </c>
      <c r="C5716" s="68" t="s">
        <v>3489</v>
      </c>
      <c r="D5716" s="68" t="s">
        <v>3490</v>
      </c>
      <c r="E5716" s="68" t="s">
        <v>4362</v>
      </c>
      <c r="F5716" s="68" t="s">
        <v>4363</v>
      </c>
      <c r="G5716" s="68" t="s">
        <v>4364</v>
      </c>
      <c r="H5716" s="69">
        <v>2537</v>
      </c>
      <c r="I5716" s="68" t="s">
        <v>5151</v>
      </c>
      <c r="J5716" s="70"/>
      <c r="K5716" s="178"/>
    </row>
    <row r="5717" spans="1:11">
      <c r="A5717" s="67" t="s">
        <v>4293</v>
      </c>
      <c r="B5717" s="68" t="s">
        <v>4294</v>
      </c>
      <c r="C5717" s="68" t="s">
        <v>3489</v>
      </c>
      <c r="D5717" s="68" t="s">
        <v>3490</v>
      </c>
      <c r="E5717" s="68" t="s">
        <v>4362</v>
      </c>
      <c r="F5717" s="68" t="s">
        <v>4363</v>
      </c>
      <c r="G5717" s="68" t="s">
        <v>4364</v>
      </c>
      <c r="H5717" s="69">
        <v>109599</v>
      </c>
      <c r="I5717" s="68" t="s">
        <v>5151</v>
      </c>
      <c r="J5717" s="70"/>
      <c r="K5717" s="178"/>
    </row>
    <row r="5718" spans="1:11">
      <c r="A5718" s="67" t="s">
        <v>3501</v>
      </c>
      <c r="B5718" s="68" t="s">
        <v>3502</v>
      </c>
      <c r="C5718" s="68" t="s">
        <v>3489</v>
      </c>
      <c r="D5718" s="68" t="s">
        <v>3490</v>
      </c>
      <c r="E5718" s="68" t="s">
        <v>4362</v>
      </c>
      <c r="F5718" s="68" t="s">
        <v>4363</v>
      </c>
      <c r="G5718" s="68" t="s">
        <v>4364</v>
      </c>
      <c r="H5718" s="69">
        <v>1919963</v>
      </c>
      <c r="I5718" s="68" t="s">
        <v>5151</v>
      </c>
      <c r="J5718" s="70"/>
      <c r="K5718" s="178"/>
    </row>
    <row r="5719" spans="1:11">
      <c r="A5719" s="67" t="s">
        <v>3504</v>
      </c>
      <c r="B5719" s="68" t="s">
        <v>3505</v>
      </c>
      <c r="C5719" s="68" t="s">
        <v>3489</v>
      </c>
      <c r="D5719" s="68" t="s">
        <v>3490</v>
      </c>
      <c r="E5719" s="68" t="s">
        <v>4362</v>
      </c>
      <c r="F5719" s="68" t="s">
        <v>4363</v>
      </c>
      <c r="G5719" s="68" t="s">
        <v>4364</v>
      </c>
      <c r="H5719" s="69">
        <v>5087251</v>
      </c>
      <c r="I5719" s="68" t="s">
        <v>5151</v>
      </c>
      <c r="J5719" s="70"/>
      <c r="K5719" s="178"/>
    </row>
    <row r="5720" spans="1:11">
      <c r="A5720" s="67" t="s">
        <v>4369</v>
      </c>
      <c r="B5720" s="68" t="s">
        <v>4370</v>
      </c>
      <c r="C5720" s="68" t="s">
        <v>3489</v>
      </c>
      <c r="D5720" s="68" t="s">
        <v>3490</v>
      </c>
      <c r="E5720" s="68" t="s">
        <v>4362</v>
      </c>
      <c r="F5720" s="68" t="s">
        <v>4363</v>
      </c>
      <c r="G5720" s="68" t="s">
        <v>4364</v>
      </c>
      <c r="H5720" s="69">
        <v>611</v>
      </c>
      <c r="I5720" s="68" t="s">
        <v>5151</v>
      </c>
      <c r="J5720" s="70"/>
      <c r="K5720" s="178"/>
    </row>
    <row r="5721" spans="1:11">
      <c r="A5721" s="67" t="s">
        <v>4371</v>
      </c>
      <c r="B5721" s="68" t="s">
        <v>4372</v>
      </c>
      <c r="C5721" s="68" t="s">
        <v>3489</v>
      </c>
      <c r="D5721" s="68" t="s">
        <v>3490</v>
      </c>
      <c r="E5721" s="68" t="s">
        <v>4362</v>
      </c>
      <c r="F5721" s="68" t="s">
        <v>4363</v>
      </c>
      <c r="G5721" s="68" t="s">
        <v>4364</v>
      </c>
      <c r="H5721" s="69">
        <v>43</v>
      </c>
      <c r="I5721" s="68" t="s">
        <v>5151</v>
      </c>
      <c r="J5721" s="70"/>
      <c r="K5721" s="178"/>
    </row>
    <row r="5722" spans="1:11">
      <c r="A5722" s="67" t="s">
        <v>4241</v>
      </c>
      <c r="B5722" s="68" t="s">
        <v>4242</v>
      </c>
      <c r="C5722" s="68" t="s">
        <v>3489</v>
      </c>
      <c r="D5722" s="68" t="s">
        <v>3490</v>
      </c>
      <c r="E5722" s="68" t="s">
        <v>4362</v>
      </c>
      <c r="F5722" s="68" t="s">
        <v>4363</v>
      </c>
      <c r="G5722" s="68" t="s">
        <v>4364</v>
      </c>
      <c r="H5722" s="69">
        <v>29461822</v>
      </c>
      <c r="I5722" s="68" t="s">
        <v>5151</v>
      </c>
      <c r="J5722" s="70"/>
      <c r="K5722" s="178"/>
    </row>
    <row r="5723" spans="1:11">
      <c r="A5723" s="67" t="s">
        <v>4373</v>
      </c>
      <c r="B5723" s="68" t="s">
        <v>4374</v>
      </c>
      <c r="C5723" s="68" t="s">
        <v>3489</v>
      </c>
      <c r="D5723" s="68" t="s">
        <v>3490</v>
      </c>
      <c r="E5723" s="68" t="s">
        <v>4362</v>
      </c>
      <c r="F5723" s="68" t="s">
        <v>4363</v>
      </c>
      <c r="G5723" s="68" t="s">
        <v>4364</v>
      </c>
      <c r="H5723" s="69">
        <v>10513</v>
      </c>
      <c r="I5723" s="68" t="s">
        <v>5151</v>
      </c>
      <c r="J5723" s="70"/>
      <c r="K5723" s="178"/>
    </row>
    <row r="5724" spans="1:11">
      <c r="A5724" s="67" t="s">
        <v>4295</v>
      </c>
      <c r="B5724" s="68" t="s">
        <v>3520</v>
      </c>
      <c r="C5724" s="68" t="s">
        <v>3489</v>
      </c>
      <c r="D5724" s="68" t="s">
        <v>3490</v>
      </c>
      <c r="E5724" s="68" t="s">
        <v>4362</v>
      </c>
      <c r="F5724" s="68" t="s">
        <v>4363</v>
      </c>
      <c r="G5724" s="68" t="s">
        <v>4364</v>
      </c>
      <c r="H5724" s="69">
        <v>3578</v>
      </c>
      <c r="I5724" s="68" t="s">
        <v>5151</v>
      </c>
      <c r="J5724" s="70"/>
      <c r="K5724" s="178"/>
    </row>
    <row r="5725" spans="1:11">
      <c r="A5725" s="67" t="s">
        <v>4296</v>
      </c>
      <c r="B5725" s="68" t="s">
        <v>4297</v>
      </c>
      <c r="C5725" s="68" t="s">
        <v>3489</v>
      </c>
      <c r="D5725" s="68" t="s">
        <v>3490</v>
      </c>
      <c r="E5725" s="68" t="s">
        <v>4362</v>
      </c>
      <c r="F5725" s="68" t="s">
        <v>4363</v>
      </c>
      <c r="G5725" s="68" t="s">
        <v>4364</v>
      </c>
      <c r="H5725" s="69">
        <v>42545</v>
      </c>
      <c r="I5725" s="68" t="s">
        <v>5151</v>
      </c>
      <c r="J5725" s="70"/>
      <c r="K5725" s="178"/>
    </row>
    <row r="5726" spans="1:11">
      <c r="A5726" s="67" t="s">
        <v>4232</v>
      </c>
      <c r="B5726" s="68" t="s">
        <v>4233</v>
      </c>
      <c r="C5726" s="68" t="s">
        <v>3489</v>
      </c>
      <c r="D5726" s="68" t="s">
        <v>3490</v>
      </c>
      <c r="E5726" s="68" t="s">
        <v>4362</v>
      </c>
      <c r="F5726" s="68" t="s">
        <v>4363</v>
      </c>
      <c r="G5726" s="68" t="s">
        <v>4364</v>
      </c>
      <c r="H5726" s="69">
        <v>19554</v>
      </c>
      <c r="I5726" s="68" t="s">
        <v>5151</v>
      </c>
      <c r="J5726" s="70"/>
      <c r="K5726" s="178"/>
    </row>
    <row r="5727" spans="1:11">
      <c r="A5727" s="67" t="s">
        <v>4375</v>
      </c>
      <c r="B5727" s="68" t="s">
        <v>4376</v>
      </c>
      <c r="C5727" s="68" t="s">
        <v>3489</v>
      </c>
      <c r="D5727" s="68" t="s">
        <v>3490</v>
      </c>
      <c r="E5727" s="68" t="s">
        <v>4362</v>
      </c>
      <c r="F5727" s="68" t="s">
        <v>4363</v>
      </c>
      <c r="G5727" s="68" t="s">
        <v>4364</v>
      </c>
      <c r="H5727" s="69">
        <v>14260</v>
      </c>
      <c r="I5727" s="68" t="s">
        <v>5151</v>
      </c>
      <c r="J5727" s="70"/>
      <c r="K5727" s="178"/>
    </row>
    <row r="5728" spans="1:11">
      <c r="A5728" s="67" t="s">
        <v>3516</v>
      </c>
      <c r="B5728" s="68" t="s">
        <v>3517</v>
      </c>
      <c r="C5728" s="68" t="s">
        <v>3489</v>
      </c>
      <c r="D5728" s="68" t="s">
        <v>3490</v>
      </c>
      <c r="E5728" s="68" t="s">
        <v>4362</v>
      </c>
      <c r="F5728" s="68" t="s">
        <v>4363</v>
      </c>
      <c r="G5728" s="68" t="s">
        <v>4364</v>
      </c>
      <c r="H5728" s="69">
        <v>64334</v>
      </c>
      <c r="I5728" s="68" t="s">
        <v>5151</v>
      </c>
      <c r="J5728" s="70"/>
      <c r="K5728" s="178"/>
    </row>
    <row r="5729" spans="1:11">
      <c r="A5729" s="67" t="s">
        <v>4377</v>
      </c>
      <c r="B5729" s="68" t="s">
        <v>4378</v>
      </c>
      <c r="C5729" s="68" t="s">
        <v>3489</v>
      </c>
      <c r="D5729" s="68" t="s">
        <v>3490</v>
      </c>
      <c r="E5729" s="68" t="s">
        <v>4362</v>
      </c>
      <c r="F5729" s="68" t="s">
        <v>4363</v>
      </c>
      <c r="G5729" s="68" t="s">
        <v>4364</v>
      </c>
      <c r="H5729" s="69">
        <v>6394</v>
      </c>
      <c r="I5729" s="68" t="s">
        <v>5151</v>
      </c>
      <c r="J5729" s="70"/>
      <c r="K5729" s="178"/>
    </row>
    <row r="5730" spans="1:11">
      <c r="A5730" s="67" t="s">
        <v>4546</v>
      </c>
      <c r="B5730" s="68" t="s">
        <v>4547</v>
      </c>
      <c r="C5730" s="68" t="s">
        <v>3489</v>
      </c>
      <c r="D5730" s="68" t="s">
        <v>3490</v>
      </c>
      <c r="E5730" s="68" t="s">
        <v>4362</v>
      </c>
      <c r="F5730" s="68" t="s">
        <v>4363</v>
      </c>
      <c r="G5730" s="68" t="s">
        <v>4364</v>
      </c>
      <c r="H5730" s="69">
        <v>2065</v>
      </c>
      <c r="I5730" s="68" t="s">
        <v>5151</v>
      </c>
      <c r="J5730" s="70"/>
      <c r="K5730" s="178"/>
    </row>
    <row r="5731" spans="1:11">
      <c r="A5731" s="67" t="s">
        <v>3522</v>
      </c>
      <c r="B5731" s="68" t="s">
        <v>3523</v>
      </c>
      <c r="C5731" s="68" t="s">
        <v>3489</v>
      </c>
      <c r="D5731" s="68" t="s">
        <v>3490</v>
      </c>
      <c r="E5731" s="68" t="s">
        <v>4362</v>
      </c>
      <c r="F5731" s="68" t="s">
        <v>4363</v>
      </c>
      <c r="G5731" s="68" t="s">
        <v>4364</v>
      </c>
      <c r="H5731" s="69">
        <v>46680</v>
      </c>
      <c r="I5731" s="68" t="s">
        <v>5151</v>
      </c>
      <c r="J5731" s="70"/>
      <c r="K5731" s="178"/>
    </row>
    <row r="5732" spans="1:11">
      <c r="A5732" s="67" t="s">
        <v>4220</v>
      </c>
      <c r="B5732" s="68" t="s">
        <v>4221</v>
      </c>
      <c r="C5732" s="68" t="s">
        <v>3489</v>
      </c>
      <c r="D5732" s="68" t="s">
        <v>3490</v>
      </c>
      <c r="E5732" s="68" t="s">
        <v>4362</v>
      </c>
      <c r="F5732" s="68" t="s">
        <v>4363</v>
      </c>
      <c r="G5732" s="68" t="s">
        <v>4364</v>
      </c>
      <c r="H5732" s="69">
        <v>60399</v>
      </c>
      <c r="I5732" s="68" t="s">
        <v>5151</v>
      </c>
      <c r="J5732" s="70"/>
      <c r="K5732" s="178"/>
    </row>
    <row r="5733" spans="1:11">
      <c r="A5733" s="67" t="s">
        <v>4222</v>
      </c>
      <c r="B5733" s="68" t="s">
        <v>4223</v>
      </c>
      <c r="C5733" s="68" t="s">
        <v>3489</v>
      </c>
      <c r="D5733" s="68" t="s">
        <v>3490</v>
      </c>
      <c r="E5733" s="68" t="s">
        <v>4362</v>
      </c>
      <c r="F5733" s="68" t="s">
        <v>4363</v>
      </c>
      <c r="G5733" s="68" t="s">
        <v>4364</v>
      </c>
      <c r="H5733" s="69">
        <v>21063</v>
      </c>
      <c r="I5733" s="68" t="s">
        <v>5151</v>
      </c>
      <c r="J5733" s="70"/>
      <c r="K5733" s="178"/>
    </row>
    <row r="5734" spans="1:11">
      <c r="A5734" s="67" t="s">
        <v>4207</v>
      </c>
      <c r="B5734" s="68" t="s">
        <v>4208</v>
      </c>
      <c r="C5734" s="68" t="s">
        <v>3489</v>
      </c>
      <c r="D5734" s="68" t="s">
        <v>3490</v>
      </c>
      <c r="E5734" s="68" t="s">
        <v>4362</v>
      </c>
      <c r="F5734" s="68" t="s">
        <v>4363</v>
      </c>
      <c r="G5734" s="68" t="s">
        <v>4364</v>
      </c>
      <c r="H5734" s="69">
        <v>2125075</v>
      </c>
      <c r="I5734" s="68" t="s">
        <v>5151</v>
      </c>
      <c r="J5734" s="70"/>
      <c r="K5734" s="178"/>
    </row>
    <row r="5735" spans="1:11">
      <c r="A5735" s="67" t="s">
        <v>5079</v>
      </c>
      <c r="B5735" s="68" t="s">
        <v>5121</v>
      </c>
      <c r="C5735" s="68" t="s">
        <v>3489</v>
      </c>
      <c r="D5735" s="68" t="s">
        <v>3490</v>
      </c>
      <c r="E5735" s="68" t="s">
        <v>4362</v>
      </c>
      <c r="F5735" s="68" t="s">
        <v>4363</v>
      </c>
      <c r="G5735" s="68" t="s">
        <v>4364</v>
      </c>
      <c r="H5735" s="69">
        <v>11551</v>
      </c>
      <c r="I5735" s="68" t="s">
        <v>5151</v>
      </c>
      <c r="J5735" s="70"/>
      <c r="K5735" s="178"/>
    </row>
    <row r="5736" spans="1:11">
      <c r="A5736" s="67" t="s">
        <v>4379</v>
      </c>
      <c r="B5736" s="68" t="s">
        <v>4380</v>
      </c>
      <c r="C5736" s="68" t="s">
        <v>3489</v>
      </c>
      <c r="D5736" s="68" t="s">
        <v>3490</v>
      </c>
      <c r="E5736" s="68" t="s">
        <v>4362</v>
      </c>
      <c r="F5736" s="68" t="s">
        <v>4363</v>
      </c>
      <c r="G5736" s="68" t="s">
        <v>4364</v>
      </c>
      <c r="H5736" s="69">
        <v>8263</v>
      </c>
      <c r="I5736" s="68" t="s">
        <v>5151</v>
      </c>
      <c r="J5736" s="70"/>
      <c r="K5736" s="178"/>
    </row>
    <row r="5737" spans="1:11">
      <c r="A5737" s="67" t="s">
        <v>3533</v>
      </c>
      <c r="B5737" s="68" t="s">
        <v>3520</v>
      </c>
      <c r="C5737" s="68" t="s">
        <v>3489</v>
      </c>
      <c r="D5737" s="68" t="s">
        <v>3490</v>
      </c>
      <c r="E5737" s="68" t="s">
        <v>4362</v>
      </c>
      <c r="F5737" s="68" t="s">
        <v>4363</v>
      </c>
      <c r="G5737" s="68" t="s">
        <v>4364</v>
      </c>
      <c r="H5737" s="69">
        <v>3707</v>
      </c>
      <c r="I5737" s="68" t="s">
        <v>5151</v>
      </c>
      <c r="J5737" s="70"/>
      <c r="K5737" s="178"/>
    </row>
    <row r="5738" spans="1:11">
      <c r="A5738" s="67" t="s">
        <v>3536</v>
      </c>
      <c r="B5738" s="68" t="s">
        <v>3520</v>
      </c>
      <c r="C5738" s="68" t="s">
        <v>3489</v>
      </c>
      <c r="D5738" s="68" t="s">
        <v>3490</v>
      </c>
      <c r="E5738" s="68" t="s">
        <v>4362</v>
      </c>
      <c r="F5738" s="68" t="s">
        <v>4363</v>
      </c>
      <c r="G5738" s="68" t="s">
        <v>4364</v>
      </c>
      <c r="H5738" s="69">
        <v>28029</v>
      </c>
      <c r="I5738" s="68" t="s">
        <v>5151</v>
      </c>
      <c r="J5738" s="70"/>
      <c r="K5738" s="178"/>
    </row>
    <row r="5739" spans="1:11">
      <c r="A5739" s="67" t="s">
        <v>4525</v>
      </c>
      <c r="B5739" s="68" t="s">
        <v>3572</v>
      </c>
      <c r="C5739" s="68" t="s">
        <v>3564</v>
      </c>
      <c r="D5739" s="68" t="s">
        <v>3563</v>
      </c>
      <c r="E5739" s="68" t="s">
        <v>4362</v>
      </c>
      <c r="F5739" s="68" t="s">
        <v>4363</v>
      </c>
      <c r="G5739" s="68" t="s">
        <v>4364</v>
      </c>
      <c r="H5739" s="69">
        <v>303</v>
      </c>
      <c r="I5739" s="68" t="s">
        <v>5151</v>
      </c>
      <c r="J5739" s="70"/>
      <c r="K5739" s="178"/>
    </row>
    <row r="5740" spans="1:11">
      <c r="A5740" s="67" t="s">
        <v>3537</v>
      </c>
      <c r="B5740" s="68" t="s">
        <v>3538</v>
      </c>
      <c r="C5740" s="68" t="s">
        <v>3539</v>
      </c>
      <c r="D5740" s="68" t="s">
        <v>3540</v>
      </c>
      <c r="E5740" s="68" t="s">
        <v>4362</v>
      </c>
      <c r="F5740" s="68" t="s">
        <v>4363</v>
      </c>
      <c r="G5740" s="68" t="s">
        <v>4364</v>
      </c>
      <c r="H5740" s="69">
        <v>296745</v>
      </c>
      <c r="I5740" s="68" t="s">
        <v>5151</v>
      </c>
      <c r="J5740" s="70"/>
      <c r="K5740" s="178"/>
    </row>
    <row r="5741" spans="1:11">
      <c r="A5741" s="67" t="s">
        <v>3541</v>
      </c>
      <c r="B5741" s="68" t="s">
        <v>3542</v>
      </c>
      <c r="C5741" s="68" t="s">
        <v>3539</v>
      </c>
      <c r="D5741" s="68" t="s">
        <v>3540</v>
      </c>
      <c r="E5741" s="68" t="s">
        <v>4362</v>
      </c>
      <c r="F5741" s="68" t="s">
        <v>4363</v>
      </c>
      <c r="G5741" s="68" t="s">
        <v>4364</v>
      </c>
      <c r="H5741" s="69">
        <v>1460801</v>
      </c>
      <c r="I5741" s="68" t="s">
        <v>5151</v>
      </c>
      <c r="J5741" s="70"/>
      <c r="K5741" s="178"/>
    </row>
    <row r="5742" spans="1:11">
      <c r="A5742" s="67" t="s">
        <v>3543</v>
      </c>
      <c r="B5742" s="68" t="s">
        <v>3544</v>
      </c>
      <c r="C5742" s="68" t="s">
        <v>3539</v>
      </c>
      <c r="D5742" s="68" t="s">
        <v>3540</v>
      </c>
      <c r="E5742" s="68" t="s">
        <v>4362</v>
      </c>
      <c r="F5742" s="68" t="s">
        <v>4363</v>
      </c>
      <c r="G5742" s="68" t="s">
        <v>4364</v>
      </c>
      <c r="H5742" s="69">
        <v>221252</v>
      </c>
      <c r="I5742" s="68" t="s">
        <v>5151</v>
      </c>
      <c r="J5742" s="70"/>
      <c r="K5742" s="178"/>
    </row>
    <row r="5743" spans="1:11">
      <c r="A5743" s="67" t="s">
        <v>3545</v>
      </c>
      <c r="B5743" s="68" t="s">
        <v>3546</v>
      </c>
      <c r="C5743" s="68" t="s">
        <v>3539</v>
      </c>
      <c r="D5743" s="68" t="s">
        <v>3540</v>
      </c>
      <c r="E5743" s="68" t="s">
        <v>4362</v>
      </c>
      <c r="F5743" s="68" t="s">
        <v>4363</v>
      </c>
      <c r="G5743" s="68" t="s">
        <v>4364</v>
      </c>
      <c r="H5743" s="69">
        <v>1371273</v>
      </c>
      <c r="I5743" s="68" t="s">
        <v>5151</v>
      </c>
      <c r="J5743" s="70"/>
      <c r="K5743" s="178"/>
    </row>
    <row r="5744" spans="1:11">
      <c r="A5744" s="67" t="s">
        <v>3547</v>
      </c>
      <c r="B5744" s="68" t="s">
        <v>3548</v>
      </c>
      <c r="C5744" s="68" t="s">
        <v>3539</v>
      </c>
      <c r="D5744" s="68" t="s">
        <v>3540</v>
      </c>
      <c r="E5744" s="68" t="s">
        <v>4362</v>
      </c>
      <c r="F5744" s="68" t="s">
        <v>4363</v>
      </c>
      <c r="G5744" s="68" t="s">
        <v>4364</v>
      </c>
      <c r="H5744" s="69">
        <v>430341</v>
      </c>
      <c r="I5744" s="68" t="s">
        <v>5151</v>
      </c>
      <c r="J5744" s="70"/>
      <c r="K5744" s="178"/>
    </row>
    <row r="5745" spans="1:11">
      <c r="A5745" s="67" t="s">
        <v>4243</v>
      </c>
      <c r="B5745" s="68" t="s">
        <v>4244</v>
      </c>
      <c r="C5745" s="68" t="s">
        <v>3539</v>
      </c>
      <c r="D5745" s="68" t="s">
        <v>3540</v>
      </c>
      <c r="E5745" s="68" t="s">
        <v>4362</v>
      </c>
      <c r="F5745" s="68" t="s">
        <v>4363</v>
      </c>
      <c r="G5745" s="68" t="s">
        <v>4364</v>
      </c>
      <c r="H5745" s="69">
        <v>16</v>
      </c>
      <c r="I5745" s="68" t="s">
        <v>5151</v>
      </c>
      <c r="J5745" s="70"/>
      <c r="K5745" s="178"/>
    </row>
    <row r="5746" spans="1:11">
      <c r="A5746" s="67" t="s">
        <v>4298</v>
      </c>
      <c r="B5746" s="68" t="s">
        <v>4299</v>
      </c>
      <c r="C5746" s="68" t="s">
        <v>3539</v>
      </c>
      <c r="D5746" s="68" t="s">
        <v>3540</v>
      </c>
      <c r="E5746" s="68" t="s">
        <v>4362</v>
      </c>
      <c r="F5746" s="68" t="s">
        <v>4363</v>
      </c>
      <c r="G5746" s="68" t="s">
        <v>4364</v>
      </c>
      <c r="H5746" s="69">
        <v>1234</v>
      </c>
      <c r="I5746" s="68" t="s">
        <v>5151</v>
      </c>
      <c r="J5746" s="70"/>
      <c r="K5746" s="178"/>
    </row>
    <row r="5747" spans="1:11">
      <c r="A5747" s="67" t="s">
        <v>3549</v>
      </c>
      <c r="B5747" s="68" t="s">
        <v>3550</v>
      </c>
      <c r="C5747" s="68" t="s">
        <v>3539</v>
      </c>
      <c r="D5747" s="68" t="s">
        <v>3540</v>
      </c>
      <c r="E5747" s="68" t="s">
        <v>4362</v>
      </c>
      <c r="F5747" s="68" t="s">
        <v>4363</v>
      </c>
      <c r="G5747" s="68" t="s">
        <v>4364</v>
      </c>
      <c r="H5747" s="69">
        <v>124192</v>
      </c>
      <c r="I5747" s="68" t="s">
        <v>5151</v>
      </c>
      <c r="J5747" s="70"/>
      <c r="K5747" s="178"/>
    </row>
    <row r="5748" spans="1:11">
      <c r="A5748" s="67" t="s">
        <v>3551</v>
      </c>
      <c r="B5748" s="68" t="s">
        <v>3552</v>
      </c>
      <c r="C5748" s="68" t="s">
        <v>3539</v>
      </c>
      <c r="D5748" s="68" t="s">
        <v>3540</v>
      </c>
      <c r="E5748" s="68" t="s">
        <v>4362</v>
      </c>
      <c r="F5748" s="68" t="s">
        <v>4363</v>
      </c>
      <c r="G5748" s="68" t="s">
        <v>4364</v>
      </c>
      <c r="H5748" s="69">
        <v>144270</v>
      </c>
      <c r="I5748" s="68" t="s">
        <v>5151</v>
      </c>
      <c r="J5748" s="70"/>
      <c r="K5748" s="178"/>
    </row>
    <row r="5749" spans="1:11">
      <c r="A5749" s="67" t="s">
        <v>4300</v>
      </c>
      <c r="B5749" s="68" t="s">
        <v>4301</v>
      </c>
      <c r="C5749" s="68" t="s">
        <v>3539</v>
      </c>
      <c r="D5749" s="68" t="s">
        <v>3540</v>
      </c>
      <c r="E5749" s="68" t="s">
        <v>4362</v>
      </c>
      <c r="F5749" s="68" t="s">
        <v>4363</v>
      </c>
      <c r="G5749" s="68" t="s">
        <v>4364</v>
      </c>
      <c r="H5749" s="69">
        <v>95430</v>
      </c>
      <c r="I5749" s="68" t="s">
        <v>5151</v>
      </c>
      <c r="J5749" s="70"/>
      <c r="K5749" s="178"/>
    </row>
    <row r="5750" spans="1:11">
      <c r="A5750" s="67" t="s">
        <v>4245</v>
      </c>
      <c r="B5750" s="68" t="s">
        <v>4246</v>
      </c>
      <c r="C5750" s="68" t="s">
        <v>3539</v>
      </c>
      <c r="D5750" s="68" t="s">
        <v>3540</v>
      </c>
      <c r="E5750" s="68" t="s">
        <v>4362</v>
      </c>
      <c r="F5750" s="68" t="s">
        <v>4363</v>
      </c>
      <c r="G5750" s="68" t="s">
        <v>4364</v>
      </c>
      <c r="H5750" s="69">
        <v>237</v>
      </c>
      <c r="I5750" s="68" t="s">
        <v>5151</v>
      </c>
      <c r="J5750" s="70"/>
      <c r="K5750" s="178"/>
    </row>
    <row r="5751" spans="1:11">
      <c r="A5751" s="67" t="s">
        <v>4302</v>
      </c>
      <c r="B5751" s="68" t="s">
        <v>4303</v>
      </c>
      <c r="C5751" s="68" t="s">
        <v>3539</v>
      </c>
      <c r="D5751" s="68" t="s">
        <v>3540</v>
      </c>
      <c r="E5751" s="68" t="s">
        <v>4362</v>
      </c>
      <c r="F5751" s="68" t="s">
        <v>4363</v>
      </c>
      <c r="G5751" s="68" t="s">
        <v>4364</v>
      </c>
      <c r="H5751" s="69">
        <v>-116304050</v>
      </c>
      <c r="I5751" s="68" t="s">
        <v>5151</v>
      </c>
      <c r="J5751" s="70"/>
      <c r="K5751" s="178"/>
    </row>
    <row r="5752" spans="1:11">
      <c r="A5752" s="67" t="s">
        <v>5056</v>
      </c>
      <c r="B5752" s="68" t="s">
        <v>4655</v>
      </c>
      <c r="C5752" s="68" t="s">
        <v>3539</v>
      </c>
      <c r="D5752" s="68" t="s">
        <v>3540</v>
      </c>
      <c r="E5752" s="68" t="s">
        <v>4362</v>
      </c>
      <c r="F5752" s="68" t="s">
        <v>4363</v>
      </c>
      <c r="G5752" s="68" t="s">
        <v>4364</v>
      </c>
      <c r="H5752" s="69">
        <v>397379</v>
      </c>
      <c r="I5752" s="68" t="s">
        <v>5151</v>
      </c>
      <c r="J5752" s="70"/>
      <c r="K5752" s="178"/>
    </row>
    <row r="5753" spans="1:11">
      <c r="A5753" s="67" t="s">
        <v>3553</v>
      </c>
      <c r="B5753" s="68" t="s">
        <v>3554</v>
      </c>
      <c r="C5753" s="68" t="s">
        <v>3555</v>
      </c>
      <c r="D5753" s="68" t="s">
        <v>3554</v>
      </c>
      <c r="E5753" s="68" t="s">
        <v>4362</v>
      </c>
      <c r="F5753" s="68" t="s">
        <v>4363</v>
      </c>
      <c r="G5753" s="68" t="s">
        <v>4364</v>
      </c>
      <c r="H5753" s="69">
        <v>76291</v>
      </c>
      <c r="I5753" s="68" t="s">
        <v>5151</v>
      </c>
      <c r="J5753" s="70"/>
      <c r="K5753" s="178"/>
    </row>
    <row r="5754" spans="1:11">
      <c r="A5754" s="67" t="s">
        <v>4383</v>
      </c>
      <c r="B5754" s="68" t="s">
        <v>4384</v>
      </c>
      <c r="C5754" s="68" t="s">
        <v>3555</v>
      </c>
      <c r="D5754" s="68" t="s">
        <v>3554</v>
      </c>
      <c r="E5754" s="68" t="s">
        <v>4362</v>
      </c>
      <c r="F5754" s="68" t="s">
        <v>4363</v>
      </c>
      <c r="G5754" s="68" t="s">
        <v>4364</v>
      </c>
      <c r="H5754" s="69">
        <v>368569</v>
      </c>
      <c r="I5754" s="68" t="s">
        <v>5151</v>
      </c>
      <c r="J5754" s="70"/>
      <c r="K5754" s="178"/>
    </row>
    <row r="5755" spans="1:11">
      <c r="A5755" s="67" t="s">
        <v>3556</v>
      </c>
      <c r="B5755" s="68" t="s">
        <v>3557</v>
      </c>
      <c r="C5755" s="68" t="s">
        <v>3555</v>
      </c>
      <c r="D5755" s="68" t="s">
        <v>3554</v>
      </c>
      <c r="E5755" s="68" t="s">
        <v>4362</v>
      </c>
      <c r="F5755" s="68" t="s">
        <v>4363</v>
      </c>
      <c r="G5755" s="68" t="s">
        <v>4364</v>
      </c>
      <c r="H5755" s="69">
        <v>444271</v>
      </c>
      <c r="I5755" s="68" t="s">
        <v>5151</v>
      </c>
      <c r="J5755" s="70"/>
      <c r="K5755" s="178"/>
    </row>
    <row r="5756" spans="1:11">
      <c r="A5756" s="67" t="s">
        <v>3558</v>
      </c>
      <c r="B5756" s="68" t="s">
        <v>3559</v>
      </c>
      <c r="C5756" s="68" t="s">
        <v>3555</v>
      </c>
      <c r="D5756" s="68" t="s">
        <v>3554</v>
      </c>
      <c r="E5756" s="68" t="s">
        <v>4362</v>
      </c>
      <c r="F5756" s="68" t="s">
        <v>4363</v>
      </c>
      <c r="G5756" s="68" t="s">
        <v>4364</v>
      </c>
      <c r="H5756" s="69">
        <v>407081</v>
      </c>
      <c r="I5756" s="68" t="s">
        <v>5151</v>
      </c>
      <c r="J5756" s="70"/>
      <c r="K5756" s="178"/>
    </row>
    <row r="5757" spans="1:11">
      <c r="A5757" s="67" t="s">
        <v>4247</v>
      </c>
      <c r="B5757" s="68" t="s">
        <v>4248</v>
      </c>
      <c r="C5757" s="68" t="s">
        <v>3555</v>
      </c>
      <c r="D5757" s="68" t="s">
        <v>3554</v>
      </c>
      <c r="E5757" s="68" t="s">
        <v>4362</v>
      </c>
      <c r="F5757" s="68" t="s">
        <v>4363</v>
      </c>
      <c r="G5757" s="68" t="s">
        <v>4364</v>
      </c>
      <c r="H5757" s="69">
        <v>4112</v>
      </c>
      <c r="I5757" s="68" t="s">
        <v>5151</v>
      </c>
      <c r="J5757" s="70"/>
      <c r="K5757" s="178"/>
    </row>
    <row r="5758" spans="1:11">
      <c r="A5758" s="67" t="s">
        <v>3560</v>
      </c>
      <c r="B5758" s="68" t="s">
        <v>3561</v>
      </c>
      <c r="C5758" s="68" t="s">
        <v>3555</v>
      </c>
      <c r="D5758" s="68" t="s">
        <v>3554</v>
      </c>
      <c r="E5758" s="68" t="s">
        <v>4362</v>
      </c>
      <c r="F5758" s="68" t="s">
        <v>4363</v>
      </c>
      <c r="G5758" s="68" t="s">
        <v>4364</v>
      </c>
      <c r="H5758" s="69">
        <v>1444</v>
      </c>
      <c r="I5758" s="68" t="s">
        <v>5151</v>
      </c>
      <c r="J5758" s="70"/>
      <c r="K5758" s="178"/>
    </row>
    <row r="5759" spans="1:11">
      <c r="A5759" s="67" t="s">
        <v>4188</v>
      </c>
      <c r="B5759" s="68" t="s">
        <v>4189</v>
      </c>
      <c r="C5759" s="68" t="s">
        <v>3555</v>
      </c>
      <c r="D5759" s="68" t="s">
        <v>3554</v>
      </c>
      <c r="E5759" s="68" t="s">
        <v>4362</v>
      </c>
      <c r="F5759" s="68" t="s">
        <v>4363</v>
      </c>
      <c r="G5759" s="68" t="s">
        <v>4364</v>
      </c>
      <c r="H5759" s="69">
        <v>210732</v>
      </c>
      <c r="I5759" s="68" t="s">
        <v>5151</v>
      </c>
      <c r="J5759" s="70"/>
      <c r="K5759" s="178"/>
    </row>
    <row r="5760" spans="1:11">
      <c r="A5760" s="67" t="s">
        <v>3562</v>
      </c>
      <c r="B5760" s="68" t="s">
        <v>3563</v>
      </c>
      <c r="C5760" s="68" t="s">
        <v>3564</v>
      </c>
      <c r="D5760" s="68" t="s">
        <v>3563</v>
      </c>
      <c r="E5760" s="68" t="s">
        <v>4362</v>
      </c>
      <c r="F5760" s="68" t="s">
        <v>4363</v>
      </c>
      <c r="G5760" s="68" t="s">
        <v>4364</v>
      </c>
      <c r="H5760" s="69">
        <v>159141</v>
      </c>
      <c r="I5760" s="68" t="s">
        <v>5151</v>
      </c>
      <c r="J5760" s="70"/>
      <c r="K5760" s="178"/>
    </row>
    <row r="5761" spans="1:11">
      <c r="A5761" s="67" t="s">
        <v>3565</v>
      </c>
      <c r="B5761" s="68" t="s">
        <v>3566</v>
      </c>
      <c r="C5761" s="68" t="s">
        <v>3564</v>
      </c>
      <c r="D5761" s="68" t="s">
        <v>3563</v>
      </c>
      <c r="E5761" s="68" t="s">
        <v>4362</v>
      </c>
      <c r="F5761" s="68" t="s">
        <v>4363</v>
      </c>
      <c r="G5761" s="68" t="s">
        <v>4364</v>
      </c>
      <c r="H5761" s="69">
        <v>210250</v>
      </c>
      <c r="I5761" s="68" t="s">
        <v>5151</v>
      </c>
      <c r="J5761" s="70"/>
      <c r="K5761" s="178"/>
    </row>
    <row r="5762" spans="1:11">
      <c r="A5762" s="67" t="s">
        <v>3567</v>
      </c>
      <c r="B5762" s="68" t="s">
        <v>3568</v>
      </c>
      <c r="C5762" s="68" t="s">
        <v>3564</v>
      </c>
      <c r="D5762" s="68" t="s">
        <v>3563</v>
      </c>
      <c r="E5762" s="68" t="s">
        <v>4362</v>
      </c>
      <c r="F5762" s="68" t="s">
        <v>4363</v>
      </c>
      <c r="G5762" s="68" t="s">
        <v>4364</v>
      </c>
      <c r="H5762" s="69">
        <v>1091585</v>
      </c>
      <c r="I5762" s="68" t="s">
        <v>5151</v>
      </c>
      <c r="J5762" s="70"/>
      <c r="K5762" s="178"/>
    </row>
    <row r="5763" spans="1:11">
      <c r="A5763" s="67" t="s">
        <v>3569</v>
      </c>
      <c r="B5763" s="68" t="s">
        <v>3570</v>
      </c>
      <c r="C5763" s="68" t="s">
        <v>3564</v>
      </c>
      <c r="D5763" s="68" t="s">
        <v>3563</v>
      </c>
      <c r="E5763" s="68" t="s">
        <v>4362</v>
      </c>
      <c r="F5763" s="68" t="s">
        <v>4363</v>
      </c>
      <c r="G5763" s="68" t="s">
        <v>4364</v>
      </c>
      <c r="H5763" s="69">
        <v>198256</v>
      </c>
      <c r="I5763" s="68" t="s">
        <v>5151</v>
      </c>
      <c r="J5763" s="70"/>
      <c r="K5763" s="178"/>
    </row>
    <row r="5764" spans="1:11">
      <c r="A5764" s="67" t="s">
        <v>4249</v>
      </c>
      <c r="B5764" s="68" t="s">
        <v>4250</v>
      </c>
      <c r="C5764" s="68" t="s">
        <v>3564</v>
      </c>
      <c r="D5764" s="68" t="s">
        <v>3563</v>
      </c>
      <c r="E5764" s="68" t="s">
        <v>4362</v>
      </c>
      <c r="F5764" s="68" t="s">
        <v>4363</v>
      </c>
      <c r="G5764" s="68" t="s">
        <v>4364</v>
      </c>
      <c r="H5764" s="69">
        <v>89739</v>
      </c>
      <c r="I5764" s="68" t="s">
        <v>5151</v>
      </c>
      <c r="J5764" s="70"/>
      <c r="K5764" s="178"/>
    </row>
    <row r="5765" spans="1:11">
      <c r="A5765" s="67" t="s">
        <v>3571</v>
      </c>
      <c r="B5765" s="68" t="s">
        <v>3572</v>
      </c>
      <c r="C5765" s="68" t="s">
        <v>3564</v>
      </c>
      <c r="D5765" s="68" t="s">
        <v>3563</v>
      </c>
      <c r="E5765" s="68" t="s">
        <v>4362</v>
      </c>
      <c r="F5765" s="68" t="s">
        <v>4363</v>
      </c>
      <c r="G5765" s="68" t="s">
        <v>4364</v>
      </c>
      <c r="H5765" s="69">
        <v>1231714</v>
      </c>
      <c r="I5765" s="68" t="s">
        <v>5151</v>
      </c>
      <c r="J5765" s="70"/>
      <c r="K5765" s="178"/>
    </row>
    <row r="5766" spans="1:11">
      <c r="A5766" s="67" t="s">
        <v>4205</v>
      </c>
      <c r="B5766" s="68" t="s">
        <v>4206</v>
      </c>
      <c r="C5766" s="68" t="s">
        <v>3564</v>
      </c>
      <c r="D5766" s="68" t="s">
        <v>3563</v>
      </c>
      <c r="E5766" s="68" t="s">
        <v>4362</v>
      </c>
      <c r="F5766" s="68" t="s">
        <v>4363</v>
      </c>
      <c r="G5766" s="68" t="s">
        <v>4364</v>
      </c>
      <c r="H5766" s="69">
        <v>20105</v>
      </c>
      <c r="I5766" s="68" t="s">
        <v>5151</v>
      </c>
      <c r="J5766" s="70"/>
      <c r="K5766" s="178"/>
    </row>
    <row r="5767" spans="1:11">
      <c r="A5767" s="67" t="s">
        <v>3573</v>
      </c>
      <c r="B5767" s="68" t="s">
        <v>3574</v>
      </c>
      <c r="C5767" s="68" t="s">
        <v>3575</v>
      </c>
      <c r="D5767" s="68" t="s">
        <v>3574</v>
      </c>
      <c r="E5767" s="68" t="s">
        <v>4362</v>
      </c>
      <c r="F5767" s="68" t="s">
        <v>4363</v>
      </c>
      <c r="G5767" s="68" t="s">
        <v>4364</v>
      </c>
      <c r="H5767" s="69">
        <v>645090</v>
      </c>
      <c r="I5767" s="68" t="s">
        <v>5151</v>
      </c>
      <c r="J5767" s="70"/>
      <c r="K5767" s="178"/>
    </row>
    <row r="5768" spans="1:11">
      <c r="A5768" s="67" t="s">
        <v>4385</v>
      </c>
      <c r="B5768" s="68" t="s">
        <v>3574</v>
      </c>
      <c r="C5768" s="68" t="s">
        <v>3575</v>
      </c>
      <c r="D5768" s="68" t="s">
        <v>3574</v>
      </c>
      <c r="E5768" s="68" t="s">
        <v>4362</v>
      </c>
      <c r="F5768" s="68" t="s">
        <v>4363</v>
      </c>
      <c r="G5768" s="68" t="s">
        <v>4364</v>
      </c>
      <c r="H5768" s="69">
        <v>1584</v>
      </c>
      <c r="I5768" s="68" t="s">
        <v>5151</v>
      </c>
      <c r="J5768" s="70"/>
      <c r="K5768" s="178"/>
    </row>
    <row r="5769" spans="1:11">
      <c r="A5769" s="67" t="s">
        <v>3576</v>
      </c>
      <c r="B5769" s="68" t="s">
        <v>3577</v>
      </c>
      <c r="C5769" s="68" t="s">
        <v>3578</v>
      </c>
      <c r="D5769" s="68" t="s">
        <v>3577</v>
      </c>
      <c r="E5769" s="68" t="s">
        <v>4362</v>
      </c>
      <c r="F5769" s="68" t="s">
        <v>4363</v>
      </c>
      <c r="G5769" s="68" t="s">
        <v>4364</v>
      </c>
      <c r="H5769" s="69">
        <v>165012</v>
      </c>
      <c r="I5769" s="68" t="s">
        <v>5151</v>
      </c>
      <c r="J5769" s="70"/>
      <c r="K5769" s="178"/>
    </row>
    <row r="5770" spans="1:11">
      <c r="A5770" s="67" t="s">
        <v>3579</v>
      </c>
      <c r="B5770" s="68" t="s">
        <v>3580</v>
      </c>
      <c r="C5770" s="68" t="s">
        <v>3578</v>
      </c>
      <c r="D5770" s="68" t="s">
        <v>3577</v>
      </c>
      <c r="E5770" s="68" t="s">
        <v>4362</v>
      </c>
      <c r="F5770" s="68" t="s">
        <v>4363</v>
      </c>
      <c r="G5770" s="68" t="s">
        <v>4364</v>
      </c>
      <c r="H5770" s="69">
        <v>28808</v>
      </c>
      <c r="I5770" s="68" t="s">
        <v>5151</v>
      </c>
      <c r="J5770" s="70"/>
      <c r="K5770" s="178"/>
    </row>
    <row r="5771" spans="1:11">
      <c r="A5771" s="67" t="s">
        <v>3581</v>
      </c>
      <c r="B5771" s="68" t="s">
        <v>3582</v>
      </c>
      <c r="C5771" s="68" t="s">
        <v>3583</v>
      </c>
      <c r="D5771" s="68" t="s">
        <v>3584</v>
      </c>
      <c r="E5771" s="68" t="s">
        <v>4362</v>
      </c>
      <c r="F5771" s="68" t="s">
        <v>4363</v>
      </c>
      <c r="G5771" s="68" t="s">
        <v>4364</v>
      </c>
      <c r="H5771" s="69">
        <v>310683</v>
      </c>
      <c r="I5771" s="68" t="s">
        <v>5151</v>
      </c>
      <c r="J5771" s="70"/>
      <c r="K5771" s="178"/>
    </row>
    <row r="5772" spans="1:11">
      <c r="A5772" s="67" t="s">
        <v>3585</v>
      </c>
      <c r="B5772" s="68" t="s">
        <v>3586</v>
      </c>
      <c r="C5772" s="68" t="s">
        <v>3583</v>
      </c>
      <c r="D5772" s="68" t="s">
        <v>3584</v>
      </c>
      <c r="E5772" s="68" t="s">
        <v>4362</v>
      </c>
      <c r="F5772" s="68" t="s">
        <v>4363</v>
      </c>
      <c r="G5772" s="68" t="s">
        <v>4364</v>
      </c>
      <c r="H5772" s="69">
        <v>99775</v>
      </c>
      <c r="I5772" s="68" t="s">
        <v>5151</v>
      </c>
      <c r="J5772" s="70"/>
      <c r="K5772" s="178"/>
    </row>
    <row r="5773" spans="1:11">
      <c r="A5773" s="67" t="s">
        <v>3587</v>
      </c>
      <c r="B5773" s="68" t="s">
        <v>3588</v>
      </c>
      <c r="C5773" s="68" t="s">
        <v>3583</v>
      </c>
      <c r="D5773" s="68" t="s">
        <v>3584</v>
      </c>
      <c r="E5773" s="68" t="s">
        <v>4362</v>
      </c>
      <c r="F5773" s="68" t="s">
        <v>4363</v>
      </c>
      <c r="G5773" s="68" t="s">
        <v>4364</v>
      </c>
      <c r="H5773" s="69">
        <v>724</v>
      </c>
      <c r="I5773" s="68" t="s">
        <v>5151</v>
      </c>
      <c r="J5773" s="70"/>
      <c r="K5773" s="178"/>
    </row>
    <row r="5774" spans="1:11">
      <c r="A5774" s="67" t="s">
        <v>3589</v>
      </c>
      <c r="B5774" s="68" t="s">
        <v>3590</v>
      </c>
      <c r="C5774" s="68" t="s">
        <v>3583</v>
      </c>
      <c r="D5774" s="68" t="s">
        <v>3584</v>
      </c>
      <c r="E5774" s="68" t="s">
        <v>4362</v>
      </c>
      <c r="F5774" s="68" t="s">
        <v>4363</v>
      </c>
      <c r="G5774" s="68" t="s">
        <v>4364</v>
      </c>
      <c r="H5774" s="69">
        <v>36219</v>
      </c>
      <c r="I5774" s="68" t="s">
        <v>5151</v>
      </c>
      <c r="J5774" s="70"/>
      <c r="K5774" s="178"/>
    </row>
    <row r="5775" spans="1:11">
      <c r="A5775" s="67" t="s">
        <v>3591</v>
      </c>
      <c r="B5775" s="68" t="s">
        <v>3592</v>
      </c>
      <c r="C5775" s="68" t="s">
        <v>3583</v>
      </c>
      <c r="D5775" s="68" t="s">
        <v>3584</v>
      </c>
      <c r="E5775" s="68" t="s">
        <v>4362</v>
      </c>
      <c r="F5775" s="68" t="s">
        <v>4363</v>
      </c>
      <c r="G5775" s="68" t="s">
        <v>4364</v>
      </c>
      <c r="H5775" s="69">
        <v>218</v>
      </c>
      <c r="I5775" s="68" t="s">
        <v>5151</v>
      </c>
      <c r="J5775" s="70"/>
      <c r="K5775" s="178"/>
    </row>
    <row r="5776" spans="1:11">
      <c r="A5776" s="67" t="s">
        <v>4251</v>
      </c>
      <c r="B5776" s="68" t="s">
        <v>4252</v>
      </c>
      <c r="C5776" s="68" t="s">
        <v>3583</v>
      </c>
      <c r="D5776" s="68" t="s">
        <v>3584</v>
      </c>
      <c r="E5776" s="68" t="s">
        <v>4362</v>
      </c>
      <c r="F5776" s="68" t="s">
        <v>4363</v>
      </c>
      <c r="G5776" s="68" t="s">
        <v>4364</v>
      </c>
      <c r="H5776" s="69">
        <v>367868</v>
      </c>
      <c r="I5776" s="68" t="s">
        <v>5151</v>
      </c>
      <c r="J5776" s="70"/>
      <c r="K5776" s="178"/>
    </row>
    <row r="5777" spans="1:11">
      <c r="A5777" s="67" t="s">
        <v>3593</v>
      </c>
      <c r="B5777" s="68" t="s">
        <v>3594</v>
      </c>
      <c r="C5777" s="68" t="s">
        <v>3583</v>
      </c>
      <c r="D5777" s="68" t="s">
        <v>3584</v>
      </c>
      <c r="E5777" s="68" t="s">
        <v>4362</v>
      </c>
      <c r="F5777" s="68" t="s">
        <v>4363</v>
      </c>
      <c r="G5777" s="68" t="s">
        <v>4364</v>
      </c>
      <c r="H5777" s="69">
        <v>41655</v>
      </c>
      <c r="I5777" s="68" t="s">
        <v>5151</v>
      </c>
      <c r="J5777" s="70"/>
      <c r="K5777" s="178"/>
    </row>
    <row r="5778" spans="1:11">
      <c r="A5778" s="67" t="s">
        <v>3595</v>
      </c>
      <c r="B5778" s="68" t="s">
        <v>3596</v>
      </c>
      <c r="C5778" s="68" t="s">
        <v>3583</v>
      </c>
      <c r="D5778" s="68" t="s">
        <v>3584</v>
      </c>
      <c r="E5778" s="68" t="s">
        <v>4362</v>
      </c>
      <c r="F5778" s="68" t="s">
        <v>4363</v>
      </c>
      <c r="G5778" s="68" t="s">
        <v>4364</v>
      </c>
      <c r="H5778" s="69">
        <v>89943</v>
      </c>
      <c r="I5778" s="68" t="s">
        <v>5151</v>
      </c>
      <c r="J5778" s="70"/>
      <c r="K5778" s="178"/>
    </row>
    <row r="5779" spans="1:11">
      <c r="A5779" s="67" t="s">
        <v>3597</v>
      </c>
      <c r="B5779" s="68" t="s">
        <v>3598</v>
      </c>
      <c r="C5779" s="68" t="s">
        <v>3583</v>
      </c>
      <c r="D5779" s="68" t="s">
        <v>3584</v>
      </c>
      <c r="E5779" s="68" t="s">
        <v>4362</v>
      </c>
      <c r="F5779" s="68" t="s">
        <v>4363</v>
      </c>
      <c r="G5779" s="68" t="s">
        <v>4364</v>
      </c>
      <c r="H5779" s="69">
        <v>46585</v>
      </c>
      <c r="I5779" s="68" t="s">
        <v>5151</v>
      </c>
      <c r="J5779" s="70"/>
      <c r="K5779" s="178"/>
    </row>
    <row r="5780" spans="1:11">
      <c r="A5780" s="67" t="s">
        <v>4386</v>
      </c>
      <c r="B5780" s="68" t="s">
        <v>4387</v>
      </c>
      <c r="C5780" s="68" t="s">
        <v>3583</v>
      </c>
      <c r="D5780" s="68" t="s">
        <v>3584</v>
      </c>
      <c r="E5780" s="68" t="s">
        <v>4362</v>
      </c>
      <c r="F5780" s="68" t="s">
        <v>4363</v>
      </c>
      <c r="G5780" s="68" t="s">
        <v>4364</v>
      </c>
      <c r="H5780" s="69">
        <v>337651</v>
      </c>
      <c r="I5780" s="68" t="s">
        <v>5151</v>
      </c>
      <c r="J5780" s="70"/>
      <c r="K5780" s="178"/>
    </row>
    <row r="5781" spans="1:11">
      <c r="A5781" s="67" t="s">
        <v>3599</v>
      </c>
      <c r="B5781" s="68" t="s">
        <v>3600</v>
      </c>
      <c r="C5781" s="68" t="s">
        <v>3583</v>
      </c>
      <c r="D5781" s="68" t="s">
        <v>3584</v>
      </c>
      <c r="E5781" s="68" t="s">
        <v>4362</v>
      </c>
      <c r="F5781" s="68" t="s">
        <v>4363</v>
      </c>
      <c r="G5781" s="68" t="s">
        <v>4364</v>
      </c>
      <c r="H5781" s="69">
        <v>1188381</v>
      </c>
      <c r="I5781" s="68" t="s">
        <v>5151</v>
      </c>
      <c r="J5781" s="70"/>
      <c r="K5781" s="178"/>
    </row>
    <row r="5782" spans="1:11">
      <c r="A5782" s="67" t="s">
        <v>3601</v>
      </c>
      <c r="B5782" s="68" t="s">
        <v>3602</v>
      </c>
      <c r="C5782" s="68" t="s">
        <v>3583</v>
      </c>
      <c r="D5782" s="68" t="s">
        <v>3584</v>
      </c>
      <c r="E5782" s="68" t="s">
        <v>4362</v>
      </c>
      <c r="F5782" s="68" t="s">
        <v>4363</v>
      </c>
      <c r="G5782" s="68" t="s">
        <v>4364</v>
      </c>
      <c r="H5782" s="69">
        <v>1059591</v>
      </c>
      <c r="I5782" s="68" t="s">
        <v>5151</v>
      </c>
      <c r="J5782" s="70"/>
      <c r="K5782" s="178"/>
    </row>
    <row r="5783" spans="1:11">
      <c r="A5783" s="67" t="s">
        <v>3603</v>
      </c>
      <c r="B5783" s="68" t="s">
        <v>3604</v>
      </c>
      <c r="C5783" s="68" t="s">
        <v>3583</v>
      </c>
      <c r="D5783" s="68" t="s">
        <v>3584</v>
      </c>
      <c r="E5783" s="68" t="s">
        <v>4362</v>
      </c>
      <c r="F5783" s="68" t="s">
        <v>4363</v>
      </c>
      <c r="G5783" s="68" t="s">
        <v>4364</v>
      </c>
      <c r="H5783" s="69">
        <v>1565720</v>
      </c>
      <c r="I5783" s="68" t="s">
        <v>5151</v>
      </c>
      <c r="J5783" s="70"/>
      <c r="K5783" s="178"/>
    </row>
    <row r="5784" spans="1:11">
      <c r="A5784" s="67" t="s">
        <v>5060</v>
      </c>
      <c r="B5784" s="68" t="s">
        <v>4663</v>
      </c>
      <c r="C5784" s="68" t="s">
        <v>3583</v>
      </c>
      <c r="D5784" s="68" t="s">
        <v>3584</v>
      </c>
      <c r="E5784" s="68" t="s">
        <v>4362</v>
      </c>
      <c r="F5784" s="68" t="s">
        <v>4363</v>
      </c>
      <c r="G5784" s="68" t="s">
        <v>4364</v>
      </c>
      <c r="H5784" s="69">
        <v>37135</v>
      </c>
      <c r="I5784" s="68" t="s">
        <v>5151</v>
      </c>
      <c r="J5784" s="70"/>
      <c r="K5784" s="178"/>
    </row>
    <row r="5785" spans="1:11">
      <c r="A5785" s="67" t="s">
        <v>5080</v>
      </c>
      <c r="B5785" s="68" t="s">
        <v>5122</v>
      </c>
      <c r="C5785" s="68" t="s">
        <v>3583</v>
      </c>
      <c r="D5785" s="68" t="s">
        <v>3584</v>
      </c>
      <c r="E5785" s="68" t="s">
        <v>4362</v>
      </c>
      <c r="F5785" s="68" t="s">
        <v>4363</v>
      </c>
      <c r="G5785" s="68" t="s">
        <v>4364</v>
      </c>
      <c r="H5785" s="69">
        <v>50484</v>
      </c>
      <c r="I5785" s="68" t="s">
        <v>5151</v>
      </c>
      <c r="J5785" s="70"/>
      <c r="K5785" s="178"/>
    </row>
    <row r="5786" spans="1:11">
      <c r="A5786" s="67" t="s">
        <v>3605</v>
      </c>
      <c r="B5786" s="68" t="s">
        <v>3606</v>
      </c>
      <c r="C5786" s="68" t="s">
        <v>3607</v>
      </c>
      <c r="D5786" s="68" t="s">
        <v>3608</v>
      </c>
      <c r="E5786" s="68" t="s">
        <v>4362</v>
      </c>
      <c r="F5786" s="68" t="s">
        <v>4363</v>
      </c>
      <c r="G5786" s="68" t="s">
        <v>4364</v>
      </c>
      <c r="H5786" s="69">
        <v>364461</v>
      </c>
      <c r="I5786" s="68" t="s">
        <v>5151</v>
      </c>
      <c r="J5786" s="70"/>
      <c r="K5786" s="178"/>
    </row>
    <row r="5787" spans="1:11">
      <c r="A5787" s="67" t="s">
        <v>3609</v>
      </c>
      <c r="B5787" s="68" t="s">
        <v>3610</v>
      </c>
      <c r="C5787" s="68" t="s">
        <v>3607</v>
      </c>
      <c r="D5787" s="68" t="s">
        <v>3608</v>
      </c>
      <c r="E5787" s="68" t="s">
        <v>4362</v>
      </c>
      <c r="F5787" s="68" t="s">
        <v>4363</v>
      </c>
      <c r="G5787" s="68" t="s">
        <v>4364</v>
      </c>
      <c r="H5787" s="69">
        <v>42284</v>
      </c>
      <c r="I5787" s="68" t="s">
        <v>5151</v>
      </c>
      <c r="J5787" s="70"/>
      <c r="K5787" s="178"/>
    </row>
    <row r="5788" spans="1:11">
      <c r="A5788" s="67" t="s">
        <v>3613</v>
      </c>
      <c r="B5788" s="68" t="s">
        <v>3614</v>
      </c>
      <c r="C5788" s="68" t="s">
        <v>3607</v>
      </c>
      <c r="D5788" s="68" t="s">
        <v>3608</v>
      </c>
      <c r="E5788" s="68" t="s">
        <v>4362</v>
      </c>
      <c r="F5788" s="68" t="s">
        <v>4363</v>
      </c>
      <c r="G5788" s="68" t="s">
        <v>4364</v>
      </c>
      <c r="H5788" s="69">
        <v>490640</v>
      </c>
      <c r="I5788" s="68" t="s">
        <v>5151</v>
      </c>
      <c r="J5788" s="70"/>
      <c r="K5788" s="178"/>
    </row>
    <row r="5789" spans="1:11">
      <c r="A5789" s="67" t="s">
        <v>4304</v>
      </c>
      <c r="B5789" s="68" t="s">
        <v>4305</v>
      </c>
      <c r="C5789" s="68" t="s">
        <v>3607</v>
      </c>
      <c r="D5789" s="68" t="s">
        <v>3608</v>
      </c>
      <c r="E5789" s="68" t="s">
        <v>4362</v>
      </c>
      <c r="F5789" s="68" t="s">
        <v>4363</v>
      </c>
      <c r="G5789" s="68" t="s">
        <v>4364</v>
      </c>
      <c r="H5789" s="69">
        <v>247706</v>
      </c>
      <c r="I5789" s="68" t="s">
        <v>5151</v>
      </c>
      <c r="J5789" s="70"/>
      <c r="K5789" s="178"/>
    </row>
    <row r="5790" spans="1:11">
      <c r="A5790" s="67" t="s">
        <v>4591</v>
      </c>
      <c r="B5790" s="68" t="s">
        <v>4592</v>
      </c>
      <c r="C5790" s="68" t="s">
        <v>3607</v>
      </c>
      <c r="D5790" s="68" t="s">
        <v>3608</v>
      </c>
      <c r="E5790" s="68" t="s">
        <v>4362</v>
      </c>
      <c r="F5790" s="68" t="s">
        <v>4363</v>
      </c>
      <c r="G5790" s="68" t="s">
        <v>4364</v>
      </c>
      <c r="H5790" s="69">
        <v>0</v>
      </c>
      <c r="I5790" s="68" t="s">
        <v>5151</v>
      </c>
      <c r="J5790" s="70"/>
      <c r="K5790" s="178"/>
    </row>
    <row r="5791" spans="1:11">
      <c r="A5791" s="67" t="s">
        <v>4224</v>
      </c>
      <c r="B5791" s="68" t="s">
        <v>4225</v>
      </c>
      <c r="C5791" s="68" t="s">
        <v>3607</v>
      </c>
      <c r="D5791" s="68" t="s">
        <v>3608</v>
      </c>
      <c r="E5791" s="68" t="s">
        <v>4362</v>
      </c>
      <c r="F5791" s="68" t="s">
        <v>4363</v>
      </c>
      <c r="G5791" s="68" t="s">
        <v>4364</v>
      </c>
      <c r="H5791" s="69">
        <v>296044</v>
      </c>
      <c r="I5791" s="68" t="s">
        <v>5151</v>
      </c>
      <c r="J5791" s="70"/>
      <c r="K5791" s="178"/>
    </row>
    <row r="5792" spans="1:11">
      <c r="A5792" s="67" t="s">
        <v>4388</v>
      </c>
      <c r="B5792" s="68" t="s">
        <v>4389</v>
      </c>
      <c r="C5792" s="68" t="s">
        <v>3607</v>
      </c>
      <c r="D5792" s="68" t="s">
        <v>3608</v>
      </c>
      <c r="E5792" s="68" t="s">
        <v>4362</v>
      </c>
      <c r="F5792" s="68" t="s">
        <v>4363</v>
      </c>
      <c r="G5792" s="68" t="s">
        <v>4364</v>
      </c>
      <c r="H5792" s="69">
        <v>156814</v>
      </c>
      <c r="I5792" s="68" t="s">
        <v>5151</v>
      </c>
      <c r="J5792" s="70"/>
      <c r="K5792" s="178"/>
    </row>
    <row r="5793" spans="1:11">
      <c r="A5793" s="67" t="s">
        <v>3615</v>
      </c>
      <c r="B5793" s="68" t="s">
        <v>3616</v>
      </c>
      <c r="C5793" s="68" t="s">
        <v>3607</v>
      </c>
      <c r="D5793" s="68" t="s">
        <v>3608</v>
      </c>
      <c r="E5793" s="68" t="s">
        <v>4362</v>
      </c>
      <c r="F5793" s="68" t="s">
        <v>4363</v>
      </c>
      <c r="G5793" s="68" t="s">
        <v>4364</v>
      </c>
      <c r="H5793" s="69">
        <v>1462055</v>
      </c>
      <c r="I5793" s="68" t="s">
        <v>5151</v>
      </c>
      <c r="J5793" s="70"/>
      <c r="K5793" s="178"/>
    </row>
    <row r="5794" spans="1:11">
      <c r="A5794" s="67" t="s">
        <v>3617</v>
      </c>
      <c r="B5794" s="68" t="s">
        <v>3618</v>
      </c>
      <c r="C5794" s="68" t="s">
        <v>3607</v>
      </c>
      <c r="D5794" s="68" t="s">
        <v>3608</v>
      </c>
      <c r="E5794" s="68" t="s">
        <v>4362</v>
      </c>
      <c r="F5794" s="68" t="s">
        <v>4363</v>
      </c>
      <c r="G5794" s="68" t="s">
        <v>4364</v>
      </c>
      <c r="H5794" s="69">
        <v>684748</v>
      </c>
      <c r="I5794" s="68" t="s">
        <v>5151</v>
      </c>
      <c r="J5794" s="70"/>
      <c r="K5794" s="178"/>
    </row>
    <row r="5795" spans="1:11">
      <c r="A5795" s="67" t="s">
        <v>3619</v>
      </c>
      <c r="B5795" s="68" t="s">
        <v>3620</v>
      </c>
      <c r="C5795" s="68" t="s">
        <v>3607</v>
      </c>
      <c r="D5795" s="68" t="s">
        <v>3608</v>
      </c>
      <c r="E5795" s="68" t="s">
        <v>4362</v>
      </c>
      <c r="F5795" s="68" t="s">
        <v>4363</v>
      </c>
      <c r="G5795" s="68" t="s">
        <v>4364</v>
      </c>
      <c r="H5795" s="69">
        <v>132181</v>
      </c>
      <c r="I5795" s="68" t="s">
        <v>5151</v>
      </c>
      <c r="J5795" s="70"/>
      <c r="K5795" s="178"/>
    </row>
    <row r="5796" spans="1:11">
      <c r="A5796" s="67" t="s">
        <v>3621</v>
      </c>
      <c r="B5796" s="68" t="s">
        <v>3622</v>
      </c>
      <c r="C5796" s="68" t="s">
        <v>3607</v>
      </c>
      <c r="D5796" s="68" t="s">
        <v>3608</v>
      </c>
      <c r="E5796" s="68" t="s">
        <v>4362</v>
      </c>
      <c r="F5796" s="68" t="s">
        <v>4363</v>
      </c>
      <c r="G5796" s="68" t="s">
        <v>4364</v>
      </c>
      <c r="H5796" s="69">
        <v>768627</v>
      </c>
      <c r="I5796" s="68" t="s">
        <v>5151</v>
      </c>
      <c r="J5796" s="70"/>
      <c r="K5796" s="178"/>
    </row>
    <row r="5797" spans="1:11">
      <c r="A5797" s="67" t="s">
        <v>3623</v>
      </c>
      <c r="B5797" s="68" t="s">
        <v>3624</v>
      </c>
      <c r="C5797" s="68" t="s">
        <v>3625</v>
      </c>
      <c r="D5797" s="68" t="s">
        <v>3626</v>
      </c>
      <c r="E5797" s="68" t="s">
        <v>4362</v>
      </c>
      <c r="F5797" s="68" t="s">
        <v>4363</v>
      </c>
      <c r="G5797" s="68" t="s">
        <v>4364</v>
      </c>
      <c r="H5797" s="69">
        <v>31170</v>
      </c>
      <c r="I5797" s="68" t="s">
        <v>5151</v>
      </c>
      <c r="J5797" s="70"/>
      <c r="K5797" s="178"/>
    </row>
    <row r="5798" spans="1:11">
      <c r="A5798" s="67" t="s">
        <v>3629</v>
      </c>
      <c r="B5798" s="68" t="s">
        <v>3630</v>
      </c>
      <c r="C5798" s="68" t="s">
        <v>3625</v>
      </c>
      <c r="D5798" s="68" t="s">
        <v>3626</v>
      </c>
      <c r="E5798" s="68" t="s">
        <v>4362</v>
      </c>
      <c r="F5798" s="68" t="s">
        <v>4363</v>
      </c>
      <c r="G5798" s="68" t="s">
        <v>4364</v>
      </c>
      <c r="H5798" s="69">
        <v>12335</v>
      </c>
      <c r="I5798" s="68" t="s">
        <v>5151</v>
      </c>
      <c r="J5798" s="70"/>
      <c r="K5798" s="178"/>
    </row>
    <row r="5799" spans="1:11">
      <c r="A5799" s="67" t="s">
        <v>3631</v>
      </c>
      <c r="B5799" s="68" t="s">
        <v>3632</v>
      </c>
      <c r="C5799" s="68" t="s">
        <v>3625</v>
      </c>
      <c r="D5799" s="68" t="s">
        <v>3626</v>
      </c>
      <c r="E5799" s="68" t="s">
        <v>4362</v>
      </c>
      <c r="F5799" s="68" t="s">
        <v>4363</v>
      </c>
      <c r="G5799" s="68" t="s">
        <v>4364</v>
      </c>
      <c r="H5799" s="69">
        <v>100622</v>
      </c>
      <c r="I5799" s="68" t="s">
        <v>5151</v>
      </c>
      <c r="J5799" s="70"/>
      <c r="K5799" s="178"/>
    </row>
    <row r="5800" spans="1:11">
      <c r="A5800" s="67" t="s">
        <v>3633</v>
      </c>
      <c r="B5800" s="68" t="s">
        <v>3634</v>
      </c>
      <c r="C5800" s="68" t="s">
        <v>3625</v>
      </c>
      <c r="D5800" s="68" t="s">
        <v>3626</v>
      </c>
      <c r="E5800" s="68" t="s">
        <v>4362</v>
      </c>
      <c r="F5800" s="68" t="s">
        <v>4363</v>
      </c>
      <c r="G5800" s="68" t="s">
        <v>4364</v>
      </c>
      <c r="H5800" s="69">
        <v>29622</v>
      </c>
      <c r="I5800" s="68" t="s">
        <v>5151</v>
      </c>
      <c r="J5800" s="70"/>
      <c r="K5800" s="178"/>
    </row>
    <row r="5801" spans="1:11">
      <c r="A5801" s="67" t="s">
        <v>4253</v>
      </c>
      <c r="B5801" s="68" t="s">
        <v>4254</v>
      </c>
      <c r="C5801" s="68" t="s">
        <v>3625</v>
      </c>
      <c r="D5801" s="68" t="s">
        <v>3626</v>
      </c>
      <c r="E5801" s="68" t="s">
        <v>4362</v>
      </c>
      <c r="F5801" s="68" t="s">
        <v>4363</v>
      </c>
      <c r="G5801" s="68" t="s">
        <v>4364</v>
      </c>
      <c r="H5801" s="69">
        <v>45795</v>
      </c>
      <c r="I5801" s="68" t="s">
        <v>5151</v>
      </c>
      <c r="J5801" s="70"/>
      <c r="K5801" s="178"/>
    </row>
    <row r="5802" spans="1:11">
      <c r="A5802" s="67" t="s">
        <v>3635</v>
      </c>
      <c r="B5802" s="68" t="s">
        <v>3636</v>
      </c>
      <c r="C5802" s="68" t="s">
        <v>3625</v>
      </c>
      <c r="D5802" s="68" t="s">
        <v>3626</v>
      </c>
      <c r="E5802" s="68" t="s">
        <v>4362</v>
      </c>
      <c r="F5802" s="68" t="s">
        <v>4363</v>
      </c>
      <c r="G5802" s="68" t="s">
        <v>4364</v>
      </c>
      <c r="H5802" s="69">
        <v>90397</v>
      </c>
      <c r="I5802" s="68" t="s">
        <v>5151</v>
      </c>
      <c r="J5802" s="70"/>
      <c r="K5802" s="178"/>
    </row>
    <row r="5803" spans="1:11">
      <c r="A5803" s="67" t="s">
        <v>3637</v>
      </c>
      <c r="B5803" s="68" t="s">
        <v>3638</v>
      </c>
      <c r="C5803" s="68" t="s">
        <v>3625</v>
      </c>
      <c r="D5803" s="68" t="s">
        <v>3626</v>
      </c>
      <c r="E5803" s="68" t="s">
        <v>4362</v>
      </c>
      <c r="F5803" s="68" t="s">
        <v>4363</v>
      </c>
      <c r="G5803" s="68" t="s">
        <v>4364</v>
      </c>
      <c r="H5803" s="69">
        <v>204795</v>
      </c>
      <c r="I5803" s="68" t="s">
        <v>5151</v>
      </c>
      <c r="J5803" s="70"/>
      <c r="K5803" s="178"/>
    </row>
    <row r="5804" spans="1:11">
      <c r="A5804" s="67" t="s">
        <v>3639</v>
      </c>
      <c r="B5804" s="68" t="s">
        <v>3640</v>
      </c>
      <c r="C5804" s="68" t="s">
        <v>3625</v>
      </c>
      <c r="D5804" s="68" t="s">
        <v>3626</v>
      </c>
      <c r="E5804" s="68" t="s">
        <v>4362</v>
      </c>
      <c r="F5804" s="68" t="s">
        <v>4363</v>
      </c>
      <c r="G5804" s="68" t="s">
        <v>4364</v>
      </c>
      <c r="H5804" s="69">
        <v>347159</v>
      </c>
      <c r="I5804" s="68" t="s">
        <v>5151</v>
      </c>
      <c r="J5804" s="70"/>
      <c r="K5804" s="178"/>
    </row>
    <row r="5805" spans="1:11">
      <c r="A5805" s="67" t="s">
        <v>3641</v>
      </c>
      <c r="B5805" s="68" t="s">
        <v>3642</v>
      </c>
      <c r="C5805" s="68" t="s">
        <v>3625</v>
      </c>
      <c r="D5805" s="68" t="s">
        <v>3626</v>
      </c>
      <c r="E5805" s="68" t="s">
        <v>4362</v>
      </c>
      <c r="F5805" s="68" t="s">
        <v>4363</v>
      </c>
      <c r="G5805" s="68" t="s">
        <v>4364</v>
      </c>
      <c r="H5805" s="69">
        <v>14250</v>
      </c>
      <c r="I5805" s="68" t="s">
        <v>5151</v>
      </c>
      <c r="J5805" s="70"/>
      <c r="K5805" s="178"/>
    </row>
    <row r="5806" spans="1:11">
      <c r="A5806" s="67" t="s">
        <v>3643</v>
      </c>
      <c r="B5806" s="68" t="s">
        <v>3644</v>
      </c>
      <c r="C5806" s="68" t="s">
        <v>3625</v>
      </c>
      <c r="D5806" s="68" t="s">
        <v>3626</v>
      </c>
      <c r="E5806" s="68" t="s">
        <v>4362</v>
      </c>
      <c r="F5806" s="68" t="s">
        <v>4363</v>
      </c>
      <c r="G5806" s="68" t="s">
        <v>4364</v>
      </c>
      <c r="H5806" s="69">
        <v>8951</v>
      </c>
      <c r="I5806" s="68" t="s">
        <v>5151</v>
      </c>
      <c r="J5806" s="70"/>
      <c r="K5806" s="178"/>
    </row>
    <row r="5807" spans="1:11">
      <c r="A5807" s="67" t="s">
        <v>3645</v>
      </c>
      <c r="B5807" s="68" t="s">
        <v>3646</v>
      </c>
      <c r="C5807" s="68" t="s">
        <v>3625</v>
      </c>
      <c r="D5807" s="68" t="s">
        <v>3626</v>
      </c>
      <c r="E5807" s="68" t="s">
        <v>4362</v>
      </c>
      <c r="F5807" s="68" t="s">
        <v>4363</v>
      </c>
      <c r="G5807" s="68" t="s">
        <v>4364</v>
      </c>
      <c r="H5807" s="69">
        <v>64214</v>
      </c>
      <c r="I5807" s="68" t="s">
        <v>5151</v>
      </c>
      <c r="J5807" s="70"/>
      <c r="K5807" s="178"/>
    </row>
    <row r="5808" spans="1:11">
      <c r="A5808" s="67" t="s">
        <v>4226</v>
      </c>
      <c r="B5808" s="68" t="s">
        <v>4227</v>
      </c>
      <c r="C5808" s="68" t="s">
        <v>3625</v>
      </c>
      <c r="D5808" s="68" t="s">
        <v>3626</v>
      </c>
      <c r="E5808" s="68" t="s">
        <v>4362</v>
      </c>
      <c r="F5808" s="68" t="s">
        <v>4363</v>
      </c>
      <c r="G5808" s="68" t="s">
        <v>4364</v>
      </c>
      <c r="H5808" s="69">
        <v>9698</v>
      </c>
      <c r="I5808" s="68" t="s">
        <v>5151</v>
      </c>
      <c r="J5808" s="70"/>
      <c r="K5808" s="178"/>
    </row>
    <row r="5809" spans="1:11">
      <c r="A5809" s="67" t="s">
        <v>4390</v>
      </c>
      <c r="B5809" s="68" t="s">
        <v>4391</v>
      </c>
      <c r="C5809" s="68" t="s">
        <v>3625</v>
      </c>
      <c r="D5809" s="68" t="s">
        <v>3626</v>
      </c>
      <c r="E5809" s="68" t="s">
        <v>4362</v>
      </c>
      <c r="F5809" s="68" t="s">
        <v>4363</v>
      </c>
      <c r="G5809" s="68" t="s">
        <v>4364</v>
      </c>
      <c r="H5809" s="69">
        <v>9348</v>
      </c>
      <c r="I5809" s="68" t="s">
        <v>5151</v>
      </c>
      <c r="J5809" s="70"/>
      <c r="K5809" s="178"/>
    </row>
    <row r="5810" spans="1:11">
      <c r="A5810" s="67" t="s">
        <v>4341</v>
      </c>
      <c r="B5810" s="68" t="s">
        <v>4342</v>
      </c>
      <c r="C5810" s="68" t="s">
        <v>3625</v>
      </c>
      <c r="D5810" s="68" t="s">
        <v>3626</v>
      </c>
      <c r="E5810" s="68" t="s">
        <v>4362</v>
      </c>
      <c r="F5810" s="68" t="s">
        <v>4363</v>
      </c>
      <c r="G5810" s="68" t="s">
        <v>4364</v>
      </c>
      <c r="H5810" s="69">
        <v>42508</v>
      </c>
      <c r="I5810" s="68" t="s">
        <v>5151</v>
      </c>
      <c r="J5810" s="70"/>
      <c r="K5810" s="178"/>
    </row>
    <row r="5811" spans="1:11">
      <c r="A5811" s="67" t="s">
        <v>4392</v>
      </c>
      <c r="B5811" s="68" t="s">
        <v>4393</v>
      </c>
      <c r="C5811" s="68" t="s">
        <v>3625</v>
      </c>
      <c r="D5811" s="68" t="s">
        <v>3626</v>
      </c>
      <c r="E5811" s="68" t="s">
        <v>4362</v>
      </c>
      <c r="F5811" s="68" t="s">
        <v>4363</v>
      </c>
      <c r="G5811" s="68" t="s">
        <v>4364</v>
      </c>
      <c r="H5811" s="69">
        <v>7383363</v>
      </c>
      <c r="I5811" s="68" t="s">
        <v>5151</v>
      </c>
      <c r="J5811" s="70"/>
      <c r="K5811" s="178"/>
    </row>
    <row r="5812" spans="1:11">
      <c r="A5812" s="67" t="s">
        <v>4394</v>
      </c>
      <c r="B5812" s="68" t="s">
        <v>4395</v>
      </c>
      <c r="C5812" s="68" t="s">
        <v>3625</v>
      </c>
      <c r="D5812" s="68" t="s">
        <v>3626</v>
      </c>
      <c r="E5812" s="68" t="s">
        <v>4362</v>
      </c>
      <c r="F5812" s="68" t="s">
        <v>4363</v>
      </c>
      <c r="G5812" s="68" t="s">
        <v>4364</v>
      </c>
      <c r="H5812" s="69">
        <v>107208</v>
      </c>
      <c r="I5812" s="68" t="s">
        <v>5151</v>
      </c>
      <c r="J5812" s="70"/>
      <c r="K5812" s="178"/>
    </row>
    <row r="5813" spans="1:11">
      <c r="A5813" s="67" t="s">
        <v>4396</v>
      </c>
      <c r="B5813" s="68" t="s">
        <v>4397</v>
      </c>
      <c r="C5813" s="68" t="s">
        <v>3625</v>
      </c>
      <c r="D5813" s="68" t="s">
        <v>3626</v>
      </c>
      <c r="E5813" s="68" t="s">
        <v>4362</v>
      </c>
      <c r="F5813" s="68" t="s">
        <v>4363</v>
      </c>
      <c r="G5813" s="68" t="s">
        <v>4364</v>
      </c>
      <c r="H5813" s="69">
        <v>45254</v>
      </c>
      <c r="I5813" s="68" t="s">
        <v>5151</v>
      </c>
      <c r="J5813" s="70"/>
      <c r="K5813" s="178"/>
    </row>
    <row r="5814" spans="1:11">
      <c r="A5814" s="67" t="s">
        <v>4398</v>
      </c>
      <c r="B5814" s="68" t="s">
        <v>4399</v>
      </c>
      <c r="C5814" s="68" t="s">
        <v>3625</v>
      </c>
      <c r="D5814" s="68" t="s">
        <v>3626</v>
      </c>
      <c r="E5814" s="68" t="s">
        <v>4362</v>
      </c>
      <c r="F5814" s="68" t="s">
        <v>4363</v>
      </c>
      <c r="G5814" s="68" t="s">
        <v>4364</v>
      </c>
      <c r="H5814" s="69">
        <v>115404</v>
      </c>
      <c r="I5814" s="68" t="s">
        <v>5151</v>
      </c>
      <c r="J5814" s="70"/>
      <c r="K5814" s="178"/>
    </row>
    <row r="5815" spans="1:11">
      <c r="A5815" s="67" t="s">
        <v>4194</v>
      </c>
      <c r="B5815" s="68" t="s">
        <v>4195</v>
      </c>
      <c r="C5815" s="68" t="s">
        <v>3625</v>
      </c>
      <c r="D5815" s="68" t="s">
        <v>3626</v>
      </c>
      <c r="E5815" s="68" t="s">
        <v>4362</v>
      </c>
      <c r="F5815" s="68" t="s">
        <v>4363</v>
      </c>
      <c r="G5815" s="68" t="s">
        <v>4364</v>
      </c>
      <c r="H5815" s="69">
        <v>254187</v>
      </c>
      <c r="I5815" s="68" t="s">
        <v>5151</v>
      </c>
      <c r="J5815" s="70"/>
      <c r="K5815" s="178"/>
    </row>
    <row r="5816" spans="1:11">
      <c r="A5816" s="67" t="s">
        <v>4400</v>
      </c>
      <c r="B5816" s="68" t="s">
        <v>4401</v>
      </c>
      <c r="C5816" s="68" t="s">
        <v>3625</v>
      </c>
      <c r="D5816" s="68" t="s">
        <v>3626</v>
      </c>
      <c r="E5816" s="68" t="s">
        <v>4362</v>
      </c>
      <c r="F5816" s="68" t="s">
        <v>4363</v>
      </c>
      <c r="G5816" s="68" t="s">
        <v>4364</v>
      </c>
      <c r="H5816" s="69">
        <v>421464</v>
      </c>
      <c r="I5816" s="68" t="s">
        <v>5151</v>
      </c>
      <c r="J5816" s="70"/>
      <c r="K5816" s="178"/>
    </row>
    <row r="5817" spans="1:11">
      <c r="A5817" s="67" t="s">
        <v>4402</v>
      </c>
      <c r="B5817" s="68" t="s">
        <v>4403</v>
      </c>
      <c r="C5817" s="68" t="s">
        <v>3625</v>
      </c>
      <c r="D5817" s="68" t="s">
        <v>3626</v>
      </c>
      <c r="E5817" s="68" t="s">
        <v>4362</v>
      </c>
      <c r="F5817" s="68" t="s">
        <v>4363</v>
      </c>
      <c r="G5817" s="68" t="s">
        <v>4364</v>
      </c>
      <c r="H5817" s="69">
        <v>196426</v>
      </c>
      <c r="I5817" s="68" t="s">
        <v>5151</v>
      </c>
      <c r="J5817" s="70"/>
      <c r="K5817" s="178"/>
    </row>
    <row r="5818" spans="1:11">
      <c r="A5818" s="67" t="s">
        <v>4404</v>
      </c>
      <c r="B5818" s="68" t="s">
        <v>4380</v>
      </c>
      <c r="C5818" s="68" t="s">
        <v>3625</v>
      </c>
      <c r="D5818" s="68" t="s">
        <v>3626</v>
      </c>
      <c r="E5818" s="68" t="s">
        <v>4362</v>
      </c>
      <c r="F5818" s="68" t="s">
        <v>4363</v>
      </c>
      <c r="G5818" s="68" t="s">
        <v>4364</v>
      </c>
      <c r="H5818" s="69">
        <v>4391867</v>
      </c>
      <c r="I5818" s="68" t="s">
        <v>5151</v>
      </c>
      <c r="J5818" s="70"/>
      <c r="K5818" s="178"/>
    </row>
    <row r="5819" spans="1:11">
      <c r="A5819" s="67" t="s">
        <v>5061</v>
      </c>
      <c r="B5819" s="68" t="s">
        <v>4659</v>
      </c>
      <c r="C5819" s="68" t="s">
        <v>3625</v>
      </c>
      <c r="D5819" s="68" t="s">
        <v>3626</v>
      </c>
      <c r="E5819" s="68" t="s">
        <v>4362</v>
      </c>
      <c r="F5819" s="68" t="s">
        <v>4363</v>
      </c>
      <c r="G5819" s="68" t="s">
        <v>4364</v>
      </c>
      <c r="H5819" s="69">
        <v>752788</v>
      </c>
      <c r="I5819" s="68" t="s">
        <v>5151</v>
      </c>
      <c r="J5819" s="70"/>
      <c r="K5819" s="178"/>
    </row>
    <row r="5820" spans="1:11">
      <c r="A5820" s="67" t="s">
        <v>5081</v>
      </c>
      <c r="B5820" s="68" t="s">
        <v>5123</v>
      </c>
      <c r="C5820" s="68" t="s">
        <v>3625</v>
      </c>
      <c r="D5820" s="68" t="s">
        <v>3626</v>
      </c>
      <c r="E5820" s="68" t="s">
        <v>4362</v>
      </c>
      <c r="F5820" s="68" t="s">
        <v>4363</v>
      </c>
      <c r="G5820" s="68" t="s">
        <v>4364</v>
      </c>
      <c r="H5820" s="69">
        <v>23528</v>
      </c>
      <c r="I5820" s="68" t="s">
        <v>5151</v>
      </c>
      <c r="J5820" s="70"/>
      <c r="K5820" s="178"/>
    </row>
    <row r="5821" spans="1:11">
      <c r="A5821" s="67" t="s">
        <v>5082</v>
      </c>
      <c r="B5821" s="68" t="s">
        <v>5124</v>
      </c>
      <c r="C5821" s="68" t="s">
        <v>3651</v>
      </c>
      <c r="D5821" s="68" t="s">
        <v>3652</v>
      </c>
      <c r="E5821" s="68" t="s">
        <v>4362</v>
      </c>
      <c r="F5821" s="68" t="s">
        <v>4363</v>
      </c>
      <c r="G5821" s="68" t="s">
        <v>4364</v>
      </c>
      <c r="H5821" s="69">
        <v>3361</v>
      </c>
      <c r="I5821" s="68" t="s">
        <v>5151</v>
      </c>
      <c r="J5821" s="70"/>
      <c r="K5821" s="178"/>
    </row>
    <row r="5822" spans="1:11">
      <c r="A5822" s="67" t="s">
        <v>4528</v>
      </c>
      <c r="B5822" s="68" t="s">
        <v>4529</v>
      </c>
      <c r="C5822" s="68" t="s">
        <v>3651</v>
      </c>
      <c r="D5822" s="68" t="s">
        <v>3652</v>
      </c>
      <c r="E5822" s="68" t="s">
        <v>4362</v>
      </c>
      <c r="F5822" s="68" t="s">
        <v>4363</v>
      </c>
      <c r="G5822" s="68" t="s">
        <v>4364</v>
      </c>
      <c r="H5822" s="69">
        <v>964</v>
      </c>
      <c r="I5822" s="68" t="s">
        <v>5151</v>
      </c>
      <c r="J5822" s="70"/>
      <c r="K5822" s="178"/>
    </row>
    <row r="5823" spans="1:11">
      <c r="A5823" s="67" t="s">
        <v>4530</v>
      </c>
      <c r="B5823" s="68" t="s">
        <v>4531</v>
      </c>
      <c r="C5823" s="68" t="s">
        <v>3651</v>
      </c>
      <c r="D5823" s="68" t="s">
        <v>3652</v>
      </c>
      <c r="E5823" s="68" t="s">
        <v>4362</v>
      </c>
      <c r="F5823" s="68" t="s">
        <v>4363</v>
      </c>
      <c r="G5823" s="68" t="s">
        <v>4364</v>
      </c>
      <c r="H5823" s="69">
        <v>3781</v>
      </c>
      <c r="I5823" s="68" t="s">
        <v>5151</v>
      </c>
      <c r="J5823" s="70"/>
      <c r="K5823" s="178"/>
    </row>
    <row r="5824" spans="1:11">
      <c r="A5824" s="67" t="s">
        <v>4405</v>
      </c>
      <c r="B5824" s="68" t="s">
        <v>4406</v>
      </c>
      <c r="C5824" s="68" t="s">
        <v>3651</v>
      </c>
      <c r="D5824" s="68" t="s">
        <v>3652</v>
      </c>
      <c r="E5824" s="68" t="s">
        <v>4362</v>
      </c>
      <c r="F5824" s="68" t="s">
        <v>4363</v>
      </c>
      <c r="G5824" s="68" t="s">
        <v>4364</v>
      </c>
      <c r="H5824" s="69">
        <v>7058</v>
      </c>
      <c r="I5824" s="68" t="s">
        <v>5151</v>
      </c>
      <c r="J5824" s="70"/>
      <c r="K5824" s="178"/>
    </row>
    <row r="5825" spans="1:11">
      <c r="A5825" s="67" t="s">
        <v>4306</v>
      </c>
      <c r="B5825" s="68" t="s">
        <v>4307</v>
      </c>
      <c r="C5825" s="68" t="s">
        <v>3651</v>
      </c>
      <c r="D5825" s="68" t="s">
        <v>3652</v>
      </c>
      <c r="E5825" s="68" t="s">
        <v>4362</v>
      </c>
      <c r="F5825" s="68" t="s">
        <v>4363</v>
      </c>
      <c r="G5825" s="68" t="s">
        <v>4364</v>
      </c>
      <c r="H5825" s="69">
        <v>1234</v>
      </c>
      <c r="I5825" s="68" t="s">
        <v>5151</v>
      </c>
      <c r="J5825" s="70"/>
      <c r="K5825" s="178"/>
    </row>
    <row r="5826" spans="1:11">
      <c r="A5826" s="67" t="s">
        <v>4532</v>
      </c>
      <c r="B5826" s="68" t="s">
        <v>4533</v>
      </c>
      <c r="C5826" s="68" t="s">
        <v>3651</v>
      </c>
      <c r="D5826" s="68" t="s">
        <v>3652</v>
      </c>
      <c r="E5826" s="68" t="s">
        <v>4362</v>
      </c>
      <c r="F5826" s="68" t="s">
        <v>4363</v>
      </c>
      <c r="G5826" s="68" t="s">
        <v>4364</v>
      </c>
      <c r="H5826" s="69">
        <v>668</v>
      </c>
      <c r="I5826" s="68" t="s">
        <v>5151</v>
      </c>
      <c r="J5826" s="70"/>
      <c r="K5826" s="178"/>
    </row>
    <row r="5827" spans="1:11">
      <c r="A5827" s="67" t="s">
        <v>4308</v>
      </c>
      <c r="B5827" s="68" t="s">
        <v>4309</v>
      </c>
      <c r="C5827" s="68" t="s">
        <v>3651</v>
      </c>
      <c r="D5827" s="68" t="s">
        <v>3652</v>
      </c>
      <c r="E5827" s="68" t="s">
        <v>4362</v>
      </c>
      <c r="F5827" s="68" t="s">
        <v>4363</v>
      </c>
      <c r="G5827" s="68" t="s">
        <v>4364</v>
      </c>
      <c r="H5827" s="69">
        <v>2974</v>
      </c>
      <c r="I5827" s="68" t="s">
        <v>5151</v>
      </c>
      <c r="J5827" s="70"/>
      <c r="K5827" s="178"/>
    </row>
    <row r="5828" spans="1:11">
      <c r="A5828" s="67" t="s">
        <v>4255</v>
      </c>
      <c r="B5828" s="68" t="s">
        <v>4256</v>
      </c>
      <c r="C5828" s="68" t="s">
        <v>3651</v>
      </c>
      <c r="D5828" s="68" t="s">
        <v>3652</v>
      </c>
      <c r="E5828" s="68" t="s">
        <v>4362</v>
      </c>
      <c r="F5828" s="68" t="s">
        <v>4363</v>
      </c>
      <c r="G5828" s="68" t="s">
        <v>4364</v>
      </c>
      <c r="H5828" s="69">
        <v>4273</v>
      </c>
      <c r="I5828" s="68" t="s">
        <v>5151</v>
      </c>
      <c r="J5828" s="70"/>
      <c r="K5828" s="178"/>
    </row>
    <row r="5829" spans="1:11">
      <c r="A5829" s="67" t="s">
        <v>3649</v>
      </c>
      <c r="B5829" s="68" t="s">
        <v>3650</v>
      </c>
      <c r="C5829" s="68" t="s">
        <v>3651</v>
      </c>
      <c r="D5829" s="68" t="s">
        <v>3652</v>
      </c>
      <c r="E5829" s="68" t="s">
        <v>4362</v>
      </c>
      <c r="F5829" s="68" t="s">
        <v>4363</v>
      </c>
      <c r="G5829" s="68" t="s">
        <v>4364</v>
      </c>
      <c r="H5829" s="69">
        <v>502182</v>
      </c>
      <c r="I5829" s="68" t="s">
        <v>5151</v>
      </c>
      <c r="J5829" s="70"/>
      <c r="K5829" s="178"/>
    </row>
    <row r="5830" spans="1:11">
      <c r="A5830" s="67" t="s">
        <v>3653</v>
      </c>
      <c r="B5830" s="68" t="s">
        <v>3654</v>
      </c>
      <c r="C5830" s="68" t="s">
        <v>3651</v>
      </c>
      <c r="D5830" s="68" t="s">
        <v>3652</v>
      </c>
      <c r="E5830" s="68" t="s">
        <v>4362</v>
      </c>
      <c r="F5830" s="68" t="s">
        <v>4363</v>
      </c>
      <c r="G5830" s="68" t="s">
        <v>4364</v>
      </c>
      <c r="H5830" s="69">
        <v>1149191</v>
      </c>
      <c r="I5830" s="68" t="s">
        <v>5151</v>
      </c>
      <c r="J5830" s="70"/>
      <c r="K5830" s="178"/>
    </row>
    <row r="5831" spans="1:11">
      <c r="A5831" s="67" t="s">
        <v>3655</v>
      </c>
      <c r="B5831" s="68" t="s">
        <v>3656</v>
      </c>
      <c r="C5831" s="68" t="s">
        <v>3651</v>
      </c>
      <c r="D5831" s="68" t="s">
        <v>3652</v>
      </c>
      <c r="E5831" s="68" t="s">
        <v>4362</v>
      </c>
      <c r="F5831" s="68" t="s">
        <v>4363</v>
      </c>
      <c r="G5831" s="68" t="s">
        <v>4364</v>
      </c>
      <c r="H5831" s="69">
        <v>462494</v>
      </c>
      <c r="I5831" s="68" t="s">
        <v>5151</v>
      </c>
      <c r="J5831" s="70"/>
      <c r="K5831" s="178"/>
    </row>
    <row r="5832" spans="1:11">
      <c r="A5832" s="67" t="s">
        <v>3657</v>
      </c>
      <c r="B5832" s="68" t="s">
        <v>3658</v>
      </c>
      <c r="C5832" s="68" t="s">
        <v>3651</v>
      </c>
      <c r="D5832" s="68" t="s">
        <v>3652</v>
      </c>
      <c r="E5832" s="68" t="s">
        <v>4362</v>
      </c>
      <c r="F5832" s="68" t="s">
        <v>4363</v>
      </c>
      <c r="G5832" s="68" t="s">
        <v>4364</v>
      </c>
      <c r="H5832" s="69">
        <v>4574805</v>
      </c>
      <c r="I5832" s="68" t="s">
        <v>5151</v>
      </c>
      <c r="J5832" s="70"/>
      <c r="K5832" s="178"/>
    </row>
    <row r="5833" spans="1:11">
      <c r="A5833" s="67" t="s">
        <v>3659</v>
      </c>
      <c r="B5833" s="68" t="s">
        <v>3660</v>
      </c>
      <c r="C5833" s="68" t="s">
        <v>3651</v>
      </c>
      <c r="D5833" s="68" t="s">
        <v>3652</v>
      </c>
      <c r="E5833" s="68" t="s">
        <v>4362</v>
      </c>
      <c r="F5833" s="68" t="s">
        <v>4363</v>
      </c>
      <c r="G5833" s="68" t="s">
        <v>4364</v>
      </c>
      <c r="H5833" s="69">
        <v>233252</v>
      </c>
      <c r="I5833" s="68" t="s">
        <v>5151</v>
      </c>
      <c r="J5833" s="70"/>
      <c r="K5833" s="178"/>
    </row>
    <row r="5834" spans="1:11">
      <c r="A5834" s="67" t="s">
        <v>3661</v>
      </c>
      <c r="B5834" s="68" t="s">
        <v>3662</v>
      </c>
      <c r="C5834" s="68" t="s">
        <v>3651</v>
      </c>
      <c r="D5834" s="68" t="s">
        <v>3652</v>
      </c>
      <c r="E5834" s="68" t="s">
        <v>4362</v>
      </c>
      <c r="F5834" s="68" t="s">
        <v>4363</v>
      </c>
      <c r="G5834" s="68" t="s">
        <v>4364</v>
      </c>
      <c r="H5834" s="69">
        <v>5775334</v>
      </c>
      <c r="I5834" s="68" t="s">
        <v>5151</v>
      </c>
      <c r="J5834" s="70"/>
      <c r="K5834" s="178"/>
    </row>
    <row r="5835" spans="1:11">
      <c r="A5835" s="67" t="s">
        <v>3663</v>
      </c>
      <c r="B5835" s="68" t="s">
        <v>3664</v>
      </c>
      <c r="C5835" s="68" t="s">
        <v>3651</v>
      </c>
      <c r="D5835" s="68" t="s">
        <v>3652</v>
      </c>
      <c r="E5835" s="68" t="s">
        <v>4362</v>
      </c>
      <c r="F5835" s="68" t="s">
        <v>4363</v>
      </c>
      <c r="G5835" s="68" t="s">
        <v>4364</v>
      </c>
      <c r="H5835" s="69">
        <v>10466255</v>
      </c>
      <c r="I5835" s="68" t="s">
        <v>5151</v>
      </c>
      <c r="J5835" s="70"/>
      <c r="K5835" s="178"/>
    </row>
    <row r="5836" spans="1:11">
      <c r="A5836" s="67" t="s">
        <v>3665</v>
      </c>
      <c r="B5836" s="68" t="s">
        <v>3666</v>
      </c>
      <c r="C5836" s="68" t="s">
        <v>3651</v>
      </c>
      <c r="D5836" s="68" t="s">
        <v>3652</v>
      </c>
      <c r="E5836" s="68" t="s">
        <v>4362</v>
      </c>
      <c r="F5836" s="68" t="s">
        <v>4363</v>
      </c>
      <c r="G5836" s="68" t="s">
        <v>4364</v>
      </c>
      <c r="H5836" s="69">
        <v>521542</v>
      </c>
      <c r="I5836" s="68" t="s">
        <v>5151</v>
      </c>
      <c r="J5836" s="70"/>
      <c r="K5836" s="178"/>
    </row>
    <row r="5837" spans="1:11">
      <c r="A5837" s="67" t="s">
        <v>4191</v>
      </c>
      <c r="B5837" s="68" t="s">
        <v>4192</v>
      </c>
      <c r="C5837" s="68" t="s">
        <v>3651</v>
      </c>
      <c r="D5837" s="68" t="s">
        <v>3652</v>
      </c>
      <c r="E5837" s="68" t="s">
        <v>4362</v>
      </c>
      <c r="F5837" s="68" t="s">
        <v>4363</v>
      </c>
      <c r="G5837" s="68" t="s">
        <v>4364</v>
      </c>
      <c r="H5837" s="69">
        <v>240786</v>
      </c>
      <c r="I5837" s="68" t="s">
        <v>5151</v>
      </c>
      <c r="J5837" s="70"/>
      <c r="K5837" s="178"/>
    </row>
    <row r="5838" spans="1:11">
      <c r="A5838" s="67" t="s">
        <v>4407</v>
      </c>
      <c r="B5838" s="68" t="s">
        <v>4408</v>
      </c>
      <c r="C5838" s="68" t="s">
        <v>3651</v>
      </c>
      <c r="D5838" s="68" t="s">
        <v>3652</v>
      </c>
      <c r="E5838" s="68" t="s">
        <v>4362</v>
      </c>
      <c r="F5838" s="68" t="s">
        <v>4363</v>
      </c>
      <c r="G5838" s="68" t="s">
        <v>4364</v>
      </c>
      <c r="H5838" s="69">
        <v>259502</v>
      </c>
      <c r="I5838" s="68" t="s">
        <v>5151</v>
      </c>
      <c r="J5838" s="70"/>
      <c r="K5838" s="178"/>
    </row>
    <row r="5839" spans="1:11">
      <c r="A5839" s="67" t="s">
        <v>5083</v>
      </c>
      <c r="B5839" s="68" t="s">
        <v>5125</v>
      </c>
      <c r="C5839" s="68" t="s">
        <v>3651</v>
      </c>
      <c r="D5839" s="68" t="s">
        <v>3652</v>
      </c>
      <c r="E5839" s="68" t="s">
        <v>4362</v>
      </c>
      <c r="F5839" s="68" t="s">
        <v>4363</v>
      </c>
      <c r="G5839" s="68" t="s">
        <v>4364</v>
      </c>
      <c r="H5839" s="69">
        <v>13731</v>
      </c>
      <c r="I5839" s="68" t="s">
        <v>5151</v>
      </c>
      <c r="J5839" s="70"/>
      <c r="K5839" s="178"/>
    </row>
    <row r="5840" spans="1:11">
      <c r="A5840" s="67" t="s">
        <v>5084</v>
      </c>
      <c r="B5840" s="68" t="s">
        <v>5120</v>
      </c>
      <c r="C5840" s="68" t="s">
        <v>3651</v>
      </c>
      <c r="D5840" s="68" t="s">
        <v>3652</v>
      </c>
      <c r="E5840" s="68" t="s">
        <v>4362</v>
      </c>
      <c r="F5840" s="68" t="s">
        <v>4363</v>
      </c>
      <c r="G5840" s="68" t="s">
        <v>4364</v>
      </c>
      <c r="H5840" s="69">
        <v>3562</v>
      </c>
      <c r="I5840" s="68" t="s">
        <v>5151</v>
      </c>
      <c r="J5840" s="70"/>
      <c r="K5840" s="178"/>
    </row>
    <row r="5841" spans="1:11">
      <c r="A5841" s="67" t="s">
        <v>3667</v>
      </c>
      <c r="B5841" s="68" t="s">
        <v>3668</v>
      </c>
      <c r="C5841" s="68" t="s">
        <v>3651</v>
      </c>
      <c r="D5841" s="68" t="s">
        <v>3652</v>
      </c>
      <c r="E5841" s="68" t="s">
        <v>4362</v>
      </c>
      <c r="F5841" s="68" t="s">
        <v>4363</v>
      </c>
      <c r="G5841" s="68" t="s">
        <v>4364</v>
      </c>
      <c r="H5841" s="69">
        <v>598</v>
      </c>
      <c r="I5841" s="68" t="s">
        <v>5151</v>
      </c>
      <c r="J5841" s="70"/>
      <c r="K5841" s="178"/>
    </row>
    <row r="5842" spans="1:11">
      <c r="A5842" s="67" t="s">
        <v>4310</v>
      </c>
      <c r="B5842" s="68" t="s">
        <v>4311</v>
      </c>
      <c r="C5842" s="68" t="s">
        <v>3651</v>
      </c>
      <c r="D5842" s="68" t="s">
        <v>3652</v>
      </c>
      <c r="E5842" s="68" t="s">
        <v>4362</v>
      </c>
      <c r="F5842" s="68" t="s">
        <v>4363</v>
      </c>
      <c r="G5842" s="68" t="s">
        <v>4364</v>
      </c>
      <c r="H5842" s="69">
        <v>23</v>
      </c>
      <c r="I5842" s="68" t="s">
        <v>5151</v>
      </c>
      <c r="J5842" s="70"/>
      <c r="K5842" s="178"/>
    </row>
    <row r="5843" spans="1:11">
      <c r="A5843" s="67" t="s">
        <v>4216</v>
      </c>
      <c r="B5843" s="68" t="s">
        <v>4217</v>
      </c>
      <c r="C5843" s="68" t="s">
        <v>3651</v>
      </c>
      <c r="D5843" s="68" t="s">
        <v>3652</v>
      </c>
      <c r="E5843" s="68" t="s">
        <v>4362</v>
      </c>
      <c r="F5843" s="68" t="s">
        <v>4363</v>
      </c>
      <c r="G5843" s="68" t="s">
        <v>4364</v>
      </c>
      <c r="H5843" s="69">
        <v>45402</v>
      </c>
      <c r="I5843" s="68" t="s">
        <v>5151</v>
      </c>
      <c r="J5843" s="70"/>
      <c r="K5843" s="178"/>
    </row>
    <row r="5844" spans="1:11">
      <c r="A5844" s="67" t="s">
        <v>3669</v>
      </c>
      <c r="B5844" s="68" t="s">
        <v>3670</v>
      </c>
      <c r="C5844" s="68" t="s">
        <v>3651</v>
      </c>
      <c r="D5844" s="68" t="s">
        <v>3652</v>
      </c>
      <c r="E5844" s="68" t="s">
        <v>4362</v>
      </c>
      <c r="F5844" s="68" t="s">
        <v>4363</v>
      </c>
      <c r="G5844" s="68" t="s">
        <v>4364</v>
      </c>
      <c r="H5844" s="69">
        <v>91677</v>
      </c>
      <c r="I5844" s="68" t="s">
        <v>5151</v>
      </c>
      <c r="J5844" s="70"/>
      <c r="K5844" s="178"/>
    </row>
    <row r="5845" spans="1:11">
      <c r="A5845" s="67" t="s">
        <v>3671</v>
      </c>
      <c r="B5845" s="68" t="s">
        <v>3672</v>
      </c>
      <c r="C5845" s="68" t="s">
        <v>3651</v>
      </c>
      <c r="D5845" s="68" t="s">
        <v>3652</v>
      </c>
      <c r="E5845" s="68" t="s">
        <v>4362</v>
      </c>
      <c r="F5845" s="68" t="s">
        <v>4363</v>
      </c>
      <c r="G5845" s="68" t="s">
        <v>4364</v>
      </c>
      <c r="H5845" s="69">
        <v>92114</v>
      </c>
      <c r="I5845" s="68" t="s">
        <v>5151</v>
      </c>
      <c r="J5845" s="70"/>
      <c r="K5845" s="178"/>
    </row>
    <row r="5846" spans="1:11">
      <c r="A5846" s="67" t="s">
        <v>4322</v>
      </c>
      <c r="B5846" s="68" t="s">
        <v>4323</v>
      </c>
      <c r="C5846" s="68" t="s">
        <v>3651</v>
      </c>
      <c r="D5846" s="68" t="s">
        <v>3652</v>
      </c>
      <c r="E5846" s="68" t="s">
        <v>4362</v>
      </c>
      <c r="F5846" s="68" t="s">
        <v>4363</v>
      </c>
      <c r="G5846" s="68" t="s">
        <v>4364</v>
      </c>
      <c r="H5846" s="69">
        <v>287389</v>
      </c>
      <c r="I5846" s="68" t="s">
        <v>5151</v>
      </c>
      <c r="J5846" s="70"/>
      <c r="K5846" s="178"/>
    </row>
    <row r="5847" spans="1:11">
      <c r="A5847" s="67" t="s">
        <v>3673</v>
      </c>
      <c r="B5847" s="68" t="s">
        <v>3674</v>
      </c>
      <c r="C5847" s="68" t="s">
        <v>3651</v>
      </c>
      <c r="D5847" s="68" t="s">
        <v>3652</v>
      </c>
      <c r="E5847" s="68" t="s">
        <v>4362</v>
      </c>
      <c r="F5847" s="68" t="s">
        <v>4363</v>
      </c>
      <c r="G5847" s="68" t="s">
        <v>4364</v>
      </c>
      <c r="H5847" s="69">
        <v>360402</v>
      </c>
      <c r="I5847" s="68" t="s">
        <v>5151</v>
      </c>
      <c r="J5847" s="70"/>
      <c r="K5847" s="68"/>
    </row>
    <row r="5848" spans="1:11">
      <c r="A5848" s="67" t="s">
        <v>3675</v>
      </c>
      <c r="B5848" s="68" t="s">
        <v>3676</v>
      </c>
      <c r="C5848" s="68" t="s">
        <v>3651</v>
      </c>
      <c r="D5848" s="68" t="s">
        <v>3652</v>
      </c>
      <c r="E5848" s="68" t="s">
        <v>4362</v>
      </c>
      <c r="F5848" s="68" t="s">
        <v>4363</v>
      </c>
      <c r="G5848" s="68" t="s">
        <v>4364</v>
      </c>
      <c r="H5848" s="69">
        <v>79131</v>
      </c>
      <c r="I5848" s="68" t="s">
        <v>5151</v>
      </c>
      <c r="J5848" s="70"/>
      <c r="K5848" s="68"/>
    </row>
    <row r="5849" spans="1:11">
      <c r="A5849" s="67" t="s">
        <v>3677</v>
      </c>
      <c r="B5849" s="68" t="s">
        <v>3678</v>
      </c>
      <c r="C5849" s="68" t="s">
        <v>3679</v>
      </c>
      <c r="D5849" s="68" t="s">
        <v>3680</v>
      </c>
      <c r="E5849" s="68" t="s">
        <v>4362</v>
      </c>
      <c r="F5849" s="68" t="s">
        <v>4363</v>
      </c>
      <c r="G5849" s="68" t="s">
        <v>4364</v>
      </c>
      <c r="H5849" s="69">
        <v>153805</v>
      </c>
      <c r="I5849" s="68" t="s">
        <v>5151</v>
      </c>
      <c r="J5849" s="70"/>
      <c r="K5849" s="68"/>
    </row>
    <row r="5850" spans="1:11">
      <c r="A5850" s="67" t="s">
        <v>3681</v>
      </c>
      <c r="B5850" s="68" t="s">
        <v>3682</v>
      </c>
      <c r="C5850" s="68" t="s">
        <v>3679</v>
      </c>
      <c r="D5850" s="68" t="s">
        <v>3680</v>
      </c>
      <c r="E5850" s="68" t="s">
        <v>4362</v>
      </c>
      <c r="F5850" s="68" t="s">
        <v>4363</v>
      </c>
      <c r="G5850" s="68" t="s">
        <v>4364</v>
      </c>
      <c r="H5850" s="69">
        <v>272633</v>
      </c>
      <c r="I5850" s="68" t="s">
        <v>5151</v>
      </c>
      <c r="J5850" s="70"/>
      <c r="K5850" s="68"/>
    </row>
    <row r="5851" spans="1:11">
      <c r="A5851" s="67" t="s">
        <v>3683</v>
      </c>
      <c r="B5851" s="68" t="s">
        <v>3684</v>
      </c>
      <c r="C5851" s="68" t="s">
        <v>3679</v>
      </c>
      <c r="D5851" s="68" t="s">
        <v>3680</v>
      </c>
      <c r="E5851" s="68" t="s">
        <v>4362</v>
      </c>
      <c r="F5851" s="68" t="s">
        <v>4363</v>
      </c>
      <c r="G5851" s="68" t="s">
        <v>4364</v>
      </c>
      <c r="H5851" s="69">
        <v>57733</v>
      </c>
      <c r="I5851" s="68" t="s">
        <v>5151</v>
      </c>
      <c r="J5851" s="70"/>
      <c r="K5851" s="68"/>
    </row>
    <row r="5852" spans="1:11">
      <c r="A5852" s="67" t="s">
        <v>4409</v>
      </c>
      <c r="B5852" s="68" t="s">
        <v>4410</v>
      </c>
      <c r="C5852" s="68" t="s">
        <v>3679</v>
      </c>
      <c r="D5852" s="68" t="s">
        <v>3680</v>
      </c>
      <c r="E5852" s="68" t="s">
        <v>4362</v>
      </c>
      <c r="F5852" s="68" t="s">
        <v>4363</v>
      </c>
      <c r="G5852" s="68" t="s">
        <v>4364</v>
      </c>
      <c r="H5852" s="69">
        <v>120695</v>
      </c>
      <c r="I5852" s="68" t="s">
        <v>5151</v>
      </c>
      <c r="J5852" s="70"/>
      <c r="K5852" s="68"/>
    </row>
    <row r="5853" spans="1:11">
      <c r="A5853" s="67" t="s">
        <v>3685</v>
      </c>
      <c r="B5853" s="68" t="s">
        <v>3686</v>
      </c>
      <c r="C5853" s="68" t="s">
        <v>3679</v>
      </c>
      <c r="D5853" s="68" t="s">
        <v>3680</v>
      </c>
      <c r="E5853" s="68" t="s">
        <v>4362</v>
      </c>
      <c r="F5853" s="68" t="s">
        <v>4363</v>
      </c>
      <c r="G5853" s="68" t="s">
        <v>4364</v>
      </c>
      <c r="H5853" s="69">
        <v>105429</v>
      </c>
      <c r="I5853" s="68" t="s">
        <v>5151</v>
      </c>
      <c r="J5853" s="70"/>
      <c r="K5853" s="68"/>
    </row>
    <row r="5854" spans="1:11">
      <c r="A5854" s="67" t="s">
        <v>3687</v>
      </c>
      <c r="B5854" s="68" t="s">
        <v>3688</v>
      </c>
      <c r="C5854" s="68" t="s">
        <v>3689</v>
      </c>
      <c r="D5854" s="68" t="s">
        <v>3690</v>
      </c>
      <c r="E5854" s="68" t="s">
        <v>4362</v>
      </c>
      <c r="F5854" s="68" t="s">
        <v>4363</v>
      </c>
      <c r="G5854" s="68" t="s">
        <v>4364</v>
      </c>
      <c r="H5854" s="69">
        <v>257107</v>
      </c>
      <c r="I5854" s="68" t="s">
        <v>5151</v>
      </c>
      <c r="J5854" s="70"/>
      <c r="K5854" s="68"/>
    </row>
    <row r="5855" spans="1:11">
      <c r="A5855" s="67" t="s">
        <v>4257</v>
      </c>
      <c r="B5855" s="68" t="s">
        <v>4258</v>
      </c>
      <c r="C5855" s="68" t="s">
        <v>3689</v>
      </c>
      <c r="D5855" s="68" t="s">
        <v>3690</v>
      </c>
      <c r="E5855" s="68" t="s">
        <v>4362</v>
      </c>
      <c r="F5855" s="68" t="s">
        <v>4363</v>
      </c>
      <c r="G5855" s="68" t="s">
        <v>4364</v>
      </c>
      <c r="H5855" s="69">
        <v>533147</v>
      </c>
      <c r="I5855" s="68" t="s">
        <v>5151</v>
      </c>
      <c r="J5855" s="70"/>
      <c r="K5855" s="68"/>
    </row>
    <row r="5856" spans="1:11">
      <c r="A5856" s="67" t="s">
        <v>4411</v>
      </c>
      <c r="B5856" s="68" t="s">
        <v>4412</v>
      </c>
      <c r="C5856" s="68" t="s">
        <v>3689</v>
      </c>
      <c r="D5856" s="68" t="s">
        <v>3690</v>
      </c>
      <c r="E5856" s="68" t="s">
        <v>4362</v>
      </c>
      <c r="F5856" s="68" t="s">
        <v>4363</v>
      </c>
      <c r="G5856" s="68" t="s">
        <v>4364</v>
      </c>
      <c r="H5856" s="69">
        <v>40312</v>
      </c>
      <c r="I5856" s="68" t="s">
        <v>5151</v>
      </c>
      <c r="J5856" s="70"/>
      <c r="K5856" s="68"/>
    </row>
    <row r="5857" spans="1:11">
      <c r="A5857" s="67" t="s">
        <v>3691</v>
      </c>
      <c r="B5857" s="68" t="s">
        <v>3692</v>
      </c>
      <c r="C5857" s="68" t="s">
        <v>3693</v>
      </c>
      <c r="D5857" s="68" t="s">
        <v>3694</v>
      </c>
      <c r="E5857" s="68" t="s">
        <v>4362</v>
      </c>
      <c r="F5857" s="68" t="s">
        <v>4363</v>
      </c>
      <c r="G5857" s="68" t="s">
        <v>4364</v>
      </c>
      <c r="H5857" s="69">
        <v>226277</v>
      </c>
      <c r="I5857" s="68" t="s">
        <v>5151</v>
      </c>
      <c r="J5857" s="70"/>
      <c r="K5857" s="68"/>
    </row>
    <row r="5858" spans="1:11">
      <c r="A5858" s="67" t="s">
        <v>3695</v>
      </c>
      <c r="B5858" s="68" t="s">
        <v>3696</v>
      </c>
      <c r="C5858" s="68" t="s">
        <v>3693</v>
      </c>
      <c r="D5858" s="68" t="s">
        <v>3694</v>
      </c>
      <c r="E5858" s="68" t="s">
        <v>4362</v>
      </c>
      <c r="F5858" s="68" t="s">
        <v>4363</v>
      </c>
      <c r="G5858" s="68" t="s">
        <v>4364</v>
      </c>
      <c r="H5858" s="69">
        <v>566783</v>
      </c>
      <c r="I5858" s="68" t="s">
        <v>5151</v>
      </c>
      <c r="J5858" s="70"/>
      <c r="K5858" s="68"/>
    </row>
    <row r="5859" spans="1:11">
      <c r="A5859" s="67" t="s">
        <v>3697</v>
      </c>
      <c r="B5859" s="68" t="s">
        <v>3698</v>
      </c>
      <c r="C5859" s="68" t="s">
        <v>3693</v>
      </c>
      <c r="D5859" s="68" t="s">
        <v>3694</v>
      </c>
      <c r="E5859" s="68" t="s">
        <v>4362</v>
      </c>
      <c r="F5859" s="68" t="s">
        <v>4363</v>
      </c>
      <c r="G5859" s="68" t="s">
        <v>4364</v>
      </c>
      <c r="H5859" s="69">
        <v>138055</v>
      </c>
      <c r="I5859" s="68" t="s">
        <v>5151</v>
      </c>
      <c r="J5859" s="70"/>
      <c r="K5859" s="68"/>
    </row>
    <row r="5860" spans="1:11">
      <c r="A5860" s="67" t="s">
        <v>3699</v>
      </c>
      <c r="B5860" s="68" t="s">
        <v>3700</v>
      </c>
      <c r="C5860" s="68" t="s">
        <v>3693</v>
      </c>
      <c r="D5860" s="68" t="s">
        <v>3694</v>
      </c>
      <c r="E5860" s="68" t="s">
        <v>4362</v>
      </c>
      <c r="F5860" s="68" t="s">
        <v>4363</v>
      </c>
      <c r="G5860" s="68" t="s">
        <v>4364</v>
      </c>
      <c r="H5860" s="69">
        <v>306561</v>
      </c>
      <c r="I5860" s="68" t="s">
        <v>5151</v>
      </c>
      <c r="J5860" s="70"/>
      <c r="K5860" s="68"/>
    </row>
    <row r="5861" spans="1:11">
      <c r="A5861" s="67" t="s">
        <v>3701</v>
      </c>
      <c r="B5861" s="68" t="s">
        <v>3702</v>
      </c>
      <c r="C5861" s="68" t="s">
        <v>3693</v>
      </c>
      <c r="D5861" s="68" t="s">
        <v>3694</v>
      </c>
      <c r="E5861" s="68" t="s">
        <v>4362</v>
      </c>
      <c r="F5861" s="68" t="s">
        <v>4363</v>
      </c>
      <c r="G5861" s="68" t="s">
        <v>4364</v>
      </c>
      <c r="H5861" s="69">
        <v>274155</v>
      </c>
      <c r="I5861" s="68" t="s">
        <v>5151</v>
      </c>
      <c r="J5861" s="70"/>
      <c r="K5861" s="68"/>
    </row>
    <row r="5862" spans="1:11">
      <c r="A5862" s="67" t="s">
        <v>3703</v>
      </c>
      <c r="B5862" s="68" t="s">
        <v>3704</v>
      </c>
      <c r="C5862" s="68" t="s">
        <v>3693</v>
      </c>
      <c r="D5862" s="68" t="s">
        <v>3694</v>
      </c>
      <c r="E5862" s="68" t="s">
        <v>4362</v>
      </c>
      <c r="F5862" s="68" t="s">
        <v>4363</v>
      </c>
      <c r="G5862" s="68" t="s">
        <v>4364</v>
      </c>
      <c r="H5862" s="69">
        <v>1739956</v>
      </c>
      <c r="I5862" s="68" t="s">
        <v>5151</v>
      </c>
      <c r="J5862" s="70"/>
      <c r="K5862" s="68"/>
    </row>
    <row r="5863" spans="1:11">
      <c r="A5863" s="67" t="s">
        <v>3705</v>
      </c>
      <c r="B5863" s="68" t="s">
        <v>3706</v>
      </c>
      <c r="C5863" s="68" t="s">
        <v>3693</v>
      </c>
      <c r="D5863" s="68" t="s">
        <v>3694</v>
      </c>
      <c r="E5863" s="68" t="s">
        <v>4362</v>
      </c>
      <c r="F5863" s="68" t="s">
        <v>4363</v>
      </c>
      <c r="G5863" s="68" t="s">
        <v>4364</v>
      </c>
      <c r="H5863" s="69">
        <v>1604811</v>
      </c>
      <c r="I5863" s="68" t="s">
        <v>5151</v>
      </c>
      <c r="J5863" s="70"/>
      <c r="K5863" s="68"/>
    </row>
    <row r="5864" spans="1:11">
      <c r="A5864" s="67" t="s">
        <v>3707</v>
      </c>
      <c r="B5864" s="68" t="s">
        <v>3708</v>
      </c>
      <c r="C5864" s="68" t="s">
        <v>3693</v>
      </c>
      <c r="D5864" s="68" t="s">
        <v>3694</v>
      </c>
      <c r="E5864" s="68" t="s">
        <v>4362</v>
      </c>
      <c r="F5864" s="68" t="s">
        <v>4363</v>
      </c>
      <c r="G5864" s="68" t="s">
        <v>4364</v>
      </c>
      <c r="H5864" s="69">
        <v>1407382</v>
      </c>
      <c r="I5864" s="68" t="s">
        <v>5151</v>
      </c>
      <c r="J5864" s="70"/>
      <c r="K5864" s="68"/>
    </row>
    <row r="5865" spans="1:11">
      <c r="A5865" s="67" t="s">
        <v>3709</v>
      </c>
      <c r="B5865" s="68" t="s">
        <v>3710</v>
      </c>
      <c r="C5865" s="68" t="s">
        <v>3693</v>
      </c>
      <c r="D5865" s="68" t="s">
        <v>3694</v>
      </c>
      <c r="E5865" s="68" t="s">
        <v>4362</v>
      </c>
      <c r="F5865" s="68" t="s">
        <v>4363</v>
      </c>
      <c r="G5865" s="68" t="s">
        <v>4364</v>
      </c>
      <c r="H5865" s="69">
        <v>606111</v>
      </c>
      <c r="I5865" s="68" t="s">
        <v>5151</v>
      </c>
      <c r="J5865" s="70"/>
      <c r="K5865" s="68"/>
    </row>
    <row r="5866" spans="1:11">
      <c r="A5866" s="67" t="s">
        <v>3711</v>
      </c>
      <c r="B5866" s="68" t="s">
        <v>3712</v>
      </c>
      <c r="C5866" s="68" t="s">
        <v>3693</v>
      </c>
      <c r="D5866" s="68" t="s">
        <v>3694</v>
      </c>
      <c r="E5866" s="68" t="s">
        <v>4362</v>
      </c>
      <c r="F5866" s="68" t="s">
        <v>4363</v>
      </c>
      <c r="G5866" s="68" t="s">
        <v>4364</v>
      </c>
      <c r="H5866" s="69">
        <v>1449641</v>
      </c>
      <c r="I5866" s="68" t="s">
        <v>5151</v>
      </c>
      <c r="J5866" s="70"/>
      <c r="K5866" s="68"/>
    </row>
    <row r="5867" spans="1:11">
      <c r="A5867" s="67" t="s">
        <v>3713</v>
      </c>
      <c r="B5867" s="68" t="s">
        <v>3714</v>
      </c>
      <c r="C5867" s="68" t="s">
        <v>3693</v>
      </c>
      <c r="D5867" s="68" t="s">
        <v>3694</v>
      </c>
      <c r="E5867" s="68" t="s">
        <v>4362</v>
      </c>
      <c r="F5867" s="68" t="s">
        <v>4363</v>
      </c>
      <c r="G5867" s="68" t="s">
        <v>4364</v>
      </c>
      <c r="H5867" s="69">
        <v>309485</v>
      </c>
      <c r="I5867" s="68" t="s">
        <v>5151</v>
      </c>
      <c r="J5867" s="70"/>
      <c r="K5867" s="68"/>
    </row>
    <row r="5868" spans="1:11">
      <c r="A5868" s="67" t="s">
        <v>3715</v>
      </c>
      <c r="B5868" s="68" t="s">
        <v>3716</v>
      </c>
      <c r="C5868" s="68" t="s">
        <v>3693</v>
      </c>
      <c r="D5868" s="68" t="s">
        <v>3694</v>
      </c>
      <c r="E5868" s="68" t="s">
        <v>4362</v>
      </c>
      <c r="F5868" s="68" t="s">
        <v>4363</v>
      </c>
      <c r="G5868" s="68" t="s">
        <v>4364</v>
      </c>
      <c r="H5868" s="69">
        <v>31060</v>
      </c>
      <c r="I5868" s="68" t="s">
        <v>5151</v>
      </c>
      <c r="J5868" s="70"/>
      <c r="K5868" s="68"/>
    </row>
    <row r="5869" spans="1:11">
      <c r="A5869" s="67" t="s">
        <v>3717</v>
      </c>
      <c r="B5869" s="68" t="s">
        <v>3718</v>
      </c>
      <c r="C5869" s="68" t="s">
        <v>3693</v>
      </c>
      <c r="D5869" s="68" t="s">
        <v>3694</v>
      </c>
      <c r="E5869" s="68" t="s">
        <v>4362</v>
      </c>
      <c r="F5869" s="68" t="s">
        <v>4363</v>
      </c>
      <c r="G5869" s="68" t="s">
        <v>4364</v>
      </c>
      <c r="H5869" s="69">
        <v>303133</v>
      </c>
      <c r="I5869" s="68" t="s">
        <v>5151</v>
      </c>
      <c r="J5869" s="70"/>
      <c r="K5869" s="68"/>
    </row>
    <row r="5870" spans="1:11">
      <c r="A5870" s="67" t="s">
        <v>3719</v>
      </c>
      <c r="B5870" s="68" t="s">
        <v>3720</v>
      </c>
      <c r="C5870" s="68" t="s">
        <v>3693</v>
      </c>
      <c r="D5870" s="68" t="s">
        <v>3694</v>
      </c>
      <c r="E5870" s="68" t="s">
        <v>4362</v>
      </c>
      <c r="F5870" s="68" t="s">
        <v>4363</v>
      </c>
      <c r="G5870" s="68" t="s">
        <v>4364</v>
      </c>
      <c r="H5870" s="69">
        <v>604199</v>
      </c>
      <c r="I5870" s="68" t="s">
        <v>5151</v>
      </c>
      <c r="J5870" s="70"/>
      <c r="K5870" s="68"/>
    </row>
    <row r="5871" spans="1:11">
      <c r="A5871" s="67" t="s">
        <v>3721</v>
      </c>
      <c r="B5871" s="68" t="s">
        <v>3722</v>
      </c>
      <c r="C5871" s="68" t="s">
        <v>3693</v>
      </c>
      <c r="D5871" s="68" t="s">
        <v>3694</v>
      </c>
      <c r="E5871" s="68" t="s">
        <v>4362</v>
      </c>
      <c r="F5871" s="68" t="s">
        <v>4363</v>
      </c>
      <c r="G5871" s="68" t="s">
        <v>4364</v>
      </c>
      <c r="H5871" s="69">
        <v>121174</v>
      </c>
      <c r="I5871" s="68" t="s">
        <v>5151</v>
      </c>
      <c r="J5871" s="70"/>
      <c r="K5871" s="68"/>
    </row>
    <row r="5872" spans="1:11">
      <c r="A5872" s="67" t="s">
        <v>3723</v>
      </c>
      <c r="B5872" s="68" t="s">
        <v>3724</v>
      </c>
      <c r="C5872" s="68" t="s">
        <v>3693</v>
      </c>
      <c r="D5872" s="68" t="s">
        <v>3694</v>
      </c>
      <c r="E5872" s="68" t="s">
        <v>4362</v>
      </c>
      <c r="F5872" s="68" t="s">
        <v>4363</v>
      </c>
      <c r="G5872" s="68" t="s">
        <v>4364</v>
      </c>
      <c r="H5872" s="69">
        <v>150935</v>
      </c>
      <c r="I5872" s="68" t="s">
        <v>5151</v>
      </c>
      <c r="J5872" s="70"/>
      <c r="K5872" s="68"/>
    </row>
    <row r="5873" spans="1:11">
      <c r="A5873" s="67" t="s">
        <v>3725</v>
      </c>
      <c r="B5873" s="68" t="s">
        <v>3726</v>
      </c>
      <c r="C5873" s="68" t="s">
        <v>3693</v>
      </c>
      <c r="D5873" s="68" t="s">
        <v>3694</v>
      </c>
      <c r="E5873" s="68" t="s">
        <v>4362</v>
      </c>
      <c r="F5873" s="68" t="s">
        <v>4363</v>
      </c>
      <c r="G5873" s="68" t="s">
        <v>4364</v>
      </c>
      <c r="H5873" s="69">
        <v>1805814</v>
      </c>
      <c r="I5873" s="68" t="s">
        <v>5151</v>
      </c>
      <c r="J5873" s="70"/>
      <c r="K5873" s="68"/>
    </row>
    <row r="5874" spans="1:11">
      <c r="A5874" s="67" t="s">
        <v>3727</v>
      </c>
      <c r="B5874" s="68" t="s">
        <v>3728</v>
      </c>
      <c r="C5874" s="68" t="s">
        <v>3693</v>
      </c>
      <c r="D5874" s="68" t="s">
        <v>3694</v>
      </c>
      <c r="E5874" s="68" t="s">
        <v>4362</v>
      </c>
      <c r="F5874" s="68" t="s">
        <v>4363</v>
      </c>
      <c r="G5874" s="68" t="s">
        <v>4364</v>
      </c>
      <c r="H5874" s="69">
        <v>118002</v>
      </c>
      <c r="I5874" s="68" t="s">
        <v>5151</v>
      </c>
      <c r="J5874" s="70"/>
      <c r="K5874" s="68"/>
    </row>
    <row r="5875" spans="1:11">
      <c r="A5875" s="67" t="s">
        <v>3729</v>
      </c>
      <c r="B5875" s="68" t="s">
        <v>3730</v>
      </c>
      <c r="C5875" s="68" t="s">
        <v>3693</v>
      </c>
      <c r="D5875" s="68" t="s">
        <v>3694</v>
      </c>
      <c r="E5875" s="68" t="s">
        <v>4362</v>
      </c>
      <c r="F5875" s="68" t="s">
        <v>4363</v>
      </c>
      <c r="G5875" s="68" t="s">
        <v>4364</v>
      </c>
      <c r="H5875" s="69">
        <v>311570</v>
      </c>
      <c r="I5875" s="68" t="s">
        <v>5151</v>
      </c>
      <c r="J5875" s="70"/>
      <c r="K5875" s="68"/>
    </row>
    <row r="5876" spans="1:11">
      <c r="A5876" s="67" t="s">
        <v>3731</v>
      </c>
      <c r="B5876" s="68" t="s">
        <v>3732</v>
      </c>
      <c r="C5876" s="68" t="s">
        <v>3693</v>
      </c>
      <c r="D5876" s="68" t="s">
        <v>3694</v>
      </c>
      <c r="E5876" s="68" t="s">
        <v>4362</v>
      </c>
      <c r="F5876" s="68" t="s">
        <v>4363</v>
      </c>
      <c r="G5876" s="68" t="s">
        <v>4364</v>
      </c>
      <c r="H5876" s="69">
        <v>9584</v>
      </c>
      <c r="I5876" s="68" t="s">
        <v>5151</v>
      </c>
      <c r="J5876" s="70"/>
      <c r="K5876" s="68"/>
    </row>
    <row r="5877" spans="1:11">
      <c r="A5877" s="67" t="s">
        <v>3733</v>
      </c>
      <c r="B5877" s="68" t="s">
        <v>3734</v>
      </c>
      <c r="C5877" s="68" t="s">
        <v>3693</v>
      </c>
      <c r="D5877" s="68" t="s">
        <v>3694</v>
      </c>
      <c r="E5877" s="68" t="s">
        <v>4362</v>
      </c>
      <c r="F5877" s="68" t="s">
        <v>4363</v>
      </c>
      <c r="G5877" s="68" t="s">
        <v>4364</v>
      </c>
      <c r="H5877" s="69">
        <v>12732</v>
      </c>
      <c r="I5877" s="68" t="s">
        <v>5151</v>
      </c>
      <c r="J5877" s="70"/>
      <c r="K5877" s="68"/>
    </row>
    <row r="5878" spans="1:11">
      <c r="A5878" s="67" t="s">
        <v>3735</v>
      </c>
      <c r="B5878" s="68" t="s">
        <v>3736</v>
      </c>
      <c r="C5878" s="68" t="s">
        <v>3693</v>
      </c>
      <c r="D5878" s="68" t="s">
        <v>3694</v>
      </c>
      <c r="E5878" s="68" t="s">
        <v>4362</v>
      </c>
      <c r="F5878" s="68" t="s">
        <v>4363</v>
      </c>
      <c r="G5878" s="68" t="s">
        <v>4364</v>
      </c>
      <c r="H5878" s="69">
        <v>314023</v>
      </c>
      <c r="I5878" s="68" t="s">
        <v>5151</v>
      </c>
      <c r="J5878" s="70"/>
      <c r="K5878" s="68"/>
    </row>
    <row r="5879" spans="1:11">
      <c r="A5879" s="67" t="s">
        <v>3737</v>
      </c>
      <c r="B5879" s="68" t="s">
        <v>3738</v>
      </c>
      <c r="C5879" s="68" t="s">
        <v>3693</v>
      </c>
      <c r="D5879" s="68" t="s">
        <v>3694</v>
      </c>
      <c r="E5879" s="68" t="s">
        <v>4362</v>
      </c>
      <c r="F5879" s="68" t="s">
        <v>4363</v>
      </c>
      <c r="G5879" s="68" t="s">
        <v>4364</v>
      </c>
      <c r="H5879" s="69">
        <v>51977</v>
      </c>
      <c r="I5879" s="68" t="s">
        <v>5151</v>
      </c>
      <c r="J5879" s="70"/>
      <c r="K5879" s="68"/>
    </row>
    <row r="5880" spans="1:11">
      <c r="A5880" s="67" t="s">
        <v>3739</v>
      </c>
      <c r="B5880" s="68" t="s">
        <v>3740</v>
      </c>
      <c r="C5880" s="68" t="s">
        <v>3693</v>
      </c>
      <c r="D5880" s="68" t="s">
        <v>3694</v>
      </c>
      <c r="E5880" s="68" t="s">
        <v>4362</v>
      </c>
      <c r="F5880" s="68" t="s">
        <v>4363</v>
      </c>
      <c r="G5880" s="68" t="s">
        <v>4364</v>
      </c>
      <c r="H5880" s="69">
        <v>1018190</v>
      </c>
      <c r="I5880" s="68" t="s">
        <v>5151</v>
      </c>
      <c r="J5880" s="70"/>
      <c r="K5880" s="68"/>
    </row>
    <row r="5881" spans="1:11">
      <c r="A5881" s="67" t="s">
        <v>3741</v>
      </c>
      <c r="B5881" s="68" t="s">
        <v>3742</v>
      </c>
      <c r="C5881" s="68" t="s">
        <v>3693</v>
      </c>
      <c r="D5881" s="68" t="s">
        <v>3694</v>
      </c>
      <c r="E5881" s="68" t="s">
        <v>4362</v>
      </c>
      <c r="F5881" s="68" t="s">
        <v>4363</v>
      </c>
      <c r="G5881" s="68" t="s">
        <v>4364</v>
      </c>
      <c r="H5881" s="69">
        <v>147899</v>
      </c>
      <c r="I5881" s="68" t="s">
        <v>5151</v>
      </c>
      <c r="J5881" s="70"/>
      <c r="K5881" s="68"/>
    </row>
    <row r="5882" spans="1:11">
      <c r="A5882" s="67" t="s">
        <v>4415</v>
      </c>
      <c r="B5882" s="68" t="s">
        <v>4416</v>
      </c>
      <c r="C5882" s="68" t="s">
        <v>3693</v>
      </c>
      <c r="D5882" s="68" t="s">
        <v>3694</v>
      </c>
      <c r="E5882" s="68" t="s">
        <v>4362</v>
      </c>
      <c r="F5882" s="68" t="s">
        <v>4363</v>
      </c>
      <c r="G5882" s="68" t="s">
        <v>4364</v>
      </c>
      <c r="H5882" s="69">
        <v>742037</v>
      </c>
      <c r="I5882" s="68" t="s">
        <v>5151</v>
      </c>
      <c r="J5882" s="70"/>
      <c r="K5882" s="68"/>
    </row>
    <row r="5883" spans="1:11">
      <c r="A5883" s="67" t="s">
        <v>4417</v>
      </c>
      <c r="B5883" s="68" t="s">
        <v>4418</v>
      </c>
      <c r="C5883" s="68" t="s">
        <v>3693</v>
      </c>
      <c r="D5883" s="68" t="s">
        <v>3694</v>
      </c>
      <c r="E5883" s="68" t="s">
        <v>4362</v>
      </c>
      <c r="F5883" s="68" t="s">
        <v>4363</v>
      </c>
      <c r="G5883" s="68" t="s">
        <v>4364</v>
      </c>
      <c r="H5883" s="69">
        <v>19711</v>
      </c>
      <c r="I5883" s="68" t="s">
        <v>5151</v>
      </c>
      <c r="J5883" s="70"/>
      <c r="K5883" s="68"/>
    </row>
    <row r="5884" spans="1:11">
      <c r="A5884" s="67" t="s">
        <v>4419</v>
      </c>
      <c r="B5884" s="68" t="s">
        <v>4420</v>
      </c>
      <c r="C5884" s="68" t="s">
        <v>3693</v>
      </c>
      <c r="D5884" s="68" t="s">
        <v>3694</v>
      </c>
      <c r="E5884" s="68" t="s">
        <v>4362</v>
      </c>
      <c r="F5884" s="68" t="s">
        <v>4363</v>
      </c>
      <c r="G5884" s="68" t="s">
        <v>4364</v>
      </c>
      <c r="H5884" s="69">
        <v>9758</v>
      </c>
      <c r="I5884" s="68" t="s">
        <v>5151</v>
      </c>
      <c r="J5884" s="70"/>
      <c r="K5884" s="68"/>
    </row>
    <row r="5885" spans="1:11">
      <c r="A5885" s="67" t="s">
        <v>5058</v>
      </c>
      <c r="B5885" s="68" t="s">
        <v>4662</v>
      </c>
      <c r="C5885" s="68" t="s">
        <v>3693</v>
      </c>
      <c r="D5885" s="68" t="s">
        <v>3694</v>
      </c>
      <c r="E5885" s="68" t="s">
        <v>4362</v>
      </c>
      <c r="F5885" s="68" t="s">
        <v>4363</v>
      </c>
      <c r="G5885" s="68" t="s">
        <v>4364</v>
      </c>
      <c r="H5885" s="69">
        <v>2918442</v>
      </c>
      <c r="I5885" s="68" t="s">
        <v>5151</v>
      </c>
      <c r="J5885" s="70"/>
      <c r="K5885" s="68"/>
    </row>
    <row r="5886" spans="1:11">
      <c r="A5886" s="67" t="s">
        <v>4421</v>
      </c>
      <c r="B5886" s="68" t="s">
        <v>4422</v>
      </c>
      <c r="C5886" s="68" t="s">
        <v>3693</v>
      </c>
      <c r="D5886" s="68" t="s">
        <v>3694</v>
      </c>
      <c r="E5886" s="68" t="s">
        <v>4362</v>
      </c>
      <c r="F5886" s="68" t="s">
        <v>4363</v>
      </c>
      <c r="G5886" s="68" t="s">
        <v>4364</v>
      </c>
      <c r="H5886" s="69">
        <v>81992</v>
      </c>
      <c r="I5886" s="68" t="s">
        <v>5151</v>
      </c>
      <c r="J5886" s="70"/>
      <c r="K5886" s="68"/>
    </row>
    <row r="5887" spans="1:11">
      <c r="A5887" s="67" t="s">
        <v>4423</v>
      </c>
      <c r="B5887" s="68" t="s">
        <v>4424</v>
      </c>
      <c r="C5887" s="68" t="s">
        <v>3693</v>
      </c>
      <c r="D5887" s="68" t="s">
        <v>3694</v>
      </c>
      <c r="E5887" s="68" t="s">
        <v>4362</v>
      </c>
      <c r="F5887" s="68" t="s">
        <v>4363</v>
      </c>
      <c r="G5887" s="68" t="s">
        <v>4364</v>
      </c>
      <c r="H5887" s="69">
        <v>270371</v>
      </c>
      <c r="I5887" s="68" t="s">
        <v>5151</v>
      </c>
      <c r="J5887" s="70"/>
      <c r="K5887" s="68"/>
    </row>
    <row r="5888" spans="1:11">
      <c r="A5888" s="67" t="s">
        <v>4425</v>
      </c>
      <c r="B5888" s="68" t="s">
        <v>4426</v>
      </c>
      <c r="C5888" s="68" t="s">
        <v>3693</v>
      </c>
      <c r="D5888" s="68" t="s">
        <v>3694</v>
      </c>
      <c r="E5888" s="68" t="s">
        <v>4362</v>
      </c>
      <c r="F5888" s="68" t="s">
        <v>4363</v>
      </c>
      <c r="G5888" s="68" t="s">
        <v>4364</v>
      </c>
      <c r="H5888" s="69">
        <v>536</v>
      </c>
      <c r="I5888" s="68" t="s">
        <v>5151</v>
      </c>
      <c r="J5888" s="70"/>
      <c r="K5888" s="68"/>
    </row>
    <row r="5889" spans="1:11">
      <c r="A5889" s="67" t="s">
        <v>3743</v>
      </c>
      <c r="B5889" s="68" t="s">
        <v>3744</v>
      </c>
      <c r="C5889" s="68" t="s">
        <v>3693</v>
      </c>
      <c r="D5889" s="68" t="s">
        <v>3694</v>
      </c>
      <c r="E5889" s="68" t="s">
        <v>4362</v>
      </c>
      <c r="F5889" s="68" t="s">
        <v>4363</v>
      </c>
      <c r="G5889" s="68" t="s">
        <v>4364</v>
      </c>
      <c r="H5889" s="69">
        <v>997664</v>
      </c>
      <c r="I5889" s="68" t="s">
        <v>5151</v>
      </c>
      <c r="J5889" s="70"/>
      <c r="K5889" s="68"/>
    </row>
    <row r="5890" spans="1:11">
      <c r="A5890" s="67" t="s">
        <v>3745</v>
      </c>
      <c r="B5890" s="68" t="s">
        <v>3746</v>
      </c>
      <c r="C5890" s="68" t="s">
        <v>3693</v>
      </c>
      <c r="D5890" s="68" t="s">
        <v>3694</v>
      </c>
      <c r="E5890" s="68" t="s">
        <v>4362</v>
      </c>
      <c r="F5890" s="68" t="s">
        <v>4363</v>
      </c>
      <c r="G5890" s="68" t="s">
        <v>4364</v>
      </c>
      <c r="H5890" s="69">
        <v>969191</v>
      </c>
      <c r="I5890" s="68" t="s">
        <v>5151</v>
      </c>
      <c r="J5890" s="70"/>
      <c r="K5890" s="68"/>
    </row>
    <row r="5891" spans="1:11">
      <c r="A5891" s="67" t="s">
        <v>3747</v>
      </c>
      <c r="B5891" s="68" t="s">
        <v>3748</v>
      </c>
      <c r="C5891" s="68" t="s">
        <v>3749</v>
      </c>
      <c r="D5891" s="68" t="s">
        <v>3750</v>
      </c>
      <c r="E5891" s="68" t="s">
        <v>4362</v>
      </c>
      <c r="F5891" s="68" t="s">
        <v>4363</v>
      </c>
      <c r="G5891" s="68" t="s">
        <v>4364</v>
      </c>
      <c r="H5891" s="69">
        <v>763</v>
      </c>
      <c r="I5891" s="68" t="s">
        <v>5151</v>
      </c>
      <c r="J5891" s="70"/>
      <c r="K5891" s="68"/>
    </row>
    <row r="5892" spans="1:11">
      <c r="A5892" s="67" t="s">
        <v>3751</v>
      </c>
      <c r="B5892" s="68" t="s">
        <v>3752</v>
      </c>
      <c r="C5892" s="68" t="s">
        <v>3749</v>
      </c>
      <c r="D5892" s="68" t="s">
        <v>3750</v>
      </c>
      <c r="E5892" s="68" t="s">
        <v>4362</v>
      </c>
      <c r="F5892" s="68" t="s">
        <v>4363</v>
      </c>
      <c r="G5892" s="68" t="s">
        <v>4364</v>
      </c>
      <c r="H5892" s="69">
        <v>2542407</v>
      </c>
      <c r="I5892" s="68" t="s">
        <v>5151</v>
      </c>
      <c r="J5892" s="70"/>
      <c r="K5892" s="68"/>
    </row>
    <row r="5893" spans="1:11">
      <c r="A5893" s="67" t="s">
        <v>3753</v>
      </c>
      <c r="B5893" s="68" t="s">
        <v>3754</v>
      </c>
      <c r="C5893" s="68" t="s">
        <v>3749</v>
      </c>
      <c r="D5893" s="68" t="s">
        <v>3750</v>
      </c>
      <c r="E5893" s="68" t="s">
        <v>4362</v>
      </c>
      <c r="F5893" s="68" t="s">
        <v>4363</v>
      </c>
      <c r="G5893" s="68" t="s">
        <v>4364</v>
      </c>
      <c r="H5893" s="69">
        <v>350708</v>
      </c>
      <c r="I5893" s="68" t="s">
        <v>5151</v>
      </c>
      <c r="J5893" s="70"/>
      <c r="K5893" s="68"/>
    </row>
    <row r="5894" spans="1:11">
      <c r="A5894" s="67" t="s">
        <v>3755</v>
      </c>
      <c r="B5894" s="68" t="s">
        <v>3756</v>
      </c>
      <c r="C5894" s="68" t="s">
        <v>3749</v>
      </c>
      <c r="D5894" s="68" t="s">
        <v>3750</v>
      </c>
      <c r="E5894" s="68" t="s">
        <v>4362</v>
      </c>
      <c r="F5894" s="68" t="s">
        <v>4363</v>
      </c>
      <c r="G5894" s="68" t="s">
        <v>4364</v>
      </c>
      <c r="H5894" s="69">
        <v>19698</v>
      </c>
      <c r="I5894" s="68" t="s">
        <v>5151</v>
      </c>
      <c r="J5894" s="70"/>
      <c r="K5894" s="68"/>
    </row>
    <row r="5895" spans="1:11">
      <c r="A5895" s="67" t="s">
        <v>4259</v>
      </c>
      <c r="B5895" s="68" t="s">
        <v>4260</v>
      </c>
      <c r="C5895" s="68" t="s">
        <v>3749</v>
      </c>
      <c r="D5895" s="68" t="s">
        <v>3750</v>
      </c>
      <c r="E5895" s="68" t="s">
        <v>4362</v>
      </c>
      <c r="F5895" s="68" t="s">
        <v>4363</v>
      </c>
      <c r="G5895" s="68" t="s">
        <v>4364</v>
      </c>
      <c r="H5895" s="69">
        <v>13870</v>
      </c>
      <c r="I5895" s="68" t="s">
        <v>5151</v>
      </c>
      <c r="J5895" s="70"/>
      <c r="K5895" s="68"/>
    </row>
    <row r="5896" spans="1:11">
      <c r="A5896" s="67" t="s">
        <v>5070</v>
      </c>
      <c r="B5896" s="68" t="s">
        <v>5113</v>
      </c>
      <c r="C5896" s="68" t="s">
        <v>3749</v>
      </c>
      <c r="D5896" s="68" t="s">
        <v>3750</v>
      </c>
      <c r="E5896" s="68" t="s">
        <v>4362</v>
      </c>
      <c r="F5896" s="68" t="s">
        <v>4363</v>
      </c>
      <c r="G5896" s="68" t="s">
        <v>4364</v>
      </c>
      <c r="H5896" s="69">
        <v>1926</v>
      </c>
      <c r="I5896" s="68" t="s">
        <v>5151</v>
      </c>
      <c r="J5896" s="70"/>
      <c r="K5896" s="68"/>
    </row>
    <row r="5897" spans="1:11">
      <c r="A5897" s="67" t="s">
        <v>3757</v>
      </c>
      <c r="B5897" s="68" t="s">
        <v>3758</v>
      </c>
      <c r="C5897" s="68" t="s">
        <v>3749</v>
      </c>
      <c r="D5897" s="68" t="s">
        <v>3750</v>
      </c>
      <c r="E5897" s="68" t="s">
        <v>4362</v>
      </c>
      <c r="F5897" s="68" t="s">
        <v>4363</v>
      </c>
      <c r="G5897" s="68" t="s">
        <v>4364</v>
      </c>
      <c r="H5897" s="69">
        <v>61115</v>
      </c>
      <c r="I5897" s="68" t="s">
        <v>5151</v>
      </c>
      <c r="J5897" s="70"/>
      <c r="K5897" s="68"/>
    </row>
    <row r="5898" spans="1:11">
      <c r="A5898" s="67" t="s">
        <v>4427</v>
      </c>
      <c r="B5898" s="68" t="s">
        <v>4428</v>
      </c>
      <c r="C5898" s="68" t="s">
        <v>3749</v>
      </c>
      <c r="D5898" s="68" t="s">
        <v>3750</v>
      </c>
      <c r="E5898" s="68" t="s">
        <v>4362</v>
      </c>
      <c r="F5898" s="68" t="s">
        <v>4363</v>
      </c>
      <c r="G5898" s="68" t="s">
        <v>4364</v>
      </c>
      <c r="H5898" s="69">
        <v>3737</v>
      </c>
      <c r="I5898" s="68" t="s">
        <v>5151</v>
      </c>
      <c r="J5898" s="70"/>
      <c r="K5898" s="68"/>
    </row>
    <row r="5899" spans="1:11">
      <c r="A5899" s="67" t="s">
        <v>3759</v>
      </c>
      <c r="B5899" s="68" t="s">
        <v>3760</v>
      </c>
      <c r="C5899" s="68" t="s">
        <v>3749</v>
      </c>
      <c r="D5899" s="68" t="s">
        <v>3750</v>
      </c>
      <c r="E5899" s="68" t="s">
        <v>4362</v>
      </c>
      <c r="F5899" s="68" t="s">
        <v>4363</v>
      </c>
      <c r="G5899" s="68" t="s">
        <v>4364</v>
      </c>
      <c r="H5899" s="69">
        <v>745411</v>
      </c>
      <c r="I5899" s="68" t="s">
        <v>5151</v>
      </c>
      <c r="J5899" s="70"/>
      <c r="K5899" s="68"/>
    </row>
    <row r="5900" spans="1:11">
      <c r="A5900" s="67" t="s">
        <v>3761</v>
      </c>
      <c r="B5900" s="68" t="s">
        <v>3762</v>
      </c>
      <c r="C5900" s="68" t="s">
        <v>3749</v>
      </c>
      <c r="D5900" s="68" t="s">
        <v>3750</v>
      </c>
      <c r="E5900" s="68" t="s">
        <v>4362</v>
      </c>
      <c r="F5900" s="68" t="s">
        <v>4363</v>
      </c>
      <c r="G5900" s="68" t="s">
        <v>4364</v>
      </c>
      <c r="H5900" s="69">
        <v>572560</v>
      </c>
      <c r="I5900" s="68" t="s">
        <v>5151</v>
      </c>
      <c r="J5900" s="70"/>
      <c r="K5900" s="68"/>
    </row>
    <row r="5901" spans="1:11">
      <c r="A5901" s="67" t="s">
        <v>3763</v>
      </c>
      <c r="B5901" s="68" t="s">
        <v>3764</v>
      </c>
      <c r="C5901" s="68" t="s">
        <v>3765</v>
      </c>
      <c r="D5901" s="68" t="s">
        <v>3766</v>
      </c>
      <c r="E5901" s="68" t="s">
        <v>4362</v>
      </c>
      <c r="F5901" s="68" t="s">
        <v>4363</v>
      </c>
      <c r="G5901" s="68" t="s">
        <v>4364</v>
      </c>
      <c r="H5901" s="69">
        <v>1164149</v>
      </c>
      <c r="I5901" s="68" t="s">
        <v>5151</v>
      </c>
      <c r="J5901" s="70"/>
      <c r="K5901" s="68"/>
    </row>
    <row r="5902" spans="1:11">
      <c r="A5902" s="67" t="s">
        <v>3767</v>
      </c>
      <c r="B5902" s="68" t="s">
        <v>3768</v>
      </c>
      <c r="C5902" s="68" t="s">
        <v>3765</v>
      </c>
      <c r="D5902" s="68" t="s">
        <v>3766</v>
      </c>
      <c r="E5902" s="68" t="s">
        <v>4362</v>
      </c>
      <c r="F5902" s="68" t="s">
        <v>4363</v>
      </c>
      <c r="G5902" s="68" t="s">
        <v>4364</v>
      </c>
      <c r="H5902" s="69">
        <v>815274</v>
      </c>
      <c r="I5902" s="68" t="s">
        <v>5151</v>
      </c>
      <c r="J5902" s="70"/>
      <c r="K5902" s="68"/>
    </row>
    <row r="5903" spans="1:11">
      <c r="A5903" s="67" t="s">
        <v>3769</v>
      </c>
      <c r="B5903" s="68" t="s">
        <v>3770</v>
      </c>
      <c r="C5903" s="68" t="s">
        <v>3765</v>
      </c>
      <c r="D5903" s="68" t="s">
        <v>3766</v>
      </c>
      <c r="E5903" s="68" t="s">
        <v>4362</v>
      </c>
      <c r="F5903" s="68" t="s">
        <v>4363</v>
      </c>
      <c r="G5903" s="68" t="s">
        <v>4364</v>
      </c>
      <c r="H5903" s="69">
        <v>352370</v>
      </c>
      <c r="I5903" s="68" t="s">
        <v>5151</v>
      </c>
      <c r="J5903" s="70"/>
      <c r="K5903" s="68"/>
    </row>
    <row r="5904" spans="1:11">
      <c r="A5904" s="67" t="s">
        <v>3771</v>
      </c>
      <c r="B5904" s="68" t="s">
        <v>3772</v>
      </c>
      <c r="C5904" s="68" t="s">
        <v>3765</v>
      </c>
      <c r="D5904" s="68" t="s">
        <v>3766</v>
      </c>
      <c r="E5904" s="68" t="s">
        <v>4362</v>
      </c>
      <c r="F5904" s="68" t="s">
        <v>4363</v>
      </c>
      <c r="G5904" s="68" t="s">
        <v>4364</v>
      </c>
      <c r="H5904" s="69">
        <v>48672</v>
      </c>
      <c r="I5904" s="68" t="s">
        <v>5151</v>
      </c>
      <c r="J5904" s="70"/>
      <c r="K5904" s="68"/>
    </row>
    <row r="5905" spans="1:11">
      <c r="A5905" s="67" t="s">
        <v>3773</v>
      </c>
      <c r="B5905" s="68" t="s">
        <v>3774</v>
      </c>
      <c r="C5905" s="68" t="s">
        <v>3765</v>
      </c>
      <c r="D5905" s="68" t="s">
        <v>3766</v>
      </c>
      <c r="E5905" s="68" t="s">
        <v>4362</v>
      </c>
      <c r="F5905" s="68" t="s">
        <v>4363</v>
      </c>
      <c r="G5905" s="68" t="s">
        <v>4364</v>
      </c>
      <c r="H5905" s="69">
        <v>7448</v>
      </c>
      <c r="I5905" s="68" t="s">
        <v>5151</v>
      </c>
      <c r="J5905" s="70"/>
      <c r="K5905" s="68"/>
    </row>
    <row r="5906" spans="1:11">
      <c r="A5906" s="67" t="s">
        <v>5085</v>
      </c>
      <c r="B5906" s="68" t="s">
        <v>5126</v>
      </c>
      <c r="C5906" s="68" t="s">
        <v>3765</v>
      </c>
      <c r="D5906" s="68" t="s">
        <v>3766</v>
      </c>
      <c r="E5906" s="68" t="s">
        <v>4362</v>
      </c>
      <c r="F5906" s="68" t="s">
        <v>4363</v>
      </c>
      <c r="G5906" s="68" t="s">
        <v>4364</v>
      </c>
      <c r="H5906" s="69">
        <v>157246</v>
      </c>
      <c r="I5906" s="68" t="s">
        <v>5151</v>
      </c>
      <c r="J5906" s="70"/>
      <c r="K5906" s="68"/>
    </row>
    <row r="5907" spans="1:11">
      <c r="A5907" s="67" t="s">
        <v>3775</v>
      </c>
      <c r="B5907" s="68" t="s">
        <v>3776</v>
      </c>
      <c r="C5907" s="68" t="s">
        <v>3765</v>
      </c>
      <c r="D5907" s="68" t="s">
        <v>3766</v>
      </c>
      <c r="E5907" s="68" t="s">
        <v>4362</v>
      </c>
      <c r="F5907" s="68" t="s">
        <v>4363</v>
      </c>
      <c r="G5907" s="68" t="s">
        <v>4364</v>
      </c>
      <c r="H5907" s="69">
        <v>91335</v>
      </c>
      <c r="I5907" s="68" t="s">
        <v>5151</v>
      </c>
      <c r="J5907" s="70"/>
      <c r="K5907" s="68"/>
    </row>
    <row r="5908" spans="1:11">
      <c r="A5908" s="67" t="s">
        <v>4261</v>
      </c>
      <c r="B5908" s="68" t="s">
        <v>4262</v>
      </c>
      <c r="C5908" s="68" t="s">
        <v>3765</v>
      </c>
      <c r="D5908" s="68" t="s">
        <v>3766</v>
      </c>
      <c r="E5908" s="68" t="s">
        <v>4362</v>
      </c>
      <c r="F5908" s="68" t="s">
        <v>4363</v>
      </c>
      <c r="G5908" s="68" t="s">
        <v>4364</v>
      </c>
      <c r="H5908" s="69">
        <v>241150</v>
      </c>
      <c r="I5908" s="68" t="s">
        <v>5151</v>
      </c>
      <c r="J5908" s="70"/>
      <c r="K5908" s="68"/>
    </row>
    <row r="5909" spans="1:11">
      <c r="A5909" s="67" t="s">
        <v>3777</v>
      </c>
      <c r="B5909" s="68" t="s">
        <v>3778</v>
      </c>
      <c r="C5909" s="68" t="s">
        <v>3765</v>
      </c>
      <c r="D5909" s="68" t="s">
        <v>3766</v>
      </c>
      <c r="E5909" s="68" t="s">
        <v>4362</v>
      </c>
      <c r="F5909" s="68" t="s">
        <v>4363</v>
      </c>
      <c r="G5909" s="68" t="s">
        <v>4364</v>
      </c>
      <c r="H5909" s="69">
        <v>264396</v>
      </c>
      <c r="I5909" s="68" t="s">
        <v>5151</v>
      </c>
      <c r="J5909" s="70"/>
      <c r="K5909" s="68"/>
    </row>
    <row r="5910" spans="1:11">
      <c r="A5910" s="67" t="s">
        <v>3779</v>
      </c>
      <c r="B5910" s="68" t="s">
        <v>3780</v>
      </c>
      <c r="C5910" s="68" t="s">
        <v>3765</v>
      </c>
      <c r="D5910" s="68" t="s">
        <v>3766</v>
      </c>
      <c r="E5910" s="68" t="s">
        <v>4362</v>
      </c>
      <c r="F5910" s="68" t="s">
        <v>4363</v>
      </c>
      <c r="G5910" s="68" t="s">
        <v>4364</v>
      </c>
      <c r="H5910" s="69">
        <v>79558</v>
      </c>
      <c r="I5910" s="68" t="s">
        <v>5151</v>
      </c>
      <c r="J5910" s="70"/>
      <c r="K5910" s="68"/>
    </row>
    <row r="5911" spans="1:11">
      <c r="A5911" s="67" t="s">
        <v>3781</v>
      </c>
      <c r="B5911" s="68" t="s">
        <v>3782</v>
      </c>
      <c r="C5911" s="68" t="s">
        <v>3783</v>
      </c>
      <c r="D5911" s="68" t="s">
        <v>3784</v>
      </c>
      <c r="E5911" s="68" t="s">
        <v>4362</v>
      </c>
      <c r="F5911" s="68" t="s">
        <v>4363</v>
      </c>
      <c r="G5911" s="68" t="s">
        <v>4364</v>
      </c>
      <c r="H5911" s="69">
        <v>61656</v>
      </c>
      <c r="I5911" s="68" t="s">
        <v>5151</v>
      </c>
      <c r="J5911" s="70"/>
      <c r="K5911" s="68"/>
    </row>
    <row r="5912" spans="1:11">
      <c r="A5912" s="67" t="s">
        <v>3785</v>
      </c>
      <c r="B5912" s="68" t="s">
        <v>3786</v>
      </c>
      <c r="C5912" s="68" t="s">
        <v>3783</v>
      </c>
      <c r="D5912" s="68" t="s">
        <v>3784</v>
      </c>
      <c r="E5912" s="68" t="s">
        <v>4362</v>
      </c>
      <c r="F5912" s="68" t="s">
        <v>4363</v>
      </c>
      <c r="G5912" s="68" t="s">
        <v>4364</v>
      </c>
      <c r="H5912" s="69">
        <v>1260282</v>
      </c>
      <c r="I5912" s="68" t="s">
        <v>5151</v>
      </c>
      <c r="J5912" s="70"/>
      <c r="K5912" s="68"/>
    </row>
    <row r="5913" spans="1:11">
      <c r="A5913" s="67" t="s">
        <v>3787</v>
      </c>
      <c r="B5913" s="68" t="s">
        <v>3788</v>
      </c>
      <c r="C5913" s="68" t="s">
        <v>3783</v>
      </c>
      <c r="D5913" s="68" t="s">
        <v>3784</v>
      </c>
      <c r="E5913" s="68" t="s">
        <v>4362</v>
      </c>
      <c r="F5913" s="68" t="s">
        <v>4363</v>
      </c>
      <c r="G5913" s="68" t="s">
        <v>4364</v>
      </c>
      <c r="H5913" s="69">
        <v>1264325</v>
      </c>
      <c r="I5913" s="68" t="s">
        <v>5151</v>
      </c>
      <c r="J5913" s="70"/>
      <c r="K5913" s="68"/>
    </row>
    <row r="5914" spans="1:11">
      <c r="A5914" s="67" t="s">
        <v>3789</v>
      </c>
      <c r="B5914" s="68" t="s">
        <v>3790</v>
      </c>
      <c r="C5914" s="68" t="s">
        <v>3783</v>
      </c>
      <c r="D5914" s="68" t="s">
        <v>3784</v>
      </c>
      <c r="E5914" s="68" t="s">
        <v>4362</v>
      </c>
      <c r="F5914" s="68" t="s">
        <v>4363</v>
      </c>
      <c r="G5914" s="68" t="s">
        <v>4364</v>
      </c>
      <c r="H5914" s="69">
        <v>37634</v>
      </c>
      <c r="I5914" s="68" t="s">
        <v>5151</v>
      </c>
      <c r="J5914" s="70"/>
      <c r="K5914" s="68"/>
    </row>
    <row r="5915" spans="1:11">
      <c r="A5915" s="67" t="s">
        <v>5086</v>
      </c>
      <c r="B5915" s="68" t="s">
        <v>5127</v>
      </c>
      <c r="C5915" s="68" t="s">
        <v>3783</v>
      </c>
      <c r="D5915" s="68" t="s">
        <v>3784</v>
      </c>
      <c r="E5915" s="68" t="s">
        <v>4362</v>
      </c>
      <c r="F5915" s="68" t="s">
        <v>4363</v>
      </c>
      <c r="G5915" s="68" t="s">
        <v>4364</v>
      </c>
      <c r="H5915" s="69">
        <v>54108</v>
      </c>
      <c r="I5915" s="68" t="s">
        <v>5151</v>
      </c>
      <c r="J5915" s="70"/>
      <c r="K5915" s="68"/>
    </row>
    <row r="5916" spans="1:11">
      <c r="A5916" s="67" t="s">
        <v>3791</v>
      </c>
      <c r="B5916" s="68" t="s">
        <v>3792</v>
      </c>
      <c r="C5916" s="68" t="s">
        <v>3783</v>
      </c>
      <c r="D5916" s="68" t="s">
        <v>3784</v>
      </c>
      <c r="E5916" s="68" t="s">
        <v>4362</v>
      </c>
      <c r="F5916" s="68" t="s">
        <v>4363</v>
      </c>
      <c r="G5916" s="68" t="s">
        <v>4364</v>
      </c>
      <c r="H5916" s="69">
        <v>27614</v>
      </c>
      <c r="I5916" s="68" t="s">
        <v>5151</v>
      </c>
      <c r="J5916" s="70"/>
      <c r="K5916" s="68"/>
    </row>
    <row r="5917" spans="1:11">
      <c r="A5917" s="67" t="s">
        <v>3793</v>
      </c>
      <c r="B5917" s="68" t="s">
        <v>3794</v>
      </c>
      <c r="C5917" s="68" t="s">
        <v>3783</v>
      </c>
      <c r="D5917" s="68" t="s">
        <v>3784</v>
      </c>
      <c r="E5917" s="68" t="s">
        <v>4362</v>
      </c>
      <c r="F5917" s="68" t="s">
        <v>4363</v>
      </c>
      <c r="G5917" s="68" t="s">
        <v>4364</v>
      </c>
      <c r="H5917" s="69">
        <v>205430</v>
      </c>
      <c r="I5917" s="68" t="s">
        <v>5151</v>
      </c>
      <c r="J5917" s="70"/>
      <c r="K5917" s="68"/>
    </row>
    <row r="5918" spans="1:11">
      <c r="A5918" s="67" t="s">
        <v>4328</v>
      </c>
      <c r="B5918" s="68" t="s">
        <v>4329</v>
      </c>
      <c r="C5918" s="68" t="s">
        <v>3783</v>
      </c>
      <c r="D5918" s="68" t="s">
        <v>3784</v>
      </c>
      <c r="E5918" s="68" t="s">
        <v>4362</v>
      </c>
      <c r="F5918" s="68" t="s">
        <v>4363</v>
      </c>
      <c r="G5918" s="68" t="s">
        <v>4364</v>
      </c>
      <c r="H5918" s="69">
        <v>56016</v>
      </c>
      <c r="I5918" s="68" t="s">
        <v>5151</v>
      </c>
      <c r="J5918" s="70"/>
      <c r="K5918" s="68"/>
    </row>
    <row r="5919" spans="1:11">
      <c r="A5919" s="67" t="s">
        <v>4429</v>
      </c>
      <c r="B5919" s="68" t="s">
        <v>4430</v>
      </c>
      <c r="C5919" s="68" t="s">
        <v>3783</v>
      </c>
      <c r="D5919" s="68" t="s">
        <v>3784</v>
      </c>
      <c r="E5919" s="68" t="s">
        <v>4362</v>
      </c>
      <c r="F5919" s="68" t="s">
        <v>4363</v>
      </c>
      <c r="G5919" s="68" t="s">
        <v>4364</v>
      </c>
      <c r="H5919" s="69">
        <v>211365</v>
      </c>
      <c r="I5919" s="68" t="s">
        <v>5151</v>
      </c>
      <c r="J5919" s="70"/>
      <c r="K5919" s="68"/>
    </row>
    <row r="5920" spans="1:11">
      <c r="A5920" s="67" t="s">
        <v>4263</v>
      </c>
      <c r="B5920" s="68" t="s">
        <v>4213</v>
      </c>
      <c r="C5920" s="68" t="s">
        <v>3783</v>
      </c>
      <c r="D5920" s="68" t="s">
        <v>3784</v>
      </c>
      <c r="E5920" s="68" t="s">
        <v>4362</v>
      </c>
      <c r="F5920" s="68" t="s">
        <v>4363</v>
      </c>
      <c r="G5920" s="68" t="s">
        <v>4364</v>
      </c>
      <c r="H5920" s="69">
        <v>13076337</v>
      </c>
      <c r="I5920" s="68" t="s">
        <v>5151</v>
      </c>
      <c r="J5920" s="70"/>
      <c r="K5920" s="68"/>
    </row>
    <row r="5921" spans="1:11">
      <c r="A5921" s="67" t="s">
        <v>4431</v>
      </c>
      <c r="B5921" s="68" t="s">
        <v>4432</v>
      </c>
      <c r="C5921" s="68" t="s">
        <v>3783</v>
      </c>
      <c r="D5921" s="68" t="s">
        <v>3784</v>
      </c>
      <c r="E5921" s="68" t="s">
        <v>4362</v>
      </c>
      <c r="F5921" s="68" t="s">
        <v>4363</v>
      </c>
      <c r="G5921" s="68" t="s">
        <v>4364</v>
      </c>
      <c r="H5921" s="69">
        <v>6448</v>
      </c>
      <c r="I5921" s="68" t="s">
        <v>5151</v>
      </c>
      <c r="J5921" s="70"/>
      <c r="K5921" s="68"/>
    </row>
    <row r="5922" spans="1:11">
      <c r="A5922" s="67" t="s">
        <v>4433</v>
      </c>
      <c r="B5922" s="68" t="s">
        <v>4434</v>
      </c>
      <c r="C5922" s="68" t="s">
        <v>3783</v>
      </c>
      <c r="D5922" s="68" t="s">
        <v>3784</v>
      </c>
      <c r="E5922" s="68" t="s">
        <v>4362</v>
      </c>
      <c r="F5922" s="68" t="s">
        <v>4363</v>
      </c>
      <c r="G5922" s="68" t="s">
        <v>4364</v>
      </c>
      <c r="H5922" s="69">
        <v>166652</v>
      </c>
      <c r="I5922" s="68" t="s">
        <v>5151</v>
      </c>
      <c r="J5922" s="70"/>
      <c r="K5922" s="68"/>
    </row>
    <row r="5923" spans="1:11">
      <c r="A5923" s="67" t="s">
        <v>3797</v>
      </c>
      <c r="B5923" s="68" t="s">
        <v>3798</v>
      </c>
      <c r="C5923" s="68" t="s">
        <v>3783</v>
      </c>
      <c r="D5923" s="68" t="s">
        <v>3784</v>
      </c>
      <c r="E5923" s="68" t="s">
        <v>4362</v>
      </c>
      <c r="F5923" s="68" t="s">
        <v>4363</v>
      </c>
      <c r="G5923" s="68" t="s">
        <v>4364</v>
      </c>
      <c r="H5923" s="69">
        <v>244105</v>
      </c>
      <c r="I5923" s="68" t="s">
        <v>5151</v>
      </c>
      <c r="J5923" s="70"/>
      <c r="K5923" s="68"/>
    </row>
    <row r="5924" spans="1:11">
      <c r="A5924" s="67" t="s">
        <v>3799</v>
      </c>
      <c r="B5924" s="68" t="s">
        <v>3800</v>
      </c>
      <c r="C5924" s="68" t="s">
        <v>3783</v>
      </c>
      <c r="D5924" s="68" t="s">
        <v>3784</v>
      </c>
      <c r="E5924" s="68" t="s">
        <v>4362</v>
      </c>
      <c r="F5924" s="68" t="s">
        <v>4363</v>
      </c>
      <c r="G5924" s="68" t="s">
        <v>4364</v>
      </c>
      <c r="H5924" s="69">
        <v>173973</v>
      </c>
      <c r="I5924" s="68" t="s">
        <v>5151</v>
      </c>
      <c r="J5924" s="70"/>
      <c r="K5924" s="68"/>
    </row>
    <row r="5925" spans="1:11">
      <c r="A5925" s="67" t="s">
        <v>3803</v>
      </c>
      <c r="B5925" s="68" t="s">
        <v>3804</v>
      </c>
      <c r="C5925" s="68" t="s">
        <v>3805</v>
      </c>
      <c r="D5925" s="68" t="s">
        <v>3806</v>
      </c>
      <c r="E5925" s="68" t="s">
        <v>4362</v>
      </c>
      <c r="F5925" s="68" t="s">
        <v>4363</v>
      </c>
      <c r="G5925" s="68" t="s">
        <v>4364</v>
      </c>
      <c r="H5925" s="69">
        <v>2206453</v>
      </c>
      <c r="I5925" s="68" t="s">
        <v>5151</v>
      </c>
      <c r="J5925" s="70"/>
      <c r="K5925" s="68"/>
    </row>
    <row r="5926" spans="1:11">
      <c r="A5926" s="67" t="s">
        <v>3807</v>
      </c>
      <c r="B5926" s="68" t="s">
        <v>3808</v>
      </c>
      <c r="C5926" s="68" t="s">
        <v>3805</v>
      </c>
      <c r="D5926" s="68" t="s">
        <v>3806</v>
      </c>
      <c r="E5926" s="68" t="s">
        <v>4362</v>
      </c>
      <c r="F5926" s="68" t="s">
        <v>4363</v>
      </c>
      <c r="G5926" s="68" t="s">
        <v>4364</v>
      </c>
      <c r="H5926" s="69">
        <v>1148785</v>
      </c>
      <c r="I5926" s="68" t="s">
        <v>5151</v>
      </c>
      <c r="J5926" s="70"/>
      <c r="K5926" s="68"/>
    </row>
    <row r="5927" spans="1:11">
      <c r="A5927" s="67" t="s">
        <v>3809</v>
      </c>
      <c r="B5927" s="68" t="s">
        <v>3810</v>
      </c>
      <c r="C5927" s="68" t="s">
        <v>3805</v>
      </c>
      <c r="D5927" s="68" t="s">
        <v>3806</v>
      </c>
      <c r="E5927" s="68" t="s">
        <v>4362</v>
      </c>
      <c r="F5927" s="68" t="s">
        <v>4363</v>
      </c>
      <c r="G5927" s="68" t="s">
        <v>4364</v>
      </c>
      <c r="H5927" s="69">
        <v>30532</v>
      </c>
      <c r="I5927" s="68" t="s">
        <v>5151</v>
      </c>
      <c r="J5927" s="70"/>
      <c r="K5927" s="68"/>
    </row>
    <row r="5928" spans="1:11">
      <c r="A5928" s="67" t="s">
        <v>3811</v>
      </c>
      <c r="B5928" s="68" t="s">
        <v>3812</v>
      </c>
      <c r="C5928" s="68" t="s">
        <v>3805</v>
      </c>
      <c r="D5928" s="68" t="s">
        <v>3806</v>
      </c>
      <c r="E5928" s="68" t="s">
        <v>4362</v>
      </c>
      <c r="F5928" s="68" t="s">
        <v>4363</v>
      </c>
      <c r="G5928" s="68" t="s">
        <v>4364</v>
      </c>
      <c r="H5928" s="69">
        <v>189027</v>
      </c>
      <c r="I5928" s="68" t="s">
        <v>5151</v>
      </c>
      <c r="J5928" s="70"/>
      <c r="K5928" s="68"/>
    </row>
    <row r="5929" spans="1:11">
      <c r="A5929" s="67" t="s">
        <v>3813</v>
      </c>
      <c r="B5929" s="68" t="s">
        <v>3814</v>
      </c>
      <c r="C5929" s="68" t="s">
        <v>3805</v>
      </c>
      <c r="D5929" s="68" t="s">
        <v>3806</v>
      </c>
      <c r="E5929" s="68" t="s">
        <v>4362</v>
      </c>
      <c r="F5929" s="68" t="s">
        <v>4363</v>
      </c>
      <c r="G5929" s="68" t="s">
        <v>4364</v>
      </c>
      <c r="H5929" s="69">
        <v>335375</v>
      </c>
      <c r="I5929" s="68" t="s">
        <v>5151</v>
      </c>
      <c r="J5929" s="70"/>
      <c r="K5929" s="68"/>
    </row>
    <row r="5930" spans="1:11">
      <c r="A5930" s="67" t="s">
        <v>3815</v>
      </c>
      <c r="B5930" s="68" t="s">
        <v>3816</v>
      </c>
      <c r="C5930" s="68" t="s">
        <v>3805</v>
      </c>
      <c r="D5930" s="68" t="s">
        <v>3806</v>
      </c>
      <c r="E5930" s="68" t="s">
        <v>4362</v>
      </c>
      <c r="F5930" s="68" t="s">
        <v>4363</v>
      </c>
      <c r="G5930" s="68" t="s">
        <v>4364</v>
      </c>
      <c r="H5930" s="69">
        <v>154591</v>
      </c>
      <c r="I5930" s="68" t="s">
        <v>5151</v>
      </c>
      <c r="J5930" s="70"/>
      <c r="K5930" s="68"/>
    </row>
    <row r="5931" spans="1:11">
      <c r="A5931" s="67" t="s">
        <v>4264</v>
      </c>
      <c r="B5931" s="68" t="s">
        <v>4265</v>
      </c>
      <c r="C5931" s="68" t="s">
        <v>3805</v>
      </c>
      <c r="D5931" s="68" t="s">
        <v>3806</v>
      </c>
      <c r="E5931" s="68" t="s">
        <v>4362</v>
      </c>
      <c r="F5931" s="68" t="s">
        <v>4363</v>
      </c>
      <c r="G5931" s="68" t="s">
        <v>4364</v>
      </c>
      <c r="H5931" s="69">
        <v>203064</v>
      </c>
      <c r="I5931" s="68" t="s">
        <v>5151</v>
      </c>
      <c r="J5931" s="70"/>
      <c r="K5931" s="68"/>
    </row>
    <row r="5932" spans="1:11">
      <c r="A5932" s="67" t="s">
        <v>4435</v>
      </c>
      <c r="B5932" s="68" t="s">
        <v>4436</v>
      </c>
      <c r="C5932" s="68" t="s">
        <v>3805</v>
      </c>
      <c r="D5932" s="68" t="s">
        <v>3806</v>
      </c>
      <c r="E5932" s="68" t="s">
        <v>4362</v>
      </c>
      <c r="F5932" s="68" t="s">
        <v>4363</v>
      </c>
      <c r="G5932" s="68" t="s">
        <v>4364</v>
      </c>
      <c r="H5932" s="69">
        <v>182856</v>
      </c>
      <c r="I5932" s="68" t="s">
        <v>5151</v>
      </c>
      <c r="J5932" s="70"/>
      <c r="K5932" s="68"/>
    </row>
    <row r="5933" spans="1:11">
      <c r="A5933" s="67" t="s">
        <v>3817</v>
      </c>
      <c r="B5933" s="68" t="s">
        <v>3818</v>
      </c>
      <c r="C5933" s="68" t="s">
        <v>3805</v>
      </c>
      <c r="D5933" s="68" t="s">
        <v>3806</v>
      </c>
      <c r="E5933" s="68" t="s">
        <v>4362</v>
      </c>
      <c r="F5933" s="68" t="s">
        <v>4363</v>
      </c>
      <c r="G5933" s="68" t="s">
        <v>4364</v>
      </c>
      <c r="H5933" s="69">
        <v>126758</v>
      </c>
      <c r="I5933" s="68" t="s">
        <v>5151</v>
      </c>
      <c r="J5933" s="70"/>
      <c r="K5933" s="68"/>
    </row>
    <row r="5934" spans="1:11">
      <c r="A5934" s="67" t="s">
        <v>4314</v>
      </c>
      <c r="B5934" s="68" t="s">
        <v>4315</v>
      </c>
      <c r="C5934" s="68" t="s">
        <v>3805</v>
      </c>
      <c r="D5934" s="68" t="s">
        <v>3806</v>
      </c>
      <c r="E5934" s="68" t="s">
        <v>4362</v>
      </c>
      <c r="F5934" s="68" t="s">
        <v>4363</v>
      </c>
      <c r="G5934" s="68" t="s">
        <v>4364</v>
      </c>
      <c r="H5934" s="69">
        <v>615474</v>
      </c>
      <c r="I5934" s="68" t="s">
        <v>5151</v>
      </c>
      <c r="J5934" s="70"/>
      <c r="K5934" s="68"/>
    </row>
    <row r="5935" spans="1:11">
      <c r="A5935" s="67" t="s">
        <v>4437</v>
      </c>
      <c r="B5935" s="68" t="s">
        <v>4438</v>
      </c>
      <c r="C5935" s="68" t="s">
        <v>3805</v>
      </c>
      <c r="D5935" s="68" t="s">
        <v>3806</v>
      </c>
      <c r="E5935" s="68" t="s">
        <v>4362</v>
      </c>
      <c r="F5935" s="68" t="s">
        <v>4363</v>
      </c>
      <c r="G5935" s="68" t="s">
        <v>4364</v>
      </c>
      <c r="H5935" s="69">
        <v>495308</v>
      </c>
      <c r="I5935" s="68" t="s">
        <v>5151</v>
      </c>
      <c r="J5935" s="70"/>
      <c r="K5935" s="68"/>
    </row>
    <row r="5936" spans="1:11">
      <c r="A5936" s="67" t="s">
        <v>5087</v>
      </c>
      <c r="B5936" s="68" t="s">
        <v>5128</v>
      </c>
      <c r="C5936" s="68" t="s">
        <v>3805</v>
      </c>
      <c r="D5936" s="68" t="s">
        <v>3806</v>
      </c>
      <c r="E5936" s="68" t="s">
        <v>4362</v>
      </c>
      <c r="F5936" s="68" t="s">
        <v>4363</v>
      </c>
      <c r="G5936" s="68" t="s">
        <v>4364</v>
      </c>
      <c r="H5936" s="69">
        <v>0</v>
      </c>
      <c r="I5936" s="68" t="s">
        <v>5151</v>
      </c>
      <c r="J5936" s="70"/>
      <c r="K5936" s="68"/>
    </row>
    <row r="5937" spans="1:11">
      <c r="A5937" s="67" t="s">
        <v>3819</v>
      </c>
      <c r="B5937" s="68" t="s">
        <v>3820</v>
      </c>
      <c r="C5937" s="68" t="s">
        <v>3805</v>
      </c>
      <c r="D5937" s="68" t="s">
        <v>3806</v>
      </c>
      <c r="E5937" s="68" t="s">
        <v>4362</v>
      </c>
      <c r="F5937" s="68" t="s">
        <v>4363</v>
      </c>
      <c r="G5937" s="68" t="s">
        <v>4364</v>
      </c>
      <c r="H5937" s="69">
        <v>307709</v>
      </c>
      <c r="I5937" s="68" t="s">
        <v>5151</v>
      </c>
      <c r="J5937" s="70"/>
      <c r="K5937" s="68"/>
    </row>
    <row r="5938" spans="1:11">
      <c r="A5938" s="67" t="s">
        <v>3821</v>
      </c>
      <c r="B5938" s="68" t="s">
        <v>3820</v>
      </c>
      <c r="C5938" s="68" t="s">
        <v>3805</v>
      </c>
      <c r="D5938" s="68" t="s">
        <v>3806</v>
      </c>
      <c r="E5938" s="68" t="s">
        <v>4362</v>
      </c>
      <c r="F5938" s="68" t="s">
        <v>4363</v>
      </c>
      <c r="G5938" s="68" t="s">
        <v>4364</v>
      </c>
      <c r="H5938" s="69">
        <v>236632</v>
      </c>
      <c r="I5938" s="68" t="s">
        <v>5151</v>
      </c>
      <c r="J5938" s="70"/>
      <c r="K5938" s="68"/>
    </row>
    <row r="5939" spans="1:11">
      <c r="A5939" s="67" t="s">
        <v>3822</v>
      </c>
      <c r="B5939" s="68" t="s">
        <v>3823</v>
      </c>
      <c r="C5939" s="68" t="s">
        <v>3824</v>
      </c>
      <c r="D5939" s="68" t="s">
        <v>3825</v>
      </c>
      <c r="E5939" s="68" t="s">
        <v>4362</v>
      </c>
      <c r="F5939" s="68" t="s">
        <v>4363</v>
      </c>
      <c r="G5939" s="68" t="s">
        <v>4364</v>
      </c>
      <c r="H5939" s="69">
        <v>1634283</v>
      </c>
      <c r="I5939" s="68" t="s">
        <v>5151</v>
      </c>
      <c r="J5939" s="70"/>
      <c r="K5939" s="68"/>
    </row>
    <row r="5940" spans="1:11">
      <c r="A5940" s="67" t="s">
        <v>3826</v>
      </c>
      <c r="B5940" s="68" t="s">
        <v>3827</v>
      </c>
      <c r="C5940" s="68" t="s">
        <v>3824</v>
      </c>
      <c r="D5940" s="68" t="s">
        <v>3825</v>
      </c>
      <c r="E5940" s="68" t="s">
        <v>4362</v>
      </c>
      <c r="F5940" s="68" t="s">
        <v>4363</v>
      </c>
      <c r="G5940" s="68" t="s">
        <v>4364</v>
      </c>
      <c r="H5940" s="69">
        <v>1366305</v>
      </c>
      <c r="I5940" s="68" t="s">
        <v>5151</v>
      </c>
      <c r="J5940" s="70"/>
      <c r="K5940" s="68"/>
    </row>
    <row r="5941" spans="1:11">
      <c r="A5941" s="67" t="s">
        <v>3828</v>
      </c>
      <c r="B5941" s="68" t="s">
        <v>3829</v>
      </c>
      <c r="C5941" s="68" t="s">
        <v>3824</v>
      </c>
      <c r="D5941" s="68" t="s">
        <v>3825</v>
      </c>
      <c r="E5941" s="68" t="s">
        <v>4362</v>
      </c>
      <c r="F5941" s="68" t="s">
        <v>4363</v>
      </c>
      <c r="G5941" s="68" t="s">
        <v>4364</v>
      </c>
      <c r="H5941" s="69">
        <v>166000</v>
      </c>
      <c r="I5941" s="68" t="s">
        <v>5151</v>
      </c>
      <c r="J5941" s="70"/>
      <c r="K5941" s="68"/>
    </row>
    <row r="5942" spans="1:11">
      <c r="A5942" s="67" t="s">
        <v>3830</v>
      </c>
      <c r="B5942" s="68" t="s">
        <v>3831</v>
      </c>
      <c r="C5942" s="68" t="s">
        <v>3824</v>
      </c>
      <c r="D5942" s="68" t="s">
        <v>3825</v>
      </c>
      <c r="E5942" s="68" t="s">
        <v>4362</v>
      </c>
      <c r="F5942" s="68" t="s">
        <v>4363</v>
      </c>
      <c r="G5942" s="68" t="s">
        <v>4364</v>
      </c>
      <c r="H5942" s="69">
        <v>51398</v>
      </c>
      <c r="I5942" s="68" t="s">
        <v>5151</v>
      </c>
      <c r="J5942" s="70"/>
      <c r="K5942" s="68"/>
    </row>
    <row r="5943" spans="1:11">
      <c r="A5943" s="67" t="s">
        <v>3832</v>
      </c>
      <c r="B5943" s="68" t="s">
        <v>3833</v>
      </c>
      <c r="C5943" s="68" t="s">
        <v>3824</v>
      </c>
      <c r="D5943" s="68" t="s">
        <v>3825</v>
      </c>
      <c r="E5943" s="68" t="s">
        <v>4362</v>
      </c>
      <c r="F5943" s="68" t="s">
        <v>4363</v>
      </c>
      <c r="G5943" s="68" t="s">
        <v>4364</v>
      </c>
      <c r="H5943" s="69">
        <v>258337</v>
      </c>
      <c r="I5943" s="68" t="s">
        <v>5151</v>
      </c>
      <c r="J5943" s="70"/>
      <c r="K5943" s="68"/>
    </row>
    <row r="5944" spans="1:11">
      <c r="A5944" s="67" t="s">
        <v>5073</v>
      </c>
      <c r="B5944" s="68" t="s">
        <v>5116</v>
      </c>
      <c r="C5944" s="68" t="s">
        <v>3824</v>
      </c>
      <c r="D5944" s="68" t="s">
        <v>3825</v>
      </c>
      <c r="E5944" s="68" t="s">
        <v>4362</v>
      </c>
      <c r="F5944" s="68" t="s">
        <v>4363</v>
      </c>
      <c r="G5944" s="68" t="s">
        <v>4364</v>
      </c>
      <c r="H5944" s="69">
        <v>75033</v>
      </c>
      <c r="I5944" s="68" t="s">
        <v>5151</v>
      </c>
      <c r="J5944" s="70"/>
      <c r="K5944" s="68"/>
    </row>
    <row r="5945" spans="1:11">
      <c r="A5945" s="67" t="s">
        <v>3834</v>
      </c>
      <c r="B5945" s="68" t="s">
        <v>3835</v>
      </c>
      <c r="C5945" s="68" t="s">
        <v>3824</v>
      </c>
      <c r="D5945" s="68" t="s">
        <v>3825</v>
      </c>
      <c r="E5945" s="68" t="s">
        <v>4362</v>
      </c>
      <c r="F5945" s="68" t="s">
        <v>4363</v>
      </c>
      <c r="G5945" s="68" t="s">
        <v>4364</v>
      </c>
      <c r="H5945" s="69">
        <v>48285</v>
      </c>
      <c r="I5945" s="68" t="s">
        <v>5151</v>
      </c>
      <c r="J5945" s="70"/>
      <c r="K5945" s="68"/>
    </row>
    <row r="5946" spans="1:11">
      <c r="A5946" s="67" t="s">
        <v>3836</v>
      </c>
      <c r="B5946" s="68" t="s">
        <v>3837</v>
      </c>
      <c r="C5946" s="68" t="s">
        <v>3824</v>
      </c>
      <c r="D5946" s="68" t="s">
        <v>3825</v>
      </c>
      <c r="E5946" s="68" t="s">
        <v>4362</v>
      </c>
      <c r="F5946" s="68" t="s">
        <v>4363</v>
      </c>
      <c r="G5946" s="68" t="s">
        <v>4364</v>
      </c>
      <c r="H5946" s="69">
        <v>974995</v>
      </c>
      <c r="I5946" s="68" t="s">
        <v>5151</v>
      </c>
      <c r="J5946" s="70"/>
      <c r="K5946" s="68"/>
    </row>
    <row r="5947" spans="1:11">
      <c r="A5947" s="67" t="s">
        <v>3838</v>
      </c>
      <c r="B5947" s="68" t="s">
        <v>3839</v>
      </c>
      <c r="C5947" s="68" t="s">
        <v>3824</v>
      </c>
      <c r="D5947" s="68" t="s">
        <v>3825</v>
      </c>
      <c r="E5947" s="68" t="s">
        <v>4362</v>
      </c>
      <c r="F5947" s="68" t="s">
        <v>4363</v>
      </c>
      <c r="G5947" s="68" t="s">
        <v>4364</v>
      </c>
      <c r="H5947" s="69">
        <v>300559</v>
      </c>
      <c r="I5947" s="68" t="s">
        <v>5151</v>
      </c>
      <c r="J5947" s="70"/>
      <c r="K5947" s="68"/>
    </row>
    <row r="5948" spans="1:11">
      <c r="A5948" s="67" t="s">
        <v>5062</v>
      </c>
      <c r="B5948" s="68" t="s">
        <v>4664</v>
      </c>
      <c r="C5948" s="68" t="s">
        <v>3824</v>
      </c>
      <c r="D5948" s="68" t="s">
        <v>3825</v>
      </c>
      <c r="E5948" s="68" t="s">
        <v>4362</v>
      </c>
      <c r="F5948" s="68" t="s">
        <v>4363</v>
      </c>
      <c r="G5948" s="68" t="s">
        <v>4364</v>
      </c>
      <c r="H5948" s="69">
        <v>9746</v>
      </c>
      <c r="I5948" s="68" t="s">
        <v>5151</v>
      </c>
      <c r="J5948" s="70"/>
      <c r="K5948" s="68"/>
    </row>
    <row r="5949" spans="1:11">
      <c r="A5949" s="67" t="s">
        <v>4212</v>
      </c>
      <c r="B5949" s="68" t="s">
        <v>4213</v>
      </c>
      <c r="C5949" s="68" t="s">
        <v>3824</v>
      </c>
      <c r="D5949" s="68" t="s">
        <v>3825</v>
      </c>
      <c r="E5949" s="68" t="s">
        <v>4362</v>
      </c>
      <c r="F5949" s="68" t="s">
        <v>4363</v>
      </c>
      <c r="G5949" s="68" t="s">
        <v>4364</v>
      </c>
      <c r="H5949" s="69">
        <v>2930719</v>
      </c>
      <c r="I5949" s="68" t="s">
        <v>5151</v>
      </c>
      <c r="J5949" s="70"/>
      <c r="K5949" s="68"/>
    </row>
    <row r="5950" spans="1:11">
      <c r="A5950" s="67" t="s">
        <v>3840</v>
      </c>
      <c r="B5950" s="68" t="s">
        <v>3841</v>
      </c>
      <c r="C5950" s="68" t="s">
        <v>3824</v>
      </c>
      <c r="D5950" s="68" t="s">
        <v>3825</v>
      </c>
      <c r="E5950" s="68" t="s">
        <v>4362</v>
      </c>
      <c r="F5950" s="68" t="s">
        <v>4363</v>
      </c>
      <c r="G5950" s="68" t="s">
        <v>4364</v>
      </c>
      <c r="H5950" s="69">
        <v>581745</v>
      </c>
      <c r="I5950" s="68" t="s">
        <v>5151</v>
      </c>
      <c r="J5950" s="70"/>
      <c r="K5950" s="68"/>
    </row>
    <row r="5951" spans="1:11">
      <c r="A5951" s="67" t="s">
        <v>3842</v>
      </c>
      <c r="B5951" s="68" t="s">
        <v>3843</v>
      </c>
      <c r="C5951" s="68" t="s">
        <v>3824</v>
      </c>
      <c r="D5951" s="68" t="s">
        <v>3825</v>
      </c>
      <c r="E5951" s="68" t="s">
        <v>4362</v>
      </c>
      <c r="F5951" s="68" t="s">
        <v>4363</v>
      </c>
      <c r="G5951" s="68" t="s">
        <v>4364</v>
      </c>
      <c r="H5951" s="69">
        <v>348886</v>
      </c>
      <c r="I5951" s="68" t="s">
        <v>5151</v>
      </c>
      <c r="J5951" s="70"/>
      <c r="K5951" s="68"/>
    </row>
    <row r="5952" spans="1:11">
      <c r="A5952" s="67" t="s">
        <v>4234</v>
      </c>
      <c r="B5952" s="68" t="s">
        <v>4235</v>
      </c>
      <c r="C5952" s="68" t="s">
        <v>3824</v>
      </c>
      <c r="D5952" s="68" t="s">
        <v>3825</v>
      </c>
      <c r="E5952" s="68" t="s">
        <v>4362</v>
      </c>
      <c r="F5952" s="68" t="s">
        <v>4363</v>
      </c>
      <c r="G5952" s="68" t="s">
        <v>4364</v>
      </c>
      <c r="H5952" s="69">
        <v>4265</v>
      </c>
      <c r="I5952" s="68" t="s">
        <v>5151</v>
      </c>
      <c r="J5952" s="70"/>
      <c r="K5952" s="68"/>
    </row>
    <row r="5953" spans="1:11">
      <c r="A5953" s="67" t="s">
        <v>4200</v>
      </c>
      <c r="B5953" s="68" t="s">
        <v>4201</v>
      </c>
      <c r="C5953" s="68" t="s">
        <v>3824</v>
      </c>
      <c r="D5953" s="68" t="s">
        <v>3825</v>
      </c>
      <c r="E5953" s="68" t="s">
        <v>4362</v>
      </c>
      <c r="F5953" s="68" t="s">
        <v>4363</v>
      </c>
      <c r="G5953" s="68" t="s">
        <v>4364</v>
      </c>
      <c r="H5953" s="69">
        <v>691080</v>
      </c>
      <c r="I5953" s="68" t="s">
        <v>5151</v>
      </c>
      <c r="J5953" s="70"/>
      <c r="K5953" s="68"/>
    </row>
    <row r="5954" spans="1:11">
      <c r="A5954" s="67" t="s">
        <v>4236</v>
      </c>
      <c r="B5954" s="68" t="s">
        <v>4237</v>
      </c>
      <c r="C5954" s="68" t="s">
        <v>3824</v>
      </c>
      <c r="D5954" s="68" t="s">
        <v>3825</v>
      </c>
      <c r="E5954" s="68" t="s">
        <v>4362</v>
      </c>
      <c r="F5954" s="68" t="s">
        <v>4363</v>
      </c>
      <c r="G5954" s="68" t="s">
        <v>4364</v>
      </c>
      <c r="H5954" s="69">
        <v>10134</v>
      </c>
      <c r="I5954" s="68" t="s">
        <v>5151</v>
      </c>
      <c r="J5954" s="70"/>
      <c r="K5954" s="68"/>
    </row>
    <row r="5955" spans="1:11">
      <c r="A5955" s="67" t="s">
        <v>3844</v>
      </c>
      <c r="B5955" s="68" t="s">
        <v>3845</v>
      </c>
      <c r="C5955" s="68" t="s">
        <v>3846</v>
      </c>
      <c r="D5955" s="68" t="s">
        <v>3847</v>
      </c>
      <c r="E5955" s="68" t="s">
        <v>4362</v>
      </c>
      <c r="F5955" s="68" t="s">
        <v>4363</v>
      </c>
      <c r="G5955" s="68" t="s">
        <v>4364</v>
      </c>
      <c r="H5955" s="69">
        <v>76424</v>
      </c>
      <c r="I5955" s="68" t="s">
        <v>5151</v>
      </c>
      <c r="J5955" s="70"/>
      <c r="K5955" s="68"/>
    </row>
    <row r="5956" spans="1:11">
      <c r="A5956" s="67" t="s">
        <v>3848</v>
      </c>
      <c r="B5956" s="68" t="s">
        <v>3849</v>
      </c>
      <c r="C5956" s="68" t="s">
        <v>3846</v>
      </c>
      <c r="D5956" s="68" t="s">
        <v>3847</v>
      </c>
      <c r="E5956" s="68" t="s">
        <v>4362</v>
      </c>
      <c r="F5956" s="68" t="s">
        <v>4363</v>
      </c>
      <c r="G5956" s="68" t="s">
        <v>4364</v>
      </c>
      <c r="H5956" s="69">
        <v>301025</v>
      </c>
      <c r="I5956" s="68" t="s">
        <v>5151</v>
      </c>
      <c r="J5956" s="70"/>
      <c r="K5956" s="68"/>
    </row>
    <row r="5957" spans="1:11">
      <c r="A5957" s="67" t="s">
        <v>3850</v>
      </c>
      <c r="B5957" s="68" t="s">
        <v>3851</v>
      </c>
      <c r="C5957" s="68" t="s">
        <v>3846</v>
      </c>
      <c r="D5957" s="68" t="s">
        <v>3847</v>
      </c>
      <c r="E5957" s="68" t="s">
        <v>4362</v>
      </c>
      <c r="F5957" s="68" t="s">
        <v>4363</v>
      </c>
      <c r="G5957" s="68" t="s">
        <v>4364</v>
      </c>
      <c r="H5957" s="69">
        <v>308790</v>
      </c>
      <c r="I5957" s="68" t="s">
        <v>5151</v>
      </c>
      <c r="J5957" s="70"/>
      <c r="K5957" s="68"/>
    </row>
    <row r="5958" spans="1:11">
      <c r="A5958" s="67" t="s">
        <v>3852</v>
      </c>
      <c r="B5958" s="68" t="s">
        <v>3853</v>
      </c>
      <c r="C5958" s="68" t="s">
        <v>3846</v>
      </c>
      <c r="D5958" s="68" t="s">
        <v>3847</v>
      </c>
      <c r="E5958" s="68" t="s">
        <v>4362</v>
      </c>
      <c r="F5958" s="68" t="s">
        <v>4363</v>
      </c>
      <c r="G5958" s="68" t="s">
        <v>4364</v>
      </c>
      <c r="H5958" s="69">
        <v>879237</v>
      </c>
      <c r="I5958" s="68" t="s">
        <v>5151</v>
      </c>
      <c r="J5958" s="70"/>
      <c r="K5958" s="68"/>
    </row>
    <row r="5959" spans="1:11">
      <c r="A5959" s="67" t="s">
        <v>3854</v>
      </c>
      <c r="B5959" s="68" t="s">
        <v>3855</v>
      </c>
      <c r="C5959" s="68" t="s">
        <v>3846</v>
      </c>
      <c r="D5959" s="68" t="s">
        <v>3847</v>
      </c>
      <c r="E5959" s="68" t="s">
        <v>4362</v>
      </c>
      <c r="F5959" s="68" t="s">
        <v>4363</v>
      </c>
      <c r="G5959" s="68" t="s">
        <v>4364</v>
      </c>
      <c r="H5959" s="69">
        <v>1092825</v>
      </c>
      <c r="I5959" s="68" t="s">
        <v>5151</v>
      </c>
      <c r="J5959" s="70"/>
      <c r="K5959" s="68"/>
    </row>
    <row r="5960" spans="1:11">
      <c r="A5960" s="67" t="s">
        <v>3856</v>
      </c>
      <c r="B5960" s="68" t="s">
        <v>3857</v>
      </c>
      <c r="C5960" s="68" t="s">
        <v>3846</v>
      </c>
      <c r="D5960" s="68" t="s">
        <v>3847</v>
      </c>
      <c r="E5960" s="68" t="s">
        <v>4362</v>
      </c>
      <c r="F5960" s="68" t="s">
        <v>4363</v>
      </c>
      <c r="G5960" s="68" t="s">
        <v>4364</v>
      </c>
      <c r="H5960" s="69">
        <v>1221296</v>
      </c>
      <c r="I5960" s="68" t="s">
        <v>5151</v>
      </c>
      <c r="J5960" s="70"/>
      <c r="K5960" s="68"/>
    </row>
    <row r="5961" spans="1:11">
      <c r="A5961" s="67" t="s">
        <v>3858</v>
      </c>
      <c r="B5961" s="68" t="s">
        <v>3859</v>
      </c>
      <c r="C5961" s="68" t="s">
        <v>3846</v>
      </c>
      <c r="D5961" s="68" t="s">
        <v>3847</v>
      </c>
      <c r="E5961" s="68" t="s">
        <v>4362</v>
      </c>
      <c r="F5961" s="68" t="s">
        <v>4363</v>
      </c>
      <c r="G5961" s="68" t="s">
        <v>4364</v>
      </c>
      <c r="H5961" s="69">
        <v>1542890</v>
      </c>
      <c r="I5961" s="68" t="s">
        <v>5151</v>
      </c>
      <c r="J5961" s="70"/>
      <c r="K5961" s="68"/>
    </row>
    <row r="5962" spans="1:11">
      <c r="A5962" s="67" t="s">
        <v>3860</v>
      </c>
      <c r="B5962" s="68" t="s">
        <v>3861</v>
      </c>
      <c r="C5962" s="68" t="s">
        <v>3846</v>
      </c>
      <c r="D5962" s="68" t="s">
        <v>3847</v>
      </c>
      <c r="E5962" s="68" t="s">
        <v>4362</v>
      </c>
      <c r="F5962" s="68" t="s">
        <v>4363</v>
      </c>
      <c r="G5962" s="68" t="s">
        <v>4364</v>
      </c>
      <c r="H5962" s="69">
        <v>1150810</v>
      </c>
      <c r="I5962" s="68" t="s">
        <v>5151</v>
      </c>
      <c r="J5962" s="70"/>
      <c r="K5962" s="68"/>
    </row>
    <row r="5963" spans="1:11">
      <c r="A5963" s="67" t="s">
        <v>3862</v>
      </c>
      <c r="B5963" s="68" t="s">
        <v>3863</v>
      </c>
      <c r="C5963" s="68" t="s">
        <v>3846</v>
      </c>
      <c r="D5963" s="68" t="s">
        <v>3847</v>
      </c>
      <c r="E5963" s="68" t="s">
        <v>4362</v>
      </c>
      <c r="F5963" s="68" t="s">
        <v>4363</v>
      </c>
      <c r="G5963" s="68" t="s">
        <v>4364</v>
      </c>
      <c r="H5963" s="69">
        <v>858975</v>
      </c>
      <c r="I5963" s="68" t="s">
        <v>5151</v>
      </c>
      <c r="J5963" s="70"/>
      <c r="K5963" s="68"/>
    </row>
    <row r="5964" spans="1:11">
      <c r="A5964" s="67" t="s">
        <v>3864</v>
      </c>
      <c r="B5964" s="68" t="s">
        <v>3865</v>
      </c>
      <c r="C5964" s="68" t="s">
        <v>3846</v>
      </c>
      <c r="D5964" s="68" t="s">
        <v>3847</v>
      </c>
      <c r="E5964" s="68" t="s">
        <v>4362</v>
      </c>
      <c r="F5964" s="68" t="s">
        <v>4363</v>
      </c>
      <c r="G5964" s="68" t="s">
        <v>4364</v>
      </c>
      <c r="H5964" s="69">
        <v>713713</v>
      </c>
      <c r="I5964" s="68" t="s">
        <v>5151</v>
      </c>
      <c r="J5964" s="70"/>
      <c r="K5964" s="68"/>
    </row>
    <row r="5965" spans="1:11">
      <c r="A5965" s="67" t="s">
        <v>3866</v>
      </c>
      <c r="B5965" s="68" t="s">
        <v>3867</v>
      </c>
      <c r="C5965" s="68" t="s">
        <v>3846</v>
      </c>
      <c r="D5965" s="68" t="s">
        <v>3847</v>
      </c>
      <c r="E5965" s="68" t="s">
        <v>4362</v>
      </c>
      <c r="F5965" s="68" t="s">
        <v>4363</v>
      </c>
      <c r="G5965" s="68" t="s">
        <v>4364</v>
      </c>
      <c r="H5965" s="69">
        <v>972842</v>
      </c>
      <c r="I5965" s="68" t="s">
        <v>5151</v>
      </c>
      <c r="J5965" s="70"/>
      <c r="K5965" s="68"/>
    </row>
    <row r="5966" spans="1:11">
      <c r="A5966" s="67" t="s">
        <v>3868</v>
      </c>
      <c r="B5966" s="68" t="s">
        <v>3869</v>
      </c>
      <c r="C5966" s="68" t="s">
        <v>3846</v>
      </c>
      <c r="D5966" s="68" t="s">
        <v>3847</v>
      </c>
      <c r="E5966" s="68" t="s">
        <v>4362</v>
      </c>
      <c r="F5966" s="68" t="s">
        <v>4363</v>
      </c>
      <c r="G5966" s="68" t="s">
        <v>4364</v>
      </c>
      <c r="H5966" s="69">
        <v>596102</v>
      </c>
      <c r="I5966" s="68" t="s">
        <v>5151</v>
      </c>
      <c r="J5966" s="70"/>
      <c r="K5966" s="68"/>
    </row>
    <row r="5967" spans="1:11">
      <c r="A5967" s="67" t="s">
        <v>3870</v>
      </c>
      <c r="B5967" s="68" t="s">
        <v>3871</v>
      </c>
      <c r="C5967" s="68" t="s">
        <v>3846</v>
      </c>
      <c r="D5967" s="68" t="s">
        <v>3847</v>
      </c>
      <c r="E5967" s="68" t="s">
        <v>4362</v>
      </c>
      <c r="F5967" s="68" t="s">
        <v>4363</v>
      </c>
      <c r="G5967" s="68" t="s">
        <v>4364</v>
      </c>
      <c r="H5967" s="69">
        <v>37405</v>
      </c>
      <c r="I5967" s="68" t="s">
        <v>5151</v>
      </c>
      <c r="J5967" s="70"/>
      <c r="K5967" s="68"/>
    </row>
    <row r="5968" spans="1:11">
      <c r="A5968" s="67" t="s">
        <v>3872</v>
      </c>
      <c r="B5968" s="68" t="s">
        <v>3873</v>
      </c>
      <c r="C5968" s="68" t="s">
        <v>3846</v>
      </c>
      <c r="D5968" s="68" t="s">
        <v>3847</v>
      </c>
      <c r="E5968" s="68" t="s">
        <v>4362</v>
      </c>
      <c r="F5968" s="68" t="s">
        <v>4363</v>
      </c>
      <c r="G5968" s="68" t="s">
        <v>4364</v>
      </c>
      <c r="H5968" s="69">
        <v>121892</v>
      </c>
      <c r="I5968" s="68" t="s">
        <v>5151</v>
      </c>
      <c r="J5968" s="70"/>
      <c r="K5968" s="68"/>
    </row>
    <row r="5969" spans="1:11">
      <c r="A5969" s="67" t="s">
        <v>3876</v>
      </c>
      <c r="B5969" s="68" t="s">
        <v>3877</v>
      </c>
      <c r="C5969" s="68" t="s">
        <v>3846</v>
      </c>
      <c r="D5969" s="68" t="s">
        <v>3847</v>
      </c>
      <c r="E5969" s="68" t="s">
        <v>4362</v>
      </c>
      <c r="F5969" s="68" t="s">
        <v>4363</v>
      </c>
      <c r="G5969" s="68" t="s">
        <v>4364</v>
      </c>
      <c r="H5969" s="69">
        <v>109951</v>
      </c>
      <c r="I5969" s="68" t="s">
        <v>5151</v>
      </c>
      <c r="J5969" s="70"/>
      <c r="K5969" s="68"/>
    </row>
    <row r="5970" spans="1:11">
      <c r="A5970" s="67" t="s">
        <v>3878</v>
      </c>
      <c r="B5970" s="68" t="s">
        <v>3879</v>
      </c>
      <c r="C5970" s="68" t="s">
        <v>3846</v>
      </c>
      <c r="D5970" s="68" t="s">
        <v>3847</v>
      </c>
      <c r="E5970" s="68" t="s">
        <v>4362</v>
      </c>
      <c r="F5970" s="68" t="s">
        <v>4363</v>
      </c>
      <c r="G5970" s="68" t="s">
        <v>4364</v>
      </c>
      <c r="H5970" s="69">
        <v>97356</v>
      </c>
      <c r="I5970" s="68" t="s">
        <v>5151</v>
      </c>
      <c r="J5970" s="70"/>
      <c r="K5970" s="68"/>
    </row>
    <row r="5971" spans="1:11">
      <c r="A5971" s="67" t="s">
        <v>3880</v>
      </c>
      <c r="B5971" s="68" t="s">
        <v>3881</v>
      </c>
      <c r="C5971" s="68" t="s">
        <v>3846</v>
      </c>
      <c r="D5971" s="68" t="s">
        <v>3847</v>
      </c>
      <c r="E5971" s="68" t="s">
        <v>4362</v>
      </c>
      <c r="F5971" s="68" t="s">
        <v>4363</v>
      </c>
      <c r="G5971" s="68" t="s">
        <v>4364</v>
      </c>
      <c r="H5971" s="69">
        <v>31803</v>
      </c>
      <c r="I5971" s="68" t="s">
        <v>5151</v>
      </c>
      <c r="J5971" s="70"/>
      <c r="K5971" s="68"/>
    </row>
    <row r="5972" spans="1:11">
      <c r="A5972" s="67" t="s">
        <v>3882</v>
      </c>
      <c r="B5972" s="68" t="s">
        <v>3883</v>
      </c>
      <c r="C5972" s="68" t="s">
        <v>3846</v>
      </c>
      <c r="D5972" s="68" t="s">
        <v>3847</v>
      </c>
      <c r="E5972" s="68" t="s">
        <v>4362</v>
      </c>
      <c r="F5972" s="68" t="s">
        <v>4363</v>
      </c>
      <c r="G5972" s="68" t="s">
        <v>4364</v>
      </c>
      <c r="H5972" s="69">
        <v>46613</v>
      </c>
      <c r="I5972" s="68" t="s">
        <v>5151</v>
      </c>
      <c r="J5972" s="70"/>
      <c r="K5972" s="68"/>
    </row>
    <row r="5973" spans="1:11">
      <c r="A5973" s="67" t="s">
        <v>3884</v>
      </c>
      <c r="B5973" s="68" t="s">
        <v>3885</v>
      </c>
      <c r="C5973" s="68" t="s">
        <v>3846</v>
      </c>
      <c r="D5973" s="68" t="s">
        <v>3847</v>
      </c>
      <c r="E5973" s="68" t="s">
        <v>4362</v>
      </c>
      <c r="F5973" s="68" t="s">
        <v>4363</v>
      </c>
      <c r="G5973" s="68" t="s">
        <v>4364</v>
      </c>
      <c r="H5973" s="69">
        <v>555913</v>
      </c>
      <c r="I5973" s="68" t="s">
        <v>5151</v>
      </c>
      <c r="J5973" s="70"/>
      <c r="K5973" s="68"/>
    </row>
    <row r="5974" spans="1:11">
      <c r="A5974" s="67" t="s">
        <v>4439</v>
      </c>
      <c r="B5974" s="68" t="s">
        <v>4440</v>
      </c>
      <c r="C5974" s="68" t="s">
        <v>3846</v>
      </c>
      <c r="D5974" s="68" t="s">
        <v>3847</v>
      </c>
      <c r="E5974" s="68" t="s">
        <v>4362</v>
      </c>
      <c r="F5974" s="68" t="s">
        <v>4363</v>
      </c>
      <c r="G5974" s="68" t="s">
        <v>4364</v>
      </c>
      <c r="H5974" s="69">
        <v>3620361</v>
      </c>
      <c r="I5974" s="68" t="s">
        <v>5151</v>
      </c>
      <c r="J5974" s="70"/>
      <c r="K5974" s="68"/>
    </row>
    <row r="5975" spans="1:11">
      <c r="A5975" s="67" t="s">
        <v>4196</v>
      </c>
      <c r="B5975" s="68" t="s">
        <v>4197</v>
      </c>
      <c r="C5975" s="68" t="s">
        <v>3846</v>
      </c>
      <c r="D5975" s="68" t="s">
        <v>3847</v>
      </c>
      <c r="E5975" s="68" t="s">
        <v>4362</v>
      </c>
      <c r="F5975" s="68" t="s">
        <v>4363</v>
      </c>
      <c r="G5975" s="68" t="s">
        <v>4364</v>
      </c>
      <c r="H5975" s="69">
        <v>281679</v>
      </c>
      <c r="I5975" s="68" t="s">
        <v>5151</v>
      </c>
      <c r="J5975" s="70"/>
      <c r="K5975" s="68"/>
    </row>
    <row r="5976" spans="1:11">
      <c r="A5976" s="67" t="s">
        <v>3888</v>
      </c>
      <c r="B5976" s="68" t="s">
        <v>3889</v>
      </c>
      <c r="C5976" s="68" t="s">
        <v>3846</v>
      </c>
      <c r="D5976" s="68" t="s">
        <v>3847</v>
      </c>
      <c r="E5976" s="68" t="s">
        <v>4362</v>
      </c>
      <c r="F5976" s="68" t="s">
        <v>4363</v>
      </c>
      <c r="G5976" s="68" t="s">
        <v>4364</v>
      </c>
      <c r="H5976" s="69">
        <v>454246</v>
      </c>
      <c r="I5976" s="68" t="s">
        <v>5151</v>
      </c>
      <c r="J5976" s="70"/>
      <c r="K5976" s="68"/>
    </row>
    <row r="5977" spans="1:11">
      <c r="A5977" s="67" t="s">
        <v>3890</v>
      </c>
      <c r="B5977" s="68" t="s">
        <v>3891</v>
      </c>
      <c r="C5977" s="68" t="s">
        <v>3846</v>
      </c>
      <c r="D5977" s="68" t="s">
        <v>3847</v>
      </c>
      <c r="E5977" s="68" t="s">
        <v>4362</v>
      </c>
      <c r="F5977" s="68" t="s">
        <v>4363</v>
      </c>
      <c r="G5977" s="68" t="s">
        <v>4364</v>
      </c>
      <c r="H5977" s="69">
        <v>314496</v>
      </c>
      <c r="I5977" s="68" t="s">
        <v>5151</v>
      </c>
      <c r="J5977" s="70"/>
      <c r="K5977" s="68"/>
    </row>
    <row r="5978" spans="1:11">
      <c r="A5978" s="67" t="s">
        <v>3892</v>
      </c>
      <c r="B5978" s="68" t="s">
        <v>3893</v>
      </c>
      <c r="C5978" s="68" t="s">
        <v>3846</v>
      </c>
      <c r="D5978" s="68" t="s">
        <v>3847</v>
      </c>
      <c r="E5978" s="68" t="s">
        <v>4362</v>
      </c>
      <c r="F5978" s="68" t="s">
        <v>4363</v>
      </c>
      <c r="G5978" s="68" t="s">
        <v>4364</v>
      </c>
      <c r="H5978" s="69">
        <v>3297545</v>
      </c>
      <c r="I5978" s="68" t="s">
        <v>5151</v>
      </c>
      <c r="J5978" s="70"/>
      <c r="K5978" s="68"/>
    </row>
    <row r="5979" spans="1:11">
      <c r="A5979" s="67" t="s">
        <v>3894</v>
      </c>
      <c r="B5979" s="68" t="s">
        <v>3895</v>
      </c>
      <c r="C5979" s="68" t="s">
        <v>3846</v>
      </c>
      <c r="D5979" s="68" t="s">
        <v>3847</v>
      </c>
      <c r="E5979" s="68" t="s">
        <v>4362</v>
      </c>
      <c r="F5979" s="68" t="s">
        <v>4363</v>
      </c>
      <c r="G5979" s="68" t="s">
        <v>4364</v>
      </c>
      <c r="H5979" s="69">
        <v>2457974</v>
      </c>
      <c r="I5979" s="68" t="s">
        <v>5151</v>
      </c>
      <c r="J5979" s="70"/>
      <c r="K5979" s="68"/>
    </row>
    <row r="5980" spans="1:11">
      <c r="A5980" s="67" t="s">
        <v>4348</v>
      </c>
      <c r="B5980" s="68" t="s">
        <v>4349</v>
      </c>
      <c r="C5980" s="68" t="s">
        <v>3846</v>
      </c>
      <c r="D5980" s="68" t="s">
        <v>3847</v>
      </c>
      <c r="E5980" s="68" t="s">
        <v>4362</v>
      </c>
      <c r="F5980" s="68" t="s">
        <v>4363</v>
      </c>
      <c r="G5980" s="68" t="s">
        <v>4364</v>
      </c>
      <c r="H5980" s="69">
        <v>243418</v>
      </c>
      <c r="I5980" s="68" t="s">
        <v>5151</v>
      </c>
      <c r="J5980" s="70"/>
      <c r="K5980" s="68"/>
    </row>
    <row r="5981" spans="1:11">
      <c r="A5981" s="67" t="s">
        <v>5059</v>
      </c>
      <c r="B5981" s="68" t="s">
        <v>4661</v>
      </c>
      <c r="C5981" s="68" t="s">
        <v>3846</v>
      </c>
      <c r="D5981" s="68" t="s">
        <v>3847</v>
      </c>
      <c r="E5981" s="68" t="s">
        <v>4362</v>
      </c>
      <c r="F5981" s="68" t="s">
        <v>4363</v>
      </c>
      <c r="G5981" s="68" t="s">
        <v>4364</v>
      </c>
      <c r="H5981" s="69">
        <v>527232</v>
      </c>
      <c r="I5981" s="68" t="s">
        <v>5151</v>
      </c>
      <c r="J5981" s="70"/>
      <c r="K5981" s="68"/>
    </row>
    <row r="5982" spans="1:11">
      <c r="A5982" s="67" t="s">
        <v>3896</v>
      </c>
      <c r="B5982" s="68" t="s">
        <v>3897</v>
      </c>
      <c r="C5982" s="68" t="s">
        <v>3846</v>
      </c>
      <c r="D5982" s="68" t="s">
        <v>3847</v>
      </c>
      <c r="E5982" s="68" t="s">
        <v>4362</v>
      </c>
      <c r="F5982" s="68" t="s">
        <v>4363</v>
      </c>
      <c r="G5982" s="68" t="s">
        <v>4364</v>
      </c>
      <c r="H5982" s="69">
        <v>1616982</v>
      </c>
      <c r="I5982" s="68" t="s">
        <v>5151</v>
      </c>
      <c r="J5982" s="70"/>
      <c r="K5982" s="68"/>
    </row>
    <row r="5983" spans="1:11">
      <c r="A5983" s="67" t="s">
        <v>5088</v>
      </c>
      <c r="B5983" s="68" t="s">
        <v>5129</v>
      </c>
      <c r="C5983" s="68" t="s">
        <v>3846</v>
      </c>
      <c r="D5983" s="68" t="s">
        <v>3847</v>
      </c>
      <c r="E5983" s="68" t="s">
        <v>4362</v>
      </c>
      <c r="F5983" s="68" t="s">
        <v>4363</v>
      </c>
      <c r="G5983" s="68" t="s">
        <v>4364</v>
      </c>
      <c r="H5983" s="69">
        <v>28146</v>
      </c>
      <c r="I5983" s="68" t="s">
        <v>5151</v>
      </c>
      <c r="J5983" s="70"/>
      <c r="K5983" s="68"/>
    </row>
    <row r="5984" spans="1:11">
      <c r="A5984" s="67" t="s">
        <v>3898</v>
      </c>
      <c r="B5984" s="68" t="s">
        <v>3899</v>
      </c>
      <c r="C5984" s="68" t="s">
        <v>3900</v>
      </c>
      <c r="D5984" s="68" t="s">
        <v>3901</v>
      </c>
      <c r="E5984" s="68" t="s">
        <v>4362</v>
      </c>
      <c r="F5984" s="68" t="s">
        <v>4363</v>
      </c>
      <c r="G5984" s="68" t="s">
        <v>4364</v>
      </c>
      <c r="H5984" s="69">
        <v>3308063</v>
      </c>
      <c r="I5984" s="68" t="s">
        <v>5151</v>
      </c>
      <c r="J5984" s="70"/>
      <c r="K5984" s="68"/>
    </row>
    <row r="5985" spans="1:11">
      <c r="A5985" s="67" t="s">
        <v>3902</v>
      </c>
      <c r="B5985" s="68" t="s">
        <v>3903</v>
      </c>
      <c r="C5985" s="68" t="s">
        <v>3900</v>
      </c>
      <c r="D5985" s="68" t="s">
        <v>3901</v>
      </c>
      <c r="E5985" s="68" t="s">
        <v>4362</v>
      </c>
      <c r="F5985" s="68" t="s">
        <v>4363</v>
      </c>
      <c r="G5985" s="68" t="s">
        <v>4364</v>
      </c>
      <c r="H5985" s="69">
        <v>3594379</v>
      </c>
      <c r="I5985" s="68" t="s">
        <v>5151</v>
      </c>
      <c r="J5985" s="70"/>
      <c r="K5985" s="68"/>
    </row>
    <row r="5986" spans="1:11">
      <c r="A5986" s="67" t="s">
        <v>3904</v>
      </c>
      <c r="B5986" s="68" t="s">
        <v>3905</v>
      </c>
      <c r="C5986" s="68" t="s">
        <v>3900</v>
      </c>
      <c r="D5986" s="68" t="s">
        <v>3901</v>
      </c>
      <c r="E5986" s="68" t="s">
        <v>4362</v>
      </c>
      <c r="F5986" s="68" t="s">
        <v>4363</v>
      </c>
      <c r="G5986" s="68" t="s">
        <v>4364</v>
      </c>
      <c r="H5986" s="69">
        <v>2045261</v>
      </c>
      <c r="I5986" s="68" t="s">
        <v>5151</v>
      </c>
      <c r="J5986" s="70"/>
      <c r="K5986" s="68"/>
    </row>
    <row r="5987" spans="1:11">
      <c r="A5987" s="67" t="s">
        <v>3906</v>
      </c>
      <c r="B5987" s="68" t="s">
        <v>3907</v>
      </c>
      <c r="C5987" s="68" t="s">
        <v>3900</v>
      </c>
      <c r="D5987" s="68" t="s">
        <v>3901</v>
      </c>
      <c r="E5987" s="68" t="s">
        <v>4362</v>
      </c>
      <c r="F5987" s="68" t="s">
        <v>4363</v>
      </c>
      <c r="G5987" s="68" t="s">
        <v>4364</v>
      </c>
      <c r="H5987" s="69">
        <v>3056359</v>
      </c>
      <c r="I5987" s="68" t="s">
        <v>5151</v>
      </c>
      <c r="J5987" s="70"/>
      <c r="K5987" s="68"/>
    </row>
    <row r="5988" spans="1:11">
      <c r="A5988" s="67" t="s">
        <v>3908</v>
      </c>
      <c r="B5988" s="68" t="s">
        <v>3909</v>
      </c>
      <c r="C5988" s="68" t="s">
        <v>3900</v>
      </c>
      <c r="D5988" s="68" t="s">
        <v>3901</v>
      </c>
      <c r="E5988" s="68" t="s">
        <v>4362</v>
      </c>
      <c r="F5988" s="68" t="s">
        <v>4363</v>
      </c>
      <c r="G5988" s="68" t="s">
        <v>4364</v>
      </c>
      <c r="H5988" s="69">
        <v>44512</v>
      </c>
      <c r="I5988" s="68" t="s">
        <v>5151</v>
      </c>
      <c r="J5988" s="70"/>
      <c r="K5988" s="68"/>
    </row>
    <row r="5989" spans="1:11">
      <c r="A5989" s="67" t="s">
        <v>3910</v>
      </c>
      <c r="B5989" s="68" t="s">
        <v>3911</v>
      </c>
      <c r="C5989" s="68" t="s">
        <v>3900</v>
      </c>
      <c r="D5989" s="68" t="s">
        <v>3901</v>
      </c>
      <c r="E5989" s="68" t="s">
        <v>4362</v>
      </c>
      <c r="F5989" s="68" t="s">
        <v>4363</v>
      </c>
      <c r="G5989" s="68" t="s">
        <v>4364</v>
      </c>
      <c r="H5989" s="69">
        <v>114560</v>
      </c>
      <c r="I5989" s="68" t="s">
        <v>5151</v>
      </c>
      <c r="J5989" s="70"/>
      <c r="K5989" s="68"/>
    </row>
    <row r="5990" spans="1:11">
      <c r="A5990" s="67" t="s">
        <v>3912</v>
      </c>
      <c r="B5990" s="68" t="s">
        <v>3913</v>
      </c>
      <c r="C5990" s="68" t="s">
        <v>3900</v>
      </c>
      <c r="D5990" s="68" t="s">
        <v>3901</v>
      </c>
      <c r="E5990" s="68" t="s">
        <v>4362</v>
      </c>
      <c r="F5990" s="68" t="s">
        <v>4363</v>
      </c>
      <c r="G5990" s="68" t="s">
        <v>4364</v>
      </c>
      <c r="H5990" s="69">
        <v>549257</v>
      </c>
      <c r="I5990" s="68" t="s">
        <v>5151</v>
      </c>
      <c r="J5990" s="70"/>
      <c r="K5990" s="68"/>
    </row>
    <row r="5991" spans="1:11">
      <c r="A5991" s="67" t="s">
        <v>5057</v>
      </c>
      <c r="B5991" s="68" t="s">
        <v>4665</v>
      </c>
      <c r="C5991" s="68" t="s">
        <v>3900</v>
      </c>
      <c r="D5991" s="68" t="s">
        <v>3901</v>
      </c>
      <c r="E5991" s="68" t="s">
        <v>4362</v>
      </c>
      <c r="F5991" s="68" t="s">
        <v>4363</v>
      </c>
      <c r="G5991" s="68" t="s">
        <v>4364</v>
      </c>
      <c r="H5991" s="69">
        <v>76911</v>
      </c>
      <c r="I5991" s="68" t="s">
        <v>5151</v>
      </c>
      <c r="J5991" s="70"/>
      <c r="K5991" s="68"/>
    </row>
    <row r="5992" spans="1:11">
      <c r="A5992" s="67" t="s">
        <v>3914</v>
      </c>
      <c r="B5992" s="68" t="s">
        <v>3915</v>
      </c>
      <c r="C5992" s="68" t="s">
        <v>3900</v>
      </c>
      <c r="D5992" s="68" t="s">
        <v>3901</v>
      </c>
      <c r="E5992" s="68" t="s">
        <v>4362</v>
      </c>
      <c r="F5992" s="68" t="s">
        <v>4363</v>
      </c>
      <c r="G5992" s="68" t="s">
        <v>4364</v>
      </c>
      <c r="H5992" s="69">
        <v>148509</v>
      </c>
      <c r="I5992" s="68" t="s">
        <v>5151</v>
      </c>
      <c r="J5992" s="70"/>
      <c r="K5992" s="68"/>
    </row>
    <row r="5993" spans="1:11">
      <c r="A5993" s="67" t="s">
        <v>4441</v>
      </c>
      <c r="B5993" s="68" t="s">
        <v>4442</v>
      </c>
      <c r="C5993" s="68" t="s">
        <v>3900</v>
      </c>
      <c r="D5993" s="68" t="s">
        <v>3901</v>
      </c>
      <c r="E5993" s="68" t="s">
        <v>4362</v>
      </c>
      <c r="F5993" s="68" t="s">
        <v>4363</v>
      </c>
      <c r="G5993" s="68" t="s">
        <v>4364</v>
      </c>
      <c r="H5993" s="69">
        <v>1062373</v>
      </c>
      <c r="I5993" s="68" t="s">
        <v>5151</v>
      </c>
      <c r="J5993" s="70"/>
      <c r="K5993" s="68"/>
    </row>
    <row r="5994" spans="1:11">
      <c r="A5994" s="67" t="s">
        <v>3918</v>
      </c>
      <c r="B5994" s="68" t="s">
        <v>3919</v>
      </c>
      <c r="C5994" s="68" t="s">
        <v>3900</v>
      </c>
      <c r="D5994" s="68" t="s">
        <v>3901</v>
      </c>
      <c r="E5994" s="68" t="s">
        <v>4362</v>
      </c>
      <c r="F5994" s="68" t="s">
        <v>4363</v>
      </c>
      <c r="G5994" s="68" t="s">
        <v>4364</v>
      </c>
      <c r="H5994" s="69">
        <v>176756</v>
      </c>
      <c r="I5994" s="68" t="s">
        <v>5151</v>
      </c>
      <c r="J5994" s="70"/>
      <c r="K5994" s="68"/>
    </row>
    <row r="5995" spans="1:11">
      <c r="A5995" s="67" t="s">
        <v>3920</v>
      </c>
      <c r="B5995" s="68" t="s">
        <v>3921</v>
      </c>
      <c r="C5995" s="68" t="s">
        <v>3900</v>
      </c>
      <c r="D5995" s="68" t="s">
        <v>3901</v>
      </c>
      <c r="E5995" s="68" t="s">
        <v>4362</v>
      </c>
      <c r="F5995" s="68" t="s">
        <v>4363</v>
      </c>
      <c r="G5995" s="68" t="s">
        <v>4364</v>
      </c>
      <c r="H5995" s="69">
        <v>692865</v>
      </c>
      <c r="I5995" s="68" t="s">
        <v>5151</v>
      </c>
      <c r="J5995" s="70"/>
      <c r="K5995" s="68"/>
    </row>
    <row r="5996" spans="1:11">
      <c r="A5996" s="67" t="s">
        <v>4443</v>
      </c>
      <c r="B5996" s="68" t="s">
        <v>4444</v>
      </c>
      <c r="C5996" s="68" t="s">
        <v>3924</v>
      </c>
      <c r="D5996" s="68" t="s">
        <v>3925</v>
      </c>
      <c r="E5996" s="68" t="s">
        <v>4362</v>
      </c>
      <c r="F5996" s="68" t="s">
        <v>4363</v>
      </c>
      <c r="G5996" s="68" t="s">
        <v>4364</v>
      </c>
      <c r="H5996" s="69">
        <v>337703</v>
      </c>
      <c r="I5996" s="68" t="s">
        <v>5151</v>
      </c>
      <c r="J5996" s="70"/>
      <c r="K5996" s="68"/>
    </row>
    <row r="5997" spans="1:11">
      <c r="A5997" s="67" t="s">
        <v>3922</v>
      </c>
      <c r="B5997" s="68" t="s">
        <v>3923</v>
      </c>
      <c r="C5997" s="68" t="s">
        <v>3924</v>
      </c>
      <c r="D5997" s="68" t="s">
        <v>3925</v>
      </c>
      <c r="E5997" s="68" t="s">
        <v>4362</v>
      </c>
      <c r="F5997" s="68" t="s">
        <v>4363</v>
      </c>
      <c r="G5997" s="68" t="s">
        <v>4364</v>
      </c>
      <c r="H5997" s="69">
        <v>927980</v>
      </c>
      <c r="I5997" s="68" t="s">
        <v>5151</v>
      </c>
      <c r="J5997" s="70"/>
      <c r="K5997" s="68"/>
    </row>
    <row r="5998" spans="1:11">
      <c r="A5998" s="67" t="s">
        <v>3926</v>
      </c>
      <c r="B5998" s="68" t="s">
        <v>3927</v>
      </c>
      <c r="C5998" s="68" t="s">
        <v>3924</v>
      </c>
      <c r="D5998" s="68" t="s">
        <v>3925</v>
      </c>
      <c r="E5998" s="68" t="s">
        <v>4362</v>
      </c>
      <c r="F5998" s="68" t="s">
        <v>4363</v>
      </c>
      <c r="G5998" s="68" t="s">
        <v>4364</v>
      </c>
      <c r="H5998" s="69">
        <v>1302227</v>
      </c>
      <c r="I5998" s="68" t="s">
        <v>5151</v>
      </c>
      <c r="J5998" s="70"/>
      <c r="K5998" s="68"/>
    </row>
    <row r="5999" spans="1:11">
      <c r="A5999" s="67" t="s">
        <v>3928</v>
      </c>
      <c r="B5999" s="68" t="s">
        <v>3929</v>
      </c>
      <c r="C5999" s="68" t="s">
        <v>3924</v>
      </c>
      <c r="D5999" s="68" t="s">
        <v>3925</v>
      </c>
      <c r="E5999" s="68" t="s">
        <v>4362</v>
      </c>
      <c r="F5999" s="68" t="s">
        <v>4363</v>
      </c>
      <c r="G5999" s="68" t="s">
        <v>4364</v>
      </c>
      <c r="H5999" s="69">
        <v>578114</v>
      </c>
      <c r="I5999" s="68" t="s">
        <v>5151</v>
      </c>
      <c r="J5999" s="70"/>
      <c r="K5999" s="68"/>
    </row>
    <row r="6000" spans="1:11">
      <c r="A6000" s="67" t="s">
        <v>3930</v>
      </c>
      <c r="B6000" s="68" t="s">
        <v>3931</v>
      </c>
      <c r="C6000" s="68" t="s">
        <v>3924</v>
      </c>
      <c r="D6000" s="68" t="s">
        <v>3925</v>
      </c>
      <c r="E6000" s="68" t="s">
        <v>4362</v>
      </c>
      <c r="F6000" s="68" t="s">
        <v>4363</v>
      </c>
      <c r="G6000" s="68" t="s">
        <v>4364</v>
      </c>
      <c r="H6000" s="69">
        <v>751235</v>
      </c>
      <c r="I6000" s="68" t="s">
        <v>5151</v>
      </c>
      <c r="J6000" s="70"/>
      <c r="K6000" s="68"/>
    </row>
    <row r="6001" spans="1:11">
      <c r="A6001" s="67" t="s">
        <v>3932</v>
      </c>
      <c r="B6001" s="68" t="s">
        <v>3933</v>
      </c>
      <c r="C6001" s="68" t="s">
        <v>3924</v>
      </c>
      <c r="D6001" s="68" t="s">
        <v>3925</v>
      </c>
      <c r="E6001" s="68" t="s">
        <v>4362</v>
      </c>
      <c r="F6001" s="68" t="s">
        <v>4363</v>
      </c>
      <c r="G6001" s="68" t="s">
        <v>4364</v>
      </c>
      <c r="H6001" s="69">
        <v>69676</v>
      </c>
      <c r="I6001" s="68" t="s">
        <v>5151</v>
      </c>
      <c r="J6001" s="70"/>
      <c r="K6001" s="68"/>
    </row>
    <row r="6002" spans="1:11">
      <c r="A6002" s="67" t="s">
        <v>3934</v>
      </c>
      <c r="B6002" s="68" t="s">
        <v>3935</v>
      </c>
      <c r="C6002" s="68" t="s">
        <v>3924</v>
      </c>
      <c r="D6002" s="68" t="s">
        <v>3925</v>
      </c>
      <c r="E6002" s="68" t="s">
        <v>4362</v>
      </c>
      <c r="F6002" s="68" t="s">
        <v>4363</v>
      </c>
      <c r="G6002" s="68" t="s">
        <v>4364</v>
      </c>
      <c r="H6002" s="69">
        <v>132436</v>
      </c>
      <c r="I6002" s="68" t="s">
        <v>5151</v>
      </c>
      <c r="J6002" s="70"/>
      <c r="K6002" s="68"/>
    </row>
    <row r="6003" spans="1:11">
      <c r="A6003" s="67" t="s">
        <v>3936</v>
      </c>
      <c r="B6003" s="68" t="s">
        <v>3937</v>
      </c>
      <c r="C6003" s="68" t="s">
        <v>3924</v>
      </c>
      <c r="D6003" s="68" t="s">
        <v>3925</v>
      </c>
      <c r="E6003" s="68" t="s">
        <v>4362</v>
      </c>
      <c r="F6003" s="68" t="s">
        <v>4363</v>
      </c>
      <c r="G6003" s="68" t="s">
        <v>4364</v>
      </c>
      <c r="H6003" s="69">
        <v>70656</v>
      </c>
      <c r="I6003" s="68" t="s">
        <v>5151</v>
      </c>
      <c r="J6003" s="70"/>
      <c r="K6003" s="68"/>
    </row>
    <row r="6004" spans="1:11">
      <c r="A6004" s="67" t="s">
        <v>3938</v>
      </c>
      <c r="B6004" s="68" t="s">
        <v>3939</v>
      </c>
      <c r="C6004" s="68" t="s">
        <v>3924</v>
      </c>
      <c r="D6004" s="68" t="s">
        <v>3925</v>
      </c>
      <c r="E6004" s="68" t="s">
        <v>4362</v>
      </c>
      <c r="F6004" s="68" t="s">
        <v>4363</v>
      </c>
      <c r="G6004" s="68" t="s">
        <v>4364</v>
      </c>
      <c r="H6004" s="69">
        <v>176062</v>
      </c>
      <c r="I6004" s="68" t="s">
        <v>5151</v>
      </c>
      <c r="J6004" s="70"/>
      <c r="K6004" s="68"/>
    </row>
    <row r="6005" spans="1:11">
      <c r="A6005" s="67" t="s">
        <v>4445</v>
      </c>
      <c r="B6005" s="68" t="s">
        <v>4446</v>
      </c>
      <c r="C6005" s="68" t="s">
        <v>3924</v>
      </c>
      <c r="D6005" s="68" t="s">
        <v>3925</v>
      </c>
      <c r="E6005" s="68" t="s">
        <v>4362</v>
      </c>
      <c r="F6005" s="68" t="s">
        <v>4363</v>
      </c>
      <c r="G6005" s="68" t="s">
        <v>4364</v>
      </c>
      <c r="H6005" s="69">
        <v>9274764</v>
      </c>
      <c r="I6005" s="68" t="s">
        <v>5151</v>
      </c>
      <c r="J6005" s="70"/>
      <c r="K6005" s="68"/>
    </row>
    <row r="6006" spans="1:11">
      <c r="A6006" s="67" t="s">
        <v>4447</v>
      </c>
      <c r="B6006" s="68" t="s">
        <v>4448</v>
      </c>
      <c r="C6006" s="68" t="s">
        <v>3924</v>
      </c>
      <c r="D6006" s="68" t="s">
        <v>3925</v>
      </c>
      <c r="E6006" s="68" t="s">
        <v>4362</v>
      </c>
      <c r="F6006" s="68" t="s">
        <v>4363</v>
      </c>
      <c r="G6006" s="68" t="s">
        <v>4364</v>
      </c>
      <c r="H6006" s="69">
        <v>-24920</v>
      </c>
      <c r="I6006" s="68" t="s">
        <v>5151</v>
      </c>
      <c r="J6006" s="70"/>
      <c r="K6006" s="68"/>
    </row>
    <row r="6007" spans="1:11">
      <c r="A6007" s="67" t="s">
        <v>4266</v>
      </c>
      <c r="B6007" s="68" t="s">
        <v>3923</v>
      </c>
      <c r="C6007" s="68" t="s">
        <v>3924</v>
      </c>
      <c r="D6007" s="68" t="s">
        <v>3925</v>
      </c>
      <c r="E6007" s="68" t="s">
        <v>4362</v>
      </c>
      <c r="F6007" s="68" t="s">
        <v>4363</v>
      </c>
      <c r="G6007" s="68" t="s">
        <v>4364</v>
      </c>
      <c r="H6007" s="69">
        <v>78687</v>
      </c>
      <c r="I6007" s="68" t="s">
        <v>5151</v>
      </c>
      <c r="J6007" s="70"/>
      <c r="K6007" s="68"/>
    </row>
    <row r="6008" spans="1:11">
      <c r="A6008" s="67" t="s">
        <v>4267</v>
      </c>
      <c r="B6008" s="68" t="s">
        <v>4268</v>
      </c>
      <c r="C6008" s="68" t="s">
        <v>3924</v>
      </c>
      <c r="D6008" s="68" t="s">
        <v>3925</v>
      </c>
      <c r="E6008" s="68" t="s">
        <v>4362</v>
      </c>
      <c r="F6008" s="68" t="s">
        <v>4363</v>
      </c>
      <c r="G6008" s="68" t="s">
        <v>4364</v>
      </c>
      <c r="H6008" s="69">
        <v>196400</v>
      </c>
      <c r="I6008" s="68" t="s">
        <v>5151</v>
      </c>
      <c r="J6008" s="70"/>
      <c r="K6008" s="68"/>
    </row>
    <row r="6009" spans="1:11">
      <c r="A6009" s="67" t="s">
        <v>4269</v>
      </c>
      <c r="B6009" s="68" t="s">
        <v>4270</v>
      </c>
      <c r="C6009" s="68" t="s">
        <v>3924</v>
      </c>
      <c r="D6009" s="68" t="s">
        <v>3925</v>
      </c>
      <c r="E6009" s="68" t="s">
        <v>4362</v>
      </c>
      <c r="F6009" s="68" t="s">
        <v>4363</v>
      </c>
      <c r="G6009" s="68" t="s">
        <v>4364</v>
      </c>
      <c r="H6009" s="69">
        <v>253280</v>
      </c>
      <c r="I6009" s="68" t="s">
        <v>5151</v>
      </c>
      <c r="J6009" s="70"/>
      <c r="K6009" s="68"/>
    </row>
    <row r="6010" spans="1:11">
      <c r="A6010" s="67" t="s">
        <v>3940</v>
      </c>
      <c r="B6010" s="68" t="s">
        <v>3941</v>
      </c>
      <c r="C6010" s="68" t="s">
        <v>3924</v>
      </c>
      <c r="D6010" s="68" t="s">
        <v>3925</v>
      </c>
      <c r="E6010" s="68" t="s">
        <v>4362</v>
      </c>
      <c r="F6010" s="68" t="s">
        <v>4363</v>
      </c>
      <c r="G6010" s="68" t="s">
        <v>4364</v>
      </c>
      <c r="H6010" s="69">
        <v>-82586</v>
      </c>
      <c r="I6010" s="68" t="s">
        <v>5151</v>
      </c>
      <c r="J6010" s="70"/>
      <c r="K6010" s="68"/>
    </row>
    <row r="6011" spans="1:11">
      <c r="A6011" s="67" t="s">
        <v>3942</v>
      </c>
      <c r="B6011" s="68" t="s">
        <v>3943</v>
      </c>
      <c r="C6011" s="68" t="s">
        <v>3924</v>
      </c>
      <c r="D6011" s="68" t="s">
        <v>3925</v>
      </c>
      <c r="E6011" s="68" t="s">
        <v>4362</v>
      </c>
      <c r="F6011" s="68" t="s">
        <v>4363</v>
      </c>
      <c r="G6011" s="68" t="s">
        <v>4364</v>
      </c>
      <c r="H6011" s="69">
        <v>632033</v>
      </c>
      <c r="I6011" s="68" t="s">
        <v>5151</v>
      </c>
      <c r="J6011" s="70"/>
      <c r="K6011" s="68"/>
    </row>
    <row r="6012" spans="1:11">
      <c r="A6012" s="67" t="s">
        <v>3944</v>
      </c>
      <c r="B6012" s="68" t="s">
        <v>3945</v>
      </c>
      <c r="C6012" s="68" t="s">
        <v>3924</v>
      </c>
      <c r="D6012" s="68" t="s">
        <v>3925</v>
      </c>
      <c r="E6012" s="68" t="s">
        <v>4362</v>
      </c>
      <c r="F6012" s="68" t="s">
        <v>4363</v>
      </c>
      <c r="G6012" s="68" t="s">
        <v>4364</v>
      </c>
      <c r="H6012" s="69">
        <v>73648</v>
      </c>
      <c r="I6012" s="68" t="s">
        <v>5151</v>
      </c>
      <c r="J6012" s="70"/>
      <c r="K6012" s="68"/>
    </row>
    <row r="6013" spans="1:11">
      <c r="A6013" s="67" t="s">
        <v>4449</v>
      </c>
      <c r="B6013" s="68" t="s">
        <v>4450</v>
      </c>
      <c r="C6013" s="68" t="s">
        <v>3924</v>
      </c>
      <c r="D6013" s="68" t="s">
        <v>3925</v>
      </c>
      <c r="E6013" s="68" t="s">
        <v>4362</v>
      </c>
      <c r="F6013" s="68" t="s">
        <v>4363</v>
      </c>
      <c r="G6013" s="68" t="s">
        <v>4364</v>
      </c>
      <c r="H6013" s="69">
        <v>965471</v>
      </c>
      <c r="I6013" s="68" t="s">
        <v>5151</v>
      </c>
      <c r="J6013" s="70"/>
      <c r="K6013" s="68"/>
    </row>
    <row r="6014" spans="1:11">
      <c r="A6014" s="67" t="s">
        <v>5063</v>
      </c>
      <c r="B6014" s="68" t="s">
        <v>5108</v>
      </c>
      <c r="C6014" s="68" t="s">
        <v>3924</v>
      </c>
      <c r="D6014" s="68" t="s">
        <v>3925</v>
      </c>
      <c r="E6014" s="68" t="s">
        <v>4362</v>
      </c>
      <c r="F6014" s="68" t="s">
        <v>4363</v>
      </c>
      <c r="G6014" s="68" t="s">
        <v>4364</v>
      </c>
      <c r="H6014" s="69">
        <v>1041338</v>
      </c>
      <c r="I6014" s="68" t="s">
        <v>5151</v>
      </c>
      <c r="J6014" s="70"/>
      <c r="K6014" s="68"/>
    </row>
    <row r="6015" spans="1:11">
      <c r="A6015" s="67" t="s">
        <v>3946</v>
      </c>
      <c r="B6015" s="68" t="s">
        <v>3947</v>
      </c>
      <c r="C6015" s="68" t="s">
        <v>3924</v>
      </c>
      <c r="D6015" s="68" t="s">
        <v>3925</v>
      </c>
      <c r="E6015" s="68" t="s">
        <v>4362</v>
      </c>
      <c r="F6015" s="68" t="s">
        <v>4363</v>
      </c>
      <c r="G6015" s="68" t="s">
        <v>4364</v>
      </c>
      <c r="H6015" s="69">
        <v>269933</v>
      </c>
      <c r="I6015" s="68" t="s">
        <v>5151</v>
      </c>
      <c r="J6015" s="70"/>
      <c r="K6015" s="68"/>
    </row>
    <row r="6016" spans="1:11">
      <c r="A6016" s="67" t="s">
        <v>3948</v>
      </c>
      <c r="B6016" s="68" t="s">
        <v>3949</v>
      </c>
      <c r="C6016" s="68" t="s">
        <v>3924</v>
      </c>
      <c r="D6016" s="68" t="s">
        <v>3925</v>
      </c>
      <c r="E6016" s="68" t="s">
        <v>4362</v>
      </c>
      <c r="F6016" s="68" t="s">
        <v>4363</v>
      </c>
      <c r="G6016" s="68" t="s">
        <v>4364</v>
      </c>
      <c r="H6016" s="69">
        <v>243065</v>
      </c>
      <c r="I6016" s="68" t="s">
        <v>5151</v>
      </c>
      <c r="J6016" s="70"/>
      <c r="K6016" s="68"/>
    </row>
    <row r="6017" spans="1:11">
      <c r="A6017" s="67" t="s">
        <v>3950</v>
      </c>
      <c r="B6017" s="68" t="s">
        <v>3951</v>
      </c>
      <c r="C6017" s="68" t="s">
        <v>3952</v>
      </c>
      <c r="D6017" s="68" t="s">
        <v>3953</v>
      </c>
      <c r="E6017" s="68" t="s">
        <v>4362</v>
      </c>
      <c r="F6017" s="68" t="s">
        <v>4363</v>
      </c>
      <c r="G6017" s="68" t="s">
        <v>4364</v>
      </c>
      <c r="H6017" s="69">
        <v>1168873</v>
      </c>
      <c r="I6017" s="68" t="s">
        <v>5151</v>
      </c>
      <c r="J6017" s="70"/>
      <c r="K6017" s="68"/>
    </row>
    <row r="6018" spans="1:11">
      <c r="A6018" s="67" t="s">
        <v>3954</v>
      </c>
      <c r="B6018" s="68" t="s">
        <v>3955</v>
      </c>
      <c r="C6018" s="68" t="s">
        <v>3952</v>
      </c>
      <c r="D6018" s="68" t="s">
        <v>3953</v>
      </c>
      <c r="E6018" s="68" t="s">
        <v>4362</v>
      </c>
      <c r="F6018" s="68" t="s">
        <v>4363</v>
      </c>
      <c r="G6018" s="68" t="s">
        <v>4364</v>
      </c>
      <c r="H6018" s="69">
        <v>1489926</v>
      </c>
      <c r="I6018" s="68" t="s">
        <v>5151</v>
      </c>
      <c r="J6018" s="70"/>
      <c r="K6018" s="68"/>
    </row>
    <row r="6019" spans="1:11">
      <c r="A6019" s="67" t="s">
        <v>3956</v>
      </c>
      <c r="B6019" s="68" t="s">
        <v>3957</v>
      </c>
      <c r="C6019" s="68" t="s">
        <v>3952</v>
      </c>
      <c r="D6019" s="68" t="s">
        <v>3953</v>
      </c>
      <c r="E6019" s="68" t="s">
        <v>4362</v>
      </c>
      <c r="F6019" s="68" t="s">
        <v>4363</v>
      </c>
      <c r="G6019" s="68" t="s">
        <v>4364</v>
      </c>
      <c r="H6019" s="69">
        <v>1093279</v>
      </c>
      <c r="I6019" s="68" t="s">
        <v>5151</v>
      </c>
      <c r="J6019" s="70"/>
      <c r="K6019" s="68"/>
    </row>
    <row r="6020" spans="1:11">
      <c r="A6020" s="67" t="s">
        <v>3958</v>
      </c>
      <c r="B6020" s="68" t="s">
        <v>3959</v>
      </c>
      <c r="C6020" s="68" t="s">
        <v>3952</v>
      </c>
      <c r="D6020" s="68" t="s">
        <v>3953</v>
      </c>
      <c r="E6020" s="68" t="s">
        <v>4362</v>
      </c>
      <c r="F6020" s="68" t="s">
        <v>4363</v>
      </c>
      <c r="G6020" s="68" t="s">
        <v>4364</v>
      </c>
      <c r="H6020" s="69">
        <v>331976</v>
      </c>
      <c r="I6020" s="68" t="s">
        <v>5151</v>
      </c>
      <c r="J6020" s="70"/>
      <c r="K6020" s="68"/>
    </row>
    <row r="6021" spans="1:11">
      <c r="A6021" s="67" t="s">
        <v>5074</v>
      </c>
      <c r="B6021" s="68" t="s">
        <v>4666</v>
      </c>
      <c r="C6021" s="68" t="s">
        <v>3952</v>
      </c>
      <c r="D6021" s="68" t="s">
        <v>3953</v>
      </c>
      <c r="E6021" s="68" t="s">
        <v>4362</v>
      </c>
      <c r="F6021" s="68" t="s">
        <v>4363</v>
      </c>
      <c r="G6021" s="68" t="s">
        <v>4364</v>
      </c>
      <c r="H6021" s="69">
        <v>27986</v>
      </c>
      <c r="I6021" s="68" t="s">
        <v>5151</v>
      </c>
      <c r="J6021" s="70"/>
      <c r="K6021" s="68"/>
    </row>
    <row r="6022" spans="1:11">
      <c r="A6022" s="67" t="s">
        <v>3960</v>
      </c>
      <c r="B6022" s="68" t="s">
        <v>3961</v>
      </c>
      <c r="C6022" s="68" t="s">
        <v>3952</v>
      </c>
      <c r="D6022" s="68" t="s">
        <v>3953</v>
      </c>
      <c r="E6022" s="68" t="s">
        <v>4362</v>
      </c>
      <c r="F6022" s="68" t="s">
        <v>4363</v>
      </c>
      <c r="G6022" s="68" t="s">
        <v>4364</v>
      </c>
      <c r="H6022" s="69">
        <v>153535</v>
      </c>
      <c r="I6022" s="68" t="s">
        <v>5151</v>
      </c>
      <c r="J6022" s="70"/>
      <c r="K6022" s="68"/>
    </row>
    <row r="6023" spans="1:11">
      <c r="A6023" s="67" t="s">
        <v>3962</v>
      </c>
      <c r="B6023" s="68" t="s">
        <v>3963</v>
      </c>
      <c r="C6023" s="68" t="s">
        <v>3952</v>
      </c>
      <c r="D6023" s="68" t="s">
        <v>3953</v>
      </c>
      <c r="E6023" s="68" t="s">
        <v>4362</v>
      </c>
      <c r="F6023" s="68" t="s">
        <v>4363</v>
      </c>
      <c r="G6023" s="68" t="s">
        <v>4364</v>
      </c>
      <c r="H6023" s="69">
        <v>17273253</v>
      </c>
      <c r="I6023" s="68" t="s">
        <v>5151</v>
      </c>
      <c r="J6023" s="70"/>
      <c r="K6023" s="68"/>
    </row>
    <row r="6024" spans="1:11">
      <c r="A6024" s="67" t="s">
        <v>4330</v>
      </c>
      <c r="B6024" s="68" t="s">
        <v>4213</v>
      </c>
      <c r="C6024" s="68" t="s">
        <v>3952</v>
      </c>
      <c r="D6024" s="68" t="s">
        <v>3953</v>
      </c>
      <c r="E6024" s="68" t="s">
        <v>4362</v>
      </c>
      <c r="F6024" s="68" t="s">
        <v>4363</v>
      </c>
      <c r="G6024" s="68" t="s">
        <v>4364</v>
      </c>
      <c r="H6024" s="69">
        <v>1360604</v>
      </c>
      <c r="I6024" s="68" t="s">
        <v>5151</v>
      </c>
      <c r="J6024" s="70"/>
      <c r="K6024" s="68"/>
    </row>
    <row r="6025" spans="1:11">
      <c r="A6025" s="67" t="s">
        <v>3964</v>
      </c>
      <c r="B6025" s="68" t="s">
        <v>3965</v>
      </c>
      <c r="C6025" s="68" t="s">
        <v>3952</v>
      </c>
      <c r="D6025" s="68" t="s">
        <v>3953</v>
      </c>
      <c r="E6025" s="68" t="s">
        <v>4362</v>
      </c>
      <c r="F6025" s="68" t="s">
        <v>4363</v>
      </c>
      <c r="G6025" s="68" t="s">
        <v>4364</v>
      </c>
      <c r="H6025" s="69">
        <v>190164</v>
      </c>
      <c r="I6025" s="68" t="s">
        <v>5151</v>
      </c>
      <c r="J6025" s="70"/>
      <c r="K6025" s="68"/>
    </row>
    <row r="6026" spans="1:11">
      <c r="A6026" s="67" t="s">
        <v>3966</v>
      </c>
      <c r="B6026" s="68" t="s">
        <v>3967</v>
      </c>
      <c r="C6026" s="68" t="s">
        <v>3952</v>
      </c>
      <c r="D6026" s="68" t="s">
        <v>3953</v>
      </c>
      <c r="E6026" s="68" t="s">
        <v>4362</v>
      </c>
      <c r="F6026" s="68" t="s">
        <v>4363</v>
      </c>
      <c r="G6026" s="68" t="s">
        <v>4364</v>
      </c>
      <c r="H6026" s="69">
        <v>471310</v>
      </c>
      <c r="I6026" s="68" t="s">
        <v>5151</v>
      </c>
      <c r="J6026" s="70"/>
      <c r="K6026" s="68"/>
    </row>
    <row r="6027" spans="1:11">
      <c r="A6027" s="67" t="s">
        <v>3968</v>
      </c>
      <c r="B6027" s="68" t="s">
        <v>3969</v>
      </c>
      <c r="C6027" s="68" t="s">
        <v>3970</v>
      </c>
      <c r="D6027" s="68" t="s">
        <v>3971</v>
      </c>
      <c r="E6027" s="68" t="s">
        <v>4362</v>
      </c>
      <c r="F6027" s="68" t="s">
        <v>4363</v>
      </c>
      <c r="G6027" s="68" t="s">
        <v>4364</v>
      </c>
      <c r="H6027" s="69">
        <v>691366</v>
      </c>
      <c r="I6027" s="68" t="s">
        <v>5151</v>
      </c>
      <c r="J6027" s="70"/>
      <c r="K6027" s="68"/>
    </row>
    <row r="6028" spans="1:11">
      <c r="A6028" s="67" t="s">
        <v>3972</v>
      </c>
      <c r="B6028" s="68" t="s">
        <v>3973</v>
      </c>
      <c r="C6028" s="68" t="s">
        <v>3970</v>
      </c>
      <c r="D6028" s="68" t="s">
        <v>3971</v>
      </c>
      <c r="E6028" s="68" t="s">
        <v>4362</v>
      </c>
      <c r="F6028" s="68" t="s">
        <v>4363</v>
      </c>
      <c r="G6028" s="68" t="s">
        <v>4364</v>
      </c>
      <c r="H6028" s="69">
        <v>788433</v>
      </c>
      <c r="I6028" s="68" t="s">
        <v>5151</v>
      </c>
      <c r="J6028" s="70"/>
      <c r="K6028" s="68"/>
    </row>
    <row r="6029" spans="1:11">
      <c r="A6029" s="67" t="s">
        <v>3974</v>
      </c>
      <c r="B6029" s="68" t="s">
        <v>3975</v>
      </c>
      <c r="C6029" s="68" t="s">
        <v>3970</v>
      </c>
      <c r="D6029" s="68" t="s">
        <v>3971</v>
      </c>
      <c r="E6029" s="68" t="s">
        <v>4362</v>
      </c>
      <c r="F6029" s="68" t="s">
        <v>4363</v>
      </c>
      <c r="G6029" s="68" t="s">
        <v>4364</v>
      </c>
      <c r="H6029" s="69">
        <v>1173040</v>
      </c>
      <c r="I6029" s="68" t="s">
        <v>5151</v>
      </c>
      <c r="J6029" s="70"/>
      <c r="K6029" s="68"/>
    </row>
    <row r="6030" spans="1:11">
      <c r="A6030" s="67" t="s">
        <v>3976</v>
      </c>
      <c r="B6030" s="68" t="s">
        <v>3977</v>
      </c>
      <c r="C6030" s="68" t="s">
        <v>3970</v>
      </c>
      <c r="D6030" s="68" t="s">
        <v>3971</v>
      </c>
      <c r="E6030" s="68" t="s">
        <v>4362</v>
      </c>
      <c r="F6030" s="68" t="s">
        <v>4363</v>
      </c>
      <c r="G6030" s="68" t="s">
        <v>4364</v>
      </c>
      <c r="H6030" s="69">
        <v>704733</v>
      </c>
      <c r="I6030" s="68" t="s">
        <v>5151</v>
      </c>
      <c r="J6030" s="70"/>
      <c r="K6030" s="68"/>
    </row>
    <row r="6031" spans="1:11">
      <c r="A6031" s="67" t="s">
        <v>3978</v>
      </c>
      <c r="B6031" s="68" t="s">
        <v>3979</v>
      </c>
      <c r="C6031" s="68" t="s">
        <v>3970</v>
      </c>
      <c r="D6031" s="68" t="s">
        <v>3971</v>
      </c>
      <c r="E6031" s="68" t="s">
        <v>4362</v>
      </c>
      <c r="F6031" s="68" t="s">
        <v>4363</v>
      </c>
      <c r="G6031" s="68" t="s">
        <v>4364</v>
      </c>
      <c r="H6031" s="69">
        <v>872577</v>
      </c>
      <c r="I6031" s="68" t="s">
        <v>5151</v>
      </c>
      <c r="J6031" s="70"/>
      <c r="K6031" s="68"/>
    </row>
    <row r="6032" spans="1:11">
      <c r="A6032" s="67" t="s">
        <v>3980</v>
      </c>
      <c r="B6032" s="68" t="s">
        <v>3981</v>
      </c>
      <c r="C6032" s="68" t="s">
        <v>3970</v>
      </c>
      <c r="D6032" s="68" t="s">
        <v>3971</v>
      </c>
      <c r="E6032" s="68" t="s">
        <v>4362</v>
      </c>
      <c r="F6032" s="68" t="s">
        <v>4363</v>
      </c>
      <c r="G6032" s="68" t="s">
        <v>4364</v>
      </c>
      <c r="H6032" s="69">
        <v>254852</v>
      </c>
      <c r="I6032" s="68" t="s">
        <v>5151</v>
      </c>
      <c r="J6032" s="70"/>
      <c r="K6032" s="68"/>
    </row>
    <row r="6033" spans="1:11">
      <c r="A6033" s="67" t="s">
        <v>3982</v>
      </c>
      <c r="B6033" s="68" t="s">
        <v>3983</v>
      </c>
      <c r="C6033" s="68" t="s">
        <v>3970</v>
      </c>
      <c r="D6033" s="68" t="s">
        <v>3971</v>
      </c>
      <c r="E6033" s="68" t="s">
        <v>4362</v>
      </c>
      <c r="F6033" s="68" t="s">
        <v>4363</v>
      </c>
      <c r="G6033" s="68" t="s">
        <v>4364</v>
      </c>
      <c r="H6033" s="69">
        <v>78355</v>
      </c>
      <c r="I6033" s="68" t="s">
        <v>5151</v>
      </c>
      <c r="J6033" s="70"/>
      <c r="K6033" s="68"/>
    </row>
    <row r="6034" spans="1:11">
      <c r="A6034" s="67" t="s">
        <v>3984</v>
      </c>
      <c r="B6034" s="68" t="s">
        <v>3985</v>
      </c>
      <c r="C6034" s="68" t="s">
        <v>3970</v>
      </c>
      <c r="D6034" s="68" t="s">
        <v>3971</v>
      </c>
      <c r="E6034" s="68" t="s">
        <v>4362</v>
      </c>
      <c r="F6034" s="68" t="s">
        <v>4363</v>
      </c>
      <c r="G6034" s="68" t="s">
        <v>4364</v>
      </c>
      <c r="H6034" s="69">
        <v>13046</v>
      </c>
      <c r="I6034" s="68" t="s">
        <v>5151</v>
      </c>
      <c r="J6034" s="70"/>
      <c r="K6034" s="68"/>
    </row>
    <row r="6035" spans="1:11">
      <c r="A6035" s="67" t="s">
        <v>5075</v>
      </c>
      <c r="B6035" s="68" t="s">
        <v>5117</v>
      </c>
      <c r="C6035" s="68" t="s">
        <v>3970</v>
      </c>
      <c r="D6035" s="68" t="s">
        <v>3971</v>
      </c>
      <c r="E6035" s="68" t="s">
        <v>4362</v>
      </c>
      <c r="F6035" s="68" t="s">
        <v>4363</v>
      </c>
      <c r="G6035" s="68" t="s">
        <v>4364</v>
      </c>
      <c r="H6035" s="69">
        <v>17919</v>
      </c>
      <c r="I6035" s="68" t="s">
        <v>5151</v>
      </c>
      <c r="J6035" s="70"/>
      <c r="K6035" s="68"/>
    </row>
    <row r="6036" spans="1:11">
      <c r="A6036" s="67" t="s">
        <v>5064</v>
      </c>
      <c r="B6036" s="68" t="s">
        <v>5109</v>
      </c>
      <c r="C6036" s="68" t="s">
        <v>3970</v>
      </c>
      <c r="D6036" s="68" t="s">
        <v>3971</v>
      </c>
      <c r="E6036" s="68" t="s">
        <v>4362</v>
      </c>
      <c r="F6036" s="68" t="s">
        <v>4363</v>
      </c>
      <c r="G6036" s="68" t="s">
        <v>4364</v>
      </c>
      <c r="H6036" s="69">
        <v>49400</v>
      </c>
      <c r="I6036" s="68" t="s">
        <v>5151</v>
      </c>
      <c r="J6036" s="70"/>
      <c r="K6036" s="68"/>
    </row>
    <row r="6037" spans="1:11">
      <c r="A6037" s="67" t="s">
        <v>3986</v>
      </c>
      <c r="B6037" s="68" t="s">
        <v>3987</v>
      </c>
      <c r="C6037" s="68" t="s">
        <v>3970</v>
      </c>
      <c r="D6037" s="68" t="s">
        <v>3971</v>
      </c>
      <c r="E6037" s="68" t="s">
        <v>4362</v>
      </c>
      <c r="F6037" s="68" t="s">
        <v>4363</v>
      </c>
      <c r="G6037" s="68" t="s">
        <v>4364</v>
      </c>
      <c r="H6037" s="69">
        <v>-211</v>
      </c>
      <c r="I6037" s="68" t="s">
        <v>5151</v>
      </c>
      <c r="J6037" s="70"/>
      <c r="K6037" s="68"/>
    </row>
    <row r="6038" spans="1:11">
      <c r="A6038" s="67" t="s">
        <v>3988</v>
      </c>
      <c r="B6038" s="68" t="s">
        <v>3989</v>
      </c>
      <c r="C6038" s="68" t="s">
        <v>3970</v>
      </c>
      <c r="D6038" s="68" t="s">
        <v>3971</v>
      </c>
      <c r="E6038" s="68" t="s">
        <v>4362</v>
      </c>
      <c r="F6038" s="68" t="s">
        <v>4363</v>
      </c>
      <c r="G6038" s="68" t="s">
        <v>4364</v>
      </c>
      <c r="H6038" s="69">
        <v>59307</v>
      </c>
      <c r="I6038" s="68" t="s">
        <v>5151</v>
      </c>
      <c r="J6038" s="70"/>
      <c r="K6038" s="68"/>
    </row>
    <row r="6039" spans="1:11">
      <c r="A6039" s="67" t="s">
        <v>3990</v>
      </c>
      <c r="B6039" s="68" t="s">
        <v>3991</v>
      </c>
      <c r="C6039" s="68" t="s">
        <v>3970</v>
      </c>
      <c r="D6039" s="68" t="s">
        <v>3971</v>
      </c>
      <c r="E6039" s="68" t="s">
        <v>4362</v>
      </c>
      <c r="F6039" s="68" t="s">
        <v>4363</v>
      </c>
      <c r="G6039" s="68" t="s">
        <v>4364</v>
      </c>
      <c r="H6039" s="69">
        <v>190052</v>
      </c>
      <c r="I6039" s="68" t="s">
        <v>5151</v>
      </c>
      <c r="J6039" s="70"/>
      <c r="K6039" s="68"/>
    </row>
    <row r="6040" spans="1:11">
      <c r="A6040" s="67" t="s">
        <v>3992</v>
      </c>
      <c r="B6040" s="68" t="s">
        <v>3993</v>
      </c>
      <c r="C6040" s="68" t="s">
        <v>3970</v>
      </c>
      <c r="D6040" s="68" t="s">
        <v>3971</v>
      </c>
      <c r="E6040" s="68" t="s">
        <v>4362</v>
      </c>
      <c r="F6040" s="68" t="s">
        <v>4363</v>
      </c>
      <c r="G6040" s="68" t="s">
        <v>4364</v>
      </c>
      <c r="H6040" s="69">
        <v>570</v>
      </c>
      <c r="I6040" s="68" t="s">
        <v>5151</v>
      </c>
      <c r="J6040" s="70"/>
      <c r="K6040" s="68"/>
    </row>
    <row r="6041" spans="1:11">
      <c r="A6041" s="67" t="s">
        <v>3994</v>
      </c>
      <c r="B6041" s="68" t="s">
        <v>3995</v>
      </c>
      <c r="C6041" s="68" t="s">
        <v>3970</v>
      </c>
      <c r="D6041" s="68" t="s">
        <v>3971</v>
      </c>
      <c r="E6041" s="68" t="s">
        <v>4362</v>
      </c>
      <c r="F6041" s="68" t="s">
        <v>4363</v>
      </c>
      <c r="G6041" s="68" t="s">
        <v>4364</v>
      </c>
      <c r="H6041" s="69">
        <v>2452</v>
      </c>
      <c r="I6041" s="68" t="s">
        <v>5151</v>
      </c>
      <c r="J6041" s="70"/>
      <c r="K6041" s="68"/>
    </row>
    <row r="6042" spans="1:11">
      <c r="A6042" s="67" t="s">
        <v>4271</v>
      </c>
      <c r="B6042" s="68" t="s">
        <v>4272</v>
      </c>
      <c r="C6042" s="68" t="s">
        <v>3970</v>
      </c>
      <c r="D6042" s="68" t="s">
        <v>3971</v>
      </c>
      <c r="E6042" s="68" t="s">
        <v>4362</v>
      </c>
      <c r="F6042" s="68" t="s">
        <v>4363</v>
      </c>
      <c r="G6042" s="68" t="s">
        <v>4364</v>
      </c>
      <c r="H6042" s="69">
        <v>25304</v>
      </c>
      <c r="I6042" s="68" t="s">
        <v>5151</v>
      </c>
      <c r="J6042" s="70"/>
      <c r="K6042" s="68"/>
    </row>
    <row r="6043" spans="1:11">
      <c r="A6043" s="67" t="s">
        <v>4273</v>
      </c>
      <c r="B6043" s="68" t="s">
        <v>4274</v>
      </c>
      <c r="C6043" s="68" t="s">
        <v>3970</v>
      </c>
      <c r="D6043" s="68" t="s">
        <v>3971</v>
      </c>
      <c r="E6043" s="68" t="s">
        <v>4362</v>
      </c>
      <c r="F6043" s="68" t="s">
        <v>4363</v>
      </c>
      <c r="G6043" s="68" t="s">
        <v>4364</v>
      </c>
      <c r="H6043" s="69">
        <v>4488</v>
      </c>
      <c r="I6043" s="68" t="s">
        <v>5151</v>
      </c>
      <c r="J6043" s="70"/>
      <c r="K6043" s="68"/>
    </row>
    <row r="6044" spans="1:11">
      <c r="A6044" s="67" t="s">
        <v>4451</v>
      </c>
      <c r="B6044" s="68" t="s">
        <v>4452</v>
      </c>
      <c r="C6044" s="68" t="s">
        <v>3970</v>
      </c>
      <c r="D6044" s="68" t="s">
        <v>3971</v>
      </c>
      <c r="E6044" s="68" t="s">
        <v>4362</v>
      </c>
      <c r="F6044" s="68" t="s">
        <v>4363</v>
      </c>
      <c r="G6044" s="68" t="s">
        <v>4364</v>
      </c>
      <c r="H6044" s="69">
        <v>32904</v>
      </c>
      <c r="I6044" s="68" t="s">
        <v>5151</v>
      </c>
      <c r="J6044" s="70"/>
      <c r="K6044" s="68"/>
    </row>
    <row r="6045" spans="1:11">
      <c r="A6045" s="67" t="s">
        <v>4331</v>
      </c>
      <c r="B6045" s="68" t="s">
        <v>4213</v>
      </c>
      <c r="C6045" s="68" t="s">
        <v>3970</v>
      </c>
      <c r="D6045" s="68" t="s">
        <v>3971</v>
      </c>
      <c r="E6045" s="68" t="s">
        <v>4362</v>
      </c>
      <c r="F6045" s="68" t="s">
        <v>4363</v>
      </c>
      <c r="G6045" s="68" t="s">
        <v>4364</v>
      </c>
      <c r="H6045" s="69">
        <v>1131450</v>
      </c>
      <c r="I6045" s="68" t="s">
        <v>5151</v>
      </c>
      <c r="J6045" s="70"/>
      <c r="K6045" s="68"/>
    </row>
    <row r="6046" spans="1:11">
      <c r="A6046" s="67" t="s">
        <v>4453</v>
      </c>
      <c r="B6046" s="68" t="s">
        <v>4454</v>
      </c>
      <c r="C6046" s="68" t="s">
        <v>3970</v>
      </c>
      <c r="D6046" s="68" t="s">
        <v>3971</v>
      </c>
      <c r="E6046" s="68" t="s">
        <v>4362</v>
      </c>
      <c r="F6046" s="68" t="s">
        <v>4363</v>
      </c>
      <c r="G6046" s="68" t="s">
        <v>4364</v>
      </c>
      <c r="H6046" s="69">
        <v>7551</v>
      </c>
      <c r="I6046" s="68" t="s">
        <v>5151</v>
      </c>
      <c r="J6046" s="70"/>
      <c r="K6046" s="68"/>
    </row>
    <row r="6047" spans="1:11">
      <c r="A6047" s="67" t="s">
        <v>4332</v>
      </c>
      <c r="B6047" s="68" t="s">
        <v>4333</v>
      </c>
      <c r="C6047" s="68" t="s">
        <v>3970</v>
      </c>
      <c r="D6047" s="68" t="s">
        <v>3971</v>
      </c>
      <c r="E6047" s="68" t="s">
        <v>4362</v>
      </c>
      <c r="F6047" s="68" t="s">
        <v>4363</v>
      </c>
      <c r="G6047" s="68" t="s">
        <v>4364</v>
      </c>
      <c r="H6047" s="69">
        <v>1373</v>
      </c>
      <c r="I6047" s="68" t="s">
        <v>5151</v>
      </c>
      <c r="J6047" s="70"/>
      <c r="K6047" s="68"/>
    </row>
    <row r="6048" spans="1:11">
      <c r="A6048" s="67" t="s">
        <v>5076</v>
      </c>
      <c r="B6048" s="68" t="s">
        <v>4667</v>
      </c>
      <c r="C6048" s="68" t="s">
        <v>3970</v>
      </c>
      <c r="D6048" s="68" t="s">
        <v>3971</v>
      </c>
      <c r="E6048" s="68" t="s">
        <v>4362</v>
      </c>
      <c r="F6048" s="68" t="s">
        <v>4363</v>
      </c>
      <c r="G6048" s="68" t="s">
        <v>4364</v>
      </c>
      <c r="H6048" s="69">
        <v>3579</v>
      </c>
      <c r="I6048" s="68" t="s">
        <v>5151</v>
      </c>
      <c r="J6048" s="70"/>
      <c r="K6048" s="68"/>
    </row>
    <row r="6049" spans="1:11">
      <c r="A6049" s="67" t="s">
        <v>5065</v>
      </c>
      <c r="B6049" s="68" t="s">
        <v>5110</v>
      </c>
      <c r="C6049" s="68" t="s">
        <v>3970</v>
      </c>
      <c r="D6049" s="68" t="s">
        <v>3971</v>
      </c>
      <c r="E6049" s="68" t="s">
        <v>4362</v>
      </c>
      <c r="F6049" s="68" t="s">
        <v>4363</v>
      </c>
      <c r="G6049" s="68" t="s">
        <v>4364</v>
      </c>
      <c r="H6049" s="69">
        <v>210</v>
      </c>
      <c r="I6049" s="68" t="s">
        <v>5151</v>
      </c>
      <c r="J6049" s="70"/>
      <c r="K6049" s="68"/>
    </row>
    <row r="6050" spans="1:11">
      <c r="A6050" s="67" t="s">
        <v>5077</v>
      </c>
      <c r="B6050" s="68" t="s">
        <v>5118</v>
      </c>
      <c r="C6050" s="68" t="s">
        <v>3970</v>
      </c>
      <c r="D6050" s="68" t="s">
        <v>3971</v>
      </c>
      <c r="E6050" s="68" t="s">
        <v>4362</v>
      </c>
      <c r="F6050" s="68" t="s">
        <v>4363</v>
      </c>
      <c r="G6050" s="68" t="s">
        <v>4364</v>
      </c>
      <c r="H6050" s="69">
        <v>8927</v>
      </c>
      <c r="I6050" s="68" t="s">
        <v>5151</v>
      </c>
      <c r="J6050" s="70"/>
      <c r="K6050" s="68"/>
    </row>
    <row r="6051" spans="1:11">
      <c r="A6051" s="67" t="s">
        <v>3998</v>
      </c>
      <c r="B6051" s="68" t="s">
        <v>3999</v>
      </c>
      <c r="C6051" s="68" t="s">
        <v>3970</v>
      </c>
      <c r="D6051" s="68" t="s">
        <v>3971</v>
      </c>
      <c r="E6051" s="68" t="s">
        <v>4362</v>
      </c>
      <c r="F6051" s="68" t="s">
        <v>4363</v>
      </c>
      <c r="G6051" s="68" t="s">
        <v>4364</v>
      </c>
      <c r="H6051" s="69">
        <v>352329</v>
      </c>
      <c r="I6051" s="68" t="s">
        <v>5151</v>
      </c>
      <c r="J6051" s="70"/>
      <c r="K6051" s="68"/>
    </row>
    <row r="6052" spans="1:11">
      <c r="A6052" s="67" t="s">
        <v>4000</v>
      </c>
      <c r="B6052" s="68" t="s">
        <v>4001</v>
      </c>
      <c r="C6052" s="68" t="s">
        <v>3970</v>
      </c>
      <c r="D6052" s="68" t="s">
        <v>3971</v>
      </c>
      <c r="E6052" s="68" t="s">
        <v>4362</v>
      </c>
      <c r="F6052" s="68" t="s">
        <v>4363</v>
      </c>
      <c r="G6052" s="68" t="s">
        <v>4364</v>
      </c>
      <c r="H6052" s="69">
        <v>157375</v>
      </c>
      <c r="I6052" s="68" t="s">
        <v>5151</v>
      </c>
      <c r="J6052" s="70"/>
      <c r="K6052" s="68"/>
    </row>
    <row r="6053" spans="1:11">
      <c r="A6053" s="67" t="s">
        <v>4002</v>
      </c>
      <c r="B6053" s="68" t="s">
        <v>4003</v>
      </c>
      <c r="C6053" s="68" t="s">
        <v>4004</v>
      </c>
      <c r="D6053" s="68" t="s">
        <v>4005</v>
      </c>
      <c r="E6053" s="68" t="s">
        <v>4362</v>
      </c>
      <c r="F6053" s="68" t="s">
        <v>4363</v>
      </c>
      <c r="G6053" s="68" t="s">
        <v>4364</v>
      </c>
      <c r="H6053" s="69">
        <v>1565725</v>
      </c>
      <c r="I6053" s="68" t="s">
        <v>5151</v>
      </c>
      <c r="J6053" s="70"/>
      <c r="K6053" s="68"/>
    </row>
    <row r="6054" spans="1:11">
      <c r="A6054" s="67" t="s">
        <v>4006</v>
      </c>
      <c r="B6054" s="68" t="s">
        <v>4007</v>
      </c>
      <c r="C6054" s="68" t="s">
        <v>4004</v>
      </c>
      <c r="D6054" s="68" t="s">
        <v>4005</v>
      </c>
      <c r="E6054" s="68" t="s">
        <v>4362</v>
      </c>
      <c r="F6054" s="68" t="s">
        <v>4363</v>
      </c>
      <c r="G6054" s="68" t="s">
        <v>4364</v>
      </c>
      <c r="H6054" s="69">
        <v>1929654</v>
      </c>
      <c r="I6054" s="68" t="s">
        <v>5151</v>
      </c>
      <c r="J6054" s="70"/>
      <c r="K6054" s="68"/>
    </row>
    <row r="6055" spans="1:11">
      <c r="A6055" s="67" t="s">
        <v>4008</v>
      </c>
      <c r="B6055" s="68" t="s">
        <v>4009</v>
      </c>
      <c r="C6055" s="68" t="s">
        <v>4004</v>
      </c>
      <c r="D6055" s="68" t="s">
        <v>4005</v>
      </c>
      <c r="E6055" s="68" t="s">
        <v>4362</v>
      </c>
      <c r="F6055" s="68" t="s">
        <v>4363</v>
      </c>
      <c r="G6055" s="68" t="s">
        <v>4364</v>
      </c>
      <c r="H6055" s="69">
        <v>214753</v>
      </c>
      <c r="I6055" s="68" t="s">
        <v>5151</v>
      </c>
      <c r="J6055" s="70"/>
      <c r="K6055" s="68"/>
    </row>
    <row r="6056" spans="1:11">
      <c r="A6056" s="67" t="s">
        <v>4010</v>
      </c>
      <c r="B6056" s="68" t="s">
        <v>4011</v>
      </c>
      <c r="C6056" s="68" t="s">
        <v>4004</v>
      </c>
      <c r="D6056" s="68" t="s">
        <v>4005</v>
      </c>
      <c r="E6056" s="68" t="s">
        <v>4362</v>
      </c>
      <c r="F6056" s="68" t="s">
        <v>4363</v>
      </c>
      <c r="G6056" s="68" t="s">
        <v>4364</v>
      </c>
      <c r="H6056" s="69">
        <v>139786</v>
      </c>
      <c r="I6056" s="68" t="s">
        <v>5151</v>
      </c>
      <c r="J6056" s="70"/>
      <c r="K6056" s="68"/>
    </row>
    <row r="6057" spans="1:11">
      <c r="A6057" s="67" t="s">
        <v>4012</v>
      </c>
      <c r="B6057" s="68" t="s">
        <v>4013</v>
      </c>
      <c r="C6057" s="68" t="s">
        <v>4004</v>
      </c>
      <c r="D6057" s="68" t="s">
        <v>4005</v>
      </c>
      <c r="E6057" s="68" t="s">
        <v>4362</v>
      </c>
      <c r="F6057" s="68" t="s">
        <v>4363</v>
      </c>
      <c r="G6057" s="68" t="s">
        <v>4364</v>
      </c>
      <c r="H6057" s="69">
        <v>52757</v>
      </c>
      <c r="I6057" s="68" t="s">
        <v>5151</v>
      </c>
      <c r="J6057" s="70"/>
      <c r="K6057" s="68"/>
    </row>
    <row r="6058" spans="1:11">
      <c r="A6058" s="67" t="s">
        <v>4014</v>
      </c>
      <c r="B6058" s="68" t="s">
        <v>4015</v>
      </c>
      <c r="C6058" s="68" t="s">
        <v>4004</v>
      </c>
      <c r="D6058" s="68" t="s">
        <v>4005</v>
      </c>
      <c r="E6058" s="68" t="s">
        <v>4362</v>
      </c>
      <c r="F6058" s="68" t="s">
        <v>4363</v>
      </c>
      <c r="G6058" s="68" t="s">
        <v>4364</v>
      </c>
      <c r="H6058" s="69">
        <v>251238</v>
      </c>
      <c r="I6058" s="68" t="s">
        <v>5151</v>
      </c>
      <c r="J6058" s="70"/>
      <c r="K6058" s="68"/>
    </row>
    <row r="6059" spans="1:11">
      <c r="A6059" s="67" t="s">
        <v>4282</v>
      </c>
      <c r="B6059" s="68" t="s">
        <v>4213</v>
      </c>
      <c r="C6059" s="68" t="s">
        <v>4004</v>
      </c>
      <c r="D6059" s="68" t="s">
        <v>4005</v>
      </c>
      <c r="E6059" s="68" t="s">
        <v>4362</v>
      </c>
      <c r="F6059" s="68" t="s">
        <v>4363</v>
      </c>
      <c r="G6059" s="68" t="s">
        <v>4364</v>
      </c>
      <c r="H6059" s="69">
        <v>1171063</v>
      </c>
      <c r="I6059" s="68" t="s">
        <v>5151</v>
      </c>
      <c r="J6059" s="70"/>
      <c r="K6059" s="68"/>
    </row>
    <row r="6060" spans="1:11">
      <c r="A6060" s="67" t="s">
        <v>4016</v>
      </c>
      <c r="B6060" s="68" t="s">
        <v>4017</v>
      </c>
      <c r="C6060" s="68" t="s">
        <v>4004</v>
      </c>
      <c r="D6060" s="68" t="s">
        <v>4005</v>
      </c>
      <c r="E6060" s="68" t="s">
        <v>4362</v>
      </c>
      <c r="F6060" s="68" t="s">
        <v>4363</v>
      </c>
      <c r="G6060" s="68" t="s">
        <v>4364</v>
      </c>
      <c r="H6060" s="69">
        <v>232486</v>
      </c>
      <c r="I6060" s="68" t="s">
        <v>5151</v>
      </c>
      <c r="J6060" s="70"/>
      <c r="K6060" s="68"/>
    </row>
    <row r="6061" spans="1:11">
      <c r="A6061" s="67" t="s">
        <v>4018</v>
      </c>
      <c r="B6061" s="68" t="s">
        <v>4019</v>
      </c>
      <c r="C6061" s="68" t="s">
        <v>4004</v>
      </c>
      <c r="D6061" s="68" t="s">
        <v>4005</v>
      </c>
      <c r="E6061" s="68" t="s">
        <v>4362</v>
      </c>
      <c r="F6061" s="68" t="s">
        <v>4363</v>
      </c>
      <c r="G6061" s="68" t="s">
        <v>4364</v>
      </c>
      <c r="H6061" s="69">
        <v>330026</v>
      </c>
      <c r="I6061" s="68" t="s">
        <v>5151</v>
      </c>
      <c r="J6061" s="70"/>
      <c r="K6061" s="68"/>
    </row>
    <row r="6062" spans="1:11">
      <c r="A6062" s="67" t="s">
        <v>4020</v>
      </c>
      <c r="B6062" s="68" t="s">
        <v>4021</v>
      </c>
      <c r="C6062" s="68" t="s">
        <v>4022</v>
      </c>
      <c r="D6062" s="68" t="s">
        <v>4023</v>
      </c>
      <c r="E6062" s="68" t="s">
        <v>4362</v>
      </c>
      <c r="F6062" s="68" t="s">
        <v>4363</v>
      </c>
      <c r="G6062" s="68" t="s">
        <v>4364</v>
      </c>
      <c r="H6062" s="69">
        <v>3925690</v>
      </c>
      <c r="I6062" s="68" t="s">
        <v>5151</v>
      </c>
      <c r="J6062" s="70"/>
      <c r="K6062" s="68"/>
    </row>
    <row r="6063" spans="1:11">
      <c r="A6063" s="67" t="s">
        <v>4024</v>
      </c>
      <c r="B6063" s="68" t="s">
        <v>4025</v>
      </c>
      <c r="C6063" s="68" t="s">
        <v>4022</v>
      </c>
      <c r="D6063" s="68" t="s">
        <v>4023</v>
      </c>
      <c r="E6063" s="68" t="s">
        <v>4362</v>
      </c>
      <c r="F6063" s="68" t="s">
        <v>4363</v>
      </c>
      <c r="G6063" s="68" t="s">
        <v>4364</v>
      </c>
      <c r="H6063" s="69">
        <v>77393</v>
      </c>
      <c r="I6063" s="68" t="s">
        <v>5151</v>
      </c>
      <c r="J6063" s="70"/>
      <c r="K6063" s="68"/>
    </row>
    <row r="6064" spans="1:11">
      <c r="A6064" s="67" t="s">
        <v>4026</v>
      </c>
      <c r="B6064" s="68" t="s">
        <v>4027</v>
      </c>
      <c r="C6064" s="68" t="s">
        <v>4022</v>
      </c>
      <c r="D6064" s="68" t="s">
        <v>4023</v>
      </c>
      <c r="E6064" s="68" t="s">
        <v>4362</v>
      </c>
      <c r="F6064" s="68" t="s">
        <v>4363</v>
      </c>
      <c r="G6064" s="68" t="s">
        <v>4364</v>
      </c>
      <c r="H6064" s="69">
        <v>35888</v>
      </c>
      <c r="I6064" s="68" t="s">
        <v>5151</v>
      </c>
      <c r="J6064" s="70"/>
      <c r="K6064" s="68"/>
    </row>
    <row r="6065" spans="1:11">
      <c r="A6065" s="67" t="s">
        <v>4459</v>
      </c>
      <c r="B6065" s="68" t="s">
        <v>4460</v>
      </c>
      <c r="C6065" s="68" t="s">
        <v>4022</v>
      </c>
      <c r="D6065" s="68" t="s">
        <v>4023</v>
      </c>
      <c r="E6065" s="68" t="s">
        <v>4362</v>
      </c>
      <c r="F6065" s="68" t="s">
        <v>4363</v>
      </c>
      <c r="G6065" s="68" t="s">
        <v>4364</v>
      </c>
      <c r="H6065" s="69">
        <v>59813</v>
      </c>
      <c r="I6065" s="68" t="s">
        <v>5151</v>
      </c>
      <c r="J6065" s="70"/>
      <c r="K6065" s="68"/>
    </row>
    <row r="6066" spans="1:11">
      <c r="A6066" s="67" t="s">
        <v>5066</v>
      </c>
      <c r="B6066" s="68" t="s">
        <v>4668</v>
      </c>
      <c r="C6066" s="68" t="s">
        <v>4022</v>
      </c>
      <c r="D6066" s="68" t="s">
        <v>4023</v>
      </c>
      <c r="E6066" s="68" t="s">
        <v>4362</v>
      </c>
      <c r="F6066" s="68" t="s">
        <v>4363</v>
      </c>
      <c r="G6066" s="68" t="s">
        <v>4364</v>
      </c>
      <c r="H6066" s="69">
        <v>47325</v>
      </c>
      <c r="I6066" s="68" t="s">
        <v>5151</v>
      </c>
      <c r="J6066" s="70"/>
      <c r="K6066" s="68"/>
    </row>
    <row r="6067" spans="1:11">
      <c r="A6067" s="67" t="s">
        <v>4030</v>
      </c>
      <c r="B6067" s="68" t="s">
        <v>4031</v>
      </c>
      <c r="C6067" s="68" t="s">
        <v>4022</v>
      </c>
      <c r="D6067" s="68" t="s">
        <v>4023</v>
      </c>
      <c r="E6067" s="68" t="s">
        <v>4362</v>
      </c>
      <c r="F6067" s="68" t="s">
        <v>4363</v>
      </c>
      <c r="G6067" s="68" t="s">
        <v>4364</v>
      </c>
      <c r="H6067" s="69">
        <v>29434</v>
      </c>
      <c r="I6067" s="68" t="s">
        <v>5151</v>
      </c>
      <c r="J6067" s="70"/>
      <c r="K6067" s="68"/>
    </row>
    <row r="6068" spans="1:11">
      <c r="A6068" s="67" t="s">
        <v>4032</v>
      </c>
      <c r="B6068" s="68" t="s">
        <v>4033</v>
      </c>
      <c r="C6068" s="68" t="s">
        <v>4022</v>
      </c>
      <c r="D6068" s="68" t="s">
        <v>4023</v>
      </c>
      <c r="E6068" s="68" t="s">
        <v>4362</v>
      </c>
      <c r="F6068" s="68" t="s">
        <v>4363</v>
      </c>
      <c r="G6068" s="68" t="s">
        <v>4364</v>
      </c>
      <c r="H6068" s="69">
        <v>299570</v>
      </c>
      <c r="I6068" s="68" t="s">
        <v>5151</v>
      </c>
      <c r="J6068" s="70"/>
      <c r="K6068" s="68"/>
    </row>
    <row r="6069" spans="1:11">
      <c r="A6069" s="67" t="s">
        <v>4034</v>
      </c>
      <c r="B6069" s="68" t="s">
        <v>4035</v>
      </c>
      <c r="C6069" s="68" t="s">
        <v>4022</v>
      </c>
      <c r="D6069" s="68" t="s">
        <v>4023</v>
      </c>
      <c r="E6069" s="68" t="s">
        <v>4362</v>
      </c>
      <c r="F6069" s="68" t="s">
        <v>4363</v>
      </c>
      <c r="G6069" s="68" t="s">
        <v>4364</v>
      </c>
      <c r="H6069" s="69">
        <v>1682571</v>
      </c>
      <c r="I6069" s="68" t="s">
        <v>5151</v>
      </c>
      <c r="J6069" s="70"/>
      <c r="K6069" s="68"/>
    </row>
    <row r="6070" spans="1:11">
      <c r="A6070" s="67" t="s">
        <v>4461</v>
      </c>
      <c r="B6070" s="68" t="s">
        <v>4462</v>
      </c>
      <c r="C6070" s="68" t="s">
        <v>4022</v>
      </c>
      <c r="D6070" s="68" t="s">
        <v>4023</v>
      </c>
      <c r="E6070" s="68" t="s">
        <v>4362</v>
      </c>
      <c r="F6070" s="68" t="s">
        <v>4363</v>
      </c>
      <c r="G6070" s="68" t="s">
        <v>4364</v>
      </c>
      <c r="H6070" s="69">
        <v>18439</v>
      </c>
      <c r="I6070" s="68" t="s">
        <v>5151</v>
      </c>
      <c r="J6070" s="70"/>
      <c r="K6070" s="68"/>
    </row>
    <row r="6071" spans="1:11">
      <c r="A6071" s="67" t="s">
        <v>4036</v>
      </c>
      <c r="B6071" s="68" t="s">
        <v>4037</v>
      </c>
      <c r="C6071" s="68" t="s">
        <v>4022</v>
      </c>
      <c r="D6071" s="68" t="s">
        <v>4023</v>
      </c>
      <c r="E6071" s="68" t="s">
        <v>4362</v>
      </c>
      <c r="F6071" s="68" t="s">
        <v>4363</v>
      </c>
      <c r="G6071" s="68" t="s">
        <v>4364</v>
      </c>
      <c r="H6071" s="69">
        <v>176883</v>
      </c>
      <c r="I6071" s="68" t="s">
        <v>5151</v>
      </c>
      <c r="J6071" s="70"/>
      <c r="K6071" s="68"/>
    </row>
    <row r="6072" spans="1:11">
      <c r="A6072" s="67" t="s">
        <v>4038</v>
      </c>
      <c r="B6072" s="68" t="s">
        <v>4039</v>
      </c>
      <c r="C6072" s="68" t="s">
        <v>4022</v>
      </c>
      <c r="D6072" s="68" t="s">
        <v>4023</v>
      </c>
      <c r="E6072" s="68" t="s">
        <v>4362</v>
      </c>
      <c r="F6072" s="68" t="s">
        <v>4363</v>
      </c>
      <c r="G6072" s="68" t="s">
        <v>4364</v>
      </c>
      <c r="H6072" s="69">
        <v>235170</v>
      </c>
      <c r="I6072" s="68" t="s">
        <v>5151</v>
      </c>
      <c r="J6072" s="70"/>
      <c r="K6072" s="68"/>
    </row>
    <row r="6073" spans="1:11">
      <c r="A6073" s="67" t="s">
        <v>4040</v>
      </c>
      <c r="B6073" s="68" t="s">
        <v>4041</v>
      </c>
      <c r="C6073" s="68" t="s">
        <v>4042</v>
      </c>
      <c r="D6073" s="68" t="s">
        <v>4043</v>
      </c>
      <c r="E6073" s="68" t="s">
        <v>4362</v>
      </c>
      <c r="F6073" s="68" t="s">
        <v>4363</v>
      </c>
      <c r="G6073" s="68" t="s">
        <v>4364</v>
      </c>
      <c r="H6073" s="69">
        <v>11592</v>
      </c>
      <c r="I6073" s="68" t="s">
        <v>5151</v>
      </c>
      <c r="J6073" s="70"/>
      <c r="K6073" s="68"/>
    </row>
    <row r="6074" spans="1:11">
      <c r="A6074" s="67" t="s">
        <v>4044</v>
      </c>
      <c r="B6074" s="68" t="s">
        <v>4045</v>
      </c>
      <c r="C6074" s="68" t="s">
        <v>4042</v>
      </c>
      <c r="D6074" s="68" t="s">
        <v>4043</v>
      </c>
      <c r="E6074" s="68" t="s">
        <v>4362</v>
      </c>
      <c r="F6074" s="68" t="s">
        <v>4363</v>
      </c>
      <c r="G6074" s="68" t="s">
        <v>4364</v>
      </c>
      <c r="H6074" s="69">
        <v>63702</v>
      </c>
      <c r="I6074" s="68" t="s">
        <v>5151</v>
      </c>
      <c r="J6074" s="70"/>
      <c r="K6074" s="68"/>
    </row>
    <row r="6075" spans="1:11">
      <c r="A6075" s="67" t="s">
        <v>4046</v>
      </c>
      <c r="B6075" s="68" t="s">
        <v>4047</v>
      </c>
      <c r="C6075" s="68" t="s">
        <v>4042</v>
      </c>
      <c r="D6075" s="68" t="s">
        <v>4043</v>
      </c>
      <c r="E6075" s="68" t="s">
        <v>4362</v>
      </c>
      <c r="F6075" s="68" t="s">
        <v>4363</v>
      </c>
      <c r="G6075" s="68" t="s">
        <v>4364</v>
      </c>
      <c r="H6075" s="69">
        <v>1210458</v>
      </c>
      <c r="I6075" s="68" t="s">
        <v>5151</v>
      </c>
      <c r="J6075" s="70"/>
      <c r="K6075" s="68"/>
    </row>
    <row r="6076" spans="1:11">
      <c r="A6076" s="67" t="s">
        <v>4048</v>
      </c>
      <c r="B6076" s="68" t="s">
        <v>4049</v>
      </c>
      <c r="C6076" s="68" t="s">
        <v>4042</v>
      </c>
      <c r="D6076" s="68" t="s">
        <v>4043</v>
      </c>
      <c r="E6076" s="68" t="s">
        <v>4362</v>
      </c>
      <c r="F6076" s="68" t="s">
        <v>4363</v>
      </c>
      <c r="G6076" s="68" t="s">
        <v>4364</v>
      </c>
      <c r="H6076" s="69">
        <v>1602799</v>
      </c>
      <c r="I6076" s="68" t="s">
        <v>5151</v>
      </c>
      <c r="J6076" s="70"/>
      <c r="K6076" s="68"/>
    </row>
    <row r="6077" spans="1:11">
      <c r="A6077" s="67" t="s">
        <v>4050</v>
      </c>
      <c r="B6077" s="68" t="s">
        <v>4051</v>
      </c>
      <c r="C6077" s="68" t="s">
        <v>4042</v>
      </c>
      <c r="D6077" s="68" t="s">
        <v>4043</v>
      </c>
      <c r="E6077" s="68" t="s">
        <v>4362</v>
      </c>
      <c r="F6077" s="68" t="s">
        <v>4363</v>
      </c>
      <c r="G6077" s="68" t="s">
        <v>4364</v>
      </c>
      <c r="H6077" s="69">
        <v>1896974</v>
      </c>
      <c r="I6077" s="68" t="s">
        <v>5151</v>
      </c>
      <c r="J6077" s="70"/>
      <c r="K6077" s="68"/>
    </row>
    <row r="6078" spans="1:11">
      <c r="A6078" s="67" t="s">
        <v>4052</v>
      </c>
      <c r="B6078" s="68" t="s">
        <v>4053</v>
      </c>
      <c r="C6078" s="68" t="s">
        <v>4042</v>
      </c>
      <c r="D6078" s="68" t="s">
        <v>4043</v>
      </c>
      <c r="E6078" s="68" t="s">
        <v>4362</v>
      </c>
      <c r="F6078" s="68" t="s">
        <v>4363</v>
      </c>
      <c r="G6078" s="68" t="s">
        <v>4364</v>
      </c>
      <c r="H6078" s="69">
        <v>76811</v>
      </c>
      <c r="I6078" s="68" t="s">
        <v>5151</v>
      </c>
      <c r="J6078" s="70"/>
      <c r="K6078" s="68"/>
    </row>
    <row r="6079" spans="1:11">
      <c r="A6079" s="67" t="s">
        <v>4054</v>
      </c>
      <c r="B6079" s="68" t="s">
        <v>4055</v>
      </c>
      <c r="C6079" s="68" t="s">
        <v>4042</v>
      </c>
      <c r="D6079" s="68" t="s">
        <v>4043</v>
      </c>
      <c r="E6079" s="68" t="s">
        <v>4362</v>
      </c>
      <c r="F6079" s="68" t="s">
        <v>4363</v>
      </c>
      <c r="G6079" s="68" t="s">
        <v>4364</v>
      </c>
      <c r="H6079" s="69">
        <v>49445</v>
      </c>
      <c r="I6079" s="68" t="s">
        <v>5151</v>
      </c>
      <c r="J6079" s="70"/>
      <c r="K6079" s="68"/>
    </row>
    <row r="6080" spans="1:11">
      <c r="A6080" s="67" t="s">
        <v>4056</v>
      </c>
      <c r="B6080" s="68" t="s">
        <v>4057</v>
      </c>
      <c r="C6080" s="68" t="s">
        <v>4042</v>
      </c>
      <c r="D6080" s="68" t="s">
        <v>4043</v>
      </c>
      <c r="E6080" s="68" t="s">
        <v>4362</v>
      </c>
      <c r="F6080" s="68" t="s">
        <v>4363</v>
      </c>
      <c r="G6080" s="68" t="s">
        <v>4364</v>
      </c>
      <c r="H6080" s="69">
        <v>175157</v>
      </c>
      <c r="I6080" s="68" t="s">
        <v>5151</v>
      </c>
      <c r="J6080" s="70"/>
      <c r="K6080" s="68"/>
    </row>
    <row r="6081" spans="1:11">
      <c r="A6081" s="67" t="s">
        <v>4463</v>
      </c>
      <c r="B6081" s="68" t="s">
        <v>4464</v>
      </c>
      <c r="C6081" s="68" t="s">
        <v>4042</v>
      </c>
      <c r="D6081" s="68" t="s">
        <v>4043</v>
      </c>
      <c r="E6081" s="68" t="s">
        <v>4362</v>
      </c>
      <c r="F6081" s="68" t="s">
        <v>4363</v>
      </c>
      <c r="G6081" s="68" t="s">
        <v>4364</v>
      </c>
      <c r="H6081" s="69">
        <v>14840</v>
      </c>
      <c r="I6081" s="68" t="s">
        <v>5151</v>
      </c>
      <c r="J6081" s="70"/>
      <c r="K6081" s="68"/>
    </row>
    <row r="6082" spans="1:11">
      <c r="A6082" s="67" t="s">
        <v>4058</v>
      </c>
      <c r="B6082" s="68" t="s">
        <v>4059</v>
      </c>
      <c r="C6082" s="68" t="s">
        <v>4042</v>
      </c>
      <c r="D6082" s="68" t="s">
        <v>4043</v>
      </c>
      <c r="E6082" s="68" t="s">
        <v>4362</v>
      </c>
      <c r="F6082" s="68" t="s">
        <v>4363</v>
      </c>
      <c r="G6082" s="68" t="s">
        <v>4364</v>
      </c>
      <c r="H6082" s="69">
        <v>374812</v>
      </c>
      <c r="I6082" s="68" t="s">
        <v>5151</v>
      </c>
      <c r="J6082" s="70"/>
      <c r="K6082" s="68"/>
    </row>
    <row r="6083" spans="1:11">
      <c r="A6083" s="67" t="s">
        <v>4060</v>
      </c>
      <c r="B6083" s="68" t="s">
        <v>4061</v>
      </c>
      <c r="C6083" s="68" t="s">
        <v>4042</v>
      </c>
      <c r="D6083" s="68" t="s">
        <v>4043</v>
      </c>
      <c r="E6083" s="68" t="s">
        <v>4362</v>
      </c>
      <c r="F6083" s="68" t="s">
        <v>4363</v>
      </c>
      <c r="G6083" s="68" t="s">
        <v>4364</v>
      </c>
      <c r="H6083" s="69">
        <v>106086</v>
      </c>
      <c r="I6083" s="68" t="s">
        <v>5151</v>
      </c>
      <c r="J6083" s="70"/>
      <c r="K6083" s="68"/>
    </row>
    <row r="6084" spans="1:11">
      <c r="A6084" s="67" t="s">
        <v>4228</v>
      </c>
      <c r="B6084" s="68" t="s">
        <v>4229</v>
      </c>
      <c r="C6084" s="68" t="s">
        <v>4042</v>
      </c>
      <c r="D6084" s="68" t="s">
        <v>4043</v>
      </c>
      <c r="E6084" s="68" t="s">
        <v>4362</v>
      </c>
      <c r="F6084" s="68" t="s">
        <v>4363</v>
      </c>
      <c r="G6084" s="68" t="s">
        <v>4364</v>
      </c>
      <c r="H6084" s="69">
        <v>31809</v>
      </c>
      <c r="I6084" s="68" t="s">
        <v>5151</v>
      </c>
      <c r="J6084" s="70"/>
      <c r="K6084" s="68"/>
    </row>
    <row r="6085" spans="1:11">
      <c r="A6085" s="67" t="s">
        <v>4064</v>
      </c>
      <c r="B6085" s="68" t="s">
        <v>4065</v>
      </c>
      <c r="C6085" s="68" t="s">
        <v>4042</v>
      </c>
      <c r="D6085" s="68" t="s">
        <v>4043</v>
      </c>
      <c r="E6085" s="68" t="s">
        <v>4362</v>
      </c>
      <c r="F6085" s="68" t="s">
        <v>4363</v>
      </c>
      <c r="G6085" s="68" t="s">
        <v>4364</v>
      </c>
      <c r="H6085" s="69">
        <v>4306</v>
      </c>
      <c r="I6085" s="68" t="s">
        <v>5151</v>
      </c>
      <c r="J6085" s="70"/>
      <c r="K6085" s="68"/>
    </row>
    <row r="6086" spans="1:11">
      <c r="A6086" s="67" t="s">
        <v>4316</v>
      </c>
      <c r="B6086" s="68" t="s">
        <v>4213</v>
      </c>
      <c r="C6086" s="68" t="s">
        <v>4042</v>
      </c>
      <c r="D6086" s="68" t="s">
        <v>4043</v>
      </c>
      <c r="E6086" s="68" t="s">
        <v>4362</v>
      </c>
      <c r="F6086" s="68" t="s">
        <v>4363</v>
      </c>
      <c r="G6086" s="68" t="s">
        <v>4364</v>
      </c>
      <c r="H6086" s="69">
        <v>4287438</v>
      </c>
      <c r="I6086" s="68" t="s">
        <v>5151</v>
      </c>
      <c r="J6086" s="70"/>
      <c r="K6086" s="68"/>
    </row>
    <row r="6087" spans="1:11">
      <c r="A6087" s="67" t="s">
        <v>4068</v>
      </c>
      <c r="B6087" s="68" t="s">
        <v>4069</v>
      </c>
      <c r="C6087" s="68" t="s">
        <v>4042</v>
      </c>
      <c r="D6087" s="68" t="s">
        <v>4043</v>
      </c>
      <c r="E6087" s="68" t="s">
        <v>4362</v>
      </c>
      <c r="F6087" s="68" t="s">
        <v>4363</v>
      </c>
      <c r="G6087" s="68" t="s">
        <v>4364</v>
      </c>
      <c r="H6087" s="69">
        <v>211915</v>
      </c>
      <c r="I6087" s="68" t="s">
        <v>5151</v>
      </c>
      <c r="J6087" s="70"/>
      <c r="K6087" s="68"/>
    </row>
    <row r="6088" spans="1:11">
      <c r="A6088" s="67" t="s">
        <v>4070</v>
      </c>
      <c r="B6088" s="68" t="s">
        <v>4071</v>
      </c>
      <c r="C6088" s="68" t="s">
        <v>4072</v>
      </c>
      <c r="D6088" s="68" t="s">
        <v>4073</v>
      </c>
      <c r="E6088" s="68" t="s">
        <v>4362</v>
      </c>
      <c r="F6088" s="68" t="s">
        <v>4363</v>
      </c>
      <c r="G6088" s="68" t="s">
        <v>4364</v>
      </c>
      <c r="H6088" s="69">
        <v>2493095</v>
      </c>
      <c r="I6088" s="68" t="s">
        <v>5151</v>
      </c>
      <c r="J6088" s="70"/>
      <c r="K6088" s="68"/>
    </row>
    <row r="6089" spans="1:11">
      <c r="A6089" s="67" t="s">
        <v>5089</v>
      </c>
      <c r="B6089" s="68" t="s">
        <v>5130</v>
      </c>
      <c r="C6089" s="68" t="s">
        <v>4072</v>
      </c>
      <c r="D6089" s="68" t="s">
        <v>4073</v>
      </c>
      <c r="E6089" s="68" t="s">
        <v>4362</v>
      </c>
      <c r="F6089" s="68" t="s">
        <v>4363</v>
      </c>
      <c r="G6089" s="68" t="s">
        <v>4364</v>
      </c>
      <c r="H6089" s="69">
        <v>20</v>
      </c>
      <c r="I6089" s="68" t="s">
        <v>5151</v>
      </c>
      <c r="J6089" s="70"/>
      <c r="K6089" s="68"/>
    </row>
    <row r="6090" spans="1:11">
      <c r="A6090" s="67" t="s">
        <v>4074</v>
      </c>
      <c r="B6090" s="68" t="s">
        <v>4075</v>
      </c>
      <c r="C6090" s="68" t="s">
        <v>4072</v>
      </c>
      <c r="D6090" s="68" t="s">
        <v>4073</v>
      </c>
      <c r="E6090" s="68" t="s">
        <v>4362</v>
      </c>
      <c r="F6090" s="68" t="s">
        <v>4363</v>
      </c>
      <c r="G6090" s="68" t="s">
        <v>4364</v>
      </c>
      <c r="H6090" s="69">
        <v>152654</v>
      </c>
      <c r="I6090" s="68" t="s">
        <v>5151</v>
      </c>
      <c r="J6090" s="70"/>
      <c r="K6090" s="68"/>
    </row>
    <row r="6091" spans="1:11">
      <c r="A6091" s="67" t="s">
        <v>4076</v>
      </c>
      <c r="B6091" s="68" t="s">
        <v>4077</v>
      </c>
      <c r="C6091" s="68" t="s">
        <v>4072</v>
      </c>
      <c r="D6091" s="68" t="s">
        <v>4073</v>
      </c>
      <c r="E6091" s="68" t="s">
        <v>4362</v>
      </c>
      <c r="F6091" s="68" t="s">
        <v>4363</v>
      </c>
      <c r="G6091" s="68" t="s">
        <v>4364</v>
      </c>
      <c r="H6091" s="69">
        <v>226537</v>
      </c>
      <c r="I6091" s="68" t="s">
        <v>5151</v>
      </c>
      <c r="J6091" s="70"/>
      <c r="K6091" s="68"/>
    </row>
    <row r="6092" spans="1:11">
      <c r="A6092" s="67" t="s">
        <v>5090</v>
      </c>
      <c r="B6092" s="68" t="s">
        <v>5131</v>
      </c>
      <c r="C6092" s="68" t="s">
        <v>4072</v>
      </c>
      <c r="D6092" s="68" t="s">
        <v>4073</v>
      </c>
      <c r="E6092" s="68" t="s">
        <v>4362</v>
      </c>
      <c r="F6092" s="68" t="s">
        <v>4363</v>
      </c>
      <c r="G6092" s="68" t="s">
        <v>4364</v>
      </c>
      <c r="H6092" s="69">
        <v>3379</v>
      </c>
      <c r="I6092" s="68" t="s">
        <v>5151</v>
      </c>
      <c r="J6092" s="70"/>
      <c r="K6092" s="68"/>
    </row>
    <row r="6093" spans="1:11">
      <c r="A6093" s="67" t="s">
        <v>4078</v>
      </c>
      <c r="B6093" s="68" t="s">
        <v>4079</v>
      </c>
      <c r="C6093" s="68" t="s">
        <v>4072</v>
      </c>
      <c r="D6093" s="68" t="s">
        <v>4073</v>
      </c>
      <c r="E6093" s="68" t="s">
        <v>4362</v>
      </c>
      <c r="F6093" s="68" t="s">
        <v>4363</v>
      </c>
      <c r="G6093" s="68" t="s">
        <v>4364</v>
      </c>
      <c r="H6093" s="69">
        <v>170320</v>
      </c>
      <c r="I6093" s="68" t="s">
        <v>5151</v>
      </c>
      <c r="J6093" s="70"/>
      <c r="K6093" s="68"/>
    </row>
    <row r="6094" spans="1:11">
      <c r="A6094" s="67" t="s">
        <v>4465</v>
      </c>
      <c r="B6094" s="68" t="s">
        <v>4466</v>
      </c>
      <c r="C6094" s="68" t="s">
        <v>4072</v>
      </c>
      <c r="D6094" s="68" t="s">
        <v>4073</v>
      </c>
      <c r="E6094" s="68" t="s">
        <v>4362</v>
      </c>
      <c r="F6094" s="68" t="s">
        <v>4363</v>
      </c>
      <c r="G6094" s="68" t="s">
        <v>4364</v>
      </c>
      <c r="H6094" s="69">
        <v>72879</v>
      </c>
      <c r="I6094" s="68" t="s">
        <v>5151</v>
      </c>
      <c r="J6094" s="70"/>
      <c r="K6094" s="68"/>
    </row>
    <row r="6095" spans="1:11">
      <c r="A6095" s="67" t="s">
        <v>4080</v>
      </c>
      <c r="B6095" s="68" t="s">
        <v>4081</v>
      </c>
      <c r="C6095" s="68" t="s">
        <v>4072</v>
      </c>
      <c r="D6095" s="68" t="s">
        <v>4073</v>
      </c>
      <c r="E6095" s="68" t="s">
        <v>4362</v>
      </c>
      <c r="F6095" s="68" t="s">
        <v>4363</v>
      </c>
      <c r="G6095" s="68" t="s">
        <v>4364</v>
      </c>
      <c r="H6095" s="69">
        <v>1853557</v>
      </c>
      <c r="I6095" s="68" t="s">
        <v>5151</v>
      </c>
      <c r="J6095" s="70"/>
      <c r="K6095" s="68"/>
    </row>
    <row r="6096" spans="1:11">
      <c r="A6096" s="67" t="s">
        <v>4467</v>
      </c>
      <c r="B6096" s="68" t="s">
        <v>4468</v>
      </c>
      <c r="C6096" s="68" t="s">
        <v>4072</v>
      </c>
      <c r="D6096" s="68" t="s">
        <v>4073</v>
      </c>
      <c r="E6096" s="68" t="s">
        <v>4362</v>
      </c>
      <c r="F6096" s="68" t="s">
        <v>4363</v>
      </c>
      <c r="G6096" s="68" t="s">
        <v>4364</v>
      </c>
      <c r="H6096" s="69">
        <v>1289785</v>
      </c>
      <c r="I6096" s="68" t="s">
        <v>5151</v>
      </c>
      <c r="J6096" s="70"/>
      <c r="K6096" s="68"/>
    </row>
    <row r="6097" spans="1:11">
      <c r="A6097" s="67" t="s">
        <v>4469</v>
      </c>
      <c r="B6097" s="68" t="s">
        <v>4470</v>
      </c>
      <c r="C6097" s="68" t="s">
        <v>4072</v>
      </c>
      <c r="D6097" s="68" t="s">
        <v>4073</v>
      </c>
      <c r="E6097" s="68" t="s">
        <v>4362</v>
      </c>
      <c r="F6097" s="68" t="s">
        <v>4363</v>
      </c>
      <c r="G6097" s="68" t="s">
        <v>4364</v>
      </c>
      <c r="H6097" s="69">
        <v>39583</v>
      </c>
      <c r="I6097" s="68" t="s">
        <v>5151</v>
      </c>
      <c r="J6097" s="70"/>
      <c r="K6097" s="68"/>
    </row>
    <row r="6098" spans="1:11">
      <c r="A6098" s="67" t="s">
        <v>4471</v>
      </c>
      <c r="B6098" s="68" t="s">
        <v>4472</v>
      </c>
      <c r="C6098" s="68" t="s">
        <v>4072</v>
      </c>
      <c r="D6098" s="68" t="s">
        <v>4073</v>
      </c>
      <c r="E6098" s="68" t="s">
        <v>4362</v>
      </c>
      <c r="F6098" s="68" t="s">
        <v>4363</v>
      </c>
      <c r="G6098" s="68" t="s">
        <v>4364</v>
      </c>
      <c r="H6098" s="69">
        <v>56596</v>
      </c>
      <c r="I6098" s="68" t="s">
        <v>5151</v>
      </c>
      <c r="J6098" s="70"/>
      <c r="K6098" s="68"/>
    </row>
    <row r="6099" spans="1:11">
      <c r="A6099" s="67" t="s">
        <v>4628</v>
      </c>
      <c r="B6099" s="68" t="s">
        <v>4629</v>
      </c>
      <c r="C6099" s="68" t="s">
        <v>4072</v>
      </c>
      <c r="D6099" s="68" t="s">
        <v>4073</v>
      </c>
      <c r="E6099" s="68" t="s">
        <v>4362</v>
      </c>
      <c r="F6099" s="68" t="s">
        <v>4363</v>
      </c>
      <c r="G6099" s="68" t="s">
        <v>4364</v>
      </c>
      <c r="H6099" s="69">
        <v>63</v>
      </c>
      <c r="I6099" s="68" t="s">
        <v>5151</v>
      </c>
      <c r="J6099" s="70"/>
      <c r="K6099" s="68"/>
    </row>
    <row r="6100" spans="1:11">
      <c r="A6100" s="67" t="s">
        <v>5078</v>
      </c>
      <c r="B6100" s="68" t="s">
        <v>5119</v>
      </c>
      <c r="C6100" s="68" t="s">
        <v>4072</v>
      </c>
      <c r="D6100" s="68" t="s">
        <v>4073</v>
      </c>
      <c r="E6100" s="68" t="s">
        <v>4362</v>
      </c>
      <c r="F6100" s="68" t="s">
        <v>4363</v>
      </c>
      <c r="G6100" s="68" t="s">
        <v>4364</v>
      </c>
      <c r="H6100" s="69">
        <v>482</v>
      </c>
      <c r="I6100" s="68" t="s">
        <v>5151</v>
      </c>
      <c r="J6100" s="70"/>
      <c r="K6100" s="68"/>
    </row>
    <row r="6101" spans="1:11">
      <c r="A6101" s="67" t="s">
        <v>4473</v>
      </c>
      <c r="B6101" s="68" t="s">
        <v>4474</v>
      </c>
      <c r="C6101" s="68" t="s">
        <v>4072</v>
      </c>
      <c r="D6101" s="68" t="s">
        <v>4073</v>
      </c>
      <c r="E6101" s="68" t="s">
        <v>4362</v>
      </c>
      <c r="F6101" s="68" t="s">
        <v>4363</v>
      </c>
      <c r="G6101" s="68" t="s">
        <v>4364</v>
      </c>
      <c r="H6101" s="69">
        <v>16360</v>
      </c>
      <c r="I6101" s="68" t="s">
        <v>5151</v>
      </c>
      <c r="J6101" s="70"/>
      <c r="K6101" s="68"/>
    </row>
    <row r="6102" spans="1:11">
      <c r="A6102" s="67" t="s">
        <v>4082</v>
      </c>
      <c r="B6102" s="68" t="s">
        <v>4083</v>
      </c>
      <c r="C6102" s="68" t="s">
        <v>4072</v>
      </c>
      <c r="D6102" s="68" t="s">
        <v>4073</v>
      </c>
      <c r="E6102" s="68" t="s">
        <v>4362</v>
      </c>
      <c r="F6102" s="68" t="s">
        <v>4363</v>
      </c>
      <c r="G6102" s="68" t="s">
        <v>4364</v>
      </c>
      <c r="H6102" s="69">
        <v>111185</v>
      </c>
      <c r="I6102" s="68" t="s">
        <v>5151</v>
      </c>
      <c r="J6102" s="70"/>
      <c r="K6102" s="68"/>
    </row>
    <row r="6103" spans="1:11">
      <c r="A6103" s="67" t="s">
        <v>4084</v>
      </c>
      <c r="B6103" s="68" t="s">
        <v>4085</v>
      </c>
      <c r="C6103" s="68" t="s">
        <v>4072</v>
      </c>
      <c r="D6103" s="68" t="s">
        <v>4073</v>
      </c>
      <c r="E6103" s="68" t="s">
        <v>4362</v>
      </c>
      <c r="F6103" s="68" t="s">
        <v>4363</v>
      </c>
      <c r="G6103" s="68" t="s">
        <v>4364</v>
      </c>
      <c r="H6103" s="69">
        <v>736324</v>
      </c>
      <c r="I6103" s="68" t="s">
        <v>5151</v>
      </c>
      <c r="J6103" s="70"/>
      <c r="K6103" s="68"/>
    </row>
    <row r="6104" spans="1:11">
      <c r="A6104" s="67" t="s">
        <v>4086</v>
      </c>
      <c r="B6104" s="68" t="s">
        <v>4087</v>
      </c>
      <c r="C6104" s="68" t="s">
        <v>4088</v>
      </c>
      <c r="D6104" s="68" t="s">
        <v>4089</v>
      </c>
      <c r="E6104" s="68" t="s">
        <v>4362</v>
      </c>
      <c r="F6104" s="68" t="s">
        <v>4363</v>
      </c>
      <c r="G6104" s="68" t="s">
        <v>4364</v>
      </c>
      <c r="H6104" s="69">
        <v>1380566</v>
      </c>
      <c r="I6104" s="68" t="s">
        <v>5151</v>
      </c>
      <c r="J6104" s="70"/>
      <c r="K6104" s="68"/>
    </row>
    <row r="6105" spans="1:11">
      <c r="A6105" s="67" t="s">
        <v>4090</v>
      </c>
      <c r="B6105" s="68" t="s">
        <v>4091</v>
      </c>
      <c r="C6105" s="68" t="s">
        <v>4088</v>
      </c>
      <c r="D6105" s="68" t="s">
        <v>4089</v>
      </c>
      <c r="E6105" s="68" t="s">
        <v>4362</v>
      </c>
      <c r="F6105" s="68" t="s">
        <v>4363</v>
      </c>
      <c r="G6105" s="68" t="s">
        <v>4364</v>
      </c>
      <c r="H6105" s="69">
        <v>28792</v>
      </c>
      <c r="I6105" s="68" t="s">
        <v>5151</v>
      </c>
      <c r="J6105" s="70"/>
      <c r="K6105" s="68"/>
    </row>
    <row r="6106" spans="1:11">
      <c r="A6106" s="67" t="s">
        <v>4092</v>
      </c>
      <c r="B6106" s="68" t="s">
        <v>4093</v>
      </c>
      <c r="C6106" s="68" t="s">
        <v>4088</v>
      </c>
      <c r="D6106" s="68" t="s">
        <v>4089</v>
      </c>
      <c r="E6106" s="68" t="s">
        <v>4362</v>
      </c>
      <c r="F6106" s="68" t="s">
        <v>4363</v>
      </c>
      <c r="G6106" s="68" t="s">
        <v>4364</v>
      </c>
      <c r="H6106" s="69">
        <v>73632</v>
      </c>
      <c r="I6106" s="68" t="s">
        <v>5151</v>
      </c>
      <c r="J6106" s="70"/>
      <c r="K6106" s="68"/>
    </row>
    <row r="6107" spans="1:11">
      <c r="A6107" s="67" t="s">
        <v>4475</v>
      </c>
      <c r="B6107" s="68" t="s">
        <v>4476</v>
      </c>
      <c r="C6107" s="68" t="s">
        <v>4088</v>
      </c>
      <c r="D6107" s="68" t="s">
        <v>4089</v>
      </c>
      <c r="E6107" s="68" t="s">
        <v>4362</v>
      </c>
      <c r="F6107" s="68" t="s">
        <v>4363</v>
      </c>
      <c r="G6107" s="68" t="s">
        <v>4364</v>
      </c>
      <c r="H6107" s="69">
        <v>452224</v>
      </c>
      <c r="I6107" s="68" t="s">
        <v>5151</v>
      </c>
      <c r="J6107" s="70"/>
      <c r="K6107" s="68"/>
    </row>
    <row r="6108" spans="1:11">
      <c r="A6108" s="67" t="s">
        <v>4094</v>
      </c>
      <c r="B6108" s="68" t="s">
        <v>4095</v>
      </c>
      <c r="C6108" s="68" t="s">
        <v>4088</v>
      </c>
      <c r="D6108" s="68" t="s">
        <v>4089</v>
      </c>
      <c r="E6108" s="68" t="s">
        <v>4362</v>
      </c>
      <c r="F6108" s="68" t="s">
        <v>4363</v>
      </c>
      <c r="G6108" s="68" t="s">
        <v>4364</v>
      </c>
      <c r="H6108" s="69">
        <v>76000</v>
      </c>
      <c r="I6108" s="68" t="s">
        <v>5151</v>
      </c>
      <c r="J6108" s="70"/>
      <c r="K6108" s="68"/>
    </row>
    <row r="6109" spans="1:11">
      <c r="A6109" s="67" t="s">
        <v>4096</v>
      </c>
      <c r="B6109" s="68" t="s">
        <v>4097</v>
      </c>
      <c r="C6109" s="68" t="s">
        <v>4088</v>
      </c>
      <c r="D6109" s="68" t="s">
        <v>4089</v>
      </c>
      <c r="E6109" s="68" t="s">
        <v>4362</v>
      </c>
      <c r="F6109" s="68" t="s">
        <v>4363</v>
      </c>
      <c r="G6109" s="68" t="s">
        <v>4364</v>
      </c>
      <c r="H6109" s="69">
        <v>369712</v>
      </c>
      <c r="I6109" s="68" t="s">
        <v>5151</v>
      </c>
      <c r="J6109" s="70"/>
      <c r="K6109" s="68"/>
    </row>
    <row r="6110" spans="1:11">
      <c r="A6110" s="67" t="s">
        <v>4098</v>
      </c>
      <c r="B6110" s="68" t="s">
        <v>4099</v>
      </c>
      <c r="C6110" s="68" t="s">
        <v>4100</v>
      </c>
      <c r="D6110" s="68" t="s">
        <v>4101</v>
      </c>
      <c r="E6110" s="68" t="s">
        <v>4362</v>
      </c>
      <c r="F6110" s="68" t="s">
        <v>4363</v>
      </c>
      <c r="G6110" s="68" t="s">
        <v>4364</v>
      </c>
      <c r="H6110" s="69">
        <v>1443125</v>
      </c>
      <c r="I6110" s="68" t="s">
        <v>5151</v>
      </c>
      <c r="J6110" s="70"/>
      <c r="K6110" s="68"/>
    </row>
    <row r="6111" spans="1:11">
      <c r="A6111" s="67" t="s">
        <v>4102</v>
      </c>
      <c r="B6111" s="68" t="s">
        <v>4103</v>
      </c>
      <c r="C6111" s="68" t="s">
        <v>4100</v>
      </c>
      <c r="D6111" s="68" t="s">
        <v>4101</v>
      </c>
      <c r="E6111" s="68" t="s">
        <v>4362</v>
      </c>
      <c r="F6111" s="68" t="s">
        <v>4363</v>
      </c>
      <c r="G6111" s="68" t="s">
        <v>4364</v>
      </c>
      <c r="H6111" s="69">
        <v>1910705</v>
      </c>
      <c r="I6111" s="68" t="s">
        <v>5151</v>
      </c>
      <c r="J6111" s="70"/>
      <c r="K6111" s="68"/>
    </row>
    <row r="6112" spans="1:11">
      <c r="A6112" s="67" t="s">
        <v>4479</v>
      </c>
      <c r="B6112" s="68" t="s">
        <v>4480</v>
      </c>
      <c r="C6112" s="68" t="s">
        <v>4100</v>
      </c>
      <c r="D6112" s="68" t="s">
        <v>4101</v>
      </c>
      <c r="E6112" s="68" t="s">
        <v>4362</v>
      </c>
      <c r="F6112" s="68" t="s">
        <v>4363</v>
      </c>
      <c r="G6112" s="68" t="s">
        <v>4364</v>
      </c>
      <c r="H6112" s="69">
        <v>12519</v>
      </c>
      <c r="I6112" s="68" t="s">
        <v>5151</v>
      </c>
      <c r="J6112" s="70"/>
      <c r="K6112" s="68"/>
    </row>
    <row r="6113" spans="1:11">
      <c r="A6113" s="67" t="s">
        <v>4104</v>
      </c>
      <c r="B6113" s="68" t="s">
        <v>4105</v>
      </c>
      <c r="C6113" s="68" t="s">
        <v>4100</v>
      </c>
      <c r="D6113" s="68" t="s">
        <v>4101</v>
      </c>
      <c r="E6113" s="68" t="s">
        <v>4362</v>
      </c>
      <c r="F6113" s="68" t="s">
        <v>4363</v>
      </c>
      <c r="G6113" s="68" t="s">
        <v>4364</v>
      </c>
      <c r="H6113" s="69">
        <v>44321</v>
      </c>
      <c r="I6113" s="68" t="s">
        <v>5151</v>
      </c>
      <c r="J6113" s="70"/>
      <c r="K6113" s="68"/>
    </row>
    <row r="6114" spans="1:11">
      <c r="A6114" s="67" t="s">
        <v>4106</v>
      </c>
      <c r="B6114" s="68" t="s">
        <v>4107</v>
      </c>
      <c r="C6114" s="68" t="s">
        <v>4100</v>
      </c>
      <c r="D6114" s="68" t="s">
        <v>4101</v>
      </c>
      <c r="E6114" s="68" t="s">
        <v>4362</v>
      </c>
      <c r="F6114" s="68" t="s">
        <v>4363</v>
      </c>
      <c r="G6114" s="68" t="s">
        <v>4364</v>
      </c>
      <c r="H6114" s="69">
        <v>983</v>
      </c>
      <c r="I6114" s="68" t="s">
        <v>5151</v>
      </c>
      <c r="J6114" s="70"/>
      <c r="K6114" s="68"/>
    </row>
    <row r="6115" spans="1:11">
      <c r="A6115" s="67" t="s">
        <v>4108</v>
      </c>
      <c r="B6115" s="68" t="s">
        <v>4109</v>
      </c>
      <c r="C6115" s="68" t="s">
        <v>4100</v>
      </c>
      <c r="D6115" s="68" t="s">
        <v>4101</v>
      </c>
      <c r="E6115" s="68" t="s">
        <v>4362</v>
      </c>
      <c r="F6115" s="68" t="s">
        <v>4363</v>
      </c>
      <c r="G6115" s="68" t="s">
        <v>4364</v>
      </c>
      <c r="H6115" s="69">
        <v>192699</v>
      </c>
      <c r="I6115" s="68" t="s">
        <v>5151</v>
      </c>
      <c r="J6115" s="70"/>
      <c r="K6115" s="68"/>
    </row>
    <row r="6116" spans="1:11">
      <c r="A6116" s="67" t="s">
        <v>4110</v>
      </c>
      <c r="B6116" s="68" t="s">
        <v>4111</v>
      </c>
      <c r="C6116" s="68" t="s">
        <v>4100</v>
      </c>
      <c r="D6116" s="68" t="s">
        <v>4101</v>
      </c>
      <c r="E6116" s="68" t="s">
        <v>4362</v>
      </c>
      <c r="F6116" s="68" t="s">
        <v>4363</v>
      </c>
      <c r="G6116" s="68" t="s">
        <v>4364</v>
      </c>
      <c r="H6116" s="69">
        <v>509615</v>
      </c>
      <c r="I6116" s="68" t="s">
        <v>5151</v>
      </c>
      <c r="J6116" s="70"/>
      <c r="K6116" s="68"/>
    </row>
    <row r="6117" spans="1:11">
      <c r="A6117" s="67" t="s">
        <v>4481</v>
      </c>
      <c r="B6117" s="68" t="s">
        <v>4482</v>
      </c>
      <c r="C6117" s="68" t="s">
        <v>4100</v>
      </c>
      <c r="D6117" s="68" t="s">
        <v>4101</v>
      </c>
      <c r="E6117" s="68" t="s">
        <v>4362</v>
      </c>
      <c r="F6117" s="68" t="s">
        <v>4363</v>
      </c>
      <c r="G6117" s="68" t="s">
        <v>4364</v>
      </c>
      <c r="H6117" s="69">
        <v>5566</v>
      </c>
      <c r="I6117" s="68" t="s">
        <v>5151</v>
      </c>
      <c r="J6117" s="70"/>
      <c r="K6117" s="68"/>
    </row>
    <row r="6118" spans="1:11">
      <c r="A6118" s="67" t="s">
        <v>4483</v>
      </c>
      <c r="B6118" s="68" t="s">
        <v>4484</v>
      </c>
      <c r="C6118" s="68" t="s">
        <v>4100</v>
      </c>
      <c r="D6118" s="68" t="s">
        <v>4101</v>
      </c>
      <c r="E6118" s="68" t="s">
        <v>4362</v>
      </c>
      <c r="F6118" s="68" t="s">
        <v>4363</v>
      </c>
      <c r="G6118" s="68" t="s">
        <v>4364</v>
      </c>
      <c r="H6118" s="69">
        <v>2317</v>
      </c>
      <c r="I6118" s="68" t="s">
        <v>5151</v>
      </c>
      <c r="J6118" s="70"/>
      <c r="K6118" s="68"/>
    </row>
    <row r="6119" spans="1:11">
      <c r="A6119" s="67" t="s">
        <v>4485</v>
      </c>
      <c r="B6119" s="68" t="s">
        <v>4486</v>
      </c>
      <c r="C6119" s="68" t="s">
        <v>4100</v>
      </c>
      <c r="D6119" s="68" t="s">
        <v>4101</v>
      </c>
      <c r="E6119" s="68" t="s">
        <v>4362</v>
      </c>
      <c r="F6119" s="68" t="s">
        <v>4363</v>
      </c>
      <c r="G6119" s="68" t="s">
        <v>4364</v>
      </c>
      <c r="H6119" s="69">
        <v>104282</v>
      </c>
      <c r="I6119" s="68" t="s">
        <v>5151</v>
      </c>
      <c r="J6119" s="70"/>
      <c r="K6119" s="68"/>
    </row>
    <row r="6120" spans="1:11">
      <c r="A6120" s="67" t="s">
        <v>4487</v>
      </c>
      <c r="B6120" s="68" t="s">
        <v>4488</v>
      </c>
      <c r="C6120" s="68" t="s">
        <v>4100</v>
      </c>
      <c r="D6120" s="68" t="s">
        <v>4101</v>
      </c>
      <c r="E6120" s="68" t="s">
        <v>4362</v>
      </c>
      <c r="F6120" s="68" t="s">
        <v>4363</v>
      </c>
      <c r="G6120" s="68" t="s">
        <v>4364</v>
      </c>
      <c r="H6120" s="69">
        <v>115080</v>
      </c>
      <c r="I6120" s="68" t="s">
        <v>5151</v>
      </c>
      <c r="J6120" s="70"/>
      <c r="K6120" s="68"/>
    </row>
    <row r="6121" spans="1:11">
      <c r="A6121" s="67" t="s">
        <v>4112</v>
      </c>
      <c r="B6121" s="68" t="s">
        <v>4113</v>
      </c>
      <c r="C6121" s="68" t="s">
        <v>4100</v>
      </c>
      <c r="D6121" s="68" t="s">
        <v>4101</v>
      </c>
      <c r="E6121" s="68" t="s">
        <v>4362</v>
      </c>
      <c r="F6121" s="68" t="s">
        <v>4363</v>
      </c>
      <c r="G6121" s="68" t="s">
        <v>4364</v>
      </c>
      <c r="H6121" s="69">
        <v>302576</v>
      </c>
      <c r="I6121" s="68" t="s">
        <v>5151</v>
      </c>
      <c r="J6121" s="70"/>
      <c r="K6121" s="68"/>
    </row>
    <row r="6122" spans="1:11">
      <c r="A6122" s="67" t="s">
        <v>4114</v>
      </c>
      <c r="B6122" s="68" t="s">
        <v>4115</v>
      </c>
      <c r="C6122" s="68" t="s">
        <v>4100</v>
      </c>
      <c r="D6122" s="68" t="s">
        <v>4101</v>
      </c>
      <c r="E6122" s="68" t="s">
        <v>4362</v>
      </c>
      <c r="F6122" s="68" t="s">
        <v>4363</v>
      </c>
      <c r="G6122" s="68" t="s">
        <v>4364</v>
      </c>
      <c r="H6122" s="69">
        <v>327330</v>
      </c>
      <c r="I6122" s="68" t="s">
        <v>5151</v>
      </c>
      <c r="J6122" s="70"/>
      <c r="K6122" s="68"/>
    </row>
    <row r="6123" spans="1:11">
      <c r="A6123" s="67" t="s">
        <v>4116</v>
      </c>
      <c r="B6123" s="68" t="s">
        <v>4117</v>
      </c>
      <c r="C6123" s="68" t="s">
        <v>4118</v>
      </c>
      <c r="D6123" s="68" t="s">
        <v>4119</v>
      </c>
      <c r="E6123" s="68" t="s">
        <v>4362</v>
      </c>
      <c r="F6123" s="68" t="s">
        <v>4363</v>
      </c>
      <c r="G6123" s="68" t="s">
        <v>4364</v>
      </c>
      <c r="H6123" s="69">
        <v>42494</v>
      </c>
      <c r="I6123" s="68" t="s">
        <v>5151</v>
      </c>
      <c r="J6123" s="70"/>
      <c r="K6123" s="68"/>
    </row>
    <row r="6124" spans="1:11">
      <c r="A6124" s="67" t="s">
        <v>4120</v>
      </c>
      <c r="B6124" s="68" t="s">
        <v>4121</v>
      </c>
      <c r="C6124" s="68" t="s">
        <v>4118</v>
      </c>
      <c r="D6124" s="68" t="s">
        <v>4119</v>
      </c>
      <c r="E6124" s="68" t="s">
        <v>4362</v>
      </c>
      <c r="F6124" s="68" t="s">
        <v>4363</v>
      </c>
      <c r="G6124" s="68" t="s">
        <v>4364</v>
      </c>
      <c r="H6124" s="69">
        <v>148137</v>
      </c>
      <c r="I6124" s="68" t="s">
        <v>5151</v>
      </c>
      <c r="J6124" s="70"/>
      <c r="K6124" s="68"/>
    </row>
    <row r="6125" spans="1:11">
      <c r="A6125" s="67" t="s">
        <v>4489</v>
      </c>
      <c r="B6125" s="68" t="s">
        <v>4213</v>
      </c>
      <c r="C6125" s="68" t="s">
        <v>4118</v>
      </c>
      <c r="D6125" s="68" t="s">
        <v>4119</v>
      </c>
      <c r="E6125" s="68" t="s">
        <v>4362</v>
      </c>
      <c r="F6125" s="68" t="s">
        <v>4363</v>
      </c>
      <c r="G6125" s="68" t="s">
        <v>4364</v>
      </c>
      <c r="H6125" s="69">
        <v>159909</v>
      </c>
      <c r="I6125" s="68" t="s">
        <v>5151</v>
      </c>
      <c r="J6125" s="70"/>
      <c r="K6125" s="68"/>
    </row>
    <row r="6126" spans="1:11">
      <c r="A6126" s="67" t="s">
        <v>4122</v>
      </c>
      <c r="B6126" s="68" t="s">
        <v>4123</v>
      </c>
      <c r="C6126" s="68" t="s">
        <v>4118</v>
      </c>
      <c r="D6126" s="68" t="s">
        <v>4119</v>
      </c>
      <c r="E6126" s="68" t="s">
        <v>4362</v>
      </c>
      <c r="F6126" s="68" t="s">
        <v>4363</v>
      </c>
      <c r="G6126" s="68" t="s">
        <v>4364</v>
      </c>
      <c r="H6126" s="69">
        <v>1012966</v>
      </c>
      <c r="I6126" s="68" t="s">
        <v>5151</v>
      </c>
      <c r="J6126" s="70"/>
      <c r="K6126" s="68"/>
    </row>
    <row r="6127" spans="1:11">
      <c r="A6127" s="67" t="s">
        <v>4124</v>
      </c>
      <c r="B6127" s="68" t="s">
        <v>4125</v>
      </c>
      <c r="C6127" s="68" t="s">
        <v>4126</v>
      </c>
      <c r="D6127" s="68" t="s">
        <v>4127</v>
      </c>
      <c r="E6127" s="68" t="s">
        <v>4362</v>
      </c>
      <c r="F6127" s="68" t="s">
        <v>4363</v>
      </c>
      <c r="G6127" s="68" t="s">
        <v>4364</v>
      </c>
      <c r="H6127" s="69">
        <v>2391585</v>
      </c>
      <c r="I6127" s="68" t="s">
        <v>5151</v>
      </c>
      <c r="J6127" s="70"/>
      <c r="K6127" s="68"/>
    </row>
    <row r="6128" spans="1:11">
      <c r="A6128" s="67" t="s">
        <v>4128</v>
      </c>
      <c r="B6128" s="68" t="s">
        <v>4129</v>
      </c>
      <c r="C6128" s="68" t="s">
        <v>4126</v>
      </c>
      <c r="D6128" s="68" t="s">
        <v>4127</v>
      </c>
      <c r="E6128" s="68" t="s">
        <v>4362</v>
      </c>
      <c r="F6128" s="68" t="s">
        <v>4363</v>
      </c>
      <c r="G6128" s="68" t="s">
        <v>4364</v>
      </c>
      <c r="H6128" s="69">
        <v>41895</v>
      </c>
      <c r="I6128" s="68" t="s">
        <v>5151</v>
      </c>
      <c r="J6128" s="70"/>
      <c r="K6128" s="68"/>
    </row>
    <row r="6129" spans="1:11">
      <c r="A6129" s="67" t="s">
        <v>4130</v>
      </c>
      <c r="B6129" s="68" t="s">
        <v>4131</v>
      </c>
      <c r="C6129" s="68" t="s">
        <v>4126</v>
      </c>
      <c r="D6129" s="68" t="s">
        <v>4127</v>
      </c>
      <c r="E6129" s="68" t="s">
        <v>4362</v>
      </c>
      <c r="F6129" s="68" t="s">
        <v>4363</v>
      </c>
      <c r="G6129" s="68" t="s">
        <v>4364</v>
      </c>
      <c r="H6129" s="69">
        <v>35044</v>
      </c>
      <c r="I6129" s="68" t="s">
        <v>5151</v>
      </c>
      <c r="J6129" s="70"/>
      <c r="K6129" s="68"/>
    </row>
    <row r="6130" spans="1:11">
      <c r="A6130" s="67" t="s">
        <v>4490</v>
      </c>
      <c r="B6130" s="68" t="s">
        <v>4491</v>
      </c>
      <c r="C6130" s="68" t="s">
        <v>4126</v>
      </c>
      <c r="D6130" s="68" t="s">
        <v>4127</v>
      </c>
      <c r="E6130" s="68" t="s">
        <v>4362</v>
      </c>
      <c r="F6130" s="68" t="s">
        <v>4363</v>
      </c>
      <c r="G6130" s="68" t="s">
        <v>4364</v>
      </c>
      <c r="H6130" s="69">
        <v>10237</v>
      </c>
      <c r="I6130" s="68" t="s">
        <v>5151</v>
      </c>
      <c r="J6130" s="70"/>
      <c r="K6130" s="68"/>
    </row>
    <row r="6131" spans="1:11">
      <c r="A6131" s="67" t="s">
        <v>4132</v>
      </c>
      <c r="B6131" s="68" t="s">
        <v>4133</v>
      </c>
      <c r="C6131" s="68" t="s">
        <v>4126</v>
      </c>
      <c r="D6131" s="68" t="s">
        <v>4127</v>
      </c>
      <c r="E6131" s="68" t="s">
        <v>4362</v>
      </c>
      <c r="F6131" s="68" t="s">
        <v>4363</v>
      </c>
      <c r="G6131" s="68" t="s">
        <v>4364</v>
      </c>
      <c r="H6131" s="69">
        <v>323564</v>
      </c>
      <c r="I6131" s="68" t="s">
        <v>5151</v>
      </c>
      <c r="J6131" s="70"/>
      <c r="K6131" s="68"/>
    </row>
    <row r="6132" spans="1:11">
      <c r="A6132" s="67" t="s">
        <v>4134</v>
      </c>
      <c r="B6132" s="68" t="s">
        <v>4135</v>
      </c>
      <c r="C6132" s="68" t="s">
        <v>4126</v>
      </c>
      <c r="D6132" s="68" t="s">
        <v>4127</v>
      </c>
      <c r="E6132" s="68" t="s">
        <v>4362</v>
      </c>
      <c r="F6132" s="68" t="s">
        <v>4363</v>
      </c>
      <c r="G6132" s="68" t="s">
        <v>4364</v>
      </c>
      <c r="H6132" s="69">
        <v>125429</v>
      </c>
      <c r="I6132" s="68" t="s">
        <v>5151</v>
      </c>
      <c r="J6132" s="70"/>
      <c r="K6132" s="68"/>
    </row>
    <row r="6133" spans="1:11">
      <c r="A6133" s="67" t="s">
        <v>4136</v>
      </c>
      <c r="B6133" s="68" t="s">
        <v>4137</v>
      </c>
      <c r="C6133" s="68" t="s">
        <v>4126</v>
      </c>
      <c r="D6133" s="68" t="s">
        <v>4127</v>
      </c>
      <c r="E6133" s="68" t="s">
        <v>4362</v>
      </c>
      <c r="F6133" s="68" t="s">
        <v>4363</v>
      </c>
      <c r="G6133" s="68" t="s">
        <v>4364</v>
      </c>
      <c r="H6133" s="69">
        <v>16936</v>
      </c>
      <c r="I6133" s="68" t="s">
        <v>5151</v>
      </c>
      <c r="J6133" s="70"/>
      <c r="K6133" s="68"/>
    </row>
    <row r="6134" spans="1:11">
      <c r="A6134" s="67" t="s">
        <v>4138</v>
      </c>
      <c r="B6134" s="68" t="s">
        <v>4139</v>
      </c>
      <c r="C6134" s="68" t="s">
        <v>4126</v>
      </c>
      <c r="D6134" s="68" t="s">
        <v>4127</v>
      </c>
      <c r="E6134" s="68" t="s">
        <v>4362</v>
      </c>
      <c r="F6134" s="68" t="s">
        <v>4363</v>
      </c>
      <c r="G6134" s="68" t="s">
        <v>4364</v>
      </c>
      <c r="H6134" s="69">
        <v>62395</v>
      </c>
      <c r="I6134" s="68" t="s">
        <v>5151</v>
      </c>
      <c r="J6134" s="70"/>
      <c r="K6134" s="68"/>
    </row>
    <row r="6135" spans="1:11">
      <c r="A6135" s="67" t="s">
        <v>4492</v>
      </c>
      <c r="B6135" s="68" t="s">
        <v>4493</v>
      </c>
      <c r="C6135" s="68" t="s">
        <v>4126</v>
      </c>
      <c r="D6135" s="68" t="s">
        <v>4127</v>
      </c>
      <c r="E6135" s="68" t="s">
        <v>4362</v>
      </c>
      <c r="F6135" s="68" t="s">
        <v>4363</v>
      </c>
      <c r="G6135" s="68" t="s">
        <v>4364</v>
      </c>
      <c r="H6135" s="69">
        <v>56390</v>
      </c>
      <c r="I6135" s="68" t="s">
        <v>5151</v>
      </c>
      <c r="J6135" s="70"/>
      <c r="K6135" s="68"/>
    </row>
    <row r="6136" spans="1:11">
      <c r="A6136" s="67" t="s">
        <v>4140</v>
      </c>
      <c r="B6136" s="68" t="s">
        <v>4141</v>
      </c>
      <c r="C6136" s="68" t="s">
        <v>4126</v>
      </c>
      <c r="D6136" s="68" t="s">
        <v>4127</v>
      </c>
      <c r="E6136" s="68" t="s">
        <v>4362</v>
      </c>
      <c r="F6136" s="68" t="s">
        <v>4363</v>
      </c>
      <c r="G6136" s="68" t="s">
        <v>4364</v>
      </c>
      <c r="H6136" s="69">
        <v>87075</v>
      </c>
      <c r="I6136" s="68" t="s">
        <v>5151</v>
      </c>
      <c r="J6136" s="70"/>
      <c r="K6136" s="68"/>
    </row>
    <row r="6137" spans="1:11">
      <c r="A6137" s="67" t="s">
        <v>4275</v>
      </c>
      <c r="B6137" s="68" t="s">
        <v>4276</v>
      </c>
      <c r="C6137" s="68" t="s">
        <v>4126</v>
      </c>
      <c r="D6137" s="68" t="s">
        <v>4127</v>
      </c>
      <c r="E6137" s="68" t="s">
        <v>4362</v>
      </c>
      <c r="F6137" s="68" t="s">
        <v>4363</v>
      </c>
      <c r="G6137" s="68" t="s">
        <v>4364</v>
      </c>
      <c r="H6137" s="69">
        <v>2653</v>
      </c>
      <c r="I6137" s="68" t="s">
        <v>5151</v>
      </c>
      <c r="J6137" s="70"/>
      <c r="K6137" s="68"/>
    </row>
    <row r="6138" spans="1:11">
      <c r="A6138" s="67" t="s">
        <v>4142</v>
      </c>
      <c r="B6138" s="68" t="s">
        <v>4143</v>
      </c>
      <c r="C6138" s="68" t="s">
        <v>4144</v>
      </c>
      <c r="D6138" s="68" t="s">
        <v>4145</v>
      </c>
      <c r="E6138" s="68" t="s">
        <v>4362</v>
      </c>
      <c r="F6138" s="68" t="s">
        <v>4363</v>
      </c>
      <c r="G6138" s="68" t="s">
        <v>4364</v>
      </c>
      <c r="H6138" s="69">
        <v>995446</v>
      </c>
      <c r="I6138" s="68" t="s">
        <v>5151</v>
      </c>
      <c r="J6138" s="70"/>
      <c r="K6138" s="68"/>
    </row>
    <row r="6139" spans="1:11">
      <c r="A6139" s="67" t="s">
        <v>4146</v>
      </c>
      <c r="B6139" s="68" t="s">
        <v>4147</v>
      </c>
      <c r="C6139" s="68" t="s">
        <v>4144</v>
      </c>
      <c r="D6139" s="68" t="s">
        <v>4145</v>
      </c>
      <c r="E6139" s="68" t="s">
        <v>4362</v>
      </c>
      <c r="F6139" s="68" t="s">
        <v>4363</v>
      </c>
      <c r="G6139" s="68" t="s">
        <v>4364</v>
      </c>
      <c r="H6139" s="69">
        <v>323686</v>
      </c>
      <c r="I6139" s="68" t="s">
        <v>5151</v>
      </c>
      <c r="J6139" s="70"/>
      <c r="K6139" s="68"/>
    </row>
    <row r="6140" spans="1:11">
      <c r="A6140" s="67" t="s">
        <v>4148</v>
      </c>
      <c r="B6140" s="68" t="s">
        <v>4149</v>
      </c>
      <c r="C6140" s="68" t="s">
        <v>4144</v>
      </c>
      <c r="D6140" s="68" t="s">
        <v>4145</v>
      </c>
      <c r="E6140" s="68" t="s">
        <v>4362</v>
      </c>
      <c r="F6140" s="68" t="s">
        <v>4363</v>
      </c>
      <c r="G6140" s="68" t="s">
        <v>4364</v>
      </c>
      <c r="H6140" s="69">
        <v>108683</v>
      </c>
      <c r="I6140" s="68" t="s">
        <v>5151</v>
      </c>
      <c r="J6140" s="70"/>
      <c r="K6140" s="68"/>
    </row>
    <row r="6141" spans="1:11">
      <c r="A6141" s="67" t="s">
        <v>4494</v>
      </c>
      <c r="B6141" s="68" t="s">
        <v>4495</v>
      </c>
      <c r="C6141" s="68" t="s">
        <v>4152</v>
      </c>
      <c r="D6141" s="68" t="s">
        <v>4153</v>
      </c>
      <c r="E6141" s="68" t="s">
        <v>4362</v>
      </c>
      <c r="F6141" s="68" t="s">
        <v>4363</v>
      </c>
      <c r="G6141" s="68" t="s">
        <v>4364</v>
      </c>
      <c r="H6141" s="69">
        <v>72084</v>
      </c>
      <c r="I6141" s="68" t="s">
        <v>5151</v>
      </c>
      <c r="J6141" s="70"/>
      <c r="K6141" s="68"/>
    </row>
    <row r="6142" spans="1:11">
      <c r="A6142" s="67" t="s">
        <v>4150</v>
      </c>
      <c r="B6142" s="68" t="s">
        <v>4151</v>
      </c>
      <c r="C6142" s="68" t="s">
        <v>4152</v>
      </c>
      <c r="D6142" s="68" t="s">
        <v>4153</v>
      </c>
      <c r="E6142" s="68" t="s">
        <v>4362</v>
      </c>
      <c r="F6142" s="68" t="s">
        <v>4363</v>
      </c>
      <c r="G6142" s="68" t="s">
        <v>4364</v>
      </c>
      <c r="H6142" s="69">
        <v>730706</v>
      </c>
      <c r="I6142" s="68" t="s">
        <v>5151</v>
      </c>
      <c r="J6142" s="70"/>
      <c r="K6142" s="68"/>
    </row>
    <row r="6143" spans="1:11">
      <c r="A6143" s="67" t="s">
        <v>4154</v>
      </c>
      <c r="B6143" s="68" t="s">
        <v>4155</v>
      </c>
      <c r="C6143" s="68" t="s">
        <v>4152</v>
      </c>
      <c r="D6143" s="68" t="s">
        <v>4153</v>
      </c>
      <c r="E6143" s="68" t="s">
        <v>4362</v>
      </c>
      <c r="F6143" s="68" t="s">
        <v>4363</v>
      </c>
      <c r="G6143" s="68" t="s">
        <v>4364</v>
      </c>
      <c r="H6143" s="69">
        <v>139334</v>
      </c>
      <c r="I6143" s="68" t="s">
        <v>5151</v>
      </c>
      <c r="J6143" s="70"/>
      <c r="K6143" s="68"/>
    </row>
    <row r="6144" spans="1:11">
      <c r="A6144" s="67" t="s">
        <v>4156</v>
      </c>
      <c r="B6144" s="68" t="s">
        <v>4157</v>
      </c>
      <c r="C6144" s="68" t="s">
        <v>4158</v>
      </c>
      <c r="D6144" s="68" t="s">
        <v>4159</v>
      </c>
      <c r="E6144" s="68" t="s">
        <v>4362</v>
      </c>
      <c r="F6144" s="68" t="s">
        <v>4363</v>
      </c>
      <c r="G6144" s="68" t="s">
        <v>4364</v>
      </c>
      <c r="H6144" s="69">
        <v>28995</v>
      </c>
      <c r="I6144" s="68" t="s">
        <v>5151</v>
      </c>
      <c r="J6144" s="70"/>
      <c r="K6144" s="68"/>
    </row>
    <row r="6145" spans="1:11">
      <c r="A6145" s="67" t="s">
        <v>4317</v>
      </c>
      <c r="B6145" s="68" t="s">
        <v>4318</v>
      </c>
      <c r="C6145" s="68" t="s">
        <v>4158</v>
      </c>
      <c r="D6145" s="68" t="s">
        <v>4159</v>
      </c>
      <c r="E6145" s="68" t="s">
        <v>4362</v>
      </c>
      <c r="F6145" s="68" t="s">
        <v>4363</v>
      </c>
      <c r="G6145" s="68" t="s">
        <v>4364</v>
      </c>
      <c r="H6145" s="69">
        <v>82</v>
      </c>
      <c r="I6145" s="68" t="s">
        <v>5151</v>
      </c>
      <c r="J6145" s="70"/>
      <c r="K6145" s="68"/>
    </row>
    <row r="6146" spans="1:11">
      <c r="A6146" s="67" t="s">
        <v>4283</v>
      </c>
      <c r="B6146" s="68" t="s">
        <v>4284</v>
      </c>
      <c r="C6146" s="68" t="s">
        <v>4158</v>
      </c>
      <c r="D6146" s="68" t="s">
        <v>4159</v>
      </c>
      <c r="E6146" s="68" t="s">
        <v>4362</v>
      </c>
      <c r="F6146" s="68" t="s">
        <v>4363</v>
      </c>
      <c r="G6146" s="68" t="s">
        <v>4364</v>
      </c>
      <c r="H6146" s="69">
        <v>662136</v>
      </c>
      <c r="I6146" s="68" t="s">
        <v>5151</v>
      </c>
      <c r="J6146" s="70"/>
      <c r="K6146" s="68"/>
    </row>
    <row r="6147" spans="1:11">
      <c r="A6147" s="67" t="s">
        <v>4160</v>
      </c>
      <c r="B6147" s="68" t="s">
        <v>4161</v>
      </c>
      <c r="C6147" s="68" t="s">
        <v>4158</v>
      </c>
      <c r="D6147" s="68" t="s">
        <v>4159</v>
      </c>
      <c r="E6147" s="68" t="s">
        <v>4362</v>
      </c>
      <c r="F6147" s="68" t="s">
        <v>4363</v>
      </c>
      <c r="G6147" s="68" t="s">
        <v>4364</v>
      </c>
      <c r="H6147" s="69">
        <v>453653</v>
      </c>
      <c r="I6147" s="68" t="s">
        <v>5151</v>
      </c>
      <c r="J6147" s="70"/>
      <c r="K6147" s="68"/>
    </row>
    <row r="6148" spans="1:11">
      <c r="A6148" s="67" t="s">
        <v>4162</v>
      </c>
      <c r="B6148" s="68" t="s">
        <v>4163</v>
      </c>
      <c r="C6148" s="68" t="s">
        <v>4158</v>
      </c>
      <c r="D6148" s="68" t="s">
        <v>4159</v>
      </c>
      <c r="E6148" s="68" t="s">
        <v>4362</v>
      </c>
      <c r="F6148" s="68" t="s">
        <v>4363</v>
      </c>
      <c r="G6148" s="68" t="s">
        <v>4364</v>
      </c>
      <c r="H6148" s="69">
        <v>189526</v>
      </c>
      <c r="I6148" s="68" t="s">
        <v>5151</v>
      </c>
      <c r="J6148" s="70"/>
      <c r="K6148" s="68"/>
    </row>
    <row r="6149" spans="1:11">
      <c r="A6149" s="67" t="s">
        <v>4164</v>
      </c>
      <c r="B6149" s="68" t="s">
        <v>4165</v>
      </c>
      <c r="C6149" s="68" t="s">
        <v>4166</v>
      </c>
      <c r="D6149" s="68" t="s">
        <v>4167</v>
      </c>
      <c r="E6149" s="68" t="s">
        <v>4362</v>
      </c>
      <c r="F6149" s="68" t="s">
        <v>4363</v>
      </c>
      <c r="G6149" s="68" t="s">
        <v>4364</v>
      </c>
      <c r="H6149" s="69">
        <v>649319</v>
      </c>
      <c r="I6149" s="68" t="s">
        <v>5151</v>
      </c>
      <c r="J6149" s="70"/>
      <c r="K6149" s="68"/>
    </row>
    <row r="6150" spans="1:11">
      <c r="A6150" s="67" t="s">
        <v>4168</v>
      </c>
      <c r="B6150" s="68" t="s">
        <v>4169</v>
      </c>
      <c r="C6150" s="68" t="s">
        <v>4166</v>
      </c>
      <c r="D6150" s="68" t="s">
        <v>4167</v>
      </c>
      <c r="E6150" s="68" t="s">
        <v>4362</v>
      </c>
      <c r="F6150" s="68" t="s">
        <v>4363</v>
      </c>
      <c r="G6150" s="68" t="s">
        <v>4364</v>
      </c>
      <c r="H6150" s="69">
        <v>2486378</v>
      </c>
      <c r="I6150" s="68" t="s">
        <v>5151</v>
      </c>
      <c r="J6150" s="70"/>
      <c r="K6150" s="68"/>
    </row>
    <row r="6151" spans="1:11">
      <c r="A6151" s="67" t="s">
        <v>4496</v>
      </c>
      <c r="B6151" s="68" t="s">
        <v>4497</v>
      </c>
      <c r="C6151" s="68" t="s">
        <v>4166</v>
      </c>
      <c r="D6151" s="68" t="s">
        <v>4167</v>
      </c>
      <c r="E6151" s="68" t="s">
        <v>4362</v>
      </c>
      <c r="F6151" s="68" t="s">
        <v>4363</v>
      </c>
      <c r="G6151" s="68" t="s">
        <v>4364</v>
      </c>
      <c r="H6151" s="69">
        <v>4168</v>
      </c>
      <c r="I6151" s="68" t="s">
        <v>5151</v>
      </c>
      <c r="J6151" s="70"/>
      <c r="K6151" s="68"/>
    </row>
    <row r="6152" spans="1:11">
      <c r="A6152" s="67" t="s">
        <v>4498</v>
      </c>
      <c r="B6152" s="68" t="s">
        <v>4499</v>
      </c>
      <c r="C6152" s="68" t="s">
        <v>4166</v>
      </c>
      <c r="D6152" s="68" t="s">
        <v>4167</v>
      </c>
      <c r="E6152" s="68" t="s">
        <v>4362</v>
      </c>
      <c r="F6152" s="68" t="s">
        <v>4363</v>
      </c>
      <c r="G6152" s="68" t="s">
        <v>4364</v>
      </c>
      <c r="H6152" s="69">
        <v>1665</v>
      </c>
      <c r="I6152" s="68" t="s">
        <v>5151</v>
      </c>
      <c r="J6152" s="70"/>
      <c r="K6152" s="68"/>
    </row>
    <row r="6153" spans="1:11">
      <c r="A6153" s="67" t="s">
        <v>4334</v>
      </c>
      <c r="B6153" s="68" t="s">
        <v>4335</v>
      </c>
      <c r="C6153" s="68" t="s">
        <v>4166</v>
      </c>
      <c r="D6153" s="68" t="s">
        <v>4167</v>
      </c>
      <c r="E6153" s="68" t="s">
        <v>4362</v>
      </c>
      <c r="F6153" s="68" t="s">
        <v>4363</v>
      </c>
      <c r="G6153" s="68" t="s">
        <v>4364</v>
      </c>
      <c r="H6153" s="69">
        <v>25003</v>
      </c>
      <c r="I6153" s="68" t="s">
        <v>5151</v>
      </c>
      <c r="J6153" s="70"/>
      <c r="K6153" s="68"/>
    </row>
    <row r="6154" spans="1:11">
      <c r="A6154" s="67" t="s">
        <v>4170</v>
      </c>
      <c r="B6154" s="68" t="s">
        <v>4171</v>
      </c>
      <c r="C6154" s="68" t="s">
        <v>4166</v>
      </c>
      <c r="D6154" s="68" t="s">
        <v>4167</v>
      </c>
      <c r="E6154" s="68" t="s">
        <v>4362</v>
      </c>
      <c r="F6154" s="68" t="s">
        <v>4363</v>
      </c>
      <c r="G6154" s="68" t="s">
        <v>4364</v>
      </c>
      <c r="H6154" s="69">
        <v>158241</v>
      </c>
      <c r="I6154" s="68" t="s">
        <v>5151</v>
      </c>
      <c r="J6154" s="70"/>
      <c r="K6154" s="68"/>
    </row>
    <row r="6155" spans="1:11">
      <c r="A6155" s="67" t="s">
        <v>4172</v>
      </c>
      <c r="B6155" s="68" t="s">
        <v>4173</v>
      </c>
      <c r="C6155" s="68" t="s">
        <v>4174</v>
      </c>
      <c r="D6155" s="68" t="s">
        <v>4175</v>
      </c>
      <c r="E6155" s="68" t="s">
        <v>4362</v>
      </c>
      <c r="F6155" s="68" t="s">
        <v>4363</v>
      </c>
      <c r="G6155" s="68" t="s">
        <v>4364</v>
      </c>
      <c r="H6155" s="69">
        <v>347700</v>
      </c>
      <c r="I6155" s="68" t="s">
        <v>5151</v>
      </c>
      <c r="J6155" s="70"/>
      <c r="K6155" s="68"/>
    </row>
    <row r="6156" spans="1:11">
      <c r="A6156" s="67" t="s">
        <v>4176</v>
      </c>
      <c r="B6156" s="68" t="s">
        <v>4177</v>
      </c>
      <c r="C6156" s="68" t="s">
        <v>4174</v>
      </c>
      <c r="D6156" s="68" t="s">
        <v>4175</v>
      </c>
      <c r="E6156" s="68" t="s">
        <v>4362</v>
      </c>
      <c r="F6156" s="68" t="s">
        <v>4363</v>
      </c>
      <c r="G6156" s="68" t="s">
        <v>4364</v>
      </c>
      <c r="H6156" s="69">
        <v>442898</v>
      </c>
      <c r="I6156" s="68" t="s">
        <v>5151</v>
      </c>
      <c r="J6156" s="70"/>
      <c r="K6156" s="68"/>
    </row>
    <row r="6157" spans="1:11">
      <c r="A6157" s="67" t="s">
        <v>4502</v>
      </c>
      <c r="B6157" s="68" t="s">
        <v>4225</v>
      </c>
      <c r="C6157" s="68" t="s">
        <v>4174</v>
      </c>
      <c r="D6157" s="68" t="s">
        <v>4175</v>
      </c>
      <c r="E6157" s="68" t="s">
        <v>4362</v>
      </c>
      <c r="F6157" s="68" t="s">
        <v>4363</v>
      </c>
      <c r="G6157" s="68" t="s">
        <v>4364</v>
      </c>
      <c r="H6157" s="69">
        <v>72989</v>
      </c>
      <c r="I6157" s="68" t="s">
        <v>5151</v>
      </c>
      <c r="J6157" s="70"/>
      <c r="K6157" s="68"/>
    </row>
    <row r="6158" spans="1:11">
      <c r="A6158" s="67" t="s">
        <v>4182</v>
      </c>
      <c r="B6158" s="68" t="s">
        <v>4183</v>
      </c>
      <c r="C6158" s="68" t="s">
        <v>4184</v>
      </c>
      <c r="D6158" s="68" t="s">
        <v>4185</v>
      </c>
      <c r="E6158" s="68" t="s">
        <v>4362</v>
      </c>
      <c r="F6158" s="68" t="s">
        <v>4363</v>
      </c>
      <c r="G6158" s="68" t="s">
        <v>4364</v>
      </c>
      <c r="H6158" s="69">
        <v>90838</v>
      </c>
      <c r="I6158" s="68" t="s">
        <v>5151</v>
      </c>
      <c r="J6158" s="70"/>
      <c r="K6158" s="68"/>
    </row>
    <row r="6159" spans="1:11">
      <c r="A6159" s="67" t="s">
        <v>4186</v>
      </c>
      <c r="B6159" s="68" t="s">
        <v>4187</v>
      </c>
      <c r="C6159" s="68" t="s">
        <v>4184</v>
      </c>
      <c r="D6159" s="68" t="s">
        <v>4185</v>
      </c>
      <c r="E6159" s="68" t="s">
        <v>4362</v>
      </c>
      <c r="F6159" s="68" t="s">
        <v>4363</v>
      </c>
      <c r="G6159" s="68" t="s">
        <v>4364</v>
      </c>
      <c r="H6159" s="69">
        <v>51328</v>
      </c>
      <c r="I6159" s="68" t="s">
        <v>5151</v>
      </c>
      <c r="J6159" s="70"/>
      <c r="K6159" s="68"/>
    </row>
    <row r="6160" spans="1:11">
      <c r="A6160" s="67" t="s">
        <v>4503</v>
      </c>
      <c r="B6160" s="68" t="s">
        <v>4504</v>
      </c>
      <c r="C6160" s="68" t="s">
        <v>4184</v>
      </c>
      <c r="D6160" s="68" t="s">
        <v>4185</v>
      </c>
      <c r="E6160" s="68" t="s">
        <v>4362</v>
      </c>
      <c r="F6160" s="68" t="s">
        <v>4363</v>
      </c>
      <c r="G6160" s="68" t="s">
        <v>4364</v>
      </c>
      <c r="H6160" s="69">
        <v>3786</v>
      </c>
      <c r="I6160" s="68" t="s">
        <v>5151</v>
      </c>
      <c r="J6160" s="70"/>
      <c r="K6160" s="68"/>
    </row>
    <row r="6161" spans="1:11">
      <c r="A6161" s="67">
        <v>10140001</v>
      </c>
      <c r="B6161" s="68" t="s">
        <v>4343</v>
      </c>
      <c r="C6161" s="68" t="s">
        <v>3450</v>
      </c>
      <c r="D6161" s="68" t="s">
        <v>3451</v>
      </c>
      <c r="E6161" s="68" t="s">
        <v>4505</v>
      </c>
      <c r="F6161" s="68" t="s">
        <v>4506</v>
      </c>
      <c r="G6161" s="68" t="s">
        <v>4507</v>
      </c>
      <c r="H6161" s="69">
        <v>0</v>
      </c>
      <c r="I6161" s="68" t="s">
        <v>5151</v>
      </c>
      <c r="J6161" s="70"/>
      <c r="K6161" s="68"/>
    </row>
    <row r="6162" spans="1:11">
      <c r="A6162" s="67" t="s">
        <v>3504</v>
      </c>
      <c r="B6162" s="68" t="s">
        <v>3505</v>
      </c>
      <c r="C6162" s="68" t="s">
        <v>3489</v>
      </c>
      <c r="D6162" s="68" t="s">
        <v>3490</v>
      </c>
      <c r="E6162" s="68" t="s">
        <v>4505</v>
      </c>
      <c r="F6162" s="68" t="s">
        <v>4506</v>
      </c>
      <c r="G6162" s="68" t="s">
        <v>4507</v>
      </c>
      <c r="H6162" s="69">
        <v>61031</v>
      </c>
      <c r="I6162" s="68" t="s">
        <v>5151</v>
      </c>
      <c r="J6162" s="70"/>
      <c r="K6162" s="68"/>
    </row>
    <row r="6163" spans="1:11">
      <c r="A6163" s="67" t="s">
        <v>3504</v>
      </c>
      <c r="B6163" s="68" t="s">
        <v>3505</v>
      </c>
      <c r="C6163" s="68" t="s">
        <v>3489</v>
      </c>
      <c r="D6163" s="68" t="s">
        <v>3490</v>
      </c>
      <c r="E6163" s="68" t="s">
        <v>4505</v>
      </c>
      <c r="F6163" s="68" t="s">
        <v>4506</v>
      </c>
      <c r="G6163" s="68" t="s">
        <v>4507</v>
      </c>
      <c r="H6163" s="69">
        <v>428932</v>
      </c>
      <c r="I6163" s="68" t="s">
        <v>5151</v>
      </c>
      <c r="J6163" s="70"/>
      <c r="K6163" s="68"/>
    </row>
    <row r="6164" spans="1:11">
      <c r="A6164" s="67" t="s">
        <v>4263</v>
      </c>
      <c r="B6164" s="68" t="s">
        <v>4213</v>
      </c>
      <c r="C6164" s="68" t="s">
        <v>3783</v>
      </c>
      <c r="D6164" s="68" t="s">
        <v>3784</v>
      </c>
      <c r="E6164" s="68" t="s">
        <v>4505</v>
      </c>
      <c r="F6164" s="68" t="s">
        <v>4506</v>
      </c>
      <c r="G6164" s="68" t="s">
        <v>4507</v>
      </c>
      <c r="H6164" s="69">
        <v>272</v>
      </c>
      <c r="I6164" s="68" t="s">
        <v>5151</v>
      </c>
      <c r="J6164" s="70"/>
      <c r="K6164" s="68"/>
    </row>
    <row r="6165" spans="1:11">
      <c r="A6165" s="67" t="s">
        <v>4200</v>
      </c>
      <c r="B6165" s="68" t="s">
        <v>4201</v>
      </c>
      <c r="C6165" s="68" t="s">
        <v>3824</v>
      </c>
      <c r="D6165" s="68" t="s">
        <v>3825</v>
      </c>
      <c r="E6165" s="68" t="s">
        <v>4505</v>
      </c>
      <c r="F6165" s="68" t="s">
        <v>4506</v>
      </c>
      <c r="G6165" s="68" t="s">
        <v>4507</v>
      </c>
      <c r="H6165" s="69">
        <v>12000</v>
      </c>
      <c r="I6165" s="68" t="s">
        <v>5151</v>
      </c>
      <c r="J6165" s="70"/>
      <c r="K6165" s="68"/>
    </row>
    <row r="6166" spans="1:11">
      <c r="A6166" s="67" t="s">
        <v>4445</v>
      </c>
      <c r="B6166" s="68" t="s">
        <v>4446</v>
      </c>
      <c r="C6166" s="68" t="s">
        <v>3924</v>
      </c>
      <c r="D6166" s="68" t="s">
        <v>3925</v>
      </c>
      <c r="E6166" s="68" t="s">
        <v>4505</v>
      </c>
      <c r="F6166" s="68" t="s">
        <v>4506</v>
      </c>
      <c r="G6166" s="68" t="s">
        <v>4507</v>
      </c>
      <c r="H6166" s="69">
        <v>10307</v>
      </c>
      <c r="I6166" s="68" t="s">
        <v>5151</v>
      </c>
      <c r="J6166" s="70"/>
      <c r="K6166" s="68"/>
    </row>
    <row r="6167" spans="1:11">
      <c r="A6167" s="67" t="s">
        <v>3487</v>
      </c>
      <c r="B6167" s="68" t="s">
        <v>3488</v>
      </c>
      <c r="C6167" s="68" t="s">
        <v>3489</v>
      </c>
      <c r="D6167" s="68" t="s">
        <v>3490</v>
      </c>
      <c r="E6167" s="68" t="s">
        <v>4508</v>
      </c>
      <c r="F6167" s="68" t="s">
        <v>4509</v>
      </c>
      <c r="G6167" s="68" t="s">
        <v>4510</v>
      </c>
      <c r="H6167" s="69">
        <v>10049453</v>
      </c>
      <c r="I6167" s="68" t="s">
        <v>5151</v>
      </c>
      <c r="J6167" s="70"/>
      <c r="K6167" s="68"/>
    </row>
    <row r="6168" spans="1:11">
      <c r="A6168" s="67" t="s">
        <v>3498</v>
      </c>
      <c r="B6168" s="68" t="s">
        <v>3499</v>
      </c>
      <c r="C6168" s="68" t="s">
        <v>3489</v>
      </c>
      <c r="D6168" s="68" t="s">
        <v>3490</v>
      </c>
      <c r="E6168" s="68" t="s">
        <v>4508</v>
      </c>
      <c r="F6168" s="68" t="s">
        <v>4509</v>
      </c>
      <c r="G6168" s="68" t="s">
        <v>4510</v>
      </c>
      <c r="H6168" s="69">
        <v>-10049453</v>
      </c>
      <c r="I6168" s="68" t="s">
        <v>5151</v>
      </c>
      <c r="J6168" s="70"/>
      <c r="K6168" s="68"/>
    </row>
    <row r="6169" spans="1:11">
      <c r="A6169" s="67" t="s">
        <v>3504</v>
      </c>
      <c r="B6169" s="68" t="s">
        <v>3505</v>
      </c>
      <c r="C6169" s="68" t="s">
        <v>3489</v>
      </c>
      <c r="D6169" s="68" t="s">
        <v>3490</v>
      </c>
      <c r="E6169" s="68" t="s">
        <v>4508</v>
      </c>
      <c r="F6169" s="68" t="s">
        <v>4509</v>
      </c>
      <c r="G6169" s="68" t="s">
        <v>4510</v>
      </c>
      <c r="H6169" s="69">
        <v>0</v>
      </c>
      <c r="I6169" s="68" t="s">
        <v>5151</v>
      </c>
      <c r="J6169" s="70"/>
      <c r="K6169" s="68"/>
    </row>
    <row r="6170" spans="1:11">
      <c r="A6170" s="67" t="s">
        <v>4371</v>
      </c>
      <c r="B6170" s="68" t="s">
        <v>4372</v>
      </c>
      <c r="C6170" s="68" t="s">
        <v>3489</v>
      </c>
      <c r="D6170" s="68" t="s">
        <v>3490</v>
      </c>
      <c r="E6170" s="68" t="s">
        <v>4508</v>
      </c>
      <c r="F6170" s="68" t="s">
        <v>4509</v>
      </c>
      <c r="G6170" s="68" t="s">
        <v>4510</v>
      </c>
      <c r="H6170" s="69">
        <v>0</v>
      </c>
      <c r="I6170" s="68" t="s">
        <v>5151</v>
      </c>
      <c r="J6170" s="70"/>
      <c r="K6170" s="68"/>
    </row>
    <row r="6171" spans="1:11">
      <c r="A6171" s="67" t="s">
        <v>4241</v>
      </c>
      <c r="B6171" s="68" t="s">
        <v>4242</v>
      </c>
      <c r="C6171" s="68" t="s">
        <v>3489</v>
      </c>
      <c r="D6171" s="68" t="s">
        <v>3490</v>
      </c>
      <c r="E6171" s="68" t="s">
        <v>4508</v>
      </c>
      <c r="F6171" s="68" t="s">
        <v>4509</v>
      </c>
      <c r="G6171" s="68" t="s">
        <v>4510</v>
      </c>
      <c r="H6171" s="69">
        <v>0</v>
      </c>
      <c r="I6171" s="68" t="s">
        <v>5151</v>
      </c>
      <c r="J6171" s="70"/>
      <c r="K6171" s="68"/>
    </row>
    <row r="6172" spans="1:11">
      <c r="A6172" s="67" t="s">
        <v>3507</v>
      </c>
      <c r="B6172" s="68" t="s">
        <v>3508</v>
      </c>
      <c r="C6172" s="68" t="s">
        <v>3489</v>
      </c>
      <c r="D6172" s="68" t="s">
        <v>3490</v>
      </c>
      <c r="E6172" s="68" t="s">
        <v>4508</v>
      </c>
      <c r="F6172" s="68" t="s">
        <v>4509</v>
      </c>
      <c r="G6172" s="68" t="s">
        <v>4510</v>
      </c>
      <c r="H6172" s="69">
        <v>-1</v>
      </c>
      <c r="I6172" s="68" t="s">
        <v>5151</v>
      </c>
      <c r="J6172" s="70"/>
      <c r="K6172" s="68"/>
    </row>
    <row r="6173" spans="1:11">
      <c r="A6173" s="67" t="s">
        <v>4302</v>
      </c>
      <c r="B6173" s="68" t="s">
        <v>4303</v>
      </c>
      <c r="C6173" s="68" t="s">
        <v>3539</v>
      </c>
      <c r="D6173" s="68" t="s">
        <v>3540</v>
      </c>
      <c r="E6173" s="68" t="s">
        <v>4508</v>
      </c>
      <c r="F6173" s="68" t="s">
        <v>4509</v>
      </c>
      <c r="G6173" s="68" t="s">
        <v>4510</v>
      </c>
      <c r="H6173" s="69">
        <v>0</v>
      </c>
      <c r="I6173" s="68" t="s">
        <v>5151</v>
      </c>
      <c r="J6173" s="70"/>
      <c r="K6173" s="68"/>
    </row>
    <row r="6174" spans="1:11">
      <c r="A6174" s="67" t="s">
        <v>4304</v>
      </c>
      <c r="B6174" s="68" t="s">
        <v>4305</v>
      </c>
      <c r="C6174" s="68" t="s">
        <v>3607</v>
      </c>
      <c r="D6174" s="68" t="s">
        <v>3608</v>
      </c>
      <c r="E6174" s="68" t="s">
        <v>4508</v>
      </c>
      <c r="F6174" s="68" t="s">
        <v>4509</v>
      </c>
      <c r="G6174" s="68" t="s">
        <v>4510</v>
      </c>
      <c r="H6174" s="69">
        <v>0</v>
      </c>
      <c r="I6174" s="68" t="s">
        <v>5151</v>
      </c>
      <c r="J6174" s="70"/>
      <c r="K6174" s="68"/>
    </row>
    <row r="6175" spans="1:11">
      <c r="A6175" s="67" t="s">
        <v>4224</v>
      </c>
      <c r="B6175" s="68" t="s">
        <v>4225</v>
      </c>
      <c r="C6175" s="68" t="s">
        <v>3607</v>
      </c>
      <c r="D6175" s="68" t="s">
        <v>3608</v>
      </c>
      <c r="E6175" s="68" t="s">
        <v>4508</v>
      </c>
      <c r="F6175" s="68" t="s">
        <v>4509</v>
      </c>
      <c r="G6175" s="68" t="s">
        <v>4510</v>
      </c>
      <c r="H6175" s="69">
        <v>0</v>
      </c>
      <c r="I6175" s="68" t="s">
        <v>5151</v>
      </c>
      <c r="J6175" s="70"/>
      <c r="K6175" s="68"/>
    </row>
    <row r="6176" spans="1:11">
      <c r="A6176" s="67" t="s">
        <v>3645</v>
      </c>
      <c r="B6176" s="68" t="s">
        <v>3646</v>
      </c>
      <c r="C6176" s="68" t="s">
        <v>3625</v>
      </c>
      <c r="D6176" s="68" t="s">
        <v>3626</v>
      </c>
      <c r="E6176" s="68" t="s">
        <v>4508</v>
      </c>
      <c r="F6176" s="68" t="s">
        <v>4509</v>
      </c>
      <c r="G6176" s="68" t="s">
        <v>4510</v>
      </c>
      <c r="H6176" s="69">
        <v>0</v>
      </c>
      <c r="I6176" s="68" t="s">
        <v>5151</v>
      </c>
      <c r="J6176" s="70"/>
      <c r="K6176" s="68"/>
    </row>
    <row r="6177" spans="1:11">
      <c r="A6177" s="67" t="s">
        <v>4392</v>
      </c>
      <c r="B6177" s="68" t="s">
        <v>4393</v>
      </c>
      <c r="C6177" s="68" t="s">
        <v>3625</v>
      </c>
      <c r="D6177" s="68" t="s">
        <v>3626</v>
      </c>
      <c r="E6177" s="68" t="s">
        <v>4508</v>
      </c>
      <c r="F6177" s="68" t="s">
        <v>4509</v>
      </c>
      <c r="G6177" s="68" t="s">
        <v>4510</v>
      </c>
      <c r="H6177" s="69">
        <v>0</v>
      </c>
      <c r="I6177" s="68" t="s">
        <v>5151</v>
      </c>
      <c r="J6177" s="70"/>
      <c r="K6177" s="68"/>
    </row>
    <row r="6178" spans="1:11">
      <c r="A6178" s="67" t="s">
        <v>4328</v>
      </c>
      <c r="B6178" s="68" t="s">
        <v>4329</v>
      </c>
      <c r="C6178" s="68" t="s">
        <v>3783</v>
      </c>
      <c r="D6178" s="68" t="s">
        <v>3784</v>
      </c>
      <c r="E6178" s="68" t="s">
        <v>4508</v>
      </c>
      <c r="F6178" s="68" t="s">
        <v>4509</v>
      </c>
      <c r="G6178" s="68" t="s">
        <v>4510</v>
      </c>
      <c r="H6178" s="69">
        <v>0</v>
      </c>
      <c r="I6178" s="68" t="s">
        <v>5151</v>
      </c>
      <c r="J6178" s="70"/>
      <c r="K6178" s="68"/>
    </row>
    <row r="6179" spans="1:11">
      <c r="A6179" s="67" t="s">
        <v>4263</v>
      </c>
      <c r="B6179" s="68" t="s">
        <v>4213</v>
      </c>
      <c r="C6179" s="68" t="s">
        <v>3783</v>
      </c>
      <c r="D6179" s="68" t="s">
        <v>3784</v>
      </c>
      <c r="E6179" s="68" t="s">
        <v>4508</v>
      </c>
      <c r="F6179" s="68" t="s">
        <v>4509</v>
      </c>
      <c r="G6179" s="68" t="s">
        <v>4510</v>
      </c>
      <c r="H6179" s="69">
        <v>0</v>
      </c>
      <c r="I6179" s="68" t="s">
        <v>5151</v>
      </c>
      <c r="J6179" s="70"/>
      <c r="K6179" s="68"/>
    </row>
    <row r="6180" spans="1:11">
      <c r="A6180" s="67" t="s">
        <v>4439</v>
      </c>
      <c r="B6180" s="68" t="s">
        <v>4440</v>
      </c>
      <c r="C6180" s="68" t="s">
        <v>3846</v>
      </c>
      <c r="D6180" s="68" t="s">
        <v>3847</v>
      </c>
      <c r="E6180" s="68" t="s">
        <v>4508</v>
      </c>
      <c r="F6180" s="68" t="s">
        <v>4509</v>
      </c>
      <c r="G6180" s="68" t="s">
        <v>4510</v>
      </c>
      <c r="H6180" s="69">
        <v>0</v>
      </c>
      <c r="I6180" s="68" t="s">
        <v>5151</v>
      </c>
      <c r="J6180" s="70"/>
      <c r="K6180" s="68"/>
    </row>
    <row r="6181" spans="1:11">
      <c r="A6181" s="67" t="s">
        <v>3892</v>
      </c>
      <c r="B6181" s="68" t="s">
        <v>3893</v>
      </c>
      <c r="C6181" s="68" t="s">
        <v>3846</v>
      </c>
      <c r="D6181" s="68" t="s">
        <v>3847</v>
      </c>
      <c r="E6181" s="68" t="s">
        <v>4508</v>
      </c>
      <c r="F6181" s="68" t="s">
        <v>4509</v>
      </c>
      <c r="G6181" s="68" t="s">
        <v>4510</v>
      </c>
      <c r="H6181" s="69">
        <v>0</v>
      </c>
      <c r="I6181" s="68" t="s">
        <v>5151</v>
      </c>
      <c r="J6181" s="70"/>
      <c r="K6181" s="68"/>
    </row>
    <row r="6182" spans="1:11">
      <c r="A6182" s="67" t="s">
        <v>3912</v>
      </c>
      <c r="B6182" s="68" t="s">
        <v>3913</v>
      </c>
      <c r="C6182" s="68" t="s">
        <v>3900</v>
      </c>
      <c r="D6182" s="68" t="s">
        <v>3901</v>
      </c>
      <c r="E6182" s="68" t="s">
        <v>4508</v>
      </c>
      <c r="F6182" s="68" t="s">
        <v>4509</v>
      </c>
      <c r="G6182" s="68" t="s">
        <v>4510</v>
      </c>
      <c r="H6182" s="69">
        <v>0</v>
      </c>
      <c r="I6182" s="68" t="s">
        <v>5151</v>
      </c>
      <c r="J6182" s="70"/>
      <c r="K6182" s="68"/>
    </row>
    <row r="6183" spans="1:11">
      <c r="A6183" s="67" t="s">
        <v>4449</v>
      </c>
      <c r="B6183" s="68" t="s">
        <v>4450</v>
      </c>
      <c r="C6183" s="68" t="s">
        <v>3924</v>
      </c>
      <c r="D6183" s="68" t="s">
        <v>3925</v>
      </c>
      <c r="E6183" s="68" t="s">
        <v>4508</v>
      </c>
      <c r="F6183" s="68" t="s">
        <v>4509</v>
      </c>
      <c r="G6183" s="68" t="s">
        <v>4510</v>
      </c>
      <c r="H6183" s="69">
        <v>0</v>
      </c>
      <c r="I6183" s="68" t="s">
        <v>5151</v>
      </c>
      <c r="J6183" s="70"/>
      <c r="K6183" s="68"/>
    </row>
    <row r="6184" spans="1:11">
      <c r="A6184" s="67" t="s">
        <v>3962</v>
      </c>
      <c r="B6184" s="68" t="s">
        <v>3963</v>
      </c>
      <c r="C6184" s="68" t="s">
        <v>3952</v>
      </c>
      <c r="D6184" s="68" t="s">
        <v>3953</v>
      </c>
      <c r="E6184" s="68" t="s">
        <v>4508</v>
      </c>
      <c r="F6184" s="68" t="s">
        <v>4509</v>
      </c>
      <c r="G6184" s="68" t="s">
        <v>4510</v>
      </c>
      <c r="H6184" s="69">
        <v>0</v>
      </c>
      <c r="I6184" s="68" t="s">
        <v>5151</v>
      </c>
      <c r="J6184" s="70"/>
      <c r="K6184" s="68"/>
    </row>
    <row r="6185" spans="1:11">
      <c r="A6185" s="67" t="s">
        <v>4331</v>
      </c>
      <c r="B6185" s="68" t="s">
        <v>4213</v>
      </c>
      <c r="C6185" s="68" t="s">
        <v>3970</v>
      </c>
      <c r="D6185" s="68" t="s">
        <v>3971</v>
      </c>
      <c r="E6185" s="68" t="s">
        <v>4508</v>
      </c>
      <c r="F6185" s="68" t="s">
        <v>4509</v>
      </c>
      <c r="G6185" s="68" t="s">
        <v>4510</v>
      </c>
      <c r="H6185" s="69">
        <v>0</v>
      </c>
      <c r="I6185" s="68" t="s">
        <v>5151</v>
      </c>
      <c r="J6185" s="70"/>
      <c r="K6185" s="68"/>
    </row>
    <row r="6186" spans="1:11">
      <c r="A6186" s="67" t="s">
        <v>4282</v>
      </c>
      <c r="B6186" s="68" t="s">
        <v>4213</v>
      </c>
      <c r="C6186" s="68" t="s">
        <v>4004</v>
      </c>
      <c r="D6186" s="68" t="s">
        <v>4005</v>
      </c>
      <c r="E6186" s="68" t="s">
        <v>4508</v>
      </c>
      <c r="F6186" s="68" t="s">
        <v>4509</v>
      </c>
      <c r="G6186" s="68" t="s">
        <v>4510</v>
      </c>
      <c r="H6186" s="69">
        <v>2</v>
      </c>
      <c r="I6186" s="68" t="s">
        <v>5151</v>
      </c>
      <c r="J6186" s="70"/>
      <c r="K6186" s="68"/>
    </row>
    <row r="6187" spans="1:11">
      <c r="A6187" s="67" t="s">
        <v>4034</v>
      </c>
      <c r="B6187" s="68" t="s">
        <v>4035</v>
      </c>
      <c r="C6187" s="68" t="s">
        <v>4022</v>
      </c>
      <c r="D6187" s="68" t="s">
        <v>4023</v>
      </c>
      <c r="E6187" s="68" t="s">
        <v>4508</v>
      </c>
      <c r="F6187" s="68" t="s">
        <v>4509</v>
      </c>
      <c r="G6187" s="68" t="s">
        <v>4510</v>
      </c>
      <c r="H6187" s="69">
        <v>0</v>
      </c>
      <c r="I6187" s="68" t="s">
        <v>5151</v>
      </c>
      <c r="J6187" s="70"/>
      <c r="K6187" s="68"/>
    </row>
    <row r="6188" spans="1:11">
      <c r="A6188" s="67" t="s">
        <v>4316</v>
      </c>
      <c r="B6188" s="68" t="s">
        <v>4213</v>
      </c>
      <c r="C6188" s="68" t="s">
        <v>4042</v>
      </c>
      <c r="D6188" s="68" t="s">
        <v>4043</v>
      </c>
      <c r="E6188" s="68" t="s">
        <v>4508</v>
      </c>
      <c r="F6188" s="68" t="s">
        <v>4509</v>
      </c>
      <c r="G6188" s="68" t="s">
        <v>4510</v>
      </c>
      <c r="H6188" s="69">
        <v>0</v>
      </c>
      <c r="I6188" s="68" t="s">
        <v>5151</v>
      </c>
      <c r="J6188" s="70"/>
      <c r="K6188" s="68"/>
    </row>
    <row r="6189" spans="1:11">
      <c r="A6189" s="67" t="s">
        <v>4283</v>
      </c>
      <c r="B6189" s="68" t="s">
        <v>4284</v>
      </c>
      <c r="C6189" s="68" t="s">
        <v>4158</v>
      </c>
      <c r="D6189" s="68" t="s">
        <v>4159</v>
      </c>
      <c r="E6189" s="68" t="s">
        <v>4508</v>
      </c>
      <c r="F6189" s="68" t="s">
        <v>4509</v>
      </c>
      <c r="G6189" s="68" t="s">
        <v>4510</v>
      </c>
      <c r="H6189" s="69">
        <v>0</v>
      </c>
      <c r="I6189" s="68" t="s">
        <v>5151</v>
      </c>
      <c r="J6189" s="70"/>
      <c r="K6189" s="68"/>
    </row>
    <row r="6190" spans="1:11">
      <c r="A6190" s="67" t="s">
        <v>4168</v>
      </c>
      <c r="B6190" s="68" t="s">
        <v>4169</v>
      </c>
      <c r="C6190" s="68" t="s">
        <v>4166</v>
      </c>
      <c r="D6190" s="68" t="s">
        <v>4167</v>
      </c>
      <c r="E6190" s="68" t="s">
        <v>4508</v>
      </c>
      <c r="F6190" s="68" t="s">
        <v>4509</v>
      </c>
      <c r="G6190" s="68" t="s">
        <v>4510</v>
      </c>
      <c r="H6190" s="69">
        <v>0</v>
      </c>
      <c r="I6190" s="68" t="s">
        <v>5151</v>
      </c>
      <c r="J6190" s="70"/>
      <c r="K6190" s="68"/>
    </row>
    <row r="6191" spans="1:11">
      <c r="A6191" s="67" t="s">
        <v>4334</v>
      </c>
      <c r="B6191" s="68" t="s">
        <v>4335</v>
      </c>
      <c r="C6191" s="68" t="s">
        <v>4166</v>
      </c>
      <c r="D6191" s="68" t="s">
        <v>4167</v>
      </c>
      <c r="E6191" s="68" t="s">
        <v>4508</v>
      </c>
      <c r="F6191" s="68" t="s">
        <v>4509</v>
      </c>
      <c r="G6191" s="68" t="s">
        <v>4510</v>
      </c>
      <c r="H6191" s="69">
        <v>0</v>
      </c>
      <c r="I6191" s="68" t="s">
        <v>5151</v>
      </c>
      <c r="J6191" s="70"/>
      <c r="K6191" s="68"/>
    </row>
    <row r="6192" spans="1:11">
      <c r="A6192" s="67" t="s">
        <v>3487</v>
      </c>
      <c r="B6192" s="68" t="s">
        <v>3488</v>
      </c>
      <c r="C6192" s="68" t="s">
        <v>3489</v>
      </c>
      <c r="D6192" s="68" t="s">
        <v>3490</v>
      </c>
      <c r="E6192" s="68" t="s">
        <v>4508</v>
      </c>
      <c r="F6192" s="68" t="s">
        <v>4509</v>
      </c>
      <c r="G6192" s="68" t="s">
        <v>4510</v>
      </c>
      <c r="H6192" s="69">
        <v>1128</v>
      </c>
      <c r="I6192" s="68" t="s">
        <v>5151</v>
      </c>
      <c r="J6192" s="70"/>
      <c r="K6192" s="68"/>
    </row>
    <row r="6193" spans="1:11">
      <c r="A6193" s="67" t="s">
        <v>3498</v>
      </c>
      <c r="B6193" s="68" t="s">
        <v>3499</v>
      </c>
      <c r="C6193" s="68" t="s">
        <v>3489</v>
      </c>
      <c r="D6193" s="68" t="s">
        <v>3490</v>
      </c>
      <c r="E6193" s="68" t="s">
        <v>4508</v>
      </c>
      <c r="F6193" s="68" t="s">
        <v>4509</v>
      </c>
      <c r="G6193" s="68" t="s">
        <v>4510</v>
      </c>
      <c r="H6193" s="69">
        <v>-1128</v>
      </c>
      <c r="I6193" s="68" t="s">
        <v>5151</v>
      </c>
      <c r="J6193" s="70"/>
      <c r="K6193" s="68"/>
    </row>
    <row r="6194" spans="1:11">
      <c r="A6194" s="67" t="s">
        <v>3504</v>
      </c>
      <c r="B6194" s="68" t="s">
        <v>3505</v>
      </c>
      <c r="C6194" s="68" t="s">
        <v>3489</v>
      </c>
      <c r="D6194" s="68" t="s">
        <v>3490</v>
      </c>
      <c r="E6194" s="68" t="s">
        <v>4508</v>
      </c>
      <c r="F6194" s="68" t="s">
        <v>4509</v>
      </c>
      <c r="G6194" s="68" t="s">
        <v>4510</v>
      </c>
      <c r="H6194" s="69">
        <v>0</v>
      </c>
      <c r="I6194" s="68" t="s">
        <v>5151</v>
      </c>
      <c r="J6194" s="70"/>
      <c r="K6194" s="68"/>
    </row>
    <row r="6195" spans="1:11">
      <c r="A6195" s="67" t="s">
        <v>4371</v>
      </c>
      <c r="B6195" s="68" t="s">
        <v>4372</v>
      </c>
      <c r="C6195" s="68" t="s">
        <v>3489</v>
      </c>
      <c r="D6195" s="68" t="s">
        <v>3490</v>
      </c>
      <c r="E6195" s="68" t="s">
        <v>4508</v>
      </c>
      <c r="F6195" s="68" t="s">
        <v>4509</v>
      </c>
      <c r="G6195" s="68" t="s">
        <v>4510</v>
      </c>
      <c r="H6195" s="69">
        <v>0</v>
      </c>
      <c r="I6195" s="68" t="s">
        <v>5151</v>
      </c>
      <c r="J6195" s="70"/>
      <c r="K6195" s="68"/>
    </row>
    <row r="6196" spans="1:11">
      <c r="A6196" s="67" t="s">
        <v>4241</v>
      </c>
      <c r="B6196" s="68" t="s">
        <v>4242</v>
      </c>
      <c r="C6196" s="68" t="s">
        <v>3489</v>
      </c>
      <c r="D6196" s="68" t="s">
        <v>3490</v>
      </c>
      <c r="E6196" s="68" t="s">
        <v>4508</v>
      </c>
      <c r="F6196" s="68" t="s">
        <v>4509</v>
      </c>
      <c r="G6196" s="68" t="s">
        <v>4510</v>
      </c>
      <c r="H6196" s="69">
        <v>-1</v>
      </c>
      <c r="I6196" s="68" t="s">
        <v>5151</v>
      </c>
      <c r="J6196" s="70"/>
      <c r="K6196" s="68"/>
    </row>
    <row r="6197" spans="1:11">
      <c r="A6197" s="67" t="s">
        <v>4302</v>
      </c>
      <c r="B6197" s="68" t="s">
        <v>4303</v>
      </c>
      <c r="C6197" s="68" t="s">
        <v>3539</v>
      </c>
      <c r="D6197" s="68" t="s">
        <v>3540</v>
      </c>
      <c r="E6197" s="68" t="s">
        <v>4508</v>
      </c>
      <c r="F6197" s="68" t="s">
        <v>4509</v>
      </c>
      <c r="G6197" s="68" t="s">
        <v>4510</v>
      </c>
      <c r="H6197" s="69">
        <v>0</v>
      </c>
      <c r="I6197" s="68" t="s">
        <v>5151</v>
      </c>
      <c r="J6197" s="70"/>
      <c r="K6197" s="68"/>
    </row>
    <row r="6198" spans="1:11">
      <c r="A6198" s="67" t="s">
        <v>4304</v>
      </c>
      <c r="B6198" s="68" t="s">
        <v>4305</v>
      </c>
      <c r="C6198" s="68" t="s">
        <v>3607</v>
      </c>
      <c r="D6198" s="68" t="s">
        <v>3608</v>
      </c>
      <c r="E6198" s="68" t="s">
        <v>4508</v>
      </c>
      <c r="F6198" s="68" t="s">
        <v>4509</v>
      </c>
      <c r="G6198" s="68" t="s">
        <v>4510</v>
      </c>
      <c r="H6198" s="69">
        <v>0</v>
      </c>
      <c r="I6198" s="68" t="s">
        <v>5151</v>
      </c>
      <c r="J6198" s="70"/>
      <c r="K6198" s="68"/>
    </row>
    <row r="6199" spans="1:11">
      <c r="A6199" s="67" t="s">
        <v>4224</v>
      </c>
      <c r="B6199" s="68" t="s">
        <v>4225</v>
      </c>
      <c r="C6199" s="68" t="s">
        <v>3607</v>
      </c>
      <c r="D6199" s="68" t="s">
        <v>3608</v>
      </c>
      <c r="E6199" s="68" t="s">
        <v>4508</v>
      </c>
      <c r="F6199" s="68" t="s">
        <v>4509</v>
      </c>
      <c r="G6199" s="68" t="s">
        <v>4510</v>
      </c>
      <c r="H6199" s="69">
        <v>0</v>
      </c>
      <c r="I6199" s="68" t="s">
        <v>5151</v>
      </c>
      <c r="J6199" s="70"/>
      <c r="K6199" s="68"/>
    </row>
    <row r="6200" spans="1:11">
      <c r="A6200" s="67" t="s">
        <v>3645</v>
      </c>
      <c r="B6200" s="68" t="s">
        <v>3646</v>
      </c>
      <c r="C6200" s="68" t="s">
        <v>3625</v>
      </c>
      <c r="D6200" s="68" t="s">
        <v>3626</v>
      </c>
      <c r="E6200" s="68" t="s">
        <v>4508</v>
      </c>
      <c r="F6200" s="68" t="s">
        <v>4509</v>
      </c>
      <c r="G6200" s="68" t="s">
        <v>4510</v>
      </c>
      <c r="H6200" s="69">
        <v>0</v>
      </c>
      <c r="I6200" s="68" t="s">
        <v>5151</v>
      </c>
      <c r="J6200" s="70"/>
      <c r="K6200" s="68"/>
    </row>
    <row r="6201" spans="1:11">
      <c r="A6201" s="67" t="s">
        <v>4392</v>
      </c>
      <c r="B6201" s="68" t="s">
        <v>4393</v>
      </c>
      <c r="C6201" s="68" t="s">
        <v>3625</v>
      </c>
      <c r="D6201" s="68" t="s">
        <v>3626</v>
      </c>
      <c r="E6201" s="68" t="s">
        <v>4508</v>
      </c>
      <c r="F6201" s="68" t="s">
        <v>4509</v>
      </c>
      <c r="G6201" s="68" t="s">
        <v>4510</v>
      </c>
      <c r="H6201" s="69">
        <v>0</v>
      </c>
      <c r="I6201" s="68" t="s">
        <v>5151</v>
      </c>
      <c r="J6201" s="70"/>
      <c r="K6201" s="68"/>
    </row>
    <row r="6202" spans="1:11">
      <c r="A6202" s="67" t="s">
        <v>3735</v>
      </c>
      <c r="B6202" s="68" t="s">
        <v>3736</v>
      </c>
      <c r="C6202" s="68" t="s">
        <v>3693</v>
      </c>
      <c r="D6202" s="68" t="s">
        <v>3694</v>
      </c>
      <c r="E6202" s="68" t="s">
        <v>4508</v>
      </c>
      <c r="F6202" s="68" t="s">
        <v>4509</v>
      </c>
      <c r="G6202" s="68" t="s">
        <v>4510</v>
      </c>
      <c r="H6202" s="69">
        <v>0</v>
      </c>
      <c r="I6202" s="68" t="s">
        <v>5151</v>
      </c>
      <c r="J6202" s="70"/>
      <c r="K6202" s="68"/>
    </row>
    <row r="6203" spans="1:11">
      <c r="A6203" s="67" t="s">
        <v>4328</v>
      </c>
      <c r="B6203" s="68" t="s">
        <v>4329</v>
      </c>
      <c r="C6203" s="68" t="s">
        <v>3783</v>
      </c>
      <c r="D6203" s="68" t="s">
        <v>3784</v>
      </c>
      <c r="E6203" s="68" t="s">
        <v>4508</v>
      </c>
      <c r="F6203" s="68" t="s">
        <v>4509</v>
      </c>
      <c r="G6203" s="68" t="s">
        <v>4510</v>
      </c>
      <c r="H6203" s="69">
        <v>0</v>
      </c>
      <c r="I6203" s="68" t="s">
        <v>5151</v>
      </c>
      <c r="J6203" s="70"/>
      <c r="K6203" s="68"/>
    </row>
    <row r="6204" spans="1:11">
      <c r="A6204" s="67" t="s">
        <v>4439</v>
      </c>
      <c r="B6204" s="68" t="s">
        <v>4440</v>
      </c>
      <c r="C6204" s="68" t="s">
        <v>3846</v>
      </c>
      <c r="D6204" s="68" t="s">
        <v>3847</v>
      </c>
      <c r="E6204" s="68" t="s">
        <v>4508</v>
      </c>
      <c r="F6204" s="68" t="s">
        <v>4509</v>
      </c>
      <c r="G6204" s="68" t="s">
        <v>4510</v>
      </c>
      <c r="H6204" s="69">
        <v>0</v>
      </c>
      <c r="I6204" s="68" t="s">
        <v>5151</v>
      </c>
      <c r="J6204" s="70"/>
      <c r="K6204" s="68"/>
    </row>
    <row r="6205" spans="1:11">
      <c r="A6205" s="67" t="s">
        <v>3892</v>
      </c>
      <c r="B6205" s="68" t="s">
        <v>3893</v>
      </c>
      <c r="C6205" s="68" t="s">
        <v>3846</v>
      </c>
      <c r="D6205" s="68" t="s">
        <v>3847</v>
      </c>
      <c r="E6205" s="68" t="s">
        <v>4508</v>
      </c>
      <c r="F6205" s="68" t="s">
        <v>4509</v>
      </c>
      <c r="G6205" s="68" t="s">
        <v>4510</v>
      </c>
      <c r="H6205" s="69">
        <v>0</v>
      </c>
      <c r="I6205" s="68" t="s">
        <v>5151</v>
      </c>
      <c r="J6205" s="70"/>
      <c r="K6205" s="68"/>
    </row>
    <row r="6206" spans="1:11">
      <c r="A6206" s="67" t="s">
        <v>4267</v>
      </c>
      <c r="B6206" s="68" t="s">
        <v>4268</v>
      </c>
      <c r="C6206" s="68" t="s">
        <v>3924</v>
      </c>
      <c r="D6206" s="68" t="s">
        <v>3925</v>
      </c>
      <c r="E6206" s="68" t="s">
        <v>4508</v>
      </c>
      <c r="F6206" s="68" t="s">
        <v>4509</v>
      </c>
      <c r="G6206" s="68" t="s">
        <v>4510</v>
      </c>
      <c r="H6206" s="69">
        <v>0</v>
      </c>
      <c r="I6206" s="68" t="s">
        <v>5151</v>
      </c>
      <c r="J6206" s="70"/>
      <c r="K6206" s="68"/>
    </row>
    <row r="6207" spans="1:11">
      <c r="A6207" s="67" t="s">
        <v>4449</v>
      </c>
      <c r="B6207" s="68" t="s">
        <v>4450</v>
      </c>
      <c r="C6207" s="68" t="s">
        <v>3924</v>
      </c>
      <c r="D6207" s="68" t="s">
        <v>3925</v>
      </c>
      <c r="E6207" s="68" t="s">
        <v>4508</v>
      </c>
      <c r="F6207" s="68" t="s">
        <v>4509</v>
      </c>
      <c r="G6207" s="68" t="s">
        <v>4510</v>
      </c>
      <c r="H6207" s="69">
        <v>0</v>
      </c>
      <c r="I6207" s="68" t="s">
        <v>5151</v>
      </c>
      <c r="J6207" s="70"/>
      <c r="K6207" s="68"/>
    </row>
    <row r="6208" spans="1:11">
      <c r="A6208" s="67" t="s">
        <v>3962</v>
      </c>
      <c r="B6208" s="68" t="s">
        <v>3963</v>
      </c>
      <c r="C6208" s="68" t="s">
        <v>3952</v>
      </c>
      <c r="D6208" s="68" t="s">
        <v>3953</v>
      </c>
      <c r="E6208" s="68" t="s">
        <v>4508</v>
      </c>
      <c r="F6208" s="68" t="s">
        <v>4509</v>
      </c>
      <c r="G6208" s="68" t="s">
        <v>4510</v>
      </c>
      <c r="H6208" s="69">
        <v>0</v>
      </c>
      <c r="I6208" s="68" t="s">
        <v>5151</v>
      </c>
      <c r="J6208" s="70"/>
      <c r="K6208" s="68"/>
    </row>
    <row r="6209" spans="1:11">
      <c r="A6209" s="67" t="s">
        <v>4331</v>
      </c>
      <c r="B6209" s="68" t="s">
        <v>4213</v>
      </c>
      <c r="C6209" s="68" t="s">
        <v>3970</v>
      </c>
      <c r="D6209" s="68" t="s">
        <v>3971</v>
      </c>
      <c r="E6209" s="68" t="s">
        <v>4508</v>
      </c>
      <c r="F6209" s="68" t="s">
        <v>4509</v>
      </c>
      <c r="G6209" s="68" t="s">
        <v>4510</v>
      </c>
      <c r="H6209" s="69">
        <v>0</v>
      </c>
      <c r="I6209" s="68" t="s">
        <v>5151</v>
      </c>
      <c r="J6209" s="70"/>
      <c r="K6209" s="68"/>
    </row>
    <row r="6210" spans="1:11">
      <c r="A6210" s="67" t="s">
        <v>4282</v>
      </c>
      <c r="B6210" s="68" t="s">
        <v>4213</v>
      </c>
      <c r="C6210" s="68" t="s">
        <v>4004</v>
      </c>
      <c r="D6210" s="68" t="s">
        <v>4005</v>
      </c>
      <c r="E6210" s="68" t="s">
        <v>4508</v>
      </c>
      <c r="F6210" s="68" t="s">
        <v>4509</v>
      </c>
      <c r="G6210" s="68" t="s">
        <v>4510</v>
      </c>
      <c r="H6210" s="69">
        <v>0</v>
      </c>
      <c r="I6210" s="68" t="s">
        <v>5151</v>
      </c>
      <c r="J6210" s="70"/>
      <c r="K6210" s="68"/>
    </row>
    <row r="6211" spans="1:11">
      <c r="A6211" s="67" t="s">
        <v>4034</v>
      </c>
      <c r="B6211" s="68" t="s">
        <v>4035</v>
      </c>
      <c r="C6211" s="68" t="s">
        <v>4022</v>
      </c>
      <c r="D6211" s="68" t="s">
        <v>4023</v>
      </c>
      <c r="E6211" s="68" t="s">
        <v>4508</v>
      </c>
      <c r="F6211" s="68" t="s">
        <v>4509</v>
      </c>
      <c r="G6211" s="68" t="s">
        <v>4510</v>
      </c>
      <c r="H6211" s="69">
        <v>0</v>
      </c>
      <c r="I6211" s="68" t="s">
        <v>5151</v>
      </c>
      <c r="J6211" s="70"/>
      <c r="K6211" s="68"/>
    </row>
    <row r="6212" spans="1:11">
      <c r="A6212" s="67" t="s">
        <v>4283</v>
      </c>
      <c r="B6212" s="68" t="s">
        <v>4284</v>
      </c>
      <c r="C6212" s="68" t="s">
        <v>4158</v>
      </c>
      <c r="D6212" s="68" t="s">
        <v>4159</v>
      </c>
      <c r="E6212" s="68" t="s">
        <v>4508</v>
      </c>
      <c r="F6212" s="68" t="s">
        <v>4509</v>
      </c>
      <c r="G6212" s="68" t="s">
        <v>4510</v>
      </c>
      <c r="H6212" s="69">
        <v>0</v>
      </c>
      <c r="I6212" s="68" t="s">
        <v>5151</v>
      </c>
      <c r="J6212" s="70"/>
      <c r="K6212" s="68"/>
    </row>
    <row r="6213" spans="1:11">
      <c r="A6213" s="67" t="s">
        <v>4168</v>
      </c>
      <c r="B6213" s="68" t="s">
        <v>4169</v>
      </c>
      <c r="C6213" s="68" t="s">
        <v>4166</v>
      </c>
      <c r="D6213" s="68" t="s">
        <v>4167</v>
      </c>
      <c r="E6213" s="68" t="s">
        <v>4508</v>
      </c>
      <c r="F6213" s="68" t="s">
        <v>4509</v>
      </c>
      <c r="G6213" s="68" t="s">
        <v>4510</v>
      </c>
      <c r="H6213" s="69">
        <v>0</v>
      </c>
      <c r="I6213" s="68" t="s">
        <v>5151</v>
      </c>
      <c r="J6213" s="70"/>
      <c r="K6213" s="68"/>
    </row>
    <row r="6214" spans="1:11">
      <c r="A6214" s="67" t="s">
        <v>4334</v>
      </c>
      <c r="B6214" s="68" t="s">
        <v>4335</v>
      </c>
      <c r="C6214" s="68" t="s">
        <v>4166</v>
      </c>
      <c r="D6214" s="68" t="s">
        <v>4167</v>
      </c>
      <c r="E6214" s="68" t="s">
        <v>4508</v>
      </c>
      <c r="F6214" s="68" t="s">
        <v>4509</v>
      </c>
      <c r="G6214" s="68" t="s">
        <v>4510</v>
      </c>
      <c r="H6214" s="69">
        <v>0</v>
      </c>
      <c r="I6214" s="68" t="s">
        <v>5151</v>
      </c>
      <c r="J6214" s="70"/>
      <c r="K6214" s="68"/>
    </row>
    <row r="6215" spans="1:11">
      <c r="A6215" s="67" t="s">
        <v>3459</v>
      </c>
      <c r="B6215" s="68" t="s">
        <v>3460</v>
      </c>
      <c r="C6215" s="68" t="s">
        <v>3450</v>
      </c>
      <c r="D6215" s="68" t="s">
        <v>3451</v>
      </c>
      <c r="E6215" s="68" t="s">
        <v>4511</v>
      </c>
      <c r="F6215" s="68" t="s">
        <v>4511</v>
      </c>
      <c r="G6215" s="68" t="s">
        <v>4512</v>
      </c>
      <c r="H6215" s="69">
        <v>67724</v>
      </c>
      <c r="I6215" s="68" t="s">
        <v>5151</v>
      </c>
      <c r="J6215" s="70"/>
      <c r="K6215" s="68"/>
    </row>
    <row r="6216" spans="1:11">
      <c r="A6216" s="67" t="s">
        <v>4353</v>
      </c>
      <c r="B6216" s="68" t="s">
        <v>4354</v>
      </c>
      <c r="C6216" s="68" t="s">
        <v>3450</v>
      </c>
      <c r="D6216" s="68" t="s">
        <v>3451</v>
      </c>
      <c r="E6216" s="68" t="s">
        <v>4511</v>
      </c>
      <c r="F6216" s="68" t="s">
        <v>4511</v>
      </c>
      <c r="G6216" s="68" t="s">
        <v>4512</v>
      </c>
      <c r="H6216" s="69">
        <v>17704147</v>
      </c>
      <c r="I6216" s="68" t="s">
        <v>5151</v>
      </c>
      <c r="J6216" s="70"/>
      <c r="K6216" s="68"/>
    </row>
    <row r="6217" spans="1:11">
      <c r="A6217" s="67" t="s">
        <v>4293</v>
      </c>
      <c r="B6217" s="68" t="s">
        <v>4294</v>
      </c>
      <c r="C6217" s="68" t="s">
        <v>3489</v>
      </c>
      <c r="D6217" s="68" t="s">
        <v>3490</v>
      </c>
      <c r="E6217" s="68" t="s">
        <v>4511</v>
      </c>
      <c r="F6217" s="68" t="s">
        <v>4511</v>
      </c>
      <c r="G6217" s="68" t="s">
        <v>4512</v>
      </c>
      <c r="H6217" s="69">
        <v>32831073</v>
      </c>
      <c r="I6217" s="68" t="s">
        <v>5151</v>
      </c>
      <c r="J6217" s="70"/>
      <c r="K6217" s="68"/>
    </row>
    <row r="6218" spans="1:11">
      <c r="A6218" s="67" t="s">
        <v>3501</v>
      </c>
      <c r="B6218" s="68" t="s">
        <v>3502</v>
      </c>
      <c r="C6218" s="68" t="s">
        <v>3489</v>
      </c>
      <c r="D6218" s="68" t="s">
        <v>3490</v>
      </c>
      <c r="E6218" s="68" t="s">
        <v>4511</v>
      </c>
      <c r="F6218" s="68" t="s">
        <v>4511</v>
      </c>
      <c r="G6218" s="68" t="s">
        <v>4512</v>
      </c>
      <c r="H6218" s="69">
        <v>239837</v>
      </c>
      <c r="I6218" s="68" t="s">
        <v>5151</v>
      </c>
      <c r="J6218" s="70"/>
      <c r="K6218" s="68"/>
    </row>
    <row r="6219" spans="1:11">
      <c r="A6219" s="67" t="s">
        <v>4220</v>
      </c>
      <c r="B6219" s="68" t="s">
        <v>4221</v>
      </c>
      <c r="C6219" s="68" t="s">
        <v>3489</v>
      </c>
      <c r="D6219" s="68" t="s">
        <v>3490</v>
      </c>
      <c r="E6219" s="68" t="s">
        <v>4511</v>
      </c>
      <c r="F6219" s="68" t="s">
        <v>4511</v>
      </c>
      <c r="G6219" s="68" t="s">
        <v>4512</v>
      </c>
      <c r="H6219" s="69">
        <v>75641868</v>
      </c>
      <c r="I6219" s="68" t="s">
        <v>5151</v>
      </c>
      <c r="J6219" s="70"/>
      <c r="K6219" s="68"/>
    </row>
    <row r="6220" spans="1:11">
      <c r="A6220" s="67" t="s">
        <v>4207</v>
      </c>
      <c r="B6220" s="68" t="s">
        <v>4208</v>
      </c>
      <c r="C6220" s="68" t="s">
        <v>3489</v>
      </c>
      <c r="D6220" s="68" t="s">
        <v>3490</v>
      </c>
      <c r="E6220" s="68" t="s">
        <v>4511</v>
      </c>
      <c r="F6220" s="68" t="s">
        <v>4511</v>
      </c>
      <c r="G6220" s="68" t="s">
        <v>4512</v>
      </c>
      <c r="H6220" s="69">
        <v>8368880</v>
      </c>
      <c r="I6220" s="68" t="s">
        <v>5151</v>
      </c>
      <c r="J6220" s="70"/>
      <c r="K6220" s="68"/>
    </row>
    <row r="6221" spans="1:11">
      <c r="A6221" s="67" t="s">
        <v>3657</v>
      </c>
      <c r="B6221" s="68" t="s">
        <v>3658</v>
      </c>
      <c r="C6221" s="68" t="s">
        <v>3651</v>
      </c>
      <c r="D6221" s="68" t="s">
        <v>3652</v>
      </c>
      <c r="E6221" s="68" t="s">
        <v>4511</v>
      </c>
      <c r="F6221" s="68" t="s">
        <v>4511</v>
      </c>
      <c r="G6221" s="68" t="s">
        <v>4512</v>
      </c>
      <c r="H6221" s="69">
        <v>30273816</v>
      </c>
      <c r="I6221" s="68" t="s">
        <v>5151</v>
      </c>
      <c r="J6221" s="70"/>
      <c r="K6221" s="68"/>
    </row>
    <row r="6222" spans="1:11">
      <c r="A6222" s="67" t="s">
        <v>3663</v>
      </c>
      <c r="B6222" s="68" t="s">
        <v>3664</v>
      </c>
      <c r="C6222" s="68" t="s">
        <v>3651</v>
      </c>
      <c r="D6222" s="68" t="s">
        <v>3652</v>
      </c>
      <c r="E6222" s="68" t="s">
        <v>4511</v>
      </c>
      <c r="F6222" s="68" t="s">
        <v>4511</v>
      </c>
      <c r="G6222" s="68" t="s">
        <v>4512</v>
      </c>
      <c r="H6222" s="69">
        <v>1235745</v>
      </c>
      <c r="I6222" s="68" t="s">
        <v>5151</v>
      </c>
      <c r="J6222" s="70"/>
      <c r="K6222" s="68"/>
    </row>
    <row r="6223" spans="1:11">
      <c r="A6223" s="67" t="s">
        <v>4200</v>
      </c>
      <c r="B6223" s="68" t="s">
        <v>4201</v>
      </c>
      <c r="C6223" s="68" t="s">
        <v>3824</v>
      </c>
      <c r="D6223" s="68" t="s">
        <v>3825</v>
      </c>
      <c r="E6223" s="68" t="s">
        <v>4511</v>
      </c>
      <c r="F6223" s="68" t="s">
        <v>4511</v>
      </c>
      <c r="G6223" s="68" t="s">
        <v>4512</v>
      </c>
      <c r="H6223" s="69">
        <v>3003568</v>
      </c>
      <c r="I6223" s="68" t="s">
        <v>5151</v>
      </c>
      <c r="J6223" s="70"/>
      <c r="K6223" s="68"/>
    </row>
    <row r="6224" spans="1:11">
      <c r="A6224" s="67" t="s">
        <v>4353</v>
      </c>
      <c r="B6224" s="68" t="s">
        <v>4354</v>
      </c>
      <c r="C6224" s="68" t="s">
        <v>3450</v>
      </c>
      <c r="D6224" s="68" t="s">
        <v>3451</v>
      </c>
      <c r="E6224" s="68" t="s">
        <v>4511</v>
      </c>
      <c r="F6224" s="68" t="s">
        <v>4511</v>
      </c>
      <c r="G6224" s="68" t="s">
        <v>4512</v>
      </c>
      <c r="H6224" s="69">
        <v>17704148</v>
      </c>
      <c r="I6224" s="68" t="s">
        <v>5151</v>
      </c>
      <c r="J6224" s="70"/>
      <c r="K6224" s="68"/>
    </row>
    <row r="6225" spans="1:11">
      <c r="A6225" s="67" t="s">
        <v>4293</v>
      </c>
      <c r="B6225" s="68" t="s">
        <v>4294</v>
      </c>
      <c r="C6225" s="68" t="s">
        <v>3489</v>
      </c>
      <c r="D6225" s="68" t="s">
        <v>3490</v>
      </c>
      <c r="E6225" s="68" t="s">
        <v>4511</v>
      </c>
      <c r="F6225" s="68" t="s">
        <v>4511</v>
      </c>
      <c r="G6225" s="68" t="s">
        <v>4512</v>
      </c>
      <c r="H6225" s="69">
        <v>32831074</v>
      </c>
      <c r="I6225" s="68" t="s">
        <v>5151</v>
      </c>
      <c r="J6225" s="70"/>
      <c r="K6225" s="68"/>
    </row>
    <row r="6226" spans="1:11">
      <c r="A6226" s="67" t="s">
        <v>4220</v>
      </c>
      <c r="B6226" s="68" t="s">
        <v>4221</v>
      </c>
      <c r="C6226" s="68" t="s">
        <v>3489</v>
      </c>
      <c r="D6226" s="68" t="s">
        <v>3490</v>
      </c>
      <c r="E6226" s="68" t="s">
        <v>4511</v>
      </c>
      <c r="F6226" s="68" t="s">
        <v>4511</v>
      </c>
      <c r="G6226" s="68" t="s">
        <v>4512</v>
      </c>
      <c r="H6226" s="69">
        <v>-50535222</v>
      </c>
      <c r="I6226" s="68" t="s">
        <v>5151</v>
      </c>
      <c r="J6226" s="70"/>
      <c r="K6226" s="68"/>
    </row>
    <row r="6227" spans="1:11">
      <c r="A6227" s="67" t="s">
        <v>3649</v>
      </c>
      <c r="B6227" s="68" t="s">
        <v>3650</v>
      </c>
      <c r="C6227" s="68" t="s">
        <v>3651</v>
      </c>
      <c r="D6227" s="68" t="s">
        <v>3652</v>
      </c>
      <c r="E6227" s="68" t="s">
        <v>4511</v>
      </c>
      <c r="F6227" s="68" t="s">
        <v>4511</v>
      </c>
      <c r="G6227" s="68" t="s">
        <v>4512</v>
      </c>
      <c r="H6227" s="69">
        <v>1593186</v>
      </c>
      <c r="I6227" s="68" t="s">
        <v>5151</v>
      </c>
      <c r="J6227" s="70"/>
      <c r="K6227" s="68"/>
    </row>
    <row r="6228" spans="1:11">
      <c r="A6228" s="67" t="s">
        <v>3663</v>
      </c>
      <c r="B6228" s="68" t="s">
        <v>3664</v>
      </c>
      <c r="C6228" s="68" t="s">
        <v>3651</v>
      </c>
      <c r="D6228" s="68" t="s">
        <v>3652</v>
      </c>
      <c r="E6228" s="68" t="s">
        <v>4511</v>
      </c>
      <c r="F6228" s="68" t="s">
        <v>4511</v>
      </c>
      <c r="G6228" s="68" t="s">
        <v>4512</v>
      </c>
      <c r="H6228" s="69">
        <v>0</v>
      </c>
      <c r="I6228" s="68" t="s">
        <v>5151</v>
      </c>
      <c r="J6228" s="70"/>
      <c r="K6228" s="68"/>
    </row>
    <row r="6229" spans="1:11">
      <c r="A6229" s="67" t="s">
        <v>3615</v>
      </c>
      <c r="B6229" s="68" t="s">
        <v>3616</v>
      </c>
      <c r="C6229" s="68" t="s">
        <v>3607</v>
      </c>
      <c r="D6229" s="68" t="s">
        <v>3608</v>
      </c>
      <c r="E6229" s="68" t="s">
        <v>4513</v>
      </c>
      <c r="F6229" s="68" t="s">
        <v>4513</v>
      </c>
      <c r="G6229" s="68" t="s">
        <v>4514</v>
      </c>
      <c r="H6229" s="69">
        <v>5760</v>
      </c>
      <c r="I6229" s="68" t="s">
        <v>5151</v>
      </c>
      <c r="J6229" s="70"/>
      <c r="K6229" s="68"/>
    </row>
    <row r="6230" spans="1:11">
      <c r="A6230" s="67" t="s">
        <v>4489</v>
      </c>
      <c r="B6230" s="68" t="s">
        <v>4213</v>
      </c>
      <c r="C6230" s="68" t="s">
        <v>4118</v>
      </c>
      <c r="D6230" s="68" t="s">
        <v>4119</v>
      </c>
      <c r="E6230" s="68" t="s">
        <v>4513</v>
      </c>
      <c r="F6230" s="68" t="s">
        <v>4513</v>
      </c>
      <c r="G6230" s="68" t="s">
        <v>4514</v>
      </c>
      <c r="H6230" s="69">
        <v>8298</v>
      </c>
      <c r="I6230" s="68" t="s">
        <v>5151</v>
      </c>
      <c r="J6230" s="70"/>
      <c r="K6230" s="68"/>
    </row>
    <row r="6231" spans="1:11">
      <c r="A6231" s="67" t="s">
        <v>4168</v>
      </c>
      <c r="B6231" s="68" t="s">
        <v>4169</v>
      </c>
      <c r="C6231" s="68" t="s">
        <v>4166</v>
      </c>
      <c r="D6231" s="68" t="s">
        <v>4167</v>
      </c>
      <c r="E6231" s="68" t="s">
        <v>4513</v>
      </c>
      <c r="F6231" s="68" t="s">
        <v>4513</v>
      </c>
      <c r="G6231" s="68" t="s">
        <v>4514</v>
      </c>
      <c r="H6231" s="69">
        <v>2758918</v>
      </c>
      <c r="I6231" s="68" t="s">
        <v>5151</v>
      </c>
      <c r="J6231" s="70"/>
      <c r="K6231" s="68"/>
    </row>
    <row r="6232" spans="1:11">
      <c r="A6232" s="67" t="s">
        <v>4263</v>
      </c>
      <c r="B6232" s="68" t="s">
        <v>4213</v>
      </c>
      <c r="C6232" s="68" t="s">
        <v>3783</v>
      </c>
      <c r="D6232" s="68" t="s">
        <v>3784</v>
      </c>
      <c r="E6232" s="68" t="s">
        <v>4513</v>
      </c>
      <c r="F6232" s="68" t="s">
        <v>4513</v>
      </c>
      <c r="G6232" s="68" t="s">
        <v>4514</v>
      </c>
      <c r="H6232" s="69">
        <v>1085000</v>
      </c>
      <c r="I6232" s="68" t="s">
        <v>5151</v>
      </c>
      <c r="J6232" s="70"/>
      <c r="K6232" s="68"/>
    </row>
    <row r="6233" spans="1:11">
      <c r="A6233" s="67" t="s">
        <v>4467</v>
      </c>
      <c r="B6233" s="68" t="s">
        <v>4468</v>
      </c>
      <c r="C6233" s="68" t="s">
        <v>4072</v>
      </c>
      <c r="D6233" s="68" t="s">
        <v>4073</v>
      </c>
      <c r="E6233" s="68" t="s">
        <v>4513</v>
      </c>
      <c r="F6233" s="68" t="s">
        <v>4513</v>
      </c>
      <c r="G6233" s="68" t="s">
        <v>4514</v>
      </c>
      <c r="H6233" s="69">
        <v>9522875</v>
      </c>
      <c r="I6233" s="68" t="s">
        <v>5151</v>
      </c>
      <c r="J6233" s="70"/>
      <c r="K6233" s="68"/>
    </row>
    <row r="6234" spans="1:11">
      <c r="A6234" s="67" t="s">
        <v>4471</v>
      </c>
      <c r="B6234" s="68" t="s">
        <v>4472</v>
      </c>
      <c r="C6234" s="68" t="s">
        <v>4072</v>
      </c>
      <c r="D6234" s="68" t="s">
        <v>4073</v>
      </c>
      <c r="E6234" s="68" t="s">
        <v>4513</v>
      </c>
      <c r="F6234" s="68" t="s">
        <v>4513</v>
      </c>
      <c r="G6234" s="68" t="s">
        <v>4514</v>
      </c>
      <c r="H6234" s="69">
        <v>59771</v>
      </c>
      <c r="I6234" s="68" t="s">
        <v>5151</v>
      </c>
      <c r="J6234" s="70"/>
      <c r="K6234" s="68"/>
    </row>
    <row r="6235" spans="1:11">
      <c r="A6235" s="67" t="s">
        <v>3504</v>
      </c>
      <c r="B6235" s="68" t="s">
        <v>3505</v>
      </c>
      <c r="C6235" s="68" t="s">
        <v>3489</v>
      </c>
      <c r="D6235" s="68" t="s">
        <v>3490</v>
      </c>
      <c r="E6235" s="68" t="s">
        <v>4515</v>
      </c>
      <c r="F6235" s="68" t="s">
        <v>4516</v>
      </c>
      <c r="G6235" s="68" t="s">
        <v>4517</v>
      </c>
      <c r="H6235" s="69">
        <v>0</v>
      </c>
      <c r="I6235" s="68" t="s">
        <v>5151</v>
      </c>
      <c r="J6235" s="70"/>
      <c r="K6235" s="68"/>
    </row>
    <row r="6236" spans="1:11">
      <c r="A6236" s="67" t="s">
        <v>4220</v>
      </c>
      <c r="B6236" s="68" t="s">
        <v>4221</v>
      </c>
      <c r="C6236" s="68" t="s">
        <v>3489</v>
      </c>
      <c r="D6236" s="68" t="s">
        <v>3490</v>
      </c>
      <c r="E6236" s="68" t="s">
        <v>4515</v>
      </c>
      <c r="F6236" s="68" t="s">
        <v>4516</v>
      </c>
      <c r="G6236" s="68" t="s">
        <v>4517</v>
      </c>
      <c r="H6236" s="69">
        <v>213500</v>
      </c>
      <c r="I6236" s="68" t="s">
        <v>5151</v>
      </c>
      <c r="J6236" s="70"/>
      <c r="K6236" s="68"/>
    </row>
    <row r="6237" spans="1:11">
      <c r="A6237" s="67" t="s">
        <v>3613</v>
      </c>
      <c r="B6237" s="68" t="s">
        <v>3614</v>
      </c>
      <c r="C6237" s="68" t="s">
        <v>3607</v>
      </c>
      <c r="D6237" s="68" t="s">
        <v>3608</v>
      </c>
      <c r="E6237" s="68" t="s">
        <v>4515</v>
      </c>
      <c r="F6237" s="68" t="s">
        <v>4516</v>
      </c>
      <c r="G6237" s="68" t="s">
        <v>4517</v>
      </c>
      <c r="H6237" s="69">
        <v>1146000</v>
      </c>
      <c r="I6237" s="68" t="s">
        <v>5151</v>
      </c>
      <c r="J6237" s="70"/>
      <c r="K6237" s="68"/>
    </row>
    <row r="6238" spans="1:11">
      <c r="A6238" s="67" t="s">
        <v>4224</v>
      </c>
      <c r="B6238" s="68" t="s">
        <v>4225</v>
      </c>
      <c r="C6238" s="68" t="s">
        <v>3607</v>
      </c>
      <c r="D6238" s="68" t="s">
        <v>3608</v>
      </c>
      <c r="E6238" s="68" t="s">
        <v>4515</v>
      </c>
      <c r="F6238" s="68" t="s">
        <v>4516</v>
      </c>
      <c r="G6238" s="68" t="s">
        <v>4517</v>
      </c>
      <c r="H6238" s="69">
        <v>984000</v>
      </c>
      <c r="I6238" s="68" t="s">
        <v>5151</v>
      </c>
      <c r="J6238" s="70"/>
      <c r="K6238" s="68"/>
    </row>
    <row r="6239" spans="1:11">
      <c r="A6239" s="67" t="s">
        <v>3615</v>
      </c>
      <c r="B6239" s="68" t="s">
        <v>3616</v>
      </c>
      <c r="C6239" s="68" t="s">
        <v>3607</v>
      </c>
      <c r="D6239" s="68" t="s">
        <v>3608</v>
      </c>
      <c r="E6239" s="68" t="s">
        <v>4515</v>
      </c>
      <c r="F6239" s="68" t="s">
        <v>4516</v>
      </c>
      <c r="G6239" s="68" t="s">
        <v>4517</v>
      </c>
      <c r="H6239" s="69">
        <v>1711000</v>
      </c>
      <c r="I6239" s="68" t="s">
        <v>5151</v>
      </c>
      <c r="J6239" s="70"/>
      <c r="K6239" s="68"/>
    </row>
    <row r="6240" spans="1:11">
      <c r="A6240" s="67" t="s">
        <v>3663</v>
      </c>
      <c r="B6240" s="68" t="s">
        <v>3664</v>
      </c>
      <c r="C6240" s="68" t="s">
        <v>3651</v>
      </c>
      <c r="D6240" s="68" t="s">
        <v>3652</v>
      </c>
      <c r="E6240" s="68" t="s">
        <v>4515</v>
      </c>
      <c r="F6240" s="68" t="s">
        <v>4516</v>
      </c>
      <c r="G6240" s="68" t="s">
        <v>4517</v>
      </c>
      <c r="H6240" s="69">
        <v>3535990</v>
      </c>
      <c r="I6240" s="68" t="s">
        <v>5151</v>
      </c>
      <c r="J6240" s="70"/>
      <c r="K6240" s="68"/>
    </row>
    <row r="6241" spans="1:11">
      <c r="A6241" s="67" t="s">
        <v>3884</v>
      </c>
      <c r="B6241" s="68" t="s">
        <v>3885</v>
      </c>
      <c r="C6241" s="68" t="s">
        <v>3846</v>
      </c>
      <c r="D6241" s="68" t="s">
        <v>3847</v>
      </c>
      <c r="E6241" s="68" t="s">
        <v>4515</v>
      </c>
      <c r="F6241" s="68" t="s">
        <v>4516</v>
      </c>
      <c r="G6241" s="68" t="s">
        <v>4517</v>
      </c>
      <c r="H6241" s="69">
        <v>728000</v>
      </c>
      <c r="I6241" s="68" t="s">
        <v>5151</v>
      </c>
      <c r="J6241" s="70"/>
      <c r="K6241" s="68"/>
    </row>
    <row r="6242" spans="1:11">
      <c r="A6242" s="67" t="s">
        <v>4196</v>
      </c>
      <c r="B6242" s="68" t="s">
        <v>4197</v>
      </c>
      <c r="C6242" s="68" t="s">
        <v>3846</v>
      </c>
      <c r="D6242" s="68" t="s">
        <v>3847</v>
      </c>
      <c r="E6242" s="68" t="s">
        <v>4515</v>
      </c>
      <c r="F6242" s="68" t="s">
        <v>4516</v>
      </c>
      <c r="G6242" s="68" t="s">
        <v>4517</v>
      </c>
      <c r="H6242" s="69">
        <v>0</v>
      </c>
      <c r="I6242" s="68" t="s">
        <v>5151</v>
      </c>
      <c r="J6242" s="70"/>
      <c r="K6242" s="68"/>
    </row>
    <row r="6243" spans="1:11">
      <c r="A6243" s="67" t="s">
        <v>3912</v>
      </c>
      <c r="B6243" s="68" t="s">
        <v>3913</v>
      </c>
      <c r="C6243" s="68" t="s">
        <v>3900</v>
      </c>
      <c r="D6243" s="68" t="s">
        <v>3901</v>
      </c>
      <c r="E6243" s="68" t="s">
        <v>4515</v>
      </c>
      <c r="F6243" s="68" t="s">
        <v>4516</v>
      </c>
      <c r="G6243" s="68" t="s">
        <v>4517</v>
      </c>
      <c r="H6243" s="69">
        <v>724000</v>
      </c>
      <c r="I6243" s="68" t="s">
        <v>5151</v>
      </c>
      <c r="J6243" s="70"/>
      <c r="K6243" s="68"/>
    </row>
    <row r="6244" spans="1:11">
      <c r="A6244" s="67" t="s">
        <v>4164</v>
      </c>
      <c r="B6244" s="68" t="s">
        <v>4165</v>
      </c>
      <c r="C6244" s="68" t="s">
        <v>4166</v>
      </c>
      <c r="D6244" s="68" t="s">
        <v>4167</v>
      </c>
      <c r="E6244" s="68" t="s">
        <v>4515</v>
      </c>
      <c r="F6244" s="68" t="s">
        <v>4516</v>
      </c>
      <c r="G6244" s="68" t="s">
        <v>4517</v>
      </c>
      <c r="H6244" s="69">
        <v>1732304</v>
      </c>
      <c r="I6244" s="68" t="s">
        <v>5151</v>
      </c>
      <c r="J6244" s="70"/>
      <c r="K6244" s="68"/>
    </row>
    <row r="6245" spans="1:11">
      <c r="A6245" s="67" t="s">
        <v>3504</v>
      </c>
      <c r="B6245" s="68" t="s">
        <v>3505</v>
      </c>
      <c r="C6245" s="68" t="s">
        <v>3489</v>
      </c>
      <c r="D6245" s="68" t="s">
        <v>3490</v>
      </c>
      <c r="E6245" s="68" t="s">
        <v>4515</v>
      </c>
      <c r="F6245" s="68" t="s">
        <v>4516</v>
      </c>
      <c r="G6245" s="68" t="s">
        <v>4517</v>
      </c>
      <c r="H6245" s="69">
        <v>3251705</v>
      </c>
      <c r="I6245" s="68" t="s">
        <v>5151</v>
      </c>
      <c r="J6245" s="70"/>
      <c r="K6245" s="68"/>
    </row>
    <row r="6246" spans="1:11">
      <c r="A6246" s="67" t="s">
        <v>4207</v>
      </c>
      <c r="B6246" s="68" t="s">
        <v>4208</v>
      </c>
      <c r="C6246" s="68" t="s">
        <v>3489</v>
      </c>
      <c r="D6246" s="68" t="s">
        <v>3490</v>
      </c>
      <c r="E6246" s="68" t="s">
        <v>4515</v>
      </c>
      <c r="F6246" s="68" t="s">
        <v>4516</v>
      </c>
      <c r="G6246" s="68" t="s">
        <v>4517</v>
      </c>
      <c r="H6246" s="69">
        <v>5045787</v>
      </c>
      <c r="I6246" s="68" t="s">
        <v>5151</v>
      </c>
      <c r="J6246" s="70"/>
      <c r="K6246" s="68"/>
    </row>
    <row r="6247" spans="1:11">
      <c r="A6247" s="67" t="s">
        <v>5079</v>
      </c>
      <c r="B6247" s="68" t="s">
        <v>5121</v>
      </c>
      <c r="C6247" s="68" t="s">
        <v>3489</v>
      </c>
      <c r="D6247" s="68" t="s">
        <v>3490</v>
      </c>
      <c r="E6247" s="68" t="s">
        <v>4515</v>
      </c>
      <c r="F6247" s="68" t="s">
        <v>4516</v>
      </c>
      <c r="G6247" s="68" t="s">
        <v>4517</v>
      </c>
      <c r="H6247" s="69">
        <v>38499789</v>
      </c>
      <c r="I6247" s="68" t="s">
        <v>5151</v>
      </c>
      <c r="J6247" s="70"/>
      <c r="K6247" s="68"/>
    </row>
    <row r="6248" spans="1:11">
      <c r="A6248" s="67" t="s">
        <v>3613</v>
      </c>
      <c r="B6248" s="68" t="s">
        <v>3614</v>
      </c>
      <c r="C6248" s="68" t="s">
        <v>3607</v>
      </c>
      <c r="D6248" s="68" t="s">
        <v>3608</v>
      </c>
      <c r="E6248" s="68" t="s">
        <v>4515</v>
      </c>
      <c r="F6248" s="68" t="s">
        <v>4516</v>
      </c>
      <c r="G6248" s="68" t="s">
        <v>4517</v>
      </c>
      <c r="H6248" s="69">
        <v>217000</v>
      </c>
      <c r="I6248" s="68" t="s">
        <v>5151</v>
      </c>
      <c r="J6248" s="70"/>
      <c r="K6248" s="68"/>
    </row>
    <row r="6249" spans="1:11">
      <c r="A6249" s="67" t="s">
        <v>3615</v>
      </c>
      <c r="B6249" s="68" t="s">
        <v>3616</v>
      </c>
      <c r="C6249" s="68" t="s">
        <v>3607</v>
      </c>
      <c r="D6249" s="68" t="s">
        <v>3608</v>
      </c>
      <c r="E6249" s="68" t="s">
        <v>4515</v>
      </c>
      <c r="F6249" s="68" t="s">
        <v>4516</v>
      </c>
      <c r="G6249" s="68" t="s">
        <v>4517</v>
      </c>
      <c r="H6249" s="69">
        <v>652000</v>
      </c>
      <c r="I6249" s="68" t="s">
        <v>5151</v>
      </c>
      <c r="J6249" s="70"/>
      <c r="K6249" s="68"/>
    </row>
    <row r="6250" spans="1:11">
      <c r="A6250" s="67" t="s">
        <v>3663</v>
      </c>
      <c r="B6250" s="68" t="s">
        <v>3664</v>
      </c>
      <c r="C6250" s="68" t="s">
        <v>3651</v>
      </c>
      <c r="D6250" s="68" t="s">
        <v>3652</v>
      </c>
      <c r="E6250" s="68" t="s">
        <v>4515</v>
      </c>
      <c r="F6250" s="68" t="s">
        <v>4516</v>
      </c>
      <c r="G6250" s="68" t="s">
        <v>4517</v>
      </c>
      <c r="H6250" s="69">
        <v>4469357</v>
      </c>
      <c r="I6250" s="68" t="s">
        <v>5151</v>
      </c>
      <c r="J6250" s="70"/>
      <c r="K6250" s="68"/>
    </row>
    <row r="6251" spans="1:11">
      <c r="A6251" s="67" t="s">
        <v>3811</v>
      </c>
      <c r="B6251" s="68" t="s">
        <v>3812</v>
      </c>
      <c r="C6251" s="68" t="s">
        <v>3805</v>
      </c>
      <c r="D6251" s="68" t="s">
        <v>3806</v>
      </c>
      <c r="E6251" s="68" t="s">
        <v>4515</v>
      </c>
      <c r="F6251" s="68" t="s">
        <v>4516</v>
      </c>
      <c r="G6251" s="68" t="s">
        <v>4517</v>
      </c>
      <c r="H6251" s="69">
        <v>0</v>
      </c>
      <c r="I6251" s="68" t="s">
        <v>5151</v>
      </c>
      <c r="J6251" s="70"/>
      <c r="K6251" s="68"/>
    </row>
    <row r="6252" spans="1:11">
      <c r="A6252" s="67" t="s">
        <v>4439</v>
      </c>
      <c r="B6252" s="68" t="s">
        <v>4440</v>
      </c>
      <c r="C6252" s="68" t="s">
        <v>3846</v>
      </c>
      <c r="D6252" s="68" t="s">
        <v>3847</v>
      </c>
      <c r="E6252" s="68" t="s">
        <v>4515</v>
      </c>
      <c r="F6252" s="68" t="s">
        <v>4516</v>
      </c>
      <c r="G6252" s="68" t="s">
        <v>4517</v>
      </c>
      <c r="H6252" s="69">
        <v>0</v>
      </c>
      <c r="I6252" s="68" t="s">
        <v>5151</v>
      </c>
      <c r="J6252" s="70"/>
      <c r="K6252" s="68"/>
    </row>
    <row r="6253" spans="1:11">
      <c r="A6253" s="67" t="s">
        <v>3912</v>
      </c>
      <c r="B6253" s="68" t="s">
        <v>3913</v>
      </c>
      <c r="C6253" s="68" t="s">
        <v>3900</v>
      </c>
      <c r="D6253" s="68" t="s">
        <v>3901</v>
      </c>
      <c r="E6253" s="68" t="s">
        <v>4515</v>
      </c>
      <c r="F6253" s="68" t="s">
        <v>4516</v>
      </c>
      <c r="G6253" s="68" t="s">
        <v>4517</v>
      </c>
      <c r="H6253" s="69">
        <v>503000</v>
      </c>
      <c r="I6253" s="68" t="s">
        <v>5151</v>
      </c>
      <c r="J6253" s="70"/>
      <c r="K6253" s="68"/>
    </row>
    <row r="6254" spans="1:11">
      <c r="A6254" s="67" t="s">
        <v>3448</v>
      </c>
      <c r="B6254" s="68" t="s">
        <v>3449</v>
      </c>
      <c r="C6254" s="68" t="s">
        <v>3450</v>
      </c>
      <c r="D6254" s="68" t="s">
        <v>3451</v>
      </c>
      <c r="E6254" s="68" t="s">
        <v>4518</v>
      </c>
      <c r="F6254" s="68" t="s">
        <v>4518</v>
      </c>
      <c r="G6254" s="68" t="s">
        <v>3503</v>
      </c>
      <c r="H6254" s="69">
        <v>101197503</v>
      </c>
      <c r="I6254" s="68" t="s">
        <v>5153</v>
      </c>
      <c r="J6254" s="70"/>
      <c r="K6254" s="68" t="s">
        <v>3455</v>
      </c>
    </row>
    <row r="6255" spans="1:11">
      <c r="A6255" s="67" t="s">
        <v>4293</v>
      </c>
      <c r="B6255" s="68" t="s">
        <v>4294</v>
      </c>
      <c r="C6255" s="68" t="s">
        <v>3489</v>
      </c>
      <c r="D6255" s="68" t="s">
        <v>3490</v>
      </c>
      <c r="E6255" s="68" t="s">
        <v>4518</v>
      </c>
      <c r="F6255" s="68" t="s">
        <v>4518</v>
      </c>
      <c r="G6255" s="68" t="s">
        <v>3503</v>
      </c>
      <c r="H6255" s="69">
        <v>5573571</v>
      </c>
      <c r="I6255" s="68" t="s">
        <v>5153</v>
      </c>
      <c r="J6255" s="70"/>
      <c r="K6255" s="68" t="s">
        <v>3455</v>
      </c>
    </row>
    <row r="6256" spans="1:11">
      <c r="A6256" s="67" t="s">
        <v>4222</v>
      </c>
      <c r="B6256" s="68" t="s">
        <v>4223</v>
      </c>
      <c r="C6256" s="68" t="s">
        <v>3489</v>
      </c>
      <c r="D6256" s="68" t="s">
        <v>3490</v>
      </c>
      <c r="E6256" s="68" t="s">
        <v>4518</v>
      </c>
      <c r="F6256" s="68" t="s">
        <v>4518</v>
      </c>
      <c r="G6256" s="68" t="s">
        <v>3503</v>
      </c>
      <c r="H6256" s="69">
        <v>84024186</v>
      </c>
      <c r="I6256" s="68" t="s">
        <v>5153</v>
      </c>
      <c r="J6256" s="70"/>
      <c r="K6256" s="68" t="s">
        <v>3455</v>
      </c>
    </row>
    <row r="6257" spans="1:11">
      <c r="A6257" s="67" t="s">
        <v>4207</v>
      </c>
      <c r="B6257" s="68" t="s">
        <v>4208</v>
      </c>
      <c r="C6257" s="68" t="s">
        <v>3489</v>
      </c>
      <c r="D6257" s="68" t="s">
        <v>3490</v>
      </c>
      <c r="E6257" s="68" t="s">
        <v>4518</v>
      </c>
      <c r="F6257" s="68" t="s">
        <v>4518</v>
      </c>
      <c r="G6257" s="68" t="s">
        <v>3503</v>
      </c>
      <c r="H6257" s="69">
        <v>45824515</v>
      </c>
      <c r="I6257" s="68" t="s">
        <v>5153</v>
      </c>
      <c r="J6257" s="70"/>
      <c r="K6257" s="68" t="s">
        <v>3455</v>
      </c>
    </row>
    <row r="6258" spans="1:11">
      <c r="A6258" s="67" t="s">
        <v>3533</v>
      </c>
      <c r="B6258" s="68" t="s">
        <v>3520</v>
      </c>
      <c r="C6258" s="68" t="s">
        <v>3489</v>
      </c>
      <c r="D6258" s="68" t="s">
        <v>3490</v>
      </c>
      <c r="E6258" s="68" t="s">
        <v>4518</v>
      </c>
      <c r="F6258" s="68" t="s">
        <v>4518</v>
      </c>
      <c r="G6258" s="68" t="s">
        <v>3503</v>
      </c>
      <c r="H6258" s="69">
        <v>74132414</v>
      </c>
      <c r="I6258" s="68" t="s">
        <v>5153</v>
      </c>
      <c r="J6258" s="70"/>
      <c r="K6258" s="68" t="s">
        <v>3455</v>
      </c>
    </row>
    <row r="6259" spans="1:11">
      <c r="A6259" s="67" t="s">
        <v>3549</v>
      </c>
      <c r="B6259" s="68" t="s">
        <v>3550</v>
      </c>
      <c r="C6259" s="68" t="s">
        <v>3539</v>
      </c>
      <c r="D6259" s="68" t="s">
        <v>3540</v>
      </c>
      <c r="E6259" s="68" t="s">
        <v>4518</v>
      </c>
      <c r="F6259" s="68" t="s">
        <v>4518</v>
      </c>
      <c r="G6259" s="68" t="s">
        <v>3503</v>
      </c>
      <c r="H6259" s="69">
        <v>1841133</v>
      </c>
      <c r="I6259" s="68" t="s">
        <v>5153</v>
      </c>
      <c r="J6259" s="70"/>
      <c r="K6259" s="68" t="s">
        <v>3455</v>
      </c>
    </row>
    <row r="6260" spans="1:11">
      <c r="A6260" s="67" t="s">
        <v>4247</v>
      </c>
      <c r="B6260" s="68" t="s">
        <v>4248</v>
      </c>
      <c r="C6260" s="68" t="s">
        <v>3555</v>
      </c>
      <c r="D6260" s="68" t="s">
        <v>3554</v>
      </c>
      <c r="E6260" s="68" t="s">
        <v>4518</v>
      </c>
      <c r="F6260" s="68" t="s">
        <v>4518</v>
      </c>
      <c r="G6260" s="68" t="s">
        <v>3503</v>
      </c>
      <c r="H6260" s="69">
        <v>262667</v>
      </c>
      <c r="I6260" s="68" t="s">
        <v>5153</v>
      </c>
      <c r="J6260" s="70"/>
      <c r="K6260" s="68" t="s">
        <v>3455</v>
      </c>
    </row>
    <row r="6261" spans="1:11">
      <c r="A6261" s="67" t="s">
        <v>3605</v>
      </c>
      <c r="B6261" s="68" t="s">
        <v>3606</v>
      </c>
      <c r="C6261" s="68" t="s">
        <v>3607</v>
      </c>
      <c r="D6261" s="68" t="s">
        <v>3608</v>
      </c>
      <c r="E6261" s="68" t="s">
        <v>4518</v>
      </c>
      <c r="F6261" s="68" t="s">
        <v>4518</v>
      </c>
      <c r="G6261" s="68" t="s">
        <v>3503</v>
      </c>
      <c r="H6261" s="69">
        <v>469357041</v>
      </c>
      <c r="I6261" s="68" t="s">
        <v>5153</v>
      </c>
      <c r="J6261" s="70"/>
      <c r="K6261" s="68" t="s">
        <v>3455</v>
      </c>
    </row>
    <row r="6262" spans="1:11">
      <c r="A6262" s="67" t="s">
        <v>3683</v>
      </c>
      <c r="B6262" s="68" t="s">
        <v>3684</v>
      </c>
      <c r="C6262" s="68" t="s">
        <v>3679</v>
      </c>
      <c r="D6262" s="68" t="s">
        <v>3680</v>
      </c>
      <c r="E6262" s="68" t="s">
        <v>4518</v>
      </c>
      <c r="F6262" s="68" t="s">
        <v>4518</v>
      </c>
      <c r="G6262" s="68" t="s">
        <v>3503</v>
      </c>
      <c r="H6262" s="69">
        <v>66322257</v>
      </c>
      <c r="I6262" s="68" t="s">
        <v>5153</v>
      </c>
      <c r="J6262" s="70"/>
      <c r="K6262" s="68" t="s">
        <v>3455</v>
      </c>
    </row>
    <row r="6263" spans="1:11">
      <c r="A6263" s="67" t="s">
        <v>3448</v>
      </c>
      <c r="B6263" s="68" t="s">
        <v>3449</v>
      </c>
      <c r="C6263" s="68" t="s">
        <v>3450</v>
      </c>
      <c r="D6263" s="68" t="s">
        <v>3451</v>
      </c>
      <c r="E6263" s="68" t="s">
        <v>4518</v>
      </c>
      <c r="F6263" s="68" t="s">
        <v>4518</v>
      </c>
      <c r="G6263" s="68" t="s">
        <v>3503</v>
      </c>
      <c r="H6263" s="69">
        <v>101197504</v>
      </c>
      <c r="I6263" s="68" t="s">
        <v>5153</v>
      </c>
      <c r="J6263" s="70"/>
      <c r="K6263" s="68" t="s">
        <v>3455</v>
      </c>
    </row>
    <row r="6264" spans="1:11">
      <c r="A6264" s="67" t="s">
        <v>4293</v>
      </c>
      <c r="B6264" s="68" t="s">
        <v>4294</v>
      </c>
      <c r="C6264" s="68" t="s">
        <v>3489</v>
      </c>
      <c r="D6264" s="68" t="s">
        <v>3490</v>
      </c>
      <c r="E6264" s="68" t="s">
        <v>4518</v>
      </c>
      <c r="F6264" s="68" t="s">
        <v>4518</v>
      </c>
      <c r="G6264" s="68" t="s">
        <v>3503</v>
      </c>
      <c r="H6264" s="69">
        <v>5573572</v>
      </c>
      <c r="I6264" s="68" t="s">
        <v>5153</v>
      </c>
      <c r="J6264" s="70"/>
      <c r="K6264" s="68" t="s">
        <v>3455</v>
      </c>
    </row>
    <row r="6265" spans="1:11">
      <c r="A6265" s="67" t="s">
        <v>4222</v>
      </c>
      <c r="B6265" s="68" t="s">
        <v>4223</v>
      </c>
      <c r="C6265" s="68" t="s">
        <v>3489</v>
      </c>
      <c r="D6265" s="68" t="s">
        <v>3490</v>
      </c>
      <c r="E6265" s="68" t="s">
        <v>4518</v>
      </c>
      <c r="F6265" s="68" t="s">
        <v>4518</v>
      </c>
      <c r="G6265" s="68" t="s">
        <v>3503</v>
      </c>
      <c r="H6265" s="69">
        <v>84024186</v>
      </c>
      <c r="I6265" s="68" t="s">
        <v>5153</v>
      </c>
      <c r="J6265" s="70"/>
      <c r="K6265" s="68" t="s">
        <v>3455</v>
      </c>
    </row>
    <row r="6266" spans="1:11">
      <c r="A6266" s="67" t="s">
        <v>4207</v>
      </c>
      <c r="B6266" s="68" t="s">
        <v>4208</v>
      </c>
      <c r="C6266" s="68" t="s">
        <v>3489</v>
      </c>
      <c r="D6266" s="68" t="s">
        <v>3490</v>
      </c>
      <c r="E6266" s="68" t="s">
        <v>4518</v>
      </c>
      <c r="F6266" s="68" t="s">
        <v>4518</v>
      </c>
      <c r="G6266" s="68" t="s">
        <v>3503</v>
      </c>
      <c r="H6266" s="69">
        <v>45824514</v>
      </c>
      <c r="I6266" s="68" t="s">
        <v>5153</v>
      </c>
      <c r="J6266" s="70"/>
      <c r="K6266" s="68" t="s">
        <v>3455</v>
      </c>
    </row>
    <row r="6267" spans="1:11">
      <c r="A6267" s="67" t="s">
        <v>3533</v>
      </c>
      <c r="B6267" s="68" t="s">
        <v>3520</v>
      </c>
      <c r="C6267" s="68" t="s">
        <v>3489</v>
      </c>
      <c r="D6267" s="68" t="s">
        <v>3490</v>
      </c>
      <c r="E6267" s="68" t="s">
        <v>4518</v>
      </c>
      <c r="F6267" s="68" t="s">
        <v>4518</v>
      </c>
      <c r="G6267" s="68" t="s">
        <v>3503</v>
      </c>
      <c r="H6267" s="69">
        <v>63834831</v>
      </c>
      <c r="I6267" s="68" t="s">
        <v>5153</v>
      </c>
      <c r="J6267" s="70"/>
      <c r="K6267" s="68" t="s">
        <v>3455</v>
      </c>
    </row>
    <row r="6268" spans="1:11">
      <c r="A6268" s="67" t="s">
        <v>3549</v>
      </c>
      <c r="B6268" s="68" t="s">
        <v>3550</v>
      </c>
      <c r="C6268" s="68" t="s">
        <v>3539</v>
      </c>
      <c r="D6268" s="68" t="s">
        <v>3540</v>
      </c>
      <c r="E6268" s="68" t="s">
        <v>4518</v>
      </c>
      <c r="F6268" s="68" t="s">
        <v>4518</v>
      </c>
      <c r="G6268" s="68" t="s">
        <v>3503</v>
      </c>
      <c r="H6268" s="69">
        <v>1841134</v>
      </c>
      <c r="I6268" s="68" t="s">
        <v>5153</v>
      </c>
      <c r="J6268" s="70"/>
      <c r="K6268" s="68" t="s">
        <v>3455</v>
      </c>
    </row>
    <row r="6269" spans="1:11">
      <c r="A6269" s="67" t="s">
        <v>4247</v>
      </c>
      <c r="B6269" s="68" t="s">
        <v>4248</v>
      </c>
      <c r="C6269" s="68" t="s">
        <v>3555</v>
      </c>
      <c r="D6269" s="68" t="s">
        <v>3554</v>
      </c>
      <c r="E6269" s="68" t="s">
        <v>4518</v>
      </c>
      <c r="F6269" s="68" t="s">
        <v>4518</v>
      </c>
      <c r="G6269" s="68" t="s">
        <v>3503</v>
      </c>
      <c r="H6269" s="69">
        <v>262666</v>
      </c>
      <c r="I6269" s="68" t="s">
        <v>5153</v>
      </c>
      <c r="J6269" s="70"/>
      <c r="K6269" s="68" t="s">
        <v>3455</v>
      </c>
    </row>
    <row r="6270" spans="1:11">
      <c r="A6270" s="67" t="s">
        <v>3605</v>
      </c>
      <c r="B6270" s="68" t="s">
        <v>3606</v>
      </c>
      <c r="C6270" s="68" t="s">
        <v>3607</v>
      </c>
      <c r="D6270" s="68" t="s">
        <v>3608</v>
      </c>
      <c r="E6270" s="68" t="s">
        <v>4518</v>
      </c>
      <c r="F6270" s="68" t="s">
        <v>4518</v>
      </c>
      <c r="G6270" s="68" t="s">
        <v>3503</v>
      </c>
      <c r="H6270" s="69">
        <v>469357042</v>
      </c>
      <c r="I6270" s="68" t="s">
        <v>5153</v>
      </c>
      <c r="J6270" s="70"/>
      <c r="K6270" s="68" t="s">
        <v>3455</v>
      </c>
    </row>
    <row r="6271" spans="1:11">
      <c r="A6271" s="67" t="s">
        <v>3683</v>
      </c>
      <c r="B6271" s="68" t="s">
        <v>3684</v>
      </c>
      <c r="C6271" s="68" t="s">
        <v>3679</v>
      </c>
      <c r="D6271" s="68" t="s">
        <v>3680</v>
      </c>
      <c r="E6271" s="68" t="s">
        <v>4518</v>
      </c>
      <c r="F6271" s="68" t="s">
        <v>4518</v>
      </c>
      <c r="G6271" s="68" t="s">
        <v>3503</v>
      </c>
      <c r="H6271" s="69">
        <v>66322257</v>
      </c>
      <c r="I6271" s="68" t="s">
        <v>5153</v>
      </c>
      <c r="J6271" s="70"/>
      <c r="K6271" s="68" t="s">
        <v>3455</v>
      </c>
    </row>
    <row r="6272" spans="1:11">
      <c r="A6272" s="67">
        <v>10410023</v>
      </c>
      <c r="B6272" s="68" t="s">
        <v>3505</v>
      </c>
      <c r="C6272" s="68" t="s">
        <v>3489</v>
      </c>
      <c r="D6272" s="68" t="s">
        <v>3490</v>
      </c>
      <c r="E6272" s="68" t="s">
        <v>4519</v>
      </c>
      <c r="F6272" s="68" t="s">
        <v>4519</v>
      </c>
      <c r="G6272" s="68" t="s">
        <v>4520</v>
      </c>
      <c r="H6272" s="69">
        <v>708677</v>
      </c>
      <c r="I6272" s="68" t="s">
        <v>5153</v>
      </c>
      <c r="J6272" s="70"/>
      <c r="K6272" s="68"/>
    </row>
    <row r="6273" spans="1:11">
      <c r="A6273" s="67">
        <v>10610003</v>
      </c>
      <c r="B6273" s="68" t="s">
        <v>3520</v>
      </c>
      <c r="C6273" s="68" t="s">
        <v>3489</v>
      </c>
      <c r="D6273" s="68" t="s">
        <v>3490</v>
      </c>
      <c r="E6273" s="68" t="s">
        <v>4519</v>
      </c>
      <c r="F6273" s="68" t="s">
        <v>4519</v>
      </c>
      <c r="G6273" s="68" t="s">
        <v>4520</v>
      </c>
      <c r="H6273" s="69">
        <v>6835377</v>
      </c>
      <c r="I6273" s="68" t="s">
        <v>5153</v>
      </c>
      <c r="J6273" s="70"/>
      <c r="K6273" s="68"/>
    </row>
    <row r="6274" spans="1:11">
      <c r="A6274" s="67">
        <v>23030002</v>
      </c>
      <c r="B6274" s="68" t="s">
        <v>4177</v>
      </c>
      <c r="C6274" s="68" t="s">
        <v>4174</v>
      </c>
      <c r="D6274" s="68" t="s">
        <v>4175</v>
      </c>
      <c r="E6274" s="68" t="s">
        <v>4519</v>
      </c>
      <c r="F6274" s="68" t="s">
        <v>4519</v>
      </c>
      <c r="G6274" s="68" t="s">
        <v>4520</v>
      </c>
      <c r="H6274" s="69">
        <v>991875</v>
      </c>
      <c r="I6274" s="68" t="s">
        <v>5153</v>
      </c>
      <c r="J6274" s="70"/>
      <c r="K6274" s="68"/>
    </row>
    <row r="6275" spans="1:11">
      <c r="A6275" s="67" t="s">
        <v>3448</v>
      </c>
      <c r="B6275" s="68" t="s">
        <v>3449</v>
      </c>
      <c r="C6275" s="68" t="s">
        <v>3450</v>
      </c>
      <c r="D6275" s="68" t="s">
        <v>3451</v>
      </c>
      <c r="E6275" s="68" t="s">
        <v>4519</v>
      </c>
      <c r="F6275" s="68" t="s">
        <v>4519</v>
      </c>
      <c r="G6275" s="68" t="s">
        <v>4520</v>
      </c>
      <c r="H6275" s="69">
        <v>2651524</v>
      </c>
      <c r="I6275" s="68" t="s">
        <v>5153</v>
      </c>
      <c r="J6275" s="70"/>
      <c r="K6275" s="68"/>
    </row>
    <row r="6276" spans="1:11">
      <c r="A6276" s="67" t="s">
        <v>3459</v>
      </c>
      <c r="B6276" s="68" t="s">
        <v>3460</v>
      </c>
      <c r="C6276" s="68" t="s">
        <v>3450</v>
      </c>
      <c r="D6276" s="68" t="s">
        <v>3451</v>
      </c>
      <c r="E6276" s="68" t="s">
        <v>4519</v>
      </c>
      <c r="F6276" s="68" t="s">
        <v>4519</v>
      </c>
      <c r="G6276" s="68" t="s">
        <v>4520</v>
      </c>
      <c r="H6276" s="69">
        <v>231802</v>
      </c>
      <c r="I6276" s="68" t="s">
        <v>5153</v>
      </c>
      <c r="J6276" s="70"/>
      <c r="K6276" s="68"/>
    </row>
    <row r="6277" spans="1:11">
      <c r="A6277" s="67" t="s">
        <v>3465</v>
      </c>
      <c r="B6277" s="68" t="s">
        <v>3466</v>
      </c>
      <c r="C6277" s="68" t="s">
        <v>3467</v>
      </c>
      <c r="D6277" s="68" t="s">
        <v>3468</v>
      </c>
      <c r="E6277" s="68" t="s">
        <v>4519</v>
      </c>
      <c r="F6277" s="68" t="s">
        <v>4519</v>
      </c>
      <c r="G6277" s="68" t="s">
        <v>4520</v>
      </c>
      <c r="H6277" s="69">
        <v>1556400</v>
      </c>
      <c r="I6277" s="68" t="s">
        <v>5153</v>
      </c>
      <c r="J6277" s="70"/>
      <c r="K6277" s="68"/>
    </row>
    <row r="6278" spans="1:11">
      <c r="A6278" s="67" t="s">
        <v>3470</v>
      </c>
      <c r="B6278" s="68" t="s">
        <v>3471</v>
      </c>
      <c r="C6278" s="68" t="s">
        <v>3467</v>
      </c>
      <c r="D6278" s="68" t="s">
        <v>3468</v>
      </c>
      <c r="E6278" s="68" t="s">
        <v>4519</v>
      </c>
      <c r="F6278" s="68" t="s">
        <v>4519</v>
      </c>
      <c r="G6278" s="68" t="s">
        <v>4520</v>
      </c>
      <c r="H6278" s="69">
        <v>771755</v>
      </c>
      <c r="I6278" s="68" t="s">
        <v>5153</v>
      </c>
      <c r="J6278" s="70"/>
      <c r="K6278" s="68"/>
    </row>
    <row r="6279" spans="1:11">
      <c r="A6279" s="67" t="s">
        <v>3473</v>
      </c>
      <c r="B6279" s="68" t="s">
        <v>3474</v>
      </c>
      <c r="C6279" s="68" t="s">
        <v>3467</v>
      </c>
      <c r="D6279" s="68" t="s">
        <v>3468</v>
      </c>
      <c r="E6279" s="68" t="s">
        <v>4519</v>
      </c>
      <c r="F6279" s="68" t="s">
        <v>4519</v>
      </c>
      <c r="G6279" s="68" t="s">
        <v>4520</v>
      </c>
      <c r="H6279" s="69">
        <v>13000000</v>
      </c>
      <c r="I6279" s="68" t="s">
        <v>5153</v>
      </c>
      <c r="J6279" s="70"/>
      <c r="K6279" s="68"/>
    </row>
    <row r="6280" spans="1:11">
      <c r="A6280" s="67" t="s">
        <v>3476</v>
      </c>
      <c r="B6280" s="68" t="s">
        <v>3477</v>
      </c>
      <c r="C6280" s="68" t="s">
        <v>3467</v>
      </c>
      <c r="D6280" s="68" t="s">
        <v>3468</v>
      </c>
      <c r="E6280" s="68" t="s">
        <v>4519</v>
      </c>
      <c r="F6280" s="68" t="s">
        <v>4519</v>
      </c>
      <c r="G6280" s="68" t="s">
        <v>4520</v>
      </c>
      <c r="H6280" s="69">
        <v>232106</v>
      </c>
      <c r="I6280" s="68" t="s">
        <v>5153</v>
      </c>
      <c r="J6280" s="70"/>
      <c r="K6280" s="68"/>
    </row>
    <row r="6281" spans="1:11">
      <c r="A6281" s="67" t="s">
        <v>3479</v>
      </c>
      <c r="B6281" s="68" t="s">
        <v>3480</v>
      </c>
      <c r="C6281" s="68" t="s">
        <v>3467</v>
      </c>
      <c r="D6281" s="68" t="s">
        <v>3468</v>
      </c>
      <c r="E6281" s="68" t="s">
        <v>4519</v>
      </c>
      <c r="F6281" s="68" t="s">
        <v>4519</v>
      </c>
      <c r="G6281" s="68" t="s">
        <v>4520</v>
      </c>
      <c r="H6281" s="69">
        <v>245850</v>
      </c>
      <c r="I6281" s="68" t="s">
        <v>5153</v>
      </c>
      <c r="J6281" s="70"/>
      <c r="K6281" s="68"/>
    </row>
    <row r="6282" spans="1:11">
      <c r="A6282" s="67" t="s">
        <v>3487</v>
      </c>
      <c r="B6282" s="68" t="s">
        <v>3488</v>
      </c>
      <c r="C6282" s="68" t="s">
        <v>3489</v>
      </c>
      <c r="D6282" s="68" t="s">
        <v>3490</v>
      </c>
      <c r="E6282" s="68" t="s">
        <v>4519</v>
      </c>
      <c r="F6282" s="68" t="s">
        <v>4519</v>
      </c>
      <c r="G6282" s="68" t="s">
        <v>4520</v>
      </c>
      <c r="H6282" s="69">
        <v>97250</v>
      </c>
      <c r="I6282" s="68" t="s">
        <v>5153</v>
      </c>
      <c r="J6282" s="70"/>
      <c r="K6282" s="68"/>
    </row>
    <row r="6283" spans="1:11">
      <c r="A6283" s="67" t="s">
        <v>4521</v>
      </c>
      <c r="B6283" s="68" t="s">
        <v>4522</v>
      </c>
      <c r="C6283" s="68" t="s">
        <v>3489</v>
      </c>
      <c r="D6283" s="68" t="s">
        <v>3490</v>
      </c>
      <c r="E6283" s="68" t="s">
        <v>4519</v>
      </c>
      <c r="F6283" s="68" t="s">
        <v>4519</v>
      </c>
      <c r="G6283" s="68" t="s">
        <v>4520</v>
      </c>
      <c r="H6283" s="69">
        <v>4837280</v>
      </c>
      <c r="I6283" s="68" t="s">
        <v>5153</v>
      </c>
      <c r="J6283" s="70"/>
      <c r="K6283" s="68"/>
    </row>
    <row r="6284" spans="1:11">
      <c r="A6284" s="67" t="s">
        <v>4523</v>
      </c>
      <c r="B6284" s="68" t="s">
        <v>4524</v>
      </c>
      <c r="C6284" s="68" t="s">
        <v>3489</v>
      </c>
      <c r="D6284" s="68" t="s">
        <v>3490</v>
      </c>
      <c r="E6284" s="68" t="s">
        <v>4519</v>
      </c>
      <c r="F6284" s="68" t="s">
        <v>4519</v>
      </c>
      <c r="G6284" s="68" t="s">
        <v>4520</v>
      </c>
      <c r="H6284" s="69">
        <v>34131936</v>
      </c>
      <c r="I6284" s="68" t="s">
        <v>5153</v>
      </c>
      <c r="J6284" s="70"/>
      <c r="K6284" s="68"/>
    </row>
    <row r="6285" spans="1:11">
      <c r="A6285" s="67" t="s">
        <v>4293</v>
      </c>
      <c r="B6285" s="68" t="s">
        <v>4294</v>
      </c>
      <c r="C6285" s="68" t="s">
        <v>3489</v>
      </c>
      <c r="D6285" s="68" t="s">
        <v>3490</v>
      </c>
      <c r="E6285" s="68" t="s">
        <v>4519</v>
      </c>
      <c r="F6285" s="68" t="s">
        <v>4519</v>
      </c>
      <c r="G6285" s="68" t="s">
        <v>4520</v>
      </c>
      <c r="H6285" s="69">
        <v>1297778</v>
      </c>
      <c r="I6285" s="68" t="s">
        <v>5153</v>
      </c>
      <c r="J6285" s="70"/>
      <c r="K6285" s="68"/>
    </row>
    <row r="6286" spans="1:11">
      <c r="A6286" s="67" t="s">
        <v>3504</v>
      </c>
      <c r="B6286" s="68" t="s">
        <v>3505</v>
      </c>
      <c r="C6286" s="68" t="s">
        <v>3489</v>
      </c>
      <c r="D6286" s="68" t="s">
        <v>3490</v>
      </c>
      <c r="E6286" s="68" t="s">
        <v>4519</v>
      </c>
      <c r="F6286" s="68" t="s">
        <v>4519</v>
      </c>
      <c r="G6286" s="68" t="s">
        <v>4520</v>
      </c>
      <c r="H6286" s="69">
        <v>4898077</v>
      </c>
      <c r="I6286" s="68" t="s">
        <v>5153</v>
      </c>
      <c r="J6286" s="70"/>
      <c r="K6286" s="68"/>
    </row>
    <row r="6287" spans="1:11">
      <c r="A6287" s="67" t="s">
        <v>3507</v>
      </c>
      <c r="B6287" s="68" t="s">
        <v>3508</v>
      </c>
      <c r="C6287" s="68" t="s">
        <v>3489</v>
      </c>
      <c r="D6287" s="68" t="s">
        <v>3490</v>
      </c>
      <c r="E6287" s="68" t="s">
        <v>4519</v>
      </c>
      <c r="F6287" s="68" t="s">
        <v>4519</v>
      </c>
      <c r="G6287" s="68" t="s">
        <v>4520</v>
      </c>
      <c r="H6287" s="69">
        <v>268560</v>
      </c>
      <c r="I6287" s="68" t="s">
        <v>5153</v>
      </c>
      <c r="J6287" s="70"/>
      <c r="K6287" s="68"/>
    </row>
    <row r="6288" spans="1:11">
      <c r="A6288" s="67" t="s">
        <v>3513</v>
      </c>
      <c r="B6288" s="68" t="s">
        <v>3514</v>
      </c>
      <c r="C6288" s="68" t="s">
        <v>3489</v>
      </c>
      <c r="D6288" s="68" t="s">
        <v>3490</v>
      </c>
      <c r="E6288" s="68" t="s">
        <v>4519</v>
      </c>
      <c r="F6288" s="68" t="s">
        <v>4519</v>
      </c>
      <c r="G6288" s="68" t="s">
        <v>4520</v>
      </c>
      <c r="H6288" s="69">
        <v>208712</v>
      </c>
      <c r="I6288" s="68" t="s">
        <v>5153</v>
      </c>
      <c r="J6288" s="70"/>
      <c r="K6288" s="68"/>
    </row>
    <row r="6289" spans="1:11">
      <c r="A6289" s="67" t="s">
        <v>3519</v>
      </c>
      <c r="B6289" s="68" t="s">
        <v>3520</v>
      </c>
      <c r="C6289" s="68" t="s">
        <v>3489</v>
      </c>
      <c r="D6289" s="68" t="s">
        <v>3490</v>
      </c>
      <c r="E6289" s="68" t="s">
        <v>4519</v>
      </c>
      <c r="F6289" s="68" t="s">
        <v>4519</v>
      </c>
      <c r="G6289" s="68" t="s">
        <v>4520</v>
      </c>
      <c r="H6289" s="69">
        <v>25976122</v>
      </c>
      <c r="I6289" s="68" t="s">
        <v>5153</v>
      </c>
      <c r="J6289" s="70"/>
      <c r="K6289" s="68"/>
    </row>
    <row r="6290" spans="1:11">
      <c r="A6290" s="67" t="s">
        <v>4222</v>
      </c>
      <c r="B6290" s="68" t="s">
        <v>4223</v>
      </c>
      <c r="C6290" s="68" t="s">
        <v>3489</v>
      </c>
      <c r="D6290" s="68" t="s">
        <v>3490</v>
      </c>
      <c r="E6290" s="68" t="s">
        <v>4519</v>
      </c>
      <c r="F6290" s="68" t="s">
        <v>4519</v>
      </c>
      <c r="G6290" s="68" t="s">
        <v>4520</v>
      </c>
      <c r="H6290" s="69">
        <v>235333</v>
      </c>
      <c r="I6290" s="68" t="s">
        <v>5153</v>
      </c>
      <c r="J6290" s="70"/>
      <c r="K6290" s="68"/>
    </row>
    <row r="6291" spans="1:11">
      <c r="A6291" s="67" t="s">
        <v>4207</v>
      </c>
      <c r="B6291" s="68" t="s">
        <v>4208</v>
      </c>
      <c r="C6291" s="68" t="s">
        <v>3489</v>
      </c>
      <c r="D6291" s="68" t="s">
        <v>3490</v>
      </c>
      <c r="E6291" s="68" t="s">
        <v>4519</v>
      </c>
      <c r="F6291" s="68" t="s">
        <v>4519</v>
      </c>
      <c r="G6291" s="68" t="s">
        <v>4520</v>
      </c>
      <c r="H6291" s="69">
        <v>6584376</v>
      </c>
      <c r="I6291" s="68" t="s">
        <v>5153</v>
      </c>
      <c r="J6291" s="70"/>
      <c r="K6291" s="68"/>
    </row>
    <row r="6292" spans="1:11">
      <c r="A6292" s="67" t="s">
        <v>3533</v>
      </c>
      <c r="B6292" s="68" t="s">
        <v>3520</v>
      </c>
      <c r="C6292" s="68" t="s">
        <v>3489</v>
      </c>
      <c r="D6292" s="68" t="s">
        <v>3490</v>
      </c>
      <c r="E6292" s="68" t="s">
        <v>4519</v>
      </c>
      <c r="F6292" s="68" t="s">
        <v>4519</v>
      </c>
      <c r="G6292" s="68" t="s">
        <v>4520</v>
      </c>
      <c r="H6292" s="69">
        <v>50657407</v>
      </c>
      <c r="I6292" s="68" t="s">
        <v>5153</v>
      </c>
      <c r="J6292" s="70"/>
      <c r="K6292" s="68"/>
    </row>
    <row r="6293" spans="1:11">
      <c r="A6293" s="67" t="s">
        <v>4525</v>
      </c>
      <c r="B6293" s="68" t="s">
        <v>3572</v>
      </c>
      <c r="C6293" s="68" t="s">
        <v>3564</v>
      </c>
      <c r="D6293" s="68" t="s">
        <v>3563</v>
      </c>
      <c r="E6293" s="68" t="s">
        <v>4519</v>
      </c>
      <c r="F6293" s="68" t="s">
        <v>4519</v>
      </c>
      <c r="G6293" s="68" t="s">
        <v>4520</v>
      </c>
      <c r="H6293" s="69">
        <v>17490410</v>
      </c>
      <c r="I6293" s="68" t="s">
        <v>5153</v>
      </c>
      <c r="J6293" s="70"/>
      <c r="K6293" s="68"/>
    </row>
    <row r="6294" spans="1:11">
      <c r="A6294" s="67" t="s">
        <v>3537</v>
      </c>
      <c r="B6294" s="68" t="s">
        <v>3538</v>
      </c>
      <c r="C6294" s="68" t="s">
        <v>3539</v>
      </c>
      <c r="D6294" s="68" t="s">
        <v>3540</v>
      </c>
      <c r="E6294" s="68" t="s">
        <v>4519</v>
      </c>
      <c r="F6294" s="68" t="s">
        <v>4519</v>
      </c>
      <c r="G6294" s="68" t="s">
        <v>4520</v>
      </c>
      <c r="H6294" s="69">
        <v>275313</v>
      </c>
      <c r="I6294" s="68" t="s">
        <v>5153</v>
      </c>
      <c r="J6294" s="70"/>
      <c r="K6294" s="68"/>
    </row>
    <row r="6295" spans="1:11">
      <c r="A6295" s="67" t="s">
        <v>3541</v>
      </c>
      <c r="B6295" s="68" t="s">
        <v>3542</v>
      </c>
      <c r="C6295" s="68" t="s">
        <v>3539</v>
      </c>
      <c r="D6295" s="68" t="s">
        <v>3540</v>
      </c>
      <c r="E6295" s="68" t="s">
        <v>4519</v>
      </c>
      <c r="F6295" s="68" t="s">
        <v>4519</v>
      </c>
      <c r="G6295" s="68" t="s">
        <v>4520</v>
      </c>
      <c r="H6295" s="69">
        <v>2262562</v>
      </c>
      <c r="I6295" s="68" t="s">
        <v>5153</v>
      </c>
      <c r="J6295" s="70"/>
      <c r="K6295" s="68"/>
    </row>
    <row r="6296" spans="1:11">
      <c r="A6296" s="67" t="s">
        <v>3543</v>
      </c>
      <c r="B6296" s="68" t="s">
        <v>3544</v>
      </c>
      <c r="C6296" s="68" t="s">
        <v>3539</v>
      </c>
      <c r="D6296" s="68" t="s">
        <v>3540</v>
      </c>
      <c r="E6296" s="68" t="s">
        <v>4519</v>
      </c>
      <c r="F6296" s="68" t="s">
        <v>4519</v>
      </c>
      <c r="G6296" s="68" t="s">
        <v>4520</v>
      </c>
      <c r="H6296" s="69">
        <v>27489</v>
      </c>
      <c r="I6296" s="68" t="s">
        <v>5153</v>
      </c>
      <c r="J6296" s="70"/>
      <c r="K6296" s="68"/>
    </row>
    <row r="6297" spans="1:11">
      <c r="A6297" s="67" t="s">
        <v>3545</v>
      </c>
      <c r="B6297" s="68" t="s">
        <v>3546</v>
      </c>
      <c r="C6297" s="68" t="s">
        <v>3539</v>
      </c>
      <c r="D6297" s="68" t="s">
        <v>3540</v>
      </c>
      <c r="E6297" s="68" t="s">
        <v>4519</v>
      </c>
      <c r="F6297" s="68" t="s">
        <v>4519</v>
      </c>
      <c r="G6297" s="68" t="s">
        <v>4520</v>
      </c>
      <c r="H6297" s="69">
        <v>28645039</v>
      </c>
      <c r="I6297" s="68" t="s">
        <v>5153</v>
      </c>
      <c r="J6297" s="70"/>
      <c r="K6297" s="68"/>
    </row>
    <row r="6298" spans="1:11">
      <c r="A6298" s="67" t="s">
        <v>3547</v>
      </c>
      <c r="B6298" s="68" t="s">
        <v>3548</v>
      </c>
      <c r="C6298" s="68" t="s">
        <v>3539</v>
      </c>
      <c r="D6298" s="68" t="s">
        <v>3540</v>
      </c>
      <c r="E6298" s="68" t="s">
        <v>4519</v>
      </c>
      <c r="F6298" s="68" t="s">
        <v>4519</v>
      </c>
      <c r="G6298" s="68" t="s">
        <v>4520</v>
      </c>
      <c r="H6298" s="69">
        <v>77591</v>
      </c>
      <c r="I6298" s="68" t="s">
        <v>5153</v>
      </c>
      <c r="J6298" s="70"/>
      <c r="K6298" s="68"/>
    </row>
    <row r="6299" spans="1:11">
      <c r="A6299" s="67" t="s">
        <v>3549</v>
      </c>
      <c r="B6299" s="68" t="s">
        <v>3550</v>
      </c>
      <c r="C6299" s="68" t="s">
        <v>3539</v>
      </c>
      <c r="D6299" s="68" t="s">
        <v>3540</v>
      </c>
      <c r="E6299" s="68" t="s">
        <v>4519</v>
      </c>
      <c r="F6299" s="68" t="s">
        <v>4519</v>
      </c>
      <c r="G6299" s="68" t="s">
        <v>4520</v>
      </c>
      <c r="H6299" s="69">
        <v>7447626</v>
      </c>
      <c r="I6299" s="68" t="s">
        <v>5153</v>
      </c>
      <c r="J6299" s="70"/>
      <c r="K6299" s="68"/>
    </row>
    <row r="6300" spans="1:11">
      <c r="A6300" s="67" t="s">
        <v>3551</v>
      </c>
      <c r="B6300" s="68" t="s">
        <v>3552</v>
      </c>
      <c r="C6300" s="68" t="s">
        <v>3539</v>
      </c>
      <c r="D6300" s="68" t="s">
        <v>3540</v>
      </c>
      <c r="E6300" s="68" t="s">
        <v>4519</v>
      </c>
      <c r="F6300" s="68" t="s">
        <v>4519</v>
      </c>
      <c r="G6300" s="68" t="s">
        <v>4520</v>
      </c>
      <c r="H6300" s="69">
        <v>1178187</v>
      </c>
      <c r="I6300" s="68" t="s">
        <v>5153</v>
      </c>
      <c r="J6300" s="70"/>
      <c r="K6300" s="68"/>
    </row>
    <row r="6301" spans="1:11">
      <c r="A6301" s="67" t="s">
        <v>3553</v>
      </c>
      <c r="B6301" s="68" t="s">
        <v>3554</v>
      </c>
      <c r="C6301" s="68" t="s">
        <v>3555</v>
      </c>
      <c r="D6301" s="68" t="s">
        <v>3554</v>
      </c>
      <c r="E6301" s="68" t="s">
        <v>4519</v>
      </c>
      <c r="F6301" s="68" t="s">
        <v>4519</v>
      </c>
      <c r="G6301" s="68" t="s">
        <v>4520</v>
      </c>
      <c r="H6301" s="69">
        <v>222409</v>
      </c>
      <c r="I6301" s="68" t="s">
        <v>5153</v>
      </c>
      <c r="J6301" s="70"/>
      <c r="K6301" s="68"/>
    </row>
    <row r="6302" spans="1:11">
      <c r="A6302" s="67" t="s">
        <v>3556</v>
      </c>
      <c r="B6302" s="68" t="s">
        <v>3557</v>
      </c>
      <c r="C6302" s="68" t="s">
        <v>3555</v>
      </c>
      <c r="D6302" s="68" t="s">
        <v>3554</v>
      </c>
      <c r="E6302" s="68" t="s">
        <v>4519</v>
      </c>
      <c r="F6302" s="68" t="s">
        <v>4519</v>
      </c>
      <c r="G6302" s="68" t="s">
        <v>4520</v>
      </c>
      <c r="H6302" s="69">
        <v>6145789</v>
      </c>
      <c r="I6302" s="68" t="s">
        <v>5153</v>
      </c>
      <c r="J6302" s="70"/>
      <c r="K6302" s="68"/>
    </row>
    <row r="6303" spans="1:11">
      <c r="A6303" s="67" t="s">
        <v>3558</v>
      </c>
      <c r="B6303" s="68" t="s">
        <v>3559</v>
      </c>
      <c r="C6303" s="68" t="s">
        <v>3555</v>
      </c>
      <c r="D6303" s="68" t="s">
        <v>3554</v>
      </c>
      <c r="E6303" s="68" t="s">
        <v>4519</v>
      </c>
      <c r="F6303" s="68" t="s">
        <v>4519</v>
      </c>
      <c r="G6303" s="68" t="s">
        <v>4520</v>
      </c>
      <c r="H6303" s="69">
        <v>22338766</v>
      </c>
      <c r="I6303" s="68" t="s">
        <v>5153</v>
      </c>
      <c r="J6303" s="70"/>
      <c r="K6303" s="68"/>
    </row>
    <row r="6304" spans="1:11">
      <c r="A6304" s="67" t="s">
        <v>4247</v>
      </c>
      <c r="B6304" s="68" t="s">
        <v>4248</v>
      </c>
      <c r="C6304" s="68" t="s">
        <v>3555</v>
      </c>
      <c r="D6304" s="68" t="s">
        <v>3554</v>
      </c>
      <c r="E6304" s="68" t="s">
        <v>4519</v>
      </c>
      <c r="F6304" s="68" t="s">
        <v>4519</v>
      </c>
      <c r="G6304" s="68" t="s">
        <v>4520</v>
      </c>
      <c r="H6304" s="69">
        <v>1971552</v>
      </c>
      <c r="I6304" s="68" t="s">
        <v>5153</v>
      </c>
      <c r="J6304" s="70"/>
      <c r="K6304" s="68"/>
    </row>
    <row r="6305" spans="1:11">
      <c r="A6305" s="67" t="s">
        <v>3560</v>
      </c>
      <c r="B6305" s="68" t="s">
        <v>3561</v>
      </c>
      <c r="C6305" s="68" t="s">
        <v>3555</v>
      </c>
      <c r="D6305" s="68" t="s">
        <v>3554</v>
      </c>
      <c r="E6305" s="68" t="s">
        <v>4519</v>
      </c>
      <c r="F6305" s="68" t="s">
        <v>4519</v>
      </c>
      <c r="G6305" s="68" t="s">
        <v>4520</v>
      </c>
      <c r="H6305" s="69">
        <v>2530959</v>
      </c>
      <c r="I6305" s="68" t="s">
        <v>5153</v>
      </c>
      <c r="J6305" s="70"/>
      <c r="K6305" s="68"/>
    </row>
    <row r="6306" spans="1:11">
      <c r="A6306" s="67" t="s">
        <v>4188</v>
      </c>
      <c r="B6306" s="68" t="s">
        <v>4189</v>
      </c>
      <c r="C6306" s="68" t="s">
        <v>3555</v>
      </c>
      <c r="D6306" s="68" t="s">
        <v>3554</v>
      </c>
      <c r="E6306" s="68" t="s">
        <v>4519</v>
      </c>
      <c r="F6306" s="68" t="s">
        <v>4519</v>
      </c>
      <c r="G6306" s="68" t="s">
        <v>4520</v>
      </c>
      <c r="H6306" s="69">
        <v>6885190</v>
      </c>
      <c r="I6306" s="68" t="s">
        <v>5153</v>
      </c>
      <c r="J6306" s="70"/>
      <c r="K6306" s="68"/>
    </row>
    <row r="6307" spans="1:11">
      <c r="A6307" s="67" t="s">
        <v>3562</v>
      </c>
      <c r="B6307" s="68" t="s">
        <v>3563</v>
      </c>
      <c r="C6307" s="68" t="s">
        <v>3564</v>
      </c>
      <c r="D6307" s="68" t="s">
        <v>3563</v>
      </c>
      <c r="E6307" s="68" t="s">
        <v>4519</v>
      </c>
      <c r="F6307" s="68" t="s">
        <v>4519</v>
      </c>
      <c r="G6307" s="68" t="s">
        <v>4520</v>
      </c>
      <c r="H6307" s="69">
        <v>4212828</v>
      </c>
      <c r="I6307" s="68" t="s">
        <v>5153</v>
      </c>
      <c r="J6307" s="70"/>
      <c r="K6307" s="68"/>
    </row>
    <row r="6308" spans="1:11">
      <c r="A6308" s="67" t="s">
        <v>3567</v>
      </c>
      <c r="B6308" s="68" t="s">
        <v>3568</v>
      </c>
      <c r="C6308" s="68" t="s">
        <v>3564</v>
      </c>
      <c r="D6308" s="68" t="s">
        <v>3563</v>
      </c>
      <c r="E6308" s="68" t="s">
        <v>4519</v>
      </c>
      <c r="F6308" s="68" t="s">
        <v>4519</v>
      </c>
      <c r="G6308" s="68" t="s">
        <v>4520</v>
      </c>
      <c r="H6308" s="69">
        <v>169758123</v>
      </c>
      <c r="I6308" s="68" t="s">
        <v>5153</v>
      </c>
      <c r="J6308" s="70"/>
      <c r="K6308" s="68"/>
    </row>
    <row r="6309" spans="1:11">
      <c r="A6309" s="67" t="s">
        <v>4249</v>
      </c>
      <c r="B6309" s="68" t="s">
        <v>4250</v>
      </c>
      <c r="C6309" s="68" t="s">
        <v>3564</v>
      </c>
      <c r="D6309" s="68" t="s">
        <v>3563</v>
      </c>
      <c r="E6309" s="68" t="s">
        <v>4519</v>
      </c>
      <c r="F6309" s="68" t="s">
        <v>4519</v>
      </c>
      <c r="G6309" s="68" t="s">
        <v>4520</v>
      </c>
      <c r="H6309" s="69">
        <v>419000</v>
      </c>
      <c r="I6309" s="68" t="s">
        <v>5153</v>
      </c>
      <c r="J6309" s="70"/>
      <c r="K6309" s="68"/>
    </row>
    <row r="6310" spans="1:11">
      <c r="A6310" s="67" t="s">
        <v>3571</v>
      </c>
      <c r="B6310" s="68" t="s">
        <v>3572</v>
      </c>
      <c r="C6310" s="68" t="s">
        <v>3564</v>
      </c>
      <c r="D6310" s="68" t="s">
        <v>3563</v>
      </c>
      <c r="E6310" s="68" t="s">
        <v>4519</v>
      </c>
      <c r="F6310" s="68" t="s">
        <v>4519</v>
      </c>
      <c r="G6310" s="68" t="s">
        <v>4520</v>
      </c>
      <c r="H6310" s="69">
        <v>173855</v>
      </c>
      <c r="I6310" s="68" t="s">
        <v>5153</v>
      </c>
      <c r="J6310" s="70"/>
      <c r="K6310" s="68"/>
    </row>
    <row r="6311" spans="1:11">
      <c r="A6311" s="67" t="s">
        <v>4385</v>
      </c>
      <c r="B6311" s="68" t="s">
        <v>3574</v>
      </c>
      <c r="C6311" s="68" t="s">
        <v>3575</v>
      </c>
      <c r="D6311" s="68" t="s">
        <v>3574</v>
      </c>
      <c r="E6311" s="68" t="s">
        <v>4519</v>
      </c>
      <c r="F6311" s="68" t="s">
        <v>4519</v>
      </c>
      <c r="G6311" s="68" t="s">
        <v>4520</v>
      </c>
      <c r="H6311" s="69">
        <v>113750</v>
      </c>
      <c r="I6311" s="68" t="s">
        <v>5153</v>
      </c>
      <c r="J6311" s="70"/>
      <c r="K6311" s="68"/>
    </row>
    <row r="6312" spans="1:11">
      <c r="A6312" s="67" t="s">
        <v>3576</v>
      </c>
      <c r="B6312" s="68" t="s">
        <v>3577</v>
      </c>
      <c r="C6312" s="68" t="s">
        <v>3578</v>
      </c>
      <c r="D6312" s="68" t="s">
        <v>3577</v>
      </c>
      <c r="E6312" s="68" t="s">
        <v>4519</v>
      </c>
      <c r="F6312" s="68" t="s">
        <v>4519</v>
      </c>
      <c r="G6312" s="68" t="s">
        <v>4520</v>
      </c>
      <c r="H6312" s="69">
        <v>98500</v>
      </c>
      <c r="I6312" s="68" t="s">
        <v>5153</v>
      </c>
      <c r="J6312" s="70"/>
      <c r="K6312" s="68"/>
    </row>
    <row r="6313" spans="1:11">
      <c r="A6313" s="67" t="s">
        <v>3581</v>
      </c>
      <c r="B6313" s="68" t="s">
        <v>3582</v>
      </c>
      <c r="C6313" s="68" t="s">
        <v>3583</v>
      </c>
      <c r="D6313" s="68" t="s">
        <v>3584</v>
      </c>
      <c r="E6313" s="68" t="s">
        <v>4519</v>
      </c>
      <c r="F6313" s="68" t="s">
        <v>4519</v>
      </c>
      <c r="G6313" s="68" t="s">
        <v>4520</v>
      </c>
      <c r="H6313" s="69">
        <v>8217</v>
      </c>
      <c r="I6313" s="68" t="s">
        <v>5153</v>
      </c>
      <c r="J6313" s="70"/>
      <c r="K6313" s="68"/>
    </row>
    <row r="6314" spans="1:11">
      <c r="A6314" s="67" t="s">
        <v>3605</v>
      </c>
      <c r="B6314" s="68" t="s">
        <v>3606</v>
      </c>
      <c r="C6314" s="68" t="s">
        <v>3607</v>
      </c>
      <c r="D6314" s="68" t="s">
        <v>3608</v>
      </c>
      <c r="E6314" s="68" t="s">
        <v>4519</v>
      </c>
      <c r="F6314" s="68" t="s">
        <v>4519</v>
      </c>
      <c r="G6314" s="68" t="s">
        <v>4520</v>
      </c>
      <c r="H6314" s="69">
        <v>714860</v>
      </c>
      <c r="I6314" s="68" t="s">
        <v>5153</v>
      </c>
      <c r="J6314" s="70"/>
      <c r="K6314" s="68"/>
    </row>
    <row r="6315" spans="1:11">
      <c r="A6315" s="67" t="s">
        <v>4526</v>
      </c>
      <c r="B6315" s="68" t="s">
        <v>4527</v>
      </c>
      <c r="C6315" s="68" t="s">
        <v>3651</v>
      </c>
      <c r="D6315" s="68" t="s">
        <v>3652</v>
      </c>
      <c r="E6315" s="68" t="s">
        <v>4519</v>
      </c>
      <c r="F6315" s="68" t="s">
        <v>4519</v>
      </c>
      <c r="G6315" s="68" t="s">
        <v>4520</v>
      </c>
      <c r="H6315" s="69">
        <v>139500</v>
      </c>
      <c r="I6315" s="68" t="s">
        <v>5153</v>
      </c>
      <c r="J6315" s="70"/>
      <c r="K6315" s="68"/>
    </row>
    <row r="6316" spans="1:11">
      <c r="A6316" s="67" t="s">
        <v>4528</v>
      </c>
      <c r="B6316" s="68" t="s">
        <v>4529</v>
      </c>
      <c r="C6316" s="68" t="s">
        <v>3651</v>
      </c>
      <c r="D6316" s="68" t="s">
        <v>3652</v>
      </c>
      <c r="E6316" s="68" t="s">
        <v>4519</v>
      </c>
      <c r="F6316" s="68" t="s">
        <v>4519</v>
      </c>
      <c r="G6316" s="68" t="s">
        <v>4520</v>
      </c>
      <c r="H6316" s="69">
        <v>1937068</v>
      </c>
      <c r="I6316" s="68" t="s">
        <v>5153</v>
      </c>
      <c r="J6316" s="70"/>
      <c r="K6316" s="68"/>
    </row>
    <row r="6317" spans="1:11">
      <c r="A6317" s="67" t="s">
        <v>4530</v>
      </c>
      <c r="B6317" s="68" t="s">
        <v>4531</v>
      </c>
      <c r="C6317" s="68" t="s">
        <v>3651</v>
      </c>
      <c r="D6317" s="68" t="s">
        <v>3652</v>
      </c>
      <c r="E6317" s="68" t="s">
        <v>4519</v>
      </c>
      <c r="F6317" s="68" t="s">
        <v>4519</v>
      </c>
      <c r="G6317" s="68" t="s">
        <v>4520</v>
      </c>
      <c r="H6317" s="69">
        <v>1073900</v>
      </c>
      <c r="I6317" s="68" t="s">
        <v>5153</v>
      </c>
      <c r="J6317" s="70"/>
      <c r="K6317" s="68"/>
    </row>
    <row r="6318" spans="1:11">
      <c r="A6318" s="67" t="s">
        <v>4405</v>
      </c>
      <c r="B6318" s="68" t="s">
        <v>4406</v>
      </c>
      <c r="C6318" s="68" t="s">
        <v>3651</v>
      </c>
      <c r="D6318" s="68" t="s">
        <v>3652</v>
      </c>
      <c r="E6318" s="68" t="s">
        <v>4519</v>
      </c>
      <c r="F6318" s="68" t="s">
        <v>4519</v>
      </c>
      <c r="G6318" s="68" t="s">
        <v>4520</v>
      </c>
      <c r="H6318" s="69">
        <v>789232</v>
      </c>
      <c r="I6318" s="68" t="s">
        <v>5153</v>
      </c>
      <c r="J6318" s="70"/>
      <c r="K6318" s="68"/>
    </row>
    <row r="6319" spans="1:11">
      <c r="A6319" s="67" t="s">
        <v>4306</v>
      </c>
      <c r="B6319" s="68" t="s">
        <v>4307</v>
      </c>
      <c r="C6319" s="68" t="s">
        <v>3651</v>
      </c>
      <c r="D6319" s="68" t="s">
        <v>3652</v>
      </c>
      <c r="E6319" s="68" t="s">
        <v>4519</v>
      </c>
      <c r="F6319" s="68" t="s">
        <v>4519</v>
      </c>
      <c r="G6319" s="68" t="s">
        <v>4520</v>
      </c>
      <c r="H6319" s="69">
        <v>35169747</v>
      </c>
      <c r="I6319" s="68" t="s">
        <v>5153</v>
      </c>
      <c r="J6319" s="70"/>
      <c r="K6319" s="68"/>
    </row>
    <row r="6320" spans="1:11">
      <c r="A6320" s="67" t="s">
        <v>4532</v>
      </c>
      <c r="B6320" s="68" t="s">
        <v>4533</v>
      </c>
      <c r="C6320" s="68" t="s">
        <v>3651</v>
      </c>
      <c r="D6320" s="68" t="s">
        <v>3652</v>
      </c>
      <c r="E6320" s="68" t="s">
        <v>4519</v>
      </c>
      <c r="F6320" s="68" t="s">
        <v>4519</v>
      </c>
      <c r="G6320" s="68" t="s">
        <v>4520</v>
      </c>
      <c r="H6320" s="69">
        <v>2583715</v>
      </c>
      <c r="I6320" s="68" t="s">
        <v>5153</v>
      </c>
      <c r="J6320" s="70"/>
      <c r="K6320" s="68"/>
    </row>
    <row r="6321" spans="1:11">
      <c r="A6321" s="67" t="s">
        <v>4308</v>
      </c>
      <c r="B6321" s="68" t="s">
        <v>4309</v>
      </c>
      <c r="C6321" s="68" t="s">
        <v>3651</v>
      </c>
      <c r="D6321" s="68" t="s">
        <v>3652</v>
      </c>
      <c r="E6321" s="68" t="s">
        <v>4519</v>
      </c>
      <c r="F6321" s="68" t="s">
        <v>4519</v>
      </c>
      <c r="G6321" s="68" t="s">
        <v>4520</v>
      </c>
      <c r="H6321" s="69">
        <v>5037562</v>
      </c>
      <c r="I6321" s="68" t="s">
        <v>5153</v>
      </c>
      <c r="J6321" s="70"/>
      <c r="K6321" s="68"/>
    </row>
    <row r="6322" spans="1:11">
      <c r="A6322" s="67" t="s">
        <v>4255</v>
      </c>
      <c r="B6322" s="68" t="s">
        <v>4256</v>
      </c>
      <c r="C6322" s="68" t="s">
        <v>3651</v>
      </c>
      <c r="D6322" s="68" t="s">
        <v>3652</v>
      </c>
      <c r="E6322" s="68" t="s">
        <v>4519</v>
      </c>
      <c r="F6322" s="68" t="s">
        <v>4519</v>
      </c>
      <c r="G6322" s="68" t="s">
        <v>4520</v>
      </c>
      <c r="H6322" s="69">
        <v>8714642</v>
      </c>
      <c r="I6322" s="68" t="s">
        <v>5153</v>
      </c>
      <c r="J6322" s="70"/>
      <c r="K6322" s="68"/>
    </row>
    <row r="6323" spans="1:11">
      <c r="A6323" s="67" t="s">
        <v>3677</v>
      </c>
      <c r="B6323" s="68" t="s">
        <v>3678</v>
      </c>
      <c r="C6323" s="68" t="s">
        <v>3679</v>
      </c>
      <c r="D6323" s="68" t="s">
        <v>3680</v>
      </c>
      <c r="E6323" s="68" t="s">
        <v>4519</v>
      </c>
      <c r="F6323" s="68" t="s">
        <v>4519</v>
      </c>
      <c r="G6323" s="68" t="s">
        <v>4520</v>
      </c>
      <c r="H6323" s="69">
        <v>915364</v>
      </c>
      <c r="I6323" s="68" t="s">
        <v>5153</v>
      </c>
      <c r="J6323" s="70"/>
      <c r="K6323" s="68"/>
    </row>
    <row r="6324" spans="1:11">
      <c r="A6324" s="67" t="s">
        <v>3681</v>
      </c>
      <c r="B6324" s="68" t="s">
        <v>3682</v>
      </c>
      <c r="C6324" s="68" t="s">
        <v>3679</v>
      </c>
      <c r="D6324" s="68" t="s">
        <v>3680</v>
      </c>
      <c r="E6324" s="68" t="s">
        <v>4519</v>
      </c>
      <c r="F6324" s="68" t="s">
        <v>4519</v>
      </c>
      <c r="G6324" s="68" t="s">
        <v>4520</v>
      </c>
      <c r="H6324" s="69">
        <v>204500</v>
      </c>
      <c r="I6324" s="68" t="s">
        <v>5153</v>
      </c>
      <c r="J6324" s="70"/>
      <c r="K6324" s="68"/>
    </row>
    <row r="6325" spans="1:11">
      <c r="A6325" s="67" t="s">
        <v>3683</v>
      </c>
      <c r="B6325" s="68" t="s">
        <v>3684</v>
      </c>
      <c r="C6325" s="68" t="s">
        <v>3679</v>
      </c>
      <c r="D6325" s="68" t="s">
        <v>3680</v>
      </c>
      <c r="E6325" s="68" t="s">
        <v>4519</v>
      </c>
      <c r="F6325" s="68" t="s">
        <v>4519</v>
      </c>
      <c r="G6325" s="68" t="s">
        <v>4520</v>
      </c>
      <c r="H6325" s="69">
        <v>3988416</v>
      </c>
      <c r="I6325" s="68" t="s">
        <v>5153</v>
      </c>
      <c r="J6325" s="70"/>
      <c r="K6325" s="68"/>
    </row>
    <row r="6326" spans="1:11">
      <c r="A6326" s="67" t="s">
        <v>3687</v>
      </c>
      <c r="B6326" s="68" t="s">
        <v>3688</v>
      </c>
      <c r="C6326" s="68" t="s">
        <v>3689</v>
      </c>
      <c r="D6326" s="68" t="s">
        <v>3690</v>
      </c>
      <c r="E6326" s="68" t="s">
        <v>4519</v>
      </c>
      <c r="F6326" s="68" t="s">
        <v>4519</v>
      </c>
      <c r="G6326" s="68" t="s">
        <v>4520</v>
      </c>
      <c r="H6326" s="69">
        <v>78000</v>
      </c>
      <c r="I6326" s="68" t="s">
        <v>5153</v>
      </c>
      <c r="J6326" s="70"/>
      <c r="K6326" s="68"/>
    </row>
    <row r="6327" spans="1:11">
      <c r="A6327" s="67" t="s">
        <v>3747</v>
      </c>
      <c r="B6327" s="68" t="s">
        <v>3748</v>
      </c>
      <c r="C6327" s="68" t="s">
        <v>3749</v>
      </c>
      <c r="D6327" s="68" t="s">
        <v>3750</v>
      </c>
      <c r="E6327" s="68" t="s">
        <v>4519</v>
      </c>
      <c r="F6327" s="68" t="s">
        <v>4519</v>
      </c>
      <c r="G6327" s="68" t="s">
        <v>4520</v>
      </c>
      <c r="H6327" s="69">
        <v>1606205</v>
      </c>
      <c r="I6327" s="68" t="s">
        <v>5153</v>
      </c>
      <c r="J6327" s="70"/>
      <c r="K6327" s="68"/>
    </row>
    <row r="6328" spans="1:11">
      <c r="A6328" s="67" t="s">
        <v>3781</v>
      </c>
      <c r="B6328" s="68" t="s">
        <v>3782</v>
      </c>
      <c r="C6328" s="68" t="s">
        <v>3783</v>
      </c>
      <c r="D6328" s="68" t="s">
        <v>3784</v>
      </c>
      <c r="E6328" s="68" t="s">
        <v>4519</v>
      </c>
      <c r="F6328" s="68" t="s">
        <v>4519</v>
      </c>
      <c r="G6328" s="68" t="s">
        <v>4520</v>
      </c>
      <c r="H6328" s="69">
        <v>519158</v>
      </c>
      <c r="I6328" s="68" t="s">
        <v>5153</v>
      </c>
      <c r="J6328" s="70"/>
      <c r="K6328" s="68"/>
    </row>
    <row r="6329" spans="1:11">
      <c r="A6329" s="67" t="s">
        <v>3844</v>
      </c>
      <c r="B6329" s="68" t="s">
        <v>3845</v>
      </c>
      <c r="C6329" s="68" t="s">
        <v>3846</v>
      </c>
      <c r="D6329" s="68" t="s">
        <v>3847</v>
      </c>
      <c r="E6329" s="68" t="s">
        <v>4519</v>
      </c>
      <c r="F6329" s="68" t="s">
        <v>4519</v>
      </c>
      <c r="G6329" s="68" t="s">
        <v>4520</v>
      </c>
      <c r="H6329" s="69">
        <v>2476271</v>
      </c>
      <c r="I6329" s="68" t="s">
        <v>5153</v>
      </c>
      <c r="J6329" s="70"/>
      <c r="K6329" s="68"/>
    </row>
    <row r="6330" spans="1:11">
      <c r="A6330" s="67">
        <v>10410023</v>
      </c>
      <c r="B6330" s="68" t="s">
        <v>3505</v>
      </c>
      <c r="C6330" s="68" t="s">
        <v>3489</v>
      </c>
      <c r="D6330" s="68" t="s">
        <v>3490</v>
      </c>
      <c r="E6330" s="68" t="s">
        <v>4519</v>
      </c>
      <c r="F6330" s="68" t="s">
        <v>4519</v>
      </c>
      <c r="G6330" s="68" t="s">
        <v>4520</v>
      </c>
      <c r="H6330" s="69">
        <v>708677</v>
      </c>
      <c r="I6330" s="68" t="s">
        <v>5153</v>
      </c>
      <c r="J6330" s="70"/>
      <c r="K6330" s="68"/>
    </row>
    <row r="6331" spans="1:11">
      <c r="A6331" s="67">
        <v>10610003</v>
      </c>
      <c r="B6331" s="68" t="s">
        <v>3520</v>
      </c>
      <c r="C6331" s="68" t="s">
        <v>3489</v>
      </c>
      <c r="D6331" s="68" t="s">
        <v>3490</v>
      </c>
      <c r="E6331" s="68" t="s">
        <v>4519</v>
      </c>
      <c r="F6331" s="68" t="s">
        <v>4519</v>
      </c>
      <c r="G6331" s="68" t="s">
        <v>4520</v>
      </c>
      <c r="H6331" s="69">
        <v>6835376</v>
      </c>
      <c r="I6331" s="68" t="s">
        <v>5153</v>
      </c>
      <c r="J6331" s="70"/>
      <c r="K6331" s="68"/>
    </row>
    <row r="6332" spans="1:11">
      <c r="A6332" s="67">
        <v>23030002</v>
      </c>
      <c r="B6332" s="68" t="s">
        <v>4177</v>
      </c>
      <c r="C6332" s="68" t="s">
        <v>4174</v>
      </c>
      <c r="D6332" s="68" t="s">
        <v>4175</v>
      </c>
      <c r="E6332" s="68" t="s">
        <v>4519</v>
      </c>
      <c r="F6332" s="68" t="s">
        <v>4519</v>
      </c>
      <c r="G6332" s="68" t="s">
        <v>4520</v>
      </c>
      <c r="H6332" s="69">
        <v>991875</v>
      </c>
      <c r="I6332" s="68" t="s">
        <v>5153</v>
      </c>
      <c r="J6332" s="70"/>
      <c r="K6332" s="68"/>
    </row>
    <row r="6333" spans="1:11">
      <c r="A6333" s="67" t="s">
        <v>3448</v>
      </c>
      <c r="B6333" s="68" t="s">
        <v>3449</v>
      </c>
      <c r="C6333" s="68" t="s">
        <v>3450</v>
      </c>
      <c r="D6333" s="68" t="s">
        <v>3451</v>
      </c>
      <c r="E6333" s="68" t="s">
        <v>4519</v>
      </c>
      <c r="F6333" s="68" t="s">
        <v>4519</v>
      </c>
      <c r="G6333" s="68" t="s">
        <v>4520</v>
      </c>
      <c r="H6333" s="69">
        <v>441921</v>
      </c>
      <c r="I6333" s="68" t="s">
        <v>5153</v>
      </c>
      <c r="J6333" s="70"/>
      <c r="K6333" s="68"/>
    </row>
    <row r="6334" spans="1:11">
      <c r="A6334" s="67" t="s">
        <v>3459</v>
      </c>
      <c r="B6334" s="68" t="s">
        <v>3460</v>
      </c>
      <c r="C6334" s="68" t="s">
        <v>3450</v>
      </c>
      <c r="D6334" s="68" t="s">
        <v>3451</v>
      </c>
      <c r="E6334" s="68" t="s">
        <v>4519</v>
      </c>
      <c r="F6334" s="68" t="s">
        <v>4519</v>
      </c>
      <c r="G6334" s="68" t="s">
        <v>4520</v>
      </c>
      <c r="H6334" s="69">
        <v>231803</v>
      </c>
      <c r="I6334" s="68" t="s">
        <v>5153</v>
      </c>
      <c r="J6334" s="70"/>
      <c r="K6334" s="68"/>
    </row>
    <row r="6335" spans="1:11">
      <c r="A6335" s="67" t="s">
        <v>3465</v>
      </c>
      <c r="B6335" s="68" t="s">
        <v>3466</v>
      </c>
      <c r="C6335" s="68" t="s">
        <v>3467</v>
      </c>
      <c r="D6335" s="68" t="s">
        <v>3468</v>
      </c>
      <c r="E6335" s="68" t="s">
        <v>4519</v>
      </c>
      <c r="F6335" s="68" t="s">
        <v>4519</v>
      </c>
      <c r="G6335" s="68" t="s">
        <v>4520</v>
      </c>
      <c r="H6335" s="69">
        <v>1556400</v>
      </c>
      <c r="I6335" s="68" t="s">
        <v>5153</v>
      </c>
      <c r="J6335" s="70"/>
      <c r="K6335" s="68"/>
    </row>
    <row r="6336" spans="1:11">
      <c r="A6336" s="67" t="s">
        <v>3470</v>
      </c>
      <c r="B6336" s="68" t="s">
        <v>3471</v>
      </c>
      <c r="C6336" s="68" t="s">
        <v>3467</v>
      </c>
      <c r="D6336" s="68" t="s">
        <v>3468</v>
      </c>
      <c r="E6336" s="68" t="s">
        <v>4519</v>
      </c>
      <c r="F6336" s="68" t="s">
        <v>4519</v>
      </c>
      <c r="G6336" s="68" t="s">
        <v>4520</v>
      </c>
      <c r="H6336" s="69">
        <v>771755</v>
      </c>
      <c r="I6336" s="68" t="s">
        <v>5153</v>
      </c>
      <c r="J6336" s="70"/>
      <c r="K6336" s="68"/>
    </row>
    <row r="6337" spans="1:11">
      <c r="A6337" s="67" t="s">
        <v>3473</v>
      </c>
      <c r="B6337" s="68" t="s">
        <v>3474</v>
      </c>
      <c r="C6337" s="68" t="s">
        <v>3467</v>
      </c>
      <c r="D6337" s="68" t="s">
        <v>3468</v>
      </c>
      <c r="E6337" s="68" t="s">
        <v>4519</v>
      </c>
      <c r="F6337" s="68" t="s">
        <v>4519</v>
      </c>
      <c r="G6337" s="68" t="s">
        <v>4520</v>
      </c>
      <c r="H6337" s="69">
        <v>13000000</v>
      </c>
      <c r="I6337" s="68" t="s">
        <v>5153</v>
      </c>
      <c r="J6337" s="70"/>
      <c r="K6337" s="68"/>
    </row>
    <row r="6338" spans="1:11">
      <c r="A6338" s="67" t="s">
        <v>3476</v>
      </c>
      <c r="B6338" s="68" t="s">
        <v>3477</v>
      </c>
      <c r="C6338" s="68" t="s">
        <v>3467</v>
      </c>
      <c r="D6338" s="68" t="s">
        <v>3468</v>
      </c>
      <c r="E6338" s="68" t="s">
        <v>4519</v>
      </c>
      <c r="F6338" s="68" t="s">
        <v>4519</v>
      </c>
      <c r="G6338" s="68" t="s">
        <v>4520</v>
      </c>
      <c r="H6338" s="69">
        <v>232105</v>
      </c>
      <c r="I6338" s="68" t="s">
        <v>5153</v>
      </c>
      <c r="J6338" s="70"/>
      <c r="K6338" s="68"/>
    </row>
    <row r="6339" spans="1:11">
      <c r="A6339" s="67" t="s">
        <v>3479</v>
      </c>
      <c r="B6339" s="68" t="s">
        <v>3480</v>
      </c>
      <c r="C6339" s="68" t="s">
        <v>3467</v>
      </c>
      <c r="D6339" s="68" t="s">
        <v>3468</v>
      </c>
      <c r="E6339" s="68" t="s">
        <v>4519</v>
      </c>
      <c r="F6339" s="68" t="s">
        <v>4519</v>
      </c>
      <c r="G6339" s="68" t="s">
        <v>4520</v>
      </c>
      <c r="H6339" s="69">
        <v>245850</v>
      </c>
      <c r="I6339" s="68" t="s">
        <v>5153</v>
      </c>
      <c r="J6339" s="70"/>
      <c r="K6339" s="68"/>
    </row>
    <row r="6340" spans="1:11">
      <c r="A6340" s="67" t="s">
        <v>3487</v>
      </c>
      <c r="B6340" s="68" t="s">
        <v>3488</v>
      </c>
      <c r="C6340" s="68" t="s">
        <v>3489</v>
      </c>
      <c r="D6340" s="68" t="s">
        <v>3490</v>
      </c>
      <c r="E6340" s="68" t="s">
        <v>4519</v>
      </c>
      <c r="F6340" s="68" t="s">
        <v>4519</v>
      </c>
      <c r="G6340" s="68" t="s">
        <v>4520</v>
      </c>
      <c r="H6340" s="69">
        <v>97250</v>
      </c>
      <c r="I6340" s="68" t="s">
        <v>5153</v>
      </c>
      <c r="J6340" s="70"/>
      <c r="K6340" s="68"/>
    </row>
    <row r="6341" spans="1:11">
      <c r="A6341" s="67" t="s">
        <v>4521</v>
      </c>
      <c r="B6341" s="68" t="s">
        <v>4522</v>
      </c>
      <c r="C6341" s="68" t="s">
        <v>3489</v>
      </c>
      <c r="D6341" s="68" t="s">
        <v>3490</v>
      </c>
      <c r="E6341" s="68" t="s">
        <v>4519</v>
      </c>
      <c r="F6341" s="68" t="s">
        <v>4519</v>
      </c>
      <c r="G6341" s="68" t="s">
        <v>4520</v>
      </c>
      <c r="H6341" s="69">
        <v>4837280</v>
      </c>
      <c r="I6341" s="68" t="s">
        <v>5153</v>
      </c>
      <c r="J6341" s="70"/>
      <c r="K6341" s="68"/>
    </row>
    <row r="6342" spans="1:11">
      <c r="A6342" s="67" t="s">
        <v>4523</v>
      </c>
      <c r="B6342" s="68" t="s">
        <v>4524</v>
      </c>
      <c r="C6342" s="68" t="s">
        <v>3489</v>
      </c>
      <c r="D6342" s="68" t="s">
        <v>3490</v>
      </c>
      <c r="E6342" s="68" t="s">
        <v>4519</v>
      </c>
      <c r="F6342" s="68" t="s">
        <v>4519</v>
      </c>
      <c r="G6342" s="68" t="s">
        <v>4520</v>
      </c>
      <c r="H6342" s="69">
        <v>30116548</v>
      </c>
      <c r="I6342" s="68" t="s">
        <v>5153</v>
      </c>
      <c r="J6342" s="70"/>
      <c r="K6342" s="68"/>
    </row>
    <row r="6343" spans="1:11">
      <c r="A6343" s="67" t="s">
        <v>4293</v>
      </c>
      <c r="B6343" s="68" t="s">
        <v>4294</v>
      </c>
      <c r="C6343" s="68" t="s">
        <v>3489</v>
      </c>
      <c r="D6343" s="68" t="s">
        <v>3490</v>
      </c>
      <c r="E6343" s="68" t="s">
        <v>4519</v>
      </c>
      <c r="F6343" s="68" t="s">
        <v>4519</v>
      </c>
      <c r="G6343" s="68" t="s">
        <v>4520</v>
      </c>
      <c r="H6343" s="69">
        <v>1011388</v>
      </c>
      <c r="I6343" s="68" t="s">
        <v>5153</v>
      </c>
      <c r="J6343" s="70"/>
      <c r="K6343" s="68"/>
    </row>
    <row r="6344" spans="1:11">
      <c r="A6344" s="67" t="s">
        <v>3504</v>
      </c>
      <c r="B6344" s="68" t="s">
        <v>3505</v>
      </c>
      <c r="C6344" s="68" t="s">
        <v>3489</v>
      </c>
      <c r="D6344" s="68" t="s">
        <v>3490</v>
      </c>
      <c r="E6344" s="68" t="s">
        <v>4519</v>
      </c>
      <c r="F6344" s="68" t="s">
        <v>4519</v>
      </c>
      <c r="G6344" s="68" t="s">
        <v>4520</v>
      </c>
      <c r="H6344" s="69">
        <v>4898072</v>
      </c>
      <c r="I6344" s="68" t="s">
        <v>5153</v>
      </c>
      <c r="J6344" s="70"/>
      <c r="K6344" s="68"/>
    </row>
    <row r="6345" spans="1:11">
      <c r="A6345" s="67" t="s">
        <v>3507</v>
      </c>
      <c r="B6345" s="68" t="s">
        <v>3508</v>
      </c>
      <c r="C6345" s="68" t="s">
        <v>3489</v>
      </c>
      <c r="D6345" s="68" t="s">
        <v>3490</v>
      </c>
      <c r="E6345" s="68" t="s">
        <v>4519</v>
      </c>
      <c r="F6345" s="68" t="s">
        <v>4519</v>
      </c>
      <c r="G6345" s="68" t="s">
        <v>4520</v>
      </c>
      <c r="H6345" s="69">
        <v>268559</v>
      </c>
      <c r="I6345" s="68" t="s">
        <v>5153</v>
      </c>
      <c r="J6345" s="70"/>
      <c r="K6345" s="68"/>
    </row>
    <row r="6346" spans="1:11">
      <c r="A6346" s="67" t="s">
        <v>3513</v>
      </c>
      <c r="B6346" s="68" t="s">
        <v>3514</v>
      </c>
      <c r="C6346" s="68" t="s">
        <v>3489</v>
      </c>
      <c r="D6346" s="68" t="s">
        <v>3490</v>
      </c>
      <c r="E6346" s="68" t="s">
        <v>4519</v>
      </c>
      <c r="F6346" s="68" t="s">
        <v>4519</v>
      </c>
      <c r="G6346" s="68" t="s">
        <v>4520</v>
      </c>
      <c r="H6346" s="69">
        <v>208712</v>
      </c>
      <c r="I6346" s="68" t="s">
        <v>5153</v>
      </c>
      <c r="J6346" s="70"/>
      <c r="K6346" s="68"/>
    </row>
    <row r="6347" spans="1:11">
      <c r="A6347" s="67" t="s">
        <v>3519</v>
      </c>
      <c r="B6347" s="68" t="s">
        <v>3520</v>
      </c>
      <c r="C6347" s="68" t="s">
        <v>3489</v>
      </c>
      <c r="D6347" s="68" t="s">
        <v>3490</v>
      </c>
      <c r="E6347" s="68" t="s">
        <v>4519</v>
      </c>
      <c r="F6347" s="68" t="s">
        <v>4519</v>
      </c>
      <c r="G6347" s="68" t="s">
        <v>4520</v>
      </c>
      <c r="H6347" s="69">
        <v>25648733</v>
      </c>
      <c r="I6347" s="68" t="s">
        <v>5153</v>
      </c>
      <c r="J6347" s="70"/>
      <c r="K6347" s="68"/>
    </row>
    <row r="6348" spans="1:11">
      <c r="A6348" s="67" t="s">
        <v>4222</v>
      </c>
      <c r="B6348" s="68" t="s">
        <v>4223</v>
      </c>
      <c r="C6348" s="68" t="s">
        <v>3489</v>
      </c>
      <c r="D6348" s="68" t="s">
        <v>3490</v>
      </c>
      <c r="E6348" s="68" t="s">
        <v>4519</v>
      </c>
      <c r="F6348" s="68" t="s">
        <v>4519</v>
      </c>
      <c r="G6348" s="68" t="s">
        <v>4520</v>
      </c>
      <c r="H6348" s="69">
        <v>235334</v>
      </c>
      <c r="I6348" s="68" t="s">
        <v>5153</v>
      </c>
      <c r="J6348" s="70"/>
      <c r="K6348" s="68"/>
    </row>
    <row r="6349" spans="1:11">
      <c r="A6349" s="67" t="s">
        <v>4207</v>
      </c>
      <c r="B6349" s="68" t="s">
        <v>4208</v>
      </c>
      <c r="C6349" s="68" t="s">
        <v>3489</v>
      </c>
      <c r="D6349" s="68" t="s">
        <v>3490</v>
      </c>
      <c r="E6349" s="68" t="s">
        <v>4519</v>
      </c>
      <c r="F6349" s="68" t="s">
        <v>4519</v>
      </c>
      <c r="G6349" s="68" t="s">
        <v>4520</v>
      </c>
      <c r="H6349" s="69">
        <v>7405222</v>
      </c>
      <c r="I6349" s="68" t="s">
        <v>5153</v>
      </c>
      <c r="J6349" s="70"/>
      <c r="K6349" s="68"/>
    </row>
    <row r="6350" spans="1:11">
      <c r="A6350" s="67" t="s">
        <v>3533</v>
      </c>
      <c r="B6350" s="68" t="s">
        <v>3520</v>
      </c>
      <c r="C6350" s="68" t="s">
        <v>3489</v>
      </c>
      <c r="D6350" s="68" t="s">
        <v>3490</v>
      </c>
      <c r="E6350" s="68" t="s">
        <v>4519</v>
      </c>
      <c r="F6350" s="68" t="s">
        <v>4519</v>
      </c>
      <c r="G6350" s="68" t="s">
        <v>4520</v>
      </c>
      <c r="H6350" s="69">
        <v>48655643</v>
      </c>
      <c r="I6350" s="68" t="s">
        <v>5153</v>
      </c>
      <c r="J6350" s="70"/>
      <c r="K6350" s="68"/>
    </row>
    <row r="6351" spans="1:11">
      <c r="A6351" s="67" t="s">
        <v>4525</v>
      </c>
      <c r="B6351" s="68" t="s">
        <v>3572</v>
      </c>
      <c r="C6351" s="68" t="s">
        <v>3564</v>
      </c>
      <c r="D6351" s="68" t="s">
        <v>3563</v>
      </c>
      <c r="E6351" s="68" t="s">
        <v>4519</v>
      </c>
      <c r="F6351" s="68" t="s">
        <v>4519</v>
      </c>
      <c r="G6351" s="68" t="s">
        <v>4520</v>
      </c>
      <c r="H6351" s="69">
        <v>17490411</v>
      </c>
      <c r="I6351" s="68" t="s">
        <v>5153</v>
      </c>
      <c r="J6351" s="70"/>
      <c r="K6351" s="68"/>
    </row>
    <row r="6352" spans="1:11">
      <c r="A6352" s="67" t="s">
        <v>3537</v>
      </c>
      <c r="B6352" s="68" t="s">
        <v>3538</v>
      </c>
      <c r="C6352" s="68" t="s">
        <v>3539</v>
      </c>
      <c r="D6352" s="68" t="s">
        <v>3540</v>
      </c>
      <c r="E6352" s="68" t="s">
        <v>4519</v>
      </c>
      <c r="F6352" s="68" t="s">
        <v>4519</v>
      </c>
      <c r="G6352" s="68" t="s">
        <v>4520</v>
      </c>
      <c r="H6352" s="69">
        <v>307226</v>
      </c>
      <c r="I6352" s="68" t="s">
        <v>5153</v>
      </c>
      <c r="J6352" s="70"/>
      <c r="K6352" s="68"/>
    </row>
    <row r="6353" spans="1:11">
      <c r="A6353" s="67" t="s">
        <v>3541</v>
      </c>
      <c r="B6353" s="68" t="s">
        <v>3542</v>
      </c>
      <c r="C6353" s="68" t="s">
        <v>3539</v>
      </c>
      <c r="D6353" s="68" t="s">
        <v>3540</v>
      </c>
      <c r="E6353" s="68" t="s">
        <v>4519</v>
      </c>
      <c r="F6353" s="68" t="s">
        <v>4519</v>
      </c>
      <c r="G6353" s="68" t="s">
        <v>4520</v>
      </c>
      <c r="H6353" s="69">
        <v>2262562</v>
      </c>
      <c r="I6353" s="68" t="s">
        <v>5153</v>
      </c>
      <c r="J6353" s="70"/>
      <c r="K6353" s="68"/>
    </row>
    <row r="6354" spans="1:11">
      <c r="A6354" s="67" t="s">
        <v>3543</v>
      </c>
      <c r="B6354" s="68" t="s">
        <v>3544</v>
      </c>
      <c r="C6354" s="68" t="s">
        <v>3539</v>
      </c>
      <c r="D6354" s="68" t="s">
        <v>3540</v>
      </c>
      <c r="E6354" s="68" t="s">
        <v>4519</v>
      </c>
      <c r="F6354" s="68" t="s">
        <v>4519</v>
      </c>
      <c r="G6354" s="68" t="s">
        <v>4520</v>
      </c>
      <c r="H6354" s="69">
        <v>82467</v>
      </c>
      <c r="I6354" s="68" t="s">
        <v>5153</v>
      </c>
      <c r="J6354" s="70"/>
      <c r="K6354" s="68"/>
    </row>
    <row r="6355" spans="1:11">
      <c r="A6355" s="67" t="s">
        <v>3545</v>
      </c>
      <c r="B6355" s="68" t="s">
        <v>3546</v>
      </c>
      <c r="C6355" s="68" t="s">
        <v>3539</v>
      </c>
      <c r="D6355" s="68" t="s">
        <v>3540</v>
      </c>
      <c r="E6355" s="68" t="s">
        <v>4519</v>
      </c>
      <c r="F6355" s="68" t="s">
        <v>4519</v>
      </c>
      <c r="G6355" s="68" t="s">
        <v>4520</v>
      </c>
      <c r="H6355" s="69">
        <v>28794315</v>
      </c>
      <c r="I6355" s="68" t="s">
        <v>5153</v>
      </c>
      <c r="J6355" s="70"/>
      <c r="K6355" s="68"/>
    </row>
    <row r="6356" spans="1:11">
      <c r="A6356" s="67" t="s">
        <v>3547</v>
      </c>
      <c r="B6356" s="68" t="s">
        <v>3548</v>
      </c>
      <c r="C6356" s="68" t="s">
        <v>3539</v>
      </c>
      <c r="D6356" s="68" t="s">
        <v>3540</v>
      </c>
      <c r="E6356" s="68" t="s">
        <v>4519</v>
      </c>
      <c r="F6356" s="68" t="s">
        <v>4519</v>
      </c>
      <c r="G6356" s="68" t="s">
        <v>4520</v>
      </c>
      <c r="H6356" s="69">
        <v>77591</v>
      </c>
      <c r="I6356" s="68" t="s">
        <v>5153</v>
      </c>
      <c r="J6356" s="70"/>
      <c r="K6356" s="68"/>
    </row>
    <row r="6357" spans="1:11">
      <c r="A6357" s="67" t="s">
        <v>3549</v>
      </c>
      <c r="B6357" s="68" t="s">
        <v>3550</v>
      </c>
      <c r="C6357" s="68" t="s">
        <v>3539</v>
      </c>
      <c r="D6357" s="68" t="s">
        <v>3540</v>
      </c>
      <c r="E6357" s="68" t="s">
        <v>4519</v>
      </c>
      <c r="F6357" s="68" t="s">
        <v>4519</v>
      </c>
      <c r="G6357" s="68" t="s">
        <v>4520</v>
      </c>
      <c r="H6357" s="69">
        <v>7447622</v>
      </c>
      <c r="I6357" s="68" t="s">
        <v>5153</v>
      </c>
      <c r="J6357" s="70"/>
      <c r="K6357" s="68"/>
    </row>
    <row r="6358" spans="1:11">
      <c r="A6358" s="67" t="s">
        <v>3551</v>
      </c>
      <c r="B6358" s="68" t="s">
        <v>3552</v>
      </c>
      <c r="C6358" s="68" t="s">
        <v>3539</v>
      </c>
      <c r="D6358" s="68" t="s">
        <v>3540</v>
      </c>
      <c r="E6358" s="68" t="s">
        <v>4519</v>
      </c>
      <c r="F6358" s="68" t="s">
        <v>4519</v>
      </c>
      <c r="G6358" s="68" t="s">
        <v>4520</v>
      </c>
      <c r="H6358" s="69">
        <v>1178187</v>
      </c>
      <c r="I6358" s="68" t="s">
        <v>5153</v>
      </c>
      <c r="J6358" s="70"/>
      <c r="K6358" s="68"/>
    </row>
    <row r="6359" spans="1:11">
      <c r="A6359" s="67" t="s">
        <v>3553</v>
      </c>
      <c r="B6359" s="68" t="s">
        <v>3554</v>
      </c>
      <c r="C6359" s="68" t="s">
        <v>3555</v>
      </c>
      <c r="D6359" s="68" t="s">
        <v>3554</v>
      </c>
      <c r="E6359" s="68" t="s">
        <v>4519</v>
      </c>
      <c r="F6359" s="68" t="s">
        <v>4519</v>
      </c>
      <c r="G6359" s="68" t="s">
        <v>4520</v>
      </c>
      <c r="H6359" s="69">
        <v>222409</v>
      </c>
      <c r="I6359" s="68" t="s">
        <v>5153</v>
      </c>
      <c r="J6359" s="70"/>
      <c r="K6359" s="68"/>
    </row>
    <row r="6360" spans="1:11">
      <c r="A6360" s="67" t="s">
        <v>3556</v>
      </c>
      <c r="B6360" s="68" t="s">
        <v>3557</v>
      </c>
      <c r="C6360" s="68" t="s">
        <v>3555</v>
      </c>
      <c r="D6360" s="68" t="s">
        <v>3554</v>
      </c>
      <c r="E6360" s="68" t="s">
        <v>4519</v>
      </c>
      <c r="F6360" s="68" t="s">
        <v>4519</v>
      </c>
      <c r="G6360" s="68" t="s">
        <v>4520</v>
      </c>
      <c r="H6360" s="69">
        <v>6070895</v>
      </c>
      <c r="I6360" s="68" t="s">
        <v>5153</v>
      </c>
      <c r="J6360" s="70"/>
      <c r="K6360" s="68"/>
    </row>
    <row r="6361" spans="1:11">
      <c r="A6361" s="67" t="s">
        <v>3558</v>
      </c>
      <c r="B6361" s="68" t="s">
        <v>3559</v>
      </c>
      <c r="C6361" s="68" t="s">
        <v>3555</v>
      </c>
      <c r="D6361" s="68" t="s">
        <v>3554</v>
      </c>
      <c r="E6361" s="68" t="s">
        <v>4519</v>
      </c>
      <c r="F6361" s="68" t="s">
        <v>4519</v>
      </c>
      <c r="G6361" s="68" t="s">
        <v>4520</v>
      </c>
      <c r="H6361" s="69">
        <v>21070100</v>
      </c>
      <c r="I6361" s="68" t="s">
        <v>5153</v>
      </c>
      <c r="J6361" s="70"/>
      <c r="K6361" s="68"/>
    </row>
    <row r="6362" spans="1:11">
      <c r="A6362" s="67" t="s">
        <v>4247</v>
      </c>
      <c r="B6362" s="68" t="s">
        <v>4248</v>
      </c>
      <c r="C6362" s="68" t="s">
        <v>3555</v>
      </c>
      <c r="D6362" s="68" t="s">
        <v>3554</v>
      </c>
      <c r="E6362" s="68" t="s">
        <v>4519</v>
      </c>
      <c r="F6362" s="68" t="s">
        <v>4519</v>
      </c>
      <c r="G6362" s="68" t="s">
        <v>4520</v>
      </c>
      <c r="H6362" s="69">
        <v>1971552</v>
      </c>
      <c r="I6362" s="68" t="s">
        <v>5153</v>
      </c>
      <c r="J6362" s="70"/>
      <c r="K6362" s="68"/>
    </row>
    <row r="6363" spans="1:11">
      <c r="A6363" s="67" t="s">
        <v>3560</v>
      </c>
      <c r="B6363" s="68" t="s">
        <v>3561</v>
      </c>
      <c r="C6363" s="68" t="s">
        <v>3555</v>
      </c>
      <c r="D6363" s="68" t="s">
        <v>3554</v>
      </c>
      <c r="E6363" s="68" t="s">
        <v>4519</v>
      </c>
      <c r="F6363" s="68" t="s">
        <v>4519</v>
      </c>
      <c r="G6363" s="68" t="s">
        <v>4520</v>
      </c>
      <c r="H6363" s="69">
        <v>2449916</v>
      </c>
      <c r="I6363" s="68" t="s">
        <v>5153</v>
      </c>
      <c r="J6363" s="70"/>
      <c r="K6363" s="68"/>
    </row>
    <row r="6364" spans="1:11">
      <c r="A6364" s="67" t="s">
        <v>4188</v>
      </c>
      <c r="B6364" s="68" t="s">
        <v>4189</v>
      </c>
      <c r="C6364" s="68" t="s">
        <v>3555</v>
      </c>
      <c r="D6364" s="68" t="s">
        <v>3554</v>
      </c>
      <c r="E6364" s="68" t="s">
        <v>4519</v>
      </c>
      <c r="F6364" s="68" t="s">
        <v>4519</v>
      </c>
      <c r="G6364" s="68" t="s">
        <v>4520</v>
      </c>
      <c r="H6364" s="69">
        <v>6885186</v>
      </c>
      <c r="I6364" s="68" t="s">
        <v>5153</v>
      </c>
      <c r="J6364" s="70"/>
      <c r="K6364" s="68"/>
    </row>
    <row r="6365" spans="1:11">
      <c r="A6365" s="67" t="s">
        <v>3562</v>
      </c>
      <c r="B6365" s="68" t="s">
        <v>3563</v>
      </c>
      <c r="C6365" s="68" t="s">
        <v>3564</v>
      </c>
      <c r="D6365" s="68" t="s">
        <v>3563</v>
      </c>
      <c r="E6365" s="68" t="s">
        <v>4519</v>
      </c>
      <c r="F6365" s="68" t="s">
        <v>4519</v>
      </c>
      <c r="G6365" s="68" t="s">
        <v>4520</v>
      </c>
      <c r="H6365" s="69">
        <v>4212829</v>
      </c>
      <c r="I6365" s="68" t="s">
        <v>5153</v>
      </c>
      <c r="J6365" s="70"/>
      <c r="K6365" s="68"/>
    </row>
    <row r="6366" spans="1:11">
      <c r="A6366" s="67" t="s">
        <v>3567</v>
      </c>
      <c r="B6366" s="68" t="s">
        <v>3568</v>
      </c>
      <c r="C6366" s="68" t="s">
        <v>3564</v>
      </c>
      <c r="D6366" s="68" t="s">
        <v>3563</v>
      </c>
      <c r="E6366" s="68" t="s">
        <v>4519</v>
      </c>
      <c r="F6366" s="68" t="s">
        <v>4519</v>
      </c>
      <c r="G6366" s="68" t="s">
        <v>4520</v>
      </c>
      <c r="H6366" s="69">
        <v>115221503</v>
      </c>
      <c r="I6366" s="68" t="s">
        <v>5153</v>
      </c>
      <c r="J6366" s="70"/>
      <c r="K6366" s="68"/>
    </row>
    <row r="6367" spans="1:11">
      <c r="A6367" s="67" t="s">
        <v>4249</v>
      </c>
      <c r="B6367" s="68" t="s">
        <v>4250</v>
      </c>
      <c r="C6367" s="68" t="s">
        <v>3564</v>
      </c>
      <c r="D6367" s="68" t="s">
        <v>3563</v>
      </c>
      <c r="E6367" s="68" t="s">
        <v>4519</v>
      </c>
      <c r="F6367" s="68" t="s">
        <v>4519</v>
      </c>
      <c r="G6367" s="68" t="s">
        <v>4520</v>
      </c>
      <c r="H6367" s="69">
        <v>419000</v>
      </c>
      <c r="I6367" s="68" t="s">
        <v>5153</v>
      </c>
      <c r="J6367" s="70"/>
      <c r="K6367" s="68"/>
    </row>
    <row r="6368" spans="1:11">
      <c r="A6368" s="67" t="s">
        <v>3571</v>
      </c>
      <c r="B6368" s="68" t="s">
        <v>3572</v>
      </c>
      <c r="C6368" s="68" t="s">
        <v>3564</v>
      </c>
      <c r="D6368" s="68" t="s">
        <v>3563</v>
      </c>
      <c r="E6368" s="68" t="s">
        <v>4519</v>
      </c>
      <c r="F6368" s="68" t="s">
        <v>4519</v>
      </c>
      <c r="G6368" s="68" t="s">
        <v>4520</v>
      </c>
      <c r="H6368" s="69">
        <v>173855</v>
      </c>
      <c r="I6368" s="68" t="s">
        <v>5153</v>
      </c>
      <c r="J6368" s="70"/>
      <c r="K6368" s="68"/>
    </row>
    <row r="6369" spans="1:11">
      <c r="A6369" s="67" t="s">
        <v>4385</v>
      </c>
      <c r="B6369" s="68" t="s">
        <v>3574</v>
      </c>
      <c r="C6369" s="68" t="s">
        <v>3575</v>
      </c>
      <c r="D6369" s="68" t="s">
        <v>3574</v>
      </c>
      <c r="E6369" s="68" t="s">
        <v>4519</v>
      </c>
      <c r="F6369" s="68" t="s">
        <v>4519</v>
      </c>
      <c r="G6369" s="68" t="s">
        <v>4520</v>
      </c>
      <c r="H6369" s="69">
        <v>113750</v>
      </c>
      <c r="I6369" s="68" t="s">
        <v>5153</v>
      </c>
      <c r="J6369" s="70"/>
      <c r="K6369" s="68"/>
    </row>
    <row r="6370" spans="1:11">
      <c r="A6370" s="67" t="s">
        <v>3576</v>
      </c>
      <c r="B6370" s="68" t="s">
        <v>3577</v>
      </c>
      <c r="C6370" s="68" t="s">
        <v>3578</v>
      </c>
      <c r="D6370" s="68" t="s">
        <v>3577</v>
      </c>
      <c r="E6370" s="68" t="s">
        <v>4519</v>
      </c>
      <c r="F6370" s="68" t="s">
        <v>4519</v>
      </c>
      <c r="G6370" s="68" t="s">
        <v>4520</v>
      </c>
      <c r="H6370" s="69">
        <v>98500</v>
      </c>
      <c r="I6370" s="68" t="s">
        <v>5153</v>
      </c>
      <c r="J6370" s="70"/>
      <c r="K6370" s="68"/>
    </row>
    <row r="6371" spans="1:11">
      <c r="A6371" s="67" t="s">
        <v>3581</v>
      </c>
      <c r="B6371" s="68" t="s">
        <v>3582</v>
      </c>
      <c r="C6371" s="68" t="s">
        <v>3583</v>
      </c>
      <c r="D6371" s="68" t="s">
        <v>3584</v>
      </c>
      <c r="E6371" s="68" t="s">
        <v>4519</v>
      </c>
      <c r="F6371" s="68" t="s">
        <v>4519</v>
      </c>
      <c r="G6371" s="68" t="s">
        <v>4520</v>
      </c>
      <c r="H6371" s="69">
        <v>5478</v>
      </c>
      <c r="I6371" s="68" t="s">
        <v>5153</v>
      </c>
      <c r="J6371" s="70"/>
      <c r="K6371" s="68"/>
    </row>
    <row r="6372" spans="1:11">
      <c r="A6372" s="67" t="s">
        <v>3605</v>
      </c>
      <c r="B6372" s="68" t="s">
        <v>3606</v>
      </c>
      <c r="C6372" s="68" t="s">
        <v>3607</v>
      </c>
      <c r="D6372" s="68" t="s">
        <v>3608</v>
      </c>
      <c r="E6372" s="68" t="s">
        <v>4519</v>
      </c>
      <c r="F6372" s="68" t="s">
        <v>4519</v>
      </c>
      <c r="G6372" s="68" t="s">
        <v>4520</v>
      </c>
      <c r="H6372" s="69">
        <v>710027</v>
      </c>
      <c r="I6372" s="68" t="s">
        <v>5153</v>
      </c>
      <c r="J6372" s="70"/>
      <c r="K6372" s="68"/>
    </row>
    <row r="6373" spans="1:11">
      <c r="A6373" s="67" t="s">
        <v>4526</v>
      </c>
      <c r="B6373" s="68" t="s">
        <v>4527</v>
      </c>
      <c r="C6373" s="68" t="s">
        <v>3651</v>
      </c>
      <c r="D6373" s="68" t="s">
        <v>3652</v>
      </c>
      <c r="E6373" s="68" t="s">
        <v>4519</v>
      </c>
      <c r="F6373" s="68" t="s">
        <v>4519</v>
      </c>
      <c r="G6373" s="68" t="s">
        <v>4520</v>
      </c>
      <c r="H6373" s="69">
        <v>139500</v>
      </c>
      <c r="I6373" s="68" t="s">
        <v>5153</v>
      </c>
      <c r="J6373" s="70"/>
      <c r="K6373" s="68"/>
    </row>
    <row r="6374" spans="1:11">
      <c r="A6374" s="67" t="s">
        <v>4528</v>
      </c>
      <c r="B6374" s="68" t="s">
        <v>4529</v>
      </c>
      <c r="C6374" s="68" t="s">
        <v>3651</v>
      </c>
      <c r="D6374" s="68" t="s">
        <v>3652</v>
      </c>
      <c r="E6374" s="68" t="s">
        <v>4519</v>
      </c>
      <c r="F6374" s="68" t="s">
        <v>4519</v>
      </c>
      <c r="G6374" s="68" t="s">
        <v>4520</v>
      </c>
      <c r="H6374" s="69">
        <v>1937068</v>
      </c>
      <c r="I6374" s="68" t="s">
        <v>5153</v>
      </c>
      <c r="J6374" s="70"/>
      <c r="K6374" s="68"/>
    </row>
    <row r="6375" spans="1:11">
      <c r="A6375" s="67" t="s">
        <v>4530</v>
      </c>
      <c r="B6375" s="68" t="s">
        <v>4531</v>
      </c>
      <c r="C6375" s="68" t="s">
        <v>3651</v>
      </c>
      <c r="D6375" s="68" t="s">
        <v>3652</v>
      </c>
      <c r="E6375" s="68" t="s">
        <v>4519</v>
      </c>
      <c r="F6375" s="68" t="s">
        <v>4519</v>
      </c>
      <c r="G6375" s="68" t="s">
        <v>4520</v>
      </c>
      <c r="H6375" s="69">
        <v>1040644</v>
      </c>
      <c r="I6375" s="68" t="s">
        <v>5153</v>
      </c>
      <c r="J6375" s="70"/>
      <c r="K6375" s="68"/>
    </row>
    <row r="6376" spans="1:11">
      <c r="A6376" s="67" t="s">
        <v>4405</v>
      </c>
      <c r="B6376" s="68" t="s">
        <v>4406</v>
      </c>
      <c r="C6376" s="68" t="s">
        <v>3651</v>
      </c>
      <c r="D6376" s="68" t="s">
        <v>3652</v>
      </c>
      <c r="E6376" s="68" t="s">
        <v>4519</v>
      </c>
      <c r="F6376" s="68" t="s">
        <v>4519</v>
      </c>
      <c r="G6376" s="68" t="s">
        <v>4520</v>
      </c>
      <c r="H6376" s="69">
        <v>789232</v>
      </c>
      <c r="I6376" s="68" t="s">
        <v>5153</v>
      </c>
      <c r="J6376" s="70"/>
      <c r="K6376" s="68"/>
    </row>
    <row r="6377" spans="1:11">
      <c r="A6377" s="67" t="s">
        <v>4306</v>
      </c>
      <c r="B6377" s="68" t="s">
        <v>4307</v>
      </c>
      <c r="C6377" s="68" t="s">
        <v>3651</v>
      </c>
      <c r="D6377" s="68" t="s">
        <v>3652</v>
      </c>
      <c r="E6377" s="68" t="s">
        <v>4519</v>
      </c>
      <c r="F6377" s="68" t="s">
        <v>4519</v>
      </c>
      <c r="G6377" s="68" t="s">
        <v>4520</v>
      </c>
      <c r="H6377" s="69">
        <v>35166245</v>
      </c>
      <c r="I6377" s="68" t="s">
        <v>5153</v>
      </c>
      <c r="J6377" s="70"/>
      <c r="K6377" s="68"/>
    </row>
    <row r="6378" spans="1:11">
      <c r="A6378" s="67" t="s">
        <v>4532</v>
      </c>
      <c r="B6378" s="68" t="s">
        <v>4533</v>
      </c>
      <c r="C6378" s="68" t="s">
        <v>3651</v>
      </c>
      <c r="D6378" s="68" t="s">
        <v>3652</v>
      </c>
      <c r="E6378" s="68" t="s">
        <v>4519</v>
      </c>
      <c r="F6378" s="68" t="s">
        <v>4519</v>
      </c>
      <c r="G6378" s="68" t="s">
        <v>4520</v>
      </c>
      <c r="H6378" s="69">
        <v>2583717</v>
      </c>
      <c r="I6378" s="68" t="s">
        <v>5153</v>
      </c>
      <c r="J6378" s="70"/>
      <c r="K6378" s="68"/>
    </row>
    <row r="6379" spans="1:11">
      <c r="A6379" s="67" t="s">
        <v>4308</v>
      </c>
      <c r="B6379" s="68" t="s">
        <v>4309</v>
      </c>
      <c r="C6379" s="68" t="s">
        <v>3651</v>
      </c>
      <c r="D6379" s="68" t="s">
        <v>3652</v>
      </c>
      <c r="E6379" s="68" t="s">
        <v>4519</v>
      </c>
      <c r="F6379" s="68" t="s">
        <v>4519</v>
      </c>
      <c r="G6379" s="68" t="s">
        <v>4520</v>
      </c>
      <c r="H6379" s="69">
        <v>4426735</v>
      </c>
      <c r="I6379" s="68" t="s">
        <v>5153</v>
      </c>
      <c r="J6379" s="70"/>
      <c r="K6379" s="68"/>
    </row>
    <row r="6380" spans="1:11">
      <c r="A6380" s="67" t="s">
        <v>4255</v>
      </c>
      <c r="B6380" s="68" t="s">
        <v>4256</v>
      </c>
      <c r="C6380" s="68" t="s">
        <v>3651</v>
      </c>
      <c r="D6380" s="68" t="s">
        <v>3652</v>
      </c>
      <c r="E6380" s="68" t="s">
        <v>4519</v>
      </c>
      <c r="F6380" s="68" t="s">
        <v>4519</v>
      </c>
      <c r="G6380" s="68" t="s">
        <v>4520</v>
      </c>
      <c r="H6380" s="69">
        <v>8714642</v>
      </c>
      <c r="I6380" s="68" t="s">
        <v>5153</v>
      </c>
      <c r="J6380" s="70"/>
      <c r="K6380" s="68"/>
    </row>
    <row r="6381" spans="1:11">
      <c r="A6381" s="67" t="s">
        <v>3677</v>
      </c>
      <c r="B6381" s="68" t="s">
        <v>3678</v>
      </c>
      <c r="C6381" s="68" t="s">
        <v>3679</v>
      </c>
      <c r="D6381" s="68" t="s">
        <v>3680</v>
      </c>
      <c r="E6381" s="68" t="s">
        <v>4519</v>
      </c>
      <c r="F6381" s="68" t="s">
        <v>4519</v>
      </c>
      <c r="G6381" s="68" t="s">
        <v>4520</v>
      </c>
      <c r="H6381" s="69">
        <v>626028</v>
      </c>
      <c r="I6381" s="68" t="s">
        <v>5153</v>
      </c>
      <c r="J6381" s="70"/>
      <c r="K6381" s="68"/>
    </row>
    <row r="6382" spans="1:11">
      <c r="A6382" s="67" t="s">
        <v>3681</v>
      </c>
      <c r="B6382" s="68" t="s">
        <v>3682</v>
      </c>
      <c r="C6382" s="68" t="s">
        <v>3679</v>
      </c>
      <c r="D6382" s="68" t="s">
        <v>3680</v>
      </c>
      <c r="E6382" s="68" t="s">
        <v>4519</v>
      </c>
      <c r="F6382" s="68" t="s">
        <v>4519</v>
      </c>
      <c r="G6382" s="68" t="s">
        <v>4520</v>
      </c>
      <c r="H6382" s="69">
        <v>204500</v>
      </c>
      <c r="I6382" s="68" t="s">
        <v>5153</v>
      </c>
      <c r="J6382" s="70"/>
      <c r="K6382" s="68"/>
    </row>
    <row r="6383" spans="1:11">
      <c r="A6383" s="67" t="s">
        <v>3683</v>
      </c>
      <c r="B6383" s="68" t="s">
        <v>3684</v>
      </c>
      <c r="C6383" s="68" t="s">
        <v>3679</v>
      </c>
      <c r="D6383" s="68" t="s">
        <v>3680</v>
      </c>
      <c r="E6383" s="68" t="s">
        <v>4519</v>
      </c>
      <c r="F6383" s="68" t="s">
        <v>4519</v>
      </c>
      <c r="G6383" s="68" t="s">
        <v>4520</v>
      </c>
      <c r="H6383" s="69">
        <v>3988408</v>
      </c>
      <c r="I6383" s="68" t="s">
        <v>5153</v>
      </c>
      <c r="J6383" s="70"/>
      <c r="K6383" s="68"/>
    </row>
    <row r="6384" spans="1:11">
      <c r="A6384" s="67" t="s">
        <v>3687</v>
      </c>
      <c r="B6384" s="68" t="s">
        <v>3688</v>
      </c>
      <c r="C6384" s="68" t="s">
        <v>3689</v>
      </c>
      <c r="D6384" s="68" t="s">
        <v>3690</v>
      </c>
      <c r="E6384" s="68" t="s">
        <v>4519</v>
      </c>
      <c r="F6384" s="68" t="s">
        <v>4519</v>
      </c>
      <c r="G6384" s="68" t="s">
        <v>4520</v>
      </c>
      <c r="H6384" s="69">
        <v>78000</v>
      </c>
      <c r="I6384" s="68" t="s">
        <v>5153</v>
      </c>
      <c r="J6384" s="70"/>
      <c r="K6384" s="68"/>
    </row>
    <row r="6385" spans="1:11">
      <c r="A6385" s="67" t="s">
        <v>3747</v>
      </c>
      <c r="B6385" s="68" t="s">
        <v>3748</v>
      </c>
      <c r="C6385" s="68" t="s">
        <v>3749</v>
      </c>
      <c r="D6385" s="68" t="s">
        <v>3750</v>
      </c>
      <c r="E6385" s="68" t="s">
        <v>4519</v>
      </c>
      <c r="F6385" s="68" t="s">
        <v>4519</v>
      </c>
      <c r="G6385" s="68" t="s">
        <v>4520</v>
      </c>
      <c r="H6385" s="69">
        <v>1375050</v>
      </c>
      <c r="I6385" s="68" t="s">
        <v>5153</v>
      </c>
      <c r="J6385" s="70"/>
      <c r="K6385" s="68"/>
    </row>
    <row r="6386" spans="1:11">
      <c r="A6386" s="67" t="s">
        <v>3781</v>
      </c>
      <c r="B6386" s="68" t="s">
        <v>3782</v>
      </c>
      <c r="C6386" s="68" t="s">
        <v>3783</v>
      </c>
      <c r="D6386" s="68" t="s">
        <v>3784</v>
      </c>
      <c r="E6386" s="68" t="s">
        <v>4519</v>
      </c>
      <c r="F6386" s="68" t="s">
        <v>4519</v>
      </c>
      <c r="G6386" s="68" t="s">
        <v>4520</v>
      </c>
      <c r="H6386" s="69">
        <v>519158</v>
      </c>
      <c r="I6386" s="68" t="s">
        <v>5153</v>
      </c>
      <c r="J6386" s="70"/>
      <c r="K6386" s="68"/>
    </row>
    <row r="6387" spans="1:11">
      <c r="A6387" s="67" t="s">
        <v>3844</v>
      </c>
      <c r="B6387" s="68" t="s">
        <v>3845</v>
      </c>
      <c r="C6387" s="68" t="s">
        <v>3846</v>
      </c>
      <c r="D6387" s="68" t="s">
        <v>3847</v>
      </c>
      <c r="E6387" s="68" t="s">
        <v>4519</v>
      </c>
      <c r="F6387" s="68" t="s">
        <v>4519</v>
      </c>
      <c r="G6387" s="68" t="s">
        <v>4520</v>
      </c>
      <c r="H6387" s="69">
        <v>2453640</v>
      </c>
      <c r="I6387" s="68" t="s">
        <v>5153</v>
      </c>
      <c r="J6387" s="70"/>
      <c r="K6387" s="68"/>
    </row>
    <row r="6388" spans="1:11">
      <c r="A6388" s="67">
        <v>21340006</v>
      </c>
      <c r="B6388" s="68" t="s">
        <v>3895</v>
      </c>
      <c r="C6388" s="68" t="s">
        <v>3846</v>
      </c>
      <c r="D6388" s="68" t="s">
        <v>3847</v>
      </c>
      <c r="E6388" s="68" t="s">
        <v>4534</v>
      </c>
      <c r="F6388" s="68" t="s">
        <v>4534</v>
      </c>
      <c r="G6388" s="68" t="s">
        <v>4535</v>
      </c>
      <c r="H6388" s="69">
        <v>19208471</v>
      </c>
      <c r="I6388" s="68" t="s">
        <v>5153</v>
      </c>
      <c r="J6388" s="70"/>
      <c r="K6388" s="68"/>
    </row>
    <row r="6389" spans="1:11">
      <c r="A6389" s="67" t="s">
        <v>3487</v>
      </c>
      <c r="B6389" s="68" t="s">
        <v>3488</v>
      </c>
      <c r="C6389" s="68" t="s">
        <v>3489</v>
      </c>
      <c r="D6389" s="68" t="s">
        <v>3490</v>
      </c>
      <c r="E6389" s="68" t="s">
        <v>4534</v>
      </c>
      <c r="F6389" s="68" t="s">
        <v>4534</v>
      </c>
      <c r="G6389" s="68" t="s">
        <v>4535</v>
      </c>
      <c r="H6389" s="69">
        <v>1834999</v>
      </c>
      <c r="I6389" s="68" t="s">
        <v>5153</v>
      </c>
      <c r="J6389" s="70"/>
      <c r="K6389" s="68"/>
    </row>
    <row r="6390" spans="1:11">
      <c r="A6390" s="67" t="s">
        <v>4536</v>
      </c>
      <c r="B6390" s="68" t="s">
        <v>4537</v>
      </c>
      <c r="C6390" s="68" t="s">
        <v>3489</v>
      </c>
      <c r="D6390" s="68" t="s">
        <v>3490</v>
      </c>
      <c r="E6390" s="68" t="s">
        <v>4534</v>
      </c>
      <c r="F6390" s="68" t="s">
        <v>4534</v>
      </c>
      <c r="G6390" s="68" t="s">
        <v>4535</v>
      </c>
      <c r="H6390" s="69">
        <v>197727</v>
      </c>
      <c r="I6390" s="68" t="s">
        <v>5153</v>
      </c>
      <c r="J6390" s="70"/>
      <c r="K6390" s="68"/>
    </row>
    <row r="6391" spans="1:11">
      <c r="A6391" s="67" t="s">
        <v>4293</v>
      </c>
      <c r="B6391" s="68" t="s">
        <v>4294</v>
      </c>
      <c r="C6391" s="68" t="s">
        <v>3489</v>
      </c>
      <c r="D6391" s="68" t="s">
        <v>3490</v>
      </c>
      <c r="E6391" s="68" t="s">
        <v>4534</v>
      </c>
      <c r="F6391" s="68" t="s">
        <v>4534</v>
      </c>
      <c r="G6391" s="68" t="s">
        <v>4535</v>
      </c>
      <c r="H6391" s="69">
        <v>3332545</v>
      </c>
      <c r="I6391" s="68" t="s">
        <v>5153</v>
      </c>
      <c r="J6391" s="70"/>
      <c r="K6391" s="68"/>
    </row>
    <row r="6392" spans="1:11">
      <c r="A6392" s="67" t="s">
        <v>3501</v>
      </c>
      <c r="B6392" s="68" t="s">
        <v>3502</v>
      </c>
      <c r="C6392" s="68" t="s">
        <v>3489</v>
      </c>
      <c r="D6392" s="68" t="s">
        <v>3490</v>
      </c>
      <c r="E6392" s="68" t="s">
        <v>4534</v>
      </c>
      <c r="F6392" s="68" t="s">
        <v>4534</v>
      </c>
      <c r="G6392" s="68" t="s">
        <v>4535</v>
      </c>
      <c r="H6392" s="69">
        <v>530000</v>
      </c>
      <c r="I6392" s="68" t="s">
        <v>5153</v>
      </c>
      <c r="J6392" s="70"/>
      <c r="K6392" s="68"/>
    </row>
    <row r="6393" spans="1:11">
      <c r="A6393" s="67" t="s">
        <v>3504</v>
      </c>
      <c r="B6393" s="68" t="s">
        <v>3505</v>
      </c>
      <c r="C6393" s="68" t="s">
        <v>3489</v>
      </c>
      <c r="D6393" s="68" t="s">
        <v>3490</v>
      </c>
      <c r="E6393" s="68" t="s">
        <v>4534</v>
      </c>
      <c r="F6393" s="68" t="s">
        <v>4534</v>
      </c>
      <c r="G6393" s="68" t="s">
        <v>4535</v>
      </c>
      <c r="H6393" s="69">
        <v>6329683</v>
      </c>
      <c r="I6393" s="68" t="s">
        <v>5153</v>
      </c>
      <c r="J6393" s="70"/>
      <c r="K6393" s="68"/>
    </row>
    <row r="6394" spans="1:11">
      <c r="A6394" s="67" t="s">
        <v>3513</v>
      </c>
      <c r="B6394" s="68" t="s">
        <v>3514</v>
      </c>
      <c r="C6394" s="68" t="s">
        <v>3489</v>
      </c>
      <c r="D6394" s="68" t="s">
        <v>3490</v>
      </c>
      <c r="E6394" s="68" t="s">
        <v>4534</v>
      </c>
      <c r="F6394" s="68" t="s">
        <v>4534</v>
      </c>
      <c r="G6394" s="68" t="s">
        <v>4535</v>
      </c>
      <c r="H6394" s="69">
        <v>514350</v>
      </c>
      <c r="I6394" s="68" t="s">
        <v>5153</v>
      </c>
      <c r="J6394" s="70"/>
      <c r="K6394" s="68"/>
    </row>
    <row r="6395" spans="1:11">
      <c r="A6395" s="67" t="s">
        <v>4222</v>
      </c>
      <c r="B6395" s="68" t="s">
        <v>4223</v>
      </c>
      <c r="C6395" s="68" t="s">
        <v>3489</v>
      </c>
      <c r="D6395" s="68" t="s">
        <v>3490</v>
      </c>
      <c r="E6395" s="68" t="s">
        <v>4534</v>
      </c>
      <c r="F6395" s="68" t="s">
        <v>4534</v>
      </c>
      <c r="G6395" s="68" t="s">
        <v>4535</v>
      </c>
      <c r="H6395" s="69">
        <v>265000</v>
      </c>
      <c r="I6395" s="68" t="s">
        <v>5153</v>
      </c>
      <c r="J6395" s="70"/>
      <c r="K6395" s="68"/>
    </row>
    <row r="6396" spans="1:11">
      <c r="A6396" s="67" t="s">
        <v>3545</v>
      </c>
      <c r="B6396" s="68" t="s">
        <v>3546</v>
      </c>
      <c r="C6396" s="68" t="s">
        <v>3539</v>
      </c>
      <c r="D6396" s="68" t="s">
        <v>3540</v>
      </c>
      <c r="E6396" s="68" t="s">
        <v>4534</v>
      </c>
      <c r="F6396" s="68" t="s">
        <v>4534</v>
      </c>
      <c r="G6396" s="68" t="s">
        <v>4535</v>
      </c>
      <c r="H6396" s="69">
        <v>370000</v>
      </c>
      <c r="I6396" s="68" t="s">
        <v>5153</v>
      </c>
      <c r="J6396" s="70"/>
      <c r="K6396" s="68"/>
    </row>
    <row r="6397" spans="1:11">
      <c r="A6397" s="67" t="s">
        <v>4381</v>
      </c>
      <c r="B6397" s="68" t="s">
        <v>4382</v>
      </c>
      <c r="C6397" s="68" t="s">
        <v>3539</v>
      </c>
      <c r="D6397" s="68" t="s">
        <v>3540</v>
      </c>
      <c r="E6397" s="68" t="s">
        <v>4534</v>
      </c>
      <c r="F6397" s="68" t="s">
        <v>4534</v>
      </c>
      <c r="G6397" s="68" t="s">
        <v>4535</v>
      </c>
      <c r="H6397" s="69">
        <v>224609</v>
      </c>
      <c r="I6397" s="68" t="s">
        <v>5153</v>
      </c>
      <c r="J6397" s="70"/>
      <c r="K6397" s="68"/>
    </row>
    <row r="6398" spans="1:11">
      <c r="A6398" s="67" t="s">
        <v>3558</v>
      </c>
      <c r="B6398" s="68" t="s">
        <v>3559</v>
      </c>
      <c r="C6398" s="68" t="s">
        <v>3555</v>
      </c>
      <c r="D6398" s="68" t="s">
        <v>3554</v>
      </c>
      <c r="E6398" s="68" t="s">
        <v>4534</v>
      </c>
      <c r="F6398" s="68" t="s">
        <v>4534</v>
      </c>
      <c r="G6398" s="68" t="s">
        <v>4535</v>
      </c>
      <c r="H6398" s="69">
        <v>2063290</v>
      </c>
      <c r="I6398" s="68" t="s">
        <v>5153</v>
      </c>
      <c r="J6398" s="70"/>
      <c r="K6398" s="68"/>
    </row>
    <row r="6399" spans="1:11">
      <c r="A6399" s="67" t="s">
        <v>3605</v>
      </c>
      <c r="B6399" s="68" t="s">
        <v>3606</v>
      </c>
      <c r="C6399" s="68" t="s">
        <v>3607</v>
      </c>
      <c r="D6399" s="68" t="s">
        <v>3608</v>
      </c>
      <c r="E6399" s="68" t="s">
        <v>4534</v>
      </c>
      <c r="F6399" s="68" t="s">
        <v>4534</v>
      </c>
      <c r="G6399" s="68" t="s">
        <v>4535</v>
      </c>
      <c r="H6399" s="69">
        <v>6593051</v>
      </c>
      <c r="I6399" s="68" t="s">
        <v>5153</v>
      </c>
      <c r="J6399" s="70"/>
      <c r="K6399" s="68"/>
    </row>
    <row r="6400" spans="1:11">
      <c r="A6400" s="67" t="s">
        <v>4538</v>
      </c>
      <c r="B6400" s="68" t="s">
        <v>4539</v>
      </c>
      <c r="C6400" s="68" t="s">
        <v>3607</v>
      </c>
      <c r="D6400" s="68" t="s">
        <v>3608</v>
      </c>
      <c r="E6400" s="68" t="s">
        <v>4534</v>
      </c>
      <c r="F6400" s="68" t="s">
        <v>4534</v>
      </c>
      <c r="G6400" s="68" t="s">
        <v>4535</v>
      </c>
      <c r="H6400" s="69">
        <v>91384637</v>
      </c>
      <c r="I6400" s="68" t="s">
        <v>5153</v>
      </c>
      <c r="J6400" s="70"/>
      <c r="K6400" s="68"/>
    </row>
    <row r="6401" spans="1:11">
      <c r="A6401" s="67" t="s">
        <v>4526</v>
      </c>
      <c r="B6401" s="68" t="s">
        <v>4527</v>
      </c>
      <c r="C6401" s="68" t="s">
        <v>3651</v>
      </c>
      <c r="D6401" s="68" t="s">
        <v>3652</v>
      </c>
      <c r="E6401" s="68" t="s">
        <v>4534</v>
      </c>
      <c r="F6401" s="68" t="s">
        <v>4534</v>
      </c>
      <c r="G6401" s="68" t="s">
        <v>4535</v>
      </c>
      <c r="H6401" s="69">
        <v>6617414</v>
      </c>
      <c r="I6401" s="68" t="s">
        <v>5153</v>
      </c>
      <c r="J6401" s="70"/>
      <c r="K6401" s="68"/>
    </row>
    <row r="6402" spans="1:11">
      <c r="A6402" s="67" t="s">
        <v>4530</v>
      </c>
      <c r="B6402" s="68" t="s">
        <v>4531</v>
      </c>
      <c r="C6402" s="68" t="s">
        <v>3651</v>
      </c>
      <c r="D6402" s="68" t="s">
        <v>3652</v>
      </c>
      <c r="E6402" s="68" t="s">
        <v>4534</v>
      </c>
      <c r="F6402" s="68" t="s">
        <v>4534</v>
      </c>
      <c r="G6402" s="68" t="s">
        <v>4535</v>
      </c>
      <c r="H6402" s="69">
        <v>2395250</v>
      </c>
      <c r="I6402" s="68" t="s">
        <v>5153</v>
      </c>
      <c r="J6402" s="70"/>
      <c r="K6402" s="68"/>
    </row>
    <row r="6403" spans="1:11">
      <c r="A6403" s="67" t="s">
        <v>4306</v>
      </c>
      <c r="B6403" s="68" t="s">
        <v>4307</v>
      </c>
      <c r="C6403" s="68" t="s">
        <v>3651</v>
      </c>
      <c r="D6403" s="68" t="s">
        <v>3652</v>
      </c>
      <c r="E6403" s="68" t="s">
        <v>4534</v>
      </c>
      <c r="F6403" s="68" t="s">
        <v>4534</v>
      </c>
      <c r="G6403" s="68" t="s">
        <v>4535</v>
      </c>
      <c r="H6403" s="69">
        <v>147736243</v>
      </c>
      <c r="I6403" s="68" t="s">
        <v>5153</v>
      </c>
      <c r="J6403" s="70"/>
      <c r="K6403" s="68"/>
    </row>
    <row r="6404" spans="1:11">
      <c r="A6404" s="67" t="s">
        <v>4532</v>
      </c>
      <c r="B6404" s="68" t="s">
        <v>4533</v>
      </c>
      <c r="C6404" s="68" t="s">
        <v>3651</v>
      </c>
      <c r="D6404" s="68" t="s">
        <v>3652</v>
      </c>
      <c r="E6404" s="68" t="s">
        <v>4534</v>
      </c>
      <c r="F6404" s="68" t="s">
        <v>4534</v>
      </c>
      <c r="G6404" s="68" t="s">
        <v>4535</v>
      </c>
      <c r="H6404" s="69">
        <v>306900</v>
      </c>
      <c r="I6404" s="68" t="s">
        <v>5153</v>
      </c>
      <c r="J6404" s="70"/>
      <c r="K6404" s="68"/>
    </row>
    <row r="6405" spans="1:11">
      <c r="A6405" s="67" t="s">
        <v>4308</v>
      </c>
      <c r="B6405" s="68" t="s">
        <v>4309</v>
      </c>
      <c r="C6405" s="68" t="s">
        <v>3651</v>
      </c>
      <c r="D6405" s="68" t="s">
        <v>3652</v>
      </c>
      <c r="E6405" s="68" t="s">
        <v>4534</v>
      </c>
      <c r="F6405" s="68" t="s">
        <v>4534</v>
      </c>
      <c r="G6405" s="68" t="s">
        <v>4535</v>
      </c>
      <c r="H6405" s="69">
        <v>898800</v>
      </c>
      <c r="I6405" s="68" t="s">
        <v>5153</v>
      </c>
      <c r="J6405" s="70"/>
      <c r="K6405" s="68"/>
    </row>
    <row r="6406" spans="1:11">
      <c r="A6406" s="67" t="s">
        <v>4255</v>
      </c>
      <c r="B6406" s="68" t="s">
        <v>4256</v>
      </c>
      <c r="C6406" s="68" t="s">
        <v>3651</v>
      </c>
      <c r="D6406" s="68" t="s">
        <v>3652</v>
      </c>
      <c r="E6406" s="68" t="s">
        <v>4534</v>
      </c>
      <c r="F6406" s="68" t="s">
        <v>4534</v>
      </c>
      <c r="G6406" s="68" t="s">
        <v>4535</v>
      </c>
      <c r="H6406" s="69">
        <v>58968332</v>
      </c>
      <c r="I6406" s="68" t="s">
        <v>5153</v>
      </c>
      <c r="J6406" s="70"/>
      <c r="K6406" s="68"/>
    </row>
    <row r="6407" spans="1:11">
      <c r="A6407" s="67" t="s">
        <v>3683</v>
      </c>
      <c r="B6407" s="68" t="s">
        <v>3684</v>
      </c>
      <c r="C6407" s="68" t="s">
        <v>3679</v>
      </c>
      <c r="D6407" s="68" t="s">
        <v>3680</v>
      </c>
      <c r="E6407" s="68" t="s">
        <v>4534</v>
      </c>
      <c r="F6407" s="68" t="s">
        <v>4534</v>
      </c>
      <c r="G6407" s="68" t="s">
        <v>4535</v>
      </c>
      <c r="H6407" s="69">
        <v>265000</v>
      </c>
      <c r="I6407" s="68" t="s">
        <v>5153</v>
      </c>
      <c r="J6407" s="70"/>
      <c r="K6407" s="68"/>
    </row>
    <row r="6408" spans="1:11">
      <c r="A6408" s="67" t="s">
        <v>3747</v>
      </c>
      <c r="B6408" s="68" t="s">
        <v>3748</v>
      </c>
      <c r="C6408" s="68" t="s">
        <v>3749</v>
      </c>
      <c r="D6408" s="68" t="s">
        <v>3750</v>
      </c>
      <c r="E6408" s="68" t="s">
        <v>4534</v>
      </c>
      <c r="F6408" s="68" t="s">
        <v>4534</v>
      </c>
      <c r="G6408" s="68" t="s">
        <v>4535</v>
      </c>
      <c r="H6408" s="69">
        <v>534923</v>
      </c>
      <c r="I6408" s="68" t="s">
        <v>5153</v>
      </c>
      <c r="J6408" s="70"/>
      <c r="K6408" s="68"/>
    </row>
    <row r="6409" spans="1:11">
      <c r="A6409" s="67">
        <v>21340006</v>
      </c>
      <c r="B6409" s="68" t="s">
        <v>3895</v>
      </c>
      <c r="C6409" s="68" t="s">
        <v>3846</v>
      </c>
      <c r="D6409" s="68" t="s">
        <v>3847</v>
      </c>
      <c r="E6409" s="68" t="s">
        <v>4534</v>
      </c>
      <c r="F6409" s="68" t="s">
        <v>4534</v>
      </c>
      <c r="G6409" s="68" t="s">
        <v>4535</v>
      </c>
      <c r="H6409" s="69">
        <v>19595580</v>
      </c>
      <c r="I6409" s="68" t="s">
        <v>5153</v>
      </c>
      <c r="J6409" s="70"/>
      <c r="K6409" s="68"/>
    </row>
    <row r="6410" spans="1:11">
      <c r="A6410" s="67" t="s">
        <v>3487</v>
      </c>
      <c r="B6410" s="68" t="s">
        <v>3488</v>
      </c>
      <c r="C6410" s="68" t="s">
        <v>3489</v>
      </c>
      <c r="D6410" s="68" t="s">
        <v>3490</v>
      </c>
      <c r="E6410" s="68" t="s">
        <v>4534</v>
      </c>
      <c r="F6410" s="68" t="s">
        <v>4534</v>
      </c>
      <c r="G6410" s="68" t="s">
        <v>4535</v>
      </c>
      <c r="H6410" s="69">
        <v>1835000</v>
      </c>
      <c r="I6410" s="68" t="s">
        <v>5153</v>
      </c>
      <c r="J6410" s="70"/>
      <c r="K6410" s="68"/>
    </row>
    <row r="6411" spans="1:11">
      <c r="A6411" s="67" t="s">
        <v>4536</v>
      </c>
      <c r="B6411" s="68" t="s">
        <v>4537</v>
      </c>
      <c r="C6411" s="68" t="s">
        <v>3489</v>
      </c>
      <c r="D6411" s="68" t="s">
        <v>3490</v>
      </c>
      <c r="E6411" s="68" t="s">
        <v>4534</v>
      </c>
      <c r="F6411" s="68" t="s">
        <v>4534</v>
      </c>
      <c r="G6411" s="68" t="s">
        <v>4535</v>
      </c>
      <c r="H6411" s="69">
        <v>197728</v>
      </c>
      <c r="I6411" s="68" t="s">
        <v>5153</v>
      </c>
      <c r="J6411" s="70"/>
      <c r="K6411" s="68"/>
    </row>
    <row r="6412" spans="1:11">
      <c r="A6412" s="67" t="s">
        <v>4293</v>
      </c>
      <c r="B6412" s="68" t="s">
        <v>4294</v>
      </c>
      <c r="C6412" s="68" t="s">
        <v>3489</v>
      </c>
      <c r="D6412" s="68" t="s">
        <v>3490</v>
      </c>
      <c r="E6412" s="68" t="s">
        <v>4534</v>
      </c>
      <c r="F6412" s="68" t="s">
        <v>4534</v>
      </c>
      <c r="G6412" s="68" t="s">
        <v>4535</v>
      </c>
      <c r="H6412" s="69">
        <v>3001435</v>
      </c>
      <c r="I6412" s="68" t="s">
        <v>5153</v>
      </c>
      <c r="J6412" s="70"/>
      <c r="K6412" s="68"/>
    </row>
    <row r="6413" spans="1:11">
      <c r="A6413" s="67" t="s">
        <v>3501</v>
      </c>
      <c r="B6413" s="68" t="s">
        <v>3502</v>
      </c>
      <c r="C6413" s="68" t="s">
        <v>3489</v>
      </c>
      <c r="D6413" s="68" t="s">
        <v>3490</v>
      </c>
      <c r="E6413" s="68" t="s">
        <v>4534</v>
      </c>
      <c r="F6413" s="68" t="s">
        <v>4534</v>
      </c>
      <c r="G6413" s="68" t="s">
        <v>4535</v>
      </c>
      <c r="H6413" s="69">
        <v>530000</v>
      </c>
      <c r="I6413" s="68" t="s">
        <v>5153</v>
      </c>
      <c r="J6413" s="70"/>
      <c r="K6413" s="68"/>
    </row>
    <row r="6414" spans="1:11">
      <c r="A6414" s="67" t="s">
        <v>3504</v>
      </c>
      <c r="B6414" s="68" t="s">
        <v>3505</v>
      </c>
      <c r="C6414" s="68" t="s">
        <v>3489</v>
      </c>
      <c r="D6414" s="68" t="s">
        <v>3490</v>
      </c>
      <c r="E6414" s="68" t="s">
        <v>4534</v>
      </c>
      <c r="F6414" s="68" t="s">
        <v>4534</v>
      </c>
      <c r="G6414" s="68" t="s">
        <v>4535</v>
      </c>
      <c r="H6414" s="69">
        <v>6329688</v>
      </c>
      <c r="I6414" s="68" t="s">
        <v>5153</v>
      </c>
      <c r="J6414" s="70"/>
      <c r="K6414" s="68"/>
    </row>
    <row r="6415" spans="1:11">
      <c r="A6415" s="67" t="s">
        <v>3513</v>
      </c>
      <c r="B6415" s="68" t="s">
        <v>3514</v>
      </c>
      <c r="C6415" s="68" t="s">
        <v>3489</v>
      </c>
      <c r="D6415" s="68" t="s">
        <v>3490</v>
      </c>
      <c r="E6415" s="68" t="s">
        <v>4534</v>
      </c>
      <c r="F6415" s="68" t="s">
        <v>4534</v>
      </c>
      <c r="G6415" s="68" t="s">
        <v>4535</v>
      </c>
      <c r="H6415" s="69">
        <v>514350</v>
      </c>
      <c r="I6415" s="68" t="s">
        <v>5153</v>
      </c>
      <c r="J6415" s="70"/>
      <c r="K6415" s="68"/>
    </row>
    <row r="6416" spans="1:11">
      <c r="A6416" s="67" t="s">
        <v>4222</v>
      </c>
      <c r="B6416" s="68" t="s">
        <v>4223</v>
      </c>
      <c r="C6416" s="68" t="s">
        <v>3489</v>
      </c>
      <c r="D6416" s="68" t="s">
        <v>3490</v>
      </c>
      <c r="E6416" s="68" t="s">
        <v>4534</v>
      </c>
      <c r="F6416" s="68" t="s">
        <v>4534</v>
      </c>
      <c r="G6416" s="68" t="s">
        <v>4535</v>
      </c>
      <c r="H6416" s="69">
        <v>265000</v>
      </c>
      <c r="I6416" s="68" t="s">
        <v>5153</v>
      </c>
      <c r="J6416" s="70"/>
      <c r="K6416" s="68"/>
    </row>
    <row r="6417" spans="1:11">
      <c r="A6417" s="67" t="s">
        <v>3545</v>
      </c>
      <c r="B6417" s="68" t="s">
        <v>3546</v>
      </c>
      <c r="C6417" s="68" t="s">
        <v>3539</v>
      </c>
      <c r="D6417" s="68" t="s">
        <v>3540</v>
      </c>
      <c r="E6417" s="68" t="s">
        <v>4534</v>
      </c>
      <c r="F6417" s="68" t="s">
        <v>4534</v>
      </c>
      <c r="G6417" s="68" t="s">
        <v>4535</v>
      </c>
      <c r="H6417" s="69">
        <v>392000</v>
      </c>
      <c r="I6417" s="68" t="s">
        <v>5153</v>
      </c>
      <c r="J6417" s="70"/>
      <c r="K6417" s="68"/>
    </row>
    <row r="6418" spans="1:11">
      <c r="A6418" s="67" t="s">
        <v>4381</v>
      </c>
      <c r="B6418" s="68" t="s">
        <v>4382</v>
      </c>
      <c r="C6418" s="68" t="s">
        <v>3539</v>
      </c>
      <c r="D6418" s="68" t="s">
        <v>3540</v>
      </c>
      <c r="E6418" s="68" t="s">
        <v>4534</v>
      </c>
      <c r="F6418" s="68" t="s">
        <v>4534</v>
      </c>
      <c r="G6418" s="68" t="s">
        <v>4535</v>
      </c>
      <c r="H6418" s="69">
        <v>224608</v>
      </c>
      <c r="I6418" s="68" t="s">
        <v>5153</v>
      </c>
      <c r="J6418" s="70"/>
      <c r="K6418" s="68"/>
    </row>
    <row r="6419" spans="1:11">
      <c r="A6419" s="67" t="s">
        <v>3558</v>
      </c>
      <c r="B6419" s="68" t="s">
        <v>3559</v>
      </c>
      <c r="C6419" s="68" t="s">
        <v>3555</v>
      </c>
      <c r="D6419" s="68" t="s">
        <v>3554</v>
      </c>
      <c r="E6419" s="68" t="s">
        <v>4534</v>
      </c>
      <c r="F6419" s="68" t="s">
        <v>4534</v>
      </c>
      <c r="G6419" s="68" t="s">
        <v>4535</v>
      </c>
      <c r="H6419" s="69">
        <v>2063290</v>
      </c>
      <c r="I6419" s="68" t="s">
        <v>5153</v>
      </c>
      <c r="J6419" s="70"/>
      <c r="K6419" s="68"/>
    </row>
    <row r="6420" spans="1:11">
      <c r="A6420" s="67" t="s">
        <v>3605</v>
      </c>
      <c r="B6420" s="68" t="s">
        <v>3606</v>
      </c>
      <c r="C6420" s="68" t="s">
        <v>3607</v>
      </c>
      <c r="D6420" s="68" t="s">
        <v>3608</v>
      </c>
      <c r="E6420" s="68" t="s">
        <v>4534</v>
      </c>
      <c r="F6420" s="68" t="s">
        <v>4534</v>
      </c>
      <c r="G6420" s="68" t="s">
        <v>4535</v>
      </c>
      <c r="H6420" s="69">
        <v>1680197</v>
      </c>
      <c r="I6420" s="68" t="s">
        <v>5153</v>
      </c>
      <c r="J6420" s="70"/>
      <c r="K6420" s="68"/>
    </row>
    <row r="6421" spans="1:11">
      <c r="A6421" s="67" t="s">
        <v>4538</v>
      </c>
      <c r="B6421" s="68" t="s">
        <v>4539</v>
      </c>
      <c r="C6421" s="68" t="s">
        <v>3607</v>
      </c>
      <c r="D6421" s="68" t="s">
        <v>3608</v>
      </c>
      <c r="E6421" s="68" t="s">
        <v>4534</v>
      </c>
      <c r="F6421" s="68" t="s">
        <v>4534</v>
      </c>
      <c r="G6421" s="68" t="s">
        <v>4535</v>
      </c>
      <c r="H6421" s="69">
        <v>91384636</v>
      </c>
      <c r="I6421" s="68" t="s">
        <v>5153</v>
      </c>
      <c r="J6421" s="70"/>
      <c r="K6421" s="68"/>
    </row>
    <row r="6422" spans="1:11">
      <c r="A6422" s="67" t="s">
        <v>4526</v>
      </c>
      <c r="B6422" s="68" t="s">
        <v>4527</v>
      </c>
      <c r="C6422" s="68" t="s">
        <v>3651</v>
      </c>
      <c r="D6422" s="68" t="s">
        <v>3652</v>
      </c>
      <c r="E6422" s="68" t="s">
        <v>4534</v>
      </c>
      <c r="F6422" s="68" t="s">
        <v>4534</v>
      </c>
      <c r="G6422" s="68" t="s">
        <v>4535</v>
      </c>
      <c r="H6422" s="69">
        <v>6617410</v>
      </c>
      <c r="I6422" s="68" t="s">
        <v>5153</v>
      </c>
      <c r="J6422" s="70"/>
      <c r="K6422" s="68"/>
    </row>
    <row r="6423" spans="1:11">
      <c r="A6423" s="67" t="s">
        <v>4530</v>
      </c>
      <c r="B6423" s="68" t="s">
        <v>4531</v>
      </c>
      <c r="C6423" s="68" t="s">
        <v>3651</v>
      </c>
      <c r="D6423" s="68" t="s">
        <v>3652</v>
      </c>
      <c r="E6423" s="68" t="s">
        <v>4534</v>
      </c>
      <c r="F6423" s="68" t="s">
        <v>4534</v>
      </c>
      <c r="G6423" s="68" t="s">
        <v>4535</v>
      </c>
      <c r="H6423" s="69">
        <v>2395249</v>
      </c>
      <c r="I6423" s="68" t="s">
        <v>5153</v>
      </c>
      <c r="J6423" s="70"/>
      <c r="K6423" s="68"/>
    </row>
    <row r="6424" spans="1:11">
      <c r="A6424" s="67" t="s">
        <v>4306</v>
      </c>
      <c r="B6424" s="68" t="s">
        <v>4307</v>
      </c>
      <c r="C6424" s="68" t="s">
        <v>3651</v>
      </c>
      <c r="D6424" s="68" t="s">
        <v>3652</v>
      </c>
      <c r="E6424" s="68" t="s">
        <v>4534</v>
      </c>
      <c r="F6424" s="68" t="s">
        <v>4534</v>
      </c>
      <c r="G6424" s="68" t="s">
        <v>4535</v>
      </c>
      <c r="H6424" s="69">
        <v>147736279</v>
      </c>
      <c r="I6424" s="68" t="s">
        <v>5153</v>
      </c>
      <c r="J6424" s="70"/>
      <c r="K6424" s="68"/>
    </row>
    <row r="6425" spans="1:11">
      <c r="A6425" s="67" t="s">
        <v>4532</v>
      </c>
      <c r="B6425" s="68" t="s">
        <v>4533</v>
      </c>
      <c r="C6425" s="68" t="s">
        <v>3651</v>
      </c>
      <c r="D6425" s="68" t="s">
        <v>3652</v>
      </c>
      <c r="E6425" s="68" t="s">
        <v>4534</v>
      </c>
      <c r="F6425" s="68" t="s">
        <v>4534</v>
      </c>
      <c r="G6425" s="68" t="s">
        <v>4535</v>
      </c>
      <c r="H6425" s="69">
        <v>306900</v>
      </c>
      <c r="I6425" s="68" t="s">
        <v>5153</v>
      </c>
      <c r="J6425" s="70"/>
      <c r="K6425" s="68"/>
    </row>
    <row r="6426" spans="1:11">
      <c r="A6426" s="67" t="s">
        <v>4308</v>
      </c>
      <c r="B6426" s="68" t="s">
        <v>4309</v>
      </c>
      <c r="C6426" s="68" t="s">
        <v>3651</v>
      </c>
      <c r="D6426" s="68" t="s">
        <v>3652</v>
      </c>
      <c r="E6426" s="68" t="s">
        <v>4534</v>
      </c>
      <c r="F6426" s="68" t="s">
        <v>4534</v>
      </c>
      <c r="G6426" s="68" t="s">
        <v>4535</v>
      </c>
      <c r="H6426" s="69">
        <v>898800</v>
      </c>
      <c r="I6426" s="68" t="s">
        <v>5153</v>
      </c>
      <c r="J6426" s="70"/>
      <c r="K6426" s="68"/>
    </row>
    <row r="6427" spans="1:11">
      <c r="A6427" s="67" t="s">
        <v>4255</v>
      </c>
      <c r="B6427" s="68" t="s">
        <v>4256</v>
      </c>
      <c r="C6427" s="68" t="s">
        <v>3651</v>
      </c>
      <c r="D6427" s="68" t="s">
        <v>3652</v>
      </c>
      <c r="E6427" s="68" t="s">
        <v>4534</v>
      </c>
      <c r="F6427" s="68" t="s">
        <v>4534</v>
      </c>
      <c r="G6427" s="68" t="s">
        <v>4535</v>
      </c>
      <c r="H6427" s="69">
        <v>58968344</v>
      </c>
      <c r="I6427" s="68" t="s">
        <v>5153</v>
      </c>
      <c r="J6427" s="70"/>
      <c r="K6427" s="68"/>
    </row>
    <row r="6428" spans="1:11">
      <c r="A6428" s="67" t="s">
        <v>3683</v>
      </c>
      <c r="B6428" s="68" t="s">
        <v>3684</v>
      </c>
      <c r="C6428" s="68" t="s">
        <v>3679</v>
      </c>
      <c r="D6428" s="68" t="s">
        <v>3680</v>
      </c>
      <c r="E6428" s="68" t="s">
        <v>4534</v>
      </c>
      <c r="F6428" s="68" t="s">
        <v>4534</v>
      </c>
      <c r="G6428" s="68" t="s">
        <v>4535</v>
      </c>
      <c r="H6428" s="69">
        <v>265000</v>
      </c>
      <c r="I6428" s="68" t="s">
        <v>5153</v>
      </c>
      <c r="J6428" s="70"/>
      <c r="K6428" s="68"/>
    </row>
    <row r="6429" spans="1:11">
      <c r="A6429" s="67" t="s">
        <v>3747</v>
      </c>
      <c r="B6429" s="68" t="s">
        <v>3748</v>
      </c>
      <c r="C6429" s="68" t="s">
        <v>3749</v>
      </c>
      <c r="D6429" s="68" t="s">
        <v>3750</v>
      </c>
      <c r="E6429" s="68" t="s">
        <v>4534</v>
      </c>
      <c r="F6429" s="68" t="s">
        <v>4534</v>
      </c>
      <c r="G6429" s="68" t="s">
        <v>4535</v>
      </c>
      <c r="H6429" s="69">
        <v>534925</v>
      </c>
      <c r="I6429" s="68" t="s">
        <v>5153</v>
      </c>
      <c r="J6429" s="70"/>
      <c r="K6429" s="68"/>
    </row>
    <row r="6430" spans="1:11">
      <c r="A6430" s="67">
        <v>21340006</v>
      </c>
      <c r="B6430" s="68" t="s">
        <v>3895</v>
      </c>
      <c r="C6430" s="68" t="s">
        <v>3846</v>
      </c>
      <c r="D6430" s="68" t="s">
        <v>3847</v>
      </c>
      <c r="E6430" s="68" t="s">
        <v>4540</v>
      </c>
      <c r="F6430" s="68" t="s">
        <v>4540</v>
      </c>
      <c r="G6430" s="68" t="s">
        <v>4541</v>
      </c>
      <c r="H6430" s="69">
        <v>204623</v>
      </c>
      <c r="I6430" s="68" t="s">
        <v>5153</v>
      </c>
      <c r="J6430" s="70"/>
      <c r="K6430" s="68"/>
    </row>
    <row r="6431" spans="1:11">
      <c r="A6431" s="67" t="s">
        <v>4365</v>
      </c>
      <c r="B6431" s="68" t="s">
        <v>4366</v>
      </c>
      <c r="C6431" s="68" t="s">
        <v>3450</v>
      </c>
      <c r="D6431" s="68" t="s">
        <v>3451</v>
      </c>
      <c r="E6431" s="68" t="s">
        <v>4540</v>
      </c>
      <c r="F6431" s="68" t="s">
        <v>4540</v>
      </c>
      <c r="G6431" s="68" t="s">
        <v>4541</v>
      </c>
      <c r="H6431" s="69">
        <v>706107</v>
      </c>
      <c r="I6431" s="68" t="s">
        <v>5153</v>
      </c>
      <c r="J6431" s="70"/>
      <c r="K6431" s="68"/>
    </row>
    <row r="6432" spans="1:11">
      <c r="A6432" s="67" t="s">
        <v>3479</v>
      </c>
      <c r="B6432" s="68" t="s">
        <v>3480</v>
      </c>
      <c r="C6432" s="68" t="s">
        <v>3467</v>
      </c>
      <c r="D6432" s="68" t="s">
        <v>3468</v>
      </c>
      <c r="E6432" s="68" t="s">
        <v>4540</v>
      </c>
      <c r="F6432" s="68" t="s">
        <v>4540</v>
      </c>
      <c r="G6432" s="68" t="s">
        <v>4541</v>
      </c>
      <c r="H6432" s="69">
        <v>401969</v>
      </c>
      <c r="I6432" s="68" t="s">
        <v>5153</v>
      </c>
      <c r="J6432" s="70"/>
      <c r="K6432" s="68"/>
    </row>
    <row r="6433" spans="1:11">
      <c r="A6433" s="67" t="s">
        <v>3482</v>
      </c>
      <c r="B6433" s="68" t="s">
        <v>3483</v>
      </c>
      <c r="C6433" s="68" t="s">
        <v>3484</v>
      </c>
      <c r="D6433" s="68" t="s">
        <v>3485</v>
      </c>
      <c r="E6433" s="68" t="s">
        <v>4540</v>
      </c>
      <c r="F6433" s="68" t="s">
        <v>4540</v>
      </c>
      <c r="G6433" s="68" t="s">
        <v>4541</v>
      </c>
      <c r="H6433" s="69">
        <v>116407</v>
      </c>
      <c r="I6433" s="68" t="s">
        <v>5153</v>
      </c>
      <c r="J6433" s="70"/>
      <c r="K6433" s="68"/>
    </row>
    <row r="6434" spans="1:11">
      <c r="A6434" s="67" t="s">
        <v>4293</v>
      </c>
      <c r="B6434" s="68" t="s">
        <v>4294</v>
      </c>
      <c r="C6434" s="68" t="s">
        <v>3489</v>
      </c>
      <c r="D6434" s="68" t="s">
        <v>3490</v>
      </c>
      <c r="E6434" s="68" t="s">
        <v>4540</v>
      </c>
      <c r="F6434" s="68" t="s">
        <v>4540</v>
      </c>
      <c r="G6434" s="68" t="s">
        <v>4541</v>
      </c>
      <c r="H6434" s="69">
        <v>10768889</v>
      </c>
      <c r="I6434" s="68" t="s">
        <v>5153</v>
      </c>
      <c r="J6434" s="70"/>
      <c r="K6434" s="68"/>
    </row>
    <row r="6435" spans="1:11">
      <c r="A6435" s="67" t="s">
        <v>3501</v>
      </c>
      <c r="B6435" s="68" t="s">
        <v>3502</v>
      </c>
      <c r="C6435" s="68" t="s">
        <v>3489</v>
      </c>
      <c r="D6435" s="68" t="s">
        <v>3490</v>
      </c>
      <c r="E6435" s="68" t="s">
        <v>4540</v>
      </c>
      <c r="F6435" s="68" t="s">
        <v>4540</v>
      </c>
      <c r="G6435" s="68" t="s">
        <v>4541</v>
      </c>
      <c r="H6435" s="69">
        <v>65410</v>
      </c>
      <c r="I6435" s="68" t="s">
        <v>5153</v>
      </c>
      <c r="J6435" s="70"/>
      <c r="K6435" s="68"/>
    </row>
    <row r="6436" spans="1:11">
      <c r="A6436" s="67" t="s">
        <v>3504</v>
      </c>
      <c r="B6436" s="68" t="s">
        <v>3505</v>
      </c>
      <c r="C6436" s="68" t="s">
        <v>3489</v>
      </c>
      <c r="D6436" s="68" t="s">
        <v>3490</v>
      </c>
      <c r="E6436" s="68" t="s">
        <v>4540</v>
      </c>
      <c r="F6436" s="68" t="s">
        <v>4540</v>
      </c>
      <c r="G6436" s="68" t="s">
        <v>4541</v>
      </c>
      <c r="H6436" s="69">
        <v>1502244</v>
      </c>
      <c r="I6436" s="68" t="s">
        <v>5153</v>
      </c>
      <c r="J6436" s="70"/>
      <c r="K6436" s="68"/>
    </row>
    <row r="6437" spans="1:11">
      <c r="A6437" s="67" t="s">
        <v>3513</v>
      </c>
      <c r="B6437" s="68" t="s">
        <v>3514</v>
      </c>
      <c r="C6437" s="68" t="s">
        <v>3489</v>
      </c>
      <c r="D6437" s="68" t="s">
        <v>3490</v>
      </c>
      <c r="E6437" s="68" t="s">
        <v>4540</v>
      </c>
      <c r="F6437" s="68" t="s">
        <v>4540</v>
      </c>
      <c r="G6437" s="68" t="s">
        <v>4541</v>
      </c>
      <c r="H6437" s="69">
        <v>3896979</v>
      </c>
      <c r="I6437" s="68" t="s">
        <v>5153</v>
      </c>
      <c r="J6437" s="70"/>
      <c r="K6437" s="68"/>
    </row>
    <row r="6438" spans="1:11">
      <c r="A6438" s="67" t="s">
        <v>3519</v>
      </c>
      <c r="B6438" s="68" t="s">
        <v>3520</v>
      </c>
      <c r="C6438" s="68" t="s">
        <v>3489</v>
      </c>
      <c r="D6438" s="68" t="s">
        <v>3490</v>
      </c>
      <c r="E6438" s="68" t="s">
        <v>4540</v>
      </c>
      <c r="F6438" s="68" t="s">
        <v>4540</v>
      </c>
      <c r="G6438" s="68" t="s">
        <v>4541</v>
      </c>
      <c r="H6438" s="69">
        <v>105300</v>
      </c>
      <c r="I6438" s="68" t="s">
        <v>5153</v>
      </c>
      <c r="J6438" s="70"/>
      <c r="K6438" s="68"/>
    </row>
    <row r="6439" spans="1:11">
      <c r="A6439" s="67" t="s">
        <v>3522</v>
      </c>
      <c r="B6439" s="68" t="s">
        <v>3523</v>
      </c>
      <c r="C6439" s="68" t="s">
        <v>3489</v>
      </c>
      <c r="D6439" s="68" t="s">
        <v>3490</v>
      </c>
      <c r="E6439" s="68" t="s">
        <v>4540</v>
      </c>
      <c r="F6439" s="68" t="s">
        <v>4540</v>
      </c>
      <c r="G6439" s="68" t="s">
        <v>4541</v>
      </c>
      <c r="H6439" s="69">
        <v>1042770</v>
      </c>
      <c r="I6439" s="68" t="s">
        <v>5153</v>
      </c>
      <c r="J6439" s="70"/>
      <c r="K6439" s="68"/>
    </row>
    <row r="6440" spans="1:11">
      <c r="A6440" s="67" t="s">
        <v>3537</v>
      </c>
      <c r="B6440" s="68" t="s">
        <v>3538</v>
      </c>
      <c r="C6440" s="68" t="s">
        <v>3539</v>
      </c>
      <c r="D6440" s="68" t="s">
        <v>3540</v>
      </c>
      <c r="E6440" s="68" t="s">
        <v>4540</v>
      </c>
      <c r="F6440" s="68" t="s">
        <v>4540</v>
      </c>
      <c r="G6440" s="68" t="s">
        <v>4541</v>
      </c>
      <c r="H6440" s="69">
        <v>6275311</v>
      </c>
      <c r="I6440" s="68" t="s">
        <v>5153</v>
      </c>
      <c r="J6440" s="70"/>
      <c r="K6440" s="68"/>
    </row>
    <row r="6441" spans="1:11">
      <c r="A6441" s="67" t="s">
        <v>3541</v>
      </c>
      <c r="B6441" s="68" t="s">
        <v>3542</v>
      </c>
      <c r="C6441" s="68" t="s">
        <v>3539</v>
      </c>
      <c r="D6441" s="68" t="s">
        <v>3540</v>
      </c>
      <c r="E6441" s="68" t="s">
        <v>4540</v>
      </c>
      <c r="F6441" s="68" t="s">
        <v>4540</v>
      </c>
      <c r="G6441" s="68" t="s">
        <v>4541</v>
      </c>
      <c r="H6441" s="69">
        <v>464168</v>
      </c>
      <c r="I6441" s="68" t="s">
        <v>5153</v>
      </c>
      <c r="J6441" s="70"/>
      <c r="K6441" s="68"/>
    </row>
    <row r="6442" spans="1:11">
      <c r="A6442" s="67" t="s">
        <v>3543</v>
      </c>
      <c r="B6442" s="68" t="s">
        <v>3544</v>
      </c>
      <c r="C6442" s="68" t="s">
        <v>3539</v>
      </c>
      <c r="D6442" s="68" t="s">
        <v>3540</v>
      </c>
      <c r="E6442" s="68" t="s">
        <v>4540</v>
      </c>
      <c r="F6442" s="68" t="s">
        <v>4540</v>
      </c>
      <c r="G6442" s="68" t="s">
        <v>4541</v>
      </c>
      <c r="H6442" s="69">
        <v>402936</v>
      </c>
      <c r="I6442" s="68" t="s">
        <v>5153</v>
      </c>
      <c r="J6442" s="70"/>
      <c r="K6442" s="68"/>
    </row>
    <row r="6443" spans="1:11">
      <c r="A6443" s="67" t="s">
        <v>3545</v>
      </c>
      <c r="B6443" s="68" t="s">
        <v>3546</v>
      </c>
      <c r="C6443" s="68" t="s">
        <v>3539</v>
      </c>
      <c r="D6443" s="68" t="s">
        <v>3540</v>
      </c>
      <c r="E6443" s="68" t="s">
        <v>4540</v>
      </c>
      <c r="F6443" s="68" t="s">
        <v>4540</v>
      </c>
      <c r="G6443" s="68" t="s">
        <v>4541</v>
      </c>
      <c r="H6443" s="69">
        <v>3746945</v>
      </c>
      <c r="I6443" s="68" t="s">
        <v>5153</v>
      </c>
      <c r="J6443" s="70"/>
      <c r="K6443" s="68"/>
    </row>
    <row r="6444" spans="1:11">
      <c r="A6444" s="67" t="s">
        <v>3549</v>
      </c>
      <c r="B6444" s="68" t="s">
        <v>3550</v>
      </c>
      <c r="C6444" s="68" t="s">
        <v>3539</v>
      </c>
      <c r="D6444" s="68" t="s">
        <v>3540</v>
      </c>
      <c r="E6444" s="68" t="s">
        <v>4540</v>
      </c>
      <c r="F6444" s="68" t="s">
        <v>4540</v>
      </c>
      <c r="G6444" s="68" t="s">
        <v>4541</v>
      </c>
      <c r="H6444" s="69">
        <v>564240</v>
      </c>
      <c r="I6444" s="68" t="s">
        <v>5153</v>
      </c>
      <c r="J6444" s="70"/>
      <c r="K6444" s="68"/>
    </row>
    <row r="6445" spans="1:11">
      <c r="A6445" s="67" t="s">
        <v>4302</v>
      </c>
      <c r="B6445" s="68" t="s">
        <v>4303</v>
      </c>
      <c r="C6445" s="68" t="s">
        <v>3539</v>
      </c>
      <c r="D6445" s="68" t="s">
        <v>3540</v>
      </c>
      <c r="E6445" s="68" t="s">
        <v>4540</v>
      </c>
      <c r="F6445" s="68" t="s">
        <v>4540</v>
      </c>
      <c r="G6445" s="68" t="s">
        <v>4541</v>
      </c>
      <c r="H6445" s="69">
        <v>168640</v>
      </c>
      <c r="I6445" s="68" t="s">
        <v>5153</v>
      </c>
      <c r="J6445" s="70"/>
      <c r="K6445" s="68"/>
    </row>
    <row r="6446" spans="1:11">
      <c r="A6446" s="67" t="s">
        <v>3553</v>
      </c>
      <c r="B6446" s="68" t="s">
        <v>3554</v>
      </c>
      <c r="C6446" s="68" t="s">
        <v>3555</v>
      </c>
      <c r="D6446" s="68" t="s">
        <v>3554</v>
      </c>
      <c r="E6446" s="68" t="s">
        <v>4540</v>
      </c>
      <c r="F6446" s="68" t="s">
        <v>4540</v>
      </c>
      <c r="G6446" s="68" t="s">
        <v>4541</v>
      </c>
      <c r="H6446" s="69">
        <v>356800</v>
      </c>
      <c r="I6446" s="68" t="s">
        <v>5153</v>
      </c>
      <c r="J6446" s="70"/>
      <c r="K6446" s="68"/>
    </row>
    <row r="6447" spans="1:11">
      <c r="A6447" s="67" t="s">
        <v>3556</v>
      </c>
      <c r="B6447" s="68" t="s">
        <v>3557</v>
      </c>
      <c r="C6447" s="68" t="s">
        <v>3555</v>
      </c>
      <c r="D6447" s="68" t="s">
        <v>3554</v>
      </c>
      <c r="E6447" s="68" t="s">
        <v>4540</v>
      </c>
      <c r="F6447" s="68" t="s">
        <v>4540</v>
      </c>
      <c r="G6447" s="68" t="s">
        <v>4541</v>
      </c>
      <c r="H6447" s="69">
        <v>248360</v>
      </c>
      <c r="I6447" s="68" t="s">
        <v>5153</v>
      </c>
      <c r="J6447" s="70"/>
      <c r="K6447" s="68"/>
    </row>
    <row r="6448" spans="1:11">
      <c r="A6448" s="67" t="s">
        <v>3562</v>
      </c>
      <c r="B6448" s="68" t="s">
        <v>3563</v>
      </c>
      <c r="C6448" s="68" t="s">
        <v>3564</v>
      </c>
      <c r="D6448" s="68" t="s">
        <v>3563</v>
      </c>
      <c r="E6448" s="68" t="s">
        <v>4540</v>
      </c>
      <c r="F6448" s="68" t="s">
        <v>4540</v>
      </c>
      <c r="G6448" s="68" t="s">
        <v>4541</v>
      </c>
      <c r="H6448" s="69">
        <v>911562</v>
      </c>
      <c r="I6448" s="68" t="s">
        <v>5153</v>
      </c>
      <c r="J6448" s="70"/>
      <c r="K6448" s="68"/>
    </row>
    <row r="6449" spans="1:11">
      <c r="A6449" s="67" t="s">
        <v>3581</v>
      </c>
      <c r="B6449" s="68" t="s">
        <v>3582</v>
      </c>
      <c r="C6449" s="68" t="s">
        <v>3583</v>
      </c>
      <c r="D6449" s="68" t="s">
        <v>3584</v>
      </c>
      <c r="E6449" s="68" t="s">
        <v>4540</v>
      </c>
      <c r="F6449" s="68" t="s">
        <v>4540</v>
      </c>
      <c r="G6449" s="68" t="s">
        <v>4541</v>
      </c>
      <c r="H6449" s="69">
        <v>4421670</v>
      </c>
      <c r="I6449" s="68" t="s">
        <v>5153</v>
      </c>
      <c r="J6449" s="70"/>
      <c r="K6449" s="68"/>
    </row>
    <row r="6450" spans="1:11">
      <c r="A6450" s="67" t="s">
        <v>3605</v>
      </c>
      <c r="B6450" s="68" t="s">
        <v>3606</v>
      </c>
      <c r="C6450" s="68" t="s">
        <v>3607</v>
      </c>
      <c r="D6450" s="68" t="s">
        <v>3608</v>
      </c>
      <c r="E6450" s="68" t="s">
        <v>4540</v>
      </c>
      <c r="F6450" s="68" t="s">
        <v>4540</v>
      </c>
      <c r="G6450" s="68" t="s">
        <v>4541</v>
      </c>
      <c r="H6450" s="69">
        <v>534800</v>
      </c>
      <c r="I6450" s="68" t="s">
        <v>5153</v>
      </c>
      <c r="J6450" s="70"/>
      <c r="K6450" s="68"/>
    </row>
    <row r="6451" spans="1:11">
      <c r="A6451" s="67" t="s">
        <v>4526</v>
      </c>
      <c r="B6451" s="68" t="s">
        <v>4527</v>
      </c>
      <c r="C6451" s="68" t="s">
        <v>3651</v>
      </c>
      <c r="D6451" s="68" t="s">
        <v>3652</v>
      </c>
      <c r="E6451" s="68" t="s">
        <v>4540</v>
      </c>
      <c r="F6451" s="68" t="s">
        <v>4540</v>
      </c>
      <c r="G6451" s="68" t="s">
        <v>4541</v>
      </c>
      <c r="H6451" s="69">
        <v>77500</v>
      </c>
      <c r="I6451" s="68" t="s">
        <v>5153</v>
      </c>
      <c r="J6451" s="70"/>
      <c r="K6451" s="68"/>
    </row>
    <row r="6452" spans="1:11">
      <c r="A6452" s="67" t="s">
        <v>4530</v>
      </c>
      <c r="B6452" s="68" t="s">
        <v>4531</v>
      </c>
      <c r="C6452" s="68" t="s">
        <v>3651</v>
      </c>
      <c r="D6452" s="68" t="s">
        <v>3652</v>
      </c>
      <c r="E6452" s="68" t="s">
        <v>4540</v>
      </c>
      <c r="F6452" s="68" t="s">
        <v>4540</v>
      </c>
      <c r="G6452" s="68" t="s">
        <v>4541</v>
      </c>
      <c r="H6452" s="69">
        <v>327200</v>
      </c>
      <c r="I6452" s="68" t="s">
        <v>5153</v>
      </c>
      <c r="J6452" s="70"/>
      <c r="K6452" s="68"/>
    </row>
    <row r="6453" spans="1:11">
      <c r="A6453" s="67" t="s">
        <v>4405</v>
      </c>
      <c r="B6453" s="68" t="s">
        <v>4406</v>
      </c>
      <c r="C6453" s="68" t="s">
        <v>3651</v>
      </c>
      <c r="D6453" s="68" t="s">
        <v>3652</v>
      </c>
      <c r="E6453" s="68" t="s">
        <v>4540</v>
      </c>
      <c r="F6453" s="68" t="s">
        <v>4540</v>
      </c>
      <c r="G6453" s="68" t="s">
        <v>4541</v>
      </c>
      <c r="H6453" s="69">
        <v>399000</v>
      </c>
      <c r="I6453" s="68" t="s">
        <v>5153</v>
      </c>
      <c r="J6453" s="70"/>
      <c r="K6453" s="68"/>
    </row>
    <row r="6454" spans="1:11">
      <c r="A6454" s="67" t="s">
        <v>4306</v>
      </c>
      <c r="B6454" s="68" t="s">
        <v>4307</v>
      </c>
      <c r="C6454" s="68" t="s">
        <v>3651</v>
      </c>
      <c r="D6454" s="68" t="s">
        <v>3652</v>
      </c>
      <c r="E6454" s="68" t="s">
        <v>4540</v>
      </c>
      <c r="F6454" s="68" t="s">
        <v>4540</v>
      </c>
      <c r="G6454" s="68" t="s">
        <v>4541</v>
      </c>
      <c r="H6454" s="69">
        <v>18373310</v>
      </c>
      <c r="I6454" s="68" t="s">
        <v>5153</v>
      </c>
      <c r="J6454" s="70"/>
      <c r="K6454" s="68"/>
    </row>
    <row r="6455" spans="1:11">
      <c r="A6455" s="67" t="s">
        <v>4532</v>
      </c>
      <c r="B6455" s="68" t="s">
        <v>4533</v>
      </c>
      <c r="C6455" s="68" t="s">
        <v>3651</v>
      </c>
      <c r="D6455" s="68" t="s">
        <v>3652</v>
      </c>
      <c r="E6455" s="68" t="s">
        <v>4540</v>
      </c>
      <c r="F6455" s="68" t="s">
        <v>4540</v>
      </c>
      <c r="G6455" s="68" t="s">
        <v>4541</v>
      </c>
      <c r="H6455" s="69">
        <v>1274737</v>
      </c>
      <c r="I6455" s="68" t="s">
        <v>5153</v>
      </c>
      <c r="J6455" s="70"/>
      <c r="K6455" s="68"/>
    </row>
    <row r="6456" spans="1:11">
      <c r="A6456" s="67" t="s">
        <v>4308</v>
      </c>
      <c r="B6456" s="68" t="s">
        <v>4309</v>
      </c>
      <c r="C6456" s="68" t="s">
        <v>3651</v>
      </c>
      <c r="D6456" s="68" t="s">
        <v>3652</v>
      </c>
      <c r="E6456" s="68" t="s">
        <v>4540</v>
      </c>
      <c r="F6456" s="68" t="s">
        <v>4540</v>
      </c>
      <c r="G6456" s="68" t="s">
        <v>4541</v>
      </c>
      <c r="H6456" s="69">
        <v>1137285</v>
      </c>
      <c r="I6456" s="68" t="s">
        <v>5153</v>
      </c>
      <c r="J6456" s="70"/>
      <c r="K6456" s="68"/>
    </row>
    <row r="6457" spans="1:11">
      <c r="A6457" s="67" t="s">
        <v>4255</v>
      </c>
      <c r="B6457" s="68" t="s">
        <v>4256</v>
      </c>
      <c r="C6457" s="68" t="s">
        <v>3651</v>
      </c>
      <c r="D6457" s="68" t="s">
        <v>3652</v>
      </c>
      <c r="E6457" s="68" t="s">
        <v>4540</v>
      </c>
      <c r="F6457" s="68" t="s">
        <v>4540</v>
      </c>
      <c r="G6457" s="68" t="s">
        <v>4541</v>
      </c>
      <c r="H6457" s="69">
        <v>10573274</v>
      </c>
      <c r="I6457" s="68" t="s">
        <v>5153</v>
      </c>
      <c r="J6457" s="70"/>
      <c r="K6457" s="68"/>
    </row>
    <row r="6458" spans="1:11">
      <c r="A6458" s="67" t="s">
        <v>3683</v>
      </c>
      <c r="B6458" s="68" t="s">
        <v>3684</v>
      </c>
      <c r="C6458" s="68" t="s">
        <v>3679</v>
      </c>
      <c r="D6458" s="68" t="s">
        <v>3680</v>
      </c>
      <c r="E6458" s="68" t="s">
        <v>4540</v>
      </c>
      <c r="F6458" s="68" t="s">
        <v>4540</v>
      </c>
      <c r="G6458" s="68" t="s">
        <v>4541</v>
      </c>
      <c r="H6458" s="69">
        <v>3905374</v>
      </c>
      <c r="I6458" s="68" t="s">
        <v>5153</v>
      </c>
      <c r="J6458" s="70"/>
      <c r="K6458" s="68"/>
    </row>
    <row r="6459" spans="1:11">
      <c r="A6459" s="67" t="s">
        <v>3687</v>
      </c>
      <c r="B6459" s="68" t="s">
        <v>3688</v>
      </c>
      <c r="C6459" s="68" t="s">
        <v>3689</v>
      </c>
      <c r="D6459" s="68" t="s">
        <v>3690</v>
      </c>
      <c r="E6459" s="68" t="s">
        <v>4540</v>
      </c>
      <c r="F6459" s="68" t="s">
        <v>4540</v>
      </c>
      <c r="G6459" s="68" t="s">
        <v>4541</v>
      </c>
      <c r="H6459" s="69">
        <v>339175</v>
      </c>
      <c r="I6459" s="68" t="s">
        <v>5153</v>
      </c>
      <c r="J6459" s="70"/>
      <c r="K6459" s="68"/>
    </row>
    <row r="6460" spans="1:11">
      <c r="A6460" s="67">
        <v>21340006</v>
      </c>
      <c r="B6460" s="68" t="s">
        <v>3895</v>
      </c>
      <c r="C6460" s="68" t="s">
        <v>3846</v>
      </c>
      <c r="D6460" s="68" t="s">
        <v>3847</v>
      </c>
      <c r="E6460" s="68" t="s">
        <v>4540</v>
      </c>
      <c r="F6460" s="68" t="s">
        <v>4540</v>
      </c>
      <c r="G6460" s="68" t="s">
        <v>4541</v>
      </c>
      <c r="H6460" s="69">
        <v>204624</v>
      </c>
      <c r="I6460" s="68" t="s">
        <v>5153</v>
      </c>
      <c r="J6460" s="70"/>
      <c r="K6460" s="68"/>
    </row>
    <row r="6461" spans="1:11">
      <c r="A6461" s="67" t="s">
        <v>4365</v>
      </c>
      <c r="B6461" s="68" t="s">
        <v>4366</v>
      </c>
      <c r="C6461" s="68" t="s">
        <v>3450</v>
      </c>
      <c r="D6461" s="68" t="s">
        <v>3451</v>
      </c>
      <c r="E6461" s="68" t="s">
        <v>4540</v>
      </c>
      <c r="F6461" s="68" t="s">
        <v>4540</v>
      </c>
      <c r="G6461" s="68" t="s">
        <v>4541</v>
      </c>
      <c r="H6461" s="69">
        <v>706107</v>
      </c>
      <c r="I6461" s="68" t="s">
        <v>5153</v>
      </c>
      <c r="J6461" s="70"/>
      <c r="K6461" s="68"/>
    </row>
    <row r="6462" spans="1:11">
      <c r="A6462" s="67" t="s">
        <v>3479</v>
      </c>
      <c r="B6462" s="68" t="s">
        <v>3480</v>
      </c>
      <c r="C6462" s="68" t="s">
        <v>3467</v>
      </c>
      <c r="D6462" s="68" t="s">
        <v>3468</v>
      </c>
      <c r="E6462" s="68" t="s">
        <v>4540</v>
      </c>
      <c r="F6462" s="68" t="s">
        <v>4540</v>
      </c>
      <c r="G6462" s="68" t="s">
        <v>4541</v>
      </c>
      <c r="H6462" s="69">
        <v>401968</v>
      </c>
      <c r="I6462" s="68" t="s">
        <v>5153</v>
      </c>
      <c r="J6462" s="70"/>
      <c r="K6462" s="68"/>
    </row>
    <row r="6463" spans="1:11">
      <c r="A6463" s="67" t="s">
        <v>3482</v>
      </c>
      <c r="B6463" s="68" t="s">
        <v>3483</v>
      </c>
      <c r="C6463" s="68" t="s">
        <v>3484</v>
      </c>
      <c r="D6463" s="68" t="s">
        <v>3485</v>
      </c>
      <c r="E6463" s="68" t="s">
        <v>4540</v>
      </c>
      <c r="F6463" s="68" t="s">
        <v>4540</v>
      </c>
      <c r="G6463" s="68" t="s">
        <v>4541</v>
      </c>
      <c r="H6463" s="69">
        <v>116408</v>
      </c>
      <c r="I6463" s="68" t="s">
        <v>5153</v>
      </c>
      <c r="J6463" s="70"/>
      <c r="K6463" s="68"/>
    </row>
    <row r="6464" spans="1:11">
      <c r="A6464" s="67" t="s">
        <v>4293</v>
      </c>
      <c r="B6464" s="68" t="s">
        <v>4294</v>
      </c>
      <c r="C6464" s="68" t="s">
        <v>3489</v>
      </c>
      <c r="D6464" s="68" t="s">
        <v>3490</v>
      </c>
      <c r="E6464" s="68" t="s">
        <v>4540</v>
      </c>
      <c r="F6464" s="68" t="s">
        <v>4540</v>
      </c>
      <c r="G6464" s="68" t="s">
        <v>4541</v>
      </c>
      <c r="H6464" s="69">
        <v>10768918</v>
      </c>
      <c r="I6464" s="68" t="s">
        <v>5153</v>
      </c>
      <c r="J6464" s="70"/>
      <c r="K6464" s="68"/>
    </row>
    <row r="6465" spans="1:11">
      <c r="A6465" s="67" t="s">
        <v>3501</v>
      </c>
      <c r="B6465" s="68" t="s">
        <v>3502</v>
      </c>
      <c r="C6465" s="68" t="s">
        <v>3489</v>
      </c>
      <c r="D6465" s="68" t="s">
        <v>3490</v>
      </c>
      <c r="E6465" s="68" t="s">
        <v>4540</v>
      </c>
      <c r="F6465" s="68" t="s">
        <v>4540</v>
      </c>
      <c r="G6465" s="68" t="s">
        <v>4541</v>
      </c>
      <c r="H6465" s="69">
        <v>65409</v>
      </c>
      <c r="I6465" s="68" t="s">
        <v>5153</v>
      </c>
      <c r="J6465" s="70"/>
      <c r="K6465" s="68"/>
    </row>
    <row r="6466" spans="1:11">
      <c r="A6466" s="67" t="s">
        <v>3504</v>
      </c>
      <c r="B6466" s="68" t="s">
        <v>3505</v>
      </c>
      <c r="C6466" s="68" t="s">
        <v>3489</v>
      </c>
      <c r="D6466" s="68" t="s">
        <v>3490</v>
      </c>
      <c r="E6466" s="68" t="s">
        <v>4540</v>
      </c>
      <c r="F6466" s="68" t="s">
        <v>4540</v>
      </c>
      <c r="G6466" s="68" t="s">
        <v>4541</v>
      </c>
      <c r="H6466" s="69">
        <v>1502243</v>
      </c>
      <c r="I6466" s="68" t="s">
        <v>5153</v>
      </c>
      <c r="J6466" s="70"/>
      <c r="K6466" s="68"/>
    </row>
    <row r="6467" spans="1:11">
      <c r="A6467" s="67" t="s">
        <v>3513</v>
      </c>
      <c r="B6467" s="68" t="s">
        <v>3514</v>
      </c>
      <c r="C6467" s="68" t="s">
        <v>3489</v>
      </c>
      <c r="D6467" s="68" t="s">
        <v>3490</v>
      </c>
      <c r="E6467" s="68" t="s">
        <v>4540</v>
      </c>
      <c r="F6467" s="68" t="s">
        <v>4540</v>
      </c>
      <c r="G6467" s="68" t="s">
        <v>4541</v>
      </c>
      <c r="H6467" s="69">
        <v>3391714</v>
      </c>
      <c r="I6467" s="68" t="s">
        <v>5153</v>
      </c>
      <c r="J6467" s="70"/>
      <c r="K6467" s="68"/>
    </row>
    <row r="6468" spans="1:11">
      <c r="A6468" s="67" t="s">
        <v>3519</v>
      </c>
      <c r="B6468" s="68" t="s">
        <v>3520</v>
      </c>
      <c r="C6468" s="68" t="s">
        <v>3489</v>
      </c>
      <c r="D6468" s="68" t="s">
        <v>3490</v>
      </c>
      <c r="E6468" s="68" t="s">
        <v>4540</v>
      </c>
      <c r="F6468" s="68" t="s">
        <v>4540</v>
      </c>
      <c r="G6468" s="68" t="s">
        <v>4541</v>
      </c>
      <c r="H6468" s="69">
        <v>105300</v>
      </c>
      <c r="I6468" s="68" t="s">
        <v>5153</v>
      </c>
      <c r="J6468" s="70"/>
      <c r="K6468" s="68"/>
    </row>
    <row r="6469" spans="1:11">
      <c r="A6469" s="67" t="s">
        <v>3522</v>
      </c>
      <c r="B6469" s="68" t="s">
        <v>3523</v>
      </c>
      <c r="C6469" s="68" t="s">
        <v>3489</v>
      </c>
      <c r="D6469" s="68" t="s">
        <v>3490</v>
      </c>
      <c r="E6469" s="68" t="s">
        <v>4540</v>
      </c>
      <c r="F6469" s="68" t="s">
        <v>4540</v>
      </c>
      <c r="G6469" s="68" t="s">
        <v>4541</v>
      </c>
      <c r="H6469" s="69">
        <v>1042771</v>
      </c>
      <c r="I6469" s="68" t="s">
        <v>5153</v>
      </c>
      <c r="J6469" s="70"/>
      <c r="K6469" s="68"/>
    </row>
    <row r="6470" spans="1:11">
      <c r="A6470" s="67" t="s">
        <v>3537</v>
      </c>
      <c r="B6470" s="68" t="s">
        <v>3538</v>
      </c>
      <c r="C6470" s="68" t="s">
        <v>3539</v>
      </c>
      <c r="D6470" s="68" t="s">
        <v>3540</v>
      </c>
      <c r="E6470" s="68" t="s">
        <v>4540</v>
      </c>
      <c r="F6470" s="68" t="s">
        <v>4540</v>
      </c>
      <c r="G6470" s="68" t="s">
        <v>4541</v>
      </c>
      <c r="H6470" s="69">
        <v>6275312</v>
      </c>
      <c r="I6470" s="68" t="s">
        <v>5153</v>
      </c>
      <c r="J6470" s="70"/>
      <c r="K6470" s="68"/>
    </row>
    <row r="6471" spans="1:11">
      <c r="A6471" s="67" t="s">
        <v>3541</v>
      </c>
      <c r="B6471" s="68" t="s">
        <v>3542</v>
      </c>
      <c r="C6471" s="68" t="s">
        <v>3539</v>
      </c>
      <c r="D6471" s="68" t="s">
        <v>3540</v>
      </c>
      <c r="E6471" s="68" t="s">
        <v>4540</v>
      </c>
      <c r="F6471" s="68" t="s">
        <v>4540</v>
      </c>
      <c r="G6471" s="68" t="s">
        <v>4541</v>
      </c>
      <c r="H6471" s="69">
        <v>464164</v>
      </c>
      <c r="I6471" s="68" t="s">
        <v>5153</v>
      </c>
      <c r="J6471" s="70"/>
      <c r="K6471" s="68"/>
    </row>
    <row r="6472" spans="1:11">
      <c r="A6472" s="67" t="s">
        <v>3543</v>
      </c>
      <c r="B6472" s="68" t="s">
        <v>3544</v>
      </c>
      <c r="C6472" s="68" t="s">
        <v>3539</v>
      </c>
      <c r="D6472" s="68" t="s">
        <v>3540</v>
      </c>
      <c r="E6472" s="68" t="s">
        <v>4540</v>
      </c>
      <c r="F6472" s="68" t="s">
        <v>4540</v>
      </c>
      <c r="G6472" s="68" t="s">
        <v>4541</v>
      </c>
      <c r="H6472" s="69">
        <v>402939</v>
      </c>
      <c r="I6472" s="68" t="s">
        <v>5153</v>
      </c>
      <c r="J6472" s="70"/>
      <c r="K6472" s="68"/>
    </row>
    <row r="6473" spans="1:11">
      <c r="A6473" s="67" t="s">
        <v>3545</v>
      </c>
      <c r="B6473" s="68" t="s">
        <v>3546</v>
      </c>
      <c r="C6473" s="68" t="s">
        <v>3539</v>
      </c>
      <c r="D6473" s="68" t="s">
        <v>3540</v>
      </c>
      <c r="E6473" s="68" t="s">
        <v>4540</v>
      </c>
      <c r="F6473" s="68" t="s">
        <v>4540</v>
      </c>
      <c r="G6473" s="68" t="s">
        <v>4541</v>
      </c>
      <c r="H6473" s="69">
        <v>3453399</v>
      </c>
      <c r="I6473" s="68" t="s">
        <v>5153</v>
      </c>
      <c r="J6473" s="70"/>
      <c r="K6473" s="68"/>
    </row>
    <row r="6474" spans="1:11">
      <c r="A6474" s="67" t="s">
        <v>3549</v>
      </c>
      <c r="B6474" s="68" t="s">
        <v>3550</v>
      </c>
      <c r="C6474" s="68" t="s">
        <v>3539</v>
      </c>
      <c r="D6474" s="68" t="s">
        <v>3540</v>
      </c>
      <c r="E6474" s="68" t="s">
        <v>4540</v>
      </c>
      <c r="F6474" s="68" t="s">
        <v>4540</v>
      </c>
      <c r="G6474" s="68" t="s">
        <v>4541</v>
      </c>
      <c r="H6474" s="69">
        <v>564239</v>
      </c>
      <c r="I6474" s="68" t="s">
        <v>5153</v>
      </c>
      <c r="J6474" s="70"/>
      <c r="K6474" s="68"/>
    </row>
    <row r="6475" spans="1:11">
      <c r="A6475" s="67" t="s">
        <v>4302</v>
      </c>
      <c r="B6475" s="68" t="s">
        <v>4303</v>
      </c>
      <c r="C6475" s="68" t="s">
        <v>3539</v>
      </c>
      <c r="D6475" s="68" t="s">
        <v>3540</v>
      </c>
      <c r="E6475" s="68" t="s">
        <v>4540</v>
      </c>
      <c r="F6475" s="68" t="s">
        <v>4540</v>
      </c>
      <c r="G6475" s="68" t="s">
        <v>4541</v>
      </c>
      <c r="H6475" s="69">
        <v>-168640</v>
      </c>
      <c r="I6475" s="68" t="s">
        <v>5153</v>
      </c>
      <c r="J6475" s="70"/>
      <c r="K6475" s="68"/>
    </row>
    <row r="6476" spans="1:11">
      <c r="A6476" s="67" t="s">
        <v>3553</v>
      </c>
      <c r="B6476" s="68" t="s">
        <v>3554</v>
      </c>
      <c r="C6476" s="68" t="s">
        <v>3555</v>
      </c>
      <c r="D6476" s="68" t="s">
        <v>3554</v>
      </c>
      <c r="E6476" s="68" t="s">
        <v>4540</v>
      </c>
      <c r="F6476" s="68" t="s">
        <v>4540</v>
      </c>
      <c r="G6476" s="68" t="s">
        <v>4541</v>
      </c>
      <c r="H6476" s="69">
        <v>356800</v>
      </c>
      <c r="I6476" s="68" t="s">
        <v>5153</v>
      </c>
      <c r="J6476" s="70"/>
      <c r="K6476" s="68"/>
    </row>
    <row r="6477" spans="1:11">
      <c r="A6477" s="67" t="s">
        <v>3556</v>
      </c>
      <c r="B6477" s="68" t="s">
        <v>3557</v>
      </c>
      <c r="C6477" s="68" t="s">
        <v>3555</v>
      </c>
      <c r="D6477" s="68" t="s">
        <v>3554</v>
      </c>
      <c r="E6477" s="68" t="s">
        <v>4540</v>
      </c>
      <c r="F6477" s="68" t="s">
        <v>4540</v>
      </c>
      <c r="G6477" s="68" t="s">
        <v>4541</v>
      </c>
      <c r="H6477" s="69">
        <v>248360</v>
      </c>
      <c r="I6477" s="68" t="s">
        <v>5153</v>
      </c>
      <c r="J6477" s="70"/>
      <c r="K6477" s="68"/>
    </row>
    <row r="6478" spans="1:11">
      <c r="A6478" s="67" t="s">
        <v>3562</v>
      </c>
      <c r="B6478" s="68" t="s">
        <v>3563</v>
      </c>
      <c r="C6478" s="68" t="s">
        <v>3564</v>
      </c>
      <c r="D6478" s="68" t="s">
        <v>3563</v>
      </c>
      <c r="E6478" s="68" t="s">
        <v>4540</v>
      </c>
      <c r="F6478" s="68" t="s">
        <v>4540</v>
      </c>
      <c r="G6478" s="68" t="s">
        <v>4541</v>
      </c>
      <c r="H6478" s="69">
        <v>911561</v>
      </c>
      <c r="I6478" s="68" t="s">
        <v>5153</v>
      </c>
      <c r="J6478" s="70"/>
      <c r="K6478" s="68"/>
    </row>
    <row r="6479" spans="1:11">
      <c r="A6479" s="67" t="s">
        <v>3581</v>
      </c>
      <c r="B6479" s="68" t="s">
        <v>3582</v>
      </c>
      <c r="C6479" s="68" t="s">
        <v>3583</v>
      </c>
      <c r="D6479" s="68" t="s">
        <v>3584</v>
      </c>
      <c r="E6479" s="68" t="s">
        <v>4540</v>
      </c>
      <c r="F6479" s="68" t="s">
        <v>4540</v>
      </c>
      <c r="G6479" s="68" t="s">
        <v>4541</v>
      </c>
      <c r="H6479" s="69">
        <v>4421670</v>
      </c>
      <c r="I6479" s="68" t="s">
        <v>5153</v>
      </c>
      <c r="J6479" s="70"/>
      <c r="K6479" s="68"/>
    </row>
    <row r="6480" spans="1:11">
      <c r="A6480" s="67" t="s">
        <v>3605</v>
      </c>
      <c r="B6480" s="68" t="s">
        <v>3606</v>
      </c>
      <c r="C6480" s="68" t="s">
        <v>3607</v>
      </c>
      <c r="D6480" s="68" t="s">
        <v>3608</v>
      </c>
      <c r="E6480" s="68" t="s">
        <v>4540</v>
      </c>
      <c r="F6480" s="68" t="s">
        <v>4540</v>
      </c>
      <c r="G6480" s="68" t="s">
        <v>4541</v>
      </c>
      <c r="H6480" s="69">
        <v>534800</v>
      </c>
      <c r="I6480" s="68" t="s">
        <v>5153</v>
      </c>
      <c r="J6480" s="70"/>
      <c r="K6480" s="68"/>
    </row>
    <row r="6481" spans="1:11">
      <c r="A6481" s="67" t="s">
        <v>4526</v>
      </c>
      <c r="B6481" s="68" t="s">
        <v>4527</v>
      </c>
      <c r="C6481" s="68" t="s">
        <v>3651</v>
      </c>
      <c r="D6481" s="68" t="s">
        <v>3652</v>
      </c>
      <c r="E6481" s="68" t="s">
        <v>4540</v>
      </c>
      <c r="F6481" s="68" t="s">
        <v>4540</v>
      </c>
      <c r="G6481" s="68" t="s">
        <v>4541</v>
      </c>
      <c r="H6481" s="69">
        <v>77500</v>
      </c>
      <c r="I6481" s="68" t="s">
        <v>5153</v>
      </c>
      <c r="J6481" s="70"/>
      <c r="K6481" s="68"/>
    </row>
    <row r="6482" spans="1:11">
      <c r="A6482" s="67" t="s">
        <v>4530</v>
      </c>
      <c r="B6482" s="68" t="s">
        <v>4531</v>
      </c>
      <c r="C6482" s="68" t="s">
        <v>3651</v>
      </c>
      <c r="D6482" s="68" t="s">
        <v>3652</v>
      </c>
      <c r="E6482" s="68" t="s">
        <v>4540</v>
      </c>
      <c r="F6482" s="68" t="s">
        <v>4540</v>
      </c>
      <c r="G6482" s="68" t="s">
        <v>4541</v>
      </c>
      <c r="H6482" s="69">
        <v>327200</v>
      </c>
      <c r="I6482" s="68" t="s">
        <v>5153</v>
      </c>
      <c r="J6482" s="70"/>
      <c r="K6482" s="68"/>
    </row>
    <row r="6483" spans="1:11">
      <c r="A6483" s="67" t="s">
        <v>4405</v>
      </c>
      <c r="B6483" s="68" t="s">
        <v>4406</v>
      </c>
      <c r="C6483" s="68" t="s">
        <v>3651</v>
      </c>
      <c r="D6483" s="68" t="s">
        <v>3652</v>
      </c>
      <c r="E6483" s="68" t="s">
        <v>4540</v>
      </c>
      <c r="F6483" s="68" t="s">
        <v>4540</v>
      </c>
      <c r="G6483" s="68" t="s">
        <v>4541</v>
      </c>
      <c r="H6483" s="69">
        <v>399000</v>
      </c>
      <c r="I6483" s="68" t="s">
        <v>5153</v>
      </c>
      <c r="J6483" s="70"/>
      <c r="K6483" s="68"/>
    </row>
    <row r="6484" spans="1:11">
      <c r="A6484" s="67" t="s">
        <v>4306</v>
      </c>
      <c r="B6484" s="68" t="s">
        <v>4307</v>
      </c>
      <c r="C6484" s="68" t="s">
        <v>3651</v>
      </c>
      <c r="D6484" s="68" t="s">
        <v>3652</v>
      </c>
      <c r="E6484" s="68" t="s">
        <v>4540</v>
      </c>
      <c r="F6484" s="68" t="s">
        <v>4540</v>
      </c>
      <c r="G6484" s="68" t="s">
        <v>4541</v>
      </c>
      <c r="H6484" s="69">
        <v>18434720</v>
      </c>
      <c r="I6484" s="68" t="s">
        <v>5153</v>
      </c>
      <c r="J6484" s="70"/>
      <c r="K6484" s="68"/>
    </row>
    <row r="6485" spans="1:11">
      <c r="A6485" s="67" t="s">
        <v>4532</v>
      </c>
      <c r="B6485" s="68" t="s">
        <v>4533</v>
      </c>
      <c r="C6485" s="68" t="s">
        <v>3651</v>
      </c>
      <c r="D6485" s="68" t="s">
        <v>3652</v>
      </c>
      <c r="E6485" s="68" t="s">
        <v>4540</v>
      </c>
      <c r="F6485" s="68" t="s">
        <v>4540</v>
      </c>
      <c r="G6485" s="68" t="s">
        <v>4541</v>
      </c>
      <c r="H6485" s="69">
        <v>1274737</v>
      </c>
      <c r="I6485" s="68" t="s">
        <v>5153</v>
      </c>
      <c r="J6485" s="70"/>
      <c r="K6485" s="68"/>
    </row>
    <row r="6486" spans="1:11">
      <c r="A6486" s="67" t="s">
        <v>4308</v>
      </c>
      <c r="B6486" s="68" t="s">
        <v>4309</v>
      </c>
      <c r="C6486" s="68" t="s">
        <v>3651</v>
      </c>
      <c r="D6486" s="68" t="s">
        <v>3652</v>
      </c>
      <c r="E6486" s="68" t="s">
        <v>4540</v>
      </c>
      <c r="F6486" s="68" t="s">
        <v>4540</v>
      </c>
      <c r="G6486" s="68" t="s">
        <v>4541</v>
      </c>
      <c r="H6486" s="69">
        <v>1137289</v>
      </c>
      <c r="I6486" s="68" t="s">
        <v>5153</v>
      </c>
      <c r="J6486" s="70"/>
      <c r="K6486" s="68"/>
    </row>
    <row r="6487" spans="1:11">
      <c r="A6487" s="67" t="s">
        <v>4255</v>
      </c>
      <c r="B6487" s="68" t="s">
        <v>4256</v>
      </c>
      <c r="C6487" s="68" t="s">
        <v>3651</v>
      </c>
      <c r="D6487" s="68" t="s">
        <v>3652</v>
      </c>
      <c r="E6487" s="68" t="s">
        <v>4540</v>
      </c>
      <c r="F6487" s="68" t="s">
        <v>4540</v>
      </c>
      <c r="G6487" s="68" t="s">
        <v>4541</v>
      </c>
      <c r="H6487" s="69">
        <v>10573291</v>
      </c>
      <c r="I6487" s="68" t="s">
        <v>5153</v>
      </c>
      <c r="J6487" s="70"/>
      <c r="K6487" s="68"/>
    </row>
    <row r="6488" spans="1:11">
      <c r="A6488" s="67" t="s">
        <v>3683</v>
      </c>
      <c r="B6488" s="68" t="s">
        <v>3684</v>
      </c>
      <c r="C6488" s="68" t="s">
        <v>3679</v>
      </c>
      <c r="D6488" s="68" t="s">
        <v>3680</v>
      </c>
      <c r="E6488" s="68" t="s">
        <v>4540</v>
      </c>
      <c r="F6488" s="68" t="s">
        <v>4540</v>
      </c>
      <c r="G6488" s="68" t="s">
        <v>4541</v>
      </c>
      <c r="H6488" s="69">
        <v>3905375</v>
      </c>
      <c r="I6488" s="68" t="s">
        <v>5153</v>
      </c>
      <c r="J6488" s="70"/>
      <c r="K6488" s="68"/>
    </row>
    <row r="6489" spans="1:11">
      <c r="A6489" s="67" t="s">
        <v>3687</v>
      </c>
      <c r="B6489" s="68" t="s">
        <v>3688</v>
      </c>
      <c r="C6489" s="68" t="s">
        <v>3689</v>
      </c>
      <c r="D6489" s="68" t="s">
        <v>3690</v>
      </c>
      <c r="E6489" s="68" t="s">
        <v>4540</v>
      </c>
      <c r="F6489" s="68" t="s">
        <v>4540</v>
      </c>
      <c r="G6489" s="68" t="s">
        <v>4541</v>
      </c>
      <c r="H6489" s="69">
        <v>339175</v>
      </c>
      <c r="I6489" s="68" t="s">
        <v>5153</v>
      </c>
      <c r="J6489" s="70"/>
      <c r="K6489" s="68"/>
    </row>
    <row r="6490" spans="1:11">
      <c r="A6490" s="67">
        <v>10710011</v>
      </c>
      <c r="B6490" s="68" t="s">
        <v>3572</v>
      </c>
      <c r="C6490" s="68" t="s">
        <v>3564</v>
      </c>
      <c r="D6490" s="68" t="s">
        <v>3563</v>
      </c>
      <c r="E6490" s="68" t="s">
        <v>4542</v>
      </c>
      <c r="F6490" s="68" t="s">
        <v>4542</v>
      </c>
      <c r="G6490" s="68" t="s">
        <v>4543</v>
      </c>
      <c r="H6490" s="69">
        <v>388664</v>
      </c>
      <c r="I6490" s="68" t="s">
        <v>5153</v>
      </c>
      <c r="J6490" s="70"/>
      <c r="K6490" s="68"/>
    </row>
    <row r="6491" spans="1:11">
      <c r="A6491" s="67">
        <v>20420004</v>
      </c>
      <c r="B6491" s="68" t="s">
        <v>3658</v>
      </c>
      <c r="C6491" s="68" t="s">
        <v>3651</v>
      </c>
      <c r="D6491" s="68" t="s">
        <v>3652</v>
      </c>
      <c r="E6491" s="68" t="s">
        <v>4542</v>
      </c>
      <c r="F6491" s="68" t="s">
        <v>4542</v>
      </c>
      <c r="G6491" s="68" t="s">
        <v>4543</v>
      </c>
      <c r="H6491" s="69">
        <v>681029</v>
      </c>
      <c r="I6491" s="68" t="s">
        <v>5153</v>
      </c>
      <c r="J6491" s="70"/>
      <c r="K6491" s="68"/>
    </row>
    <row r="6492" spans="1:11">
      <c r="A6492" s="67">
        <v>20860001</v>
      </c>
      <c r="B6492" s="68" t="s">
        <v>3760</v>
      </c>
      <c r="C6492" s="68" t="s">
        <v>3749</v>
      </c>
      <c r="D6492" s="68" t="s">
        <v>3750</v>
      </c>
      <c r="E6492" s="68" t="s">
        <v>4542</v>
      </c>
      <c r="F6492" s="68" t="s">
        <v>4542</v>
      </c>
      <c r="G6492" s="68" t="s">
        <v>4543</v>
      </c>
      <c r="H6492" s="69">
        <v>437458</v>
      </c>
      <c r="I6492" s="68" t="s">
        <v>5153</v>
      </c>
      <c r="J6492" s="70"/>
      <c r="K6492" s="68"/>
    </row>
    <row r="6493" spans="1:11">
      <c r="A6493" s="67">
        <v>21340006</v>
      </c>
      <c r="B6493" s="68" t="s">
        <v>3895</v>
      </c>
      <c r="C6493" s="68" t="s">
        <v>3846</v>
      </c>
      <c r="D6493" s="68" t="s">
        <v>3847</v>
      </c>
      <c r="E6493" s="68" t="s">
        <v>4542</v>
      </c>
      <c r="F6493" s="68" t="s">
        <v>4542</v>
      </c>
      <c r="G6493" s="68" t="s">
        <v>4543</v>
      </c>
      <c r="H6493" s="69">
        <v>978680</v>
      </c>
      <c r="I6493" s="68" t="s">
        <v>5153</v>
      </c>
      <c r="J6493" s="70"/>
      <c r="K6493" s="68"/>
    </row>
    <row r="6494" spans="1:11">
      <c r="A6494" s="67" t="s">
        <v>3448</v>
      </c>
      <c r="B6494" s="68" t="s">
        <v>3449</v>
      </c>
      <c r="C6494" s="68" t="s">
        <v>3450</v>
      </c>
      <c r="D6494" s="68" t="s">
        <v>3451</v>
      </c>
      <c r="E6494" s="68" t="s">
        <v>4542</v>
      </c>
      <c r="F6494" s="68" t="s">
        <v>4542</v>
      </c>
      <c r="G6494" s="68" t="s">
        <v>4543</v>
      </c>
      <c r="H6494" s="69">
        <v>593599</v>
      </c>
      <c r="I6494" s="68" t="s">
        <v>5153</v>
      </c>
      <c r="J6494" s="70"/>
      <c r="K6494" s="68"/>
    </row>
    <row r="6495" spans="1:11">
      <c r="A6495" s="67" t="s">
        <v>4365</v>
      </c>
      <c r="B6495" s="68" t="s">
        <v>4366</v>
      </c>
      <c r="C6495" s="68" t="s">
        <v>3450</v>
      </c>
      <c r="D6495" s="68" t="s">
        <v>3451</v>
      </c>
      <c r="E6495" s="68" t="s">
        <v>4542</v>
      </c>
      <c r="F6495" s="68" t="s">
        <v>4542</v>
      </c>
      <c r="G6495" s="68" t="s">
        <v>4543</v>
      </c>
      <c r="H6495" s="69">
        <v>1272900</v>
      </c>
      <c r="I6495" s="68" t="s">
        <v>5153</v>
      </c>
      <c r="J6495" s="70"/>
      <c r="K6495" s="68"/>
    </row>
    <row r="6496" spans="1:11">
      <c r="A6496" s="67" t="s">
        <v>3465</v>
      </c>
      <c r="B6496" s="68" t="s">
        <v>3466</v>
      </c>
      <c r="C6496" s="68" t="s">
        <v>3467</v>
      </c>
      <c r="D6496" s="68" t="s">
        <v>3468</v>
      </c>
      <c r="E6496" s="68" t="s">
        <v>4542</v>
      </c>
      <c r="F6496" s="68" t="s">
        <v>4542</v>
      </c>
      <c r="G6496" s="68" t="s">
        <v>4543</v>
      </c>
      <c r="H6496" s="69">
        <v>1807202</v>
      </c>
      <c r="I6496" s="68" t="s">
        <v>5153</v>
      </c>
      <c r="J6496" s="70"/>
      <c r="K6496" s="68"/>
    </row>
    <row r="6497" spans="1:11">
      <c r="A6497" s="67" t="s">
        <v>3476</v>
      </c>
      <c r="B6497" s="68" t="s">
        <v>3477</v>
      </c>
      <c r="C6497" s="68" t="s">
        <v>3467</v>
      </c>
      <c r="D6497" s="68" t="s">
        <v>3468</v>
      </c>
      <c r="E6497" s="68" t="s">
        <v>4542</v>
      </c>
      <c r="F6497" s="68" t="s">
        <v>4542</v>
      </c>
      <c r="G6497" s="68" t="s">
        <v>4543</v>
      </c>
      <c r="H6497" s="69">
        <v>2250208</v>
      </c>
      <c r="I6497" s="68" t="s">
        <v>5153</v>
      </c>
      <c r="J6497" s="70"/>
      <c r="K6497" s="68"/>
    </row>
    <row r="6498" spans="1:11">
      <c r="A6498" s="67" t="s">
        <v>3479</v>
      </c>
      <c r="B6498" s="68" t="s">
        <v>3480</v>
      </c>
      <c r="C6498" s="68" t="s">
        <v>3467</v>
      </c>
      <c r="D6498" s="68" t="s">
        <v>3468</v>
      </c>
      <c r="E6498" s="68" t="s">
        <v>4542</v>
      </c>
      <c r="F6498" s="68" t="s">
        <v>4542</v>
      </c>
      <c r="G6498" s="68" t="s">
        <v>4543</v>
      </c>
      <c r="H6498" s="69">
        <v>5955141</v>
      </c>
      <c r="I6498" s="68" t="s">
        <v>5153</v>
      </c>
      <c r="J6498" s="70"/>
      <c r="K6498" s="68"/>
    </row>
    <row r="6499" spans="1:11">
      <c r="A6499" s="67" t="s">
        <v>3482</v>
      </c>
      <c r="B6499" s="68" t="s">
        <v>3483</v>
      </c>
      <c r="C6499" s="68" t="s">
        <v>3484</v>
      </c>
      <c r="D6499" s="68" t="s">
        <v>3485</v>
      </c>
      <c r="E6499" s="68" t="s">
        <v>4542</v>
      </c>
      <c r="F6499" s="68" t="s">
        <v>4542</v>
      </c>
      <c r="G6499" s="68" t="s">
        <v>4543</v>
      </c>
      <c r="H6499" s="69">
        <v>222508</v>
      </c>
      <c r="I6499" s="68" t="s">
        <v>5153</v>
      </c>
      <c r="J6499" s="70"/>
      <c r="K6499" s="68"/>
    </row>
    <row r="6500" spans="1:11">
      <c r="A6500" s="67" t="s">
        <v>3487</v>
      </c>
      <c r="B6500" s="68" t="s">
        <v>3488</v>
      </c>
      <c r="C6500" s="68" t="s">
        <v>3489</v>
      </c>
      <c r="D6500" s="68" t="s">
        <v>3490</v>
      </c>
      <c r="E6500" s="68" t="s">
        <v>4542</v>
      </c>
      <c r="F6500" s="68" t="s">
        <v>4542</v>
      </c>
      <c r="G6500" s="68" t="s">
        <v>4543</v>
      </c>
      <c r="H6500" s="69">
        <v>1836709</v>
      </c>
      <c r="I6500" s="68" t="s">
        <v>5153</v>
      </c>
      <c r="J6500" s="70"/>
      <c r="K6500" s="68"/>
    </row>
    <row r="6501" spans="1:11">
      <c r="A6501" s="67" t="s">
        <v>4521</v>
      </c>
      <c r="B6501" s="68" t="s">
        <v>4522</v>
      </c>
      <c r="C6501" s="68" t="s">
        <v>3489</v>
      </c>
      <c r="D6501" s="68" t="s">
        <v>3490</v>
      </c>
      <c r="E6501" s="68" t="s">
        <v>4542</v>
      </c>
      <c r="F6501" s="68" t="s">
        <v>4542</v>
      </c>
      <c r="G6501" s="68" t="s">
        <v>4543</v>
      </c>
      <c r="H6501" s="69">
        <v>673790</v>
      </c>
      <c r="I6501" s="68" t="s">
        <v>5153</v>
      </c>
      <c r="J6501" s="70"/>
      <c r="K6501" s="68"/>
    </row>
    <row r="6502" spans="1:11">
      <c r="A6502" s="67" t="s">
        <v>4523</v>
      </c>
      <c r="B6502" s="68" t="s">
        <v>4524</v>
      </c>
      <c r="C6502" s="68" t="s">
        <v>3489</v>
      </c>
      <c r="D6502" s="68" t="s">
        <v>3490</v>
      </c>
      <c r="E6502" s="68" t="s">
        <v>4542</v>
      </c>
      <c r="F6502" s="68" t="s">
        <v>4542</v>
      </c>
      <c r="G6502" s="68" t="s">
        <v>4543</v>
      </c>
      <c r="H6502" s="69">
        <v>68665</v>
      </c>
      <c r="I6502" s="68" t="s">
        <v>5153</v>
      </c>
      <c r="J6502" s="70"/>
      <c r="K6502" s="68"/>
    </row>
    <row r="6503" spans="1:11">
      <c r="A6503" s="67" t="s">
        <v>3504</v>
      </c>
      <c r="B6503" s="68" t="s">
        <v>3505</v>
      </c>
      <c r="C6503" s="68" t="s">
        <v>3489</v>
      </c>
      <c r="D6503" s="68" t="s">
        <v>3490</v>
      </c>
      <c r="E6503" s="68" t="s">
        <v>4542</v>
      </c>
      <c r="F6503" s="68" t="s">
        <v>4542</v>
      </c>
      <c r="G6503" s="68" t="s">
        <v>4543</v>
      </c>
      <c r="H6503" s="69">
        <v>237378</v>
      </c>
      <c r="I6503" s="68" t="s">
        <v>5153</v>
      </c>
      <c r="J6503" s="70"/>
      <c r="K6503" s="68"/>
    </row>
    <row r="6504" spans="1:11">
      <c r="A6504" s="67" t="s">
        <v>4241</v>
      </c>
      <c r="B6504" s="68" t="s">
        <v>4242</v>
      </c>
      <c r="C6504" s="68" t="s">
        <v>3489</v>
      </c>
      <c r="D6504" s="68" t="s">
        <v>3490</v>
      </c>
      <c r="E6504" s="68" t="s">
        <v>4542</v>
      </c>
      <c r="F6504" s="68" t="s">
        <v>4542</v>
      </c>
      <c r="G6504" s="68" t="s">
        <v>4543</v>
      </c>
      <c r="H6504" s="69">
        <v>1184854</v>
      </c>
      <c r="I6504" s="68" t="s">
        <v>5153</v>
      </c>
      <c r="J6504" s="70"/>
      <c r="K6504" s="68"/>
    </row>
    <row r="6505" spans="1:11">
      <c r="A6505" s="67" t="s">
        <v>3507</v>
      </c>
      <c r="B6505" s="68" t="s">
        <v>3508</v>
      </c>
      <c r="C6505" s="68" t="s">
        <v>3489</v>
      </c>
      <c r="D6505" s="68" t="s">
        <v>3490</v>
      </c>
      <c r="E6505" s="68" t="s">
        <v>4542</v>
      </c>
      <c r="F6505" s="68" t="s">
        <v>4542</v>
      </c>
      <c r="G6505" s="68" t="s">
        <v>4543</v>
      </c>
      <c r="H6505" s="69">
        <v>6405119</v>
      </c>
      <c r="I6505" s="68" t="s">
        <v>5153</v>
      </c>
      <c r="J6505" s="70"/>
      <c r="K6505" s="68"/>
    </row>
    <row r="6506" spans="1:11">
      <c r="A6506" s="67" t="s">
        <v>3510</v>
      </c>
      <c r="B6506" s="68" t="s">
        <v>3511</v>
      </c>
      <c r="C6506" s="68" t="s">
        <v>3489</v>
      </c>
      <c r="D6506" s="68" t="s">
        <v>3490</v>
      </c>
      <c r="E6506" s="68" t="s">
        <v>4542</v>
      </c>
      <c r="F6506" s="68" t="s">
        <v>4542</v>
      </c>
      <c r="G6506" s="68" t="s">
        <v>4543</v>
      </c>
      <c r="H6506" s="69">
        <v>7331780</v>
      </c>
      <c r="I6506" s="68" t="s">
        <v>5153</v>
      </c>
      <c r="J6506" s="70"/>
      <c r="K6506" s="68"/>
    </row>
    <row r="6507" spans="1:11">
      <c r="A6507" s="67" t="s">
        <v>4295</v>
      </c>
      <c r="B6507" s="68" t="s">
        <v>3520</v>
      </c>
      <c r="C6507" s="68" t="s">
        <v>3489</v>
      </c>
      <c r="D6507" s="68" t="s">
        <v>3490</v>
      </c>
      <c r="E6507" s="68" t="s">
        <v>4542</v>
      </c>
      <c r="F6507" s="68" t="s">
        <v>4542</v>
      </c>
      <c r="G6507" s="68" t="s">
        <v>4543</v>
      </c>
      <c r="H6507" s="69">
        <v>1098796</v>
      </c>
      <c r="I6507" s="68" t="s">
        <v>5153</v>
      </c>
      <c r="J6507" s="70"/>
      <c r="K6507" s="68"/>
    </row>
    <row r="6508" spans="1:11">
      <c r="A6508" s="67" t="s">
        <v>3513</v>
      </c>
      <c r="B6508" s="68" t="s">
        <v>3514</v>
      </c>
      <c r="C6508" s="68" t="s">
        <v>3489</v>
      </c>
      <c r="D6508" s="68" t="s">
        <v>3490</v>
      </c>
      <c r="E6508" s="68" t="s">
        <v>4542</v>
      </c>
      <c r="F6508" s="68" t="s">
        <v>4542</v>
      </c>
      <c r="G6508" s="68" t="s">
        <v>4543</v>
      </c>
      <c r="H6508" s="69">
        <v>3837820</v>
      </c>
      <c r="I6508" s="68" t="s">
        <v>5153</v>
      </c>
      <c r="J6508" s="70"/>
      <c r="K6508" s="68"/>
    </row>
    <row r="6509" spans="1:11">
      <c r="A6509" s="67" t="s">
        <v>3519</v>
      </c>
      <c r="B6509" s="68" t="s">
        <v>3520</v>
      </c>
      <c r="C6509" s="68" t="s">
        <v>3489</v>
      </c>
      <c r="D6509" s="68" t="s">
        <v>3490</v>
      </c>
      <c r="E6509" s="68" t="s">
        <v>4542</v>
      </c>
      <c r="F6509" s="68" t="s">
        <v>4542</v>
      </c>
      <c r="G6509" s="68" t="s">
        <v>4543</v>
      </c>
      <c r="H6509" s="69">
        <v>7142077</v>
      </c>
      <c r="I6509" s="68" t="s">
        <v>5153</v>
      </c>
      <c r="J6509" s="70"/>
      <c r="K6509" s="68"/>
    </row>
    <row r="6510" spans="1:11">
      <c r="A6510" s="67" t="s">
        <v>4220</v>
      </c>
      <c r="B6510" s="68" t="s">
        <v>4221</v>
      </c>
      <c r="C6510" s="68" t="s">
        <v>3489</v>
      </c>
      <c r="D6510" s="68" t="s">
        <v>3490</v>
      </c>
      <c r="E6510" s="68" t="s">
        <v>4542</v>
      </c>
      <c r="F6510" s="68" t="s">
        <v>4542</v>
      </c>
      <c r="G6510" s="68" t="s">
        <v>4543</v>
      </c>
      <c r="H6510" s="69">
        <v>899080</v>
      </c>
      <c r="I6510" s="68" t="s">
        <v>5153</v>
      </c>
      <c r="J6510" s="70"/>
      <c r="K6510" s="68"/>
    </row>
    <row r="6511" spans="1:11">
      <c r="A6511" s="67" t="s">
        <v>4207</v>
      </c>
      <c r="B6511" s="68" t="s">
        <v>4208</v>
      </c>
      <c r="C6511" s="68" t="s">
        <v>3489</v>
      </c>
      <c r="D6511" s="68" t="s">
        <v>3490</v>
      </c>
      <c r="E6511" s="68" t="s">
        <v>4542</v>
      </c>
      <c r="F6511" s="68" t="s">
        <v>4542</v>
      </c>
      <c r="G6511" s="68" t="s">
        <v>4543</v>
      </c>
      <c r="H6511" s="69">
        <v>15966319</v>
      </c>
      <c r="I6511" s="68" t="s">
        <v>5153</v>
      </c>
      <c r="J6511" s="70"/>
      <c r="K6511" s="68"/>
    </row>
    <row r="6512" spans="1:11">
      <c r="A6512" s="67" t="s">
        <v>3533</v>
      </c>
      <c r="B6512" s="68" t="s">
        <v>3520</v>
      </c>
      <c r="C6512" s="68" t="s">
        <v>3489</v>
      </c>
      <c r="D6512" s="68" t="s">
        <v>3490</v>
      </c>
      <c r="E6512" s="68" t="s">
        <v>4542</v>
      </c>
      <c r="F6512" s="68" t="s">
        <v>4542</v>
      </c>
      <c r="G6512" s="68" t="s">
        <v>4543</v>
      </c>
      <c r="H6512" s="69">
        <v>1272434</v>
      </c>
      <c r="I6512" s="68" t="s">
        <v>5153</v>
      </c>
      <c r="J6512" s="70"/>
      <c r="K6512" s="68"/>
    </row>
    <row r="6513" spans="1:11">
      <c r="A6513" s="67" t="s">
        <v>3537</v>
      </c>
      <c r="B6513" s="68" t="s">
        <v>3538</v>
      </c>
      <c r="C6513" s="68" t="s">
        <v>3539</v>
      </c>
      <c r="D6513" s="68" t="s">
        <v>3540</v>
      </c>
      <c r="E6513" s="68" t="s">
        <v>4542</v>
      </c>
      <c r="F6513" s="68" t="s">
        <v>4542</v>
      </c>
      <c r="G6513" s="68" t="s">
        <v>4543</v>
      </c>
      <c r="H6513" s="69">
        <v>6993999</v>
      </c>
      <c r="I6513" s="68" t="s">
        <v>5153</v>
      </c>
      <c r="J6513" s="70"/>
      <c r="K6513" s="68"/>
    </row>
    <row r="6514" spans="1:11">
      <c r="A6514" s="67" t="s">
        <v>3541</v>
      </c>
      <c r="B6514" s="68" t="s">
        <v>3542</v>
      </c>
      <c r="C6514" s="68" t="s">
        <v>3539</v>
      </c>
      <c r="D6514" s="68" t="s">
        <v>3540</v>
      </c>
      <c r="E6514" s="68" t="s">
        <v>4542</v>
      </c>
      <c r="F6514" s="68" t="s">
        <v>4542</v>
      </c>
      <c r="G6514" s="68" t="s">
        <v>4543</v>
      </c>
      <c r="H6514" s="69">
        <v>12238043</v>
      </c>
      <c r="I6514" s="68" t="s">
        <v>5153</v>
      </c>
      <c r="J6514" s="70"/>
      <c r="K6514" s="68"/>
    </row>
    <row r="6515" spans="1:11">
      <c r="A6515" s="67" t="s">
        <v>3543</v>
      </c>
      <c r="B6515" s="68" t="s">
        <v>3544</v>
      </c>
      <c r="C6515" s="68" t="s">
        <v>3539</v>
      </c>
      <c r="D6515" s="68" t="s">
        <v>3540</v>
      </c>
      <c r="E6515" s="68" t="s">
        <v>4542</v>
      </c>
      <c r="F6515" s="68" t="s">
        <v>4542</v>
      </c>
      <c r="G6515" s="68" t="s">
        <v>4543</v>
      </c>
      <c r="H6515" s="69">
        <v>7538483</v>
      </c>
      <c r="I6515" s="68" t="s">
        <v>5153</v>
      </c>
      <c r="J6515" s="70"/>
      <c r="K6515" s="68"/>
    </row>
    <row r="6516" spans="1:11">
      <c r="A6516" s="67" t="s">
        <v>3545</v>
      </c>
      <c r="B6516" s="68" t="s">
        <v>3546</v>
      </c>
      <c r="C6516" s="68" t="s">
        <v>3539</v>
      </c>
      <c r="D6516" s="68" t="s">
        <v>3540</v>
      </c>
      <c r="E6516" s="68" t="s">
        <v>4542</v>
      </c>
      <c r="F6516" s="68" t="s">
        <v>4542</v>
      </c>
      <c r="G6516" s="68" t="s">
        <v>4543</v>
      </c>
      <c r="H6516" s="69">
        <v>12755601</v>
      </c>
      <c r="I6516" s="68" t="s">
        <v>5153</v>
      </c>
      <c r="J6516" s="70"/>
      <c r="K6516" s="68"/>
    </row>
    <row r="6517" spans="1:11">
      <c r="A6517" s="67" t="s">
        <v>4302</v>
      </c>
      <c r="B6517" s="68" t="s">
        <v>4303</v>
      </c>
      <c r="C6517" s="68" t="s">
        <v>3539</v>
      </c>
      <c r="D6517" s="68" t="s">
        <v>3540</v>
      </c>
      <c r="E6517" s="68" t="s">
        <v>4542</v>
      </c>
      <c r="F6517" s="68" t="s">
        <v>4542</v>
      </c>
      <c r="G6517" s="68" t="s">
        <v>4543</v>
      </c>
      <c r="H6517" s="69">
        <v>984997</v>
      </c>
      <c r="I6517" s="68" t="s">
        <v>5153</v>
      </c>
      <c r="J6517" s="70"/>
      <c r="K6517" s="68"/>
    </row>
    <row r="6518" spans="1:11">
      <c r="A6518" s="67" t="s">
        <v>3553</v>
      </c>
      <c r="B6518" s="68" t="s">
        <v>3554</v>
      </c>
      <c r="C6518" s="68" t="s">
        <v>3555</v>
      </c>
      <c r="D6518" s="68" t="s">
        <v>3554</v>
      </c>
      <c r="E6518" s="68" t="s">
        <v>4542</v>
      </c>
      <c r="F6518" s="68" t="s">
        <v>4542</v>
      </c>
      <c r="G6518" s="68" t="s">
        <v>4543</v>
      </c>
      <c r="H6518" s="69">
        <v>3100747</v>
      </c>
      <c r="I6518" s="68" t="s">
        <v>5153</v>
      </c>
      <c r="J6518" s="70"/>
      <c r="K6518" s="68"/>
    </row>
    <row r="6519" spans="1:11">
      <c r="A6519" s="67" t="s">
        <v>4383</v>
      </c>
      <c r="B6519" s="68" t="s">
        <v>4384</v>
      </c>
      <c r="C6519" s="68" t="s">
        <v>3555</v>
      </c>
      <c r="D6519" s="68" t="s">
        <v>3554</v>
      </c>
      <c r="E6519" s="68" t="s">
        <v>4542</v>
      </c>
      <c r="F6519" s="68" t="s">
        <v>4542</v>
      </c>
      <c r="G6519" s="68" t="s">
        <v>4543</v>
      </c>
      <c r="H6519" s="69">
        <v>2092382</v>
      </c>
      <c r="I6519" s="68" t="s">
        <v>5153</v>
      </c>
      <c r="J6519" s="70"/>
      <c r="K6519" s="68"/>
    </row>
    <row r="6520" spans="1:11">
      <c r="A6520" s="67" t="s">
        <v>3556</v>
      </c>
      <c r="B6520" s="68" t="s">
        <v>3557</v>
      </c>
      <c r="C6520" s="68" t="s">
        <v>3555</v>
      </c>
      <c r="D6520" s="68" t="s">
        <v>3554</v>
      </c>
      <c r="E6520" s="68" t="s">
        <v>4542</v>
      </c>
      <c r="F6520" s="68" t="s">
        <v>4542</v>
      </c>
      <c r="G6520" s="68" t="s">
        <v>4543</v>
      </c>
      <c r="H6520" s="69">
        <v>5060586</v>
      </c>
      <c r="I6520" s="68" t="s">
        <v>5153</v>
      </c>
      <c r="J6520" s="70"/>
      <c r="K6520" s="68"/>
    </row>
    <row r="6521" spans="1:11">
      <c r="A6521" s="67" t="s">
        <v>3558</v>
      </c>
      <c r="B6521" s="68" t="s">
        <v>3559</v>
      </c>
      <c r="C6521" s="68" t="s">
        <v>3555</v>
      </c>
      <c r="D6521" s="68" t="s">
        <v>3554</v>
      </c>
      <c r="E6521" s="68" t="s">
        <v>4542</v>
      </c>
      <c r="F6521" s="68" t="s">
        <v>4542</v>
      </c>
      <c r="G6521" s="68" t="s">
        <v>4543</v>
      </c>
      <c r="H6521" s="69">
        <v>46314692</v>
      </c>
      <c r="I6521" s="68" t="s">
        <v>5153</v>
      </c>
      <c r="J6521" s="70"/>
      <c r="K6521" s="68"/>
    </row>
    <row r="6522" spans="1:11">
      <c r="A6522" s="67" t="s">
        <v>4247</v>
      </c>
      <c r="B6522" s="68" t="s">
        <v>4248</v>
      </c>
      <c r="C6522" s="68" t="s">
        <v>3555</v>
      </c>
      <c r="D6522" s="68" t="s">
        <v>3554</v>
      </c>
      <c r="E6522" s="68" t="s">
        <v>4542</v>
      </c>
      <c r="F6522" s="68" t="s">
        <v>4542</v>
      </c>
      <c r="G6522" s="68" t="s">
        <v>4543</v>
      </c>
      <c r="H6522" s="69">
        <v>7197814</v>
      </c>
      <c r="I6522" s="68" t="s">
        <v>5153</v>
      </c>
      <c r="J6522" s="70"/>
      <c r="K6522" s="68"/>
    </row>
    <row r="6523" spans="1:11">
      <c r="A6523" s="67" t="s">
        <v>4188</v>
      </c>
      <c r="B6523" s="68" t="s">
        <v>4189</v>
      </c>
      <c r="C6523" s="68" t="s">
        <v>3555</v>
      </c>
      <c r="D6523" s="68" t="s">
        <v>3554</v>
      </c>
      <c r="E6523" s="68" t="s">
        <v>4542</v>
      </c>
      <c r="F6523" s="68" t="s">
        <v>4542</v>
      </c>
      <c r="G6523" s="68" t="s">
        <v>4543</v>
      </c>
      <c r="H6523" s="69">
        <v>187118</v>
      </c>
      <c r="I6523" s="68" t="s">
        <v>5153</v>
      </c>
      <c r="J6523" s="70"/>
      <c r="K6523" s="68"/>
    </row>
    <row r="6524" spans="1:11">
      <c r="A6524" s="67" t="s">
        <v>3562</v>
      </c>
      <c r="B6524" s="68" t="s">
        <v>3563</v>
      </c>
      <c r="C6524" s="68" t="s">
        <v>3564</v>
      </c>
      <c r="D6524" s="68" t="s">
        <v>3563</v>
      </c>
      <c r="E6524" s="68" t="s">
        <v>4542</v>
      </c>
      <c r="F6524" s="68" t="s">
        <v>4542</v>
      </c>
      <c r="G6524" s="68" t="s">
        <v>4543</v>
      </c>
      <c r="H6524" s="69">
        <v>22741142</v>
      </c>
      <c r="I6524" s="68" t="s">
        <v>5153</v>
      </c>
      <c r="J6524" s="70"/>
      <c r="K6524" s="68"/>
    </row>
    <row r="6525" spans="1:11">
      <c r="A6525" s="67" t="s">
        <v>3565</v>
      </c>
      <c r="B6525" s="68" t="s">
        <v>3566</v>
      </c>
      <c r="C6525" s="68" t="s">
        <v>3564</v>
      </c>
      <c r="D6525" s="68" t="s">
        <v>3563</v>
      </c>
      <c r="E6525" s="68" t="s">
        <v>4542</v>
      </c>
      <c r="F6525" s="68" t="s">
        <v>4542</v>
      </c>
      <c r="G6525" s="68" t="s">
        <v>4543</v>
      </c>
      <c r="H6525" s="69">
        <v>972320</v>
      </c>
      <c r="I6525" s="68" t="s">
        <v>5153</v>
      </c>
      <c r="J6525" s="70"/>
      <c r="K6525" s="68"/>
    </row>
    <row r="6526" spans="1:11">
      <c r="A6526" s="67" t="s">
        <v>3567</v>
      </c>
      <c r="B6526" s="68" t="s">
        <v>3568</v>
      </c>
      <c r="C6526" s="68" t="s">
        <v>3564</v>
      </c>
      <c r="D6526" s="68" t="s">
        <v>3563</v>
      </c>
      <c r="E6526" s="68" t="s">
        <v>4542</v>
      </c>
      <c r="F6526" s="68" t="s">
        <v>4542</v>
      </c>
      <c r="G6526" s="68" t="s">
        <v>4543</v>
      </c>
      <c r="H6526" s="69">
        <v>456052037</v>
      </c>
      <c r="I6526" s="68" t="s">
        <v>5153</v>
      </c>
      <c r="J6526" s="70"/>
      <c r="K6526" s="68"/>
    </row>
    <row r="6527" spans="1:11">
      <c r="A6527" s="67" t="s">
        <v>3569</v>
      </c>
      <c r="B6527" s="68" t="s">
        <v>3570</v>
      </c>
      <c r="C6527" s="68" t="s">
        <v>3564</v>
      </c>
      <c r="D6527" s="68" t="s">
        <v>3563</v>
      </c>
      <c r="E6527" s="68" t="s">
        <v>4542</v>
      </c>
      <c r="F6527" s="68" t="s">
        <v>4542</v>
      </c>
      <c r="G6527" s="68" t="s">
        <v>4543</v>
      </c>
      <c r="H6527" s="69">
        <v>1972788</v>
      </c>
      <c r="I6527" s="68" t="s">
        <v>5153</v>
      </c>
      <c r="J6527" s="70"/>
      <c r="K6527" s="68"/>
    </row>
    <row r="6528" spans="1:11">
      <c r="A6528" s="67" t="s">
        <v>4249</v>
      </c>
      <c r="B6528" s="68" t="s">
        <v>4250</v>
      </c>
      <c r="C6528" s="68" t="s">
        <v>3564</v>
      </c>
      <c r="D6528" s="68" t="s">
        <v>3563</v>
      </c>
      <c r="E6528" s="68" t="s">
        <v>4542</v>
      </c>
      <c r="F6528" s="68" t="s">
        <v>4542</v>
      </c>
      <c r="G6528" s="68" t="s">
        <v>4543</v>
      </c>
      <c r="H6528" s="69">
        <v>1763603</v>
      </c>
      <c r="I6528" s="68" t="s">
        <v>5153</v>
      </c>
      <c r="J6528" s="70"/>
      <c r="K6528" s="68"/>
    </row>
    <row r="6529" spans="1:11">
      <c r="A6529" s="67" t="s">
        <v>3571</v>
      </c>
      <c r="B6529" s="68" t="s">
        <v>3572</v>
      </c>
      <c r="C6529" s="68" t="s">
        <v>3564</v>
      </c>
      <c r="D6529" s="68" t="s">
        <v>3563</v>
      </c>
      <c r="E6529" s="68" t="s">
        <v>4542</v>
      </c>
      <c r="F6529" s="68" t="s">
        <v>4542</v>
      </c>
      <c r="G6529" s="68" t="s">
        <v>4543</v>
      </c>
      <c r="H6529" s="69">
        <v>11713823</v>
      </c>
      <c r="I6529" s="68" t="s">
        <v>5153</v>
      </c>
      <c r="J6529" s="70"/>
      <c r="K6529" s="68"/>
    </row>
    <row r="6530" spans="1:11">
      <c r="A6530" s="67" t="s">
        <v>4205</v>
      </c>
      <c r="B6530" s="68" t="s">
        <v>4206</v>
      </c>
      <c r="C6530" s="68" t="s">
        <v>3564</v>
      </c>
      <c r="D6530" s="68" t="s">
        <v>3563</v>
      </c>
      <c r="E6530" s="68" t="s">
        <v>4542</v>
      </c>
      <c r="F6530" s="68" t="s">
        <v>4542</v>
      </c>
      <c r="G6530" s="68" t="s">
        <v>4543</v>
      </c>
      <c r="H6530" s="69">
        <v>221786</v>
      </c>
      <c r="I6530" s="68" t="s">
        <v>5153</v>
      </c>
      <c r="J6530" s="70"/>
      <c r="K6530" s="68"/>
    </row>
    <row r="6531" spans="1:11">
      <c r="A6531" s="67" t="s">
        <v>3573</v>
      </c>
      <c r="B6531" s="68" t="s">
        <v>3574</v>
      </c>
      <c r="C6531" s="68" t="s">
        <v>3575</v>
      </c>
      <c r="D6531" s="68" t="s">
        <v>3574</v>
      </c>
      <c r="E6531" s="68" t="s">
        <v>4542</v>
      </c>
      <c r="F6531" s="68" t="s">
        <v>4542</v>
      </c>
      <c r="G6531" s="68" t="s">
        <v>4543</v>
      </c>
      <c r="H6531" s="69">
        <v>6571666</v>
      </c>
      <c r="I6531" s="68" t="s">
        <v>5153</v>
      </c>
      <c r="J6531" s="70"/>
      <c r="K6531" s="68"/>
    </row>
    <row r="6532" spans="1:11">
      <c r="A6532" s="67" t="s">
        <v>4385</v>
      </c>
      <c r="B6532" s="68" t="s">
        <v>3574</v>
      </c>
      <c r="C6532" s="68" t="s">
        <v>3575</v>
      </c>
      <c r="D6532" s="68" t="s">
        <v>3574</v>
      </c>
      <c r="E6532" s="68" t="s">
        <v>4542</v>
      </c>
      <c r="F6532" s="68" t="s">
        <v>4542</v>
      </c>
      <c r="G6532" s="68" t="s">
        <v>4543</v>
      </c>
      <c r="H6532" s="69">
        <v>1537016</v>
      </c>
      <c r="I6532" s="68" t="s">
        <v>5153</v>
      </c>
      <c r="J6532" s="70"/>
      <c r="K6532" s="68"/>
    </row>
    <row r="6533" spans="1:11">
      <c r="A6533" s="67" t="s">
        <v>3576</v>
      </c>
      <c r="B6533" s="68" t="s">
        <v>3577</v>
      </c>
      <c r="C6533" s="68" t="s">
        <v>3578</v>
      </c>
      <c r="D6533" s="68" t="s">
        <v>3577</v>
      </c>
      <c r="E6533" s="68" t="s">
        <v>4542</v>
      </c>
      <c r="F6533" s="68" t="s">
        <v>4542</v>
      </c>
      <c r="G6533" s="68" t="s">
        <v>4543</v>
      </c>
      <c r="H6533" s="69">
        <v>2172762</v>
      </c>
      <c r="I6533" s="68" t="s">
        <v>5153</v>
      </c>
      <c r="J6533" s="70"/>
      <c r="K6533" s="68"/>
    </row>
    <row r="6534" spans="1:11">
      <c r="A6534" s="67" t="s">
        <v>3605</v>
      </c>
      <c r="B6534" s="68" t="s">
        <v>3606</v>
      </c>
      <c r="C6534" s="68" t="s">
        <v>3607</v>
      </c>
      <c r="D6534" s="68" t="s">
        <v>3608</v>
      </c>
      <c r="E6534" s="68" t="s">
        <v>4542</v>
      </c>
      <c r="F6534" s="68" t="s">
        <v>4542</v>
      </c>
      <c r="G6534" s="68" t="s">
        <v>4543</v>
      </c>
      <c r="H6534" s="69">
        <v>759545</v>
      </c>
      <c r="I6534" s="68" t="s">
        <v>5153</v>
      </c>
      <c r="J6534" s="70"/>
      <c r="K6534" s="68"/>
    </row>
    <row r="6535" spans="1:11">
      <c r="A6535" s="67" t="s">
        <v>4528</v>
      </c>
      <c r="B6535" s="68" t="s">
        <v>4529</v>
      </c>
      <c r="C6535" s="68" t="s">
        <v>3651</v>
      </c>
      <c r="D6535" s="68" t="s">
        <v>3652</v>
      </c>
      <c r="E6535" s="68" t="s">
        <v>4542</v>
      </c>
      <c r="F6535" s="68" t="s">
        <v>4542</v>
      </c>
      <c r="G6535" s="68" t="s">
        <v>4543</v>
      </c>
      <c r="H6535" s="69">
        <v>3647650</v>
      </c>
      <c r="I6535" s="68" t="s">
        <v>5153</v>
      </c>
      <c r="J6535" s="70"/>
      <c r="K6535" s="68"/>
    </row>
    <row r="6536" spans="1:11">
      <c r="A6536" s="67" t="s">
        <v>4530</v>
      </c>
      <c r="B6536" s="68" t="s">
        <v>4531</v>
      </c>
      <c r="C6536" s="68" t="s">
        <v>3651</v>
      </c>
      <c r="D6536" s="68" t="s">
        <v>3652</v>
      </c>
      <c r="E6536" s="68" t="s">
        <v>4542</v>
      </c>
      <c r="F6536" s="68" t="s">
        <v>4542</v>
      </c>
      <c r="G6536" s="68" t="s">
        <v>4543</v>
      </c>
      <c r="H6536" s="69">
        <v>8552166</v>
      </c>
      <c r="I6536" s="68" t="s">
        <v>5153</v>
      </c>
      <c r="J6536" s="70"/>
      <c r="K6536" s="68"/>
    </row>
    <row r="6537" spans="1:11">
      <c r="A6537" s="67" t="s">
        <v>4405</v>
      </c>
      <c r="B6537" s="68" t="s">
        <v>4406</v>
      </c>
      <c r="C6537" s="68" t="s">
        <v>3651</v>
      </c>
      <c r="D6537" s="68" t="s">
        <v>3652</v>
      </c>
      <c r="E6537" s="68" t="s">
        <v>4542</v>
      </c>
      <c r="F6537" s="68" t="s">
        <v>4542</v>
      </c>
      <c r="G6537" s="68" t="s">
        <v>4543</v>
      </c>
      <c r="H6537" s="69">
        <v>5163120</v>
      </c>
      <c r="I6537" s="68" t="s">
        <v>5153</v>
      </c>
      <c r="J6537" s="70"/>
      <c r="K6537" s="68"/>
    </row>
    <row r="6538" spans="1:11">
      <c r="A6538" s="67" t="s">
        <v>4306</v>
      </c>
      <c r="B6538" s="68" t="s">
        <v>4307</v>
      </c>
      <c r="C6538" s="68" t="s">
        <v>3651</v>
      </c>
      <c r="D6538" s="68" t="s">
        <v>3652</v>
      </c>
      <c r="E6538" s="68" t="s">
        <v>4542</v>
      </c>
      <c r="F6538" s="68" t="s">
        <v>4542</v>
      </c>
      <c r="G6538" s="68" t="s">
        <v>4543</v>
      </c>
      <c r="H6538" s="69">
        <v>12804042</v>
      </c>
      <c r="I6538" s="68" t="s">
        <v>5153</v>
      </c>
      <c r="J6538" s="70"/>
      <c r="K6538" s="68"/>
    </row>
    <row r="6539" spans="1:11">
      <c r="A6539" s="67" t="s">
        <v>4532</v>
      </c>
      <c r="B6539" s="68" t="s">
        <v>4533</v>
      </c>
      <c r="C6539" s="68" t="s">
        <v>3651</v>
      </c>
      <c r="D6539" s="68" t="s">
        <v>3652</v>
      </c>
      <c r="E6539" s="68" t="s">
        <v>4542</v>
      </c>
      <c r="F6539" s="68" t="s">
        <v>4542</v>
      </c>
      <c r="G6539" s="68" t="s">
        <v>4543</v>
      </c>
      <c r="H6539" s="69">
        <v>17867647</v>
      </c>
      <c r="I6539" s="68" t="s">
        <v>5153</v>
      </c>
      <c r="J6539" s="70"/>
      <c r="K6539" s="68"/>
    </row>
    <row r="6540" spans="1:11">
      <c r="A6540" s="67" t="s">
        <v>4308</v>
      </c>
      <c r="B6540" s="68" t="s">
        <v>4309</v>
      </c>
      <c r="C6540" s="68" t="s">
        <v>3651</v>
      </c>
      <c r="D6540" s="68" t="s">
        <v>3652</v>
      </c>
      <c r="E6540" s="68" t="s">
        <v>4542</v>
      </c>
      <c r="F6540" s="68" t="s">
        <v>4542</v>
      </c>
      <c r="G6540" s="68" t="s">
        <v>4543</v>
      </c>
      <c r="H6540" s="69">
        <v>11730360</v>
      </c>
      <c r="I6540" s="68" t="s">
        <v>5153</v>
      </c>
      <c r="J6540" s="70"/>
      <c r="K6540" s="68"/>
    </row>
    <row r="6541" spans="1:11">
      <c r="A6541" s="67" t="s">
        <v>4255</v>
      </c>
      <c r="B6541" s="68" t="s">
        <v>4256</v>
      </c>
      <c r="C6541" s="68" t="s">
        <v>3651</v>
      </c>
      <c r="D6541" s="68" t="s">
        <v>3652</v>
      </c>
      <c r="E6541" s="68" t="s">
        <v>4542</v>
      </c>
      <c r="F6541" s="68" t="s">
        <v>4542</v>
      </c>
      <c r="G6541" s="68" t="s">
        <v>4543</v>
      </c>
      <c r="H6541" s="69">
        <v>8901669</v>
      </c>
      <c r="I6541" s="68" t="s">
        <v>5153</v>
      </c>
      <c r="J6541" s="70"/>
      <c r="K6541" s="68"/>
    </row>
    <row r="6542" spans="1:11">
      <c r="A6542" s="67" t="s">
        <v>3681</v>
      </c>
      <c r="B6542" s="68" t="s">
        <v>3682</v>
      </c>
      <c r="C6542" s="68" t="s">
        <v>3679</v>
      </c>
      <c r="D6542" s="68" t="s">
        <v>3680</v>
      </c>
      <c r="E6542" s="68" t="s">
        <v>4542</v>
      </c>
      <c r="F6542" s="68" t="s">
        <v>4542</v>
      </c>
      <c r="G6542" s="68" t="s">
        <v>4543</v>
      </c>
      <c r="H6542" s="69">
        <v>285191</v>
      </c>
      <c r="I6542" s="68" t="s">
        <v>5153</v>
      </c>
      <c r="J6542" s="70"/>
      <c r="K6542" s="68"/>
    </row>
    <row r="6543" spans="1:11">
      <c r="A6543" s="67" t="s">
        <v>3687</v>
      </c>
      <c r="B6543" s="68" t="s">
        <v>3688</v>
      </c>
      <c r="C6543" s="68" t="s">
        <v>3689</v>
      </c>
      <c r="D6543" s="68" t="s">
        <v>3690</v>
      </c>
      <c r="E6543" s="68" t="s">
        <v>4542</v>
      </c>
      <c r="F6543" s="68" t="s">
        <v>4542</v>
      </c>
      <c r="G6543" s="68" t="s">
        <v>4543</v>
      </c>
      <c r="H6543" s="69">
        <v>3518333</v>
      </c>
      <c r="I6543" s="68" t="s">
        <v>5153</v>
      </c>
      <c r="J6543" s="70"/>
      <c r="K6543" s="68"/>
    </row>
    <row r="6544" spans="1:11">
      <c r="A6544" s="67" t="s">
        <v>3747</v>
      </c>
      <c r="B6544" s="68" t="s">
        <v>3748</v>
      </c>
      <c r="C6544" s="68" t="s">
        <v>3749</v>
      </c>
      <c r="D6544" s="68" t="s">
        <v>3750</v>
      </c>
      <c r="E6544" s="68" t="s">
        <v>4542</v>
      </c>
      <c r="F6544" s="68" t="s">
        <v>4542</v>
      </c>
      <c r="G6544" s="68" t="s">
        <v>4543</v>
      </c>
      <c r="H6544" s="69">
        <v>9608781</v>
      </c>
      <c r="I6544" s="68" t="s">
        <v>5153</v>
      </c>
      <c r="J6544" s="70"/>
      <c r="K6544" s="68"/>
    </row>
    <row r="6545" spans="1:11">
      <c r="A6545" s="67" t="s">
        <v>3781</v>
      </c>
      <c r="B6545" s="68" t="s">
        <v>3782</v>
      </c>
      <c r="C6545" s="68" t="s">
        <v>3783</v>
      </c>
      <c r="D6545" s="68" t="s">
        <v>3784</v>
      </c>
      <c r="E6545" s="68" t="s">
        <v>4542</v>
      </c>
      <c r="F6545" s="68" t="s">
        <v>4542</v>
      </c>
      <c r="G6545" s="68" t="s">
        <v>4543</v>
      </c>
      <c r="H6545" s="69">
        <v>578389</v>
      </c>
      <c r="I6545" s="68" t="s">
        <v>5153</v>
      </c>
      <c r="J6545" s="70"/>
      <c r="K6545" s="68"/>
    </row>
    <row r="6546" spans="1:11">
      <c r="A6546" s="67" t="s">
        <v>3844</v>
      </c>
      <c r="B6546" s="68" t="s">
        <v>3845</v>
      </c>
      <c r="C6546" s="68" t="s">
        <v>3846</v>
      </c>
      <c r="D6546" s="68" t="s">
        <v>3847</v>
      </c>
      <c r="E6546" s="68" t="s">
        <v>4542</v>
      </c>
      <c r="F6546" s="68" t="s">
        <v>4542</v>
      </c>
      <c r="G6546" s="68" t="s">
        <v>4543</v>
      </c>
      <c r="H6546" s="69">
        <v>3590849</v>
      </c>
      <c r="I6546" s="68" t="s">
        <v>5153</v>
      </c>
      <c r="J6546" s="70"/>
      <c r="K6546" s="68"/>
    </row>
    <row r="6547" spans="1:11">
      <c r="A6547" s="67" t="s">
        <v>4443</v>
      </c>
      <c r="B6547" s="68" t="s">
        <v>4444</v>
      </c>
      <c r="C6547" s="68" t="s">
        <v>3924</v>
      </c>
      <c r="D6547" s="68" t="s">
        <v>3925</v>
      </c>
      <c r="E6547" s="68" t="s">
        <v>4542</v>
      </c>
      <c r="F6547" s="68" t="s">
        <v>4542</v>
      </c>
      <c r="G6547" s="68" t="s">
        <v>4543</v>
      </c>
      <c r="H6547" s="69">
        <v>223207</v>
      </c>
      <c r="I6547" s="68" t="s">
        <v>5153</v>
      </c>
      <c r="J6547" s="70"/>
      <c r="K6547" s="68"/>
    </row>
    <row r="6548" spans="1:11">
      <c r="A6548" s="67">
        <v>10710011</v>
      </c>
      <c r="B6548" s="68" t="s">
        <v>3572</v>
      </c>
      <c r="C6548" s="68" t="s">
        <v>3564</v>
      </c>
      <c r="D6548" s="68" t="s">
        <v>3563</v>
      </c>
      <c r="E6548" s="68" t="s">
        <v>4542</v>
      </c>
      <c r="F6548" s="68" t="s">
        <v>4542</v>
      </c>
      <c r="G6548" s="68" t="s">
        <v>4543</v>
      </c>
      <c r="H6548" s="69">
        <v>388665</v>
      </c>
      <c r="I6548" s="68" t="s">
        <v>5153</v>
      </c>
      <c r="J6548" s="70"/>
      <c r="K6548" s="68"/>
    </row>
    <row r="6549" spans="1:11">
      <c r="A6549" s="67">
        <v>20420004</v>
      </c>
      <c r="B6549" s="68" t="s">
        <v>3658</v>
      </c>
      <c r="C6549" s="68" t="s">
        <v>3651</v>
      </c>
      <c r="D6549" s="68" t="s">
        <v>3652</v>
      </c>
      <c r="E6549" s="68" t="s">
        <v>4542</v>
      </c>
      <c r="F6549" s="68" t="s">
        <v>4542</v>
      </c>
      <c r="G6549" s="68" t="s">
        <v>4543</v>
      </c>
      <c r="H6549" s="69">
        <v>681029</v>
      </c>
      <c r="I6549" s="68" t="s">
        <v>5153</v>
      </c>
      <c r="J6549" s="70"/>
      <c r="K6549" s="68"/>
    </row>
    <row r="6550" spans="1:11">
      <c r="A6550" s="67">
        <v>21340006</v>
      </c>
      <c r="B6550" s="68" t="s">
        <v>3895</v>
      </c>
      <c r="C6550" s="68" t="s">
        <v>3846</v>
      </c>
      <c r="D6550" s="68" t="s">
        <v>3847</v>
      </c>
      <c r="E6550" s="68" t="s">
        <v>4542</v>
      </c>
      <c r="F6550" s="68" t="s">
        <v>4542</v>
      </c>
      <c r="G6550" s="68" t="s">
        <v>4543</v>
      </c>
      <c r="H6550" s="69">
        <v>124818</v>
      </c>
      <c r="I6550" s="68" t="s">
        <v>5153</v>
      </c>
      <c r="J6550" s="70"/>
      <c r="K6550" s="68"/>
    </row>
    <row r="6551" spans="1:11">
      <c r="A6551" s="67" t="s">
        <v>3448</v>
      </c>
      <c r="B6551" s="68" t="s">
        <v>3449</v>
      </c>
      <c r="C6551" s="68" t="s">
        <v>3450</v>
      </c>
      <c r="D6551" s="68" t="s">
        <v>3451</v>
      </c>
      <c r="E6551" s="68" t="s">
        <v>4542</v>
      </c>
      <c r="F6551" s="68" t="s">
        <v>4542</v>
      </c>
      <c r="G6551" s="68" t="s">
        <v>4543</v>
      </c>
      <c r="H6551" s="69">
        <v>593601</v>
      </c>
      <c r="I6551" s="68" t="s">
        <v>5153</v>
      </c>
      <c r="J6551" s="70"/>
      <c r="K6551" s="68"/>
    </row>
    <row r="6552" spans="1:11">
      <c r="A6552" s="67" t="s">
        <v>4365</v>
      </c>
      <c r="B6552" s="68" t="s">
        <v>4366</v>
      </c>
      <c r="C6552" s="68" t="s">
        <v>3450</v>
      </c>
      <c r="D6552" s="68" t="s">
        <v>3451</v>
      </c>
      <c r="E6552" s="68" t="s">
        <v>4542</v>
      </c>
      <c r="F6552" s="68" t="s">
        <v>4542</v>
      </c>
      <c r="G6552" s="68" t="s">
        <v>4543</v>
      </c>
      <c r="H6552" s="69">
        <v>1272900</v>
      </c>
      <c r="I6552" s="68" t="s">
        <v>5153</v>
      </c>
      <c r="J6552" s="70"/>
      <c r="K6552" s="68"/>
    </row>
    <row r="6553" spans="1:11">
      <c r="A6553" s="67" t="s">
        <v>3465</v>
      </c>
      <c r="B6553" s="68" t="s">
        <v>3466</v>
      </c>
      <c r="C6553" s="68" t="s">
        <v>3467</v>
      </c>
      <c r="D6553" s="68" t="s">
        <v>3468</v>
      </c>
      <c r="E6553" s="68" t="s">
        <v>4542</v>
      </c>
      <c r="F6553" s="68" t="s">
        <v>4542</v>
      </c>
      <c r="G6553" s="68" t="s">
        <v>4543</v>
      </c>
      <c r="H6553" s="69">
        <v>1658205</v>
      </c>
      <c r="I6553" s="68" t="s">
        <v>5153</v>
      </c>
      <c r="J6553" s="70"/>
      <c r="K6553" s="68"/>
    </row>
    <row r="6554" spans="1:11">
      <c r="A6554" s="67" t="s">
        <v>3476</v>
      </c>
      <c r="B6554" s="68" t="s">
        <v>3477</v>
      </c>
      <c r="C6554" s="68" t="s">
        <v>3467</v>
      </c>
      <c r="D6554" s="68" t="s">
        <v>3468</v>
      </c>
      <c r="E6554" s="68" t="s">
        <v>4542</v>
      </c>
      <c r="F6554" s="68" t="s">
        <v>4542</v>
      </c>
      <c r="G6554" s="68" t="s">
        <v>4543</v>
      </c>
      <c r="H6554" s="69">
        <v>2121165</v>
      </c>
      <c r="I6554" s="68" t="s">
        <v>5153</v>
      </c>
      <c r="J6554" s="70"/>
      <c r="K6554" s="68"/>
    </row>
    <row r="6555" spans="1:11">
      <c r="A6555" s="67" t="s">
        <v>3479</v>
      </c>
      <c r="B6555" s="68" t="s">
        <v>3480</v>
      </c>
      <c r="C6555" s="68" t="s">
        <v>3467</v>
      </c>
      <c r="D6555" s="68" t="s">
        <v>3468</v>
      </c>
      <c r="E6555" s="68" t="s">
        <v>4542</v>
      </c>
      <c r="F6555" s="68" t="s">
        <v>4542</v>
      </c>
      <c r="G6555" s="68" t="s">
        <v>4543</v>
      </c>
      <c r="H6555" s="69">
        <v>5463770</v>
      </c>
      <c r="I6555" s="68" t="s">
        <v>5153</v>
      </c>
      <c r="J6555" s="70"/>
      <c r="K6555" s="68"/>
    </row>
    <row r="6556" spans="1:11">
      <c r="A6556" s="67" t="s">
        <v>3482</v>
      </c>
      <c r="B6556" s="68" t="s">
        <v>3483</v>
      </c>
      <c r="C6556" s="68" t="s">
        <v>3484</v>
      </c>
      <c r="D6556" s="68" t="s">
        <v>3485</v>
      </c>
      <c r="E6556" s="68" t="s">
        <v>4542</v>
      </c>
      <c r="F6556" s="68" t="s">
        <v>4542</v>
      </c>
      <c r="G6556" s="68" t="s">
        <v>4543</v>
      </c>
      <c r="H6556" s="69">
        <v>222508</v>
      </c>
      <c r="I6556" s="68" t="s">
        <v>5153</v>
      </c>
      <c r="J6556" s="70"/>
      <c r="K6556" s="68"/>
    </row>
    <row r="6557" spans="1:11">
      <c r="A6557" s="67" t="s">
        <v>3487</v>
      </c>
      <c r="B6557" s="68" t="s">
        <v>3488</v>
      </c>
      <c r="C6557" s="68" t="s">
        <v>3489</v>
      </c>
      <c r="D6557" s="68" t="s">
        <v>3490</v>
      </c>
      <c r="E6557" s="68" t="s">
        <v>4542</v>
      </c>
      <c r="F6557" s="68" t="s">
        <v>4542</v>
      </c>
      <c r="G6557" s="68" t="s">
        <v>4543</v>
      </c>
      <c r="H6557" s="69">
        <v>1755055</v>
      </c>
      <c r="I6557" s="68" t="s">
        <v>5153</v>
      </c>
      <c r="J6557" s="70"/>
      <c r="K6557" s="68"/>
    </row>
    <row r="6558" spans="1:11">
      <c r="A6558" s="67" t="s">
        <v>4521</v>
      </c>
      <c r="B6558" s="68" t="s">
        <v>4522</v>
      </c>
      <c r="C6558" s="68" t="s">
        <v>3489</v>
      </c>
      <c r="D6558" s="68" t="s">
        <v>3490</v>
      </c>
      <c r="E6558" s="68" t="s">
        <v>4542</v>
      </c>
      <c r="F6558" s="68" t="s">
        <v>4542</v>
      </c>
      <c r="G6558" s="68" t="s">
        <v>4543</v>
      </c>
      <c r="H6558" s="69">
        <v>673790</v>
      </c>
      <c r="I6558" s="68" t="s">
        <v>5153</v>
      </c>
      <c r="J6558" s="70"/>
      <c r="K6558" s="68"/>
    </row>
    <row r="6559" spans="1:11">
      <c r="A6559" s="67" t="s">
        <v>3504</v>
      </c>
      <c r="B6559" s="68" t="s">
        <v>3505</v>
      </c>
      <c r="C6559" s="68" t="s">
        <v>3489</v>
      </c>
      <c r="D6559" s="68" t="s">
        <v>3490</v>
      </c>
      <c r="E6559" s="68" t="s">
        <v>4542</v>
      </c>
      <c r="F6559" s="68" t="s">
        <v>4542</v>
      </c>
      <c r="G6559" s="68" t="s">
        <v>4543</v>
      </c>
      <c r="H6559" s="69">
        <v>237379</v>
      </c>
      <c r="I6559" s="68" t="s">
        <v>5153</v>
      </c>
      <c r="J6559" s="70"/>
      <c r="K6559" s="68"/>
    </row>
    <row r="6560" spans="1:11">
      <c r="A6560" s="67" t="s">
        <v>4241</v>
      </c>
      <c r="B6560" s="68" t="s">
        <v>4242</v>
      </c>
      <c r="C6560" s="68" t="s">
        <v>3489</v>
      </c>
      <c r="D6560" s="68" t="s">
        <v>3490</v>
      </c>
      <c r="E6560" s="68" t="s">
        <v>4542</v>
      </c>
      <c r="F6560" s="68" t="s">
        <v>4542</v>
      </c>
      <c r="G6560" s="68" t="s">
        <v>4543</v>
      </c>
      <c r="H6560" s="69">
        <v>1184854</v>
      </c>
      <c r="I6560" s="68" t="s">
        <v>5153</v>
      </c>
      <c r="J6560" s="70"/>
      <c r="K6560" s="68"/>
    </row>
    <row r="6561" spans="1:11">
      <c r="A6561" s="67" t="s">
        <v>3507</v>
      </c>
      <c r="B6561" s="68" t="s">
        <v>3508</v>
      </c>
      <c r="C6561" s="68" t="s">
        <v>3489</v>
      </c>
      <c r="D6561" s="68" t="s">
        <v>3490</v>
      </c>
      <c r="E6561" s="68" t="s">
        <v>4542</v>
      </c>
      <c r="F6561" s="68" t="s">
        <v>4542</v>
      </c>
      <c r="G6561" s="68" t="s">
        <v>4543</v>
      </c>
      <c r="H6561" s="69">
        <v>5541010</v>
      </c>
      <c r="I6561" s="68" t="s">
        <v>5153</v>
      </c>
      <c r="J6561" s="70"/>
      <c r="K6561" s="68"/>
    </row>
    <row r="6562" spans="1:11">
      <c r="A6562" s="67" t="s">
        <v>3510</v>
      </c>
      <c r="B6562" s="68" t="s">
        <v>3511</v>
      </c>
      <c r="C6562" s="68" t="s">
        <v>3489</v>
      </c>
      <c r="D6562" s="68" t="s">
        <v>3490</v>
      </c>
      <c r="E6562" s="68" t="s">
        <v>4542</v>
      </c>
      <c r="F6562" s="68" t="s">
        <v>4542</v>
      </c>
      <c r="G6562" s="68" t="s">
        <v>4543</v>
      </c>
      <c r="H6562" s="69">
        <v>8515711</v>
      </c>
      <c r="I6562" s="68" t="s">
        <v>5153</v>
      </c>
      <c r="J6562" s="70"/>
      <c r="K6562" s="68"/>
    </row>
    <row r="6563" spans="1:11">
      <c r="A6563" s="67" t="s">
        <v>4295</v>
      </c>
      <c r="B6563" s="68" t="s">
        <v>3520</v>
      </c>
      <c r="C6563" s="68" t="s">
        <v>3489</v>
      </c>
      <c r="D6563" s="68" t="s">
        <v>3490</v>
      </c>
      <c r="E6563" s="68" t="s">
        <v>4542</v>
      </c>
      <c r="F6563" s="68" t="s">
        <v>4542</v>
      </c>
      <c r="G6563" s="68" t="s">
        <v>4543</v>
      </c>
      <c r="H6563" s="69">
        <v>732528</v>
      </c>
      <c r="I6563" s="68" t="s">
        <v>5153</v>
      </c>
      <c r="J6563" s="70"/>
      <c r="K6563" s="68"/>
    </row>
    <row r="6564" spans="1:11">
      <c r="A6564" s="67" t="s">
        <v>3513</v>
      </c>
      <c r="B6564" s="68" t="s">
        <v>3514</v>
      </c>
      <c r="C6564" s="68" t="s">
        <v>3489</v>
      </c>
      <c r="D6564" s="68" t="s">
        <v>3490</v>
      </c>
      <c r="E6564" s="68" t="s">
        <v>4542</v>
      </c>
      <c r="F6564" s="68" t="s">
        <v>4542</v>
      </c>
      <c r="G6564" s="68" t="s">
        <v>4543</v>
      </c>
      <c r="H6564" s="69">
        <v>5919017</v>
      </c>
      <c r="I6564" s="68" t="s">
        <v>5153</v>
      </c>
      <c r="J6564" s="70"/>
      <c r="K6564" s="68"/>
    </row>
    <row r="6565" spans="1:11">
      <c r="A6565" s="67" t="s">
        <v>3519</v>
      </c>
      <c r="B6565" s="68" t="s">
        <v>3520</v>
      </c>
      <c r="C6565" s="68" t="s">
        <v>3489</v>
      </c>
      <c r="D6565" s="68" t="s">
        <v>3490</v>
      </c>
      <c r="E6565" s="68" t="s">
        <v>4542</v>
      </c>
      <c r="F6565" s="68" t="s">
        <v>4542</v>
      </c>
      <c r="G6565" s="68" t="s">
        <v>4543</v>
      </c>
      <c r="H6565" s="69">
        <v>9882003</v>
      </c>
      <c r="I6565" s="68" t="s">
        <v>5153</v>
      </c>
      <c r="J6565" s="70"/>
      <c r="K6565" s="68"/>
    </row>
    <row r="6566" spans="1:11">
      <c r="A6566" s="67" t="s">
        <v>4220</v>
      </c>
      <c r="B6566" s="68" t="s">
        <v>4221</v>
      </c>
      <c r="C6566" s="68" t="s">
        <v>3489</v>
      </c>
      <c r="D6566" s="68" t="s">
        <v>3490</v>
      </c>
      <c r="E6566" s="68" t="s">
        <v>4542</v>
      </c>
      <c r="F6566" s="68" t="s">
        <v>4542</v>
      </c>
      <c r="G6566" s="68" t="s">
        <v>4543</v>
      </c>
      <c r="H6566" s="69">
        <v>668958</v>
      </c>
      <c r="I6566" s="68" t="s">
        <v>5153</v>
      </c>
      <c r="J6566" s="70"/>
      <c r="K6566" s="68"/>
    </row>
    <row r="6567" spans="1:11">
      <c r="A6567" s="67" t="s">
        <v>4207</v>
      </c>
      <c r="B6567" s="68" t="s">
        <v>4208</v>
      </c>
      <c r="C6567" s="68" t="s">
        <v>3489</v>
      </c>
      <c r="D6567" s="68" t="s">
        <v>3490</v>
      </c>
      <c r="E6567" s="68" t="s">
        <v>4542</v>
      </c>
      <c r="F6567" s="68" t="s">
        <v>4542</v>
      </c>
      <c r="G6567" s="68" t="s">
        <v>4543</v>
      </c>
      <c r="H6567" s="69">
        <v>15978652</v>
      </c>
      <c r="I6567" s="68" t="s">
        <v>5153</v>
      </c>
      <c r="J6567" s="70"/>
      <c r="K6567" s="68"/>
    </row>
    <row r="6568" spans="1:11">
      <c r="A6568" s="67" t="s">
        <v>3533</v>
      </c>
      <c r="B6568" s="68" t="s">
        <v>3520</v>
      </c>
      <c r="C6568" s="68" t="s">
        <v>3489</v>
      </c>
      <c r="D6568" s="68" t="s">
        <v>3490</v>
      </c>
      <c r="E6568" s="68" t="s">
        <v>4542</v>
      </c>
      <c r="F6568" s="68" t="s">
        <v>4542</v>
      </c>
      <c r="G6568" s="68" t="s">
        <v>4543</v>
      </c>
      <c r="H6568" s="69">
        <v>834719</v>
      </c>
      <c r="I6568" s="68" t="s">
        <v>5153</v>
      </c>
      <c r="J6568" s="70"/>
      <c r="K6568" s="68"/>
    </row>
    <row r="6569" spans="1:11">
      <c r="A6569" s="67" t="s">
        <v>3537</v>
      </c>
      <c r="B6569" s="68" t="s">
        <v>3538</v>
      </c>
      <c r="C6569" s="68" t="s">
        <v>3539</v>
      </c>
      <c r="D6569" s="68" t="s">
        <v>3540</v>
      </c>
      <c r="E6569" s="68" t="s">
        <v>4542</v>
      </c>
      <c r="F6569" s="68" t="s">
        <v>4542</v>
      </c>
      <c r="G6569" s="68" t="s">
        <v>4543</v>
      </c>
      <c r="H6569" s="69">
        <v>9041621</v>
      </c>
      <c r="I6569" s="68" t="s">
        <v>5153</v>
      </c>
      <c r="J6569" s="70"/>
      <c r="K6569" s="68"/>
    </row>
    <row r="6570" spans="1:11">
      <c r="A6570" s="67" t="s">
        <v>3541</v>
      </c>
      <c r="B6570" s="68" t="s">
        <v>3542</v>
      </c>
      <c r="C6570" s="68" t="s">
        <v>3539</v>
      </c>
      <c r="D6570" s="68" t="s">
        <v>3540</v>
      </c>
      <c r="E6570" s="68" t="s">
        <v>4542</v>
      </c>
      <c r="F6570" s="68" t="s">
        <v>4542</v>
      </c>
      <c r="G6570" s="68" t="s">
        <v>4543</v>
      </c>
      <c r="H6570" s="69">
        <v>13169284</v>
      </c>
      <c r="I6570" s="68" t="s">
        <v>5153</v>
      </c>
      <c r="J6570" s="70"/>
      <c r="K6570" s="68"/>
    </row>
    <row r="6571" spans="1:11">
      <c r="A6571" s="67" t="s">
        <v>3543</v>
      </c>
      <c r="B6571" s="68" t="s">
        <v>3544</v>
      </c>
      <c r="C6571" s="68" t="s">
        <v>3539</v>
      </c>
      <c r="D6571" s="68" t="s">
        <v>3540</v>
      </c>
      <c r="E6571" s="68" t="s">
        <v>4542</v>
      </c>
      <c r="F6571" s="68" t="s">
        <v>4542</v>
      </c>
      <c r="G6571" s="68" t="s">
        <v>4543</v>
      </c>
      <c r="H6571" s="69">
        <v>7672780</v>
      </c>
      <c r="I6571" s="68" t="s">
        <v>5153</v>
      </c>
      <c r="J6571" s="70"/>
      <c r="K6571" s="68"/>
    </row>
    <row r="6572" spans="1:11">
      <c r="A6572" s="67" t="s">
        <v>3545</v>
      </c>
      <c r="B6572" s="68" t="s">
        <v>3546</v>
      </c>
      <c r="C6572" s="68" t="s">
        <v>3539</v>
      </c>
      <c r="D6572" s="68" t="s">
        <v>3540</v>
      </c>
      <c r="E6572" s="68" t="s">
        <v>4542</v>
      </c>
      <c r="F6572" s="68" t="s">
        <v>4542</v>
      </c>
      <c r="G6572" s="68" t="s">
        <v>4543</v>
      </c>
      <c r="H6572" s="69">
        <v>14269248</v>
      </c>
      <c r="I6572" s="68" t="s">
        <v>5153</v>
      </c>
      <c r="J6572" s="70"/>
      <c r="K6572" s="68"/>
    </row>
    <row r="6573" spans="1:11">
      <c r="A6573" s="67" t="s">
        <v>4302</v>
      </c>
      <c r="B6573" s="68" t="s">
        <v>4303</v>
      </c>
      <c r="C6573" s="68" t="s">
        <v>3539</v>
      </c>
      <c r="D6573" s="68" t="s">
        <v>3540</v>
      </c>
      <c r="E6573" s="68" t="s">
        <v>4542</v>
      </c>
      <c r="F6573" s="68" t="s">
        <v>4542</v>
      </c>
      <c r="G6573" s="68" t="s">
        <v>4543</v>
      </c>
      <c r="H6573" s="69">
        <v>-984997</v>
      </c>
      <c r="I6573" s="68" t="s">
        <v>5153</v>
      </c>
      <c r="J6573" s="70"/>
      <c r="K6573" s="68"/>
    </row>
    <row r="6574" spans="1:11">
      <c r="A6574" s="67" t="s">
        <v>3553</v>
      </c>
      <c r="B6574" s="68" t="s">
        <v>3554</v>
      </c>
      <c r="C6574" s="68" t="s">
        <v>3555</v>
      </c>
      <c r="D6574" s="68" t="s">
        <v>3554</v>
      </c>
      <c r="E6574" s="68" t="s">
        <v>4542</v>
      </c>
      <c r="F6574" s="68" t="s">
        <v>4542</v>
      </c>
      <c r="G6574" s="68" t="s">
        <v>4543</v>
      </c>
      <c r="H6574" s="69">
        <v>3100742</v>
      </c>
      <c r="I6574" s="68" t="s">
        <v>5153</v>
      </c>
      <c r="J6574" s="70"/>
      <c r="K6574" s="68"/>
    </row>
    <row r="6575" spans="1:11">
      <c r="A6575" s="67" t="s">
        <v>4383</v>
      </c>
      <c r="B6575" s="68" t="s">
        <v>4384</v>
      </c>
      <c r="C6575" s="68" t="s">
        <v>3555</v>
      </c>
      <c r="D6575" s="68" t="s">
        <v>3554</v>
      </c>
      <c r="E6575" s="68" t="s">
        <v>4542</v>
      </c>
      <c r="F6575" s="68" t="s">
        <v>4542</v>
      </c>
      <c r="G6575" s="68" t="s">
        <v>4543</v>
      </c>
      <c r="H6575" s="69">
        <v>2167086</v>
      </c>
      <c r="I6575" s="68" t="s">
        <v>5153</v>
      </c>
      <c r="J6575" s="70"/>
      <c r="K6575" s="68"/>
    </row>
    <row r="6576" spans="1:11">
      <c r="A6576" s="67" t="s">
        <v>3556</v>
      </c>
      <c r="B6576" s="68" t="s">
        <v>3557</v>
      </c>
      <c r="C6576" s="68" t="s">
        <v>3555</v>
      </c>
      <c r="D6576" s="68" t="s">
        <v>3554</v>
      </c>
      <c r="E6576" s="68" t="s">
        <v>4542</v>
      </c>
      <c r="F6576" s="68" t="s">
        <v>4542</v>
      </c>
      <c r="G6576" s="68" t="s">
        <v>4543</v>
      </c>
      <c r="H6576" s="69">
        <v>4843240</v>
      </c>
      <c r="I6576" s="68" t="s">
        <v>5153</v>
      </c>
      <c r="J6576" s="70"/>
      <c r="K6576" s="68"/>
    </row>
    <row r="6577" spans="1:11">
      <c r="A6577" s="67" t="s">
        <v>3558</v>
      </c>
      <c r="B6577" s="68" t="s">
        <v>3559</v>
      </c>
      <c r="C6577" s="68" t="s">
        <v>3555</v>
      </c>
      <c r="D6577" s="68" t="s">
        <v>3554</v>
      </c>
      <c r="E6577" s="68" t="s">
        <v>4542</v>
      </c>
      <c r="F6577" s="68" t="s">
        <v>4542</v>
      </c>
      <c r="G6577" s="68" t="s">
        <v>4543</v>
      </c>
      <c r="H6577" s="69">
        <v>31502711</v>
      </c>
      <c r="I6577" s="68" t="s">
        <v>5153</v>
      </c>
      <c r="J6577" s="70"/>
      <c r="K6577" s="68"/>
    </row>
    <row r="6578" spans="1:11">
      <c r="A6578" s="67" t="s">
        <v>4247</v>
      </c>
      <c r="B6578" s="68" t="s">
        <v>4248</v>
      </c>
      <c r="C6578" s="68" t="s">
        <v>3555</v>
      </c>
      <c r="D6578" s="68" t="s">
        <v>3554</v>
      </c>
      <c r="E6578" s="68" t="s">
        <v>4542</v>
      </c>
      <c r="F6578" s="68" t="s">
        <v>4542</v>
      </c>
      <c r="G6578" s="68" t="s">
        <v>4543</v>
      </c>
      <c r="H6578" s="69">
        <v>6976323</v>
      </c>
      <c r="I6578" s="68" t="s">
        <v>5153</v>
      </c>
      <c r="J6578" s="70"/>
      <c r="K6578" s="68"/>
    </row>
    <row r="6579" spans="1:11">
      <c r="A6579" s="67" t="s">
        <v>4188</v>
      </c>
      <c r="B6579" s="68" t="s">
        <v>4189</v>
      </c>
      <c r="C6579" s="68" t="s">
        <v>3555</v>
      </c>
      <c r="D6579" s="68" t="s">
        <v>3554</v>
      </c>
      <c r="E6579" s="68" t="s">
        <v>4542</v>
      </c>
      <c r="F6579" s="68" t="s">
        <v>4542</v>
      </c>
      <c r="G6579" s="68" t="s">
        <v>4543</v>
      </c>
      <c r="H6579" s="69">
        <v>187119</v>
      </c>
      <c r="I6579" s="68" t="s">
        <v>5153</v>
      </c>
      <c r="J6579" s="70"/>
      <c r="K6579" s="68"/>
    </row>
    <row r="6580" spans="1:11">
      <c r="A6580" s="67" t="s">
        <v>3562</v>
      </c>
      <c r="B6580" s="68" t="s">
        <v>3563</v>
      </c>
      <c r="C6580" s="68" t="s">
        <v>3564</v>
      </c>
      <c r="D6580" s="68" t="s">
        <v>3563</v>
      </c>
      <c r="E6580" s="68" t="s">
        <v>4542</v>
      </c>
      <c r="F6580" s="68" t="s">
        <v>4542</v>
      </c>
      <c r="G6580" s="68" t="s">
        <v>4543</v>
      </c>
      <c r="H6580" s="69">
        <v>3702052</v>
      </c>
      <c r="I6580" s="68" t="s">
        <v>5153</v>
      </c>
      <c r="J6580" s="70"/>
      <c r="K6580" s="68"/>
    </row>
    <row r="6581" spans="1:11">
      <c r="A6581" s="67" t="s">
        <v>3565</v>
      </c>
      <c r="B6581" s="68" t="s">
        <v>3566</v>
      </c>
      <c r="C6581" s="68" t="s">
        <v>3564</v>
      </c>
      <c r="D6581" s="68" t="s">
        <v>3563</v>
      </c>
      <c r="E6581" s="68" t="s">
        <v>4542</v>
      </c>
      <c r="F6581" s="68" t="s">
        <v>4542</v>
      </c>
      <c r="G6581" s="68" t="s">
        <v>4543</v>
      </c>
      <c r="H6581" s="69">
        <v>1227759</v>
      </c>
      <c r="I6581" s="68" t="s">
        <v>5153</v>
      </c>
      <c r="J6581" s="70"/>
      <c r="K6581" s="68"/>
    </row>
    <row r="6582" spans="1:11">
      <c r="A6582" s="67" t="s">
        <v>3567</v>
      </c>
      <c r="B6582" s="68" t="s">
        <v>3568</v>
      </c>
      <c r="C6582" s="68" t="s">
        <v>3564</v>
      </c>
      <c r="D6582" s="68" t="s">
        <v>3563</v>
      </c>
      <c r="E6582" s="68" t="s">
        <v>4542</v>
      </c>
      <c r="F6582" s="68" t="s">
        <v>4542</v>
      </c>
      <c r="G6582" s="68" t="s">
        <v>4543</v>
      </c>
      <c r="H6582" s="69">
        <v>431468055</v>
      </c>
      <c r="I6582" s="68" t="s">
        <v>5153</v>
      </c>
      <c r="J6582" s="70"/>
      <c r="K6582" s="68"/>
    </row>
    <row r="6583" spans="1:11">
      <c r="A6583" s="67" t="s">
        <v>3569</v>
      </c>
      <c r="B6583" s="68" t="s">
        <v>3570</v>
      </c>
      <c r="C6583" s="68" t="s">
        <v>3564</v>
      </c>
      <c r="D6583" s="68" t="s">
        <v>3563</v>
      </c>
      <c r="E6583" s="68" t="s">
        <v>4542</v>
      </c>
      <c r="F6583" s="68" t="s">
        <v>4542</v>
      </c>
      <c r="G6583" s="68" t="s">
        <v>4543</v>
      </c>
      <c r="H6583" s="69">
        <v>1972788</v>
      </c>
      <c r="I6583" s="68" t="s">
        <v>5153</v>
      </c>
      <c r="J6583" s="70"/>
      <c r="K6583" s="68"/>
    </row>
    <row r="6584" spans="1:11">
      <c r="A6584" s="67" t="s">
        <v>4249</v>
      </c>
      <c r="B6584" s="68" t="s">
        <v>4250</v>
      </c>
      <c r="C6584" s="68" t="s">
        <v>3564</v>
      </c>
      <c r="D6584" s="68" t="s">
        <v>3563</v>
      </c>
      <c r="E6584" s="68" t="s">
        <v>4542</v>
      </c>
      <c r="F6584" s="68" t="s">
        <v>4542</v>
      </c>
      <c r="G6584" s="68" t="s">
        <v>4543</v>
      </c>
      <c r="H6584" s="69">
        <v>1208264</v>
      </c>
      <c r="I6584" s="68" t="s">
        <v>5153</v>
      </c>
      <c r="J6584" s="70"/>
      <c r="K6584" s="68"/>
    </row>
    <row r="6585" spans="1:11">
      <c r="A6585" s="67" t="s">
        <v>3571</v>
      </c>
      <c r="B6585" s="68" t="s">
        <v>3572</v>
      </c>
      <c r="C6585" s="68" t="s">
        <v>3564</v>
      </c>
      <c r="D6585" s="68" t="s">
        <v>3563</v>
      </c>
      <c r="E6585" s="68" t="s">
        <v>4542</v>
      </c>
      <c r="F6585" s="68" t="s">
        <v>4542</v>
      </c>
      <c r="G6585" s="68" t="s">
        <v>4543</v>
      </c>
      <c r="H6585" s="69">
        <v>6641326</v>
      </c>
      <c r="I6585" s="68" t="s">
        <v>5153</v>
      </c>
      <c r="J6585" s="70"/>
      <c r="K6585" s="68"/>
    </row>
    <row r="6586" spans="1:11">
      <c r="A6586" s="67" t="s">
        <v>4205</v>
      </c>
      <c r="B6586" s="68" t="s">
        <v>4206</v>
      </c>
      <c r="C6586" s="68" t="s">
        <v>3564</v>
      </c>
      <c r="D6586" s="68" t="s">
        <v>3563</v>
      </c>
      <c r="E6586" s="68" t="s">
        <v>4542</v>
      </c>
      <c r="F6586" s="68" t="s">
        <v>4542</v>
      </c>
      <c r="G6586" s="68" t="s">
        <v>4543</v>
      </c>
      <c r="H6586" s="69">
        <v>221785</v>
      </c>
      <c r="I6586" s="68" t="s">
        <v>5153</v>
      </c>
      <c r="J6586" s="70"/>
      <c r="K6586" s="68"/>
    </row>
    <row r="6587" spans="1:11">
      <c r="A6587" s="67" t="s">
        <v>3573</v>
      </c>
      <c r="B6587" s="68" t="s">
        <v>3574</v>
      </c>
      <c r="C6587" s="68" t="s">
        <v>3575</v>
      </c>
      <c r="D6587" s="68" t="s">
        <v>3574</v>
      </c>
      <c r="E6587" s="68" t="s">
        <v>4542</v>
      </c>
      <c r="F6587" s="68" t="s">
        <v>4542</v>
      </c>
      <c r="G6587" s="68" t="s">
        <v>4543</v>
      </c>
      <c r="H6587" s="69">
        <v>4273561</v>
      </c>
      <c r="I6587" s="68" t="s">
        <v>5153</v>
      </c>
      <c r="J6587" s="70"/>
      <c r="K6587" s="68"/>
    </row>
    <row r="6588" spans="1:11">
      <c r="A6588" s="67" t="s">
        <v>4385</v>
      </c>
      <c r="B6588" s="68" t="s">
        <v>3574</v>
      </c>
      <c r="C6588" s="68" t="s">
        <v>3575</v>
      </c>
      <c r="D6588" s="68" t="s">
        <v>3574</v>
      </c>
      <c r="E6588" s="68" t="s">
        <v>4542</v>
      </c>
      <c r="F6588" s="68" t="s">
        <v>4542</v>
      </c>
      <c r="G6588" s="68" t="s">
        <v>4543</v>
      </c>
      <c r="H6588" s="69">
        <v>1537016</v>
      </c>
      <c r="I6588" s="68" t="s">
        <v>5153</v>
      </c>
      <c r="J6588" s="70"/>
      <c r="K6588" s="68"/>
    </row>
    <row r="6589" spans="1:11">
      <c r="A6589" s="67" t="s">
        <v>3576</v>
      </c>
      <c r="B6589" s="68" t="s">
        <v>3577</v>
      </c>
      <c r="C6589" s="68" t="s">
        <v>3578</v>
      </c>
      <c r="D6589" s="68" t="s">
        <v>3577</v>
      </c>
      <c r="E6589" s="68" t="s">
        <v>4542</v>
      </c>
      <c r="F6589" s="68" t="s">
        <v>4542</v>
      </c>
      <c r="G6589" s="68" t="s">
        <v>4543</v>
      </c>
      <c r="H6589" s="69">
        <v>2172756</v>
      </c>
      <c r="I6589" s="68" t="s">
        <v>5153</v>
      </c>
      <c r="J6589" s="70"/>
      <c r="K6589" s="68"/>
    </row>
    <row r="6590" spans="1:11">
      <c r="A6590" s="67" t="s">
        <v>3605</v>
      </c>
      <c r="B6590" s="68" t="s">
        <v>3606</v>
      </c>
      <c r="C6590" s="68" t="s">
        <v>3607</v>
      </c>
      <c r="D6590" s="68" t="s">
        <v>3608</v>
      </c>
      <c r="E6590" s="68" t="s">
        <v>4542</v>
      </c>
      <c r="F6590" s="68" t="s">
        <v>4542</v>
      </c>
      <c r="G6590" s="68" t="s">
        <v>4543</v>
      </c>
      <c r="H6590" s="69">
        <v>759544</v>
      </c>
      <c r="I6590" s="68" t="s">
        <v>5153</v>
      </c>
      <c r="J6590" s="70"/>
      <c r="K6590" s="68"/>
    </row>
    <row r="6591" spans="1:11">
      <c r="A6591" s="67" t="s">
        <v>4528</v>
      </c>
      <c r="B6591" s="68" t="s">
        <v>4529</v>
      </c>
      <c r="C6591" s="68" t="s">
        <v>3651</v>
      </c>
      <c r="D6591" s="68" t="s">
        <v>3652</v>
      </c>
      <c r="E6591" s="68" t="s">
        <v>4542</v>
      </c>
      <c r="F6591" s="68" t="s">
        <v>4542</v>
      </c>
      <c r="G6591" s="68" t="s">
        <v>4543</v>
      </c>
      <c r="H6591" s="69">
        <v>3647650</v>
      </c>
      <c r="I6591" s="68" t="s">
        <v>5153</v>
      </c>
      <c r="J6591" s="70"/>
      <c r="K6591" s="68"/>
    </row>
    <row r="6592" spans="1:11">
      <c r="A6592" s="67" t="s">
        <v>4530</v>
      </c>
      <c r="B6592" s="68" t="s">
        <v>4531</v>
      </c>
      <c r="C6592" s="68" t="s">
        <v>3651</v>
      </c>
      <c r="D6592" s="68" t="s">
        <v>3652</v>
      </c>
      <c r="E6592" s="68" t="s">
        <v>4542</v>
      </c>
      <c r="F6592" s="68" t="s">
        <v>4542</v>
      </c>
      <c r="G6592" s="68" t="s">
        <v>4543</v>
      </c>
      <c r="H6592" s="69">
        <v>7684843</v>
      </c>
      <c r="I6592" s="68" t="s">
        <v>5153</v>
      </c>
      <c r="J6592" s="70"/>
      <c r="K6592" s="68"/>
    </row>
    <row r="6593" spans="1:11">
      <c r="A6593" s="67" t="s">
        <v>4405</v>
      </c>
      <c r="B6593" s="68" t="s">
        <v>4406</v>
      </c>
      <c r="C6593" s="68" t="s">
        <v>3651</v>
      </c>
      <c r="D6593" s="68" t="s">
        <v>3652</v>
      </c>
      <c r="E6593" s="68" t="s">
        <v>4542</v>
      </c>
      <c r="F6593" s="68" t="s">
        <v>4542</v>
      </c>
      <c r="G6593" s="68" t="s">
        <v>4543</v>
      </c>
      <c r="H6593" s="69">
        <v>5163120</v>
      </c>
      <c r="I6593" s="68" t="s">
        <v>5153</v>
      </c>
      <c r="J6593" s="70"/>
      <c r="K6593" s="68"/>
    </row>
    <row r="6594" spans="1:11">
      <c r="A6594" s="67" t="s">
        <v>4306</v>
      </c>
      <c r="B6594" s="68" t="s">
        <v>4307</v>
      </c>
      <c r="C6594" s="68" t="s">
        <v>3651</v>
      </c>
      <c r="D6594" s="68" t="s">
        <v>3652</v>
      </c>
      <c r="E6594" s="68" t="s">
        <v>4542</v>
      </c>
      <c r="F6594" s="68" t="s">
        <v>4542</v>
      </c>
      <c r="G6594" s="68" t="s">
        <v>4543</v>
      </c>
      <c r="H6594" s="69">
        <v>8495804</v>
      </c>
      <c r="I6594" s="68" t="s">
        <v>5153</v>
      </c>
      <c r="J6594" s="70"/>
      <c r="K6594" s="68"/>
    </row>
    <row r="6595" spans="1:11">
      <c r="A6595" s="67" t="s">
        <v>4532</v>
      </c>
      <c r="B6595" s="68" t="s">
        <v>4533</v>
      </c>
      <c r="C6595" s="68" t="s">
        <v>3651</v>
      </c>
      <c r="D6595" s="68" t="s">
        <v>3652</v>
      </c>
      <c r="E6595" s="68" t="s">
        <v>4542</v>
      </c>
      <c r="F6595" s="68" t="s">
        <v>4542</v>
      </c>
      <c r="G6595" s="68" t="s">
        <v>4543</v>
      </c>
      <c r="H6595" s="69">
        <v>18021607</v>
      </c>
      <c r="I6595" s="68" t="s">
        <v>5153</v>
      </c>
      <c r="J6595" s="70"/>
      <c r="K6595" s="68"/>
    </row>
    <row r="6596" spans="1:11">
      <c r="A6596" s="67" t="s">
        <v>4308</v>
      </c>
      <c r="B6596" s="68" t="s">
        <v>4309</v>
      </c>
      <c r="C6596" s="68" t="s">
        <v>3651</v>
      </c>
      <c r="D6596" s="68" t="s">
        <v>3652</v>
      </c>
      <c r="E6596" s="68" t="s">
        <v>4542</v>
      </c>
      <c r="F6596" s="68" t="s">
        <v>4542</v>
      </c>
      <c r="G6596" s="68" t="s">
        <v>4543</v>
      </c>
      <c r="H6596" s="69">
        <v>11478931</v>
      </c>
      <c r="I6596" s="68" t="s">
        <v>5153</v>
      </c>
      <c r="J6596" s="70"/>
      <c r="K6596" s="68"/>
    </row>
    <row r="6597" spans="1:11">
      <c r="A6597" s="67" t="s">
        <v>4255</v>
      </c>
      <c r="B6597" s="68" t="s">
        <v>4256</v>
      </c>
      <c r="C6597" s="68" t="s">
        <v>3651</v>
      </c>
      <c r="D6597" s="68" t="s">
        <v>3652</v>
      </c>
      <c r="E6597" s="68" t="s">
        <v>4542</v>
      </c>
      <c r="F6597" s="68" t="s">
        <v>4542</v>
      </c>
      <c r="G6597" s="68" t="s">
        <v>4543</v>
      </c>
      <c r="H6597" s="69">
        <v>8901678</v>
      </c>
      <c r="I6597" s="68" t="s">
        <v>5153</v>
      </c>
      <c r="J6597" s="70"/>
      <c r="K6597" s="68"/>
    </row>
    <row r="6598" spans="1:11">
      <c r="A6598" s="67" t="s">
        <v>3681</v>
      </c>
      <c r="B6598" s="68" t="s">
        <v>3682</v>
      </c>
      <c r="C6598" s="68" t="s">
        <v>3679</v>
      </c>
      <c r="D6598" s="68" t="s">
        <v>3680</v>
      </c>
      <c r="E6598" s="68" t="s">
        <v>4542</v>
      </c>
      <c r="F6598" s="68" t="s">
        <v>4542</v>
      </c>
      <c r="G6598" s="68" t="s">
        <v>4543</v>
      </c>
      <c r="H6598" s="69">
        <v>636804</v>
      </c>
      <c r="I6598" s="68" t="s">
        <v>5153</v>
      </c>
      <c r="J6598" s="70"/>
      <c r="K6598" s="68"/>
    </row>
    <row r="6599" spans="1:11">
      <c r="A6599" s="67" t="s">
        <v>3683</v>
      </c>
      <c r="B6599" s="68" t="s">
        <v>3684</v>
      </c>
      <c r="C6599" s="68" t="s">
        <v>3679</v>
      </c>
      <c r="D6599" s="68" t="s">
        <v>3680</v>
      </c>
      <c r="E6599" s="68" t="s">
        <v>4542</v>
      </c>
      <c r="F6599" s="68" t="s">
        <v>4542</v>
      </c>
      <c r="G6599" s="68" t="s">
        <v>4543</v>
      </c>
      <c r="H6599" s="69">
        <v>286899</v>
      </c>
      <c r="I6599" s="68" t="s">
        <v>5153</v>
      </c>
      <c r="J6599" s="70"/>
      <c r="K6599" s="68"/>
    </row>
    <row r="6600" spans="1:11">
      <c r="A6600" s="67" t="s">
        <v>3687</v>
      </c>
      <c r="B6600" s="68" t="s">
        <v>3688</v>
      </c>
      <c r="C6600" s="68" t="s">
        <v>3689</v>
      </c>
      <c r="D6600" s="68" t="s">
        <v>3690</v>
      </c>
      <c r="E6600" s="68" t="s">
        <v>4542</v>
      </c>
      <c r="F6600" s="68" t="s">
        <v>4542</v>
      </c>
      <c r="G6600" s="68" t="s">
        <v>4543</v>
      </c>
      <c r="H6600" s="69">
        <v>3152066</v>
      </c>
      <c r="I6600" s="68" t="s">
        <v>5153</v>
      </c>
      <c r="J6600" s="70"/>
      <c r="K6600" s="68"/>
    </row>
    <row r="6601" spans="1:11">
      <c r="A6601" s="67" t="s">
        <v>3747</v>
      </c>
      <c r="B6601" s="68" t="s">
        <v>3748</v>
      </c>
      <c r="C6601" s="68" t="s">
        <v>3749</v>
      </c>
      <c r="D6601" s="68" t="s">
        <v>3750</v>
      </c>
      <c r="E6601" s="68" t="s">
        <v>4542</v>
      </c>
      <c r="F6601" s="68" t="s">
        <v>4542</v>
      </c>
      <c r="G6601" s="68" t="s">
        <v>4543</v>
      </c>
      <c r="H6601" s="69">
        <v>9110159</v>
      </c>
      <c r="I6601" s="68" t="s">
        <v>5153</v>
      </c>
      <c r="J6601" s="70"/>
      <c r="K6601" s="68"/>
    </row>
    <row r="6602" spans="1:11">
      <c r="A6602" s="67" t="s">
        <v>3781</v>
      </c>
      <c r="B6602" s="68" t="s">
        <v>3782</v>
      </c>
      <c r="C6602" s="68" t="s">
        <v>3783</v>
      </c>
      <c r="D6602" s="68" t="s">
        <v>3784</v>
      </c>
      <c r="E6602" s="68" t="s">
        <v>4542</v>
      </c>
      <c r="F6602" s="68" t="s">
        <v>4542</v>
      </c>
      <c r="G6602" s="68" t="s">
        <v>4543</v>
      </c>
      <c r="H6602" s="69">
        <v>578390</v>
      </c>
      <c r="I6602" s="68" t="s">
        <v>5153</v>
      </c>
      <c r="J6602" s="70"/>
      <c r="K6602" s="68"/>
    </row>
    <row r="6603" spans="1:11">
      <c r="A6603" s="67" t="s">
        <v>3844</v>
      </c>
      <c r="B6603" s="68" t="s">
        <v>3845</v>
      </c>
      <c r="C6603" s="68" t="s">
        <v>3846</v>
      </c>
      <c r="D6603" s="68" t="s">
        <v>3847</v>
      </c>
      <c r="E6603" s="68" t="s">
        <v>4542</v>
      </c>
      <c r="F6603" s="68" t="s">
        <v>4542</v>
      </c>
      <c r="G6603" s="68" t="s">
        <v>4543</v>
      </c>
      <c r="H6603" s="69">
        <v>10772628</v>
      </c>
      <c r="I6603" s="68" t="s">
        <v>5153</v>
      </c>
      <c r="J6603" s="70"/>
      <c r="K6603" s="68"/>
    </row>
    <row r="6604" spans="1:11">
      <c r="A6604" s="67" t="s">
        <v>4443</v>
      </c>
      <c r="B6604" s="68" t="s">
        <v>4444</v>
      </c>
      <c r="C6604" s="68" t="s">
        <v>3924</v>
      </c>
      <c r="D6604" s="68" t="s">
        <v>3925</v>
      </c>
      <c r="E6604" s="68" t="s">
        <v>4542</v>
      </c>
      <c r="F6604" s="68" t="s">
        <v>4542</v>
      </c>
      <c r="G6604" s="68" t="s">
        <v>4543</v>
      </c>
      <c r="H6604" s="69">
        <v>625086</v>
      </c>
      <c r="I6604" s="68" t="s">
        <v>5153</v>
      </c>
      <c r="J6604" s="70"/>
      <c r="K6604" s="68"/>
    </row>
    <row r="6605" spans="1:11">
      <c r="A6605" s="67" t="s">
        <v>3482</v>
      </c>
      <c r="B6605" s="68" t="s">
        <v>3483</v>
      </c>
      <c r="C6605" s="68" t="s">
        <v>3484</v>
      </c>
      <c r="D6605" s="68" t="s">
        <v>3485</v>
      </c>
      <c r="E6605" s="68" t="s">
        <v>4544</v>
      </c>
      <c r="F6605" s="68" t="s">
        <v>4544</v>
      </c>
      <c r="G6605" s="68" t="s">
        <v>4545</v>
      </c>
      <c r="H6605" s="69">
        <v>2961704</v>
      </c>
      <c r="I6605" s="68" t="s">
        <v>5153</v>
      </c>
      <c r="J6605" s="70"/>
      <c r="K6605" s="68"/>
    </row>
    <row r="6606" spans="1:11">
      <c r="A6606" s="67" t="s">
        <v>4523</v>
      </c>
      <c r="B6606" s="68" t="s">
        <v>4524</v>
      </c>
      <c r="C6606" s="68" t="s">
        <v>3489</v>
      </c>
      <c r="D6606" s="68" t="s">
        <v>3490</v>
      </c>
      <c r="E6606" s="68" t="s">
        <v>4544</v>
      </c>
      <c r="F6606" s="68" t="s">
        <v>4544</v>
      </c>
      <c r="G6606" s="68" t="s">
        <v>4545</v>
      </c>
      <c r="H6606" s="69">
        <v>1897997</v>
      </c>
      <c r="I6606" s="68" t="s">
        <v>5153</v>
      </c>
      <c r="J6606" s="70"/>
      <c r="K6606" s="68"/>
    </row>
    <row r="6607" spans="1:11">
      <c r="A6607" s="67" t="s">
        <v>3519</v>
      </c>
      <c r="B6607" s="68" t="s">
        <v>3520</v>
      </c>
      <c r="C6607" s="68" t="s">
        <v>3489</v>
      </c>
      <c r="D6607" s="68" t="s">
        <v>3490</v>
      </c>
      <c r="E6607" s="68" t="s">
        <v>4544</v>
      </c>
      <c r="F6607" s="68" t="s">
        <v>4544</v>
      </c>
      <c r="G6607" s="68" t="s">
        <v>4545</v>
      </c>
      <c r="H6607" s="69">
        <v>31250000</v>
      </c>
      <c r="I6607" s="68" t="s">
        <v>5153</v>
      </c>
      <c r="J6607" s="70"/>
      <c r="K6607" s="68"/>
    </row>
    <row r="6608" spans="1:11">
      <c r="A6608" s="67" t="s">
        <v>4546</v>
      </c>
      <c r="B6608" s="68" t="s">
        <v>4547</v>
      </c>
      <c r="C6608" s="68" t="s">
        <v>3489</v>
      </c>
      <c r="D6608" s="68" t="s">
        <v>3490</v>
      </c>
      <c r="E6608" s="68" t="s">
        <v>4544</v>
      </c>
      <c r="F6608" s="68" t="s">
        <v>4544</v>
      </c>
      <c r="G6608" s="68" t="s">
        <v>4545</v>
      </c>
      <c r="H6608" s="69">
        <v>64026993</v>
      </c>
      <c r="I6608" s="68" t="s">
        <v>5153</v>
      </c>
      <c r="J6608" s="70"/>
      <c r="K6608" s="68"/>
    </row>
    <row r="6609" spans="1:11">
      <c r="A6609" s="67" t="s">
        <v>3533</v>
      </c>
      <c r="B6609" s="68" t="s">
        <v>3520</v>
      </c>
      <c r="C6609" s="68" t="s">
        <v>3489</v>
      </c>
      <c r="D6609" s="68" t="s">
        <v>3490</v>
      </c>
      <c r="E6609" s="68" t="s">
        <v>4544</v>
      </c>
      <c r="F6609" s="68" t="s">
        <v>4544</v>
      </c>
      <c r="G6609" s="68" t="s">
        <v>4545</v>
      </c>
      <c r="H6609" s="69">
        <v>1456848</v>
      </c>
      <c r="I6609" s="68" t="s">
        <v>5153</v>
      </c>
      <c r="J6609" s="70"/>
      <c r="K6609" s="68"/>
    </row>
    <row r="6610" spans="1:11">
      <c r="A6610" s="67" t="s">
        <v>3537</v>
      </c>
      <c r="B6610" s="68" t="s">
        <v>3538</v>
      </c>
      <c r="C6610" s="68" t="s">
        <v>3539</v>
      </c>
      <c r="D6610" s="68" t="s">
        <v>3540</v>
      </c>
      <c r="E6610" s="68" t="s">
        <v>4544</v>
      </c>
      <c r="F6610" s="68" t="s">
        <v>4544</v>
      </c>
      <c r="G6610" s="68" t="s">
        <v>4545</v>
      </c>
      <c r="H6610" s="69">
        <v>2614524</v>
      </c>
      <c r="I6610" s="68" t="s">
        <v>5153</v>
      </c>
      <c r="J6610" s="70"/>
      <c r="K6610" s="68"/>
    </row>
    <row r="6611" spans="1:11">
      <c r="A6611" s="67" t="s">
        <v>3549</v>
      </c>
      <c r="B6611" s="68" t="s">
        <v>3550</v>
      </c>
      <c r="C6611" s="68" t="s">
        <v>3539</v>
      </c>
      <c r="D6611" s="68" t="s">
        <v>3540</v>
      </c>
      <c r="E6611" s="68" t="s">
        <v>4544</v>
      </c>
      <c r="F6611" s="68" t="s">
        <v>4544</v>
      </c>
      <c r="G6611" s="68" t="s">
        <v>4545</v>
      </c>
      <c r="H6611" s="69">
        <v>134714</v>
      </c>
      <c r="I6611" s="68" t="s">
        <v>5153</v>
      </c>
      <c r="J6611" s="70"/>
      <c r="K6611" s="68"/>
    </row>
    <row r="6612" spans="1:11">
      <c r="A6612" s="67" t="s">
        <v>4255</v>
      </c>
      <c r="B6612" s="68" t="s">
        <v>4256</v>
      </c>
      <c r="C6612" s="68" t="s">
        <v>3651</v>
      </c>
      <c r="D6612" s="68" t="s">
        <v>3652</v>
      </c>
      <c r="E6612" s="68" t="s">
        <v>4544</v>
      </c>
      <c r="F6612" s="68" t="s">
        <v>4544</v>
      </c>
      <c r="G6612" s="68" t="s">
        <v>4545</v>
      </c>
      <c r="H6612" s="69">
        <v>566100</v>
      </c>
      <c r="I6612" s="68" t="s">
        <v>5153</v>
      </c>
      <c r="J6612" s="70"/>
      <c r="K6612" s="68"/>
    </row>
    <row r="6613" spans="1:11">
      <c r="A6613" s="67" t="s">
        <v>3482</v>
      </c>
      <c r="B6613" s="68" t="s">
        <v>3483</v>
      </c>
      <c r="C6613" s="68" t="s">
        <v>3484</v>
      </c>
      <c r="D6613" s="68" t="s">
        <v>3485</v>
      </c>
      <c r="E6613" s="68" t="s">
        <v>4544</v>
      </c>
      <c r="F6613" s="68" t="s">
        <v>4544</v>
      </c>
      <c r="G6613" s="68" t="s">
        <v>4545</v>
      </c>
      <c r="H6613" s="69">
        <v>2961704</v>
      </c>
      <c r="I6613" s="68" t="s">
        <v>5153</v>
      </c>
      <c r="J6613" s="70"/>
      <c r="K6613" s="68"/>
    </row>
    <row r="6614" spans="1:11">
      <c r="A6614" s="67" t="s">
        <v>3519</v>
      </c>
      <c r="B6614" s="68" t="s">
        <v>3520</v>
      </c>
      <c r="C6614" s="68" t="s">
        <v>3489</v>
      </c>
      <c r="D6614" s="68" t="s">
        <v>3490</v>
      </c>
      <c r="E6614" s="68" t="s">
        <v>4544</v>
      </c>
      <c r="F6614" s="68" t="s">
        <v>4544</v>
      </c>
      <c r="G6614" s="68" t="s">
        <v>4545</v>
      </c>
      <c r="H6614" s="69">
        <v>31250000</v>
      </c>
      <c r="I6614" s="68" t="s">
        <v>5153</v>
      </c>
      <c r="J6614" s="70"/>
      <c r="K6614" s="68"/>
    </row>
    <row r="6615" spans="1:11">
      <c r="A6615" s="67" t="s">
        <v>4546</v>
      </c>
      <c r="B6615" s="68" t="s">
        <v>4547</v>
      </c>
      <c r="C6615" s="68" t="s">
        <v>3489</v>
      </c>
      <c r="D6615" s="68" t="s">
        <v>3490</v>
      </c>
      <c r="E6615" s="68" t="s">
        <v>4544</v>
      </c>
      <c r="F6615" s="68" t="s">
        <v>4544</v>
      </c>
      <c r="G6615" s="68" t="s">
        <v>4545</v>
      </c>
      <c r="H6615" s="69">
        <v>64026993</v>
      </c>
      <c r="I6615" s="68" t="s">
        <v>5153</v>
      </c>
      <c r="J6615" s="70"/>
      <c r="K6615" s="68"/>
    </row>
    <row r="6616" spans="1:11">
      <c r="A6616" s="67" t="s">
        <v>3533</v>
      </c>
      <c r="B6616" s="68" t="s">
        <v>3520</v>
      </c>
      <c r="C6616" s="68" t="s">
        <v>3489</v>
      </c>
      <c r="D6616" s="68" t="s">
        <v>3490</v>
      </c>
      <c r="E6616" s="68" t="s">
        <v>4544</v>
      </c>
      <c r="F6616" s="68" t="s">
        <v>4544</v>
      </c>
      <c r="G6616" s="68" t="s">
        <v>4545</v>
      </c>
      <c r="H6616" s="69">
        <v>1456848</v>
      </c>
      <c r="I6616" s="68" t="s">
        <v>5153</v>
      </c>
      <c r="J6616" s="70"/>
      <c r="K6616" s="68"/>
    </row>
    <row r="6617" spans="1:11">
      <c r="A6617" s="67" t="s">
        <v>3537</v>
      </c>
      <c r="B6617" s="68" t="s">
        <v>3538</v>
      </c>
      <c r="C6617" s="68" t="s">
        <v>3539</v>
      </c>
      <c r="D6617" s="68" t="s">
        <v>3540</v>
      </c>
      <c r="E6617" s="68" t="s">
        <v>4544</v>
      </c>
      <c r="F6617" s="68" t="s">
        <v>4544</v>
      </c>
      <c r="G6617" s="68" t="s">
        <v>4545</v>
      </c>
      <c r="H6617" s="69">
        <v>2178770</v>
      </c>
      <c r="I6617" s="68" t="s">
        <v>5153</v>
      </c>
      <c r="J6617" s="70"/>
      <c r="K6617" s="68"/>
    </row>
    <row r="6618" spans="1:11">
      <c r="A6618" s="67" t="s">
        <v>3549</v>
      </c>
      <c r="B6618" s="68" t="s">
        <v>3550</v>
      </c>
      <c r="C6618" s="68" t="s">
        <v>3539</v>
      </c>
      <c r="D6618" s="68" t="s">
        <v>3540</v>
      </c>
      <c r="E6618" s="68" t="s">
        <v>4544</v>
      </c>
      <c r="F6618" s="68" t="s">
        <v>4544</v>
      </c>
      <c r="G6618" s="68" t="s">
        <v>4545</v>
      </c>
      <c r="H6618" s="69">
        <v>134715</v>
      </c>
      <c r="I6618" s="68" t="s">
        <v>5153</v>
      </c>
      <c r="J6618" s="70"/>
      <c r="K6618" s="68"/>
    </row>
    <row r="6619" spans="1:11">
      <c r="A6619" s="67" t="s">
        <v>4255</v>
      </c>
      <c r="B6619" s="68" t="s">
        <v>4256</v>
      </c>
      <c r="C6619" s="68" t="s">
        <v>3651</v>
      </c>
      <c r="D6619" s="68" t="s">
        <v>3652</v>
      </c>
      <c r="E6619" s="68" t="s">
        <v>4544</v>
      </c>
      <c r="F6619" s="68" t="s">
        <v>4544</v>
      </c>
      <c r="G6619" s="68" t="s">
        <v>4545</v>
      </c>
      <c r="H6619" s="69">
        <v>566100</v>
      </c>
      <c r="I6619" s="68" t="s">
        <v>5153</v>
      </c>
      <c r="J6619" s="70"/>
      <c r="K6619" s="68"/>
    </row>
    <row r="6620" spans="1:11">
      <c r="A6620" s="67" t="s">
        <v>3448</v>
      </c>
      <c r="B6620" s="68" t="s">
        <v>3449</v>
      </c>
      <c r="C6620" s="68" t="s">
        <v>3450</v>
      </c>
      <c r="D6620" s="68" t="s">
        <v>3451</v>
      </c>
      <c r="E6620" s="68" t="s">
        <v>4548</v>
      </c>
      <c r="F6620" s="68" t="s">
        <v>4548</v>
      </c>
      <c r="G6620" s="68" t="s">
        <v>4549</v>
      </c>
      <c r="H6620" s="69">
        <v>4502641</v>
      </c>
      <c r="I6620" s="68" t="s">
        <v>5153</v>
      </c>
      <c r="J6620" s="70"/>
      <c r="K6620" s="68"/>
    </row>
    <row r="6621" spans="1:11">
      <c r="A6621" s="67" t="s">
        <v>4293</v>
      </c>
      <c r="B6621" s="68" t="s">
        <v>4294</v>
      </c>
      <c r="C6621" s="68" t="s">
        <v>3489</v>
      </c>
      <c r="D6621" s="68" t="s">
        <v>3490</v>
      </c>
      <c r="E6621" s="68" t="s">
        <v>4548</v>
      </c>
      <c r="F6621" s="68" t="s">
        <v>4548</v>
      </c>
      <c r="G6621" s="68" t="s">
        <v>4549</v>
      </c>
      <c r="H6621" s="69">
        <v>5603652</v>
      </c>
      <c r="I6621" s="68" t="s">
        <v>5153</v>
      </c>
      <c r="J6621" s="70"/>
      <c r="K6621" s="68"/>
    </row>
    <row r="6622" spans="1:11">
      <c r="A6622" s="67" t="s">
        <v>3504</v>
      </c>
      <c r="B6622" s="68" t="s">
        <v>3505</v>
      </c>
      <c r="C6622" s="68" t="s">
        <v>3489</v>
      </c>
      <c r="D6622" s="68" t="s">
        <v>3490</v>
      </c>
      <c r="E6622" s="68" t="s">
        <v>4548</v>
      </c>
      <c r="F6622" s="68" t="s">
        <v>4548</v>
      </c>
      <c r="G6622" s="68" t="s">
        <v>4549</v>
      </c>
      <c r="H6622" s="69">
        <v>129300</v>
      </c>
      <c r="I6622" s="68" t="s">
        <v>5153</v>
      </c>
      <c r="J6622" s="70"/>
      <c r="K6622" s="68"/>
    </row>
    <row r="6623" spans="1:11">
      <c r="A6623" s="67" t="s">
        <v>4207</v>
      </c>
      <c r="B6623" s="68" t="s">
        <v>4208</v>
      </c>
      <c r="C6623" s="68" t="s">
        <v>3489</v>
      </c>
      <c r="D6623" s="68" t="s">
        <v>3490</v>
      </c>
      <c r="E6623" s="68" t="s">
        <v>4548</v>
      </c>
      <c r="F6623" s="68" t="s">
        <v>4548</v>
      </c>
      <c r="G6623" s="68" t="s">
        <v>4549</v>
      </c>
      <c r="H6623" s="69">
        <v>139239</v>
      </c>
      <c r="I6623" s="68" t="s">
        <v>5153</v>
      </c>
      <c r="J6623" s="70"/>
      <c r="K6623" s="68"/>
    </row>
    <row r="6624" spans="1:11">
      <c r="A6624" s="67" t="s">
        <v>3537</v>
      </c>
      <c r="B6624" s="68" t="s">
        <v>3538</v>
      </c>
      <c r="C6624" s="68" t="s">
        <v>3539</v>
      </c>
      <c r="D6624" s="68" t="s">
        <v>3540</v>
      </c>
      <c r="E6624" s="68" t="s">
        <v>4548</v>
      </c>
      <c r="F6624" s="68" t="s">
        <v>4548</v>
      </c>
      <c r="G6624" s="68" t="s">
        <v>4549</v>
      </c>
      <c r="H6624" s="69">
        <v>6797859</v>
      </c>
      <c r="I6624" s="68" t="s">
        <v>5153</v>
      </c>
      <c r="J6624" s="70"/>
      <c r="K6624" s="68"/>
    </row>
    <row r="6625" spans="1:11">
      <c r="A6625" s="67" t="s">
        <v>3543</v>
      </c>
      <c r="B6625" s="68" t="s">
        <v>3544</v>
      </c>
      <c r="C6625" s="68" t="s">
        <v>3539</v>
      </c>
      <c r="D6625" s="68" t="s">
        <v>3540</v>
      </c>
      <c r="E6625" s="68" t="s">
        <v>4548</v>
      </c>
      <c r="F6625" s="68" t="s">
        <v>4548</v>
      </c>
      <c r="G6625" s="68" t="s">
        <v>4549</v>
      </c>
      <c r="H6625" s="69">
        <v>121845</v>
      </c>
      <c r="I6625" s="68" t="s">
        <v>5153</v>
      </c>
      <c r="J6625" s="70"/>
      <c r="K6625" s="68"/>
    </row>
    <row r="6626" spans="1:11">
      <c r="A6626" s="67" t="s">
        <v>3549</v>
      </c>
      <c r="B6626" s="68" t="s">
        <v>3550</v>
      </c>
      <c r="C6626" s="68" t="s">
        <v>3539</v>
      </c>
      <c r="D6626" s="68" t="s">
        <v>3540</v>
      </c>
      <c r="E6626" s="68" t="s">
        <v>4548</v>
      </c>
      <c r="F6626" s="68" t="s">
        <v>4548</v>
      </c>
      <c r="G6626" s="68" t="s">
        <v>4549</v>
      </c>
      <c r="H6626" s="69">
        <v>4479530</v>
      </c>
      <c r="I6626" s="68" t="s">
        <v>5153</v>
      </c>
      <c r="J6626" s="70"/>
      <c r="K6626" s="68"/>
    </row>
    <row r="6627" spans="1:11">
      <c r="A6627" s="67" t="s">
        <v>4306</v>
      </c>
      <c r="B6627" s="68" t="s">
        <v>4307</v>
      </c>
      <c r="C6627" s="68" t="s">
        <v>3651</v>
      </c>
      <c r="D6627" s="68" t="s">
        <v>3652</v>
      </c>
      <c r="E6627" s="68" t="s">
        <v>4548</v>
      </c>
      <c r="F6627" s="68" t="s">
        <v>4548</v>
      </c>
      <c r="G6627" s="68" t="s">
        <v>4549</v>
      </c>
      <c r="H6627" s="69">
        <v>207454</v>
      </c>
      <c r="I6627" s="68" t="s">
        <v>5153</v>
      </c>
      <c r="J6627" s="70"/>
      <c r="K6627" s="68"/>
    </row>
    <row r="6628" spans="1:11">
      <c r="A6628" s="67" t="s">
        <v>4532</v>
      </c>
      <c r="B6628" s="68" t="s">
        <v>4533</v>
      </c>
      <c r="C6628" s="68" t="s">
        <v>3651</v>
      </c>
      <c r="D6628" s="68" t="s">
        <v>3652</v>
      </c>
      <c r="E6628" s="68" t="s">
        <v>4548</v>
      </c>
      <c r="F6628" s="68" t="s">
        <v>4548</v>
      </c>
      <c r="G6628" s="68" t="s">
        <v>4549</v>
      </c>
      <c r="H6628" s="69">
        <v>103727</v>
      </c>
      <c r="I6628" s="68" t="s">
        <v>5153</v>
      </c>
      <c r="J6628" s="70"/>
      <c r="K6628" s="68"/>
    </row>
    <row r="6629" spans="1:11">
      <c r="A6629" s="67" t="s">
        <v>3844</v>
      </c>
      <c r="B6629" s="68" t="s">
        <v>3845</v>
      </c>
      <c r="C6629" s="68" t="s">
        <v>3846</v>
      </c>
      <c r="D6629" s="68" t="s">
        <v>3847</v>
      </c>
      <c r="E6629" s="68" t="s">
        <v>4548</v>
      </c>
      <c r="F6629" s="68" t="s">
        <v>4548</v>
      </c>
      <c r="G6629" s="68" t="s">
        <v>4549</v>
      </c>
      <c r="H6629" s="69">
        <v>635292</v>
      </c>
      <c r="I6629" s="68" t="s">
        <v>5153</v>
      </c>
      <c r="J6629" s="70"/>
      <c r="K6629" s="68"/>
    </row>
    <row r="6630" spans="1:11">
      <c r="A6630" s="67" t="s">
        <v>3448</v>
      </c>
      <c r="B6630" s="68" t="s">
        <v>3449</v>
      </c>
      <c r="C6630" s="68" t="s">
        <v>3450</v>
      </c>
      <c r="D6630" s="68" t="s">
        <v>3451</v>
      </c>
      <c r="E6630" s="68" t="s">
        <v>4548</v>
      </c>
      <c r="F6630" s="68" t="s">
        <v>4548</v>
      </c>
      <c r="G6630" s="68" t="s">
        <v>4549</v>
      </c>
      <c r="H6630" s="69">
        <v>750440</v>
      </c>
      <c r="I6630" s="68" t="s">
        <v>5153</v>
      </c>
      <c r="J6630" s="70"/>
      <c r="K6630" s="68"/>
    </row>
    <row r="6631" spans="1:11">
      <c r="A6631" s="67" t="s">
        <v>4293</v>
      </c>
      <c r="B6631" s="68" t="s">
        <v>4294</v>
      </c>
      <c r="C6631" s="68" t="s">
        <v>3489</v>
      </c>
      <c r="D6631" s="68" t="s">
        <v>3490</v>
      </c>
      <c r="E6631" s="68" t="s">
        <v>4548</v>
      </c>
      <c r="F6631" s="68" t="s">
        <v>4548</v>
      </c>
      <c r="G6631" s="68" t="s">
        <v>4549</v>
      </c>
      <c r="H6631" s="69">
        <v>856537</v>
      </c>
      <c r="I6631" s="68" t="s">
        <v>5153</v>
      </c>
      <c r="J6631" s="70"/>
      <c r="K6631" s="68"/>
    </row>
    <row r="6632" spans="1:11">
      <c r="A6632" s="67" t="s">
        <v>3504</v>
      </c>
      <c r="B6632" s="68" t="s">
        <v>3505</v>
      </c>
      <c r="C6632" s="68" t="s">
        <v>3489</v>
      </c>
      <c r="D6632" s="68" t="s">
        <v>3490</v>
      </c>
      <c r="E6632" s="68" t="s">
        <v>4548</v>
      </c>
      <c r="F6632" s="68" t="s">
        <v>4548</v>
      </c>
      <c r="G6632" s="68" t="s">
        <v>4549</v>
      </c>
      <c r="H6632" s="69">
        <v>129300</v>
      </c>
      <c r="I6632" s="68" t="s">
        <v>5153</v>
      </c>
      <c r="J6632" s="70"/>
      <c r="K6632" s="68"/>
    </row>
    <row r="6633" spans="1:11">
      <c r="A6633" s="67" t="s">
        <v>4207</v>
      </c>
      <c r="B6633" s="68" t="s">
        <v>4208</v>
      </c>
      <c r="C6633" s="68" t="s">
        <v>3489</v>
      </c>
      <c r="D6633" s="68" t="s">
        <v>3490</v>
      </c>
      <c r="E6633" s="68" t="s">
        <v>4548</v>
      </c>
      <c r="F6633" s="68" t="s">
        <v>4548</v>
      </c>
      <c r="G6633" s="68" t="s">
        <v>4549</v>
      </c>
      <c r="H6633" s="69">
        <v>139240</v>
      </c>
      <c r="I6633" s="68" t="s">
        <v>5153</v>
      </c>
      <c r="J6633" s="70"/>
      <c r="K6633" s="68"/>
    </row>
    <row r="6634" spans="1:11">
      <c r="A6634" s="67" t="s">
        <v>3537</v>
      </c>
      <c r="B6634" s="68" t="s">
        <v>3538</v>
      </c>
      <c r="C6634" s="68" t="s">
        <v>3539</v>
      </c>
      <c r="D6634" s="68" t="s">
        <v>3540</v>
      </c>
      <c r="E6634" s="68" t="s">
        <v>4548</v>
      </c>
      <c r="F6634" s="68" t="s">
        <v>4548</v>
      </c>
      <c r="G6634" s="68" t="s">
        <v>4549</v>
      </c>
      <c r="H6634" s="69">
        <v>6797838</v>
      </c>
      <c r="I6634" s="68" t="s">
        <v>5153</v>
      </c>
      <c r="J6634" s="70"/>
      <c r="K6634" s="68"/>
    </row>
    <row r="6635" spans="1:11">
      <c r="A6635" s="67" t="s">
        <v>3543</v>
      </c>
      <c r="B6635" s="68" t="s">
        <v>3544</v>
      </c>
      <c r="C6635" s="68" t="s">
        <v>3539</v>
      </c>
      <c r="D6635" s="68" t="s">
        <v>3540</v>
      </c>
      <c r="E6635" s="68" t="s">
        <v>4548</v>
      </c>
      <c r="F6635" s="68" t="s">
        <v>4548</v>
      </c>
      <c r="G6635" s="68" t="s">
        <v>4549</v>
      </c>
      <c r="H6635" s="69">
        <v>121844</v>
      </c>
      <c r="I6635" s="68" t="s">
        <v>5153</v>
      </c>
      <c r="J6635" s="70"/>
      <c r="K6635" s="68"/>
    </row>
    <row r="6636" spans="1:11">
      <c r="A6636" s="67" t="s">
        <v>3549</v>
      </c>
      <c r="B6636" s="68" t="s">
        <v>3550</v>
      </c>
      <c r="C6636" s="68" t="s">
        <v>3539</v>
      </c>
      <c r="D6636" s="68" t="s">
        <v>3540</v>
      </c>
      <c r="E6636" s="68" t="s">
        <v>4548</v>
      </c>
      <c r="F6636" s="68" t="s">
        <v>4548</v>
      </c>
      <c r="G6636" s="68" t="s">
        <v>4549</v>
      </c>
      <c r="H6636" s="69">
        <v>4479527</v>
      </c>
      <c r="I6636" s="68" t="s">
        <v>5153</v>
      </c>
      <c r="J6636" s="70"/>
      <c r="K6636" s="68"/>
    </row>
    <row r="6637" spans="1:11">
      <c r="A6637" s="67" t="s">
        <v>4306</v>
      </c>
      <c r="B6637" s="68" t="s">
        <v>4307</v>
      </c>
      <c r="C6637" s="68" t="s">
        <v>3651</v>
      </c>
      <c r="D6637" s="68" t="s">
        <v>3652</v>
      </c>
      <c r="E6637" s="68" t="s">
        <v>4548</v>
      </c>
      <c r="F6637" s="68" t="s">
        <v>4548</v>
      </c>
      <c r="G6637" s="68" t="s">
        <v>4549</v>
      </c>
      <c r="H6637" s="69">
        <v>207452</v>
      </c>
      <c r="I6637" s="68" t="s">
        <v>5153</v>
      </c>
      <c r="J6637" s="70"/>
      <c r="K6637" s="68"/>
    </row>
    <row r="6638" spans="1:11">
      <c r="A6638" s="67" t="s">
        <v>4532</v>
      </c>
      <c r="B6638" s="68" t="s">
        <v>4533</v>
      </c>
      <c r="C6638" s="68" t="s">
        <v>3651</v>
      </c>
      <c r="D6638" s="68" t="s">
        <v>3652</v>
      </c>
      <c r="E6638" s="68" t="s">
        <v>4548</v>
      </c>
      <c r="F6638" s="68" t="s">
        <v>4548</v>
      </c>
      <c r="G6638" s="68" t="s">
        <v>4549</v>
      </c>
      <c r="H6638" s="69">
        <v>103727</v>
      </c>
      <c r="I6638" s="68" t="s">
        <v>5153</v>
      </c>
      <c r="J6638" s="70"/>
      <c r="K6638" s="68"/>
    </row>
    <row r="6639" spans="1:11">
      <c r="A6639" s="67" t="s">
        <v>3844</v>
      </c>
      <c r="B6639" s="68" t="s">
        <v>3845</v>
      </c>
      <c r="C6639" s="68" t="s">
        <v>3846</v>
      </c>
      <c r="D6639" s="68" t="s">
        <v>3847</v>
      </c>
      <c r="E6639" s="68" t="s">
        <v>4548</v>
      </c>
      <c r="F6639" s="68" t="s">
        <v>4548</v>
      </c>
      <c r="G6639" s="68" t="s">
        <v>4549</v>
      </c>
      <c r="H6639" s="69">
        <v>952944</v>
      </c>
      <c r="I6639" s="68" t="s">
        <v>5153</v>
      </c>
      <c r="J6639" s="70"/>
      <c r="K6639" s="68"/>
    </row>
    <row r="6640" spans="1:11">
      <c r="A6640" s="67" t="s">
        <v>4207</v>
      </c>
      <c r="B6640" s="68" t="s">
        <v>4208</v>
      </c>
      <c r="C6640" s="68" t="s">
        <v>3489</v>
      </c>
      <c r="D6640" s="68" t="s">
        <v>3490</v>
      </c>
      <c r="E6640" s="68" t="s">
        <v>4669</v>
      </c>
      <c r="F6640" s="68" t="s">
        <v>4669</v>
      </c>
      <c r="G6640" s="68" t="s">
        <v>4670</v>
      </c>
      <c r="H6640" s="69">
        <v>26000</v>
      </c>
      <c r="I6640" s="68" t="s">
        <v>5153</v>
      </c>
      <c r="J6640" s="70"/>
      <c r="K6640" s="68"/>
    </row>
    <row r="6641" spans="1:11">
      <c r="A6641" s="67" t="s">
        <v>4207</v>
      </c>
      <c r="B6641" s="68" t="s">
        <v>4208</v>
      </c>
      <c r="C6641" s="68" t="s">
        <v>3489</v>
      </c>
      <c r="D6641" s="68" t="s">
        <v>3490</v>
      </c>
      <c r="E6641" s="68" t="s">
        <v>4669</v>
      </c>
      <c r="F6641" s="68" t="s">
        <v>4669</v>
      </c>
      <c r="G6641" s="68" t="s">
        <v>4670</v>
      </c>
      <c r="H6641" s="69">
        <v>26000</v>
      </c>
      <c r="I6641" s="68" t="s">
        <v>5153</v>
      </c>
      <c r="J6641" s="70"/>
      <c r="K6641" s="68"/>
    </row>
    <row r="6642" spans="1:11">
      <c r="A6642" s="67" t="s">
        <v>3448</v>
      </c>
      <c r="B6642" s="68" t="s">
        <v>3449</v>
      </c>
      <c r="C6642" s="68" t="s">
        <v>3450</v>
      </c>
      <c r="D6642" s="68" t="s">
        <v>3451</v>
      </c>
      <c r="E6642" s="68" t="s">
        <v>4550</v>
      </c>
      <c r="F6642" s="68" t="s">
        <v>4550</v>
      </c>
      <c r="G6642" s="68" t="s">
        <v>3506</v>
      </c>
      <c r="H6642" s="69">
        <v>59886267</v>
      </c>
      <c r="I6642" s="68" t="s">
        <v>5153</v>
      </c>
      <c r="J6642" s="70"/>
      <c r="K6642" s="68" t="s">
        <v>3455</v>
      </c>
    </row>
    <row r="6643" spans="1:11">
      <c r="A6643" s="67" t="s">
        <v>4293</v>
      </c>
      <c r="B6643" s="68" t="s">
        <v>4294</v>
      </c>
      <c r="C6643" s="68" t="s">
        <v>3489</v>
      </c>
      <c r="D6643" s="68" t="s">
        <v>3490</v>
      </c>
      <c r="E6643" s="68" t="s">
        <v>4550</v>
      </c>
      <c r="F6643" s="68" t="s">
        <v>4550</v>
      </c>
      <c r="G6643" s="68" t="s">
        <v>3506</v>
      </c>
      <c r="H6643" s="69">
        <v>726021890</v>
      </c>
      <c r="I6643" s="68" t="s">
        <v>5153</v>
      </c>
      <c r="J6643" s="70"/>
      <c r="K6643" s="68" t="s">
        <v>3455</v>
      </c>
    </row>
    <row r="6644" spans="1:11">
      <c r="A6644" s="67" t="s">
        <v>3448</v>
      </c>
      <c r="B6644" s="68" t="s">
        <v>3449</v>
      </c>
      <c r="C6644" s="68" t="s">
        <v>3450</v>
      </c>
      <c r="D6644" s="68" t="s">
        <v>3451</v>
      </c>
      <c r="E6644" s="68" t="s">
        <v>4550</v>
      </c>
      <c r="F6644" s="68" t="s">
        <v>4550</v>
      </c>
      <c r="G6644" s="68" t="s">
        <v>3506</v>
      </c>
      <c r="H6644" s="69">
        <v>72814621</v>
      </c>
      <c r="I6644" s="68" t="s">
        <v>5153</v>
      </c>
      <c r="J6644" s="70"/>
      <c r="K6644" s="68" t="s">
        <v>3455</v>
      </c>
    </row>
    <row r="6645" spans="1:11">
      <c r="A6645" s="67" t="s">
        <v>4293</v>
      </c>
      <c r="B6645" s="68" t="s">
        <v>4294</v>
      </c>
      <c r="C6645" s="68" t="s">
        <v>3489</v>
      </c>
      <c r="D6645" s="68" t="s">
        <v>3490</v>
      </c>
      <c r="E6645" s="68" t="s">
        <v>4550</v>
      </c>
      <c r="F6645" s="68" t="s">
        <v>4550</v>
      </c>
      <c r="G6645" s="68" t="s">
        <v>3506</v>
      </c>
      <c r="H6645" s="69">
        <v>726021889</v>
      </c>
      <c r="I6645" s="68" t="s">
        <v>5153</v>
      </c>
      <c r="J6645" s="70"/>
      <c r="K6645" s="68" t="s">
        <v>3455</v>
      </c>
    </row>
    <row r="6646" spans="1:11">
      <c r="A6646" s="67">
        <v>21340006</v>
      </c>
      <c r="B6646" s="68" t="s">
        <v>3895</v>
      </c>
      <c r="C6646" s="68" t="s">
        <v>3846</v>
      </c>
      <c r="D6646" s="68" t="s">
        <v>3847</v>
      </c>
      <c r="E6646" s="68" t="s">
        <v>4551</v>
      </c>
      <c r="F6646" s="68" t="s">
        <v>4551</v>
      </c>
      <c r="G6646" s="68" t="s">
        <v>3512</v>
      </c>
      <c r="H6646" s="69">
        <v>2853327</v>
      </c>
      <c r="I6646" s="68" t="s">
        <v>5152</v>
      </c>
      <c r="J6646" s="70" t="s">
        <v>3455</v>
      </c>
      <c r="K6646" s="68" t="s">
        <v>3455</v>
      </c>
    </row>
    <row r="6647" spans="1:11">
      <c r="A6647" s="67" t="s">
        <v>3479</v>
      </c>
      <c r="B6647" s="68" t="s">
        <v>3480</v>
      </c>
      <c r="C6647" s="68" t="s">
        <v>3467</v>
      </c>
      <c r="D6647" s="68" t="s">
        <v>3468</v>
      </c>
      <c r="E6647" s="68" t="s">
        <v>4551</v>
      </c>
      <c r="F6647" s="68" t="s">
        <v>4551</v>
      </c>
      <c r="G6647" s="68" t="s">
        <v>3512</v>
      </c>
      <c r="H6647" s="69">
        <v>808170</v>
      </c>
      <c r="I6647" s="68" t="s">
        <v>5152</v>
      </c>
      <c r="J6647" s="70" t="s">
        <v>3455</v>
      </c>
      <c r="K6647" s="68" t="s">
        <v>3455</v>
      </c>
    </row>
    <row r="6648" spans="1:11">
      <c r="A6648" s="67" t="s">
        <v>3510</v>
      </c>
      <c r="B6648" s="68" t="s">
        <v>3511</v>
      </c>
      <c r="C6648" s="68" t="s">
        <v>3489</v>
      </c>
      <c r="D6648" s="68" t="s">
        <v>3490</v>
      </c>
      <c r="E6648" s="68" t="s">
        <v>4551</v>
      </c>
      <c r="F6648" s="68" t="s">
        <v>4551</v>
      </c>
      <c r="G6648" s="68" t="s">
        <v>3512</v>
      </c>
      <c r="H6648" s="69">
        <v>249203</v>
      </c>
      <c r="I6648" s="68" t="s">
        <v>5152</v>
      </c>
      <c r="J6648" s="70" t="s">
        <v>3455</v>
      </c>
      <c r="K6648" s="68" t="s">
        <v>3455</v>
      </c>
    </row>
    <row r="6649" spans="1:11">
      <c r="A6649" s="67" t="s">
        <v>3516</v>
      </c>
      <c r="B6649" s="68" t="s">
        <v>3517</v>
      </c>
      <c r="C6649" s="68" t="s">
        <v>3489</v>
      </c>
      <c r="D6649" s="68" t="s">
        <v>3490</v>
      </c>
      <c r="E6649" s="68" t="s">
        <v>4551</v>
      </c>
      <c r="F6649" s="68" t="s">
        <v>4551</v>
      </c>
      <c r="G6649" s="68" t="s">
        <v>3512</v>
      </c>
      <c r="H6649" s="69">
        <v>42785931</v>
      </c>
      <c r="I6649" s="68" t="s">
        <v>5152</v>
      </c>
      <c r="J6649" s="70" t="s">
        <v>3455</v>
      </c>
      <c r="K6649" s="68" t="s">
        <v>3455</v>
      </c>
    </row>
    <row r="6650" spans="1:11">
      <c r="A6650" s="67" t="s">
        <v>3519</v>
      </c>
      <c r="B6650" s="68" t="s">
        <v>3520</v>
      </c>
      <c r="C6650" s="68" t="s">
        <v>3489</v>
      </c>
      <c r="D6650" s="68" t="s">
        <v>3490</v>
      </c>
      <c r="E6650" s="68" t="s">
        <v>4551</v>
      </c>
      <c r="F6650" s="68" t="s">
        <v>4551</v>
      </c>
      <c r="G6650" s="68" t="s">
        <v>3512</v>
      </c>
      <c r="H6650" s="69">
        <v>3705000</v>
      </c>
      <c r="I6650" s="68" t="s">
        <v>5152</v>
      </c>
      <c r="J6650" s="70" t="s">
        <v>3455</v>
      </c>
      <c r="K6650" s="68" t="s">
        <v>3455</v>
      </c>
    </row>
    <row r="6651" spans="1:11">
      <c r="A6651" s="67" t="s">
        <v>4302</v>
      </c>
      <c r="B6651" s="68" t="s">
        <v>4303</v>
      </c>
      <c r="C6651" s="68" t="s">
        <v>3539</v>
      </c>
      <c r="D6651" s="68" t="s">
        <v>3540</v>
      </c>
      <c r="E6651" s="68" t="s">
        <v>4551</v>
      </c>
      <c r="F6651" s="68" t="s">
        <v>4551</v>
      </c>
      <c r="G6651" s="68" t="s">
        <v>3512</v>
      </c>
      <c r="H6651" s="69">
        <v>21752222</v>
      </c>
      <c r="I6651" s="68" t="s">
        <v>5152</v>
      </c>
      <c r="J6651" s="70" t="s">
        <v>3455</v>
      </c>
      <c r="K6651" s="68" t="s">
        <v>3455</v>
      </c>
    </row>
    <row r="6652" spans="1:11">
      <c r="A6652" s="67" t="s">
        <v>3556</v>
      </c>
      <c r="B6652" s="68" t="s">
        <v>3557</v>
      </c>
      <c r="C6652" s="68" t="s">
        <v>3555</v>
      </c>
      <c r="D6652" s="68" t="s">
        <v>3554</v>
      </c>
      <c r="E6652" s="68" t="s">
        <v>4551</v>
      </c>
      <c r="F6652" s="68" t="s">
        <v>4551</v>
      </c>
      <c r="G6652" s="68" t="s">
        <v>3512</v>
      </c>
      <c r="H6652" s="69">
        <v>346955</v>
      </c>
      <c r="I6652" s="68" t="s">
        <v>5152</v>
      </c>
      <c r="J6652" s="70" t="s">
        <v>3455</v>
      </c>
      <c r="K6652" s="68" t="s">
        <v>3455</v>
      </c>
    </row>
    <row r="6653" spans="1:11">
      <c r="A6653" s="67" t="s">
        <v>3562</v>
      </c>
      <c r="B6653" s="68" t="s">
        <v>3563</v>
      </c>
      <c r="C6653" s="68" t="s">
        <v>3564</v>
      </c>
      <c r="D6653" s="68" t="s">
        <v>3563</v>
      </c>
      <c r="E6653" s="68" t="s">
        <v>4551</v>
      </c>
      <c r="F6653" s="68" t="s">
        <v>4551</v>
      </c>
      <c r="G6653" s="68" t="s">
        <v>3512</v>
      </c>
      <c r="H6653" s="69">
        <v>1579922</v>
      </c>
      <c r="I6653" s="68" t="s">
        <v>5152</v>
      </c>
      <c r="J6653" s="70" t="s">
        <v>3455</v>
      </c>
      <c r="K6653" s="68" t="s">
        <v>3455</v>
      </c>
    </row>
    <row r="6654" spans="1:11">
      <c r="A6654" s="67" t="s">
        <v>3567</v>
      </c>
      <c r="B6654" s="68" t="s">
        <v>3568</v>
      </c>
      <c r="C6654" s="68" t="s">
        <v>3564</v>
      </c>
      <c r="D6654" s="68" t="s">
        <v>3563</v>
      </c>
      <c r="E6654" s="68" t="s">
        <v>4551</v>
      </c>
      <c r="F6654" s="68" t="s">
        <v>4551</v>
      </c>
      <c r="G6654" s="68" t="s">
        <v>3512</v>
      </c>
      <c r="H6654" s="69">
        <v>29536153</v>
      </c>
      <c r="I6654" s="68" t="s">
        <v>5152</v>
      </c>
      <c r="J6654" s="70" t="s">
        <v>3455</v>
      </c>
      <c r="K6654" s="68" t="s">
        <v>3455</v>
      </c>
    </row>
    <row r="6655" spans="1:11">
      <c r="A6655" s="67" t="s">
        <v>4205</v>
      </c>
      <c r="B6655" s="68" t="s">
        <v>4206</v>
      </c>
      <c r="C6655" s="68" t="s">
        <v>3564</v>
      </c>
      <c r="D6655" s="68" t="s">
        <v>3563</v>
      </c>
      <c r="E6655" s="68" t="s">
        <v>4551</v>
      </c>
      <c r="F6655" s="68" t="s">
        <v>4551</v>
      </c>
      <c r="G6655" s="68" t="s">
        <v>3512</v>
      </c>
      <c r="H6655" s="69">
        <v>165750</v>
      </c>
      <c r="I6655" s="68" t="s">
        <v>5152</v>
      </c>
      <c r="J6655" s="70" t="s">
        <v>3455</v>
      </c>
      <c r="K6655" s="68" t="s">
        <v>3455</v>
      </c>
    </row>
    <row r="6656" spans="1:11">
      <c r="A6656" s="67" t="s">
        <v>3479</v>
      </c>
      <c r="B6656" s="68" t="s">
        <v>3480</v>
      </c>
      <c r="C6656" s="68" t="s">
        <v>3467</v>
      </c>
      <c r="D6656" s="68" t="s">
        <v>3468</v>
      </c>
      <c r="E6656" s="68" t="s">
        <v>4551</v>
      </c>
      <c r="F6656" s="68" t="s">
        <v>4551</v>
      </c>
      <c r="G6656" s="68" t="s">
        <v>3512</v>
      </c>
      <c r="H6656" s="69">
        <v>808170</v>
      </c>
      <c r="I6656" s="68" t="s">
        <v>5152</v>
      </c>
      <c r="J6656" s="70" t="s">
        <v>3455</v>
      </c>
      <c r="K6656" s="68" t="s">
        <v>3455</v>
      </c>
    </row>
    <row r="6657" spans="1:11">
      <c r="A6657" s="67" t="s">
        <v>3510</v>
      </c>
      <c r="B6657" s="68" t="s">
        <v>3511</v>
      </c>
      <c r="C6657" s="68" t="s">
        <v>3489</v>
      </c>
      <c r="D6657" s="68" t="s">
        <v>3490</v>
      </c>
      <c r="E6657" s="68" t="s">
        <v>4551</v>
      </c>
      <c r="F6657" s="68" t="s">
        <v>4551</v>
      </c>
      <c r="G6657" s="68" t="s">
        <v>3512</v>
      </c>
      <c r="H6657" s="69">
        <v>249203</v>
      </c>
      <c r="I6657" s="68" t="s">
        <v>5152</v>
      </c>
      <c r="J6657" s="70" t="s">
        <v>3455</v>
      </c>
      <c r="K6657" s="68" t="s">
        <v>3455</v>
      </c>
    </row>
    <row r="6658" spans="1:11">
      <c r="A6658" s="67" t="s">
        <v>3513</v>
      </c>
      <c r="B6658" s="68" t="s">
        <v>3514</v>
      </c>
      <c r="C6658" s="68" t="s">
        <v>3489</v>
      </c>
      <c r="D6658" s="68" t="s">
        <v>3490</v>
      </c>
      <c r="E6658" s="68" t="s">
        <v>4551</v>
      </c>
      <c r="F6658" s="68" t="s">
        <v>4551</v>
      </c>
      <c r="G6658" s="68" t="s">
        <v>3512</v>
      </c>
      <c r="H6658" s="69">
        <v>2154852</v>
      </c>
      <c r="I6658" s="68" t="s">
        <v>5152</v>
      </c>
      <c r="J6658" s="70" t="s">
        <v>3455</v>
      </c>
      <c r="K6658" s="68" t="s">
        <v>3455</v>
      </c>
    </row>
    <row r="6659" spans="1:11">
      <c r="A6659" s="67" t="s">
        <v>3516</v>
      </c>
      <c r="B6659" s="68" t="s">
        <v>3517</v>
      </c>
      <c r="C6659" s="68" t="s">
        <v>3489</v>
      </c>
      <c r="D6659" s="68" t="s">
        <v>3490</v>
      </c>
      <c r="E6659" s="68" t="s">
        <v>4551</v>
      </c>
      <c r="F6659" s="68" t="s">
        <v>4551</v>
      </c>
      <c r="G6659" s="68" t="s">
        <v>3512</v>
      </c>
      <c r="H6659" s="69">
        <v>7648898</v>
      </c>
      <c r="I6659" s="68" t="s">
        <v>5152</v>
      </c>
      <c r="J6659" s="70" t="s">
        <v>3455</v>
      </c>
      <c r="K6659" s="68" t="s">
        <v>3455</v>
      </c>
    </row>
    <row r="6660" spans="1:11">
      <c r="A6660" s="67" t="s">
        <v>3519</v>
      </c>
      <c r="B6660" s="68" t="s">
        <v>3520</v>
      </c>
      <c r="C6660" s="68" t="s">
        <v>3489</v>
      </c>
      <c r="D6660" s="68" t="s">
        <v>3490</v>
      </c>
      <c r="E6660" s="68" t="s">
        <v>4551</v>
      </c>
      <c r="F6660" s="68" t="s">
        <v>4551</v>
      </c>
      <c r="G6660" s="68" t="s">
        <v>3512</v>
      </c>
      <c r="H6660" s="69">
        <v>3705000</v>
      </c>
      <c r="I6660" s="68" t="s">
        <v>5152</v>
      </c>
      <c r="J6660" s="70" t="s">
        <v>3455</v>
      </c>
      <c r="K6660" s="68" t="s">
        <v>3455</v>
      </c>
    </row>
    <row r="6661" spans="1:11">
      <c r="A6661" s="67" t="s">
        <v>4302</v>
      </c>
      <c r="B6661" s="68" t="s">
        <v>4303</v>
      </c>
      <c r="C6661" s="68" t="s">
        <v>3539</v>
      </c>
      <c r="D6661" s="68" t="s">
        <v>3540</v>
      </c>
      <c r="E6661" s="68" t="s">
        <v>4551</v>
      </c>
      <c r="F6661" s="68" t="s">
        <v>4551</v>
      </c>
      <c r="G6661" s="68" t="s">
        <v>3512</v>
      </c>
      <c r="H6661" s="69">
        <v>-21752222</v>
      </c>
      <c r="I6661" s="68" t="s">
        <v>5152</v>
      </c>
      <c r="J6661" s="70" t="s">
        <v>3455</v>
      </c>
      <c r="K6661" s="68" t="s">
        <v>3455</v>
      </c>
    </row>
    <row r="6662" spans="1:11">
      <c r="A6662" s="67" t="s">
        <v>3556</v>
      </c>
      <c r="B6662" s="68" t="s">
        <v>3557</v>
      </c>
      <c r="C6662" s="68" t="s">
        <v>3555</v>
      </c>
      <c r="D6662" s="68" t="s">
        <v>3554</v>
      </c>
      <c r="E6662" s="68" t="s">
        <v>4551</v>
      </c>
      <c r="F6662" s="68" t="s">
        <v>4551</v>
      </c>
      <c r="G6662" s="68" t="s">
        <v>3512</v>
      </c>
      <c r="H6662" s="69">
        <v>346954</v>
      </c>
      <c r="I6662" s="68" t="s">
        <v>5152</v>
      </c>
      <c r="J6662" s="70" t="s">
        <v>3455</v>
      </c>
      <c r="K6662" s="68" t="s">
        <v>3455</v>
      </c>
    </row>
    <row r="6663" spans="1:11">
      <c r="A6663" s="67" t="s">
        <v>3562</v>
      </c>
      <c r="B6663" s="68" t="s">
        <v>3563</v>
      </c>
      <c r="C6663" s="68" t="s">
        <v>3564</v>
      </c>
      <c r="D6663" s="68" t="s">
        <v>3563</v>
      </c>
      <c r="E6663" s="68" t="s">
        <v>4551</v>
      </c>
      <c r="F6663" s="68" t="s">
        <v>4551</v>
      </c>
      <c r="G6663" s="68" t="s">
        <v>3512</v>
      </c>
      <c r="H6663" s="69">
        <v>1579923</v>
      </c>
      <c r="I6663" s="68" t="s">
        <v>5152</v>
      </c>
      <c r="J6663" s="70" t="s">
        <v>3455</v>
      </c>
      <c r="K6663" s="68" t="s">
        <v>3455</v>
      </c>
    </row>
    <row r="6664" spans="1:11">
      <c r="A6664" s="67" t="s">
        <v>3567</v>
      </c>
      <c r="B6664" s="68" t="s">
        <v>3568</v>
      </c>
      <c r="C6664" s="68" t="s">
        <v>3564</v>
      </c>
      <c r="D6664" s="68" t="s">
        <v>3563</v>
      </c>
      <c r="E6664" s="68" t="s">
        <v>4551</v>
      </c>
      <c r="F6664" s="68" t="s">
        <v>4551</v>
      </c>
      <c r="G6664" s="68" t="s">
        <v>3512</v>
      </c>
      <c r="H6664" s="69">
        <v>9974511</v>
      </c>
      <c r="I6664" s="68" t="s">
        <v>5152</v>
      </c>
      <c r="J6664" s="70" t="s">
        <v>3455</v>
      </c>
      <c r="K6664" s="68" t="s">
        <v>3455</v>
      </c>
    </row>
    <row r="6665" spans="1:11">
      <c r="A6665" s="67" t="s">
        <v>4205</v>
      </c>
      <c r="B6665" s="68" t="s">
        <v>4206</v>
      </c>
      <c r="C6665" s="68" t="s">
        <v>3564</v>
      </c>
      <c r="D6665" s="68" t="s">
        <v>3563</v>
      </c>
      <c r="E6665" s="68" t="s">
        <v>4551</v>
      </c>
      <c r="F6665" s="68" t="s">
        <v>4551</v>
      </c>
      <c r="G6665" s="68" t="s">
        <v>3512</v>
      </c>
      <c r="H6665" s="69">
        <v>165750</v>
      </c>
      <c r="I6665" s="68" t="s">
        <v>5152</v>
      </c>
      <c r="J6665" s="70" t="s">
        <v>3455</v>
      </c>
      <c r="K6665" s="68" t="s">
        <v>3455</v>
      </c>
    </row>
    <row r="6666" spans="1:11">
      <c r="A6666" s="67" t="s">
        <v>4443</v>
      </c>
      <c r="B6666" s="68" t="s">
        <v>4444</v>
      </c>
      <c r="C6666" s="68" t="s">
        <v>3924</v>
      </c>
      <c r="D6666" s="68" t="s">
        <v>3925</v>
      </c>
      <c r="E6666" s="68" t="s">
        <v>4551</v>
      </c>
      <c r="F6666" s="68" t="s">
        <v>4551</v>
      </c>
      <c r="G6666" s="68" t="s">
        <v>3512</v>
      </c>
      <c r="H6666" s="69">
        <v>94812</v>
      </c>
      <c r="I6666" s="68" t="s">
        <v>5152</v>
      </c>
      <c r="J6666" s="70" t="s">
        <v>3455</v>
      </c>
      <c r="K6666" s="68" t="s">
        <v>3455</v>
      </c>
    </row>
    <row r="6667" spans="1:11">
      <c r="A6667" s="67" t="s">
        <v>3479</v>
      </c>
      <c r="B6667" s="68" t="s">
        <v>3480</v>
      </c>
      <c r="C6667" s="68" t="s">
        <v>3467</v>
      </c>
      <c r="D6667" s="68" t="s">
        <v>3468</v>
      </c>
      <c r="E6667" s="68" t="s">
        <v>4552</v>
      </c>
      <c r="F6667" s="68" t="s">
        <v>4552</v>
      </c>
      <c r="G6667" s="68" t="s">
        <v>3515</v>
      </c>
      <c r="H6667" s="69">
        <v>62383246</v>
      </c>
      <c r="I6667" s="68" t="s">
        <v>5152</v>
      </c>
      <c r="J6667" s="70" t="s">
        <v>3455</v>
      </c>
      <c r="K6667" s="68" t="s">
        <v>3455</v>
      </c>
    </row>
    <row r="6668" spans="1:11">
      <c r="A6668" s="67" t="s">
        <v>3507</v>
      </c>
      <c r="B6668" s="68" t="s">
        <v>3508</v>
      </c>
      <c r="C6668" s="68" t="s">
        <v>3489</v>
      </c>
      <c r="D6668" s="68" t="s">
        <v>3490</v>
      </c>
      <c r="E6668" s="68" t="s">
        <v>4552</v>
      </c>
      <c r="F6668" s="68" t="s">
        <v>4552</v>
      </c>
      <c r="G6668" s="68" t="s">
        <v>3515</v>
      </c>
      <c r="H6668" s="69">
        <v>6000000</v>
      </c>
      <c r="I6668" s="68" t="s">
        <v>5152</v>
      </c>
      <c r="J6668" s="70" t="s">
        <v>3455</v>
      </c>
      <c r="K6668" s="68" t="s">
        <v>3455</v>
      </c>
    </row>
    <row r="6669" spans="1:11">
      <c r="A6669" s="67" t="s">
        <v>3537</v>
      </c>
      <c r="B6669" s="68" t="s">
        <v>3538</v>
      </c>
      <c r="C6669" s="68" t="s">
        <v>3539</v>
      </c>
      <c r="D6669" s="68" t="s">
        <v>3540</v>
      </c>
      <c r="E6669" s="68" t="s">
        <v>4552</v>
      </c>
      <c r="F6669" s="68" t="s">
        <v>4552</v>
      </c>
      <c r="G6669" s="68" t="s">
        <v>3515</v>
      </c>
      <c r="H6669" s="69">
        <v>4072881</v>
      </c>
      <c r="I6669" s="68" t="s">
        <v>5152</v>
      </c>
      <c r="J6669" s="70" t="s">
        <v>3455</v>
      </c>
      <c r="K6669" s="68" t="s">
        <v>3455</v>
      </c>
    </row>
    <row r="6670" spans="1:11">
      <c r="A6670" s="67" t="s">
        <v>3545</v>
      </c>
      <c r="B6670" s="68" t="s">
        <v>3546</v>
      </c>
      <c r="C6670" s="68" t="s">
        <v>3539</v>
      </c>
      <c r="D6670" s="68" t="s">
        <v>3540</v>
      </c>
      <c r="E6670" s="68" t="s">
        <v>4552</v>
      </c>
      <c r="F6670" s="68" t="s">
        <v>4552</v>
      </c>
      <c r="G6670" s="68" t="s">
        <v>3515</v>
      </c>
      <c r="H6670" s="69">
        <v>840633</v>
      </c>
      <c r="I6670" s="68" t="s">
        <v>5152</v>
      </c>
      <c r="J6670" s="70" t="s">
        <v>3455</v>
      </c>
      <c r="K6670" s="68" t="s">
        <v>3455</v>
      </c>
    </row>
    <row r="6671" spans="1:11">
      <c r="A6671" s="67" t="s">
        <v>4302</v>
      </c>
      <c r="B6671" s="68" t="s">
        <v>4303</v>
      </c>
      <c r="C6671" s="68" t="s">
        <v>3539</v>
      </c>
      <c r="D6671" s="68" t="s">
        <v>3540</v>
      </c>
      <c r="E6671" s="68" t="s">
        <v>4552</v>
      </c>
      <c r="F6671" s="68" t="s">
        <v>4552</v>
      </c>
      <c r="G6671" s="68" t="s">
        <v>3515</v>
      </c>
      <c r="H6671" s="69">
        <v>11041202</v>
      </c>
      <c r="I6671" s="68" t="s">
        <v>5152</v>
      </c>
      <c r="J6671" s="70" t="s">
        <v>3455</v>
      </c>
      <c r="K6671" s="68" t="s">
        <v>3455</v>
      </c>
    </row>
    <row r="6672" spans="1:11">
      <c r="A6672" s="67" t="s">
        <v>4188</v>
      </c>
      <c r="B6672" s="68" t="s">
        <v>4189</v>
      </c>
      <c r="C6672" s="68" t="s">
        <v>3555</v>
      </c>
      <c r="D6672" s="68" t="s">
        <v>3554</v>
      </c>
      <c r="E6672" s="68" t="s">
        <v>4552</v>
      </c>
      <c r="F6672" s="68" t="s">
        <v>4552</v>
      </c>
      <c r="G6672" s="68" t="s">
        <v>3515</v>
      </c>
      <c r="H6672" s="69">
        <v>176397</v>
      </c>
      <c r="I6672" s="68" t="s">
        <v>5152</v>
      </c>
      <c r="J6672" s="70" t="s">
        <v>3455</v>
      </c>
      <c r="K6672" s="68" t="s">
        <v>3455</v>
      </c>
    </row>
    <row r="6673" spans="1:11">
      <c r="A6673" s="67" t="s">
        <v>3562</v>
      </c>
      <c r="B6673" s="68" t="s">
        <v>3563</v>
      </c>
      <c r="C6673" s="68" t="s">
        <v>3564</v>
      </c>
      <c r="D6673" s="68" t="s">
        <v>3563</v>
      </c>
      <c r="E6673" s="68" t="s">
        <v>4552</v>
      </c>
      <c r="F6673" s="68" t="s">
        <v>4552</v>
      </c>
      <c r="G6673" s="68" t="s">
        <v>3515</v>
      </c>
      <c r="H6673" s="69">
        <v>2637600</v>
      </c>
      <c r="I6673" s="68" t="s">
        <v>5152</v>
      </c>
      <c r="J6673" s="70" t="s">
        <v>3455</v>
      </c>
      <c r="K6673" s="68" t="s">
        <v>3455</v>
      </c>
    </row>
    <row r="6674" spans="1:11">
      <c r="A6674" s="67" t="s">
        <v>3567</v>
      </c>
      <c r="B6674" s="68" t="s">
        <v>3568</v>
      </c>
      <c r="C6674" s="68" t="s">
        <v>3564</v>
      </c>
      <c r="D6674" s="68" t="s">
        <v>3563</v>
      </c>
      <c r="E6674" s="68" t="s">
        <v>4552</v>
      </c>
      <c r="F6674" s="68" t="s">
        <v>4552</v>
      </c>
      <c r="G6674" s="68" t="s">
        <v>3515</v>
      </c>
      <c r="H6674" s="69">
        <v>11310436</v>
      </c>
      <c r="I6674" s="68" t="s">
        <v>5152</v>
      </c>
      <c r="J6674" s="70" t="s">
        <v>3455</v>
      </c>
      <c r="K6674" s="68" t="s">
        <v>3455</v>
      </c>
    </row>
    <row r="6675" spans="1:11">
      <c r="A6675" s="67" t="s">
        <v>3479</v>
      </c>
      <c r="B6675" s="68" t="s">
        <v>3480</v>
      </c>
      <c r="C6675" s="68" t="s">
        <v>3467</v>
      </c>
      <c r="D6675" s="68" t="s">
        <v>3468</v>
      </c>
      <c r="E6675" s="68" t="s">
        <v>4552</v>
      </c>
      <c r="F6675" s="68" t="s">
        <v>4552</v>
      </c>
      <c r="G6675" s="68" t="s">
        <v>3515</v>
      </c>
      <c r="H6675" s="69">
        <v>63797621</v>
      </c>
      <c r="I6675" s="68" t="s">
        <v>5152</v>
      </c>
      <c r="J6675" s="70" t="s">
        <v>3455</v>
      </c>
      <c r="K6675" s="68" t="s">
        <v>3455</v>
      </c>
    </row>
    <row r="6676" spans="1:11">
      <c r="A6676" s="67" t="s">
        <v>3507</v>
      </c>
      <c r="B6676" s="68" t="s">
        <v>3508</v>
      </c>
      <c r="C6676" s="68" t="s">
        <v>3489</v>
      </c>
      <c r="D6676" s="68" t="s">
        <v>3490</v>
      </c>
      <c r="E6676" s="68" t="s">
        <v>4552</v>
      </c>
      <c r="F6676" s="68" t="s">
        <v>4552</v>
      </c>
      <c r="G6676" s="68" t="s">
        <v>3515</v>
      </c>
      <c r="H6676" s="69">
        <v>6000000</v>
      </c>
      <c r="I6676" s="68" t="s">
        <v>5152</v>
      </c>
      <c r="J6676" s="70" t="s">
        <v>3455</v>
      </c>
      <c r="K6676" s="68" t="s">
        <v>3455</v>
      </c>
    </row>
    <row r="6677" spans="1:11">
      <c r="A6677" s="67" t="s">
        <v>3537</v>
      </c>
      <c r="B6677" s="68" t="s">
        <v>3538</v>
      </c>
      <c r="C6677" s="68" t="s">
        <v>3539</v>
      </c>
      <c r="D6677" s="68" t="s">
        <v>3540</v>
      </c>
      <c r="E6677" s="68" t="s">
        <v>4552</v>
      </c>
      <c r="F6677" s="68" t="s">
        <v>4552</v>
      </c>
      <c r="G6677" s="68" t="s">
        <v>3515</v>
      </c>
      <c r="H6677" s="69">
        <v>6998305</v>
      </c>
      <c r="I6677" s="68" t="s">
        <v>5152</v>
      </c>
      <c r="J6677" s="70" t="s">
        <v>3455</v>
      </c>
      <c r="K6677" s="68" t="s">
        <v>3455</v>
      </c>
    </row>
    <row r="6678" spans="1:11">
      <c r="A6678" s="67" t="s">
        <v>3545</v>
      </c>
      <c r="B6678" s="68" t="s">
        <v>3546</v>
      </c>
      <c r="C6678" s="68" t="s">
        <v>3539</v>
      </c>
      <c r="D6678" s="68" t="s">
        <v>3540</v>
      </c>
      <c r="E6678" s="68" t="s">
        <v>4552</v>
      </c>
      <c r="F6678" s="68" t="s">
        <v>4552</v>
      </c>
      <c r="G6678" s="68" t="s">
        <v>3515</v>
      </c>
      <c r="H6678" s="69">
        <v>5043800</v>
      </c>
      <c r="I6678" s="68" t="s">
        <v>5152</v>
      </c>
      <c r="J6678" s="70" t="s">
        <v>3455</v>
      </c>
      <c r="K6678" s="68" t="s">
        <v>3455</v>
      </c>
    </row>
    <row r="6679" spans="1:11">
      <c r="A6679" s="67" t="s">
        <v>4302</v>
      </c>
      <c r="B6679" s="68" t="s">
        <v>4303</v>
      </c>
      <c r="C6679" s="68" t="s">
        <v>3539</v>
      </c>
      <c r="D6679" s="68" t="s">
        <v>3540</v>
      </c>
      <c r="E6679" s="68" t="s">
        <v>4552</v>
      </c>
      <c r="F6679" s="68" t="s">
        <v>4552</v>
      </c>
      <c r="G6679" s="68" t="s">
        <v>3515</v>
      </c>
      <c r="H6679" s="69">
        <v>-11041202</v>
      </c>
      <c r="I6679" s="68" t="s">
        <v>5152</v>
      </c>
      <c r="J6679" s="70" t="s">
        <v>3455</v>
      </c>
      <c r="K6679" s="68" t="s">
        <v>3455</v>
      </c>
    </row>
    <row r="6680" spans="1:11">
      <c r="A6680" s="67" t="s">
        <v>4188</v>
      </c>
      <c r="B6680" s="68" t="s">
        <v>4189</v>
      </c>
      <c r="C6680" s="68" t="s">
        <v>3555</v>
      </c>
      <c r="D6680" s="68" t="s">
        <v>3554</v>
      </c>
      <c r="E6680" s="68" t="s">
        <v>4552</v>
      </c>
      <c r="F6680" s="68" t="s">
        <v>4552</v>
      </c>
      <c r="G6680" s="68" t="s">
        <v>3515</v>
      </c>
      <c r="H6680" s="69">
        <v>176397</v>
      </c>
      <c r="I6680" s="68" t="s">
        <v>5152</v>
      </c>
      <c r="J6680" s="70" t="s">
        <v>3455</v>
      </c>
      <c r="K6680" s="68" t="s">
        <v>3455</v>
      </c>
    </row>
    <row r="6681" spans="1:11">
      <c r="A6681" s="67" t="s">
        <v>3562</v>
      </c>
      <c r="B6681" s="68" t="s">
        <v>3563</v>
      </c>
      <c r="C6681" s="68" t="s">
        <v>3564</v>
      </c>
      <c r="D6681" s="68" t="s">
        <v>3563</v>
      </c>
      <c r="E6681" s="68" t="s">
        <v>4552</v>
      </c>
      <c r="F6681" s="68" t="s">
        <v>4552</v>
      </c>
      <c r="G6681" s="68" t="s">
        <v>3515</v>
      </c>
      <c r="H6681" s="69">
        <v>2637600</v>
      </c>
      <c r="I6681" s="68" t="s">
        <v>5152</v>
      </c>
      <c r="J6681" s="70" t="s">
        <v>3455</v>
      </c>
      <c r="K6681" s="68" t="s">
        <v>3455</v>
      </c>
    </row>
    <row r="6682" spans="1:11">
      <c r="A6682" s="67" t="s">
        <v>3567</v>
      </c>
      <c r="B6682" s="68" t="s">
        <v>3568</v>
      </c>
      <c r="C6682" s="68" t="s">
        <v>3564</v>
      </c>
      <c r="D6682" s="68" t="s">
        <v>3563</v>
      </c>
      <c r="E6682" s="68" t="s">
        <v>4552</v>
      </c>
      <c r="F6682" s="68" t="s">
        <v>4552</v>
      </c>
      <c r="G6682" s="68" t="s">
        <v>3515</v>
      </c>
      <c r="H6682" s="69">
        <v>11310436</v>
      </c>
      <c r="I6682" s="68" t="s">
        <v>5152</v>
      </c>
      <c r="J6682" s="70" t="s">
        <v>3455</v>
      </c>
      <c r="K6682" s="68" t="s">
        <v>3455</v>
      </c>
    </row>
    <row r="6683" spans="1:11">
      <c r="A6683" s="67" t="s">
        <v>3649</v>
      </c>
      <c r="B6683" s="68" t="s">
        <v>3650</v>
      </c>
      <c r="C6683" s="68" t="s">
        <v>3651</v>
      </c>
      <c r="D6683" s="68" t="s">
        <v>3652</v>
      </c>
      <c r="E6683" s="68" t="s">
        <v>4553</v>
      </c>
      <c r="F6683" s="68" t="s">
        <v>4554</v>
      </c>
      <c r="G6683" s="68" t="s">
        <v>3518</v>
      </c>
      <c r="H6683" s="69">
        <v>86400</v>
      </c>
      <c r="I6683" s="68" t="s">
        <v>5150</v>
      </c>
      <c r="J6683" s="70"/>
      <c r="K6683" s="68" t="s">
        <v>3455</v>
      </c>
    </row>
    <row r="6684" spans="1:11">
      <c r="A6684" s="67" t="s">
        <v>3653</v>
      </c>
      <c r="B6684" s="68" t="s">
        <v>3654</v>
      </c>
      <c r="C6684" s="68" t="s">
        <v>3651</v>
      </c>
      <c r="D6684" s="68" t="s">
        <v>3652</v>
      </c>
      <c r="E6684" s="68" t="s">
        <v>4553</v>
      </c>
      <c r="F6684" s="68" t="s">
        <v>4554</v>
      </c>
      <c r="G6684" s="68" t="s">
        <v>3518</v>
      </c>
      <c r="H6684" s="69">
        <v>244600</v>
      </c>
      <c r="I6684" s="68" t="s">
        <v>5150</v>
      </c>
      <c r="J6684" s="70"/>
      <c r="K6684" s="68" t="s">
        <v>3455</v>
      </c>
    </row>
    <row r="6685" spans="1:11">
      <c r="A6685" s="67" t="s">
        <v>3657</v>
      </c>
      <c r="B6685" s="68" t="s">
        <v>3658</v>
      </c>
      <c r="C6685" s="68" t="s">
        <v>3651</v>
      </c>
      <c r="D6685" s="68" t="s">
        <v>3652</v>
      </c>
      <c r="E6685" s="68" t="s">
        <v>4553</v>
      </c>
      <c r="F6685" s="68" t="s">
        <v>4554</v>
      </c>
      <c r="G6685" s="68" t="s">
        <v>3518</v>
      </c>
      <c r="H6685" s="69">
        <v>9833970</v>
      </c>
      <c r="I6685" s="68" t="s">
        <v>5150</v>
      </c>
      <c r="J6685" s="70"/>
      <c r="K6685" s="68" t="s">
        <v>3455</v>
      </c>
    </row>
    <row r="6686" spans="1:11">
      <c r="A6686" s="67" t="s">
        <v>3661</v>
      </c>
      <c r="B6686" s="68" t="s">
        <v>3662</v>
      </c>
      <c r="C6686" s="68" t="s">
        <v>3651</v>
      </c>
      <c r="D6686" s="68" t="s">
        <v>3652</v>
      </c>
      <c r="E6686" s="68" t="s">
        <v>4553</v>
      </c>
      <c r="F6686" s="68" t="s">
        <v>4554</v>
      </c>
      <c r="G6686" s="68" t="s">
        <v>3518</v>
      </c>
      <c r="H6686" s="69">
        <v>392000</v>
      </c>
      <c r="I6686" s="68" t="s">
        <v>5150</v>
      </c>
      <c r="J6686" s="70"/>
      <c r="K6686" s="68" t="s">
        <v>3455</v>
      </c>
    </row>
    <row r="6687" spans="1:11">
      <c r="A6687" s="67" t="s">
        <v>3663</v>
      </c>
      <c r="B6687" s="68" t="s">
        <v>3664</v>
      </c>
      <c r="C6687" s="68" t="s">
        <v>3651</v>
      </c>
      <c r="D6687" s="68" t="s">
        <v>3652</v>
      </c>
      <c r="E6687" s="68" t="s">
        <v>4553</v>
      </c>
      <c r="F6687" s="68" t="s">
        <v>4554</v>
      </c>
      <c r="G6687" s="68" t="s">
        <v>3518</v>
      </c>
      <c r="H6687" s="69">
        <v>8018600</v>
      </c>
      <c r="I6687" s="68" t="s">
        <v>5150</v>
      </c>
      <c r="J6687" s="70"/>
      <c r="K6687" s="68" t="s">
        <v>3455</v>
      </c>
    </row>
    <row r="6688" spans="1:11">
      <c r="A6688" s="67" t="s">
        <v>3665</v>
      </c>
      <c r="B6688" s="68" t="s">
        <v>3666</v>
      </c>
      <c r="C6688" s="68" t="s">
        <v>3651</v>
      </c>
      <c r="D6688" s="68" t="s">
        <v>3652</v>
      </c>
      <c r="E6688" s="68" t="s">
        <v>4553</v>
      </c>
      <c r="F6688" s="68" t="s">
        <v>4554</v>
      </c>
      <c r="G6688" s="68" t="s">
        <v>3518</v>
      </c>
      <c r="H6688" s="69">
        <v>467200</v>
      </c>
      <c r="I6688" s="68" t="s">
        <v>5150</v>
      </c>
      <c r="J6688" s="70"/>
      <c r="K6688" s="68" t="s">
        <v>3455</v>
      </c>
    </row>
    <row r="6689" spans="1:11">
      <c r="A6689" s="67" t="s">
        <v>4191</v>
      </c>
      <c r="B6689" s="68" t="s">
        <v>4192</v>
      </c>
      <c r="C6689" s="68" t="s">
        <v>3651</v>
      </c>
      <c r="D6689" s="68" t="s">
        <v>3652</v>
      </c>
      <c r="E6689" s="68" t="s">
        <v>4553</v>
      </c>
      <c r="F6689" s="68" t="s">
        <v>4554</v>
      </c>
      <c r="G6689" s="68" t="s">
        <v>3518</v>
      </c>
      <c r="H6689" s="69">
        <v>187100</v>
      </c>
      <c r="I6689" s="68" t="s">
        <v>5150</v>
      </c>
      <c r="J6689" s="70"/>
      <c r="K6689" s="68" t="s">
        <v>3455</v>
      </c>
    </row>
    <row r="6690" spans="1:11">
      <c r="A6690" s="67" t="s">
        <v>4407</v>
      </c>
      <c r="B6690" s="68" t="s">
        <v>4408</v>
      </c>
      <c r="C6690" s="68" t="s">
        <v>3651</v>
      </c>
      <c r="D6690" s="68" t="s">
        <v>3652</v>
      </c>
      <c r="E6690" s="68" t="s">
        <v>4553</v>
      </c>
      <c r="F6690" s="68" t="s">
        <v>4554</v>
      </c>
      <c r="G6690" s="68" t="s">
        <v>3518</v>
      </c>
      <c r="H6690" s="69">
        <v>8400</v>
      </c>
      <c r="I6690" s="68" t="s">
        <v>5150</v>
      </c>
      <c r="J6690" s="70"/>
      <c r="K6690" s="68" t="s">
        <v>3455</v>
      </c>
    </row>
    <row r="6691" spans="1:11">
      <c r="A6691" s="67" t="s">
        <v>3803</v>
      </c>
      <c r="B6691" s="68" t="s">
        <v>3804</v>
      </c>
      <c r="C6691" s="68" t="s">
        <v>3805</v>
      </c>
      <c r="D6691" s="68" t="s">
        <v>3806</v>
      </c>
      <c r="E6691" s="68" t="s">
        <v>4553</v>
      </c>
      <c r="F6691" s="68" t="s">
        <v>4554</v>
      </c>
      <c r="G6691" s="68" t="s">
        <v>3518</v>
      </c>
      <c r="H6691" s="69">
        <v>372100</v>
      </c>
      <c r="I6691" s="68" t="s">
        <v>5150</v>
      </c>
      <c r="J6691" s="70"/>
      <c r="K6691" s="68" t="s">
        <v>3455</v>
      </c>
    </row>
    <row r="6692" spans="1:11">
      <c r="A6692" s="67" t="s">
        <v>3807</v>
      </c>
      <c r="B6692" s="68" t="s">
        <v>3808</v>
      </c>
      <c r="C6692" s="68" t="s">
        <v>3805</v>
      </c>
      <c r="D6692" s="68" t="s">
        <v>3806</v>
      </c>
      <c r="E6692" s="68" t="s">
        <v>4553</v>
      </c>
      <c r="F6692" s="68" t="s">
        <v>4554</v>
      </c>
      <c r="G6692" s="68" t="s">
        <v>3518</v>
      </c>
      <c r="H6692" s="69">
        <v>8140240</v>
      </c>
      <c r="I6692" s="68" t="s">
        <v>5150</v>
      </c>
      <c r="J6692" s="70"/>
      <c r="K6692" s="68" t="s">
        <v>3455</v>
      </c>
    </row>
    <row r="6693" spans="1:11">
      <c r="A6693" s="67" t="s">
        <v>3852</v>
      </c>
      <c r="B6693" s="68" t="s">
        <v>3853</v>
      </c>
      <c r="C6693" s="68" t="s">
        <v>3846</v>
      </c>
      <c r="D6693" s="68" t="s">
        <v>3847</v>
      </c>
      <c r="E6693" s="68" t="s">
        <v>4553</v>
      </c>
      <c r="F6693" s="68" t="s">
        <v>4554</v>
      </c>
      <c r="G6693" s="68" t="s">
        <v>3518</v>
      </c>
      <c r="H6693" s="69">
        <v>38900</v>
      </c>
      <c r="I6693" s="68" t="s">
        <v>5150</v>
      </c>
      <c r="J6693" s="70"/>
      <c r="K6693" s="68" t="s">
        <v>3455</v>
      </c>
    </row>
    <row r="6694" spans="1:11">
      <c r="A6694" s="67" t="s">
        <v>3896</v>
      </c>
      <c r="B6694" s="68" t="s">
        <v>3897</v>
      </c>
      <c r="C6694" s="68" t="s">
        <v>3846</v>
      </c>
      <c r="D6694" s="68" t="s">
        <v>3847</v>
      </c>
      <c r="E6694" s="68" t="s">
        <v>4553</v>
      </c>
      <c r="F6694" s="68" t="s">
        <v>4554</v>
      </c>
      <c r="G6694" s="68" t="s">
        <v>3518</v>
      </c>
      <c r="H6694" s="69">
        <v>10000</v>
      </c>
      <c r="I6694" s="68" t="s">
        <v>5150</v>
      </c>
      <c r="J6694" s="70"/>
      <c r="K6694" s="68" t="s">
        <v>3455</v>
      </c>
    </row>
    <row r="6695" spans="1:11">
      <c r="A6695" s="67" t="s">
        <v>4070</v>
      </c>
      <c r="B6695" s="68" t="s">
        <v>4071</v>
      </c>
      <c r="C6695" s="68" t="s">
        <v>4072</v>
      </c>
      <c r="D6695" s="68" t="s">
        <v>4073</v>
      </c>
      <c r="E6695" s="68" t="s">
        <v>4553</v>
      </c>
      <c r="F6695" s="68" t="s">
        <v>4554</v>
      </c>
      <c r="G6695" s="68" t="s">
        <v>3518</v>
      </c>
      <c r="H6695" s="69">
        <v>135800</v>
      </c>
      <c r="I6695" s="68" t="s">
        <v>5150</v>
      </c>
      <c r="J6695" s="70"/>
      <c r="K6695" s="68" t="s">
        <v>3455</v>
      </c>
    </row>
    <row r="6696" spans="1:11">
      <c r="A6696" s="67" t="s">
        <v>4086</v>
      </c>
      <c r="B6696" s="68" t="s">
        <v>4087</v>
      </c>
      <c r="C6696" s="68" t="s">
        <v>4088</v>
      </c>
      <c r="D6696" s="68" t="s">
        <v>4089</v>
      </c>
      <c r="E6696" s="68" t="s">
        <v>4553</v>
      </c>
      <c r="F6696" s="68" t="s">
        <v>4554</v>
      </c>
      <c r="G6696" s="68" t="s">
        <v>3518</v>
      </c>
      <c r="H6696" s="69">
        <v>457120</v>
      </c>
      <c r="I6696" s="68" t="s">
        <v>5150</v>
      </c>
      <c r="J6696" s="70"/>
      <c r="K6696" s="68" t="s">
        <v>3455</v>
      </c>
    </row>
    <row r="6697" spans="1:11">
      <c r="A6697" s="67" t="s">
        <v>3649</v>
      </c>
      <c r="B6697" s="68" t="s">
        <v>3650</v>
      </c>
      <c r="C6697" s="68" t="s">
        <v>3651</v>
      </c>
      <c r="D6697" s="68" t="s">
        <v>3652</v>
      </c>
      <c r="E6697" s="68" t="s">
        <v>4553</v>
      </c>
      <c r="F6697" s="68" t="s">
        <v>4554</v>
      </c>
      <c r="G6697" s="68" t="s">
        <v>3518</v>
      </c>
      <c r="H6697" s="69">
        <v>316000</v>
      </c>
      <c r="I6697" s="68" t="s">
        <v>5150</v>
      </c>
      <c r="J6697" s="70"/>
      <c r="K6697" s="68" t="s">
        <v>3455</v>
      </c>
    </row>
    <row r="6698" spans="1:11">
      <c r="A6698" s="67" t="s">
        <v>3653</v>
      </c>
      <c r="B6698" s="68" t="s">
        <v>3654</v>
      </c>
      <c r="C6698" s="68" t="s">
        <v>3651</v>
      </c>
      <c r="D6698" s="68" t="s">
        <v>3652</v>
      </c>
      <c r="E6698" s="68" t="s">
        <v>4553</v>
      </c>
      <c r="F6698" s="68" t="s">
        <v>4554</v>
      </c>
      <c r="G6698" s="68" t="s">
        <v>3518</v>
      </c>
      <c r="H6698" s="69">
        <v>369000</v>
      </c>
      <c r="I6698" s="68" t="s">
        <v>5150</v>
      </c>
      <c r="J6698" s="70"/>
      <c r="K6698" s="68" t="s">
        <v>3455</v>
      </c>
    </row>
    <row r="6699" spans="1:11">
      <c r="A6699" s="67" t="s">
        <v>3657</v>
      </c>
      <c r="B6699" s="68" t="s">
        <v>3658</v>
      </c>
      <c r="C6699" s="68" t="s">
        <v>3651</v>
      </c>
      <c r="D6699" s="68" t="s">
        <v>3652</v>
      </c>
      <c r="E6699" s="68" t="s">
        <v>4553</v>
      </c>
      <c r="F6699" s="68" t="s">
        <v>4554</v>
      </c>
      <c r="G6699" s="68" t="s">
        <v>3518</v>
      </c>
      <c r="H6699" s="69">
        <v>1692380</v>
      </c>
      <c r="I6699" s="68" t="s">
        <v>5150</v>
      </c>
      <c r="J6699" s="70"/>
      <c r="K6699" s="68" t="s">
        <v>3455</v>
      </c>
    </row>
    <row r="6700" spans="1:11">
      <c r="A6700" s="67" t="s">
        <v>3659</v>
      </c>
      <c r="B6700" s="68" t="s">
        <v>3660</v>
      </c>
      <c r="C6700" s="68" t="s">
        <v>3651</v>
      </c>
      <c r="D6700" s="68" t="s">
        <v>3652</v>
      </c>
      <c r="E6700" s="68" t="s">
        <v>4553</v>
      </c>
      <c r="F6700" s="68" t="s">
        <v>4554</v>
      </c>
      <c r="G6700" s="68" t="s">
        <v>3518</v>
      </c>
      <c r="H6700" s="69">
        <v>1185000</v>
      </c>
      <c r="I6700" s="68" t="s">
        <v>5150</v>
      </c>
      <c r="J6700" s="70"/>
      <c r="K6700" s="68" t="s">
        <v>3455</v>
      </c>
    </row>
    <row r="6701" spans="1:11">
      <c r="A6701" s="67" t="s">
        <v>3661</v>
      </c>
      <c r="B6701" s="68" t="s">
        <v>3662</v>
      </c>
      <c r="C6701" s="68" t="s">
        <v>3651</v>
      </c>
      <c r="D6701" s="68" t="s">
        <v>3652</v>
      </c>
      <c r="E6701" s="68" t="s">
        <v>4553</v>
      </c>
      <c r="F6701" s="68" t="s">
        <v>4554</v>
      </c>
      <c r="G6701" s="68" t="s">
        <v>3518</v>
      </c>
      <c r="H6701" s="69">
        <v>474000</v>
      </c>
      <c r="I6701" s="68" t="s">
        <v>5150</v>
      </c>
      <c r="J6701" s="70"/>
      <c r="K6701" s="68" t="s">
        <v>3455</v>
      </c>
    </row>
    <row r="6702" spans="1:11">
      <c r="A6702" s="67" t="s">
        <v>3663</v>
      </c>
      <c r="B6702" s="68" t="s">
        <v>3664</v>
      </c>
      <c r="C6702" s="68" t="s">
        <v>3651</v>
      </c>
      <c r="D6702" s="68" t="s">
        <v>3652</v>
      </c>
      <c r="E6702" s="68" t="s">
        <v>4553</v>
      </c>
      <c r="F6702" s="68" t="s">
        <v>4554</v>
      </c>
      <c r="G6702" s="68" t="s">
        <v>3518</v>
      </c>
      <c r="H6702" s="69">
        <v>21950600</v>
      </c>
      <c r="I6702" s="68" t="s">
        <v>5150</v>
      </c>
      <c r="J6702" s="70"/>
      <c r="K6702" s="68" t="s">
        <v>3455</v>
      </c>
    </row>
    <row r="6703" spans="1:11">
      <c r="A6703" s="67" t="s">
        <v>3665</v>
      </c>
      <c r="B6703" s="68" t="s">
        <v>3666</v>
      </c>
      <c r="C6703" s="68" t="s">
        <v>3651</v>
      </c>
      <c r="D6703" s="68" t="s">
        <v>3652</v>
      </c>
      <c r="E6703" s="68" t="s">
        <v>4553</v>
      </c>
      <c r="F6703" s="68" t="s">
        <v>4554</v>
      </c>
      <c r="G6703" s="68" t="s">
        <v>3518</v>
      </c>
      <c r="H6703" s="69">
        <v>220100</v>
      </c>
      <c r="I6703" s="68" t="s">
        <v>5150</v>
      </c>
      <c r="J6703" s="70"/>
      <c r="K6703" s="68" t="s">
        <v>3455</v>
      </c>
    </row>
    <row r="6704" spans="1:11">
      <c r="A6704" s="67" t="s">
        <v>4191</v>
      </c>
      <c r="B6704" s="68" t="s">
        <v>4192</v>
      </c>
      <c r="C6704" s="68" t="s">
        <v>3651</v>
      </c>
      <c r="D6704" s="68" t="s">
        <v>3652</v>
      </c>
      <c r="E6704" s="68" t="s">
        <v>4553</v>
      </c>
      <c r="F6704" s="68" t="s">
        <v>4554</v>
      </c>
      <c r="G6704" s="68" t="s">
        <v>3518</v>
      </c>
      <c r="H6704" s="69">
        <v>172500</v>
      </c>
      <c r="I6704" s="68" t="s">
        <v>5150</v>
      </c>
      <c r="J6704" s="70"/>
      <c r="K6704" s="68" t="s">
        <v>3455</v>
      </c>
    </row>
    <row r="6705" spans="1:11">
      <c r="A6705" s="67" t="s">
        <v>4407</v>
      </c>
      <c r="B6705" s="68" t="s">
        <v>4408</v>
      </c>
      <c r="C6705" s="68" t="s">
        <v>3651</v>
      </c>
      <c r="D6705" s="68" t="s">
        <v>3652</v>
      </c>
      <c r="E6705" s="68" t="s">
        <v>4553</v>
      </c>
      <c r="F6705" s="68" t="s">
        <v>4554</v>
      </c>
      <c r="G6705" s="68" t="s">
        <v>3518</v>
      </c>
      <c r="H6705" s="69">
        <v>483000</v>
      </c>
      <c r="I6705" s="68" t="s">
        <v>5150</v>
      </c>
      <c r="J6705" s="70"/>
      <c r="K6705" s="68" t="s">
        <v>3455</v>
      </c>
    </row>
    <row r="6706" spans="1:11">
      <c r="A6706" s="67" t="s">
        <v>3803</v>
      </c>
      <c r="B6706" s="68" t="s">
        <v>3804</v>
      </c>
      <c r="C6706" s="68" t="s">
        <v>3805</v>
      </c>
      <c r="D6706" s="68" t="s">
        <v>3806</v>
      </c>
      <c r="E6706" s="68" t="s">
        <v>4553</v>
      </c>
      <c r="F6706" s="68" t="s">
        <v>4554</v>
      </c>
      <c r="G6706" s="68" t="s">
        <v>3518</v>
      </c>
      <c r="H6706" s="69">
        <v>536362</v>
      </c>
      <c r="I6706" s="68" t="s">
        <v>5150</v>
      </c>
      <c r="J6706" s="70"/>
      <c r="K6706" s="68" t="s">
        <v>3455</v>
      </c>
    </row>
    <row r="6707" spans="1:11">
      <c r="A6707" s="67" t="s">
        <v>3807</v>
      </c>
      <c r="B6707" s="68" t="s">
        <v>3808</v>
      </c>
      <c r="C6707" s="68" t="s">
        <v>3805</v>
      </c>
      <c r="D6707" s="68" t="s">
        <v>3806</v>
      </c>
      <c r="E6707" s="68" t="s">
        <v>4553</v>
      </c>
      <c r="F6707" s="68" t="s">
        <v>4554</v>
      </c>
      <c r="G6707" s="68" t="s">
        <v>3518</v>
      </c>
      <c r="H6707" s="69">
        <v>3500000</v>
      </c>
      <c r="I6707" s="68" t="s">
        <v>5150</v>
      </c>
      <c r="J6707" s="70"/>
      <c r="K6707" s="68" t="s">
        <v>3455</v>
      </c>
    </row>
    <row r="6708" spans="1:11">
      <c r="A6708" s="67" t="s">
        <v>3828</v>
      </c>
      <c r="B6708" s="68" t="s">
        <v>3829</v>
      </c>
      <c r="C6708" s="68" t="s">
        <v>3824</v>
      </c>
      <c r="D6708" s="68" t="s">
        <v>3825</v>
      </c>
      <c r="E6708" s="68" t="s">
        <v>4553</v>
      </c>
      <c r="F6708" s="68" t="s">
        <v>4554</v>
      </c>
      <c r="G6708" s="68" t="s">
        <v>3518</v>
      </c>
      <c r="H6708" s="69">
        <v>982378</v>
      </c>
      <c r="I6708" s="68" t="s">
        <v>5150</v>
      </c>
      <c r="J6708" s="70"/>
      <c r="K6708" s="68" t="s">
        <v>3455</v>
      </c>
    </row>
    <row r="6709" spans="1:11">
      <c r="A6709" s="67" t="s">
        <v>3854</v>
      </c>
      <c r="B6709" s="68" t="s">
        <v>3855</v>
      </c>
      <c r="C6709" s="68" t="s">
        <v>3846</v>
      </c>
      <c r="D6709" s="68" t="s">
        <v>3847</v>
      </c>
      <c r="E6709" s="68" t="s">
        <v>4553</v>
      </c>
      <c r="F6709" s="68" t="s">
        <v>4554</v>
      </c>
      <c r="G6709" s="68" t="s">
        <v>3518</v>
      </c>
      <c r="H6709" s="69">
        <v>348842</v>
      </c>
      <c r="I6709" s="68" t="s">
        <v>5150</v>
      </c>
      <c r="J6709" s="70"/>
      <c r="K6709" s="68" t="s">
        <v>3455</v>
      </c>
    </row>
    <row r="6710" spans="1:11">
      <c r="A6710" s="67" t="s">
        <v>3856</v>
      </c>
      <c r="B6710" s="68" t="s">
        <v>3857</v>
      </c>
      <c r="C6710" s="68" t="s">
        <v>3846</v>
      </c>
      <c r="D6710" s="68" t="s">
        <v>3847</v>
      </c>
      <c r="E6710" s="68" t="s">
        <v>4553</v>
      </c>
      <c r="F6710" s="68" t="s">
        <v>4554</v>
      </c>
      <c r="G6710" s="68" t="s">
        <v>3518</v>
      </c>
      <c r="H6710" s="69">
        <v>533986</v>
      </c>
      <c r="I6710" s="68" t="s">
        <v>5150</v>
      </c>
      <c r="J6710" s="70"/>
      <c r="K6710" s="68" t="s">
        <v>3455</v>
      </c>
    </row>
    <row r="6711" spans="1:11">
      <c r="A6711" s="67" t="s">
        <v>3858</v>
      </c>
      <c r="B6711" s="68" t="s">
        <v>3859</v>
      </c>
      <c r="C6711" s="68" t="s">
        <v>3846</v>
      </c>
      <c r="D6711" s="68" t="s">
        <v>3847</v>
      </c>
      <c r="E6711" s="68" t="s">
        <v>4553</v>
      </c>
      <c r="F6711" s="68" t="s">
        <v>4554</v>
      </c>
      <c r="G6711" s="68" t="s">
        <v>3518</v>
      </c>
      <c r="H6711" s="69">
        <v>969983</v>
      </c>
      <c r="I6711" s="68" t="s">
        <v>5150</v>
      </c>
      <c r="J6711" s="70"/>
      <c r="K6711" s="68" t="s">
        <v>3455</v>
      </c>
    </row>
    <row r="6712" spans="1:11">
      <c r="A6712" s="67" t="s">
        <v>4070</v>
      </c>
      <c r="B6712" s="68" t="s">
        <v>4071</v>
      </c>
      <c r="C6712" s="68" t="s">
        <v>4072</v>
      </c>
      <c r="D6712" s="68" t="s">
        <v>4073</v>
      </c>
      <c r="E6712" s="68" t="s">
        <v>4553</v>
      </c>
      <c r="F6712" s="68" t="s">
        <v>4554</v>
      </c>
      <c r="G6712" s="68" t="s">
        <v>3518</v>
      </c>
      <c r="H6712" s="69">
        <v>5946443</v>
      </c>
      <c r="I6712" s="68" t="s">
        <v>5150</v>
      </c>
      <c r="J6712" s="70"/>
      <c r="K6712" s="68" t="s">
        <v>3455</v>
      </c>
    </row>
    <row r="6713" spans="1:11">
      <c r="A6713" s="67" t="s">
        <v>5089</v>
      </c>
      <c r="B6713" s="68" t="s">
        <v>5130</v>
      </c>
      <c r="C6713" s="68" t="s">
        <v>4072</v>
      </c>
      <c r="D6713" s="68" t="s">
        <v>4073</v>
      </c>
      <c r="E6713" s="68" t="s">
        <v>4553</v>
      </c>
      <c r="F6713" s="68" t="s">
        <v>4554</v>
      </c>
      <c r="G6713" s="68" t="s">
        <v>3518</v>
      </c>
      <c r="H6713" s="69">
        <v>41674</v>
      </c>
      <c r="I6713" s="68" t="s">
        <v>5150</v>
      </c>
      <c r="J6713" s="70"/>
      <c r="K6713" s="68" t="s">
        <v>3455</v>
      </c>
    </row>
    <row r="6714" spans="1:11">
      <c r="A6714" s="67" t="s">
        <v>4086</v>
      </c>
      <c r="B6714" s="68" t="s">
        <v>4087</v>
      </c>
      <c r="C6714" s="68" t="s">
        <v>4088</v>
      </c>
      <c r="D6714" s="68" t="s">
        <v>4089</v>
      </c>
      <c r="E6714" s="68" t="s">
        <v>4553</v>
      </c>
      <c r="F6714" s="68" t="s">
        <v>4554</v>
      </c>
      <c r="G6714" s="68" t="s">
        <v>3518</v>
      </c>
      <c r="H6714" s="69">
        <v>29924</v>
      </c>
      <c r="I6714" s="68" t="s">
        <v>5150</v>
      </c>
      <c r="J6714" s="70"/>
      <c r="K6714" s="68" t="s">
        <v>3455</v>
      </c>
    </row>
    <row r="6715" spans="1:11">
      <c r="A6715" s="67" t="s">
        <v>3613</v>
      </c>
      <c r="B6715" s="68" t="s">
        <v>3614</v>
      </c>
      <c r="C6715" s="68" t="s">
        <v>3607</v>
      </c>
      <c r="D6715" s="68" t="s">
        <v>3608</v>
      </c>
      <c r="E6715" s="68" t="s">
        <v>4555</v>
      </c>
      <c r="F6715" s="68" t="s">
        <v>4556</v>
      </c>
      <c r="G6715" s="68" t="s">
        <v>3521</v>
      </c>
      <c r="H6715" s="69">
        <v>63866</v>
      </c>
      <c r="I6715" s="68" t="s">
        <v>5149</v>
      </c>
      <c r="J6715" s="70"/>
      <c r="K6715" s="68" t="s">
        <v>3455</v>
      </c>
    </row>
    <row r="6716" spans="1:11">
      <c r="A6716" s="67" t="s">
        <v>4224</v>
      </c>
      <c r="B6716" s="68" t="s">
        <v>4225</v>
      </c>
      <c r="C6716" s="68" t="s">
        <v>3607</v>
      </c>
      <c r="D6716" s="68" t="s">
        <v>3608</v>
      </c>
      <c r="E6716" s="68" t="s">
        <v>4555</v>
      </c>
      <c r="F6716" s="68" t="s">
        <v>4556</v>
      </c>
      <c r="G6716" s="68" t="s">
        <v>3521</v>
      </c>
      <c r="H6716" s="69">
        <v>849723</v>
      </c>
      <c r="I6716" s="68" t="s">
        <v>5149</v>
      </c>
      <c r="J6716" s="70"/>
      <c r="K6716" s="68" t="s">
        <v>3455</v>
      </c>
    </row>
    <row r="6717" spans="1:11">
      <c r="A6717" s="67" t="s">
        <v>3615</v>
      </c>
      <c r="B6717" s="68" t="s">
        <v>3616</v>
      </c>
      <c r="C6717" s="68" t="s">
        <v>3607</v>
      </c>
      <c r="D6717" s="68" t="s">
        <v>3608</v>
      </c>
      <c r="E6717" s="68" t="s">
        <v>4555</v>
      </c>
      <c r="F6717" s="68" t="s">
        <v>4556</v>
      </c>
      <c r="G6717" s="68" t="s">
        <v>3521</v>
      </c>
      <c r="H6717" s="69">
        <v>669210</v>
      </c>
      <c r="I6717" s="68" t="s">
        <v>5149</v>
      </c>
      <c r="J6717" s="70"/>
      <c r="K6717" s="68" t="s">
        <v>3455</v>
      </c>
    </row>
    <row r="6718" spans="1:11">
      <c r="A6718" s="67" t="s">
        <v>3621</v>
      </c>
      <c r="B6718" s="68" t="s">
        <v>3622</v>
      </c>
      <c r="C6718" s="68" t="s">
        <v>3607</v>
      </c>
      <c r="D6718" s="68" t="s">
        <v>3608</v>
      </c>
      <c r="E6718" s="68" t="s">
        <v>4555</v>
      </c>
      <c r="F6718" s="68" t="s">
        <v>4556</v>
      </c>
      <c r="G6718" s="68" t="s">
        <v>3521</v>
      </c>
      <c r="H6718" s="69">
        <v>3091530</v>
      </c>
      <c r="I6718" s="68" t="s">
        <v>5149</v>
      </c>
      <c r="J6718" s="70"/>
      <c r="K6718" s="68" t="s">
        <v>3455</v>
      </c>
    </row>
    <row r="6719" spans="1:11">
      <c r="A6719" s="67" t="s">
        <v>3639</v>
      </c>
      <c r="B6719" s="68" t="s">
        <v>3640</v>
      </c>
      <c r="C6719" s="68" t="s">
        <v>3625</v>
      </c>
      <c r="D6719" s="68" t="s">
        <v>3626</v>
      </c>
      <c r="E6719" s="68" t="s">
        <v>4555</v>
      </c>
      <c r="F6719" s="68" t="s">
        <v>4556</v>
      </c>
      <c r="G6719" s="68" t="s">
        <v>3521</v>
      </c>
      <c r="H6719" s="69">
        <v>135709</v>
      </c>
      <c r="I6719" s="68" t="s">
        <v>5149</v>
      </c>
      <c r="J6719" s="70"/>
      <c r="K6719" s="68" t="s">
        <v>3455</v>
      </c>
    </row>
    <row r="6720" spans="1:11">
      <c r="A6720" s="67" t="s">
        <v>4404</v>
      </c>
      <c r="B6720" s="68" t="s">
        <v>4380</v>
      </c>
      <c r="C6720" s="68" t="s">
        <v>3625</v>
      </c>
      <c r="D6720" s="68" t="s">
        <v>3626</v>
      </c>
      <c r="E6720" s="68" t="s">
        <v>4555</v>
      </c>
      <c r="F6720" s="68" t="s">
        <v>4556</v>
      </c>
      <c r="G6720" s="68" t="s">
        <v>3521</v>
      </c>
      <c r="H6720" s="69">
        <v>1674236</v>
      </c>
      <c r="I6720" s="68" t="s">
        <v>5149</v>
      </c>
      <c r="J6720" s="70"/>
      <c r="K6720" s="68" t="s">
        <v>3455</v>
      </c>
    </row>
    <row r="6721" spans="1:11">
      <c r="A6721" s="67" t="s">
        <v>4216</v>
      </c>
      <c r="B6721" s="68" t="s">
        <v>4217</v>
      </c>
      <c r="C6721" s="68" t="s">
        <v>3651</v>
      </c>
      <c r="D6721" s="68" t="s">
        <v>3652</v>
      </c>
      <c r="E6721" s="68" t="s">
        <v>4555</v>
      </c>
      <c r="F6721" s="68" t="s">
        <v>4556</v>
      </c>
      <c r="G6721" s="68" t="s">
        <v>3521</v>
      </c>
      <c r="H6721" s="69">
        <v>46320</v>
      </c>
      <c r="I6721" s="68" t="s">
        <v>5149</v>
      </c>
      <c r="J6721" s="70"/>
      <c r="K6721" s="68" t="s">
        <v>3455</v>
      </c>
    </row>
    <row r="6722" spans="1:11">
      <c r="A6722" s="67" t="s">
        <v>5058</v>
      </c>
      <c r="B6722" s="68" t="s">
        <v>4662</v>
      </c>
      <c r="C6722" s="68" t="s">
        <v>3693</v>
      </c>
      <c r="D6722" s="68" t="s">
        <v>3694</v>
      </c>
      <c r="E6722" s="68" t="s">
        <v>4555</v>
      </c>
      <c r="F6722" s="68" t="s">
        <v>4556</v>
      </c>
      <c r="G6722" s="68" t="s">
        <v>3521</v>
      </c>
      <c r="H6722" s="69">
        <v>62324</v>
      </c>
      <c r="I6722" s="68" t="s">
        <v>5149</v>
      </c>
      <c r="J6722" s="70"/>
      <c r="K6722" s="68" t="s">
        <v>3455</v>
      </c>
    </row>
    <row r="6723" spans="1:11">
      <c r="A6723" s="67" t="s">
        <v>4261</v>
      </c>
      <c r="B6723" s="68" t="s">
        <v>4262</v>
      </c>
      <c r="C6723" s="68" t="s">
        <v>3765</v>
      </c>
      <c r="D6723" s="68" t="s">
        <v>3766</v>
      </c>
      <c r="E6723" s="68" t="s">
        <v>4555</v>
      </c>
      <c r="F6723" s="68" t="s">
        <v>4556</v>
      </c>
      <c r="G6723" s="68" t="s">
        <v>3521</v>
      </c>
      <c r="H6723" s="69">
        <v>113462</v>
      </c>
      <c r="I6723" s="68" t="s">
        <v>5149</v>
      </c>
      <c r="J6723" s="70"/>
      <c r="K6723" s="68" t="s">
        <v>3455</v>
      </c>
    </row>
    <row r="6724" spans="1:11">
      <c r="A6724" s="67" t="s">
        <v>3793</v>
      </c>
      <c r="B6724" s="68" t="s">
        <v>3794</v>
      </c>
      <c r="C6724" s="68" t="s">
        <v>3783</v>
      </c>
      <c r="D6724" s="68" t="s">
        <v>3784</v>
      </c>
      <c r="E6724" s="68" t="s">
        <v>4555</v>
      </c>
      <c r="F6724" s="68" t="s">
        <v>4556</v>
      </c>
      <c r="G6724" s="68" t="s">
        <v>3521</v>
      </c>
      <c r="H6724" s="69">
        <v>44737</v>
      </c>
      <c r="I6724" s="68" t="s">
        <v>5149</v>
      </c>
      <c r="J6724" s="70"/>
      <c r="K6724" s="68" t="s">
        <v>3455</v>
      </c>
    </row>
    <row r="6725" spans="1:11">
      <c r="A6725" s="67" t="s">
        <v>4328</v>
      </c>
      <c r="B6725" s="68" t="s">
        <v>4329</v>
      </c>
      <c r="C6725" s="68" t="s">
        <v>3783</v>
      </c>
      <c r="D6725" s="68" t="s">
        <v>3784</v>
      </c>
      <c r="E6725" s="68" t="s">
        <v>4555</v>
      </c>
      <c r="F6725" s="68" t="s">
        <v>4556</v>
      </c>
      <c r="G6725" s="68" t="s">
        <v>3521</v>
      </c>
      <c r="H6725" s="69">
        <v>455098</v>
      </c>
      <c r="I6725" s="68" t="s">
        <v>5149</v>
      </c>
      <c r="J6725" s="70"/>
      <c r="K6725" s="68" t="s">
        <v>3455</v>
      </c>
    </row>
    <row r="6726" spans="1:11">
      <c r="A6726" s="67" t="s">
        <v>4263</v>
      </c>
      <c r="B6726" s="68" t="s">
        <v>4213</v>
      </c>
      <c r="C6726" s="68" t="s">
        <v>3783</v>
      </c>
      <c r="D6726" s="68" t="s">
        <v>3784</v>
      </c>
      <c r="E6726" s="68" t="s">
        <v>4555</v>
      </c>
      <c r="F6726" s="68" t="s">
        <v>4556</v>
      </c>
      <c r="G6726" s="68" t="s">
        <v>3521</v>
      </c>
      <c r="H6726" s="69">
        <v>20899835</v>
      </c>
      <c r="I6726" s="68" t="s">
        <v>5149</v>
      </c>
      <c r="J6726" s="70"/>
      <c r="K6726" s="68" t="s">
        <v>3455</v>
      </c>
    </row>
    <row r="6727" spans="1:11">
      <c r="A6727" s="67" t="s">
        <v>3838</v>
      </c>
      <c r="B6727" s="68" t="s">
        <v>3839</v>
      </c>
      <c r="C6727" s="68" t="s">
        <v>3824</v>
      </c>
      <c r="D6727" s="68" t="s">
        <v>3825</v>
      </c>
      <c r="E6727" s="68" t="s">
        <v>4555</v>
      </c>
      <c r="F6727" s="68" t="s">
        <v>4556</v>
      </c>
      <c r="G6727" s="68" t="s">
        <v>3521</v>
      </c>
      <c r="H6727" s="69">
        <v>709500</v>
      </c>
      <c r="I6727" s="68" t="s">
        <v>5149</v>
      </c>
      <c r="J6727" s="70"/>
      <c r="K6727" s="68" t="s">
        <v>3455</v>
      </c>
    </row>
    <row r="6728" spans="1:11">
      <c r="A6728" s="67" t="s">
        <v>4196</v>
      </c>
      <c r="B6728" s="68" t="s">
        <v>4197</v>
      </c>
      <c r="C6728" s="68" t="s">
        <v>3846</v>
      </c>
      <c r="D6728" s="68" t="s">
        <v>3847</v>
      </c>
      <c r="E6728" s="68" t="s">
        <v>4555</v>
      </c>
      <c r="F6728" s="68" t="s">
        <v>4556</v>
      </c>
      <c r="G6728" s="68" t="s">
        <v>3521</v>
      </c>
      <c r="H6728" s="69">
        <v>1366582</v>
      </c>
      <c r="I6728" s="68" t="s">
        <v>5149</v>
      </c>
      <c r="J6728" s="70"/>
      <c r="K6728" s="68" t="s">
        <v>3455</v>
      </c>
    </row>
    <row r="6729" spans="1:11">
      <c r="A6729" s="67" t="s">
        <v>3888</v>
      </c>
      <c r="B6729" s="68" t="s">
        <v>3889</v>
      </c>
      <c r="C6729" s="68" t="s">
        <v>3846</v>
      </c>
      <c r="D6729" s="68" t="s">
        <v>3847</v>
      </c>
      <c r="E6729" s="68" t="s">
        <v>4555</v>
      </c>
      <c r="F6729" s="68" t="s">
        <v>4556</v>
      </c>
      <c r="G6729" s="68" t="s">
        <v>3521</v>
      </c>
      <c r="H6729" s="69">
        <v>212238</v>
      </c>
      <c r="I6729" s="68" t="s">
        <v>5149</v>
      </c>
      <c r="J6729" s="70"/>
      <c r="K6729" s="68" t="s">
        <v>3455</v>
      </c>
    </row>
    <row r="6730" spans="1:11">
      <c r="A6730" s="67" t="s">
        <v>3892</v>
      </c>
      <c r="B6730" s="68" t="s">
        <v>3893</v>
      </c>
      <c r="C6730" s="68" t="s">
        <v>3846</v>
      </c>
      <c r="D6730" s="68" t="s">
        <v>3847</v>
      </c>
      <c r="E6730" s="68" t="s">
        <v>4555</v>
      </c>
      <c r="F6730" s="68" t="s">
        <v>4556</v>
      </c>
      <c r="G6730" s="68" t="s">
        <v>3521</v>
      </c>
      <c r="H6730" s="69">
        <v>4292425</v>
      </c>
      <c r="I6730" s="68" t="s">
        <v>5149</v>
      </c>
      <c r="J6730" s="70"/>
      <c r="K6730" s="68" t="s">
        <v>3455</v>
      </c>
    </row>
    <row r="6731" spans="1:11">
      <c r="A6731" s="67" t="s">
        <v>3894</v>
      </c>
      <c r="B6731" s="68" t="s">
        <v>3895</v>
      </c>
      <c r="C6731" s="68" t="s">
        <v>3846</v>
      </c>
      <c r="D6731" s="68" t="s">
        <v>3847</v>
      </c>
      <c r="E6731" s="68" t="s">
        <v>4555</v>
      </c>
      <c r="F6731" s="68" t="s">
        <v>4556</v>
      </c>
      <c r="G6731" s="68" t="s">
        <v>3521</v>
      </c>
      <c r="H6731" s="69">
        <v>232027</v>
      </c>
      <c r="I6731" s="68" t="s">
        <v>5149</v>
      </c>
      <c r="J6731" s="70"/>
      <c r="K6731" s="68" t="s">
        <v>3455</v>
      </c>
    </row>
    <row r="6732" spans="1:11">
      <c r="A6732" s="67" t="s">
        <v>5059</v>
      </c>
      <c r="B6732" s="68" t="s">
        <v>4661</v>
      </c>
      <c r="C6732" s="68" t="s">
        <v>3846</v>
      </c>
      <c r="D6732" s="68" t="s">
        <v>3847</v>
      </c>
      <c r="E6732" s="68" t="s">
        <v>4555</v>
      </c>
      <c r="F6732" s="68" t="s">
        <v>4556</v>
      </c>
      <c r="G6732" s="68" t="s">
        <v>3521</v>
      </c>
      <c r="H6732" s="69">
        <v>40115</v>
      </c>
      <c r="I6732" s="68" t="s">
        <v>5149</v>
      </c>
      <c r="J6732" s="70"/>
      <c r="K6732" s="68" t="s">
        <v>3455</v>
      </c>
    </row>
    <row r="6733" spans="1:11">
      <c r="A6733" s="67" t="s">
        <v>3920</v>
      </c>
      <c r="B6733" s="68" t="s">
        <v>3921</v>
      </c>
      <c r="C6733" s="68" t="s">
        <v>3900</v>
      </c>
      <c r="D6733" s="68" t="s">
        <v>3901</v>
      </c>
      <c r="E6733" s="68" t="s">
        <v>4555</v>
      </c>
      <c r="F6733" s="68" t="s">
        <v>4556</v>
      </c>
      <c r="G6733" s="68" t="s">
        <v>3521</v>
      </c>
      <c r="H6733" s="69">
        <v>62700</v>
      </c>
      <c r="I6733" s="68" t="s">
        <v>5149</v>
      </c>
      <c r="J6733" s="70"/>
      <c r="K6733" s="68" t="s">
        <v>3455</v>
      </c>
    </row>
    <row r="6734" spans="1:11">
      <c r="A6734" s="67" t="s">
        <v>4449</v>
      </c>
      <c r="B6734" s="68" t="s">
        <v>4450</v>
      </c>
      <c r="C6734" s="68" t="s">
        <v>3924</v>
      </c>
      <c r="D6734" s="68" t="s">
        <v>3925</v>
      </c>
      <c r="E6734" s="68" t="s">
        <v>4555</v>
      </c>
      <c r="F6734" s="68" t="s">
        <v>4556</v>
      </c>
      <c r="G6734" s="68" t="s">
        <v>3521</v>
      </c>
      <c r="H6734" s="69">
        <v>278324</v>
      </c>
      <c r="I6734" s="68" t="s">
        <v>5149</v>
      </c>
      <c r="J6734" s="70"/>
      <c r="K6734" s="68" t="s">
        <v>3455</v>
      </c>
    </row>
    <row r="6735" spans="1:11">
      <c r="A6735" s="67" t="s">
        <v>4018</v>
      </c>
      <c r="B6735" s="68" t="s">
        <v>4019</v>
      </c>
      <c r="C6735" s="68" t="s">
        <v>4004</v>
      </c>
      <c r="D6735" s="68" t="s">
        <v>4005</v>
      </c>
      <c r="E6735" s="68" t="s">
        <v>4555</v>
      </c>
      <c r="F6735" s="68" t="s">
        <v>4556</v>
      </c>
      <c r="G6735" s="68" t="s">
        <v>3521</v>
      </c>
      <c r="H6735" s="69">
        <v>76008</v>
      </c>
      <c r="I6735" s="68" t="s">
        <v>5149</v>
      </c>
      <c r="J6735" s="70"/>
      <c r="K6735" s="68" t="s">
        <v>3455</v>
      </c>
    </row>
    <row r="6736" spans="1:11">
      <c r="A6736" s="67" t="s">
        <v>4034</v>
      </c>
      <c r="B6736" s="68" t="s">
        <v>4035</v>
      </c>
      <c r="C6736" s="68" t="s">
        <v>4022</v>
      </c>
      <c r="D6736" s="68" t="s">
        <v>4023</v>
      </c>
      <c r="E6736" s="68" t="s">
        <v>4555</v>
      </c>
      <c r="F6736" s="68" t="s">
        <v>4556</v>
      </c>
      <c r="G6736" s="68" t="s">
        <v>3521</v>
      </c>
      <c r="H6736" s="69">
        <v>163358</v>
      </c>
      <c r="I6736" s="68" t="s">
        <v>5149</v>
      </c>
      <c r="J6736" s="70"/>
      <c r="K6736" s="68" t="s">
        <v>3455</v>
      </c>
    </row>
    <row r="6737" spans="1:11">
      <c r="A6737" s="67" t="s">
        <v>4471</v>
      </c>
      <c r="B6737" s="68" t="s">
        <v>4472</v>
      </c>
      <c r="C6737" s="68" t="s">
        <v>4072</v>
      </c>
      <c r="D6737" s="68" t="s">
        <v>4073</v>
      </c>
      <c r="E6737" s="68" t="s">
        <v>4555</v>
      </c>
      <c r="F6737" s="68" t="s">
        <v>4556</v>
      </c>
      <c r="G6737" s="68" t="s">
        <v>3521</v>
      </c>
      <c r="H6737" s="69">
        <v>94316</v>
      </c>
      <c r="I6737" s="68" t="s">
        <v>5149</v>
      </c>
      <c r="J6737" s="70"/>
      <c r="K6737" s="68" t="s">
        <v>3455</v>
      </c>
    </row>
    <row r="6738" spans="1:11">
      <c r="A6738" s="67" t="s">
        <v>4492</v>
      </c>
      <c r="B6738" s="68" t="s">
        <v>4493</v>
      </c>
      <c r="C6738" s="68" t="s">
        <v>4126</v>
      </c>
      <c r="D6738" s="68" t="s">
        <v>4127</v>
      </c>
      <c r="E6738" s="68" t="s">
        <v>4555</v>
      </c>
      <c r="F6738" s="68" t="s">
        <v>4556</v>
      </c>
      <c r="G6738" s="68" t="s">
        <v>3521</v>
      </c>
      <c r="H6738" s="69">
        <v>30000</v>
      </c>
      <c r="I6738" s="68" t="s">
        <v>5149</v>
      </c>
      <c r="J6738" s="70"/>
      <c r="K6738" s="68" t="s">
        <v>3455</v>
      </c>
    </row>
    <row r="6739" spans="1:11">
      <c r="A6739" s="67" t="s">
        <v>4168</v>
      </c>
      <c r="B6739" s="68" t="s">
        <v>4169</v>
      </c>
      <c r="C6739" s="68" t="s">
        <v>4166</v>
      </c>
      <c r="D6739" s="68" t="s">
        <v>4167</v>
      </c>
      <c r="E6739" s="68" t="s">
        <v>4555</v>
      </c>
      <c r="F6739" s="68" t="s">
        <v>4556</v>
      </c>
      <c r="G6739" s="68" t="s">
        <v>3521</v>
      </c>
      <c r="H6739" s="69">
        <v>2220382</v>
      </c>
      <c r="I6739" s="68" t="s">
        <v>5149</v>
      </c>
      <c r="J6739" s="70"/>
      <c r="K6739" s="68" t="s">
        <v>3455</v>
      </c>
    </row>
    <row r="6740" spans="1:11">
      <c r="A6740" s="67" t="s">
        <v>4176</v>
      </c>
      <c r="B6740" s="68" t="s">
        <v>4177</v>
      </c>
      <c r="C6740" s="68" t="s">
        <v>4174</v>
      </c>
      <c r="D6740" s="68" t="s">
        <v>4175</v>
      </c>
      <c r="E6740" s="68" t="s">
        <v>4555</v>
      </c>
      <c r="F6740" s="68" t="s">
        <v>4556</v>
      </c>
      <c r="G6740" s="68" t="s">
        <v>3521</v>
      </c>
      <c r="H6740" s="69">
        <v>80000</v>
      </c>
      <c r="I6740" s="68" t="s">
        <v>5149</v>
      </c>
      <c r="J6740" s="70"/>
      <c r="K6740" s="68" t="s">
        <v>3455</v>
      </c>
    </row>
    <row r="6741" spans="1:11">
      <c r="A6741" s="67" t="s">
        <v>3504</v>
      </c>
      <c r="B6741" s="68" t="s">
        <v>3505</v>
      </c>
      <c r="C6741" s="68" t="s">
        <v>3489</v>
      </c>
      <c r="D6741" s="68" t="s">
        <v>3490</v>
      </c>
      <c r="E6741" s="68" t="s">
        <v>4555</v>
      </c>
      <c r="F6741" s="68" t="s">
        <v>4556</v>
      </c>
      <c r="G6741" s="68" t="s">
        <v>3521</v>
      </c>
      <c r="H6741" s="69">
        <v>0</v>
      </c>
      <c r="I6741" s="68" t="s">
        <v>5149</v>
      </c>
      <c r="J6741" s="70"/>
      <c r="K6741" s="68" t="s">
        <v>3455</v>
      </c>
    </row>
    <row r="6742" spans="1:11">
      <c r="A6742" s="67" t="s">
        <v>3603</v>
      </c>
      <c r="B6742" s="68" t="s">
        <v>3604</v>
      </c>
      <c r="C6742" s="68" t="s">
        <v>3583</v>
      </c>
      <c r="D6742" s="68" t="s">
        <v>3584</v>
      </c>
      <c r="E6742" s="68" t="s">
        <v>4555</v>
      </c>
      <c r="F6742" s="68" t="s">
        <v>4556</v>
      </c>
      <c r="G6742" s="68" t="s">
        <v>3521</v>
      </c>
      <c r="H6742" s="69">
        <v>2741652</v>
      </c>
      <c r="I6742" s="68" t="s">
        <v>5149</v>
      </c>
      <c r="J6742" s="70"/>
      <c r="K6742" s="68" t="s">
        <v>3455</v>
      </c>
    </row>
    <row r="6743" spans="1:11">
      <c r="A6743" s="67" t="s">
        <v>5060</v>
      </c>
      <c r="B6743" s="68" t="s">
        <v>4663</v>
      </c>
      <c r="C6743" s="68" t="s">
        <v>3583</v>
      </c>
      <c r="D6743" s="68" t="s">
        <v>3584</v>
      </c>
      <c r="E6743" s="68" t="s">
        <v>4555</v>
      </c>
      <c r="F6743" s="68" t="s">
        <v>4556</v>
      </c>
      <c r="G6743" s="68" t="s">
        <v>3521</v>
      </c>
      <c r="H6743" s="69">
        <v>14507</v>
      </c>
      <c r="I6743" s="68" t="s">
        <v>5149</v>
      </c>
      <c r="J6743" s="70"/>
      <c r="K6743" s="68" t="s">
        <v>3455</v>
      </c>
    </row>
    <row r="6744" spans="1:11">
      <c r="A6744" s="67" t="s">
        <v>3613</v>
      </c>
      <c r="B6744" s="68" t="s">
        <v>3614</v>
      </c>
      <c r="C6744" s="68" t="s">
        <v>3607</v>
      </c>
      <c r="D6744" s="68" t="s">
        <v>3608</v>
      </c>
      <c r="E6744" s="68" t="s">
        <v>4555</v>
      </c>
      <c r="F6744" s="68" t="s">
        <v>4556</v>
      </c>
      <c r="G6744" s="68" t="s">
        <v>3521</v>
      </c>
      <c r="H6744" s="69">
        <v>162387</v>
      </c>
      <c r="I6744" s="68" t="s">
        <v>5149</v>
      </c>
      <c r="J6744" s="70"/>
      <c r="K6744" s="68" t="s">
        <v>3455</v>
      </c>
    </row>
    <row r="6745" spans="1:11">
      <c r="A6745" s="67" t="s">
        <v>4591</v>
      </c>
      <c r="B6745" s="68" t="s">
        <v>4592</v>
      </c>
      <c r="C6745" s="68" t="s">
        <v>3607</v>
      </c>
      <c r="D6745" s="68" t="s">
        <v>3608</v>
      </c>
      <c r="E6745" s="68" t="s">
        <v>4555</v>
      </c>
      <c r="F6745" s="68" t="s">
        <v>4556</v>
      </c>
      <c r="G6745" s="68" t="s">
        <v>3521</v>
      </c>
      <c r="H6745" s="69">
        <v>7664</v>
      </c>
      <c r="I6745" s="68" t="s">
        <v>5149</v>
      </c>
      <c r="J6745" s="70"/>
      <c r="K6745" s="68" t="s">
        <v>3455</v>
      </c>
    </row>
    <row r="6746" spans="1:11">
      <c r="A6746" s="67" t="s">
        <v>4224</v>
      </c>
      <c r="B6746" s="68" t="s">
        <v>4225</v>
      </c>
      <c r="C6746" s="68" t="s">
        <v>3607</v>
      </c>
      <c r="D6746" s="68" t="s">
        <v>3608</v>
      </c>
      <c r="E6746" s="68" t="s">
        <v>4555</v>
      </c>
      <c r="F6746" s="68" t="s">
        <v>4556</v>
      </c>
      <c r="G6746" s="68" t="s">
        <v>3521</v>
      </c>
      <c r="H6746" s="69">
        <v>184866</v>
      </c>
      <c r="I6746" s="68" t="s">
        <v>5149</v>
      </c>
      <c r="J6746" s="70"/>
      <c r="K6746" s="68" t="s">
        <v>3455</v>
      </c>
    </row>
    <row r="6747" spans="1:11">
      <c r="A6747" s="67" t="s">
        <v>3615</v>
      </c>
      <c r="B6747" s="68" t="s">
        <v>3616</v>
      </c>
      <c r="C6747" s="68" t="s">
        <v>3607</v>
      </c>
      <c r="D6747" s="68" t="s">
        <v>3608</v>
      </c>
      <c r="E6747" s="68" t="s">
        <v>4555</v>
      </c>
      <c r="F6747" s="68" t="s">
        <v>4556</v>
      </c>
      <c r="G6747" s="68" t="s">
        <v>3521</v>
      </c>
      <c r="H6747" s="69">
        <v>14603</v>
      </c>
      <c r="I6747" s="68" t="s">
        <v>5149</v>
      </c>
      <c r="J6747" s="70"/>
      <c r="K6747" s="68" t="s">
        <v>3455</v>
      </c>
    </row>
    <row r="6748" spans="1:11">
      <c r="A6748" s="67" t="s">
        <v>4263</v>
      </c>
      <c r="B6748" s="68" t="s">
        <v>4213</v>
      </c>
      <c r="C6748" s="68" t="s">
        <v>3783</v>
      </c>
      <c r="D6748" s="68" t="s">
        <v>3784</v>
      </c>
      <c r="E6748" s="68" t="s">
        <v>4555</v>
      </c>
      <c r="F6748" s="68" t="s">
        <v>4556</v>
      </c>
      <c r="G6748" s="68" t="s">
        <v>3521</v>
      </c>
      <c r="H6748" s="69">
        <v>164700</v>
      </c>
      <c r="I6748" s="68" t="s">
        <v>5149</v>
      </c>
      <c r="J6748" s="70"/>
      <c r="K6748" s="68" t="s">
        <v>3455</v>
      </c>
    </row>
    <row r="6749" spans="1:11">
      <c r="A6749" s="67" t="s">
        <v>3884</v>
      </c>
      <c r="B6749" s="68" t="s">
        <v>3885</v>
      </c>
      <c r="C6749" s="68" t="s">
        <v>3846</v>
      </c>
      <c r="D6749" s="68" t="s">
        <v>3847</v>
      </c>
      <c r="E6749" s="68" t="s">
        <v>4555</v>
      </c>
      <c r="F6749" s="68" t="s">
        <v>4556</v>
      </c>
      <c r="G6749" s="68" t="s">
        <v>3521</v>
      </c>
      <c r="H6749" s="69">
        <v>0</v>
      </c>
      <c r="I6749" s="68" t="s">
        <v>5149</v>
      </c>
      <c r="J6749" s="70"/>
      <c r="K6749" s="68" t="s">
        <v>3455</v>
      </c>
    </row>
    <row r="6750" spans="1:11">
      <c r="A6750" s="67" t="s">
        <v>4439</v>
      </c>
      <c r="B6750" s="68" t="s">
        <v>4440</v>
      </c>
      <c r="C6750" s="68" t="s">
        <v>3846</v>
      </c>
      <c r="D6750" s="68" t="s">
        <v>3847</v>
      </c>
      <c r="E6750" s="68" t="s">
        <v>4555</v>
      </c>
      <c r="F6750" s="68" t="s">
        <v>4556</v>
      </c>
      <c r="G6750" s="68" t="s">
        <v>3521</v>
      </c>
      <c r="H6750" s="69">
        <v>1090409</v>
      </c>
      <c r="I6750" s="68" t="s">
        <v>5149</v>
      </c>
      <c r="J6750" s="70"/>
      <c r="K6750" s="68" t="s">
        <v>3455</v>
      </c>
    </row>
    <row r="6751" spans="1:11">
      <c r="A6751" s="67" t="s">
        <v>4348</v>
      </c>
      <c r="B6751" s="68" t="s">
        <v>4349</v>
      </c>
      <c r="C6751" s="68" t="s">
        <v>3846</v>
      </c>
      <c r="D6751" s="68" t="s">
        <v>3847</v>
      </c>
      <c r="E6751" s="68" t="s">
        <v>4555</v>
      </c>
      <c r="F6751" s="68" t="s">
        <v>4556</v>
      </c>
      <c r="G6751" s="68" t="s">
        <v>3521</v>
      </c>
      <c r="H6751" s="69">
        <v>0</v>
      </c>
      <c r="I6751" s="68" t="s">
        <v>5149</v>
      </c>
      <c r="J6751" s="70"/>
      <c r="K6751" s="68" t="s">
        <v>3455</v>
      </c>
    </row>
    <row r="6752" spans="1:11">
      <c r="A6752" s="67" t="s">
        <v>4441</v>
      </c>
      <c r="B6752" s="68" t="s">
        <v>4442</v>
      </c>
      <c r="C6752" s="68" t="s">
        <v>3900</v>
      </c>
      <c r="D6752" s="68" t="s">
        <v>3901</v>
      </c>
      <c r="E6752" s="68" t="s">
        <v>4555</v>
      </c>
      <c r="F6752" s="68" t="s">
        <v>4556</v>
      </c>
      <c r="G6752" s="68" t="s">
        <v>3521</v>
      </c>
      <c r="H6752" s="69">
        <v>42808</v>
      </c>
      <c r="I6752" s="68" t="s">
        <v>5149</v>
      </c>
      <c r="J6752" s="70"/>
      <c r="K6752" s="68" t="s">
        <v>3455</v>
      </c>
    </row>
    <row r="6753" spans="1:11">
      <c r="A6753" s="67" t="s">
        <v>3920</v>
      </c>
      <c r="B6753" s="68" t="s">
        <v>3921</v>
      </c>
      <c r="C6753" s="68" t="s">
        <v>3900</v>
      </c>
      <c r="D6753" s="68" t="s">
        <v>3901</v>
      </c>
      <c r="E6753" s="68" t="s">
        <v>4555</v>
      </c>
      <c r="F6753" s="68" t="s">
        <v>4556</v>
      </c>
      <c r="G6753" s="68" t="s">
        <v>3521</v>
      </c>
      <c r="H6753" s="69">
        <v>50000</v>
      </c>
      <c r="I6753" s="68" t="s">
        <v>5149</v>
      </c>
      <c r="J6753" s="70"/>
      <c r="K6753" s="68" t="s">
        <v>3455</v>
      </c>
    </row>
    <row r="6754" spans="1:11">
      <c r="A6754" s="67" t="s">
        <v>4331</v>
      </c>
      <c r="B6754" s="68" t="s">
        <v>4213</v>
      </c>
      <c r="C6754" s="68" t="s">
        <v>3970</v>
      </c>
      <c r="D6754" s="68" t="s">
        <v>3971</v>
      </c>
      <c r="E6754" s="68" t="s">
        <v>4555</v>
      </c>
      <c r="F6754" s="68" t="s">
        <v>4556</v>
      </c>
      <c r="G6754" s="68" t="s">
        <v>3521</v>
      </c>
      <c r="H6754" s="69">
        <v>4264149</v>
      </c>
      <c r="I6754" s="68" t="s">
        <v>5149</v>
      </c>
      <c r="J6754" s="70"/>
      <c r="K6754" s="68" t="s">
        <v>3455</v>
      </c>
    </row>
    <row r="6755" spans="1:11">
      <c r="A6755" s="67" t="s">
        <v>4034</v>
      </c>
      <c r="B6755" s="68" t="s">
        <v>4035</v>
      </c>
      <c r="C6755" s="68" t="s">
        <v>4022</v>
      </c>
      <c r="D6755" s="68" t="s">
        <v>4023</v>
      </c>
      <c r="E6755" s="68" t="s">
        <v>4555</v>
      </c>
      <c r="F6755" s="68" t="s">
        <v>4556</v>
      </c>
      <c r="G6755" s="68" t="s">
        <v>3521</v>
      </c>
      <c r="H6755" s="69">
        <v>103537</v>
      </c>
      <c r="I6755" s="68" t="s">
        <v>5149</v>
      </c>
      <c r="J6755" s="70"/>
      <c r="K6755" s="68" t="s">
        <v>3455</v>
      </c>
    </row>
    <row r="6756" spans="1:11">
      <c r="A6756" s="67" t="s">
        <v>4283</v>
      </c>
      <c r="B6756" s="68" t="s">
        <v>4284</v>
      </c>
      <c r="C6756" s="68" t="s">
        <v>4158</v>
      </c>
      <c r="D6756" s="68" t="s">
        <v>4159</v>
      </c>
      <c r="E6756" s="68" t="s">
        <v>4555</v>
      </c>
      <c r="F6756" s="68" t="s">
        <v>4556</v>
      </c>
      <c r="G6756" s="68" t="s">
        <v>3521</v>
      </c>
      <c r="H6756" s="69">
        <v>210446</v>
      </c>
      <c r="I6756" s="68" t="s">
        <v>5149</v>
      </c>
      <c r="J6756" s="70"/>
      <c r="K6756" s="68" t="s">
        <v>3455</v>
      </c>
    </row>
    <row r="6757" spans="1:11">
      <c r="A6757" s="67" t="s">
        <v>4168</v>
      </c>
      <c r="B6757" s="68" t="s">
        <v>4169</v>
      </c>
      <c r="C6757" s="68" t="s">
        <v>4166</v>
      </c>
      <c r="D6757" s="68" t="s">
        <v>4167</v>
      </c>
      <c r="E6757" s="68" t="s">
        <v>4555</v>
      </c>
      <c r="F6757" s="68" t="s">
        <v>4556</v>
      </c>
      <c r="G6757" s="68" t="s">
        <v>3521</v>
      </c>
      <c r="H6757" s="69">
        <v>1061400</v>
      </c>
      <c r="I6757" s="68" t="s">
        <v>5149</v>
      </c>
      <c r="J6757" s="70"/>
      <c r="K6757" s="68" t="s">
        <v>3455</v>
      </c>
    </row>
    <row r="6758" spans="1:11">
      <c r="A6758" s="67" t="s">
        <v>4176</v>
      </c>
      <c r="B6758" s="68" t="s">
        <v>4177</v>
      </c>
      <c r="C6758" s="68" t="s">
        <v>4174</v>
      </c>
      <c r="D6758" s="68" t="s">
        <v>4175</v>
      </c>
      <c r="E6758" s="68" t="s">
        <v>4555</v>
      </c>
      <c r="F6758" s="68" t="s">
        <v>4556</v>
      </c>
      <c r="G6758" s="68" t="s">
        <v>3521</v>
      </c>
      <c r="H6758" s="69">
        <v>40000</v>
      </c>
      <c r="I6758" s="68" t="s">
        <v>5149</v>
      </c>
      <c r="J6758" s="70"/>
      <c r="K6758" s="68" t="s">
        <v>3455</v>
      </c>
    </row>
    <row r="6759" spans="1:11">
      <c r="A6759" s="67" t="s">
        <v>3587</v>
      </c>
      <c r="B6759" s="68" t="s">
        <v>3588</v>
      </c>
      <c r="C6759" s="68" t="s">
        <v>3583</v>
      </c>
      <c r="D6759" s="68" t="s">
        <v>3584</v>
      </c>
      <c r="E6759" s="68" t="s">
        <v>4557</v>
      </c>
      <c r="F6759" s="68" t="s">
        <v>4557</v>
      </c>
      <c r="G6759" s="68" t="s">
        <v>3524</v>
      </c>
      <c r="H6759" s="69">
        <v>3299296</v>
      </c>
      <c r="I6759" s="68" t="s">
        <v>5153</v>
      </c>
      <c r="J6759" s="70"/>
      <c r="K6759" s="68" t="s">
        <v>3455</v>
      </c>
    </row>
    <row r="6760" spans="1:11">
      <c r="A6760" s="67" t="s">
        <v>3649</v>
      </c>
      <c r="B6760" s="68" t="s">
        <v>3650</v>
      </c>
      <c r="C6760" s="68" t="s">
        <v>3651</v>
      </c>
      <c r="D6760" s="68" t="s">
        <v>3652</v>
      </c>
      <c r="E6760" s="68" t="s">
        <v>4557</v>
      </c>
      <c r="F6760" s="68" t="s">
        <v>4557</v>
      </c>
      <c r="G6760" s="68" t="s">
        <v>3524</v>
      </c>
      <c r="H6760" s="69">
        <v>5038820</v>
      </c>
      <c r="I6760" s="68" t="s">
        <v>5153</v>
      </c>
      <c r="J6760" s="70"/>
      <c r="K6760" s="68" t="s">
        <v>3455</v>
      </c>
    </row>
    <row r="6761" spans="1:11">
      <c r="A6761" s="67" t="s">
        <v>3655</v>
      </c>
      <c r="B6761" s="68" t="s">
        <v>3656</v>
      </c>
      <c r="C6761" s="68" t="s">
        <v>3651</v>
      </c>
      <c r="D6761" s="68" t="s">
        <v>3652</v>
      </c>
      <c r="E6761" s="68" t="s">
        <v>4557</v>
      </c>
      <c r="F6761" s="68" t="s">
        <v>4557</v>
      </c>
      <c r="G6761" s="68" t="s">
        <v>3524</v>
      </c>
      <c r="H6761" s="69">
        <v>7960997</v>
      </c>
      <c r="I6761" s="68" t="s">
        <v>5153</v>
      </c>
      <c r="J6761" s="70"/>
      <c r="K6761" s="68" t="s">
        <v>3455</v>
      </c>
    </row>
    <row r="6762" spans="1:11">
      <c r="A6762" s="67" t="s">
        <v>3657</v>
      </c>
      <c r="B6762" s="68" t="s">
        <v>3658</v>
      </c>
      <c r="C6762" s="68" t="s">
        <v>3651</v>
      </c>
      <c r="D6762" s="68" t="s">
        <v>3652</v>
      </c>
      <c r="E6762" s="68" t="s">
        <v>4557</v>
      </c>
      <c r="F6762" s="68" t="s">
        <v>4557</v>
      </c>
      <c r="G6762" s="68" t="s">
        <v>3524</v>
      </c>
      <c r="H6762" s="69">
        <v>141278013</v>
      </c>
      <c r="I6762" s="68" t="s">
        <v>5153</v>
      </c>
      <c r="J6762" s="70"/>
      <c r="K6762" s="68" t="s">
        <v>3455</v>
      </c>
    </row>
    <row r="6763" spans="1:11">
      <c r="A6763" s="67" t="s">
        <v>3661</v>
      </c>
      <c r="B6763" s="68" t="s">
        <v>3662</v>
      </c>
      <c r="C6763" s="68" t="s">
        <v>3651</v>
      </c>
      <c r="D6763" s="68" t="s">
        <v>3652</v>
      </c>
      <c r="E6763" s="68" t="s">
        <v>4557</v>
      </c>
      <c r="F6763" s="68" t="s">
        <v>4557</v>
      </c>
      <c r="G6763" s="68" t="s">
        <v>3524</v>
      </c>
      <c r="H6763" s="69">
        <v>2265183</v>
      </c>
      <c r="I6763" s="68" t="s">
        <v>5153</v>
      </c>
      <c r="J6763" s="70"/>
      <c r="K6763" s="68" t="s">
        <v>3455</v>
      </c>
    </row>
    <row r="6764" spans="1:11">
      <c r="A6764" s="67" t="s">
        <v>3663</v>
      </c>
      <c r="B6764" s="68" t="s">
        <v>3664</v>
      </c>
      <c r="C6764" s="68" t="s">
        <v>3651</v>
      </c>
      <c r="D6764" s="68" t="s">
        <v>3652</v>
      </c>
      <c r="E6764" s="68" t="s">
        <v>4557</v>
      </c>
      <c r="F6764" s="68" t="s">
        <v>4557</v>
      </c>
      <c r="G6764" s="68" t="s">
        <v>3524</v>
      </c>
      <c r="H6764" s="69">
        <v>144613900</v>
      </c>
      <c r="I6764" s="68" t="s">
        <v>5153</v>
      </c>
      <c r="J6764" s="70"/>
      <c r="K6764" s="68" t="s">
        <v>3455</v>
      </c>
    </row>
    <row r="6765" spans="1:11">
      <c r="A6765" s="67" t="s">
        <v>3898</v>
      </c>
      <c r="B6765" s="68" t="s">
        <v>3899</v>
      </c>
      <c r="C6765" s="68" t="s">
        <v>3900</v>
      </c>
      <c r="D6765" s="68" t="s">
        <v>3901</v>
      </c>
      <c r="E6765" s="68" t="s">
        <v>4557</v>
      </c>
      <c r="F6765" s="68" t="s">
        <v>4557</v>
      </c>
      <c r="G6765" s="68" t="s">
        <v>3524</v>
      </c>
      <c r="H6765" s="69">
        <v>17407324</v>
      </c>
      <c r="I6765" s="68" t="s">
        <v>5153</v>
      </c>
      <c r="J6765" s="70"/>
      <c r="K6765" s="68" t="s">
        <v>3455</v>
      </c>
    </row>
    <row r="6766" spans="1:11">
      <c r="A6766" s="67" t="s">
        <v>3904</v>
      </c>
      <c r="B6766" s="68" t="s">
        <v>3905</v>
      </c>
      <c r="C6766" s="68" t="s">
        <v>3900</v>
      </c>
      <c r="D6766" s="68" t="s">
        <v>3901</v>
      </c>
      <c r="E6766" s="68" t="s">
        <v>4557</v>
      </c>
      <c r="F6766" s="68" t="s">
        <v>4557</v>
      </c>
      <c r="G6766" s="68" t="s">
        <v>3524</v>
      </c>
      <c r="H6766" s="69">
        <v>35833853</v>
      </c>
      <c r="I6766" s="68" t="s">
        <v>5153</v>
      </c>
      <c r="J6766" s="70"/>
      <c r="K6766" s="68" t="s">
        <v>3455</v>
      </c>
    </row>
    <row r="6767" spans="1:11">
      <c r="A6767" s="67" t="s">
        <v>3906</v>
      </c>
      <c r="B6767" s="68" t="s">
        <v>3907</v>
      </c>
      <c r="C6767" s="68" t="s">
        <v>3900</v>
      </c>
      <c r="D6767" s="68" t="s">
        <v>3901</v>
      </c>
      <c r="E6767" s="68" t="s">
        <v>4557</v>
      </c>
      <c r="F6767" s="68" t="s">
        <v>4557</v>
      </c>
      <c r="G6767" s="68" t="s">
        <v>3524</v>
      </c>
      <c r="H6767" s="69">
        <v>3399715</v>
      </c>
      <c r="I6767" s="68" t="s">
        <v>5153</v>
      </c>
      <c r="J6767" s="70"/>
      <c r="K6767" s="68" t="s">
        <v>3455</v>
      </c>
    </row>
    <row r="6768" spans="1:11">
      <c r="A6768" s="67" t="s">
        <v>3954</v>
      </c>
      <c r="B6768" s="68" t="s">
        <v>3955</v>
      </c>
      <c r="C6768" s="68" t="s">
        <v>3952</v>
      </c>
      <c r="D6768" s="68" t="s">
        <v>3953</v>
      </c>
      <c r="E6768" s="68" t="s">
        <v>4557</v>
      </c>
      <c r="F6768" s="68" t="s">
        <v>4557</v>
      </c>
      <c r="G6768" s="68" t="s">
        <v>3524</v>
      </c>
      <c r="H6768" s="69">
        <v>4955359</v>
      </c>
      <c r="I6768" s="68" t="s">
        <v>5153</v>
      </c>
      <c r="J6768" s="70"/>
      <c r="K6768" s="68" t="s">
        <v>3455</v>
      </c>
    </row>
    <row r="6769" spans="1:11">
      <c r="A6769" s="67" t="s">
        <v>3972</v>
      </c>
      <c r="B6769" s="68" t="s">
        <v>3973</v>
      </c>
      <c r="C6769" s="68" t="s">
        <v>3970</v>
      </c>
      <c r="D6769" s="68" t="s">
        <v>3971</v>
      </c>
      <c r="E6769" s="68" t="s">
        <v>4557</v>
      </c>
      <c r="F6769" s="68" t="s">
        <v>4557</v>
      </c>
      <c r="G6769" s="68" t="s">
        <v>3524</v>
      </c>
      <c r="H6769" s="69">
        <v>5243606</v>
      </c>
      <c r="I6769" s="68" t="s">
        <v>5153</v>
      </c>
      <c r="J6769" s="70"/>
      <c r="K6769" s="68" t="s">
        <v>3455</v>
      </c>
    </row>
    <row r="6770" spans="1:11">
      <c r="A6770" s="67" t="s">
        <v>3587</v>
      </c>
      <c r="B6770" s="68" t="s">
        <v>3588</v>
      </c>
      <c r="C6770" s="68" t="s">
        <v>3583</v>
      </c>
      <c r="D6770" s="68" t="s">
        <v>3584</v>
      </c>
      <c r="E6770" s="68" t="s">
        <v>4557</v>
      </c>
      <c r="F6770" s="68" t="s">
        <v>4557</v>
      </c>
      <c r="G6770" s="68" t="s">
        <v>3524</v>
      </c>
      <c r="H6770" s="69">
        <v>3299296</v>
      </c>
      <c r="I6770" s="68" t="s">
        <v>5153</v>
      </c>
      <c r="J6770" s="70"/>
      <c r="K6770" s="68" t="s">
        <v>3455</v>
      </c>
    </row>
    <row r="6771" spans="1:11">
      <c r="A6771" s="67" t="s">
        <v>3649</v>
      </c>
      <c r="B6771" s="68" t="s">
        <v>3650</v>
      </c>
      <c r="C6771" s="68" t="s">
        <v>3651</v>
      </c>
      <c r="D6771" s="68" t="s">
        <v>3652</v>
      </c>
      <c r="E6771" s="68" t="s">
        <v>4557</v>
      </c>
      <c r="F6771" s="68" t="s">
        <v>4557</v>
      </c>
      <c r="G6771" s="68" t="s">
        <v>3524</v>
      </c>
      <c r="H6771" s="69">
        <v>5038820</v>
      </c>
      <c r="I6771" s="68" t="s">
        <v>5153</v>
      </c>
      <c r="J6771" s="70"/>
      <c r="K6771" s="68" t="s">
        <v>3455</v>
      </c>
    </row>
    <row r="6772" spans="1:11">
      <c r="A6772" s="67" t="s">
        <v>3655</v>
      </c>
      <c r="B6772" s="68" t="s">
        <v>3656</v>
      </c>
      <c r="C6772" s="68" t="s">
        <v>3651</v>
      </c>
      <c r="D6772" s="68" t="s">
        <v>3652</v>
      </c>
      <c r="E6772" s="68" t="s">
        <v>4557</v>
      </c>
      <c r="F6772" s="68" t="s">
        <v>4557</v>
      </c>
      <c r="G6772" s="68" t="s">
        <v>3524</v>
      </c>
      <c r="H6772" s="69">
        <v>7960995</v>
      </c>
      <c r="I6772" s="68" t="s">
        <v>5153</v>
      </c>
      <c r="J6772" s="70"/>
      <c r="K6772" s="68" t="s">
        <v>3455</v>
      </c>
    </row>
    <row r="6773" spans="1:11">
      <c r="A6773" s="67" t="s">
        <v>3657</v>
      </c>
      <c r="B6773" s="68" t="s">
        <v>3658</v>
      </c>
      <c r="C6773" s="68" t="s">
        <v>3651</v>
      </c>
      <c r="D6773" s="68" t="s">
        <v>3652</v>
      </c>
      <c r="E6773" s="68" t="s">
        <v>4557</v>
      </c>
      <c r="F6773" s="68" t="s">
        <v>4557</v>
      </c>
      <c r="G6773" s="68" t="s">
        <v>3524</v>
      </c>
      <c r="H6773" s="69">
        <v>141714844</v>
      </c>
      <c r="I6773" s="68" t="s">
        <v>5153</v>
      </c>
      <c r="J6773" s="70"/>
      <c r="K6773" s="68" t="s">
        <v>3455</v>
      </c>
    </row>
    <row r="6774" spans="1:11">
      <c r="A6774" s="67" t="s">
        <v>3661</v>
      </c>
      <c r="B6774" s="68" t="s">
        <v>3662</v>
      </c>
      <c r="C6774" s="68" t="s">
        <v>3651</v>
      </c>
      <c r="D6774" s="68" t="s">
        <v>3652</v>
      </c>
      <c r="E6774" s="68" t="s">
        <v>4557</v>
      </c>
      <c r="F6774" s="68" t="s">
        <v>4557</v>
      </c>
      <c r="G6774" s="68" t="s">
        <v>3524</v>
      </c>
      <c r="H6774" s="69">
        <v>2265182</v>
      </c>
      <c r="I6774" s="68" t="s">
        <v>5153</v>
      </c>
      <c r="J6774" s="70"/>
      <c r="K6774" s="68" t="s">
        <v>3455</v>
      </c>
    </row>
    <row r="6775" spans="1:11">
      <c r="A6775" s="67" t="s">
        <v>3663</v>
      </c>
      <c r="B6775" s="68" t="s">
        <v>3664</v>
      </c>
      <c r="C6775" s="68" t="s">
        <v>3651</v>
      </c>
      <c r="D6775" s="68" t="s">
        <v>3652</v>
      </c>
      <c r="E6775" s="68" t="s">
        <v>4557</v>
      </c>
      <c r="F6775" s="68" t="s">
        <v>4557</v>
      </c>
      <c r="G6775" s="68" t="s">
        <v>3524</v>
      </c>
      <c r="H6775" s="69">
        <v>144613897</v>
      </c>
      <c r="I6775" s="68" t="s">
        <v>5153</v>
      </c>
      <c r="J6775" s="70"/>
      <c r="K6775" s="68" t="s">
        <v>3455</v>
      </c>
    </row>
    <row r="6776" spans="1:11">
      <c r="A6776" s="67" t="s">
        <v>3898</v>
      </c>
      <c r="B6776" s="68" t="s">
        <v>3899</v>
      </c>
      <c r="C6776" s="68" t="s">
        <v>3900</v>
      </c>
      <c r="D6776" s="68" t="s">
        <v>3901</v>
      </c>
      <c r="E6776" s="68" t="s">
        <v>4557</v>
      </c>
      <c r="F6776" s="68" t="s">
        <v>4557</v>
      </c>
      <c r="G6776" s="68" t="s">
        <v>3524</v>
      </c>
      <c r="H6776" s="69">
        <v>17407325</v>
      </c>
      <c r="I6776" s="68" t="s">
        <v>5153</v>
      </c>
      <c r="J6776" s="70"/>
      <c r="K6776" s="68" t="s">
        <v>3455</v>
      </c>
    </row>
    <row r="6777" spans="1:11">
      <c r="A6777" s="67" t="s">
        <v>3904</v>
      </c>
      <c r="B6777" s="68" t="s">
        <v>3905</v>
      </c>
      <c r="C6777" s="68" t="s">
        <v>3900</v>
      </c>
      <c r="D6777" s="68" t="s">
        <v>3901</v>
      </c>
      <c r="E6777" s="68" t="s">
        <v>4557</v>
      </c>
      <c r="F6777" s="68" t="s">
        <v>4557</v>
      </c>
      <c r="G6777" s="68" t="s">
        <v>3524</v>
      </c>
      <c r="H6777" s="69">
        <v>35833852</v>
      </c>
      <c r="I6777" s="68" t="s">
        <v>5153</v>
      </c>
      <c r="J6777" s="70"/>
      <c r="K6777" s="68" t="s">
        <v>3455</v>
      </c>
    </row>
    <row r="6778" spans="1:11">
      <c r="A6778" s="67" t="s">
        <v>3906</v>
      </c>
      <c r="B6778" s="68" t="s">
        <v>3907</v>
      </c>
      <c r="C6778" s="68" t="s">
        <v>3900</v>
      </c>
      <c r="D6778" s="68" t="s">
        <v>3901</v>
      </c>
      <c r="E6778" s="68" t="s">
        <v>4557</v>
      </c>
      <c r="F6778" s="68" t="s">
        <v>4557</v>
      </c>
      <c r="G6778" s="68" t="s">
        <v>3524</v>
      </c>
      <c r="H6778" s="69">
        <v>3399716</v>
      </c>
      <c r="I6778" s="68" t="s">
        <v>5153</v>
      </c>
      <c r="J6778" s="70"/>
      <c r="K6778" s="68" t="s">
        <v>3455</v>
      </c>
    </row>
    <row r="6779" spans="1:11">
      <c r="A6779" s="67" t="s">
        <v>3954</v>
      </c>
      <c r="B6779" s="68" t="s">
        <v>3955</v>
      </c>
      <c r="C6779" s="68" t="s">
        <v>3952</v>
      </c>
      <c r="D6779" s="68" t="s">
        <v>3953</v>
      </c>
      <c r="E6779" s="68" t="s">
        <v>4557</v>
      </c>
      <c r="F6779" s="68" t="s">
        <v>4557</v>
      </c>
      <c r="G6779" s="68" t="s">
        <v>3524</v>
      </c>
      <c r="H6779" s="69">
        <v>4955358</v>
      </c>
      <c r="I6779" s="68" t="s">
        <v>5153</v>
      </c>
      <c r="J6779" s="70"/>
      <c r="K6779" s="68" t="s">
        <v>3455</v>
      </c>
    </row>
    <row r="6780" spans="1:11">
      <c r="A6780" s="67" t="s">
        <v>3972</v>
      </c>
      <c r="B6780" s="68" t="s">
        <v>3973</v>
      </c>
      <c r="C6780" s="68" t="s">
        <v>3970</v>
      </c>
      <c r="D6780" s="68" t="s">
        <v>3971</v>
      </c>
      <c r="E6780" s="68" t="s">
        <v>4557</v>
      </c>
      <c r="F6780" s="68" t="s">
        <v>4557</v>
      </c>
      <c r="G6780" s="68" t="s">
        <v>3524</v>
      </c>
      <c r="H6780" s="69">
        <v>5243606</v>
      </c>
      <c r="I6780" s="68" t="s">
        <v>5153</v>
      </c>
      <c r="J6780" s="70"/>
      <c r="K6780" s="68" t="s">
        <v>3455</v>
      </c>
    </row>
    <row r="6781" spans="1:11">
      <c r="A6781" s="67" t="s">
        <v>4558</v>
      </c>
      <c r="B6781" s="68" t="s">
        <v>4559</v>
      </c>
      <c r="C6781" s="68" t="s">
        <v>3583</v>
      </c>
      <c r="D6781" s="68" t="s">
        <v>3584</v>
      </c>
      <c r="E6781" s="68" t="s">
        <v>4560</v>
      </c>
      <c r="F6781" s="68" t="s">
        <v>4560</v>
      </c>
      <c r="G6781" s="68" t="s">
        <v>4561</v>
      </c>
      <c r="H6781" s="69">
        <v>147875</v>
      </c>
      <c r="I6781" s="68" t="s">
        <v>5153</v>
      </c>
      <c r="J6781" s="70"/>
      <c r="K6781" s="68"/>
    </row>
    <row r="6782" spans="1:11">
      <c r="A6782" s="67" t="s">
        <v>3587</v>
      </c>
      <c r="B6782" s="68" t="s">
        <v>3588</v>
      </c>
      <c r="C6782" s="68" t="s">
        <v>3583</v>
      </c>
      <c r="D6782" s="68" t="s">
        <v>3584</v>
      </c>
      <c r="E6782" s="68" t="s">
        <v>4560</v>
      </c>
      <c r="F6782" s="68" t="s">
        <v>4560</v>
      </c>
      <c r="G6782" s="68" t="s">
        <v>4561</v>
      </c>
      <c r="H6782" s="69">
        <v>2609043</v>
      </c>
      <c r="I6782" s="68" t="s">
        <v>5153</v>
      </c>
      <c r="J6782" s="70"/>
      <c r="K6782" s="68"/>
    </row>
    <row r="6783" spans="1:11">
      <c r="A6783" s="67" t="s">
        <v>4251</v>
      </c>
      <c r="B6783" s="68" t="s">
        <v>4252</v>
      </c>
      <c r="C6783" s="68" t="s">
        <v>3583</v>
      </c>
      <c r="D6783" s="68" t="s">
        <v>3584</v>
      </c>
      <c r="E6783" s="68" t="s">
        <v>4560</v>
      </c>
      <c r="F6783" s="68" t="s">
        <v>4560</v>
      </c>
      <c r="G6783" s="68" t="s">
        <v>4561</v>
      </c>
      <c r="H6783" s="69">
        <v>1118643</v>
      </c>
      <c r="I6783" s="68" t="s">
        <v>5153</v>
      </c>
      <c r="J6783" s="70"/>
      <c r="K6783" s="68"/>
    </row>
    <row r="6784" spans="1:11">
      <c r="A6784" s="67" t="s">
        <v>3593</v>
      </c>
      <c r="B6784" s="68" t="s">
        <v>3594</v>
      </c>
      <c r="C6784" s="68" t="s">
        <v>3583</v>
      </c>
      <c r="D6784" s="68" t="s">
        <v>3584</v>
      </c>
      <c r="E6784" s="68" t="s">
        <v>4560</v>
      </c>
      <c r="F6784" s="68" t="s">
        <v>4560</v>
      </c>
      <c r="G6784" s="68" t="s">
        <v>4561</v>
      </c>
      <c r="H6784" s="69">
        <v>133750</v>
      </c>
      <c r="I6784" s="68" t="s">
        <v>5153</v>
      </c>
      <c r="J6784" s="70"/>
      <c r="K6784" s="68"/>
    </row>
    <row r="6785" spans="1:11">
      <c r="A6785" s="67" t="s">
        <v>3649</v>
      </c>
      <c r="B6785" s="68" t="s">
        <v>3650</v>
      </c>
      <c r="C6785" s="68" t="s">
        <v>3651</v>
      </c>
      <c r="D6785" s="68" t="s">
        <v>3652</v>
      </c>
      <c r="E6785" s="68" t="s">
        <v>4560</v>
      </c>
      <c r="F6785" s="68" t="s">
        <v>4560</v>
      </c>
      <c r="G6785" s="68" t="s">
        <v>4561</v>
      </c>
      <c r="H6785" s="69">
        <v>681228</v>
      </c>
      <c r="I6785" s="68" t="s">
        <v>5153</v>
      </c>
      <c r="J6785" s="70"/>
      <c r="K6785" s="68"/>
    </row>
    <row r="6786" spans="1:11">
      <c r="A6786" s="67" t="s">
        <v>3653</v>
      </c>
      <c r="B6786" s="68" t="s">
        <v>3654</v>
      </c>
      <c r="C6786" s="68" t="s">
        <v>3651</v>
      </c>
      <c r="D6786" s="68" t="s">
        <v>3652</v>
      </c>
      <c r="E6786" s="68" t="s">
        <v>4560</v>
      </c>
      <c r="F6786" s="68" t="s">
        <v>4560</v>
      </c>
      <c r="G6786" s="68" t="s">
        <v>4561</v>
      </c>
      <c r="H6786" s="69">
        <v>573905</v>
      </c>
      <c r="I6786" s="68" t="s">
        <v>5153</v>
      </c>
      <c r="J6786" s="70"/>
      <c r="K6786" s="68"/>
    </row>
    <row r="6787" spans="1:11">
      <c r="A6787" s="67" t="s">
        <v>3655</v>
      </c>
      <c r="B6787" s="68" t="s">
        <v>3656</v>
      </c>
      <c r="C6787" s="68" t="s">
        <v>3651</v>
      </c>
      <c r="D6787" s="68" t="s">
        <v>3652</v>
      </c>
      <c r="E6787" s="68" t="s">
        <v>4560</v>
      </c>
      <c r="F6787" s="68" t="s">
        <v>4560</v>
      </c>
      <c r="G6787" s="68" t="s">
        <v>4561</v>
      </c>
      <c r="H6787" s="69">
        <v>1081981</v>
      </c>
      <c r="I6787" s="68" t="s">
        <v>5153</v>
      </c>
      <c r="J6787" s="70"/>
      <c r="K6787" s="68"/>
    </row>
    <row r="6788" spans="1:11">
      <c r="A6788" s="67" t="s">
        <v>3657</v>
      </c>
      <c r="B6788" s="68" t="s">
        <v>3658</v>
      </c>
      <c r="C6788" s="68" t="s">
        <v>3651</v>
      </c>
      <c r="D6788" s="68" t="s">
        <v>3652</v>
      </c>
      <c r="E6788" s="68" t="s">
        <v>4560</v>
      </c>
      <c r="F6788" s="68" t="s">
        <v>4560</v>
      </c>
      <c r="G6788" s="68" t="s">
        <v>4561</v>
      </c>
      <c r="H6788" s="69">
        <v>11510702</v>
      </c>
      <c r="I6788" s="68" t="s">
        <v>5153</v>
      </c>
      <c r="J6788" s="70"/>
      <c r="K6788" s="68"/>
    </row>
    <row r="6789" spans="1:11">
      <c r="A6789" s="67" t="s">
        <v>3659</v>
      </c>
      <c r="B6789" s="68" t="s">
        <v>3660</v>
      </c>
      <c r="C6789" s="68" t="s">
        <v>3651</v>
      </c>
      <c r="D6789" s="68" t="s">
        <v>3652</v>
      </c>
      <c r="E6789" s="68" t="s">
        <v>4560</v>
      </c>
      <c r="F6789" s="68" t="s">
        <v>4560</v>
      </c>
      <c r="G6789" s="68" t="s">
        <v>4561</v>
      </c>
      <c r="H6789" s="69">
        <v>278233</v>
      </c>
      <c r="I6789" s="68" t="s">
        <v>5153</v>
      </c>
      <c r="J6789" s="70"/>
      <c r="K6789" s="68"/>
    </row>
    <row r="6790" spans="1:11">
      <c r="A6790" s="67" t="s">
        <v>3661</v>
      </c>
      <c r="B6790" s="68" t="s">
        <v>3662</v>
      </c>
      <c r="C6790" s="68" t="s">
        <v>3651</v>
      </c>
      <c r="D6790" s="68" t="s">
        <v>3652</v>
      </c>
      <c r="E6790" s="68" t="s">
        <v>4560</v>
      </c>
      <c r="F6790" s="68" t="s">
        <v>4560</v>
      </c>
      <c r="G6790" s="68" t="s">
        <v>4561</v>
      </c>
      <c r="H6790" s="69">
        <v>2064176</v>
      </c>
      <c r="I6790" s="68" t="s">
        <v>5153</v>
      </c>
      <c r="J6790" s="70"/>
      <c r="K6790" s="68"/>
    </row>
    <row r="6791" spans="1:11">
      <c r="A6791" s="67" t="s">
        <v>3663</v>
      </c>
      <c r="B6791" s="68" t="s">
        <v>3664</v>
      </c>
      <c r="C6791" s="68" t="s">
        <v>3651</v>
      </c>
      <c r="D6791" s="68" t="s">
        <v>3652</v>
      </c>
      <c r="E6791" s="68" t="s">
        <v>4560</v>
      </c>
      <c r="F6791" s="68" t="s">
        <v>4560</v>
      </c>
      <c r="G6791" s="68" t="s">
        <v>4561</v>
      </c>
      <c r="H6791" s="69">
        <v>18486592</v>
      </c>
      <c r="I6791" s="68" t="s">
        <v>5153</v>
      </c>
      <c r="J6791" s="70"/>
      <c r="K6791" s="68"/>
    </row>
    <row r="6792" spans="1:11">
      <c r="A6792" s="67" t="s">
        <v>3665</v>
      </c>
      <c r="B6792" s="68" t="s">
        <v>3666</v>
      </c>
      <c r="C6792" s="68" t="s">
        <v>3651</v>
      </c>
      <c r="D6792" s="68" t="s">
        <v>3652</v>
      </c>
      <c r="E6792" s="68" t="s">
        <v>4560</v>
      </c>
      <c r="F6792" s="68" t="s">
        <v>4560</v>
      </c>
      <c r="G6792" s="68" t="s">
        <v>4561</v>
      </c>
      <c r="H6792" s="69">
        <v>1422972</v>
      </c>
      <c r="I6792" s="68" t="s">
        <v>5153</v>
      </c>
      <c r="J6792" s="70"/>
      <c r="K6792" s="68"/>
    </row>
    <row r="6793" spans="1:11">
      <c r="A6793" s="67" t="s">
        <v>4191</v>
      </c>
      <c r="B6793" s="68" t="s">
        <v>4192</v>
      </c>
      <c r="C6793" s="68" t="s">
        <v>3651</v>
      </c>
      <c r="D6793" s="68" t="s">
        <v>3652</v>
      </c>
      <c r="E6793" s="68" t="s">
        <v>4560</v>
      </c>
      <c r="F6793" s="68" t="s">
        <v>4560</v>
      </c>
      <c r="G6793" s="68" t="s">
        <v>4561</v>
      </c>
      <c r="H6793" s="69">
        <v>78633</v>
      </c>
      <c r="I6793" s="68" t="s">
        <v>5153</v>
      </c>
      <c r="J6793" s="70"/>
      <c r="K6793" s="68"/>
    </row>
    <row r="6794" spans="1:11">
      <c r="A6794" s="67" t="s">
        <v>4407</v>
      </c>
      <c r="B6794" s="68" t="s">
        <v>4408</v>
      </c>
      <c r="C6794" s="68" t="s">
        <v>3651</v>
      </c>
      <c r="D6794" s="68" t="s">
        <v>3652</v>
      </c>
      <c r="E6794" s="68" t="s">
        <v>4560</v>
      </c>
      <c r="F6794" s="68" t="s">
        <v>4560</v>
      </c>
      <c r="G6794" s="68" t="s">
        <v>4561</v>
      </c>
      <c r="H6794" s="69">
        <v>78633</v>
      </c>
      <c r="I6794" s="68" t="s">
        <v>5153</v>
      </c>
      <c r="J6794" s="70"/>
      <c r="K6794" s="68"/>
    </row>
    <row r="6795" spans="1:11">
      <c r="A6795" s="67" t="s">
        <v>3695</v>
      </c>
      <c r="B6795" s="68" t="s">
        <v>3696</v>
      </c>
      <c r="C6795" s="68" t="s">
        <v>3693</v>
      </c>
      <c r="D6795" s="68" t="s">
        <v>3694</v>
      </c>
      <c r="E6795" s="68" t="s">
        <v>4560</v>
      </c>
      <c r="F6795" s="68" t="s">
        <v>4560</v>
      </c>
      <c r="G6795" s="68" t="s">
        <v>4561</v>
      </c>
      <c r="H6795" s="69">
        <v>249164</v>
      </c>
      <c r="I6795" s="68" t="s">
        <v>5153</v>
      </c>
      <c r="J6795" s="70"/>
      <c r="K6795" s="68"/>
    </row>
    <row r="6796" spans="1:11">
      <c r="A6796" s="67" t="s">
        <v>3697</v>
      </c>
      <c r="B6796" s="68" t="s">
        <v>3698</v>
      </c>
      <c r="C6796" s="68" t="s">
        <v>3693</v>
      </c>
      <c r="D6796" s="68" t="s">
        <v>3694</v>
      </c>
      <c r="E6796" s="68" t="s">
        <v>4560</v>
      </c>
      <c r="F6796" s="68" t="s">
        <v>4560</v>
      </c>
      <c r="G6796" s="68" t="s">
        <v>4561</v>
      </c>
      <c r="H6796" s="69">
        <v>197244</v>
      </c>
      <c r="I6796" s="68" t="s">
        <v>5153</v>
      </c>
      <c r="J6796" s="70"/>
      <c r="K6796" s="68"/>
    </row>
    <row r="6797" spans="1:11">
      <c r="A6797" s="67" t="s">
        <v>3699</v>
      </c>
      <c r="B6797" s="68" t="s">
        <v>3700</v>
      </c>
      <c r="C6797" s="68" t="s">
        <v>3693</v>
      </c>
      <c r="D6797" s="68" t="s">
        <v>3694</v>
      </c>
      <c r="E6797" s="68" t="s">
        <v>4560</v>
      </c>
      <c r="F6797" s="68" t="s">
        <v>4560</v>
      </c>
      <c r="G6797" s="68" t="s">
        <v>4561</v>
      </c>
      <c r="H6797" s="69">
        <v>46231</v>
      </c>
      <c r="I6797" s="68" t="s">
        <v>5153</v>
      </c>
      <c r="J6797" s="70"/>
      <c r="K6797" s="68"/>
    </row>
    <row r="6798" spans="1:11">
      <c r="A6798" s="67" t="s">
        <v>3701</v>
      </c>
      <c r="B6798" s="68" t="s">
        <v>3702</v>
      </c>
      <c r="C6798" s="68" t="s">
        <v>3693</v>
      </c>
      <c r="D6798" s="68" t="s">
        <v>3694</v>
      </c>
      <c r="E6798" s="68" t="s">
        <v>4560</v>
      </c>
      <c r="F6798" s="68" t="s">
        <v>4560</v>
      </c>
      <c r="G6798" s="68" t="s">
        <v>4561</v>
      </c>
      <c r="H6798" s="69">
        <v>821613</v>
      </c>
      <c r="I6798" s="68" t="s">
        <v>5153</v>
      </c>
      <c r="J6798" s="70"/>
      <c r="K6798" s="68"/>
    </row>
    <row r="6799" spans="1:11">
      <c r="A6799" s="67" t="s">
        <v>3703</v>
      </c>
      <c r="B6799" s="68" t="s">
        <v>3704</v>
      </c>
      <c r="C6799" s="68" t="s">
        <v>3693</v>
      </c>
      <c r="D6799" s="68" t="s">
        <v>3694</v>
      </c>
      <c r="E6799" s="68" t="s">
        <v>4560</v>
      </c>
      <c r="F6799" s="68" t="s">
        <v>4560</v>
      </c>
      <c r="G6799" s="68" t="s">
        <v>4561</v>
      </c>
      <c r="H6799" s="69">
        <v>7840944</v>
      </c>
      <c r="I6799" s="68" t="s">
        <v>5153</v>
      </c>
      <c r="J6799" s="70"/>
      <c r="K6799" s="68"/>
    </row>
    <row r="6800" spans="1:11">
      <c r="A6800" s="67" t="s">
        <v>3705</v>
      </c>
      <c r="B6800" s="68" t="s">
        <v>3706</v>
      </c>
      <c r="C6800" s="68" t="s">
        <v>3693</v>
      </c>
      <c r="D6800" s="68" t="s">
        <v>3694</v>
      </c>
      <c r="E6800" s="68" t="s">
        <v>4560</v>
      </c>
      <c r="F6800" s="68" t="s">
        <v>4560</v>
      </c>
      <c r="G6800" s="68" t="s">
        <v>4561</v>
      </c>
      <c r="H6800" s="69">
        <v>658537</v>
      </c>
      <c r="I6800" s="68" t="s">
        <v>5153</v>
      </c>
      <c r="J6800" s="70"/>
      <c r="K6800" s="68"/>
    </row>
    <row r="6801" spans="1:11">
      <c r="A6801" s="67" t="s">
        <v>3711</v>
      </c>
      <c r="B6801" s="68" t="s">
        <v>3712</v>
      </c>
      <c r="C6801" s="68" t="s">
        <v>3693</v>
      </c>
      <c r="D6801" s="68" t="s">
        <v>3694</v>
      </c>
      <c r="E6801" s="68" t="s">
        <v>4560</v>
      </c>
      <c r="F6801" s="68" t="s">
        <v>4560</v>
      </c>
      <c r="G6801" s="68" t="s">
        <v>4561</v>
      </c>
      <c r="H6801" s="69">
        <v>595250</v>
      </c>
      <c r="I6801" s="68" t="s">
        <v>5153</v>
      </c>
      <c r="J6801" s="70"/>
      <c r="K6801" s="68"/>
    </row>
    <row r="6802" spans="1:11">
      <c r="A6802" s="67" t="s">
        <v>3717</v>
      </c>
      <c r="B6802" s="68" t="s">
        <v>3718</v>
      </c>
      <c r="C6802" s="68" t="s">
        <v>3693</v>
      </c>
      <c r="D6802" s="68" t="s">
        <v>3694</v>
      </c>
      <c r="E6802" s="68" t="s">
        <v>4560</v>
      </c>
      <c r="F6802" s="68" t="s">
        <v>4560</v>
      </c>
      <c r="G6802" s="68" t="s">
        <v>4561</v>
      </c>
      <c r="H6802" s="69">
        <v>67457</v>
      </c>
      <c r="I6802" s="68" t="s">
        <v>5153</v>
      </c>
      <c r="J6802" s="70"/>
      <c r="K6802" s="68"/>
    </row>
    <row r="6803" spans="1:11">
      <c r="A6803" s="67" t="s">
        <v>3719</v>
      </c>
      <c r="B6803" s="68" t="s">
        <v>3720</v>
      </c>
      <c r="C6803" s="68" t="s">
        <v>3693</v>
      </c>
      <c r="D6803" s="68" t="s">
        <v>3694</v>
      </c>
      <c r="E6803" s="68" t="s">
        <v>4560</v>
      </c>
      <c r="F6803" s="68" t="s">
        <v>4560</v>
      </c>
      <c r="G6803" s="68" t="s">
        <v>4561</v>
      </c>
      <c r="H6803" s="69">
        <v>15698510</v>
      </c>
      <c r="I6803" s="68" t="s">
        <v>5153</v>
      </c>
      <c r="J6803" s="70"/>
      <c r="K6803" s="68"/>
    </row>
    <row r="6804" spans="1:11">
      <c r="A6804" s="67" t="s">
        <v>3751</v>
      </c>
      <c r="B6804" s="68" t="s">
        <v>3752</v>
      </c>
      <c r="C6804" s="68" t="s">
        <v>3749</v>
      </c>
      <c r="D6804" s="68" t="s">
        <v>3750</v>
      </c>
      <c r="E6804" s="68" t="s">
        <v>4560</v>
      </c>
      <c r="F6804" s="68" t="s">
        <v>4560</v>
      </c>
      <c r="G6804" s="68" t="s">
        <v>4561</v>
      </c>
      <c r="H6804" s="69">
        <v>438996</v>
      </c>
      <c r="I6804" s="68" t="s">
        <v>5153</v>
      </c>
      <c r="J6804" s="70"/>
      <c r="K6804" s="68"/>
    </row>
    <row r="6805" spans="1:11">
      <c r="A6805" s="67" t="s">
        <v>3763</v>
      </c>
      <c r="B6805" s="68" t="s">
        <v>3764</v>
      </c>
      <c r="C6805" s="68" t="s">
        <v>3765</v>
      </c>
      <c r="D6805" s="68" t="s">
        <v>3766</v>
      </c>
      <c r="E6805" s="68" t="s">
        <v>4560</v>
      </c>
      <c r="F6805" s="68" t="s">
        <v>4560</v>
      </c>
      <c r="G6805" s="68" t="s">
        <v>4561</v>
      </c>
      <c r="H6805" s="69">
        <v>1152993</v>
      </c>
      <c r="I6805" s="68" t="s">
        <v>5153</v>
      </c>
      <c r="J6805" s="70"/>
      <c r="K6805" s="68"/>
    </row>
    <row r="6806" spans="1:11">
      <c r="A6806" s="67" t="s">
        <v>3767</v>
      </c>
      <c r="B6806" s="68" t="s">
        <v>3768</v>
      </c>
      <c r="C6806" s="68" t="s">
        <v>3765</v>
      </c>
      <c r="D6806" s="68" t="s">
        <v>3766</v>
      </c>
      <c r="E6806" s="68" t="s">
        <v>4560</v>
      </c>
      <c r="F6806" s="68" t="s">
        <v>4560</v>
      </c>
      <c r="G6806" s="68" t="s">
        <v>4561</v>
      </c>
      <c r="H6806" s="69">
        <v>911894</v>
      </c>
      <c r="I6806" s="68" t="s">
        <v>5153</v>
      </c>
      <c r="J6806" s="70"/>
      <c r="K6806" s="68"/>
    </row>
    <row r="6807" spans="1:11">
      <c r="A6807" s="67" t="s">
        <v>3769</v>
      </c>
      <c r="B6807" s="68" t="s">
        <v>3770</v>
      </c>
      <c r="C6807" s="68" t="s">
        <v>3765</v>
      </c>
      <c r="D6807" s="68" t="s">
        <v>3766</v>
      </c>
      <c r="E6807" s="68" t="s">
        <v>4560</v>
      </c>
      <c r="F6807" s="68" t="s">
        <v>4560</v>
      </c>
      <c r="G6807" s="68" t="s">
        <v>4561</v>
      </c>
      <c r="H6807" s="69">
        <v>106000</v>
      </c>
      <c r="I6807" s="68" t="s">
        <v>5153</v>
      </c>
      <c r="J6807" s="70"/>
      <c r="K6807" s="68"/>
    </row>
    <row r="6808" spans="1:11">
      <c r="A6808" s="67" t="s">
        <v>3785</v>
      </c>
      <c r="B6808" s="68" t="s">
        <v>3786</v>
      </c>
      <c r="C6808" s="68" t="s">
        <v>3783</v>
      </c>
      <c r="D6808" s="68" t="s">
        <v>3784</v>
      </c>
      <c r="E6808" s="68" t="s">
        <v>4560</v>
      </c>
      <c r="F6808" s="68" t="s">
        <v>4560</v>
      </c>
      <c r="G6808" s="68" t="s">
        <v>4561</v>
      </c>
      <c r="H6808" s="69">
        <v>99495</v>
      </c>
      <c r="I6808" s="68" t="s">
        <v>5153</v>
      </c>
      <c r="J6808" s="70"/>
      <c r="K6808" s="68"/>
    </row>
    <row r="6809" spans="1:11">
      <c r="A6809" s="67" t="s">
        <v>3787</v>
      </c>
      <c r="B6809" s="68" t="s">
        <v>3788</v>
      </c>
      <c r="C6809" s="68" t="s">
        <v>3783</v>
      </c>
      <c r="D6809" s="68" t="s">
        <v>3784</v>
      </c>
      <c r="E6809" s="68" t="s">
        <v>4560</v>
      </c>
      <c r="F6809" s="68" t="s">
        <v>4560</v>
      </c>
      <c r="G6809" s="68" t="s">
        <v>4561</v>
      </c>
      <c r="H6809" s="69">
        <v>133190</v>
      </c>
      <c r="I6809" s="68" t="s">
        <v>5153</v>
      </c>
      <c r="J6809" s="70"/>
      <c r="K6809" s="68"/>
    </row>
    <row r="6810" spans="1:11">
      <c r="A6810" s="67" t="s">
        <v>3789</v>
      </c>
      <c r="B6810" s="68" t="s">
        <v>3790</v>
      </c>
      <c r="C6810" s="68" t="s">
        <v>3783</v>
      </c>
      <c r="D6810" s="68" t="s">
        <v>3784</v>
      </c>
      <c r="E6810" s="68" t="s">
        <v>4560</v>
      </c>
      <c r="F6810" s="68" t="s">
        <v>4560</v>
      </c>
      <c r="G6810" s="68" t="s">
        <v>4561</v>
      </c>
      <c r="H6810" s="69">
        <v>644217</v>
      </c>
      <c r="I6810" s="68" t="s">
        <v>5153</v>
      </c>
      <c r="J6810" s="70"/>
      <c r="K6810" s="68"/>
    </row>
    <row r="6811" spans="1:11">
      <c r="A6811" s="67" t="s">
        <v>3803</v>
      </c>
      <c r="B6811" s="68" t="s">
        <v>3804</v>
      </c>
      <c r="C6811" s="68" t="s">
        <v>3805</v>
      </c>
      <c r="D6811" s="68" t="s">
        <v>3806</v>
      </c>
      <c r="E6811" s="68" t="s">
        <v>4560</v>
      </c>
      <c r="F6811" s="68" t="s">
        <v>4560</v>
      </c>
      <c r="G6811" s="68" t="s">
        <v>4561</v>
      </c>
      <c r="H6811" s="69">
        <v>10080752</v>
      </c>
      <c r="I6811" s="68" t="s">
        <v>5153</v>
      </c>
      <c r="J6811" s="70"/>
      <c r="K6811" s="68"/>
    </row>
    <row r="6812" spans="1:11">
      <c r="A6812" s="67" t="s">
        <v>3807</v>
      </c>
      <c r="B6812" s="68" t="s">
        <v>3808</v>
      </c>
      <c r="C6812" s="68" t="s">
        <v>3805</v>
      </c>
      <c r="D6812" s="68" t="s">
        <v>3806</v>
      </c>
      <c r="E6812" s="68" t="s">
        <v>4560</v>
      </c>
      <c r="F6812" s="68" t="s">
        <v>4560</v>
      </c>
      <c r="G6812" s="68" t="s">
        <v>4561</v>
      </c>
      <c r="H6812" s="69">
        <v>2095546</v>
      </c>
      <c r="I6812" s="68" t="s">
        <v>5153</v>
      </c>
      <c r="J6812" s="70"/>
      <c r="K6812" s="68"/>
    </row>
    <row r="6813" spans="1:11">
      <c r="A6813" s="67" t="s">
        <v>3822</v>
      </c>
      <c r="B6813" s="68" t="s">
        <v>3823</v>
      </c>
      <c r="C6813" s="68" t="s">
        <v>3824</v>
      </c>
      <c r="D6813" s="68" t="s">
        <v>3825</v>
      </c>
      <c r="E6813" s="68" t="s">
        <v>4560</v>
      </c>
      <c r="F6813" s="68" t="s">
        <v>4560</v>
      </c>
      <c r="G6813" s="68" t="s">
        <v>4561</v>
      </c>
      <c r="H6813" s="69">
        <v>768724</v>
      </c>
      <c r="I6813" s="68" t="s">
        <v>5153</v>
      </c>
      <c r="J6813" s="70"/>
      <c r="K6813" s="68"/>
    </row>
    <row r="6814" spans="1:11">
      <c r="A6814" s="67" t="s">
        <v>3826</v>
      </c>
      <c r="B6814" s="68" t="s">
        <v>3827</v>
      </c>
      <c r="C6814" s="68" t="s">
        <v>3824</v>
      </c>
      <c r="D6814" s="68" t="s">
        <v>3825</v>
      </c>
      <c r="E6814" s="68" t="s">
        <v>4560</v>
      </c>
      <c r="F6814" s="68" t="s">
        <v>4560</v>
      </c>
      <c r="G6814" s="68" t="s">
        <v>4561</v>
      </c>
      <c r="H6814" s="69">
        <v>1881442</v>
      </c>
      <c r="I6814" s="68" t="s">
        <v>5153</v>
      </c>
      <c r="J6814" s="70"/>
      <c r="K6814" s="68"/>
    </row>
    <row r="6815" spans="1:11">
      <c r="A6815" s="67" t="s">
        <v>3828</v>
      </c>
      <c r="B6815" s="68" t="s">
        <v>3829</v>
      </c>
      <c r="C6815" s="68" t="s">
        <v>3824</v>
      </c>
      <c r="D6815" s="68" t="s">
        <v>3825</v>
      </c>
      <c r="E6815" s="68" t="s">
        <v>4560</v>
      </c>
      <c r="F6815" s="68" t="s">
        <v>4560</v>
      </c>
      <c r="G6815" s="68" t="s">
        <v>4561</v>
      </c>
      <c r="H6815" s="69">
        <v>4241184</v>
      </c>
      <c r="I6815" s="68" t="s">
        <v>5153</v>
      </c>
      <c r="J6815" s="70"/>
      <c r="K6815" s="68"/>
    </row>
    <row r="6816" spans="1:11">
      <c r="A6816" s="67" t="s">
        <v>3852</v>
      </c>
      <c r="B6816" s="68" t="s">
        <v>3853</v>
      </c>
      <c r="C6816" s="68" t="s">
        <v>3846</v>
      </c>
      <c r="D6816" s="68" t="s">
        <v>3847</v>
      </c>
      <c r="E6816" s="68" t="s">
        <v>4560</v>
      </c>
      <c r="F6816" s="68" t="s">
        <v>4560</v>
      </c>
      <c r="G6816" s="68" t="s">
        <v>4561</v>
      </c>
      <c r="H6816" s="69">
        <v>243816</v>
      </c>
      <c r="I6816" s="68" t="s">
        <v>5153</v>
      </c>
      <c r="J6816" s="70"/>
      <c r="K6816" s="68"/>
    </row>
    <row r="6817" spans="1:11">
      <c r="A6817" s="67" t="s">
        <v>3854</v>
      </c>
      <c r="B6817" s="68" t="s">
        <v>3855</v>
      </c>
      <c r="C6817" s="68" t="s">
        <v>3846</v>
      </c>
      <c r="D6817" s="68" t="s">
        <v>3847</v>
      </c>
      <c r="E6817" s="68" t="s">
        <v>4560</v>
      </c>
      <c r="F6817" s="68" t="s">
        <v>4560</v>
      </c>
      <c r="G6817" s="68" t="s">
        <v>4561</v>
      </c>
      <c r="H6817" s="69">
        <v>14374705</v>
      </c>
      <c r="I6817" s="68" t="s">
        <v>5153</v>
      </c>
      <c r="J6817" s="70"/>
      <c r="K6817" s="68"/>
    </row>
    <row r="6818" spans="1:11">
      <c r="A6818" s="67" t="s">
        <v>3856</v>
      </c>
      <c r="B6818" s="68" t="s">
        <v>3857</v>
      </c>
      <c r="C6818" s="68" t="s">
        <v>3846</v>
      </c>
      <c r="D6818" s="68" t="s">
        <v>3847</v>
      </c>
      <c r="E6818" s="68" t="s">
        <v>4560</v>
      </c>
      <c r="F6818" s="68" t="s">
        <v>4560</v>
      </c>
      <c r="G6818" s="68" t="s">
        <v>4561</v>
      </c>
      <c r="H6818" s="69">
        <v>1876324</v>
      </c>
      <c r="I6818" s="68" t="s">
        <v>5153</v>
      </c>
      <c r="J6818" s="70"/>
      <c r="K6818" s="68"/>
    </row>
    <row r="6819" spans="1:11">
      <c r="A6819" s="67" t="s">
        <v>3858</v>
      </c>
      <c r="B6819" s="68" t="s">
        <v>3859</v>
      </c>
      <c r="C6819" s="68" t="s">
        <v>3846</v>
      </c>
      <c r="D6819" s="68" t="s">
        <v>3847</v>
      </c>
      <c r="E6819" s="68" t="s">
        <v>4560</v>
      </c>
      <c r="F6819" s="68" t="s">
        <v>4560</v>
      </c>
      <c r="G6819" s="68" t="s">
        <v>4561</v>
      </c>
      <c r="H6819" s="69">
        <v>1362071</v>
      </c>
      <c r="I6819" s="68" t="s">
        <v>5153</v>
      </c>
      <c r="J6819" s="70"/>
      <c r="K6819" s="68"/>
    </row>
    <row r="6820" spans="1:11">
      <c r="A6820" s="67" t="s">
        <v>3860</v>
      </c>
      <c r="B6820" s="68" t="s">
        <v>3861</v>
      </c>
      <c r="C6820" s="68" t="s">
        <v>3846</v>
      </c>
      <c r="D6820" s="68" t="s">
        <v>3847</v>
      </c>
      <c r="E6820" s="68" t="s">
        <v>4560</v>
      </c>
      <c r="F6820" s="68" t="s">
        <v>4560</v>
      </c>
      <c r="G6820" s="68" t="s">
        <v>4561</v>
      </c>
      <c r="H6820" s="69">
        <v>4004742</v>
      </c>
      <c r="I6820" s="68" t="s">
        <v>5153</v>
      </c>
      <c r="J6820" s="70"/>
      <c r="K6820" s="68"/>
    </row>
    <row r="6821" spans="1:11">
      <c r="A6821" s="67" t="s">
        <v>3862</v>
      </c>
      <c r="B6821" s="68" t="s">
        <v>3863</v>
      </c>
      <c r="C6821" s="68" t="s">
        <v>3846</v>
      </c>
      <c r="D6821" s="68" t="s">
        <v>3847</v>
      </c>
      <c r="E6821" s="68" t="s">
        <v>4560</v>
      </c>
      <c r="F6821" s="68" t="s">
        <v>4560</v>
      </c>
      <c r="G6821" s="68" t="s">
        <v>4561</v>
      </c>
      <c r="H6821" s="69">
        <v>572447</v>
      </c>
      <c r="I6821" s="68" t="s">
        <v>5153</v>
      </c>
      <c r="J6821" s="70"/>
      <c r="K6821" s="68"/>
    </row>
    <row r="6822" spans="1:11">
      <c r="A6822" s="67" t="s">
        <v>3864</v>
      </c>
      <c r="B6822" s="68" t="s">
        <v>3865</v>
      </c>
      <c r="C6822" s="68" t="s">
        <v>3846</v>
      </c>
      <c r="D6822" s="68" t="s">
        <v>3847</v>
      </c>
      <c r="E6822" s="68" t="s">
        <v>4560</v>
      </c>
      <c r="F6822" s="68" t="s">
        <v>4560</v>
      </c>
      <c r="G6822" s="68" t="s">
        <v>4561</v>
      </c>
      <c r="H6822" s="69">
        <v>1003893</v>
      </c>
      <c r="I6822" s="68" t="s">
        <v>5153</v>
      </c>
      <c r="J6822" s="70"/>
      <c r="K6822" s="68"/>
    </row>
    <row r="6823" spans="1:11">
      <c r="A6823" s="67" t="s">
        <v>3866</v>
      </c>
      <c r="B6823" s="68" t="s">
        <v>3867</v>
      </c>
      <c r="C6823" s="68" t="s">
        <v>3846</v>
      </c>
      <c r="D6823" s="68" t="s">
        <v>3847</v>
      </c>
      <c r="E6823" s="68" t="s">
        <v>4560</v>
      </c>
      <c r="F6823" s="68" t="s">
        <v>4560</v>
      </c>
      <c r="G6823" s="68" t="s">
        <v>4561</v>
      </c>
      <c r="H6823" s="69">
        <v>566031</v>
      </c>
      <c r="I6823" s="68" t="s">
        <v>5153</v>
      </c>
      <c r="J6823" s="70"/>
      <c r="K6823" s="68"/>
    </row>
    <row r="6824" spans="1:11">
      <c r="A6824" s="67" t="s">
        <v>3868</v>
      </c>
      <c r="B6824" s="68" t="s">
        <v>3869</v>
      </c>
      <c r="C6824" s="68" t="s">
        <v>3846</v>
      </c>
      <c r="D6824" s="68" t="s">
        <v>3847</v>
      </c>
      <c r="E6824" s="68" t="s">
        <v>4560</v>
      </c>
      <c r="F6824" s="68" t="s">
        <v>4560</v>
      </c>
      <c r="G6824" s="68" t="s">
        <v>4561</v>
      </c>
      <c r="H6824" s="69">
        <v>3156308</v>
      </c>
      <c r="I6824" s="68" t="s">
        <v>5153</v>
      </c>
      <c r="J6824" s="70"/>
      <c r="K6824" s="68"/>
    </row>
    <row r="6825" spans="1:11">
      <c r="A6825" s="67" t="s">
        <v>3884</v>
      </c>
      <c r="B6825" s="68" t="s">
        <v>3885</v>
      </c>
      <c r="C6825" s="68" t="s">
        <v>3846</v>
      </c>
      <c r="D6825" s="68" t="s">
        <v>3847</v>
      </c>
      <c r="E6825" s="68" t="s">
        <v>4560</v>
      </c>
      <c r="F6825" s="68" t="s">
        <v>4560</v>
      </c>
      <c r="G6825" s="68" t="s">
        <v>4561</v>
      </c>
      <c r="H6825" s="69">
        <v>72100</v>
      </c>
      <c r="I6825" s="68" t="s">
        <v>5153</v>
      </c>
      <c r="J6825" s="70"/>
      <c r="K6825" s="68"/>
    </row>
    <row r="6826" spans="1:11">
      <c r="A6826" s="67" t="s">
        <v>3898</v>
      </c>
      <c r="B6826" s="68" t="s">
        <v>3899</v>
      </c>
      <c r="C6826" s="68" t="s">
        <v>3900</v>
      </c>
      <c r="D6826" s="68" t="s">
        <v>3901</v>
      </c>
      <c r="E6826" s="68" t="s">
        <v>4560</v>
      </c>
      <c r="F6826" s="68" t="s">
        <v>4560</v>
      </c>
      <c r="G6826" s="68" t="s">
        <v>4561</v>
      </c>
      <c r="H6826" s="69">
        <v>985569</v>
      </c>
      <c r="I6826" s="68" t="s">
        <v>5153</v>
      </c>
      <c r="J6826" s="70"/>
      <c r="K6826" s="68"/>
    </row>
    <row r="6827" spans="1:11">
      <c r="A6827" s="67" t="s">
        <v>3902</v>
      </c>
      <c r="B6827" s="68" t="s">
        <v>3903</v>
      </c>
      <c r="C6827" s="68" t="s">
        <v>3900</v>
      </c>
      <c r="D6827" s="68" t="s">
        <v>3901</v>
      </c>
      <c r="E6827" s="68" t="s">
        <v>4560</v>
      </c>
      <c r="F6827" s="68" t="s">
        <v>4560</v>
      </c>
      <c r="G6827" s="68" t="s">
        <v>4561</v>
      </c>
      <c r="H6827" s="69">
        <v>10326986</v>
      </c>
      <c r="I6827" s="68" t="s">
        <v>5153</v>
      </c>
      <c r="J6827" s="70"/>
      <c r="K6827" s="68"/>
    </row>
    <row r="6828" spans="1:11">
      <c r="A6828" s="67" t="s">
        <v>3904</v>
      </c>
      <c r="B6828" s="68" t="s">
        <v>3905</v>
      </c>
      <c r="C6828" s="68" t="s">
        <v>3900</v>
      </c>
      <c r="D6828" s="68" t="s">
        <v>3901</v>
      </c>
      <c r="E6828" s="68" t="s">
        <v>4560</v>
      </c>
      <c r="F6828" s="68" t="s">
        <v>4560</v>
      </c>
      <c r="G6828" s="68" t="s">
        <v>4561</v>
      </c>
      <c r="H6828" s="69">
        <v>6398922</v>
      </c>
      <c r="I6828" s="68" t="s">
        <v>5153</v>
      </c>
      <c r="J6828" s="70"/>
      <c r="K6828" s="68"/>
    </row>
    <row r="6829" spans="1:11">
      <c r="A6829" s="67" t="s">
        <v>3906</v>
      </c>
      <c r="B6829" s="68" t="s">
        <v>3907</v>
      </c>
      <c r="C6829" s="68" t="s">
        <v>3900</v>
      </c>
      <c r="D6829" s="68" t="s">
        <v>3901</v>
      </c>
      <c r="E6829" s="68" t="s">
        <v>4560</v>
      </c>
      <c r="F6829" s="68" t="s">
        <v>4560</v>
      </c>
      <c r="G6829" s="68" t="s">
        <v>4561</v>
      </c>
      <c r="H6829" s="69">
        <v>4723137</v>
      </c>
      <c r="I6829" s="68" t="s">
        <v>5153</v>
      </c>
      <c r="J6829" s="70"/>
      <c r="K6829" s="68"/>
    </row>
    <row r="6830" spans="1:11">
      <c r="A6830" s="67" t="s">
        <v>3922</v>
      </c>
      <c r="B6830" s="68" t="s">
        <v>3923</v>
      </c>
      <c r="C6830" s="68" t="s">
        <v>3924</v>
      </c>
      <c r="D6830" s="68" t="s">
        <v>3925</v>
      </c>
      <c r="E6830" s="68" t="s">
        <v>4560</v>
      </c>
      <c r="F6830" s="68" t="s">
        <v>4560</v>
      </c>
      <c r="G6830" s="68" t="s">
        <v>4561</v>
      </c>
      <c r="H6830" s="69">
        <v>168550</v>
      </c>
      <c r="I6830" s="68" t="s">
        <v>5153</v>
      </c>
      <c r="J6830" s="70"/>
      <c r="K6830" s="68"/>
    </row>
    <row r="6831" spans="1:11">
      <c r="A6831" s="67" t="s">
        <v>3950</v>
      </c>
      <c r="B6831" s="68" t="s">
        <v>3951</v>
      </c>
      <c r="C6831" s="68" t="s">
        <v>3952</v>
      </c>
      <c r="D6831" s="68" t="s">
        <v>3953</v>
      </c>
      <c r="E6831" s="68" t="s">
        <v>4560</v>
      </c>
      <c r="F6831" s="68" t="s">
        <v>4560</v>
      </c>
      <c r="G6831" s="68" t="s">
        <v>4561</v>
      </c>
      <c r="H6831" s="69">
        <v>985357</v>
      </c>
      <c r="I6831" s="68" t="s">
        <v>5153</v>
      </c>
      <c r="J6831" s="70"/>
      <c r="K6831" s="68"/>
    </row>
    <row r="6832" spans="1:11">
      <c r="A6832" s="67" t="s">
        <v>3954</v>
      </c>
      <c r="B6832" s="68" t="s">
        <v>3955</v>
      </c>
      <c r="C6832" s="68" t="s">
        <v>3952</v>
      </c>
      <c r="D6832" s="68" t="s">
        <v>3953</v>
      </c>
      <c r="E6832" s="68" t="s">
        <v>4560</v>
      </c>
      <c r="F6832" s="68" t="s">
        <v>4560</v>
      </c>
      <c r="G6832" s="68" t="s">
        <v>4561</v>
      </c>
      <c r="H6832" s="69">
        <v>36196475</v>
      </c>
      <c r="I6832" s="68" t="s">
        <v>5153</v>
      </c>
      <c r="J6832" s="70"/>
      <c r="K6832" s="68"/>
    </row>
    <row r="6833" spans="1:11">
      <c r="A6833" s="67" t="s">
        <v>3956</v>
      </c>
      <c r="B6833" s="68" t="s">
        <v>3957</v>
      </c>
      <c r="C6833" s="68" t="s">
        <v>3952</v>
      </c>
      <c r="D6833" s="68" t="s">
        <v>3953</v>
      </c>
      <c r="E6833" s="68" t="s">
        <v>4560</v>
      </c>
      <c r="F6833" s="68" t="s">
        <v>4560</v>
      </c>
      <c r="G6833" s="68" t="s">
        <v>4561</v>
      </c>
      <c r="H6833" s="69">
        <v>1061448</v>
      </c>
      <c r="I6833" s="68" t="s">
        <v>5153</v>
      </c>
      <c r="J6833" s="70"/>
      <c r="K6833" s="68"/>
    </row>
    <row r="6834" spans="1:11">
      <c r="A6834" s="67" t="s">
        <v>3958</v>
      </c>
      <c r="B6834" s="68" t="s">
        <v>3959</v>
      </c>
      <c r="C6834" s="68" t="s">
        <v>3952</v>
      </c>
      <c r="D6834" s="68" t="s">
        <v>3953</v>
      </c>
      <c r="E6834" s="68" t="s">
        <v>4560</v>
      </c>
      <c r="F6834" s="68" t="s">
        <v>4560</v>
      </c>
      <c r="G6834" s="68" t="s">
        <v>4561</v>
      </c>
      <c r="H6834" s="69">
        <v>598069</v>
      </c>
      <c r="I6834" s="68" t="s">
        <v>5153</v>
      </c>
      <c r="J6834" s="70"/>
      <c r="K6834" s="68"/>
    </row>
    <row r="6835" spans="1:11">
      <c r="A6835" s="67" t="s">
        <v>3968</v>
      </c>
      <c r="B6835" s="68" t="s">
        <v>3969</v>
      </c>
      <c r="C6835" s="68" t="s">
        <v>3970</v>
      </c>
      <c r="D6835" s="68" t="s">
        <v>3971</v>
      </c>
      <c r="E6835" s="68" t="s">
        <v>4560</v>
      </c>
      <c r="F6835" s="68" t="s">
        <v>4560</v>
      </c>
      <c r="G6835" s="68" t="s">
        <v>4561</v>
      </c>
      <c r="H6835" s="69">
        <v>84770</v>
      </c>
      <c r="I6835" s="68" t="s">
        <v>5153</v>
      </c>
      <c r="J6835" s="70"/>
      <c r="K6835" s="68"/>
    </row>
    <row r="6836" spans="1:11">
      <c r="A6836" s="67" t="s">
        <v>3972</v>
      </c>
      <c r="B6836" s="68" t="s">
        <v>3973</v>
      </c>
      <c r="C6836" s="68" t="s">
        <v>3970</v>
      </c>
      <c r="D6836" s="68" t="s">
        <v>3971</v>
      </c>
      <c r="E6836" s="68" t="s">
        <v>4560</v>
      </c>
      <c r="F6836" s="68" t="s">
        <v>4560</v>
      </c>
      <c r="G6836" s="68" t="s">
        <v>4561</v>
      </c>
      <c r="H6836" s="69">
        <v>41420</v>
      </c>
      <c r="I6836" s="68" t="s">
        <v>5153</v>
      </c>
      <c r="J6836" s="70"/>
      <c r="K6836" s="68"/>
    </row>
    <row r="6837" spans="1:11">
      <c r="A6837" s="67" t="s">
        <v>3974</v>
      </c>
      <c r="B6837" s="68" t="s">
        <v>3975</v>
      </c>
      <c r="C6837" s="68" t="s">
        <v>3970</v>
      </c>
      <c r="D6837" s="68" t="s">
        <v>3971</v>
      </c>
      <c r="E6837" s="68" t="s">
        <v>4560</v>
      </c>
      <c r="F6837" s="68" t="s">
        <v>4560</v>
      </c>
      <c r="G6837" s="68" t="s">
        <v>4561</v>
      </c>
      <c r="H6837" s="69">
        <v>104609</v>
      </c>
      <c r="I6837" s="68" t="s">
        <v>5153</v>
      </c>
      <c r="J6837" s="70"/>
      <c r="K6837" s="68"/>
    </row>
    <row r="6838" spans="1:11">
      <c r="A6838" s="67" t="s">
        <v>4002</v>
      </c>
      <c r="B6838" s="68" t="s">
        <v>4003</v>
      </c>
      <c r="C6838" s="68" t="s">
        <v>4004</v>
      </c>
      <c r="D6838" s="68" t="s">
        <v>4005</v>
      </c>
      <c r="E6838" s="68" t="s">
        <v>4560</v>
      </c>
      <c r="F6838" s="68" t="s">
        <v>4560</v>
      </c>
      <c r="G6838" s="68" t="s">
        <v>4561</v>
      </c>
      <c r="H6838" s="69">
        <v>17538311</v>
      </c>
      <c r="I6838" s="68" t="s">
        <v>5153</v>
      </c>
      <c r="J6838" s="70"/>
      <c r="K6838" s="68"/>
    </row>
    <row r="6839" spans="1:11">
      <c r="A6839" s="67" t="s">
        <v>4020</v>
      </c>
      <c r="B6839" s="68" t="s">
        <v>4021</v>
      </c>
      <c r="C6839" s="68" t="s">
        <v>4022</v>
      </c>
      <c r="D6839" s="68" t="s">
        <v>4023</v>
      </c>
      <c r="E6839" s="68" t="s">
        <v>4560</v>
      </c>
      <c r="F6839" s="68" t="s">
        <v>4560</v>
      </c>
      <c r="G6839" s="68" t="s">
        <v>4561</v>
      </c>
      <c r="H6839" s="69">
        <v>16864083</v>
      </c>
      <c r="I6839" s="68" t="s">
        <v>5153</v>
      </c>
      <c r="J6839" s="70"/>
      <c r="K6839" s="68"/>
    </row>
    <row r="6840" spans="1:11">
      <c r="A6840" s="67" t="s">
        <v>4048</v>
      </c>
      <c r="B6840" s="68" t="s">
        <v>4049</v>
      </c>
      <c r="C6840" s="68" t="s">
        <v>4042</v>
      </c>
      <c r="D6840" s="68" t="s">
        <v>4043</v>
      </c>
      <c r="E6840" s="68" t="s">
        <v>4560</v>
      </c>
      <c r="F6840" s="68" t="s">
        <v>4560</v>
      </c>
      <c r="G6840" s="68" t="s">
        <v>4561</v>
      </c>
      <c r="H6840" s="69">
        <v>2730775</v>
      </c>
      <c r="I6840" s="68" t="s">
        <v>5153</v>
      </c>
      <c r="J6840" s="70"/>
      <c r="K6840" s="68"/>
    </row>
    <row r="6841" spans="1:11">
      <c r="A6841" s="67" t="s">
        <v>4050</v>
      </c>
      <c r="B6841" s="68" t="s">
        <v>4051</v>
      </c>
      <c r="C6841" s="68" t="s">
        <v>4042</v>
      </c>
      <c r="D6841" s="68" t="s">
        <v>4043</v>
      </c>
      <c r="E6841" s="68" t="s">
        <v>4560</v>
      </c>
      <c r="F6841" s="68" t="s">
        <v>4560</v>
      </c>
      <c r="G6841" s="68" t="s">
        <v>4561</v>
      </c>
      <c r="H6841" s="69">
        <v>315995</v>
      </c>
      <c r="I6841" s="68" t="s">
        <v>5153</v>
      </c>
      <c r="J6841" s="70"/>
      <c r="K6841" s="68"/>
    </row>
    <row r="6842" spans="1:11">
      <c r="A6842" s="67" t="s">
        <v>4070</v>
      </c>
      <c r="B6842" s="68" t="s">
        <v>4071</v>
      </c>
      <c r="C6842" s="68" t="s">
        <v>4072</v>
      </c>
      <c r="D6842" s="68" t="s">
        <v>4073</v>
      </c>
      <c r="E6842" s="68" t="s">
        <v>4560</v>
      </c>
      <c r="F6842" s="68" t="s">
        <v>4560</v>
      </c>
      <c r="G6842" s="68" t="s">
        <v>4561</v>
      </c>
      <c r="H6842" s="69">
        <v>56916923</v>
      </c>
      <c r="I6842" s="68" t="s">
        <v>5153</v>
      </c>
      <c r="J6842" s="70"/>
      <c r="K6842" s="68"/>
    </row>
    <row r="6843" spans="1:11">
      <c r="A6843" s="67" t="s">
        <v>4086</v>
      </c>
      <c r="B6843" s="68" t="s">
        <v>4087</v>
      </c>
      <c r="C6843" s="68" t="s">
        <v>4088</v>
      </c>
      <c r="D6843" s="68" t="s">
        <v>4089</v>
      </c>
      <c r="E6843" s="68" t="s">
        <v>4560</v>
      </c>
      <c r="F6843" s="68" t="s">
        <v>4560</v>
      </c>
      <c r="G6843" s="68" t="s">
        <v>4561</v>
      </c>
      <c r="H6843" s="69">
        <v>6058788</v>
      </c>
      <c r="I6843" s="68" t="s">
        <v>5153</v>
      </c>
      <c r="J6843" s="70"/>
      <c r="K6843" s="68"/>
    </row>
    <row r="6844" spans="1:11">
      <c r="A6844" s="67" t="s">
        <v>4090</v>
      </c>
      <c r="B6844" s="68" t="s">
        <v>4091</v>
      </c>
      <c r="C6844" s="68" t="s">
        <v>4088</v>
      </c>
      <c r="D6844" s="68" t="s">
        <v>4089</v>
      </c>
      <c r="E6844" s="68" t="s">
        <v>4560</v>
      </c>
      <c r="F6844" s="68" t="s">
        <v>4560</v>
      </c>
      <c r="G6844" s="68" t="s">
        <v>4561</v>
      </c>
      <c r="H6844" s="69">
        <v>81900</v>
      </c>
      <c r="I6844" s="68" t="s">
        <v>5153</v>
      </c>
      <c r="J6844" s="70"/>
      <c r="K6844" s="68"/>
    </row>
    <row r="6845" spans="1:11">
      <c r="A6845" s="67" t="s">
        <v>4102</v>
      </c>
      <c r="B6845" s="68" t="s">
        <v>4103</v>
      </c>
      <c r="C6845" s="68" t="s">
        <v>4100</v>
      </c>
      <c r="D6845" s="68" t="s">
        <v>4101</v>
      </c>
      <c r="E6845" s="68" t="s">
        <v>4560</v>
      </c>
      <c r="F6845" s="68" t="s">
        <v>4560</v>
      </c>
      <c r="G6845" s="68" t="s">
        <v>4561</v>
      </c>
      <c r="H6845" s="69">
        <v>219400</v>
      </c>
      <c r="I6845" s="68" t="s">
        <v>5153</v>
      </c>
      <c r="J6845" s="70"/>
      <c r="K6845" s="68"/>
    </row>
    <row r="6846" spans="1:11">
      <c r="A6846" s="67" t="s">
        <v>4124</v>
      </c>
      <c r="B6846" s="68" t="s">
        <v>4125</v>
      </c>
      <c r="C6846" s="68" t="s">
        <v>4126</v>
      </c>
      <c r="D6846" s="68" t="s">
        <v>4127</v>
      </c>
      <c r="E6846" s="68" t="s">
        <v>4560</v>
      </c>
      <c r="F6846" s="68" t="s">
        <v>4560</v>
      </c>
      <c r="G6846" s="68" t="s">
        <v>4561</v>
      </c>
      <c r="H6846" s="69">
        <v>2861193</v>
      </c>
      <c r="I6846" s="68" t="s">
        <v>5153</v>
      </c>
      <c r="J6846" s="70"/>
      <c r="K6846" s="68"/>
    </row>
    <row r="6847" spans="1:11">
      <c r="A6847" s="67" t="s">
        <v>4142</v>
      </c>
      <c r="B6847" s="68" t="s">
        <v>4143</v>
      </c>
      <c r="C6847" s="68" t="s">
        <v>4144</v>
      </c>
      <c r="D6847" s="68" t="s">
        <v>4145</v>
      </c>
      <c r="E6847" s="68" t="s">
        <v>4560</v>
      </c>
      <c r="F6847" s="68" t="s">
        <v>4560</v>
      </c>
      <c r="G6847" s="68" t="s">
        <v>4561</v>
      </c>
      <c r="H6847" s="69">
        <v>174450</v>
      </c>
      <c r="I6847" s="68" t="s">
        <v>5153</v>
      </c>
      <c r="J6847" s="70"/>
      <c r="K6847" s="68"/>
    </row>
    <row r="6848" spans="1:11">
      <c r="A6848" s="67" t="s">
        <v>4558</v>
      </c>
      <c r="B6848" s="68" t="s">
        <v>4559</v>
      </c>
      <c r="C6848" s="68" t="s">
        <v>3583</v>
      </c>
      <c r="D6848" s="68" t="s">
        <v>3584</v>
      </c>
      <c r="E6848" s="68" t="s">
        <v>4560</v>
      </c>
      <c r="F6848" s="68" t="s">
        <v>4560</v>
      </c>
      <c r="G6848" s="68" t="s">
        <v>4561</v>
      </c>
      <c r="H6848" s="69">
        <v>147875</v>
      </c>
      <c r="I6848" s="68" t="s">
        <v>5153</v>
      </c>
      <c r="J6848" s="70"/>
      <c r="K6848" s="68"/>
    </row>
    <row r="6849" spans="1:11">
      <c r="A6849" s="182" t="s">
        <v>3587</v>
      </c>
      <c r="B6849" s="183" t="s">
        <v>3588</v>
      </c>
      <c r="C6849" s="183" t="s">
        <v>3583</v>
      </c>
      <c r="D6849" s="183" t="s">
        <v>3584</v>
      </c>
      <c r="E6849" s="183" t="s">
        <v>4560</v>
      </c>
      <c r="F6849" s="183" t="s">
        <v>4560</v>
      </c>
      <c r="G6849" s="183" t="s">
        <v>4561</v>
      </c>
      <c r="H6849" s="184">
        <v>2609044</v>
      </c>
      <c r="I6849" s="183" t="s">
        <v>5153</v>
      </c>
      <c r="J6849" s="185"/>
      <c r="K6849" s="183"/>
    </row>
    <row r="6850" spans="1:11">
      <c r="A6850" s="67" t="s">
        <v>4251</v>
      </c>
      <c r="B6850" s="68" t="s">
        <v>4252</v>
      </c>
      <c r="C6850" s="68" t="s">
        <v>3583</v>
      </c>
      <c r="D6850" s="68" t="s">
        <v>3584</v>
      </c>
      <c r="E6850" s="68" t="s">
        <v>4560</v>
      </c>
      <c r="F6850" s="68" t="s">
        <v>4560</v>
      </c>
      <c r="G6850" s="68" t="s">
        <v>4561</v>
      </c>
      <c r="H6850" s="69">
        <v>1605966</v>
      </c>
      <c r="I6850" s="68" t="s">
        <v>5153</v>
      </c>
      <c r="J6850" s="70"/>
      <c r="K6850" s="68"/>
    </row>
    <row r="6851" spans="1:11">
      <c r="A6851" s="67" t="s">
        <v>3593</v>
      </c>
      <c r="B6851" s="68" t="s">
        <v>3594</v>
      </c>
      <c r="C6851" s="68" t="s">
        <v>3583</v>
      </c>
      <c r="D6851" s="68" t="s">
        <v>3584</v>
      </c>
      <c r="E6851" s="68" t="s">
        <v>4560</v>
      </c>
      <c r="F6851" s="68" t="s">
        <v>4560</v>
      </c>
      <c r="G6851" s="68" t="s">
        <v>4561</v>
      </c>
      <c r="H6851" s="69">
        <v>133750</v>
      </c>
      <c r="I6851" s="68" t="s">
        <v>5153</v>
      </c>
      <c r="J6851" s="70"/>
      <c r="K6851" s="68"/>
    </row>
    <row r="6852" spans="1:11">
      <c r="A6852" s="67" t="s">
        <v>3649</v>
      </c>
      <c r="B6852" s="68" t="s">
        <v>3650</v>
      </c>
      <c r="C6852" s="68" t="s">
        <v>3651</v>
      </c>
      <c r="D6852" s="68" t="s">
        <v>3652</v>
      </c>
      <c r="E6852" s="68" t="s">
        <v>4560</v>
      </c>
      <c r="F6852" s="68" t="s">
        <v>4560</v>
      </c>
      <c r="G6852" s="68" t="s">
        <v>4561</v>
      </c>
      <c r="H6852" s="69">
        <v>767033</v>
      </c>
      <c r="I6852" s="68" t="s">
        <v>5153</v>
      </c>
      <c r="J6852" s="70"/>
      <c r="K6852" s="68"/>
    </row>
    <row r="6853" spans="1:11">
      <c r="A6853" s="67" t="s">
        <v>3653</v>
      </c>
      <c r="B6853" s="68" t="s">
        <v>3654</v>
      </c>
      <c r="C6853" s="68" t="s">
        <v>3651</v>
      </c>
      <c r="D6853" s="68" t="s">
        <v>3652</v>
      </c>
      <c r="E6853" s="68" t="s">
        <v>4560</v>
      </c>
      <c r="F6853" s="68" t="s">
        <v>4560</v>
      </c>
      <c r="G6853" s="68" t="s">
        <v>4561</v>
      </c>
      <c r="H6853" s="69">
        <v>659710</v>
      </c>
      <c r="I6853" s="68" t="s">
        <v>5153</v>
      </c>
      <c r="J6853" s="70"/>
      <c r="K6853" s="68"/>
    </row>
    <row r="6854" spans="1:11">
      <c r="A6854" s="67" t="s">
        <v>3655</v>
      </c>
      <c r="B6854" s="68" t="s">
        <v>3656</v>
      </c>
      <c r="C6854" s="68" t="s">
        <v>3651</v>
      </c>
      <c r="D6854" s="68" t="s">
        <v>3652</v>
      </c>
      <c r="E6854" s="68" t="s">
        <v>4560</v>
      </c>
      <c r="F6854" s="68" t="s">
        <v>4560</v>
      </c>
      <c r="G6854" s="68" t="s">
        <v>4561</v>
      </c>
      <c r="H6854" s="69">
        <v>1167787</v>
      </c>
      <c r="I6854" s="68" t="s">
        <v>5153</v>
      </c>
      <c r="J6854" s="70"/>
      <c r="K6854" s="68"/>
    </row>
    <row r="6855" spans="1:11">
      <c r="A6855" s="67" t="s">
        <v>3657</v>
      </c>
      <c r="B6855" s="68" t="s">
        <v>3658</v>
      </c>
      <c r="C6855" s="68" t="s">
        <v>3651</v>
      </c>
      <c r="D6855" s="68" t="s">
        <v>3652</v>
      </c>
      <c r="E6855" s="68" t="s">
        <v>4560</v>
      </c>
      <c r="F6855" s="68" t="s">
        <v>4560</v>
      </c>
      <c r="G6855" s="68" t="s">
        <v>4561</v>
      </c>
      <c r="H6855" s="69">
        <v>11543129</v>
      </c>
      <c r="I6855" s="68" t="s">
        <v>5153</v>
      </c>
      <c r="J6855" s="70"/>
      <c r="K6855" s="68"/>
    </row>
    <row r="6856" spans="1:11">
      <c r="A6856" s="67" t="s">
        <v>3659</v>
      </c>
      <c r="B6856" s="68" t="s">
        <v>3660</v>
      </c>
      <c r="C6856" s="68" t="s">
        <v>3651</v>
      </c>
      <c r="D6856" s="68" t="s">
        <v>3652</v>
      </c>
      <c r="E6856" s="68" t="s">
        <v>4560</v>
      </c>
      <c r="F6856" s="68" t="s">
        <v>4560</v>
      </c>
      <c r="G6856" s="68" t="s">
        <v>4561</v>
      </c>
      <c r="H6856" s="69">
        <v>278234</v>
      </c>
      <c r="I6856" s="68" t="s">
        <v>5153</v>
      </c>
      <c r="J6856" s="70"/>
      <c r="K6856" s="68"/>
    </row>
    <row r="6857" spans="1:11">
      <c r="A6857" s="67" t="s">
        <v>3661</v>
      </c>
      <c r="B6857" s="68" t="s">
        <v>3662</v>
      </c>
      <c r="C6857" s="68" t="s">
        <v>3651</v>
      </c>
      <c r="D6857" s="68" t="s">
        <v>3652</v>
      </c>
      <c r="E6857" s="68" t="s">
        <v>4560</v>
      </c>
      <c r="F6857" s="68" t="s">
        <v>4560</v>
      </c>
      <c r="G6857" s="68" t="s">
        <v>4561</v>
      </c>
      <c r="H6857" s="69">
        <v>2567424</v>
      </c>
      <c r="I6857" s="68" t="s">
        <v>5153</v>
      </c>
      <c r="J6857" s="70"/>
      <c r="K6857" s="68"/>
    </row>
    <row r="6858" spans="1:11">
      <c r="A6858" s="67" t="s">
        <v>3663</v>
      </c>
      <c r="B6858" s="68" t="s">
        <v>3664</v>
      </c>
      <c r="C6858" s="68" t="s">
        <v>3651</v>
      </c>
      <c r="D6858" s="68" t="s">
        <v>3652</v>
      </c>
      <c r="E6858" s="68" t="s">
        <v>4560</v>
      </c>
      <c r="F6858" s="68" t="s">
        <v>4560</v>
      </c>
      <c r="G6858" s="68" t="s">
        <v>4561</v>
      </c>
      <c r="H6858" s="69">
        <v>18588701</v>
      </c>
      <c r="I6858" s="68" t="s">
        <v>5153</v>
      </c>
      <c r="J6858" s="70"/>
      <c r="K6858" s="68"/>
    </row>
    <row r="6859" spans="1:11">
      <c r="A6859" s="67" t="s">
        <v>3665</v>
      </c>
      <c r="B6859" s="68" t="s">
        <v>3666</v>
      </c>
      <c r="C6859" s="68" t="s">
        <v>3651</v>
      </c>
      <c r="D6859" s="68" t="s">
        <v>3652</v>
      </c>
      <c r="E6859" s="68" t="s">
        <v>4560</v>
      </c>
      <c r="F6859" s="68" t="s">
        <v>4560</v>
      </c>
      <c r="G6859" s="68" t="s">
        <v>4561</v>
      </c>
      <c r="H6859" s="69">
        <v>1508781</v>
      </c>
      <c r="I6859" s="68" t="s">
        <v>5153</v>
      </c>
      <c r="J6859" s="70"/>
      <c r="K6859" s="68"/>
    </row>
    <row r="6860" spans="1:11">
      <c r="A6860" s="67" t="s">
        <v>4191</v>
      </c>
      <c r="B6860" s="68" t="s">
        <v>4192</v>
      </c>
      <c r="C6860" s="68" t="s">
        <v>3651</v>
      </c>
      <c r="D6860" s="68" t="s">
        <v>3652</v>
      </c>
      <c r="E6860" s="68" t="s">
        <v>4560</v>
      </c>
      <c r="F6860" s="68" t="s">
        <v>4560</v>
      </c>
      <c r="G6860" s="68" t="s">
        <v>4561</v>
      </c>
      <c r="H6860" s="69">
        <v>78634</v>
      </c>
      <c r="I6860" s="68" t="s">
        <v>5153</v>
      </c>
      <c r="J6860" s="70"/>
      <c r="K6860" s="68"/>
    </row>
    <row r="6861" spans="1:11">
      <c r="A6861" s="67" t="s">
        <v>4407</v>
      </c>
      <c r="B6861" s="68" t="s">
        <v>4408</v>
      </c>
      <c r="C6861" s="68" t="s">
        <v>3651</v>
      </c>
      <c r="D6861" s="68" t="s">
        <v>3652</v>
      </c>
      <c r="E6861" s="68" t="s">
        <v>4560</v>
      </c>
      <c r="F6861" s="68" t="s">
        <v>4560</v>
      </c>
      <c r="G6861" s="68" t="s">
        <v>4561</v>
      </c>
      <c r="H6861" s="69">
        <v>164438</v>
      </c>
      <c r="I6861" s="68" t="s">
        <v>5153</v>
      </c>
      <c r="J6861" s="70"/>
      <c r="K6861" s="68"/>
    </row>
    <row r="6862" spans="1:11">
      <c r="A6862" s="67" t="s">
        <v>3695</v>
      </c>
      <c r="B6862" s="68" t="s">
        <v>3696</v>
      </c>
      <c r="C6862" s="68" t="s">
        <v>3693</v>
      </c>
      <c r="D6862" s="68" t="s">
        <v>3694</v>
      </c>
      <c r="E6862" s="68" t="s">
        <v>4560</v>
      </c>
      <c r="F6862" s="68" t="s">
        <v>4560</v>
      </c>
      <c r="G6862" s="68" t="s">
        <v>4561</v>
      </c>
      <c r="H6862" s="69">
        <v>249164</v>
      </c>
      <c r="I6862" s="68" t="s">
        <v>5153</v>
      </c>
      <c r="J6862" s="70"/>
      <c r="K6862" s="68"/>
    </row>
    <row r="6863" spans="1:11">
      <c r="A6863" s="67" t="s">
        <v>3697</v>
      </c>
      <c r="B6863" s="68" t="s">
        <v>3698</v>
      </c>
      <c r="C6863" s="68" t="s">
        <v>3693</v>
      </c>
      <c r="D6863" s="68" t="s">
        <v>3694</v>
      </c>
      <c r="E6863" s="68" t="s">
        <v>4560</v>
      </c>
      <c r="F6863" s="68" t="s">
        <v>4560</v>
      </c>
      <c r="G6863" s="68" t="s">
        <v>4561</v>
      </c>
      <c r="H6863" s="69">
        <v>197243</v>
      </c>
      <c r="I6863" s="68" t="s">
        <v>5153</v>
      </c>
      <c r="J6863" s="70"/>
      <c r="K6863" s="68"/>
    </row>
    <row r="6864" spans="1:11">
      <c r="A6864" s="67" t="s">
        <v>3699</v>
      </c>
      <c r="B6864" s="68" t="s">
        <v>3700</v>
      </c>
      <c r="C6864" s="68" t="s">
        <v>3693</v>
      </c>
      <c r="D6864" s="68" t="s">
        <v>3694</v>
      </c>
      <c r="E6864" s="68" t="s">
        <v>4560</v>
      </c>
      <c r="F6864" s="68" t="s">
        <v>4560</v>
      </c>
      <c r="G6864" s="68" t="s">
        <v>4561</v>
      </c>
      <c r="H6864" s="69">
        <v>46231</v>
      </c>
      <c r="I6864" s="68" t="s">
        <v>5153</v>
      </c>
      <c r="J6864" s="70"/>
      <c r="K6864" s="68"/>
    </row>
    <row r="6865" spans="1:11">
      <c r="A6865" s="67" t="s">
        <v>3701</v>
      </c>
      <c r="B6865" s="68" t="s">
        <v>3702</v>
      </c>
      <c r="C6865" s="68" t="s">
        <v>3693</v>
      </c>
      <c r="D6865" s="68" t="s">
        <v>3694</v>
      </c>
      <c r="E6865" s="68" t="s">
        <v>4560</v>
      </c>
      <c r="F6865" s="68" t="s">
        <v>4560</v>
      </c>
      <c r="G6865" s="68" t="s">
        <v>4561</v>
      </c>
      <c r="H6865" s="69">
        <v>765014</v>
      </c>
      <c r="I6865" s="68" t="s">
        <v>5153</v>
      </c>
      <c r="J6865" s="70"/>
      <c r="K6865" s="68"/>
    </row>
    <row r="6866" spans="1:11">
      <c r="A6866" s="67" t="s">
        <v>3703</v>
      </c>
      <c r="B6866" s="68" t="s">
        <v>3704</v>
      </c>
      <c r="C6866" s="68" t="s">
        <v>3693</v>
      </c>
      <c r="D6866" s="68" t="s">
        <v>3694</v>
      </c>
      <c r="E6866" s="68" t="s">
        <v>4560</v>
      </c>
      <c r="F6866" s="68" t="s">
        <v>4560</v>
      </c>
      <c r="G6866" s="68" t="s">
        <v>4561</v>
      </c>
      <c r="H6866" s="69">
        <v>7770541</v>
      </c>
      <c r="I6866" s="68" t="s">
        <v>5153</v>
      </c>
      <c r="J6866" s="70"/>
      <c r="K6866" s="68"/>
    </row>
    <row r="6867" spans="1:11">
      <c r="A6867" s="67" t="s">
        <v>3705</v>
      </c>
      <c r="B6867" s="68" t="s">
        <v>3706</v>
      </c>
      <c r="C6867" s="68" t="s">
        <v>3693</v>
      </c>
      <c r="D6867" s="68" t="s">
        <v>3694</v>
      </c>
      <c r="E6867" s="68" t="s">
        <v>4560</v>
      </c>
      <c r="F6867" s="68" t="s">
        <v>4560</v>
      </c>
      <c r="G6867" s="68" t="s">
        <v>4561</v>
      </c>
      <c r="H6867" s="69">
        <v>596958</v>
      </c>
      <c r="I6867" s="68" t="s">
        <v>5153</v>
      </c>
      <c r="J6867" s="70"/>
      <c r="K6867" s="68"/>
    </row>
    <row r="6868" spans="1:11">
      <c r="A6868" s="67" t="s">
        <v>3711</v>
      </c>
      <c r="B6868" s="68" t="s">
        <v>3712</v>
      </c>
      <c r="C6868" s="68" t="s">
        <v>3693</v>
      </c>
      <c r="D6868" s="68" t="s">
        <v>3694</v>
      </c>
      <c r="E6868" s="68" t="s">
        <v>4560</v>
      </c>
      <c r="F6868" s="68" t="s">
        <v>4560</v>
      </c>
      <c r="G6868" s="68" t="s">
        <v>4561</v>
      </c>
      <c r="H6868" s="69">
        <v>583334</v>
      </c>
      <c r="I6868" s="68" t="s">
        <v>5153</v>
      </c>
      <c r="J6868" s="70"/>
      <c r="K6868" s="68"/>
    </row>
    <row r="6869" spans="1:11">
      <c r="A6869" s="67" t="s">
        <v>3717</v>
      </c>
      <c r="B6869" s="68" t="s">
        <v>3718</v>
      </c>
      <c r="C6869" s="68" t="s">
        <v>3693</v>
      </c>
      <c r="D6869" s="68" t="s">
        <v>3694</v>
      </c>
      <c r="E6869" s="68" t="s">
        <v>4560</v>
      </c>
      <c r="F6869" s="68" t="s">
        <v>4560</v>
      </c>
      <c r="G6869" s="68" t="s">
        <v>4561</v>
      </c>
      <c r="H6869" s="69">
        <v>67458</v>
      </c>
      <c r="I6869" s="68" t="s">
        <v>5153</v>
      </c>
      <c r="J6869" s="70"/>
      <c r="K6869" s="68"/>
    </row>
    <row r="6870" spans="1:11">
      <c r="A6870" s="67" t="s">
        <v>3719</v>
      </c>
      <c r="B6870" s="68" t="s">
        <v>3720</v>
      </c>
      <c r="C6870" s="68" t="s">
        <v>3693</v>
      </c>
      <c r="D6870" s="68" t="s">
        <v>3694</v>
      </c>
      <c r="E6870" s="68" t="s">
        <v>4560</v>
      </c>
      <c r="F6870" s="68" t="s">
        <v>4560</v>
      </c>
      <c r="G6870" s="68" t="s">
        <v>4561</v>
      </c>
      <c r="H6870" s="69">
        <v>15201979</v>
      </c>
      <c r="I6870" s="68" t="s">
        <v>5153</v>
      </c>
      <c r="J6870" s="70"/>
      <c r="K6870" s="68"/>
    </row>
    <row r="6871" spans="1:11">
      <c r="A6871" s="67" t="s">
        <v>3751</v>
      </c>
      <c r="B6871" s="68" t="s">
        <v>3752</v>
      </c>
      <c r="C6871" s="68" t="s">
        <v>3749</v>
      </c>
      <c r="D6871" s="68" t="s">
        <v>3750</v>
      </c>
      <c r="E6871" s="68" t="s">
        <v>4560</v>
      </c>
      <c r="F6871" s="68" t="s">
        <v>4560</v>
      </c>
      <c r="G6871" s="68" t="s">
        <v>4561</v>
      </c>
      <c r="H6871" s="69">
        <v>438996</v>
      </c>
      <c r="I6871" s="68" t="s">
        <v>5153</v>
      </c>
      <c r="J6871" s="70"/>
      <c r="K6871" s="68"/>
    </row>
    <row r="6872" spans="1:11">
      <c r="A6872" s="67" t="s">
        <v>3763</v>
      </c>
      <c r="B6872" s="68" t="s">
        <v>3764</v>
      </c>
      <c r="C6872" s="68" t="s">
        <v>3765</v>
      </c>
      <c r="D6872" s="68" t="s">
        <v>3766</v>
      </c>
      <c r="E6872" s="68" t="s">
        <v>4560</v>
      </c>
      <c r="F6872" s="68" t="s">
        <v>4560</v>
      </c>
      <c r="G6872" s="68" t="s">
        <v>4561</v>
      </c>
      <c r="H6872" s="69">
        <v>1152994</v>
      </c>
      <c r="I6872" s="68" t="s">
        <v>5153</v>
      </c>
      <c r="J6872" s="70"/>
      <c r="K6872" s="68"/>
    </row>
    <row r="6873" spans="1:11">
      <c r="A6873" s="67" t="s">
        <v>3767</v>
      </c>
      <c r="B6873" s="68" t="s">
        <v>3768</v>
      </c>
      <c r="C6873" s="68" t="s">
        <v>3765</v>
      </c>
      <c r="D6873" s="68" t="s">
        <v>3766</v>
      </c>
      <c r="E6873" s="68" t="s">
        <v>4560</v>
      </c>
      <c r="F6873" s="68" t="s">
        <v>4560</v>
      </c>
      <c r="G6873" s="68" t="s">
        <v>4561</v>
      </c>
      <c r="H6873" s="69">
        <v>819854</v>
      </c>
      <c r="I6873" s="68" t="s">
        <v>5153</v>
      </c>
      <c r="J6873" s="70"/>
      <c r="K6873" s="68"/>
    </row>
    <row r="6874" spans="1:11">
      <c r="A6874" s="67" t="s">
        <v>3769</v>
      </c>
      <c r="B6874" s="68" t="s">
        <v>3770</v>
      </c>
      <c r="C6874" s="68" t="s">
        <v>3765</v>
      </c>
      <c r="D6874" s="68" t="s">
        <v>3766</v>
      </c>
      <c r="E6874" s="68" t="s">
        <v>4560</v>
      </c>
      <c r="F6874" s="68" t="s">
        <v>4560</v>
      </c>
      <c r="G6874" s="68" t="s">
        <v>4561</v>
      </c>
      <c r="H6874" s="69">
        <v>106000</v>
      </c>
      <c r="I6874" s="68" t="s">
        <v>5153</v>
      </c>
      <c r="J6874" s="70"/>
      <c r="K6874" s="68"/>
    </row>
    <row r="6875" spans="1:11">
      <c r="A6875" s="67" t="s">
        <v>3785</v>
      </c>
      <c r="B6875" s="68" t="s">
        <v>3786</v>
      </c>
      <c r="C6875" s="68" t="s">
        <v>3783</v>
      </c>
      <c r="D6875" s="68" t="s">
        <v>3784</v>
      </c>
      <c r="E6875" s="68" t="s">
        <v>4560</v>
      </c>
      <c r="F6875" s="68" t="s">
        <v>4560</v>
      </c>
      <c r="G6875" s="68" t="s">
        <v>4561</v>
      </c>
      <c r="H6875" s="69">
        <v>99495</v>
      </c>
      <c r="I6875" s="68" t="s">
        <v>5153</v>
      </c>
      <c r="J6875" s="70"/>
      <c r="K6875" s="68"/>
    </row>
    <row r="6876" spans="1:11">
      <c r="A6876" s="67" t="s">
        <v>3787</v>
      </c>
      <c r="B6876" s="68" t="s">
        <v>3788</v>
      </c>
      <c r="C6876" s="68" t="s">
        <v>3783</v>
      </c>
      <c r="D6876" s="68" t="s">
        <v>3784</v>
      </c>
      <c r="E6876" s="68" t="s">
        <v>4560</v>
      </c>
      <c r="F6876" s="68" t="s">
        <v>4560</v>
      </c>
      <c r="G6876" s="68" t="s">
        <v>4561</v>
      </c>
      <c r="H6876" s="69">
        <v>44396</v>
      </c>
      <c r="I6876" s="68" t="s">
        <v>5153</v>
      </c>
      <c r="J6876" s="70"/>
      <c r="K6876" s="68"/>
    </row>
    <row r="6877" spans="1:11">
      <c r="A6877" s="67" t="s">
        <v>3789</v>
      </c>
      <c r="B6877" s="68" t="s">
        <v>3790</v>
      </c>
      <c r="C6877" s="68" t="s">
        <v>3783</v>
      </c>
      <c r="D6877" s="68" t="s">
        <v>3784</v>
      </c>
      <c r="E6877" s="68" t="s">
        <v>4560</v>
      </c>
      <c r="F6877" s="68" t="s">
        <v>4560</v>
      </c>
      <c r="G6877" s="68" t="s">
        <v>4561</v>
      </c>
      <c r="H6877" s="69">
        <v>685883</v>
      </c>
      <c r="I6877" s="68" t="s">
        <v>5153</v>
      </c>
      <c r="J6877" s="70"/>
      <c r="K6877" s="68"/>
    </row>
    <row r="6878" spans="1:11">
      <c r="A6878" s="67" t="s">
        <v>3803</v>
      </c>
      <c r="B6878" s="68" t="s">
        <v>3804</v>
      </c>
      <c r="C6878" s="68" t="s">
        <v>3805</v>
      </c>
      <c r="D6878" s="68" t="s">
        <v>3806</v>
      </c>
      <c r="E6878" s="68" t="s">
        <v>4560</v>
      </c>
      <c r="F6878" s="68" t="s">
        <v>4560</v>
      </c>
      <c r="G6878" s="68" t="s">
        <v>4561</v>
      </c>
      <c r="H6878" s="69">
        <v>9887513</v>
      </c>
      <c r="I6878" s="68" t="s">
        <v>5153</v>
      </c>
      <c r="J6878" s="70"/>
      <c r="K6878" s="68"/>
    </row>
    <row r="6879" spans="1:11">
      <c r="A6879" s="67" t="s">
        <v>3807</v>
      </c>
      <c r="B6879" s="68" t="s">
        <v>3808</v>
      </c>
      <c r="C6879" s="68" t="s">
        <v>3805</v>
      </c>
      <c r="D6879" s="68" t="s">
        <v>3806</v>
      </c>
      <c r="E6879" s="68" t="s">
        <v>4560</v>
      </c>
      <c r="F6879" s="68" t="s">
        <v>4560</v>
      </c>
      <c r="G6879" s="68" t="s">
        <v>4561</v>
      </c>
      <c r="H6879" s="69">
        <v>2052959</v>
      </c>
      <c r="I6879" s="68" t="s">
        <v>5153</v>
      </c>
      <c r="J6879" s="70"/>
      <c r="K6879" s="68"/>
    </row>
    <row r="6880" spans="1:11">
      <c r="A6880" s="67" t="s">
        <v>3822</v>
      </c>
      <c r="B6880" s="68" t="s">
        <v>3823</v>
      </c>
      <c r="C6880" s="68" t="s">
        <v>3824</v>
      </c>
      <c r="D6880" s="68" t="s">
        <v>3825</v>
      </c>
      <c r="E6880" s="68" t="s">
        <v>4560</v>
      </c>
      <c r="F6880" s="68" t="s">
        <v>4560</v>
      </c>
      <c r="G6880" s="68" t="s">
        <v>4561</v>
      </c>
      <c r="H6880" s="69">
        <v>777055</v>
      </c>
      <c r="I6880" s="68" t="s">
        <v>5153</v>
      </c>
      <c r="J6880" s="70"/>
      <c r="K6880" s="68"/>
    </row>
    <row r="6881" spans="1:11">
      <c r="A6881" s="67" t="s">
        <v>3826</v>
      </c>
      <c r="B6881" s="68" t="s">
        <v>3827</v>
      </c>
      <c r="C6881" s="68" t="s">
        <v>3824</v>
      </c>
      <c r="D6881" s="68" t="s">
        <v>3825</v>
      </c>
      <c r="E6881" s="68" t="s">
        <v>4560</v>
      </c>
      <c r="F6881" s="68" t="s">
        <v>4560</v>
      </c>
      <c r="G6881" s="68" t="s">
        <v>4561</v>
      </c>
      <c r="H6881" s="69">
        <v>1811044</v>
      </c>
      <c r="I6881" s="68" t="s">
        <v>5153</v>
      </c>
      <c r="J6881" s="70"/>
      <c r="K6881" s="68"/>
    </row>
    <row r="6882" spans="1:11">
      <c r="A6882" s="67" t="s">
        <v>3828</v>
      </c>
      <c r="B6882" s="68" t="s">
        <v>3829</v>
      </c>
      <c r="C6882" s="68" t="s">
        <v>3824</v>
      </c>
      <c r="D6882" s="68" t="s">
        <v>3825</v>
      </c>
      <c r="E6882" s="68" t="s">
        <v>4560</v>
      </c>
      <c r="F6882" s="68" t="s">
        <v>4560</v>
      </c>
      <c r="G6882" s="68" t="s">
        <v>4561</v>
      </c>
      <c r="H6882" s="69">
        <v>4274962</v>
      </c>
      <c r="I6882" s="68" t="s">
        <v>5153</v>
      </c>
      <c r="J6882" s="70"/>
      <c r="K6882" s="68"/>
    </row>
    <row r="6883" spans="1:11">
      <c r="A6883" s="67" t="s">
        <v>3852</v>
      </c>
      <c r="B6883" s="68" t="s">
        <v>3853</v>
      </c>
      <c r="C6883" s="68" t="s">
        <v>3846</v>
      </c>
      <c r="D6883" s="68" t="s">
        <v>3847</v>
      </c>
      <c r="E6883" s="68" t="s">
        <v>4560</v>
      </c>
      <c r="F6883" s="68" t="s">
        <v>4560</v>
      </c>
      <c r="G6883" s="68" t="s">
        <v>4561</v>
      </c>
      <c r="H6883" s="69">
        <v>307550</v>
      </c>
      <c r="I6883" s="68" t="s">
        <v>5153</v>
      </c>
      <c r="J6883" s="70"/>
      <c r="K6883" s="68"/>
    </row>
    <row r="6884" spans="1:11">
      <c r="A6884" s="67" t="s">
        <v>3854</v>
      </c>
      <c r="B6884" s="68" t="s">
        <v>3855</v>
      </c>
      <c r="C6884" s="68" t="s">
        <v>3846</v>
      </c>
      <c r="D6884" s="68" t="s">
        <v>3847</v>
      </c>
      <c r="E6884" s="68" t="s">
        <v>4560</v>
      </c>
      <c r="F6884" s="68" t="s">
        <v>4560</v>
      </c>
      <c r="G6884" s="68" t="s">
        <v>4561</v>
      </c>
      <c r="H6884" s="69">
        <v>14239782</v>
      </c>
      <c r="I6884" s="68" t="s">
        <v>5153</v>
      </c>
      <c r="J6884" s="70"/>
      <c r="K6884" s="68"/>
    </row>
    <row r="6885" spans="1:11">
      <c r="A6885" s="67" t="s">
        <v>3856</v>
      </c>
      <c r="B6885" s="68" t="s">
        <v>3857</v>
      </c>
      <c r="C6885" s="68" t="s">
        <v>3846</v>
      </c>
      <c r="D6885" s="68" t="s">
        <v>3847</v>
      </c>
      <c r="E6885" s="68" t="s">
        <v>4560</v>
      </c>
      <c r="F6885" s="68" t="s">
        <v>4560</v>
      </c>
      <c r="G6885" s="68" t="s">
        <v>4561</v>
      </c>
      <c r="H6885" s="69">
        <v>1934423</v>
      </c>
      <c r="I6885" s="68" t="s">
        <v>5153</v>
      </c>
      <c r="J6885" s="70"/>
      <c r="K6885" s="68"/>
    </row>
    <row r="6886" spans="1:11">
      <c r="A6886" s="67" t="s">
        <v>3858</v>
      </c>
      <c r="B6886" s="68" t="s">
        <v>3859</v>
      </c>
      <c r="C6886" s="68" t="s">
        <v>3846</v>
      </c>
      <c r="D6886" s="68" t="s">
        <v>3847</v>
      </c>
      <c r="E6886" s="68" t="s">
        <v>4560</v>
      </c>
      <c r="F6886" s="68" t="s">
        <v>4560</v>
      </c>
      <c r="G6886" s="68" t="s">
        <v>4561</v>
      </c>
      <c r="H6886" s="69">
        <v>1274284</v>
      </c>
      <c r="I6886" s="68" t="s">
        <v>5153</v>
      </c>
      <c r="J6886" s="70"/>
      <c r="K6886" s="68"/>
    </row>
    <row r="6887" spans="1:11">
      <c r="A6887" s="67" t="s">
        <v>3860</v>
      </c>
      <c r="B6887" s="68" t="s">
        <v>3861</v>
      </c>
      <c r="C6887" s="68" t="s">
        <v>3846</v>
      </c>
      <c r="D6887" s="68" t="s">
        <v>3847</v>
      </c>
      <c r="E6887" s="68" t="s">
        <v>4560</v>
      </c>
      <c r="F6887" s="68" t="s">
        <v>4560</v>
      </c>
      <c r="G6887" s="68" t="s">
        <v>4561</v>
      </c>
      <c r="H6887" s="69">
        <v>3655468</v>
      </c>
      <c r="I6887" s="68" t="s">
        <v>5153</v>
      </c>
      <c r="J6887" s="70"/>
      <c r="K6887" s="68"/>
    </row>
    <row r="6888" spans="1:11">
      <c r="A6888" s="67" t="s">
        <v>3862</v>
      </c>
      <c r="B6888" s="68" t="s">
        <v>3863</v>
      </c>
      <c r="C6888" s="68" t="s">
        <v>3846</v>
      </c>
      <c r="D6888" s="68" t="s">
        <v>3847</v>
      </c>
      <c r="E6888" s="68" t="s">
        <v>4560</v>
      </c>
      <c r="F6888" s="68" t="s">
        <v>4560</v>
      </c>
      <c r="G6888" s="68" t="s">
        <v>4561</v>
      </c>
      <c r="H6888" s="69">
        <v>572448</v>
      </c>
      <c r="I6888" s="68" t="s">
        <v>5153</v>
      </c>
      <c r="J6888" s="70"/>
      <c r="K6888" s="68"/>
    </row>
    <row r="6889" spans="1:11">
      <c r="A6889" s="67" t="s">
        <v>3864</v>
      </c>
      <c r="B6889" s="68" t="s">
        <v>3865</v>
      </c>
      <c r="C6889" s="68" t="s">
        <v>3846</v>
      </c>
      <c r="D6889" s="68" t="s">
        <v>3847</v>
      </c>
      <c r="E6889" s="68" t="s">
        <v>4560</v>
      </c>
      <c r="F6889" s="68" t="s">
        <v>4560</v>
      </c>
      <c r="G6889" s="68" t="s">
        <v>4561</v>
      </c>
      <c r="H6889" s="69">
        <v>1112483</v>
      </c>
      <c r="I6889" s="68" t="s">
        <v>5153</v>
      </c>
      <c r="J6889" s="70"/>
      <c r="K6889" s="68"/>
    </row>
    <row r="6890" spans="1:11">
      <c r="A6890" s="67" t="s">
        <v>3866</v>
      </c>
      <c r="B6890" s="68" t="s">
        <v>3867</v>
      </c>
      <c r="C6890" s="68" t="s">
        <v>3846</v>
      </c>
      <c r="D6890" s="68" t="s">
        <v>3847</v>
      </c>
      <c r="E6890" s="68" t="s">
        <v>4560</v>
      </c>
      <c r="F6890" s="68" t="s">
        <v>4560</v>
      </c>
      <c r="G6890" s="68" t="s">
        <v>4561</v>
      </c>
      <c r="H6890" s="69">
        <v>566030</v>
      </c>
      <c r="I6890" s="68" t="s">
        <v>5153</v>
      </c>
      <c r="J6890" s="70"/>
      <c r="K6890" s="68"/>
    </row>
    <row r="6891" spans="1:11">
      <c r="A6891" s="67" t="s">
        <v>3868</v>
      </c>
      <c r="B6891" s="68" t="s">
        <v>3869</v>
      </c>
      <c r="C6891" s="68" t="s">
        <v>3846</v>
      </c>
      <c r="D6891" s="68" t="s">
        <v>3847</v>
      </c>
      <c r="E6891" s="68" t="s">
        <v>4560</v>
      </c>
      <c r="F6891" s="68" t="s">
        <v>4560</v>
      </c>
      <c r="G6891" s="68" t="s">
        <v>4561</v>
      </c>
      <c r="H6891" s="69">
        <v>3156305</v>
      </c>
      <c r="I6891" s="68" t="s">
        <v>5153</v>
      </c>
      <c r="J6891" s="70"/>
      <c r="K6891" s="68"/>
    </row>
    <row r="6892" spans="1:11">
      <c r="A6892" s="67" t="s">
        <v>3884</v>
      </c>
      <c r="B6892" s="68" t="s">
        <v>3885</v>
      </c>
      <c r="C6892" s="68" t="s">
        <v>3846</v>
      </c>
      <c r="D6892" s="68" t="s">
        <v>3847</v>
      </c>
      <c r="E6892" s="68" t="s">
        <v>4560</v>
      </c>
      <c r="F6892" s="68" t="s">
        <v>4560</v>
      </c>
      <c r="G6892" s="68" t="s">
        <v>4561</v>
      </c>
      <c r="H6892" s="69">
        <v>72100</v>
      </c>
      <c r="I6892" s="68" t="s">
        <v>5153</v>
      </c>
      <c r="J6892" s="70"/>
      <c r="K6892" s="68"/>
    </row>
    <row r="6893" spans="1:11">
      <c r="A6893" s="67" t="s">
        <v>3898</v>
      </c>
      <c r="B6893" s="68" t="s">
        <v>3899</v>
      </c>
      <c r="C6893" s="68" t="s">
        <v>3900</v>
      </c>
      <c r="D6893" s="68" t="s">
        <v>3901</v>
      </c>
      <c r="E6893" s="68" t="s">
        <v>4560</v>
      </c>
      <c r="F6893" s="68" t="s">
        <v>4560</v>
      </c>
      <c r="G6893" s="68" t="s">
        <v>4561</v>
      </c>
      <c r="H6893" s="69">
        <v>985570</v>
      </c>
      <c r="I6893" s="68" t="s">
        <v>5153</v>
      </c>
      <c r="J6893" s="70"/>
      <c r="K6893" s="68"/>
    </row>
    <row r="6894" spans="1:11">
      <c r="A6894" s="67" t="s">
        <v>3902</v>
      </c>
      <c r="B6894" s="68" t="s">
        <v>3903</v>
      </c>
      <c r="C6894" s="68" t="s">
        <v>3900</v>
      </c>
      <c r="D6894" s="68" t="s">
        <v>3901</v>
      </c>
      <c r="E6894" s="68" t="s">
        <v>4560</v>
      </c>
      <c r="F6894" s="68" t="s">
        <v>4560</v>
      </c>
      <c r="G6894" s="68" t="s">
        <v>4561</v>
      </c>
      <c r="H6894" s="69">
        <v>9659089</v>
      </c>
      <c r="I6894" s="68" t="s">
        <v>5153</v>
      </c>
      <c r="J6894" s="70"/>
      <c r="K6894" s="68"/>
    </row>
    <row r="6895" spans="1:11">
      <c r="A6895" s="67" t="s">
        <v>3904</v>
      </c>
      <c r="B6895" s="68" t="s">
        <v>3905</v>
      </c>
      <c r="C6895" s="68" t="s">
        <v>3900</v>
      </c>
      <c r="D6895" s="68" t="s">
        <v>3901</v>
      </c>
      <c r="E6895" s="68" t="s">
        <v>4560</v>
      </c>
      <c r="F6895" s="68" t="s">
        <v>4560</v>
      </c>
      <c r="G6895" s="68" t="s">
        <v>4561</v>
      </c>
      <c r="H6895" s="69">
        <v>6093226</v>
      </c>
      <c r="I6895" s="68" t="s">
        <v>5153</v>
      </c>
      <c r="J6895" s="70"/>
      <c r="K6895" s="68"/>
    </row>
    <row r="6896" spans="1:11">
      <c r="A6896" s="67" t="s">
        <v>3906</v>
      </c>
      <c r="B6896" s="68" t="s">
        <v>3907</v>
      </c>
      <c r="C6896" s="68" t="s">
        <v>3900</v>
      </c>
      <c r="D6896" s="68" t="s">
        <v>3901</v>
      </c>
      <c r="E6896" s="68" t="s">
        <v>4560</v>
      </c>
      <c r="F6896" s="68" t="s">
        <v>4560</v>
      </c>
      <c r="G6896" s="68" t="s">
        <v>4561</v>
      </c>
      <c r="H6896" s="69">
        <v>4670821</v>
      </c>
      <c r="I6896" s="68" t="s">
        <v>5153</v>
      </c>
      <c r="J6896" s="70"/>
      <c r="K6896" s="68"/>
    </row>
    <row r="6897" spans="1:11">
      <c r="A6897" s="67" t="s">
        <v>3922</v>
      </c>
      <c r="B6897" s="68" t="s">
        <v>3923</v>
      </c>
      <c r="C6897" s="68" t="s">
        <v>3924</v>
      </c>
      <c r="D6897" s="68" t="s">
        <v>3925</v>
      </c>
      <c r="E6897" s="68" t="s">
        <v>4560</v>
      </c>
      <c r="F6897" s="68" t="s">
        <v>4560</v>
      </c>
      <c r="G6897" s="68" t="s">
        <v>4561</v>
      </c>
      <c r="H6897" s="69">
        <v>168550</v>
      </c>
      <c r="I6897" s="68" t="s">
        <v>5153</v>
      </c>
      <c r="J6897" s="70"/>
      <c r="K6897" s="68"/>
    </row>
    <row r="6898" spans="1:11">
      <c r="A6898" s="67" t="s">
        <v>3950</v>
      </c>
      <c r="B6898" s="68" t="s">
        <v>3951</v>
      </c>
      <c r="C6898" s="68" t="s">
        <v>3952</v>
      </c>
      <c r="D6898" s="68" t="s">
        <v>3953</v>
      </c>
      <c r="E6898" s="68" t="s">
        <v>4560</v>
      </c>
      <c r="F6898" s="68" t="s">
        <v>4560</v>
      </c>
      <c r="G6898" s="68" t="s">
        <v>4561</v>
      </c>
      <c r="H6898" s="69">
        <v>985354</v>
      </c>
      <c r="I6898" s="68" t="s">
        <v>5153</v>
      </c>
      <c r="J6898" s="70"/>
      <c r="K6898" s="68"/>
    </row>
    <row r="6899" spans="1:11">
      <c r="A6899" s="67" t="s">
        <v>3954</v>
      </c>
      <c r="B6899" s="68" t="s">
        <v>3955</v>
      </c>
      <c r="C6899" s="68" t="s">
        <v>3952</v>
      </c>
      <c r="D6899" s="68" t="s">
        <v>3953</v>
      </c>
      <c r="E6899" s="68" t="s">
        <v>4560</v>
      </c>
      <c r="F6899" s="68" t="s">
        <v>4560</v>
      </c>
      <c r="G6899" s="68" t="s">
        <v>4561</v>
      </c>
      <c r="H6899" s="69">
        <v>38887486</v>
      </c>
      <c r="I6899" s="68" t="s">
        <v>5153</v>
      </c>
      <c r="J6899" s="70"/>
      <c r="K6899" s="68"/>
    </row>
    <row r="6900" spans="1:11">
      <c r="A6900" s="67" t="s">
        <v>3956</v>
      </c>
      <c r="B6900" s="68" t="s">
        <v>3957</v>
      </c>
      <c r="C6900" s="68" t="s">
        <v>3952</v>
      </c>
      <c r="D6900" s="68" t="s">
        <v>3953</v>
      </c>
      <c r="E6900" s="68" t="s">
        <v>4560</v>
      </c>
      <c r="F6900" s="68" t="s">
        <v>4560</v>
      </c>
      <c r="G6900" s="68" t="s">
        <v>4561</v>
      </c>
      <c r="H6900" s="69">
        <v>1055637</v>
      </c>
      <c r="I6900" s="68" t="s">
        <v>5153</v>
      </c>
      <c r="J6900" s="70"/>
      <c r="K6900" s="68"/>
    </row>
    <row r="6901" spans="1:11">
      <c r="A6901" s="67" t="s">
        <v>3958</v>
      </c>
      <c r="B6901" s="68" t="s">
        <v>3959</v>
      </c>
      <c r="C6901" s="68" t="s">
        <v>3952</v>
      </c>
      <c r="D6901" s="68" t="s">
        <v>3953</v>
      </c>
      <c r="E6901" s="68" t="s">
        <v>4560</v>
      </c>
      <c r="F6901" s="68" t="s">
        <v>4560</v>
      </c>
      <c r="G6901" s="68" t="s">
        <v>4561</v>
      </c>
      <c r="H6901" s="69">
        <v>602073</v>
      </c>
      <c r="I6901" s="68" t="s">
        <v>5153</v>
      </c>
      <c r="J6901" s="70"/>
      <c r="K6901" s="68"/>
    </row>
    <row r="6902" spans="1:11">
      <c r="A6902" s="67" t="s">
        <v>3968</v>
      </c>
      <c r="B6902" s="68" t="s">
        <v>3969</v>
      </c>
      <c r="C6902" s="68" t="s">
        <v>3970</v>
      </c>
      <c r="D6902" s="68" t="s">
        <v>3971</v>
      </c>
      <c r="E6902" s="68" t="s">
        <v>4560</v>
      </c>
      <c r="F6902" s="68" t="s">
        <v>4560</v>
      </c>
      <c r="G6902" s="68" t="s">
        <v>4561</v>
      </c>
      <c r="H6902" s="69">
        <v>84770</v>
      </c>
      <c r="I6902" s="68" t="s">
        <v>5153</v>
      </c>
      <c r="J6902" s="70"/>
      <c r="K6902" s="68"/>
    </row>
    <row r="6903" spans="1:11">
      <c r="A6903" s="67" t="s">
        <v>3972</v>
      </c>
      <c r="B6903" s="68" t="s">
        <v>3973</v>
      </c>
      <c r="C6903" s="68" t="s">
        <v>3970</v>
      </c>
      <c r="D6903" s="68" t="s">
        <v>3971</v>
      </c>
      <c r="E6903" s="68" t="s">
        <v>4560</v>
      </c>
      <c r="F6903" s="68" t="s">
        <v>4560</v>
      </c>
      <c r="G6903" s="68" t="s">
        <v>4561</v>
      </c>
      <c r="H6903" s="69">
        <v>41420</v>
      </c>
      <c r="I6903" s="68" t="s">
        <v>5153</v>
      </c>
      <c r="J6903" s="70"/>
      <c r="K6903" s="68"/>
    </row>
    <row r="6904" spans="1:11">
      <c r="A6904" s="67" t="s">
        <v>3974</v>
      </c>
      <c r="B6904" s="68" t="s">
        <v>3975</v>
      </c>
      <c r="C6904" s="68" t="s">
        <v>3970</v>
      </c>
      <c r="D6904" s="68" t="s">
        <v>3971</v>
      </c>
      <c r="E6904" s="68" t="s">
        <v>4560</v>
      </c>
      <c r="F6904" s="68" t="s">
        <v>4560</v>
      </c>
      <c r="G6904" s="68" t="s">
        <v>4561</v>
      </c>
      <c r="H6904" s="69">
        <v>104609</v>
      </c>
      <c r="I6904" s="68" t="s">
        <v>5153</v>
      </c>
      <c r="J6904" s="70"/>
      <c r="K6904" s="68"/>
    </row>
    <row r="6905" spans="1:11">
      <c r="A6905" s="67" t="s">
        <v>3978</v>
      </c>
      <c r="B6905" s="68" t="s">
        <v>3979</v>
      </c>
      <c r="C6905" s="68" t="s">
        <v>3970</v>
      </c>
      <c r="D6905" s="68" t="s">
        <v>3971</v>
      </c>
      <c r="E6905" s="68" t="s">
        <v>4560</v>
      </c>
      <c r="F6905" s="68" t="s">
        <v>4560</v>
      </c>
      <c r="G6905" s="68" t="s">
        <v>4561</v>
      </c>
      <c r="H6905" s="69">
        <v>31755</v>
      </c>
      <c r="I6905" s="68" t="s">
        <v>5153</v>
      </c>
      <c r="J6905" s="70"/>
      <c r="K6905" s="68"/>
    </row>
    <row r="6906" spans="1:11">
      <c r="A6906" s="67" t="s">
        <v>4002</v>
      </c>
      <c r="B6906" s="68" t="s">
        <v>4003</v>
      </c>
      <c r="C6906" s="68" t="s">
        <v>4004</v>
      </c>
      <c r="D6906" s="68" t="s">
        <v>4005</v>
      </c>
      <c r="E6906" s="68" t="s">
        <v>4560</v>
      </c>
      <c r="F6906" s="68" t="s">
        <v>4560</v>
      </c>
      <c r="G6906" s="68" t="s">
        <v>4561</v>
      </c>
      <c r="H6906" s="69">
        <v>17538308</v>
      </c>
      <c r="I6906" s="68" t="s">
        <v>5153</v>
      </c>
      <c r="J6906" s="70"/>
      <c r="K6906" s="68"/>
    </row>
    <row r="6907" spans="1:11">
      <c r="A6907" s="67" t="s">
        <v>4020</v>
      </c>
      <c r="B6907" s="68" t="s">
        <v>4021</v>
      </c>
      <c r="C6907" s="68" t="s">
        <v>4022</v>
      </c>
      <c r="D6907" s="68" t="s">
        <v>4023</v>
      </c>
      <c r="E6907" s="68" t="s">
        <v>4560</v>
      </c>
      <c r="F6907" s="68" t="s">
        <v>4560</v>
      </c>
      <c r="G6907" s="68" t="s">
        <v>4561</v>
      </c>
      <c r="H6907" s="69">
        <v>19435854</v>
      </c>
      <c r="I6907" s="68" t="s">
        <v>5153</v>
      </c>
      <c r="J6907" s="70"/>
      <c r="K6907" s="68"/>
    </row>
    <row r="6908" spans="1:11">
      <c r="A6908" s="67" t="s">
        <v>4048</v>
      </c>
      <c r="B6908" s="68" t="s">
        <v>4049</v>
      </c>
      <c r="C6908" s="68" t="s">
        <v>4042</v>
      </c>
      <c r="D6908" s="68" t="s">
        <v>4043</v>
      </c>
      <c r="E6908" s="68" t="s">
        <v>4560</v>
      </c>
      <c r="F6908" s="68" t="s">
        <v>4560</v>
      </c>
      <c r="G6908" s="68" t="s">
        <v>4561</v>
      </c>
      <c r="H6908" s="69">
        <v>2730774</v>
      </c>
      <c r="I6908" s="68" t="s">
        <v>5153</v>
      </c>
      <c r="J6908" s="70"/>
      <c r="K6908" s="68"/>
    </row>
    <row r="6909" spans="1:11">
      <c r="A6909" s="67" t="s">
        <v>4050</v>
      </c>
      <c r="B6909" s="68" t="s">
        <v>4051</v>
      </c>
      <c r="C6909" s="68" t="s">
        <v>4042</v>
      </c>
      <c r="D6909" s="68" t="s">
        <v>4043</v>
      </c>
      <c r="E6909" s="68" t="s">
        <v>4560</v>
      </c>
      <c r="F6909" s="68" t="s">
        <v>4560</v>
      </c>
      <c r="G6909" s="68" t="s">
        <v>4561</v>
      </c>
      <c r="H6909" s="69">
        <v>285994</v>
      </c>
      <c r="I6909" s="68" t="s">
        <v>5153</v>
      </c>
      <c r="J6909" s="70"/>
      <c r="K6909" s="68"/>
    </row>
    <row r="6910" spans="1:11">
      <c r="A6910" s="67" t="s">
        <v>4070</v>
      </c>
      <c r="B6910" s="68" t="s">
        <v>4071</v>
      </c>
      <c r="C6910" s="68" t="s">
        <v>4072</v>
      </c>
      <c r="D6910" s="68" t="s">
        <v>4073</v>
      </c>
      <c r="E6910" s="68" t="s">
        <v>4560</v>
      </c>
      <c r="F6910" s="68" t="s">
        <v>4560</v>
      </c>
      <c r="G6910" s="68" t="s">
        <v>4561</v>
      </c>
      <c r="H6910" s="69">
        <v>51358370</v>
      </c>
      <c r="I6910" s="68" t="s">
        <v>5153</v>
      </c>
      <c r="J6910" s="70"/>
      <c r="K6910" s="68"/>
    </row>
    <row r="6911" spans="1:11">
      <c r="A6911" s="67" t="s">
        <v>4086</v>
      </c>
      <c r="B6911" s="68" t="s">
        <v>4087</v>
      </c>
      <c r="C6911" s="68" t="s">
        <v>4088</v>
      </c>
      <c r="D6911" s="68" t="s">
        <v>4089</v>
      </c>
      <c r="E6911" s="68" t="s">
        <v>4560</v>
      </c>
      <c r="F6911" s="68" t="s">
        <v>4560</v>
      </c>
      <c r="G6911" s="68" t="s">
        <v>4561</v>
      </c>
      <c r="H6911" s="69">
        <v>5885516</v>
      </c>
      <c r="I6911" s="68" t="s">
        <v>5153</v>
      </c>
      <c r="J6911" s="70"/>
      <c r="K6911" s="68"/>
    </row>
    <row r="6912" spans="1:11">
      <c r="A6912" s="67" t="s">
        <v>4090</v>
      </c>
      <c r="B6912" s="68" t="s">
        <v>4091</v>
      </c>
      <c r="C6912" s="68" t="s">
        <v>4088</v>
      </c>
      <c r="D6912" s="68" t="s">
        <v>4089</v>
      </c>
      <c r="E6912" s="68" t="s">
        <v>4560</v>
      </c>
      <c r="F6912" s="68" t="s">
        <v>4560</v>
      </c>
      <c r="G6912" s="68" t="s">
        <v>4561</v>
      </c>
      <c r="H6912" s="69">
        <v>40950</v>
      </c>
      <c r="I6912" s="68" t="s">
        <v>5153</v>
      </c>
      <c r="J6912" s="70"/>
      <c r="K6912" s="68"/>
    </row>
    <row r="6913" spans="1:11">
      <c r="A6913" s="67" t="s">
        <v>4102</v>
      </c>
      <c r="B6913" s="68" t="s">
        <v>4103</v>
      </c>
      <c r="C6913" s="68" t="s">
        <v>4100</v>
      </c>
      <c r="D6913" s="68" t="s">
        <v>4101</v>
      </c>
      <c r="E6913" s="68" t="s">
        <v>4560</v>
      </c>
      <c r="F6913" s="68" t="s">
        <v>4560</v>
      </c>
      <c r="G6913" s="68" t="s">
        <v>4561</v>
      </c>
      <c r="H6913" s="69">
        <v>219400</v>
      </c>
      <c r="I6913" s="68" t="s">
        <v>5153</v>
      </c>
      <c r="J6913" s="70"/>
      <c r="K6913" s="68"/>
    </row>
    <row r="6914" spans="1:11">
      <c r="A6914" s="67" t="s">
        <v>4124</v>
      </c>
      <c r="B6914" s="68" t="s">
        <v>4125</v>
      </c>
      <c r="C6914" s="68" t="s">
        <v>4126</v>
      </c>
      <c r="D6914" s="68" t="s">
        <v>4127</v>
      </c>
      <c r="E6914" s="68" t="s">
        <v>4560</v>
      </c>
      <c r="F6914" s="68" t="s">
        <v>4560</v>
      </c>
      <c r="G6914" s="68" t="s">
        <v>4561</v>
      </c>
      <c r="H6914" s="69">
        <v>2861193</v>
      </c>
      <c r="I6914" s="68" t="s">
        <v>5153</v>
      </c>
      <c r="J6914" s="70"/>
      <c r="K6914" s="68"/>
    </row>
    <row r="6915" spans="1:11">
      <c r="A6915" s="67" t="s">
        <v>4142</v>
      </c>
      <c r="B6915" s="68" t="s">
        <v>4143</v>
      </c>
      <c r="C6915" s="68" t="s">
        <v>4144</v>
      </c>
      <c r="D6915" s="68" t="s">
        <v>4145</v>
      </c>
      <c r="E6915" s="68" t="s">
        <v>4560</v>
      </c>
      <c r="F6915" s="68" t="s">
        <v>4560</v>
      </c>
      <c r="G6915" s="68" t="s">
        <v>4561</v>
      </c>
      <c r="H6915" s="69">
        <v>348900</v>
      </c>
      <c r="I6915" s="68" t="s">
        <v>5153</v>
      </c>
      <c r="J6915" s="70"/>
      <c r="K6915" s="68"/>
    </row>
    <row r="6916" spans="1:11">
      <c r="A6916" s="67" t="s">
        <v>3649</v>
      </c>
      <c r="B6916" s="68" t="s">
        <v>3650</v>
      </c>
      <c r="C6916" s="68" t="s">
        <v>3651</v>
      </c>
      <c r="D6916" s="68" t="s">
        <v>3652</v>
      </c>
      <c r="E6916" s="68" t="s">
        <v>4562</v>
      </c>
      <c r="F6916" s="68" t="s">
        <v>4562</v>
      </c>
      <c r="G6916" s="68" t="s">
        <v>4563</v>
      </c>
      <c r="H6916" s="69">
        <v>5818369</v>
      </c>
      <c r="I6916" s="68" t="s">
        <v>5153</v>
      </c>
      <c r="J6916" s="70"/>
      <c r="K6916" s="68"/>
    </row>
    <row r="6917" spans="1:11">
      <c r="A6917" s="67" t="s">
        <v>3653</v>
      </c>
      <c r="B6917" s="68" t="s">
        <v>3654</v>
      </c>
      <c r="C6917" s="68" t="s">
        <v>3651</v>
      </c>
      <c r="D6917" s="68" t="s">
        <v>3652</v>
      </c>
      <c r="E6917" s="68" t="s">
        <v>4562</v>
      </c>
      <c r="F6917" s="68" t="s">
        <v>4562</v>
      </c>
      <c r="G6917" s="68" t="s">
        <v>4563</v>
      </c>
      <c r="H6917" s="69">
        <v>10874777</v>
      </c>
      <c r="I6917" s="68" t="s">
        <v>5153</v>
      </c>
      <c r="J6917" s="70"/>
      <c r="K6917" s="68"/>
    </row>
    <row r="6918" spans="1:11">
      <c r="A6918" s="67" t="s">
        <v>3657</v>
      </c>
      <c r="B6918" s="68" t="s">
        <v>3658</v>
      </c>
      <c r="C6918" s="68" t="s">
        <v>3651</v>
      </c>
      <c r="D6918" s="68" t="s">
        <v>3652</v>
      </c>
      <c r="E6918" s="68" t="s">
        <v>4562</v>
      </c>
      <c r="F6918" s="68" t="s">
        <v>4562</v>
      </c>
      <c r="G6918" s="68" t="s">
        <v>4563</v>
      </c>
      <c r="H6918" s="69">
        <v>5897911</v>
      </c>
      <c r="I6918" s="68" t="s">
        <v>5153</v>
      </c>
      <c r="J6918" s="70"/>
      <c r="K6918" s="68"/>
    </row>
    <row r="6919" spans="1:11">
      <c r="A6919" s="67" t="s">
        <v>3661</v>
      </c>
      <c r="B6919" s="68" t="s">
        <v>3662</v>
      </c>
      <c r="C6919" s="68" t="s">
        <v>3651</v>
      </c>
      <c r="D6919" s="68" t="s">
        <v>3652</v>
      </c>
      <c r="E6919" s="68" t="s">
        <v>4562</v>
      </c>
      <c r="F6919" s="68" t="s">
        <v>4562</v>
      </c>
      <c r="G6919" s="68" t="s">
        <v>4563</v>
      </c>
      <c r="H6919" s="69">
        <v>7900000</v>
      </c>
      <c r="I6919" s="68" t="s">
        <v>5153</v>
      </c>
      <c r="J6919" s="70"/>
      <c r="K6919" s="68"/>
    </row>
    <row r="6920" spans="1:11">
      <c r="A6920" s="67" t="s">
        <v>3663</v>
      </c>
      <c r="B6920" s="68" t="s">
        <v>3664</v>
      </c>
      <c r="C6920" s="68" t="s">
        <v>3651</v>
      </c>
      <c r="D6920" s="68" t="s">
        <v>3652</v>
      </c>
      <c r="E6920" s="68" t="s">
        <v>4562</v>
      </c>
      <c r="F6920" s="68" t="s">
        <v>4562</v>
      </c>
      <c r="G6920" s="68" t="s">
        <v>4563</v>
      </c>
      <c r="H6920" s="69">
        <v>4044154</v>
      </c>
      <c r="I6920" s="68" t="s">
        <v>5153</v>
      </c>
      <c r="J6920" s="70"/>
      <c r="K6920" s="68"/>
    </row>
    <row r="6921" spans="1:11">
      <c r="A6921" s="67" t="s">
        <v>3665</v>
      </c>
      <c r="B6921" s="68" t="s">
        <v>3666</v>
      </c>
      <c r="C6921" s="68" t="s">
        <v>3651</v>
      </c>
      <c r="D6921" s="68" t="s">
        <v>3652</v>
      </c>
      <c r="E6921" s="68" t="s">
        <v>4562</v>
      </c>
      <c r="F6921" s="68" t="s">
        <v>4562</v>
      </c>
      <c r="G6921" s="68" t="s">
        <v>4563</v>
      </c>
      <c r="H6921" s="69">
        <v>2004462</v>
      </c>
      <c r="I6921" s="68" t="s">
        <v>5153</v>
      </c>
      <c r="J6921" s="70"/>
      <c r="K6921" s="68"/>
    </row>
    <row r="6922" spans="1:11">
      <c r="A6922" s="67" t="s">
        <v>4191</v>
      </c>
      <c r="B6922" s="68" t="s">
        <v>4192</v>
      </c>
      <c r="C6922" s="68" t="s">
        <v>3651</v>
      </c>
      <c r="D6922" s="68" t="s">
        <v>3652</v>
      </c>
      <c r="E6922" s="68" t="s">
        <v>4562</v>
      </c>
      <c r="F6922" s="68" t="s">
        <v>4562</v>
      </c>
      <c r="G6922" s="68" t="s">
        <v>4563</v>
      </c>
      <c r="H6922" s="69">
        <v>883500</v>
      </c>
      <c r="I6922" s="68" t="s">
        <v>5153</v>
      </c>
      <c r="J6922" s="70"/>
      <c r="K6922" s="68"/>
    </row>
    <row r="6923" spans="1:11">
      <c r="A6923" s="67" t="s">
        <v>3691</v>
      </c>
      <c r="B6923" s="68" t="s">
        <v>3692</v>
      </c>
      <c r="C6923" s="68" t="s">
        <v>3693</v>
      </c>
      <c r="D6923" s="68" t="s">
        <v>3694</v>
      </c>
      <c r="E6923" s="68" t="s">
        <v>4562</v>
      </c>
      <c r="F6923" s="68" t="s">
        <v>4562</v>
      </c>
      <c r="G6923" s="68" t="s">
        <v>4563</v>
      </c>
      <c r="H6923" s="69">
        <v>14525354</v>
      </c>
      <c r="I6923" s="68" t="s">
        <v>5153</v>
      </c>
      <c r="J6923" s="70"/>
      <c r="K6923" s="68"/>
    </row>
    <row r="6924" spans="1:11">
      <c r="A6924" s="67" t="s">
        <v>3695</v>
      </c>
      <c r="B6924" s="68" t="s">
        <v>3696</v>
      </c>
      <c r="C6924" s="68" t="s">
        <v>3693</v>
      </c>
      <c r="D6924" s="68" t="s">
        <v>3694</v>
      </c>
      <c r="E6924" s="68" t="s">
        <v>4562</v>
      </c>
      <c r="F6924" s="68" t="s">
        <v>4562</v>
      </c>
      <c r="G6924" s="68" t="s">
        <v>4563</v>
      </c>
      <c r="H6924" s="69">
        <v>11194603</v>
      </c>
      <c r="I6924" s="68" t="s">
        <v>5153</v>
      </c>
      <c r="J6924" s="70"/>
      <c r="K6924" s="68"/>
    </row>
    <row r="6925" spans="1:11">
      <c r="A6925" s="67" t="s">
        <v>3697</v>
      </c>
      <c r="B6925" s="68" t="s">
        <v>3698</v>
      </c>
      <c r="C6925" s="68" t="s">
        <v>3693</v>
      </c>
      <c r="D6925" s="68" t="s">
        <v>3694</v>
      </c>
      <c r="E6925" s="68" t="s">
        <v>4562</v>
      </c>
      <c r="F6925" s="68" t="s">
        <v>4562</v>
      </c>
      <c r="G6925" s="68" t="s">
        <v>4563</v>
      </c>
      <c r="H6925" s="69">
        <v>3831461</v>
      </c>
      <c r="I6925" s="68" t="s">
        <v>5153</v>
      </c>
      <c r="J6925" s="70"/>
      <c r="K6925" s="68"/>
    </row>
    <row r="6926" spans="1:11">
      <c r="A6926" s="67" t="s">
        <v>3699</v>
      </c>
      <c r="B6926" s="68" t="s">
        <v>3700</v>
      </c>
      <c r="C6926" s="68" t="s">
        <v>3693</v>
      </c>
      <c r="D6926" s="68" t="s">
        <v>3694</v>
      </c>
      <c r="E6926" s="68" t="s">
        <v>4562</v>
      </c>
      <c r="F6926" s="68" t="s">
        <v>4562</v>
      </c>
      <c r="G6926" s="68" t="s">
        <v>4563</v>
      </c>
      <c r="H6926" s="69">
        <v>8661400</v>
      </c>
      <c r="I6926" s="68" t="s">
        <v>5153</v>
      </c>
      <c r="J6926" s="70"/>
      <c r="K6926" s="68"/>
    </row>
    <row r="6927" spans="1:11">
      <c r="A6927" s="67" t="s">
        <v>3701</v>
      </c>
      <c r="B6927" s="68" t="s">
        <v>3702</v>
      </c>
      <c r="C6927" s="68" t="s">
        <v>3693</v>
      </c>
      <c r="D6927" s="68" t="s">
        <v>3694</v>
      </c>
      <c r="E6927" s="68" t="s">
        <v>4562</v>
      </c>
      <c r="F6927" s="68" t="s">
        <v>4562</v>
      </c>
      <c r="G6927" s="68" t="s">
        <v>4563</v>
      </c>
      <c r="H6927" s="69">
        <v>11772135</v>
      </c>
      <c r="I6927" s="68" t="s">
        <v>5153</v>
      </c>
      <c r="J6927" s="70"/>
      <c r="K6927" s="68"/>
    </row>
    <row r="6928" spans="1:11">
      <c r="A6928" s="67" t="s">
        <v>3703</v>
      </c>
      <c r="B6928" s="68" t="s">
        <v>3704</v>
      </c>
      <c r="C6928" s="68" t="s">
        <v>3693</v>
      </c>
      <c r="D6928" s="68" t="s">
        <v>3694</v>
      </c>
      <c r="E6928" s="68" t="s">
        <v>4562</v>
      </c>
      <c r="F6928" s="68" t="s">
        <v>4562</v>
      </c>
      <c r="G6928" s="68" t="s">
        <v>4563</v>
      </c>
      <c r="H6928" s="69">
        <v>83804044</v>
      </c>
      <c r="I6928" s="68" t="s">
        <v>5153</v>
      </c>
      <c r="J6928" s="70"/>
      <c r="K6928" s="68"/>
    </row>
    <row r="6929" spans="1:11">
      <c r="A6929" s="67" t="s">
        <v>3705</v>
      </c>
      <c r="B6929" s="68" t="s">
        <v>3706</v>
      </c>
      <c r="C6929" s="68" t="s">
        <v>3693</v>
      </c>
      <c r="D6929" s="68" t="s">
        <v>3694</v>
      </c>
      <c r="E6929" s="68" t="s">
        <v>4562</v>
      </c>
      <c r="F6929" s="68" t="s">
        <v>4562</v>
      </c>
      <c r="G6929" s="68" t="s">
        <v>4563</v>
      </c>
      <c r="H6929" s="69">
        <v>118036897</v>
      </c>
      <c r="I6929" s="68" t="s">
        <v>5153</v>
      </c>
      <c r="J6929" s="70"/>
      <c r="K6929" s="68"/>
    </row>
    <row r="6930" spans="1:11">
      <c r="A6930" s="67" t="s">
        <v>3709</v>
      </c>
      <c r="B6930" s="68" t="s">
        <v>3710</v>
      </c>
      <c r="C6930" s="68" t="s">
        <v>3693</v>
      </c>
      <c r="D6930" s="68" t="s">
        <v>3694</v>
      </c>
      <c r="E6930" s="68" t="s">
        <v>4562</v>
      </c>
      <c r="F6930" s="68" t="s">
        <v>4562</v>
      </c>
      <c r="G6930" s="68" t="s">
        <v>4563</v>
      </c>
      <c r="H6930" s="69">
        <v>2801333</v>
      </c>
      <c r="I6930" s="68" t="s">
        <v>5153</v>
      </c>
      <c r="J6930" s="70"/>
      <c r="K6930" s="68"/>
    </row>
    <row r="6931" spans="1:11">
      <c r="A6931" s="67" t="s">
        <v>3711</v>
      </c>
      <c r="B6931" s="68" t="s">
        <v>3712</v>
      </c>
      <c r="C6931" s="68" t="s">
        <v>3693</v>
      </c>
      <c r="D6931" s="68" t="s">
        <v>3694</v>
      </c>
      <c r="E6931" s="68" t="s">
        <v>4562</v>
      </c>
      <c r="F6931" s="68" t="s">
        <v>4562</v>
      </c>
      <c r="G6931" s="68" t="s">
        <v>4563</v>
      </c>
      <c r="H6931" s="69">
        <v>10276978</v>
      </c>
      <c r="I6931" s="68" t="s">
        <v>5153</v>
      </c>
      <c r="J6931" s="70"/>
      <c r="K6931" s="68"/>
    </row>
    <row r="6932" spans="1:11">
      <c r="A6932" s="67" t="s">
        <v>3719</v>
      </c>
      <c r="B6932" s="68" t="s">
        <v>3720</v>
      </c>
      <c r="C6932" s="68" t="s">
        <v>3693</v>
      </c>
      <c r="D6932" s="68" t="s">
        <v>3694</v>
      </c>
      <c r="E6932" s="68" t="s">
        <v>4562</v>
      </c>
      <c r="F6932" s="68" t="s">
        <v>4562</v>
      </c>
      <c r="G6932" s="68" t="s">
        <v>4563</v>
      </c>
      <c r="H6932" s="69">
        <v>2862350</v>
      </c>
      <c r="I6932" s="68" t="s">
        <v>5153</v>
      </c>
      <c r="J6932" s="70"/>
      <c r="K6932" s="68"/>
    </row>
    <row r="6933" spans="1:11">
      <c r="A6933" s="67" t="s">
        <v>4564</v>
      </c>
      <c r="B6933" s="68" t="s">
        <v>4565</v>
      </c>
      <c r="C6933" s="68" t="s">
        <v>3693</v>
      </c>
      <c r="D6933" s="68" t="s">
        <v>3694</v>
      </c>
      <c r="E6933" s="68" t="s">
        <v>4562</v>
      </c>
      <c r="F6933" s="68" t="s">
        <v>4562</v>
      </c>
      <c r="G6933" s="68" t="s">
        <v>4563</v>
      </c>
      <c r="H6933" s="69">
        <v>14254500</v>
      </c>
      <c r="I6933" s="68" t="s">
        <v>5153</v>
      </c>
      <c r="J6933" s="70"/>
      <c r="K6933" s="68"/>
    </row>
    <row r="6934" spans="1:11">
      <c r="A6934" s="67" t="s">
        <v>3751</v>
      </c>
      <c r="B6934" s="68" t="s">
        <v>3752</v>
      </c>
      <c r="C6934" s="68" t="s">
        <v>3749</v>
      </c>
      <c r="D6934" s="68" t="s">
        <v>3750</v>
      </c>
      <c r="E6934" s="68" t="s">
        <v>4562</v>
      </c>
      <c r="F6934" s="68" t="s">
        <v>4562</v>
      </c>
      <c r="G6934" s="68" t="s">
        <v>4563</v>
      </c>
      <c r="H6934" s="69">
        <v>10976941</v>
      </c>
      <c r="I6934" s="68" t="s">
        <v>5153</v>
      </c>
      <c r="J6934" s="70"/>
      <c r="K6934" s="68"/>
    </row>
    <row r="6935" spans="1:11">
      <c r="A6935" s="67" t="s">
        <v>3753</v>
      </c>
      <c r="B6935" s="68" t="s">
        <v>3754</v>
      </c>
      <c r="C6935" s="68" t="s">
        <v>3749</v>
      </c>
      <c r="D6935" s="68" t="s">
        <v>3750</v>
      </c>
      <c r="E6935" s="68" t="s">
        <v>4562</v>
      </c>
      <c r="F6935" s="68" t="s">
        <v>4562</v>
      </c>
      <c r="G6935" s="68" t="s">
        <v>4563</v>
      </c>
      <c r="H6935" s="69">
        <v>239668</v>
      </c>
      <c r="I6935" s="68" t="s">
        <v>5153</v>
      </c>
      <c r="J6935" s="70"/>
      <c r="K6935" s="68"/>
    </row>
    <row r="6936" spans="1:11">
      <c r="A6936" s="67" t="s">
        <v>3767</v>
      </c>
      <c r="B6936" s="68" t="s">
        <v>3768</v>
      </c>
      <c r="C6936" s="68" t="s">
        <v>3765</v>
      </c>
      <c r="D6936" s="68" t="s">
        <v>3766</v>
      </c>
      <c r="E6936" s="68" t="s">
        <v>4562</v>
      </c>
      <c r="F6936" s="68" t="s">
        <v>4562</v>
      </c>
      <c r="G6936" s="68" t="s">
        <v>4563</v>
      </c>
      <c r="H6936" s="69">
        <v>3869598</v>
      </c>
      <c r="I6936" s="68" t="s">
        <v>5153</v>
      </c>
      <c r="J6936" s="70"/>
      <c r="K6936" s="68"/>
    </row>
    <row r="6937" spans="1:11">
      <c r="A6937" s="67" t="s">
        <v>3785</v>
      </c>
      <c r="B6937" s="68" t="s">
        <v>3786</v>
      </c>
      <c r="C6937" s="68" t="s">
        <v>3783</v>
      </c>
      <c r="D6937" s="68" t="s">
        <v>3784</v>
      </c>
      <c r="E6937" s="68" t="s">
        <v>4562</v>
      </c>
      <c r="F6937" s="68" t="s">
        <v>4562</v>
      </c>
      <c r="G6937" s="68" t="s">
        <v>4563</v>
      </c>
      <c r="H6937" s="69">
        <v>135000</v>
      </c>
      <c r="I6937" s="68" t="s">
        <v>5153</v>
      </c>
      <c r="J6937" s="70"/>
      <c r="K6937" s="68"/>
    </row>
    <row r="6938" spans="1:11">
      <c r="A6938" s="67" t="s">
        <v>3787</v>
      </c>
      <c r="B6938" s="68" t="s">
        <v>3788</v>
      </c>
      <c r="C6938" s="68" t="s">
        <v>3783</v>
      </c>
      <c r="D6938" s="68" t="s">
        <v>3784</v>
      </c>
      <c r="E6938" s="68" t="s">
        <v>4562</v>
      </c>
      <c r="F6938" s="68" t="s">
        <v>4562</v>
      </c>
      <c r="G6938" s="68" t="s">
        <v>4563</v>
      </c>
      <c r="H6938" s="69">
        <v>460000</v>
      </c>
      <c r="I6938" s="68" t="s">
        <v>5153</v>
      </c>
      <c r="J6938" s="70"/>
      <c r="K6938" s="68"/>
    </row>
    <row r="6939" spans="1:11">
      <c r="A6939" s="67" t="s">
        <v>3789</v>
      </c>
      <c r="B6939" s="68" t="s">
        <v>3790</v>
      </c>
      <c r="C6939" s="68" t="s">
        <v>3783</v>
      </c>
      <c r="D6939" s="68" t="s">
        <v>3784</v>
      </c>
      <c r="E6939" s="68" t="s">
        <v>4562</v>
      </c>
      <c r="F6939" s="68" t="s">
        <v>4562</v>
      </c>
      <c r="G6939" s="68" t="s">
        <v>4563</v>
      </c>
      <c r="H6939" s="69">
        <v>10845930</v>
      </c>
      <c r="I6939" s="68" t="s">
        <v>5153</v>
      </c>
      <c r="J6939" s="70"/>
      <c r="K6939" s="68"/>
    </row>
    <row r="6940" spans="1:11">
      <c r="A6940" s="67" t="s">
        <v>3803</v>
      </c>
      <c r="B6940" s="68" t="s">
        <v>3804</v>
      </c>
      <c r="C6940" s="68" t="s">
        <v>3805</v>
      </c>
      <c r="D6940" s="68" t="s">
        <v>3806</v>
      </c>
      <c r="E6940" s="68" t="s">
        <v>4562</v>
      </c>
      <c r="F6940" s="68" t="s">
        <v>4562</v>
      </c>
      <c r="G6940" s="68" t="s">
        <v>4563</v>
      </c>
      <c r="H6940" s="69">
        <v>102276843</v>
      </c>
      <c r="I6940" s="68" t="s">
        <v>5153</v>
      </c>
      <c r="J6940" s="70"/>
      <c r="K6940" s="68"/>
    </row>
    <row r="6941" spans="1:11">
      <c r="A6941" s="67" t="s">
        <v>3807</v>
      </c>
      <c r="B6941" s="68" t="s">
        <v>3808</v>
      </c>
      <c r="C6941" s="68" t="s">
        <v>3805</v>
      </c>
      <c r="D6941" s="68" t="s">
        <v>3806</v>
      </c>
      <c r="E6941" s="68" t="s">
        <v>4562</v>
      </c>
      <c r="F6941" s="68" t="s">
        <v>4562</v>
      </c>
      <c r="G6941" s="68" t="s">
        <v>4563</v>
      </c>
      <c r="H6941" s="69">
        <v>37267010</v>
      </c>
      <c r="I6941" s="68" t="s">
        <v>5153</v>
      </c>
      <c r="J6941" s="70"/>
      <c r="K6941" s="68"/>
    </row>
    <row r="6942" spans="1:11">
      <c r="A6942" s="67" t="s">
        <v>3822</v>
      </c>
      <c r="B6942" s="68" t="s">
        <v>3823</v>
      </c>
      <c r="C6942" s="68" t="s">
        <v>3824</v>
      </c>
      <c r="D6942" s="68" t="s">
        <v>3825</v>
      </c>
      <c r="E6942" s="68" t="s">
        <v>4562</v>
      </c>
      <c r="F6942" s="68" t="s">
        <v>4562</v>
      </c>
      <c r="G6942" s="68" t="s">
        <v>4563</v>
      </c>
      <c r="H6942" s="69">
        <v>36637940</v>
      </c>
      <c r="I6942" s="68" t="s">
        <v>5153</v>
      </c>
      <c r="J6942" s="70"/>
      <c r="K6942" s="68"/>
    </row>
    <row r="6943" spans="1:11">
      <c r="A6943" s="67" t="s">
        <v>3826</v>
      </c>
      <c r="B6943" s="68" t="s">
        <v>3827</v>
      </c>
      <c r="C6943" s="68" t="s">
        <v>3824</v>
      </c>
      <c r="D6943" s="68" t="s">
        <v>3825</v>
      </c>
      <c r="E6943" s="68" t="s">
        <v>4562</v>
      </c>
      <c r="F6943" s="68" t="s">
        <v>4562</v>
      </c>
      <c r="G6943" s="68" t="s">
        <v>4563</v>
      </c>
      <c r="H6943" s="69">
        <v>13536971</v>
      </c>
      <c r="I6943" s="68" t="s">
        <v>5153</v>
      </c>
      <c r="J6943" s="70"/>
      <c r="K6943" s="68"/>
    </row>
    <row r="6944" spans="1:11">
      <c r="A6944" s="67" t="s">
        <v>3828</v>
      </c>
      <c r="B6944" s="68" t="s">
        <v>3829</v>
      </c>
      <c r="C6944" s="68" t="s">
        <v>3824</v>
      </c>
      <c r="D6944" s="68" t="s">
        <v>3825</v>
      </c>
      <c r="E6944" s="68" t="s">
        <v>4562</v>
      </c>
      <c r="F6944" s="68" t="s">
        <v>4562</v>
      </c>
      <c r="G6944" s="68" t="s">
        <v>4563</v>
      </c>
      <c r="H6944" s="69">
        <v>1234500</v>
      </c>
      <c r="I6944" s="68" t="s">
        <v>5153</v>
      </c>
      <c r="J6944" s="70"/>
      <c r="K6944" s="68"/>
    </row>
    <row r="6945" spans="1:11">
      <c r="A6945" s="67" t="s">
        <v>3850</v>
      </c>
      <c r="B6945" s="68" t="s">
        <v>3851</v>
      </c>
      <c r="C6945" s="68" t="s">
        <v>3846</v>
      </c>
      <c r="D6945" s="68" t="s">
        <v>3847</v>
      </c>
      <c r="E6945" s="68" t="s">
        <v>4562</v>
      </c>
      <c r="F6945" s="68" t="s">
        <v>4562</v>
      </c>
      <c r="G6945" s="68" t="s">
        <v>4563</v>
      </c>
      <c r="H6945" s="69">
        <v>3698347</v>
      </c>
      <c r="I6945" s="68" t="s">
        <v>5153</v>
      </c>
      <c r="J6945" s="70"/>
      <c r="K6945" s="68"/>
    </row>
    <row r="6946" spans="1:11">
      <c r="A6946" s="67" t="s">
        <v>3854</v>
      </c>
      <c r="B6946" s="68" t="s">
        <v>3855</v>
      </c>
      <c r="C6946" s="68" t="s">
        <v>3846</v>
      </c>
      <c r="D6946" s="68" t="s">
        <v>3847</v>
      </c>
      <c r="E6946" s="68" t="s">
        <v>4562</v>
      </c>
      <c r="F6946" s="68" t="s">
        <v>4562</v>
      </c>
      <c r="G6946" s="68" t="s">
        <v>4563</v>
      </c>
      <c r="H6946" s="69">
        <v>133121547</v>
      </c>
      <c r="I6946" s="68" t="s">
        <v>5153</v>
      </c>
      <c r="J6946" s="70"/>
      <c r="K6946" s="68"/>
    </row>
    <row r="6947" spans="1:11">
      <c r="A6947" s="67" t="s">
        <v>3856</v>
      </c>
      <c r="B6947" s="68" t="s">
        <v>3857</v>
      </c>
      <c r="C6947" s="68" t="s">
        <v>3846</v>
      </c>
      <c r="D6947" s="68" t="s">
        <v>3847</v>
      </c>
      <c r="E6947" s="68" t="s">
        <v>4562</v>
      </c>
      <c r="F6947" s="68" t="s">
        <v>4562</v>
      </c>
      <c r="G6947" s="68" t="s">
        <v>4563</v>
      </c>
      <c r="H6947" s="69">
        <v>209823987</v>
      </c>
      <c r="I6947" s="68" t="s">
        <v>5153</v>
      </c>
      <c r="J6947" s="70"/>
      <c r="K6947" s="68"/>
    </row>
    <row r="6948" spans="1:11">
      <c r="A6948" s="67" t="s">
        <v>3858</v>
      </c>
      <c r="B6948" s="68" t="s">
        <v>3859</v>
      </c>
      <c r="C6948" s="68" t="s">
        <v>3846</v>
      </c>
      <c r="D6948" s="68" t="s">
        <v>3847</v>
      </c>
      <c r="E6948" s="68" t="s">
        <v>4562</v>
      </c>
      <c r="F6948" s="68" t="s">
        <v>4562</v>
      </c>
      <c r="G6948" s="68" t="s">
        <v>4563</v>
      </c>
      <c r="H6948" s="69">
        <v>72952393</v>
      </c>
      <c r="I6948" s="68" t="s">
        <v>5153</v>
      </c>
      <c r="J6948" s="70"/>
      <c r="K6948" s="68"/>
    </row>
    <row r="6949" spans="1:11">
      <c r="A6949" s="67" t="s">
        <v>3860</v>
      </c>
      <c r="B6949" s="68" t="s">
        <v>3861</v>
      </c>
      <c r="C6949" s="68" t="s">
        <v>3846</v>
      </c>
      <c r="D6949" s="68" t="s">
        <v>3847</v>
      </c>
      <c r="E6949" s="68" t="s">
        <v>4562</v>
      </c>
      <c r="F6949" s="68" t="s">
        <v>4562</v>
      </c>
      <c r="G6949" s="68" t="s">
        <v>4563</v>
      </c>
      <c r="H6949" s="69">
        <v>47742387</v>
      </c>
      <c r="I6949" s="68" t="s">
        <v>5153</v>
      </c>
      <c r="J6949" s="70"/>
      <c r="K6949" s="68"/>
    </row>
    <row r="6950" spans="1:11">
      <c r="A6950" s="67" t="s">
        <v>3862</v>
      </c>
      <c r="B6950" s="68" t="s">
        <v>3863</v>
      </c>
      <c r="C6950" s="68" t="s">
        <v>3846</v>
      </c>
      <c r="D6950" s="68" t="s">
        <v>3847</v>
      </c>
      <c r="E6950" s="68" t="s">
        <v>4562</v>
      </c>
      <c r="F6950" s="68" t="s">
        <v>4562</v>
      </c>
      <c r="G6950" s="68" t="s">
        <v>4563</v>
      </c>
      <c r="H6950" s="69">
        <v>9207505</v>
      </c>
      <c r="I6950" s="68" t="s">
        <v>5153</v>
      </c>
      <c r="J6950" s="70"/>
      <c r="K6950" s="68"/>
    </row>
    <row r="6951" spans="1:11">
      <c r="A6951" s="67" t="s">
        <v>3866</v>
      </c>
      <c r="B6951" s="68" t="s">
        <v>3867</v>
      </c>
      <c r="C6951" s="68" t="s">
        <v>3846</v>
      </c>
      <c r="D6951" s="68" t="s">
        <v>3847</v>
      </c>
      <c r="E6951" s="68" t="s">
        <v>4562</v>
      </c>
      <c r="F6951" s="68" t="s">
        <v>4562</v>
      </c>
      <c r="G6951" s="68" t="s">
        <v>4563</v>
      </c>
      <c r="H6951" s="69">
        <v>34690164</v>
      </c>
      <c r="I6951" s="68" t="s">
        <v>5153</v>
      </c>
      <c r="J6951" s="70"/>
      <c r="K6951" s="68"/>
    </row>
    <row r="6952" spans="1:11">
      <c r="A6952" s="67" t="s">
        <v>3868</v>
      </c>
      <c r="B6952" s="68" t="s">
        <v>3869</v>
      </c>
      <c r="C6952" s="68" t="s">
        <v>3846</v>
      </c>
      <c r="D6952" s="68" t="s">
        <v>3847</v>
      </c>
      <c r="E6952" s="68" t="s">
        <v>4562</v>
      </c>
      <c r="F6952" s="68" t="s">
        <v>4562</v>
      </c>
      <c r="G6952" s="68" t="s">
        <v>4563</v>
      </c>
      <c r="H6952" s="69">
        <v>95392737</v>
      </c>
      <c r="I6952" s="68" t="s">
        <v>5153</v>
      </c>
      <c r="J6952" s="70"/>
      <c r="K6952" s="68"/>
    </row>
    <row r="6953" spans="1:11">
      <c r="A6953" s="67" t="s">
        <v>3902</v>
      </c>
      <c r="B6953" s="68" t="s">
        <v>3903</v>
      </c>
      <c r="C6953" s="68" t="s">
        <v>3900</v>
      </c>
      <c r="D6953" s="68" t="s">
        <v>3901</v>
      </c>
      <c r="E6953" s="68" t="s">
        <v>4562</v>
      </c>
      <c r="F6953" s="68" t="s">
        <v>4562</v>
      </c>
      <c r="G6953" s="68" t="s">
        <v>4563</v>
      </c>
      <c r="H6953" s="69">
        <v>38921078</v>
      </c>
      <c r="I6953" s="68" t="s">
        <v>5153</v>
      </c>
      <c r="J6953" s="70"/>
      <c r="K6953" s="68"/>
    </row>
    <row r="6954" spans="1:11">
      <c r="A6954" s="67" t="s">
        <v>3904</v>
      </c>
      <c r="B6954" s="68" t="s">
        <v>3905</v>
      </c>
      <c r="C6954" s="68" t="s">
        <v>3900</v>
      </c>
      <c r="D6954" s="68" t="s">
        <v>3901</v>
      </c>
      <c r="E6954" s="68" t="s">
        <v>4562</v>
      </c>
      <c r="F6954" s="68" t="s">
        <v>4562</v>
      </c>
      <c r="G6954" s="68" t="s">
        <v>4563</v>
      </c>
      <c r="H6954" s="69">
        <v>149789638</v>
      </c>
      <c r="I6954" s="68" t="s">
        <v>5153</v>
      </c>
      <c r="J6954" s="70"/>
      <c r="K6954" s="68"/>
    </row>
    <row r="6955" spans="1:11">
      <c r="A6955" s="67" t="s">
        <v>3906</v>
      </c>
      <c r="B6955" s="68" t="s">
        <v>3907</v>
      </c>
      <c r="C6955" s="68" t="s">
        <v>3900</v>
      </c>
      <c r="D6955" s="68" t="s">
        <v>3901</v>
      </c>
      <c r="E6955" s="68" t="s">
        <v>4562</v>
      </c>
      <c r="F6955" s="68" t="s">
        <v>4562</v>
      </c>
      <c r="G6955" s="68" t="s">
        <v>4563</v>
      </c>
      <c r="H6955" s="69">
        <v>274277864</v>
      </c>
      <c r="I6955" s="68" t="s">
        <v>5153</v>
      </c>
      <c r="J6955" s="70"/>
      <c r="K6955" s="68"/>
    </row>
    <row r="6956" spans="1:11">
      <c r="A6956" s="67" t="s">
        <v>3908</v>
      </c>
      <c r="B6956" s="68" t="s">
        <v>3909</v>
      </c>
      <c r="C6956" s="68" t="s">
        <v>3900</v>
      </c>
      <c r="D6956" s="68" t="s">
        <v>3901</v>
      </c>
      <c r="E6956" s="68" t="s">
        <v>4562</v>
      </c>
      <c r="F6956" s="68" t="s">
        <v>4562</v>
      </c>
      <c r="G6956" s="68" t="s">
        <v>4563</v>
      </c>
      <c r="H6956" s="69">
        <v>1499500</v>
      </c>
      <c r="I6956" s="68" t="s">
        <v>5153</v>
      </c>
      <c r="J6956" s="70"/>
      <c r="K6956" s="68"/>
    </row>
    <row r="6957" spans="1:11">
      <c r="A6957" s="67" t="s">
        <v>3972</v>
      </c>
      <c r="B6957" s="68" t="s">
        <v>3973</v>
      </c>
      <c r="C6957" s="68" t="s">
        <v>3970</v>
      </c>
      <c r="D6957" s="68" t="s">
        <v>3971</v>
      </c>
      <c r="E6957" s="68" t="s">
        <v>4562</v>
      </c>
      <c r="F6957" s="68" t="s">
        <v>4562</v>
      </c>
      <c r="G6957" s="68" t="s">
        <v>4563</v>
      </c>
      <c r="H6957" s="69">
        <v>1995303</v>
      </c>
      <c r="I6957" s="68" t="s">
        <v>5153</v>
      </c>
      <c r="J6957" s="70"/>
      <c r="K6957" s="68"/>
    </row>
    <row r="6958" spans="1:11">
      <c r="A6958" s="67" t="s">
        <v>3974</v>
      </c>
      <c r="B6958" s="68" t="s">
        <v>3975</v>
      </c>
      <c r="C6958" s="68" t="s">
        <v>3970</v>
      </c>
      <c r="D6958" s="68" t="s">
        <v>3971</v>
      </c>
      <c r="E6958" s="68" t="s">
        <v>4562</v>
      </c>
      <c r="F6958" s="68" t="s">
        <v>4562</v>
      </c>
      <c r="G6958" s="68" t="s">
        <v>4563</v>
      </c>
      <c r="H6958" s="69">
        <v>1944406</v>
      </c>
      <c r="I6958" s="68" t="s">
        <v>5153</v>
      </c>
      <c r="J6958" s="70"/>
      <c r="K6958" s="68"/>
    </row>
    <row r="6959" spans="1:11">
      <c r="A6959" s="67" t="s">
        <v>4020</v>
      </c>
      <c r="B6959" s="68" t="s">
        <v>4021</v>
      </c>
      <c r="C6959" s="68" t="s">
        <v>4022</v>
      </c>
      <c r="D6959" s="68" t="s">
        <v>4023</v>
      </c>
      <c r="E6959" s="68" t="s">
        <v>4562</v>
      </c>
      <c r="F6959" s="68" t="s">
        <v>4562</v>
      </c>
      <c r="G6959" s="68" t="s">
        <v>4563</v>
      </c>
      <c r="H6959" s="69">
        <v>2111743</v>
      </c>
      <c r="I6959" s="68" t="s">
        <v>5153</v>
      </c>
      <c r="J6959" s="70"/>
      <c r="K6959" s="68"/>
    </row>
    <row r="6960" spans="1:11">
      <c r="A6960" s="67" t="s">
        <v>4048</v>
      </c>
      <c r="B6960" s="68" t="s">
        <v>4049</v>
      </c>
      <c r="C6960" s="68" t="s">
        <v>4042</v>
      </c>
      <c r="D6960" s="68" t="s">
        <v>4043</v>
      </c>
      <c r="E6960" s="68" t="s">
        <v>4562</v>
      </c>
      <c r="F6960" s="68" t="s">
        <v>4562</v>
      </c>
      <c r="G6960" s="68" t="s">
        <v>4563</v>
      </c>
      <c r="H6960" s="69">
        <v>69000</v>
      </c>
      <c r="I6960" s="68" t="s">
        <v>5153</v>
      </c>
      <c r="J6960" s="70"/>
      <c r="K6960" s="68"/>
    </row>
    <row r="6961" spans="1:11">
      <c r="A6961" s="67" t="s">
        <v>4050</v>
      </c>
      <c r="B6961" s="68" t="s">
        <v>4051</v>
      </c>
      <c r="C6961" s="68" t="s">
        <v>4042</v>
      </c>
      <c r="D6961" s="68" t="s">
        <v>4043</v>
      </c>
      <c r="E6961" s="68" t="s">
        <v>4562</v>
      </c>
      <c r="F6961" s="68" t="s">
        <v>4562</v>
      </c>
      <c r="G6961" s="68" t="s">
        <v>4563</v>
      </c>
      <c r="H6961" s="69">
        <v>956300</v>
      </c>
      <c r="I6961" s="68" t="s">
        <v>5153</v>
      </c>
      <c r="J6961" s="70"/>
      <c r="K6961" s="68"/>
    </row>
    <row r="6962" spans="1:11">
      <c r="A6962" s="67" t="s">
        <v>4070</v>
      </c>
      <c r="B6962" s="68" t="s">
        <v>4071</v>
      </c>
      <c r="C6962" s="68" t="s">
        <v>4072</v>
      </c>
      <c r="D6962" s="68" t="s">
        <v>4073</v>
      </c>
      <c r="E6962" s="68" t="s">
        <v>4562</v>
      </c>
      <c r="F6962" s="68" t="s">
        <v>4562</v>
      </c>
      <c r="G6962" s="68" t="s">
        <v>4563</v>
      </c>
      <c r="H6962" s="69">
        <v>17403279</v>
      </c>
      <c r="I6962" s="68" t="s">
        <v>5153</v>
      </c>
      <c r="J6962" s="70"/>
      <c r="K6962" s="68"/>
    </row>
    <row r="6963" spans="1:11">
      <c r="A6963" s="67" t="s">
        <v>4086</v>
      </c>
      <c r="B6963" s="68" t="s">
        <v>4087</v>
      </c>
      <c r="C6963" s="68" t="s">
        <v>4088</v>
      </c>
      <c r="D6963" s="68" t="s">
        <v>4089</v>
      </c>
      <c r="E6963" s="68" t="s">
        <v>4562</v>
      </c>
      <c r="F6963" s="68" t="s">
        <v>4562</v>
      </c>
      <c r="G6963" s="68" t="s">
        <v>4563</v>
      </c>
      <c r="H6963" s="69">
        <v>988025</v>
      </c>
      <c r="I6963" s="68" t="s">
        <v>5153</v>
      </c>
      <c r="J6963" s="70"/>
      <c r="K6963" s="68"/>
    </row>
    <row r="6964" spans="1:11">
      <c r="A6964" s="67" t="s">
        <v>4124</v>
      </c>
      <c r="B6964" s="68" t="s">
        <v>4125</v>
      </c>
      <c r="C6964" s="68" t="s">
        <v>4126</v>
      </c>
      <c r="D6964" s="68" t="s">
        <v>4127</v>
      </c>
      <c r="E6964" s="68" t="s">
        <v>4562</v>
      </c>
      <c r="F6964" s="68" t="s">
        <v>4562</v>
      </c>
      <c r="G6964" s="68" t="s">
        <v>4563</v>
      </c>
      <c r="H6964" s="69">
        <v>1793928</v>
      </c>
      <c r="I6964" s="68" t="s">
        <v>5153</v>
      </c>
      <c r="J6964" s="70"/>
      <c r="K6964" s="68"/>
    </row>
    <row r="6965" spans="1:11">
      <c r="A6965" s="67" t="s">
        <v>3649</v>
      </c>
      <c r="B6965" s="68" t="s">
        <v>3650</v>
      </c>
      <c r="C6965" s="68" t="s">
        <v>3651</v>
      </c>
      <c r="D6965" s="68" t="s">
        <v>3652</v>
      </c>
      <c r="E6965" s="68" t="s">
        <v>4562</v>
      </c>
      <c r="F6965" s="68" t="s">
        <v>4562</v>
      </c>
      <c r="G6965" s="68" t="s">
        <v>4563</v>
      </c>
      <c r="H6965" s="69">
        <v>5818367</v>
      </c>
      <c r="I6965" s="68" t="s">
        <v>5153</v>
      </c>
      <c r="J6965" s="70"/>
      <c r="K6965" s="68"/>
    </row>
    <row r="6966" spans="1:11">
      <c r="A6966" s="67" t="s">
        <v>3653</v>
      </c>
      <c r="B6966" s="68" t="s">
        <v>3654</v>
      </c>
      <c r="C6966" s="68" t="s">
        <v>3651</v>
      </c>
      <c r="D6966" s="68" t="s">
        <v>3652</v>
      </c>
      <c r="E6966" s="68" t="s">
        <v>4562</v>
      </c>
      <c r="F6966" s="68" t="s">
        <v>4562</v>
      </c>
      <c r="G6966" s="68" t="s">
        <v>4563</v>
      </c>
      <c r="H6966" s="69">
        <v>12370071</v>
      </c>
      <c r="I6966" s="68" t="s">
        <v>5153</v>
      </c>
      <c r="J6966" s="70"/>
      <c r="K6966" s="68"/>
    </row>
    <row r="6967" spans="1:11">
      <c r="A6967" s="67" t="s">
        <v>3657</v>
      </c>
      <c r="B6967" s="68" t="s">
        <v>3658</v>
      </c>
      <c r="C6967" s="68" t="s">
        <v>3651</v>
      </c>
      <c r="D6967" s="68" t="s">
        <v>3652</v>
      </c>
      <c r="E6967" s="68" t="s">
        <v>4562</v>
      </c>
      <c r="F6967" s="68" t="s">
        <v>4562</v>
      </c>
      <c r="G6967" s="68" t="s">
        <v>4563</v>
      </c>
      <c r="H6967" s="69">
        <v>6520242</v>
      </c>
      <c r="I6967" s="68" t="s">
        <v>5153</v>
      </c>
      <c r="J6967" s="70"/>
      <c r="K6967" s="68"/>
    </row>
    <row r="6968" spans="1:11">
      <c r="A6968" s="67" t="s">
        <v>3661</v>
      </c>
      <c r="B6968" s="68" t="s">
        <v>3662</v>
      </c>
      <c r="C6968" s="68" t="s">
        <v>3651</v>
      </c>
      <c r="D6968" s="68" t="s">
        <v>3652</v>
      </c>
      <c r="E6968" s="68" t="s">
        <v>4562</v>
      </c>
      <c r="F6968" s="68" t="s">
        <v>4562</v>
      </c>
      <c r="G6968" s="68" t="s">
        <v>4563</v>
      </c>
      <c r="H6968" s="69">
        <v>7900000</v>
      </c>
      <c r="I6968" s="68" t="s">
        <v>5153</v>
      </c>
      <c r="J6968" s="70"/>
      <c r="K6968" s="68"/>
    </row>
    <row r="6969" spans="1:11">
      <c r="A6969" s="67" t="s">
        <v>3663</v>
      </c>
      <c r="B6969" s="68" t="s">
        <v>3664</v>
      </c>
      <c r="C6969" s="68" t="s">
        <v>3651</v>
      </c>
      <c r="D6969" s="68" t="s">
        <v>3652</v>
      </c>
      <c r="E6969" s="68" t="s">
        <v>4562</v>
      </c>
      <c r="F6969" s="68" t="s">
        <v>4562</v>
      </c>
      <c r="G6969" s="68" t="s">
        <v>4563</v>
      </c>
      <c r="H6969" s="69">
        <v>4024367</v>
      </c>
      <c r="I6969" s="68" t="s">
        <v>5153</v>
      </c>
      <c r="J6969" s="70"/>
      <c r="K6969" s="68"/>
    </row>
    <row r="6970" spans="1:11">
      <c r="A6970" s="67" t="s">
        <v>3665</v>
      </c>
      <c r="B6970" s="68" t="s">
        <v>3666</v>
      </c>
      <c r="C6970" s="68" t="s">
        <v>3651</v>
      </c>
      <c r="D6970" s="68" t="s">
        <v>3652</v>
      </c>
      <c r="E6970" s="68" t="s">
        <v>4562</v>
      </c>
      <c r="F6970" s="68" t="s">
        <v>4562</v>
      </c>
      <c r="G6970" s="68" t="s">
        <v>4563</v>
      </c>
      <c r="H6970" s="69">
        <v>2004462</v>
      </c>
      <c r="I6970" s="68" t="s">
        <v>5153</v>
      </c>
      <c r="J6970" s="70"/>
      <c r="K6970" s="68"/>
    </row>
    <row r="6971" spans="1:11">
      <c r="A6971" s="67" t="s">
        <v>4191</v>
      </c>
      <c r="B6971" s="68" t="s">
        <v>4192</v>
      </c>
      <c r="C6971" s="68" t="s">
        <v>3651</v>
      </c>
      <c r="D6971" s="68" t="s">
        <v>3652</v>
      </c>
      <c r="E6971" s="68" t="s">
        <v>4562</v>
      </c>
      <c r="F6971" s="68" t="s">
        <v>4562</v>
      </c>
      <c r="G6971" s="68" t="s">
        <v>4563</v>
      </c>
      <c r="H6971" s="69">
        <v>883500</v>
      </c>
      <c r="I6971" s="68" t="s">
        <v>5153</v>
      </c>
      <c r="J6971" s="70"/>
      <c r="K6971" s="68"/>
    </row>
    <row r="6972" spans="1:11">
      <c r="A6972" s="67" t="s">
        <v>3691</v>
      </c>
      <c r="B6972" s="68" t="s">
        <v>3692</v>
      </c>
      <c r="C6972" s="68" t="s">
        <v>3693</v>
      </c>
      <c r="D6972" s="68" t="s">
        <v>3694</v>
      </c>
      <c r="E6972" s="68" t="s">
        <v>4562</v>
      </c>
      <c r="F6972" s="68" t="s">
        <v>4562</v>
      </c>
      <c r="G6972" s="68" t="s">
        <v>4563</v>
      </c>
      <c r="H6972" s="69">
        <v>14525354</v>
      </c>
      <c r="I6972" s="68" t="s">
        <v>5153</v>
      </c>
      <c r="J6972" s="70"/>
      <c r="K6972" s="68"/>
    </row>
    <row r="6973" spans="1:11">
      <c r="A6973" s="67" t="s">
        <v>3695</v>
      </c>
      <c r="B6973" s="68" t="s">
        <v>3696</v>
      </c>
      <c r="C6973" s="68" t="s">
        <v>3693</v>
      </c>
      <c r="D6973" s="68" t="s">
        <v>3694</v>
      </c>
      <c r="E6973" s="68" t="s">
        <v>4562</v>
      </c>
      <c r="F6973" s="68" t="s">
        <v>4562</v>
      </c>
      <c r="G6973" s="68" t="s">
        <v>4563</v>
      </c>
      <c r="H6973" s="69">
        <v>10390275</v>
      </c>
      <c r="I6973" s="68" t="s">
        <v>5153</v>
      </c>
      <c r="J6973" s="70"/>
      <c r="K6973" s="68"/>
    </row>
    <row r="6974" spans="1:11">
      <c r="A6974" s="67" t="s">
        <v>3697</v>
      </c>
      <c r="B6974" s="68" t="s">
        <v>3698</v>
      </c>
      <c r="C6974" s="68" t="s">
        <v>3693</v>
      </c>
      <c r="D6974" s="68" t="s">
        <v>3694</v>
      </c>
      <c r="E6974" s="68" t="s">
        <v>4562</v>
      </c>
      <c r="F6974" s="68" t="s">
        <v>4562</v>
      </c>
      <c r="G6974" s="68" t="s">
        <v>4563</v>
      </c>
      <c r="H6974" s="69">
        <v>3471045</v>
      </c>
      <c r="I6974" s="68" t="s">
        <v>5153</v>
      </c>
      <c r="J6974" s="70"/>
      <c r="K6974" s="68"/>
    </row>
    <row r="6975" spans="1:11">
      <c r="A6975" s="67" t="s">
        <v>3699</v>
      </c>
      <c r="B6975" s="68" t="s">
        <v>3700</v>
      </c>
      <c r="C6975" s="68" t="s">
        <v>3693</v>
      </c>
      <c r="D6975" s="68" t="s">
        <v>3694</v>
      </c>
      <c r="E6975" s="68" t="s">
        <v>4562</v>
      </c>
      <c r="F6975" s="68" t="s">
        <v>4562</v>
      </c>
      <c r="G6975" s="68" t="s">
        <v>4563</v>
      </c>
      <c r="H6975" s="69">
        <v>8206327</v>
      </c>
      <c r="I6975" s="68" t="s">
        <v>5153</v>
      </c>
      <c r="J6975" s="70"/>
      <c r="K6975" s="68"/>
    </row>
    <row r="6976" spans="1:11">
      <c r="A6976" s="67" t="s">
        <v>3701</v>
      </c>
      <c r="B6976" s="68" t="s">
        <v>3702</v>
      </c>
      <c r="C6976" s="68" t="s">
        <v>3693</v>
      </c>
      <c r="D6976" s="68" t="s">
        <v>3694</v>
      </c>
      <c r="E6976" s="68" t="s">
        <v>4562</v>
      </c>
      <c r="F6976" s="68" t="s">
        <v>4562</v>
      </c>
      <c r="G6976" s="68" t="s">
        <v>4563</v>
      </c>
      <c r="H6976" s="69">
        <v>10158635</v>
      </c>
      <c r="I6976" s="68" t="s">
        <v>5153</v>
      </c>
      <c r="J6976" s="70"/>
      <c r="K6976" s="68"/>
    </row>
    <row r="6977" spans="1:11">
      <c r="A6977" s="67" t="s">
        <v>3703</v>
      </c>
      <c r="B6977" s="68" t="s">
        <v>3704</v>
      </c>
      <c r="C6977" s="68" t="s">
        <v>3693</v>
      </c>
      <c r="D6977" s="68" t="s">
        <v>3694</v>
      </c>
      <c r="E6977" s="68" t="s">
        <v>4562</v>
      </c>
      <c r="F6977" s="68" t="s">
        <v>4562</v>
      </c>
      <c r="G6977" s="68" t="s">
        <v>4563</v>
      </c>
      <c r="H6977" s="69">
        <v>75496334</v>
      </c>
      <c r="I6977" s="68" t="s">
        <v>5153</v>
      </c>
      <c r="J6977" s="70"/>
      <c r="K6977" s="68"/>
    </row>
    <row r="6978" spans="1:11">
      <c r="A6978" s="67" t="s">
        <v>3705</v>
      </c>
      <c r="B6978" s="68" t="s">
        <v>3706</v>
      </c>
      <c r="C6978" s="68" t="s">
        <v>3693</v>
      </c>
      <c r="D6978" s="68" t="s">
        <v>3694</v>
      </c>
      <c r="E6978" s="68" t="s">
        <v>4562</v>
      </c>
      <c r="F6978" s="68" t="s">
        <v>4562</v>
      </c>
      <c r="G6978" s="68" t="s">
        <v>4563</v>
      </c>
      <c r="H6978" s="69">
        <v>115034920</v>
      </c>
      <c r="I6978" s="68" t="s">
        <v>5153</v>
      </c>
      <c r="J6978" s="70"/>
      <c r="K6978" s="68"/>
    </row>
    <row r="6979" spans="1:11">
      <c r="A6979" s="67" t="s">
        <v>3709</v>
      </c>
      <c r="B6979" s="68" t="s">
        <v>3710</v>
      </c>
      <c r="C6979" s="68" t="s">
        <v>3693</v>
      </c>
      <c r="D6979" s="68" t="s">
        <v>3694</v>
      </c>
      <c r="E6979" s="68" t="s">
        <v>4562</v>
      </c>
      <c r="F6979" s="68" t="s">
        <v>4562</v>
      </c>
      <c r="G6979" s="68" t="s">
        <v>4563</v>
      </c>
      <c r="H6979" s="69">
        <v>2801334</v>
      </c>
      <c r="I6979" s="68" t="s">
        <v>5153</v>
      </c>
      <c r="J6979" s="70"/>
      <c r="K6979" s="68"/>
    </row>
    <row r="6980" spans="1:11">
      <c r="A6980" s="67" t="s">
        <v>3711</v>
      </c>
      <c r="B6980" s="68" t="s">
        <v>3712</v>
      </c>
      <c r="C6980" s="68" t="s">
        <v>3693</v>
      </c>
      <c r="D6980" s="68" t="s">
        <v>3694</v>
      </c>
      <c r="E6980" s="68" t="s">
        <v>4562</v>
      </c>
      <c r="F6980" s="68" t="s">
        <v>4562</v>
      </c>
      <c r="G6980" s="68" t="s">
        <v>4563</v>
      </c>
      <c r="H6980" s="69">
        <v>10276976</v>
      </c>
      <c r="I6980" s="68" t="s">
        <v>5153</v>
      </c>
      <c r="J6980" s="70"/>
      <c r="K6980" s="68"/>
    </row>
    <row r="6981" spans="1:11">
      <c r="A6981" s="67" t="s">
        <v>3719</v>
      </c>
      <c r="B6981" s="68" t="s">
        <v>3720</v>
      </c>
      <c r="C6981" s="68" t="s">
        <v>3693</v>
      </c>
      <c r="D6981" s="68" t="s">
        <v>3694</v>
      </c>
      <c r="E6981" s="68" t="s">
        <v>4562</v>
      </c>
      <c r="F6981" s="68" t="s">
        <v>4562</v>
      </c>
      <c r="G6981" s="68" t="s">
        <v>4563</v>
      </c>
      <c r="H6981" s="69">
        <v>2862350</v>
      </c>
      <c r="I6981" s="68" t="s">
        <v>5153</v>
      </c>
      <c r="J6981" s="70"/>
      <c r="K6981" s="68"/>
    </row>
    <row r="6982" spans="1:11">
      <c r="A6982" s="67" t="s">
        <v>4564</v>
      </c>
      <c r="B6982" s="68" t="s">
        <v>4565</v>
      </c>
      <c r="C6982" s="68" t="s">
        <v>3693</v>
      </c>
      <c r="D6982" s="68" t="s">
        <v>3694</v>
      </c>
      <c r="E6982" s="68" t="s">
        <v>4562</v>
      </c>
      <c r="F6982" s="68" t="s">
        <v>4562</v>
      </c>
      <c r="G6982" s="68" t="s">
        <v>4563</v>
      </c>
      <c r="H6982" s="69">
        <v>14254499</v>
      </c>
      <c r="I6982" s="68" t="s">
        <v>5153</v>
      </c>
      <c r="J6982" s="70"/>
      <c r="K6982" s="68"/>
    </row>
    <row r="6983" spans="1:11">
      <c r="A6983" s="67" t="s">
        <v>3751</v>
      </c>
      <c r="B6983" s="68" t="s">
        <v>3752</v>
      </c>
      <c r="C6983" s="68" t="s">
        <v>3749</v>
      </c>
      <c r="D6983" s="68" t="s">
        <v>3750</v>
      </c>
      <c r="E6983" s="68" t="s">
        <v>4562</v>
      </c>
      <c r="F6983" s="68" t="s">
        <v>4562</v>
      </c>
      <c r="G6983" s="68" t="s">
        <v>4563</v>
      </c>
      <c r="H6983" s="69">
        <v>9577380</v>
      </c>
      <c r="I6983" s="68" t="s">
        <v>5153</v>
      </c>
      <c r="J6983" s="70"/>
      <c r="K6983" s="68"/>
    </row>
    <row r="6984" spans="1:11">
      <c r="A6984" s="67" t="s">
        <v>3753</v>
      </c>
      <c r="B6984" s="68" t="s">
        <v>3754</v>
      </c>
      <c r="C6984" s="68" t="s">
        <v>3749</v>
      </c>
      <c r="D6984" s="68" t="s">
        <v>3750</v>
      </c>
      <c r="E6984" s="68" t="s">
        <v>4562</v>
      </c>
      <c r="F6984" s="68" t="s">
        <v>4562</v>
      </c>
      <c r="G6984" s="68" t="s">
        <v>4563</v>
      </c>
      <c r="H6984" s="69">
        <v>39945</v>
      </c>
      <c r="I6984" s="68" t="s">
        <v>5153</v>
      </c>
      <c r="J6984" s="70"/>
      <c r="K6984" s="68"/>
    </row>
    <row r="6985" spans="1:11">
      <c r="A6985" s="67" t="s">
        <v>3767</v>
      </c>
      <c r="B6985" s="68" t="s">
        <v>3768</v>
      </c>
      <c r="C6985" s="68" t="s">
        <v>3765</v>
      </c>
      <c r="D6985" s="68" t="s">
        <v>3766</v>
      </c>
      <c r="E6985" s="68" t="s">
        <v>4562</v>
      </c>
      <c r="F6985" s="68" t="s">
        <v>4562</v>
      </c>
      <c r="G6985" s="68" t="s">
        <v>4563</v>
      </c>
      <c r="H6985" s="69">
        <v>3869598</v>
      </c>
      <c r="I6985" s="68" t="s">
        <v>5153</v>
      </c>
      <c r="J6985" s="70"/>
      <c r="K6985" s="68"/>
    </row>
    <row r="6986" spans="1:11">
      <c r="A6986" s="67" t="s">
        <v>3785</v>
      </c>
      <c r="B6986" s="68" t="s">
        <v>3786</v>
      </c>
      <c r="C6986" s="68" t="s">
        <v>3783</v>
      </c>
      <c r="D6986" s="68" t="s">
        <v>3784</v>
      </c>
      <c r="E6986" s="68" t="s">
        <v>4562</v>
      </c>
      <c r="F6986" s="68" t="s">
        <v>4562</v>
      </c>
      <c r="G6986" s="68" t="s">
        <v>4563</v>
      </c>
      <c r="H6986" s="69">
        <v>112500</v>
      </c>
      <c r="I6986" s="68" t="s">
        <v>5153</v>
      </c>
      <c r="J6986" s="70"/>
      <c r="K6986" s="68"/>
    </row>
    <row r="6987" spans="1:11">
      <c r="A6987" s="67" t="s">
        <v>3787</v>
      </c>
      <c r="B6987" s="68" t="s">
        <v>3788</v>
      </c>
      <c r="C6987" s="68" t="s">
        <v>3783</v>
      </c>
      <c r="D6987" s="68" t="s">
        <v>3784</v>
      </c>
      <c r="E6987" s="68" t="s">
        <v>4562</v>
      </c>
      <c r="F6987" s="68" t="s">
        <v>4562</v>
      </c>
      <c r="G6987" s="68" t="s">
        <v>4563</v>
      </c>
      <c r="H6987" s="69">
        <v>460000</v>
      </c>
      <c r="I6987" s="68" t="s">
        <v>5153</v>
      </c>
      <c r="J6987" s="70"/>
      <c r="K6987" s="68"/>
    </row>
    <row r="6988" spans="1:11">
      <c r="A6988" s="67" t="s">
        <v>3789</v>
      </c>
      <c r="B6988" s="68" t="s">
        <v>3790</v>
      </c>
      <c r="C6988" s="68" t="s">
        <v>3783</v>
      </c>
      <c r="D6988" s="68" t="s">
        <v>3784</v>
      </c>
      <c r="E6988" s="68" t="s">
        <v>4562</v>
      </c>
      <c r="F6988" s="68" t="s">
        <v>4562</v>
      </c>
      <c r="G6988" s="68" t="s">
        <v>4563</v>
      </c>
      <c r="H6988" s="69">
        <v>10114681</v>
      </c>
      <c r="I6988" s="68" t="s">
        <v>5153</v>
      </c>
      <c r="J6988" s="70"/>
      <c r="K6988" s="68"/>
    </row>
    <row r="6989" spans="1:11">
      <c r="A6989" s="67" t="s">
        <v>3803</v>
      </c>
      <c r="B6989" s="68" t="s">
        <v>3804</v>
      </c>
      <c r="C6989" s="68" t="s">
        <v>3805</v>
      </c>
      <c r="D6989" s="68" t="s">
        <v>3806</v>
      </c>
      <c r="E6989" s="68" t="s">
        <v>4562</v>
      </c>
      <c r="F6989" s="68" t="s">
        <v>4562</v>
      </c>
      <c r="G6989" s="68" t="s">
        <v>4563</v>
      </c>
      <c r="H6989" s="69">
        <v>99533603</v>
      </c>
      <c r="I6989" s="68" t="s">
        <v>5153</v>
      </c>
      <c r="J6989" s="70"/>
      <c r="K6989" s="68"/>
    </row>
    <row r="6990" spans="1:11">
      <c r="A6990" s="67" t="s">
        <v>3807</v>
      </c>
      <c r="B6990" s="68" t="s">
        <v>3808</v>
      </c>
      <c r="C6990" s="68" t="s">
        <v>3805</v>
      </c>
      <c r="D6990" s="68" t="s">
        <v>3806</v>
      </c>
      <c r="E6990" s="68" t="s">
        <v>4562</v>
      </c>
      <c r="F6990" s="68" t="s">
        <v>4562</v>
      </c>
      <c r="G6990" s="68" t="s">
        <v>4563</v>
      </c>
      <c r="H6990" s="69">
        <v>35933376</v>
      </c>
      <c r="I6990" s="68" t="s">
        <v>5153</v>
      </c>
      <c r="J6990" s="70"/>
      <c r="K6990" s="68"/>
    </row>
    <row r="6991" spans="1:11">
      <c r="A6991" s="67" t="s">
        <v>3822</v>
      </c>
      <c r="B6991" s="68" t="s">
        <v>3823</v>
      </c>
      <c r="C6991" s="68" t="s">
        <v>3824</v>
      </c>
      <c r="D6991" s="68" t="s">
        <v>3825</v>
      </c>
      <c r="E6991" s="68" t="s">
        <v>4562</v>
      </c>
      <c r="F6991" s="68" t="s">
        <v>4562</v>
      </c>
      <c r="G6991" s="68" t="s">
        <v>4563</v>
      </c>
      <c r="H6991" s="69">
        <v>33526533</v>
      </c>
      <c r="I6991" s="68" t="s">
        <v>5153</v>
      </c>
      <c r="J6991" s="70"/>
      <c r="K6991" s="68"/>
    </row>
    <row r="6992" spans="1:11">
      <c r="A6992" s="67" t="s">
        <v>3826</v>
      </c>
      <c r="B6992" s="68" t="s">
        <v>3827</v>
      </c>
      <c r="C6992" s="68" t="s">
        <v>3824</v>
      </c>
      <c r="D6992" s="68" t="s">
        <v>3825</v>
      </c>
      <c r="E6992" s="68" t="s">
        <v>4562</v>
      </c>
      <c r="F6992" s="68" t="s">
        <v>4562</v>
      </c>
      <c r="G6992" s="68" t="s">
        <v>4563</v>
      </c>
      <c r="H6992" s="69">
        <v>13196799</v>
      </c>
      <c r="I6992" s="68" t="s">
        <v>5153</v>
      </c>
      <c r="J6992" s="70"/>
      <c r="K6992" s="68"/>
    </row>
    <row r="6993" spans="1:11">
      <c r="A6993" s="67" t="s">
        <v>3828</v>
      </c>
      <c r="B6993" s="68" t="s">
        <v>3829</v>
      </c>
      <c r="C6993" s="68" t="s">
        <v>3824</v>
      </c>
      <c r="D6993" s="68" t="s">
        <v>3825</v>
      </c>
      <c r="E6993" s="68" t="s">
        <v>4562</v>
      </c>
      <c r="F6993" s="68" t="s">
        <v>4562</v>
      </c>
      <c r="G6993" s="68" t="s">
        <v>4563</v>
      </c>
      <c r="H6993" s="69">
        <v>1234500</v>
      </c>
      <c r="I6993" s="68" t="s">
        <v>5153</v>
      </c>
      <c r="J6993" s="70"/>
      <c r="K6993" s="68"/>
    </row>
    <row r="6994" spans="1:11">
      <c r="A6994" s="67" t="s">
        <v>3850</v>
      </c>
      <c r="B6994" s="68" t="s">
        <v>3851</v>
      </c>
      <c r="C6994" s="68" t="s">
        <v>3846</v>
      </c>
      <c r="D6994" s="68" t="s">
        <v>3847</v>
      </c>
      <c r="E6994" s="68" t="s">
        <v>4562</v>
      </c>
      <c r="F6994" s="68" t="s">
        <v>4562</v>
      </c>
      <c r="G6994" s="68" t="s">
        <v>4563</v>
      </c>
      <c r="H6994" s="69">
        <v>5547520</v>
      </c>
      <c r="I6994" s="68" t="s">
        <v>5153</v>
      </c>
      <c r="J6994" s="70"/>
      <c r="K6994" s="68"/>
    </row>
    <row r="6995" spans="1:11">
      <c r="A6995" s="67" t="s">
        <v>3854</v>
      </c>
      <c r="B6995" s="68" t="s">
        <v>3855</v>
      </c>
      <c r="C6995" s="68" t="s">
        <v>3846</v>
      </c>
      <c r="D6995" s="68" t="s">
        <v>3847</v>
      </c>
      <c r="E6995" s="68" t="s">
        <v>4562</v>
      </c>
      <c r="F6995" s="68" t="s">
        <v>4562</v>
      </c>
      <c r="G6995" s="68" t="s">
        <v>4563</v>
      </c>
      <c r="H6995" s="69">
        <v>131161244</v>
      </c>
      <c r="I6995" s="68" t="s">
        <v>5153</v>
      </c>
      <c r="J6995" s="70"/>
      <c r="K6995" s="68"/>
    </row>
    <row r="6996" spans="1:11">
      <c r="A6996" s="67" t="s">
        <v>3856</v>
      </c>
      <c r="B6996" s="68" t="s">
        <v>3857</v>
      </c>
      <c r="C6996" s="68" t="s">
        <v>3846</v>
      </c>
      <c r="D6996" s="68" t="s">
        <v>3847</v>
      </c>
      <c r="E6996" s="68" t="s">
        <v>4562</v>
      </c>
      <c r="F6996" s="68" t="s">
        <v>4562</v>
      </c>
      <c r="G6996" s="68" t="s">
        <v>4563</v>
      </c>
      <c r="H6996" s="69">
        <v>207914963</v>
      </c>
      <c r="I6996" s="68" t="s">
        <v>5153</v>
      </c>
      <c r="J6996" s="70"/>
      <c r="K6996" s="68"/>
    </row>
    <row r="6997" spans="1:11">
      <c r="A6997" s="67" t="s">
        <v>3858</v>
      </c>
      <c r="B6997" s="68" t="s">
        <v>3859</v>
      </c>
      <c r="C6997" s="68" t="s">
        <v>3846</v>
      </c>
      <c r="D6997" s="68" t="s">
        <v>3847</v>
      </c>
      <c r="E6997" s="68" t="s">
        <v>4562</v>
      </c>
      <c r="F6997" s="68" t="s">
        <v>4562</v>
      </c>
      <c r="G6997" s="68" t="s">
        <v>4563</v>
      </c>
      <c r="H6997" s="69">
        <v>64716268</v>
      </c>
      <c r="I6997" s="68" t="s">
        <v>5153</v>
      </c>
      <c r="J6997" s="70"/>
      <c r="K6997" s="68"/>
    </row>
    <row r="6998" spans="1:11">
      <c r="A6998" s="67" t="s">
        <v>3860</v>
      </c>
      <c r="B6998" s="68" t="s">
        <v>3861</v>
      </c>
      <c r="C6998" s="68" t="s">
        <v>3846</v>
      </c>
      <c r="D6998" s="68" t="s">
        <v>3847</v>
      </c>
      <c r="E6998" s="68" t="s">
        <v>4562</v>
      </c>
      <c r="F6998" s="68" t="s">
        <v>4562</v>
      </c>
      <c r="G6998" s="68" t="s">
        <v>4563</v>
      </c>
      <c r="H6998" s="69">
        <v>49078281</v>
      </c>
      <c r="I6998" s="68" t="s">
        <v>5153</v>
      </c>
      <c r="J6998" s="70"/>
      <c r="K6998" s="68"/>
    </row>
    <row r="6999" spans="1:11">
      <c r="A6999" s="67" t="s">
        <v>3862</v>
      </c>
      <c r="B6999" s="68" t="s">
        <v>3863</v>
      </c>
      <c r="C6999" s="68" t="s">
        <v>3846</v>
      </c>
      <c r="D6999" s="68" t="s">
        <v>3847</v>
      </c>
      <c r="E6999" s="68" t="s">
        <v>4562</v>
      </c>
      <c r="F6999" s="68" t="s">
        <v>4562</v>
      </c>
      <c r="G6999" s="68" t="s">
        <v>4563</v>
      </c>
      <c r="H6999" s="69">
        <v>9115669</v>
      </c>
      <c r="I6999" s="68" t="s">
        <v>5153</v>
      </c>
      <c r="J6999" s="70"/>
      <c r="K6999" s="68"/>
    </row>
    <row r="7000" spans="1:11">
      <c r="A7000" s="67" t="s">
        <v>3866</v>
      </c>
      <c r="B7000" s="68" t="s">
        <v>3867</v>
      </c>
      <c r="C7000" s="68" t="s">
        <v>3846</v>
      </c>
      <c r="D7000" s="68" t="s">
        <v>3847</v>
      </c>
      <c r="E7000" s="68" t="s">
        <v>4562</v>
      </c>
      <c r="F7000" s="68" t="s">
        <v>4562</v>
      </c>
      <c r="G7000" s="68" t="s">
        <v>4563</v>
      </c>
      <c r="H7000" s="69">
        <v>9032142</v>
      </c>
      <c r="I7000" s="68" t="s">
        <v>5153</v>
      </c>
      <c r="J7000" s="70"/>
      <c r="K7000" s="68"/>
    </row>
    <row r="7001" spans="1:11">
      <c r="A7001" s="67" t="s">
        <v>3868</v>
      </c>
      <c r="B7001" s="68" t="s">
        <v>3869</v>
      </c>
      <c r="C7001" s="68" t="s">
        <v>3846</v>
      </c>
      <c r="D7001" s="68" t="s">
        <v>3847</v>
      </c>
      <c r="E7001" s="68" t="s">
        <v>4562</v>
      </c>
      <c r="F7001" s="68" t="s">
        <v>4562</v>
      </c>
      <c r="G7001" s="68" t="s">
        <v>4563</v>
      </c>
      <c r="H7001" s="69">
        <v>95145653</v>
      </c>
      <c r="I7001" s="68" t="s">
        <v>5153</v>
      </c>
      <c r="J7001" s="70"/>
      <c r="K7001" s="68"/>
    </row>
    <row r="7002" spans="1:11">
      <c r="A7002" s="67" t="s">
        <v>3902</v>
      </c>
      <c r="B7002" s="68" t="s">
        <v>3903</v>
      </c>
      <c r="C7002" s="68" t="s">
        <v>3900</v>
      </c>
      <c r="D7002" s="68" t="s">
        <v>3901</v>
      </c>
      <c r="E7002" s="68" t="s">
        <v>4562</v>
      </c>
      <c r="F7002" s="68" t="s">
        <v>4562</v>
      </c>
      <c r="G7002" s="68" t="s">
        <v>4563</v>
      </c>
      <c r="H7002" s="69">
        <v>35960472</v>
      </c>
      <c r="I7002" s="68" t="s">
        <v>5153</v>
      </c>
      <c r="J7002" s="70"/>
      <c r="K7002" s="68"/>
    </row>
    <row r="7003" spans="1:11">
      <c r="A7003" s="67" t="s">
        <v>3904</v>
      </c>
      <c r="B7003" s="68" t="s">
        <v>3905</v>
      </c>
      <c r="C7003" s="68" t="s">
        <v>3900</v>
      </c>
      <c r="D7003" s="68" t="s">
        <v>3901</v>
      </c>
      <c r="E7003" s="68" t="s">
        <v>4562</v>
      </c>
      <c r="F7003" s="68" t="s">
        <v>4562</v>
      </c>
      <c r="G7003" s="68" t="s">
        <v>4563</v>
      </c>
      <c r="H7003" s="69">
        <v>152212986</v>
      </c>
      <c r="I7003" s="68" t="s">
        <v>5153</v>
      </c>
      <c r="J7003" s="70"/>
      <c r="K7003" s="68"/>
    </row>
    <row r="7004" spans="1:11">
      <c r="A7004" s="67" t="s">
        <v>3906</v>
      </c>
      <c r="B7004" s="68" t="s">
        <v>3907</v>
      </c>
      <c r="C7004" s="68" t="s">
        <v>3900</v>
      </c>
      <c r="D7004" s="68" t="s">
        <v>3901</v>
      </c>
      <c r="E7004" s="68" t="s">
        <v>4562</v>
      </c>
      <c r="F7004" s="68" t="s">
        <v>4562</v>
      </c>
      <c r="G7004" s="68" t="s">
        <v>4563</v>
      </c>
      <c r="H7004" s="69">
        <v>249658731</v>
      </c>
      <c r="I7004" s="68" t="s">
        <v>5153</v>
      </c>
      <c r="J7004" s="70"/>
      <c r="K7004" s="68"/>
    </row>
    <row r="7005" spans="1:11">
      <c r="A7005" s="67" t="s">
        <v>3908</v>
      </c>
      <c r="B7005" s="68" t="s">
        <v>3909</v>
      </c>
      <c r="C7005" s="68" t="s">
        <v>3900</v>
      </c>
      <c r="D7005" s="68" t="s">
        <v>3901</v>
      </c>
      <c r="E7005" s="68" t="s">
        <v>4562</v>
      </c>
      <c r="F7005" s="68" t="s">
        <v>4562</v>
      </c>
      <c r="G7005" s="68" t="s">
        <v>4563</v>
      </c>
      <c r="H7005" s="69">
        <v>1499500</v>
      </c>
      <c r="I7005" s="68" t="s">
        <v>5153</v>
      </c>
      <c r="J7005" s="70"/>
      <c r="K7005" s="68"/>
    </row>
    <row r="7006" spans="1:11">
      <c r="A7006" s="67" t="s">
        <v>3972</v>
      </c>
      <c r="B7006" s="68" t="s">
        <v>3973</v>
      </c>
      <c r="C7006" s="68" t="s">
        <v>3970</v>
      </c>
      <c r="D7006" s="68" t="s">
        <v>3971</v>
      </c>
      <c r="E7006" s="68" t="s">
        <v>4562</v>
      </c>
      <c r="F7006" s="68" t="s">
        <v>4562</v>
      </c>
      <c r="G7006" s="68" t="s">
        <v>4563</v>
      </c>
      <c r="H7006" s="69">
        <v>1797504</v>
      </c>
      <c r="I7006" s="68" t="s">
        <v>5153</v>
      </c>
      <c r="J7006" s="70"/>
      <c r="K7006" s="68"/>
    </row>
    <row r="7007" spans="1:11">
      <c r="A7007" s="67" t="s">
        <v>3974</v>
      </c>
      <c r="B7007" s="68" t="s">
        <v>3975</v>
      </c>
      <c r="C7007" s="68" t="s">
        <v>3970</v>
      </c>
      <c r="D7007" s="68" t="s">
        <v>3971</v>
      </c>
      <c r="E7007" s="68" t="s">
        <v>4562</v>
      </c>
      <c r="F7007" s="68" t="s">
        <v>4562</v>
      </c>
      <c r="G7007" s="68" t="s">
        <v>4563</v>
      </c>
      <c r="H7007" s="69">
        <v>1944408</v>
      </c>
      <c r="I7007" s="68" t="s">
        <v>5153</v>
      </c>
      <c r="J7007" s="70"/>
      <c r="K7007" s="68"/>
    </row>
    <row r="7008" spans="1:11">
      <c r="A7008" s="67" t="s">
        <v>4020</v>
      </c>
      <c r="B7008" s="68" t="s">
        <v>4021</v>
      </c>
      <c r="C7008" s="68" t="s">
        <v>4022</v>
      </c>
      <c r="D7008" s="68" t="s">
        <v>4023</v>
      </c>
      <c r="E7008" s="68" t="s">
        <v>4562</v>
      </c>
      <c r="F7008" s="68" t="s">
        <v>4562</v>
      </c>
      <c r="G7008" s="68" t="s">
        <v>4563</v>
      </c>
      <c r="H7008" s="69">
        <v>2111742</v>
      </c>
      <c r="I7008" s="68" t="s">
        <v>5153</v>
      </c>
      <c r="J7008" s="70"/>
      <c r="K7008" s="68"/>
    </row>
    <row r="7009" spans="1:11">
      <c r="A7009" s="67" t="s">
        <v>4048</v>
      </c>
      <c r="B7009" s="68" t="s">
        <v>4049</v>
      </c>
      <c r="C7009" s="68" t="s">
        <v>4042</v>
      </c>
      <c r="D7009" s="68" t="s">
        <v>4043</v>
      </c>
      <c r="E7009" s="68" t="s">
        <v>4562</v>
      </c>
      <c r="F7009" s="68" t="s">
        <v>4562</v>
      </c>
      <c r="G7009" s="68" t="s">
        <v>4563</v>
      </c>
      <c r="H7009" s="69">
        <v>69000</v>
      </c>
      <c r="I7009" s="68" t="s">
        <v>5153</v>
      </c>
      <c r="J7009" s="70"/>
      <c r="K7009" s="68"/>
    </row>
    <row r="7010" spans="1:11">
      <c r="A7010" s="67" t="s">
        <v>4050</v>
      </c>
      <c r="B7010" s="68" t="s">
        <v>4051</v>
      </c>
      <c r="C7010" s="68" t="s">
        <v>4042</v>
      </c>
      <c r="D7010" s="68" t="s">
        <v>4043</v>
      </c>
      <c r="E7010" s="68" t="s">
        <v>4562</v>
      </c>
      <c r="F7010" s="68" t="s">
        <v>4562</v>
      </c>
      <c r="G7010" s="68" t="s">
        <v>4563</v>
      </c>
      <c r="H7010" s="69">
        <v>956300</v>
      </c>
      <c r="I7010" s="68" t="s">
        <v>5153</v>
      </c>
      <c r="J7010" s="70"/>
      <c r="K7010" s="68"/>
    </row>
    <row r="7011" spans="1:11">
      <c r="A7011" s="67" t="s">
        <v>4070</v>
      </c>
      <c r="B7011" s="68" t="s">
        <v>4071</v>
      </c>
      <c r="C7011" s="68" t="s">
        <v>4072</v>
      </c>
      <c r="D7011" s="68" t="s">
        <v>4073</v>
      </c>
      <c r="E7011" s="68" t="s">
        <v>4562</v>
      </c>
      <c r="F7011" s="68" t="s">
        <v>4562</v>
      </c>
      <c r="G7011" s="68" t="s">
        <v>4563</v>
      </c>
      <c r="H7011" s="69">
        <v>17580655</v>
      </c>
      <c r="I7011" s="68" t="s">
        <v>5153</v>
      </c>
      <c r="J7011" s="70"/>
      <c r="K7011" s="68"/>
    </row>
    <row r="7012" spans="1:11">
      <c r="A7012" s="67" t="s">
        <v>4086</v>
      </c>
      <c r="B7012" s="68" t="s">
        <v>4087</v>
      </c>
      <c r="C7012" s="68" t="s">
        <v>4088</v>
      </c>
      <c r="D7012" s="68" t="s">
        <v>4089</v>
      </c>
      <c r="E7012" s="68" t="s">
        <v>4562</v>
      </c>
      <c r="F7012" s="68" t="s">
        <v>4562</v>
      </c>
      <c r="G7012" s="68" t="s">
        <v>4563</v>
      </c>
      <c r="H7012" s="69">
        <v>1766397</v>
      </c>
      <c r="I7012" s="68" t="s">
        <v>5153</v>
      </c>
      <c r="J7012" s="70"/>
      <c r="K7012" s="68"/>
    </row>
    <row r="7013" spans="1:11">
      <c r="A7013" s="67" t="s">
        <v>4124</v>
      </c>
      <c r="B7013" s="68" t="s">
        <v>4125</v>
      </c>
      <c r="C7013" s="68" t="s">
        <v>4126</v>
      </c>
      <c r="D7013" s="68" t="s">
        <v>4127</v>
      </c>
      <c r="E7013" s="68" t="s">
        <v>4562</v>
      </c>
      <c r="F7013" s="68" t="s">
        <v>4562</v>
      </c>
      <c r="G7013" s="68" t="s">
        <v>4563</v>
      </c>
      <c r="H7013" s="69">
        <v>471089</v>
      </c>
      <c r="I7013" s="68" t="s">
        <v>5153</v>
      </c>
      <c r="J7013" s="70"/>
      <c r="K7013" s="68"/>
    </row>
    <row r="7014" spans="1:11">
      <c r="A7014" s="67" t="s">
        <v>3657</v>
      </c>
      <c r="B7014" s="68" t="s">
        <v>3658</v>
      </c>
      <c r="C7014" s="68" t="s">
        <v>3651</v>
      </c>
      <c r="D7014" s="68" t="s">
        <v>3652</v>
      </c>
      <c r="E7014" s="68" t="s">
        <v>4566</v>
      </c>
      <c r="F7014" s="68" t="s">
        <v>4566</v>
      </c>
      <c r="G7014" s="68" t="s">
        <v>4567</v>
      </c>
      <c r="H7014" s="69">
        <v>2275601</v>
      </c>
      <c r="I7014" s="68" t="s">
        <v>5153</v>
      </c>
      <c r="J7014" s="70"/>
      <c r="K7014" s="68"/>
    </row>
    <row r="7015" spans="1:11">
      <c r="A7015" s="67" t="s">
        <v>3661</v>
      </c>
      <c r="B7015" s="68" t="s">
        <v>3662</v>
      </c>
      <c r="C7015" s="68" t="s">
        <v>3651</v>
      </c>
      <c r="D7015" s="68" t="s">
        <v>3652</v>
      </c>
      <c r="E7015" s="68" t="s">
        <v>4566</v>
      </c>
      <c r="F7015" s="68" t="s">
        <v>4566</v>
      </c>
      <c r="G7015" s="68" t="s">
        <v>4567</v>
      </c>
      <c r="H7015" s="69">
        <v>2261062</v>
      </c>
      <c r="I7015" s="68" t="s">
        <v>5153</v>
      </c>
      <c r="J7015" s="70"/>
      <c r="K7015" s="68"/>
    </row>
    <row r="7016" spans="1:11">
      <c r="A7016" s="67" t="s">
        <v>3663</v>
      </c>
      <c r="B7016" s="68" t="s">
        <v>3664</v>
      </c>
      <c r="C7016" s="68" t="s">
        <v>3651</v>
      </c>
      <c r="D7016" s="68" t="s">
        <v>3652</v>
      </c>
      <c r="E7016" s="68" t="s">
        <v>4566</v>
      </c>
      <c r="F7016" s="68" t="s">
        <v>4566</v>
      </c>
      <c r="G7016" s="68" t="s">
        <v>4567</v>
      </c>
      <c r="H7016" s="69">
        <v>3047833</v>
      </c>
      <c r="I7016" s="68" t="s">
        <v>5153</v>
      </c>
      <c r="J7016" s="70"/>
      <c r="K7016" s="68"/>
    </row>
    <row r="7017" spans="1:11">
      <c r="A7017" s="67" t="s">
        <v>3665</v>
      </c>
      <c r="B7017" s="68" t="s">
        <v>3666</v>
      </c>
      <c r="C7017" s="68" t="s">
        <v>3651</v>
      </c>
      <c r="D7017" s="68" t="s">
        <v>3652</v>
      </c>
      <c r="E7017" s="68" t="s">
        <v>4566</v>
      </c>
      <c r="F7017" s="68" t="s">
        <v>4566</v>
      </c>
      <c r="G7017" s="68" t="s">
        <v>4567</v>
      </c>
      <c r="H7017" s="69">
        <v>464352</v>
      </c>
      <c r="I7017" s="68" t="s">
        <v>5153</v>
      </c>
      <c r="J7017" s="70"/>
      <c r="K7017" s="68"/>
    </row>
    <row r="7018" spans="1:11">
      <c r="A7018" s="67" t="s">
        <v>3699</v>
      </c>
      <c r="B7018" s="68" t="s">
        <v>3700</v>
      </c>
      <c r="C7018" s="68" t="s">
        <v>3693</v>
      </c>
      <c r="D7018" s="68" t="s">
        <v>3694</v>
      </c>
      <c r="E7018" s="68" t="s">
        <v>4566</v>
      </c>
      <c r="F7018" s="68" t="s">
        <v>4566</v>
      </c>
      <c r="G7018" s="68" t="s">
        <v>4567</v>
      </c>
      <c r="H7018" s="69">
        <v>810761</v>
      </c>
      <c r="I7018" s="68" t="s">
        <v>5153</v>
      </c>
      <c r="J7018" s="70"/>
      <c r="K7018" s="68"/>
    </row>
    <row r="7019" spans="1:11">
      <c r="A7019" s="67" t="s">
        <v>3701</v>
      </c>
      <c r="B7019" s="68" t="s">
        <v>3702</v>
      </c>
      <c r="C7019" s="68" t="s">
        <v>3693</v>
      </c>
      <c r="D7019" s="68" t="s">
        <v>3694</v>
      </c>
      <c r="E7019" s="68" t="s">
        <v>4566</v>
      </c>
      <c r="F7019" s="68" t="s">
        <v>4566</v>
      </c>
      <c r="G7019" s="68" t="s">
        <v>4567</v>
      </c>
      <c r="H7019" s="69">
        <v>899725</v>
      </c>
      <c r="I7019" s="68" t="s">
        <v>5153</v>
      </c>
      <c r="J7019" s="70"/>
      <c r="K7019" s="68"/>
    </row>
    <row r="7020" spans="1:11">
      <c r="A7020" s="67" t="s">
        <v>3703</v>
      </c>
      <c r="B7020" s="68" t="s">
        <v>3704</v>
      </c>
      <c r="C7020" s="68" t="s">
        <v>3693</v>
      </c>
      <c r="D7020" s="68" t="s">
        <v>3694</v>
      </c>
      <c r="E7020" s="68" t="s">
        <v>4566</v>
      </c>
      <c r="F7020" s="68" t="s">
        <v>4566</v>
      </c>
      <c r="G7020" s="68" t="s">
        <v>4567</v>
      </c>
      <c r="H7020" s="69">
        <v>2192050</v>
      </c>
      <c r="I7020" s="68" t="s">
        <v>5153</v>
      </c>
      <c r="J7020" s="70"/>
      <c r="K7020" s="68"/>
    </row>
    <row r="7021" spans="1:11">
      <c r="A7021" s="67" t="s">
        <v>3707</v>
      </c>
      <c r="B7021" s="68" t="s">
        <v>3708</v>
      </c>
      <c r="C7021" s="68" t="s">
        <v>3693</v>
      </c>
      <c r="D7021" s="68" t="s">
        <v>3694</v>
      </c>
      <c r="E7021" s="68" t="s">
        <v>4566</v>
      </c>
      <c r="F7021" s="68" t="s">
        <v>4566</v>
      </c>
      <c r="G7021" s="68" t="s">
        <v>4567</v>
      </c>
      <c r="H7021" s="69">
        <v>593482</v>
      </c>
      <c r="I7021" s="68" t="s">
        <v>5153</v>
      </c>
      <c r="J7021" s="70"/>
      <c r="K7021" s="68"/>
    </row>
    <row r="7022" spans="1:11">
      <c r="A7022" s="67" t="s">
        <v>3715</v>
      </c>
      <c r="B7022" s="68" t="s">
        <v>3716</v>
      </c>
      <c r="C7022" s="68" t="s">
        <v>3693</v>
      </c>
      <c r="D7022" s="68" t="s">
        <v>3694</v>
      </c>
      <c r="E7022" s="68" t="s">
        <v>4566</v>
      </c>
      <c r="F7022" s="68" t="s">
        <v>4566</v>
      </c>
      <c r="G7022" s="68" t="s">
        <v>4567</v>
      </c>
      <c r="H7022" s="69">
        <v>73667</v>
      </c>
      <c r="I7022" s="68" t="s">
        <v>5153</v>
      </c>
      <c r="J7022" s="70"/>
      <c r="K7022" s="68"/>
    </row>
    <row r="7023" spans="1:11">
      <c r="A7023" s="67" t="s">
        <v>3719</v>
      </c>
      <c r="B7023" s="68" t="s">
        <v>3720</v>
      </c>
      <c r="C7023" s="68" t="s">
        <v>3693</v>
      </c>
      <c r="D7023" s="68" t="s">
        <v>3694</v>
      </c>
      <c r="E7023" s="68" t="s">
        <v>4566</v>
      </c>
      <c r="F7023" s="68" t="s">
        <v>4566</v>
      </c>
      <c r="G7023" s="68" t="s">
        <v>4567</v>
      </c>
      <c r="H7023" s="69">
        <v>2639902</v>
      </c>
      <c r="I7023" s="68" t="s">
        <v>5153</v>
      </c>
      <c r="J7023" s="70"/>
      <c r="K7023" s="68"/>
    </row>
    <row r="7024" spans="1:11">
      <c r="A7024" s="67" t="s">
        <v>3751</v>
      </c>
      <c r="B7024" s="68" t="s">
        <v>3752</v>
      </c>
      <c r="C7024" s="68" t="s">
        <v>3749</v>
      </c>
      <c r="D7024" s="68" t="s">
        <v>3750</v>
      </c>
      <c r="E7024" s="68" t="s">
        <v>4566</v>
      </c>
      <c r="F7024" s="68" t="s">
        <v>4566</v>
      </c>
      <c r="G7024" s="68" t="s">
        <v>4567</v>
      </c>
      <c r="H7024" s="69">
        <v>190000</v>
      </c>
      <c r="I7024" s="68" t="s">
        <v>5153</v>
      </c>
      <c r="J7024" s="70"/>
      <c r="K7024" s="68"/>
    </row>
    <row r="7025" spans="1:11">
      <c r="A7025" s="67" t="s">
        <v>3803</v>
      </c>
      <c r="B7025" s="68" t="s">
        <v>3804</v>
      </c>
      <c r="C7025" s="68" t="s">
        <v>3805</v>
      </c>
      <c r="D7025" s="68" t="s">
        <v>3806</v>
      </c>
      <c r="E7025" s="68" t="s">
        <v>4566</v>
      </c>
      <c r="F7025" s="68" t="s">
        <v>4566</v>
      </c>
      <c r="G7025" s="68" t="s">
        <v>4567</v>
      </c>
      <c r="H7025" s="69">
        <v>286675</v>
      </c>
      <c r="I7025" s="68" t="s">
        <v>5153</v>
      </c>
      <c r="J7025" s="70"/>
      <c r="K7025" s="68"/>
    </row>
    <row r="7026" spans="1:11">
      <c r="A7026" s="67" t="s">
        <v>3807</v>
      </c>
      <c r="B7026" s="68" t="s">
        <v>3808</v>
      </c>
      <c r="C7026" s="68" t="s">
        <v>3805</v>
      </c>
      <c r="D7026" s="68" t="s">
        <v>3806</v>
      </c>
      <c r="E7026" s="68" t="s">
        <v>4566</v>
      </c>
      <c r="F7026" s="68" t="s">
        <v>4566</v>
      </c>
      <c r="G7026" s="68" t="s">
        <v>4567</v>
      </c>
      <c r="H7026" s="69">
        <v>2184246</v>
      </c>
      <c r="I7026" s="68" t="s">
        <v>5153</v>
      </c>
      <c r="J7026" s="70"/>
      <c r="K7026" s="68"/>
    </row>
    <row r="7027" spans="1:11">
      <c r="A7027" s="67" t="s">
        <v>3822</v>
      </c>
      <c r="B7027" s="68" t="s">
        <v>3823</v>
      </c>
      <c r="C7027" s="68" t="s">
        <v>3824</v>
      </c>
      <c r="D7027" s="68" t="s">
        <v>3825</v>
      </c>
      <c r="E7027" s="68" t="s">
        <v>4566</v>
      </c>
      <c r="F7027" s="68" t="s">
        <v>4566</v>
      </c>
      <c r="G7027" s="68" t="s">
        <v>4567</v>
      </c>
      <c r="H7027" s="69">
        <v>874000</v>
      </c>
      <c r="I7027" s="68" t="s">
        <v>5153</v>
      </c>
      <c r="J7027" s="70"/>
      <c r="K7027" s="68"/>
    </row>
    <row r="7028" spans="1:11">
      <c r="A7028" s="67" t="s">
        <v>3854</v>
      </c>
      <c r="B7028" s="68" t="s">
        <v>3855</v>
      </c>
      <c r="C7028" s="68" t="s">
        <v>3846</v>
      </c>
      <c r="D7028" s="68" t="s">
        <v>3847</v>
      </c>
      <c r="E7028" s="68" t="s">
        <v>4566</v>
      </c>
      <c r="F7028" s="68" t="s">
        <v>4566</v>
      </c>
      <c r="G7028" s="68" t="s">
        <v>4567</v>
      </c>
      <c r="H7028" s="69">
        <v>260500</v>
      </c>
      <c r="I7028" s="68" t="s">
        <v>5153</v>
      </c>
      <c r="J7028" s="70"/>
      <c r="K7028" s="68"/>
    </row>
    <row r="7029" spans="1:11">
      <c r="A7029" s="67" t="s">
        <v>3856</v>
      </c>
      <c r="B7029" s="68" t="s">
        <v>3857</v>
      </c>
      <c r="C7029" s="68" t="s">
        <v>3846</v>
      </c>
      <c r="D7029" s="68" t="s">
        <v>3847</v>
      </c>
      <c r="E7029" s="68" t="s">
        <v>4566</v>
      </c>
      <c r="F7029" s="68" t="s">
        <v>4566</v>
      </c>
      <c r="G7029" s="68" t="s">
        <v>4567</v>
      </c>
      <c r="H7029" s="69">
        <v>1527419</v>
      </c>
      <c r="I7029" s="68" t="s">
        <v>5153</v>
      </c>
      <c r="J7029" s="70"/>
      <c r="K7029" s="68"/>
    </row>
    <row r="7030" spans="1:11">
      <c r="A7030" s="67" t="s">
        <v>3858</v>
      </c>
      <c r="B7030" s="68" t="s">
        <v>3859</v>
      </c>
      <c r="C7030" s="68" t="s">
        <v>3846</v>
      </c>
      <c r="D7030" s="68" t="s">
        <v>3847</v>
      </c>
      <c r="E7030" s="68" t="s">
        <v>4566</v>
      </c>
      <c r="F7030" s="68" t="s">
        <v>4566</v>
      </c>
      <c r="G7030" s="68" t="s">
        <v>4567</v>
      </c>
      <c r="H7030" s="69">
        <v>2483376</v>
      </c>
      <c r="I7030" s="68" t="s">
        <v>5153</v>
      </c>
      <c r="J7030" s="70"/>
      <c r="K7030" s="68"/>
    </row>
    <row r="7031" spans="1:11">
      <c r="A7031" s="67" t="s">
        <v>3866</v>
      </c>
      <c r="B7031" s="68" t="s">
        <v>3867</v>
      </c>
      <c r="C7031" s="68" t="s">
        <v>3846</v>
      </c>
      <c r="D7031" s="68" t="s">
        <v>3847</v>
      </c>
      <c r="E7031" s="68" t="s">
        <v>4566</v>
      </c>
      <c r="F7031" s="68" t="s">
        <v>4566</v>
      </c>
      <c r="G7031" s="68" t="s">
        <v>4567</v>
      </c>
      <c r="H7031" s="69">
        <v>1963562</v>
      </c>
      <c r="I7031" s="68" t="s">
        <v>5153</v>
      </c>
      <c r="J7031" s="70"/>
      <c r="K7031" s="68"/>
    </row>
    <row r="7032" spans="1:11">
      <c r="A7032" s="67" t="s">
        <v>3868</v>
      </c>
      <c r="B7032" s="68" t="s">
        <v>3869</v>
      </c>
      <c r="C7032" s="68" t="s">
        <v>3846</v>
      </c>
      <c r="D7032" s="68" t="s">
        <v>3847</v>
      </c>
      <c r="E7032" s="68" t="s">
        <v>4566</v>
      </c>
      <c r="F7032" s="68" t="s">
        <v>4566</v>
      </c>
      <c r="G7032" s="68" t="s">
        <v>4567</v>
      </c>
      <c r="H7032" s="69">
        <v>733526</v>
      </c>
      <c r="I7032" s="68" t="s">
        <v>5153</v>
      </c>
      <c r="J7032" s="70"/>
      <c r="K7032" s="68"/>
    </row>
    <row r="7033" spans="1:11">
      <c r="A7033" s="67" t="s">
        <v>3904</v>
      </c>
      <c r="B7033" s="68" t="s">
        <v>3905</v>
      </c>
      <c r="C7033" s="68" t="s">
        <v>3900</v>
      </c>
      <c r="D7033" s="68" t="s">
        <v>3901</v>
      </c>
      <c r="E7033" s="68" t="s">
        <v>4566</v>
      </c>
      <c r="F7033" s="68" t="s">
        <v>4566</v>
      </c>
      <c r="G7033" s="68" t="s">
        <v>4567</v>
      </c>
      <c r="H7033" s="69">
        <v>12373375</v>
      </c>
      <c r="I7033" s="68" t="s">
        <v>5153</v>
      </c>
      <c r="J7033" s="70"/>
      <c r="K7033" s="68"/>
    </row>
    <row r="7034" spans="1:11">
      <c r="A7034" s="67" t="s">
        <v>3906</v>
      </c>
      <c r="B7034" s="68" t="s">
        <v>3907</v>
      </c>
      <c r="C7034" s="68" t="s">
        <v>3900</v>
      </c>
      <c r="D7034" s="68" t="s">
        <v>3901</v>
      </c>
      <c r="E7034" s="68" t="s">
        <v>4566</v>
      </c>
      <c r="F7034" s="68" t="s">
        <v>4566</v>
      </c>
      <c r="G7034" s="68" t="s">
        <v>4567</v>
      </c>
      <c r="H7034" s="69">
        <v>2144086</v>
      </c>
      <c r="I7034" s="68" t="s">
        <v>5153</v>
      </c>
      <c r="J7034" s="70"/>
      <c r="K7034" s="68"/>
    </row>
    <row r="7035" spans="1:11">
      <c r="A7035" s="67" t="s">
        <v>3908</v>
      </c>
      <c r="B7035" s="68" t="s">
        <v>3909</v>
      </c>
      <c r="C7035" s="68" t="s">
        <v>3900</v>
      </c>
      <c r="D7035" s="68" t="s">
        <v>3901</v>
      </c>
      <c r="E7035" s="68" t="s">
        <v>4566</v>
      </c>
      <c r="F7035" s="68" t="s">
        <v>4566</v>
      </c>
      <c r="G7035" s="68" t="s">
        <v>4567</v>
      </c>
      <c r="H7035" s="69">
        <v>5952500</v>
      </c>
      <c r="I7035" s="68" t="s">
        <v>5153</v>
      </c>
      <c r="J7035" s="70"/>
      <c r="K7035" s="68"/>
    </row>
    <row r="7036" spans="1:11">
      <c r="A7036" s="67" t="s">
        <v>3922</v>
      </c>
      <c r="B7036" s="68" t="s">
        <v>3923</v>
      </c>
      <c r="C7036" s="68" t="s">
        <v>3924</v>
      </c>
      <c r="D7036" s="68" t="s">
        <v>3925</v>
      </c>
      <c r="E7036" s="68" t="s">
        <v>4566</v>
      </c>
      <c r="F7036" s="68" t="s">
        <v>4566</v>
      </c>
      <c r="G7036" s="68" t="s">
        <v>4567</v>
      </c>
      <c r="H7036" s="69">
        <v>240983</v>
      </c>
      <c r="I7036" s="68" t="s">
        <v>5153</v>
      </c>
      <c r="J7036" s="70"/>
      <c r="K7036" s="68"/>
    </row>
    <row r="7037" spans="1:11">
      <c r="A7037" s="67" t="s">
        <v>3950</v>
      </c>
      <c r="B7037" s="68" t="s">
        <v>3951</v>
      </c>
      <c r="C7037" s="68" t="s">
        <v>3952</v>
      </c>
      <c r="D7037" s="68" t="s">
        <v>3953</v>
      </c>
      <c r="E7037" s="68" t="s">
        <v>4566</v>
      </c>
      <c r="F7037" s="68" t="s">
        <v>4566</v>
      </c>
      <c r="G7037" s="68" t="s">
        <v>4567</v>
      </c>
      <c r="H7037" s="69">
        <v>424539</v>
      </c>
      <c r="I7037" s="68" t="s">
        <v>5153</v>
      </c>
      <c r="J7037" s="70"/>
      <c r="K7037" s="68"/>
    </row>
    <row r="7038" spans="1:11">
      <c r="A7038" s="67" t="s">
        <v>3954</v>
      </c>
      <c r="B7038" s="68" t="s">
        <v>3955</v>
      </c>
      <c r="C7038" s="68" t="s">
        <v>3952</v>
      </c>
      <c r="D7038" s="68" t="s">
        <v>3953</v>
      </c>
      <c r="E7038" s="68" t="s">
        <v>4566</v>
      </c>
      <c r="F7038" s="68" t="s">
        <v>4566</v>
      </c>
      <c r="G7038" s="68" t="s">
        <v>4567</v>
      </c>
      <c r="H7038" s="69">
        <v>1006020</v>
      </c>
      <c r="I7038" s="68" t="s">
        <v>5153</v>
      </c>
      <c r="J7038" s="70"/>
      <c r="K7038" s="68"/>
    </row>
    <row r="7039" spans="1:11">
      <c r="A7039" s="67" t="s">
        <v>3956</v>
      </c>
      <c r="B7039" s="68" t="s">
        <v>3957</v>
      </c>
      <c r="C7039" s="68" t="s">
        <v>3952</v>
      </c>
      <c r="D7039" s="68" t="s">
        <v>3953</v>
      </c>
      <c r="E7039" s="68" t="s">
        <v>4566</v>
      </c>
      <c r="F7039" s="68" t="s">
        <v>4566</v>
      </c>
      <c r="G7039" s="68" t="s">
        <v>4567</v>
      </c>
      <c r="H7039" s="69">
        <v>94250</v>
      </c>
      <c r="I7039" s="68" t="s">
        <v>5153</v>
      </c>
      <c r="J7039" s="70"/>
      <c r="K7039" s="68"/>
    </row>
    <row r="7040" spans="1:11">
      <c r="A7040" s="67" t="s">
        <v>3958</v>
      </c>
      <c r="B7040" s="68" t="s">
        <v>3959</v>
      </c>
      <c r="C7040" s="68" t="s">
        <v>3952</v>
      </c>
      <c r="D7040" s="68" t="s">
        <v>3953</v>
      </c>
      <c r="E7040" s="68" t="s">
        <v>4566</v>
      </c>
      <c r="F7040" s="68" t="s">
        <v>4566</v>
      </c>
      <c r="G7040" s="68" t="s">
        <v>4567</v>
      </c>
      <c r="H7040" s="69">
        <v>359550</v>
      </c>
      <c r="I7040" s="68" t="s">
        <v>5153</v>
      </c>
      <c r="J7040" s="70"/>
      <c r="K7040" s="68"/>
    </row>
    <row r="7041" spans="1:11">
      <c r="A7041" s="67" t="s">
        <v>3972</v>
      </c>
      <c r="B7041" s="68" t="s">
        <v>3973</v>
      </c>
      <c r="C7041" s="68" t="s">
        <v>3970</v>
      </c>
      <c r="D7041" s="68" t="s">
        <v>3971</v>
      </c>
      <c r="E7041" s="68" t="s">
        <v>4566</v>
      </c>
      <c r="F7041" s="68" t="s">
        <v>4566</v>
      </c>
      <c r="G7041" s="68" t="s">
        <v>4567</v>
      </c>
      <c r="H7041" s="69">
        <v>321440</v>
      </c>
      <c r="I7041" s="68" t="s">
        <v>5153</v>
      </c>
      <c r="J7041" s="70"/>
      <c r="K7041" s="68"/>
    </row>
    <row r="7042" spans="1:11">
      <c r="A7042" s="67" t="s">
        <v>3978</v>
      </c>
      <c r="B7042" s="68" t="s">
        <v>3979</v>
      </c>
      <c r="C7042" s="68" t="s">
        <v>3970</v>
      </c>
      <c r="D7042" s="68" t="s">
        <v>3971</v>
      </c>
      <c r="E7042" s="68" t="s">
        <v>4566</v>
      </c>
      <c r="F7042" s="68" t="s">
        <v>4566</v>
      </c>
      <c r="G7042" s="68" t="s">
        <v>4567</v>
      </c>
      <c r="H7042" s="69">
        <v>117285</v>
      </c>
      <c r="I7042" s="68" t="s">
        <v>5153</v>
      </c>
      <c r="J7042" s="70"/>
      <c r="K7042" s="68"/>
    </row>
    <row r="7043" spans="1:11">
      <c r="A7043" s="67" t="s">
        <v>4002</v>
      </c>
      <c r="B7043" s="68" t="s">
        <v>4003</v>
      </c>
      <c r="C7043" s="68" t="s">
        <v>4004</v>
      </c>
      <c r="D7043" s="68" t="s">
        <v>4005</v>
      </c>
      <c r="E7043" s="68" t="s">
        <v>4566</v>
      </c>
      <c r="F7043" s="68" t="s">
        <v>4566</v>
      </c>
      <c r="G7043" s="68" t="s">
        <v>4567</v>
      </c>
      <c r="H7043" s="69">
        <v>704164</v>
      </c>
      <c r="I7043" s="68" t="s">
        <v>5153</v>
      </c>
      <c r="J7043" s="70"/>
      <c r="K7043" s="68"/>
    </row>
    <row r="7044" spans="1:11">
      <c r="A7044" s="67" t="s">
        <v>4008</v>
      </c>
      <c r="B7044" s="68" t="s">
        <v>4009</v>
      </c>
      <c r="C7044" s="68" t="s">
        <v>4004</v>
      </c>
      <c r="D7044" s="68" t="s">
        <v>4005</v>
      </c>
      <c r="E7044" s="68" t="s">
        <v>4566</v>
      </c>
      <c r="F7044" s="68" t="s">
        <v>4566</v>
      </c>
      <c r="G7044" s="68" t="s">
        <v>4567</v>
      </c>
      <c r="H7044" s="69">
        <v>366528</v>
      </c>
      <c r="I7044" s="68" t="s">
        <v>5153</v>
      </c>
      <c r="J7044" s="70"/>
      <c r="K7044" s="68"/>
    </row>
    <row r="7045" spans="1:11">
      <c r="A7045" s="67" t="s">
        <v>4020</v>
      </c>
      <c r="B7045" s="68" t="s">
        <v>4021</v>
      </c>
      <c r="C7045" s="68" t="s">
        <v>4022</v>
      </c>
      <c r="D7045" s="68" t="s">
        <v>4023</v>
      </c>
      <c r="E7045" s="68" t="s">
        <v>4566</v>
      </c>
      <c r="F7045" s="68" t="s">
        <v>4566</v>
      </c>
      <c r="G7045" s="68" t="s">
        <v>4567</v>
      </c>
      <c r="H7045" s="69">
        <v>314730</v>
      </c>
      <c r="I7045" s="68" t="s">
        <v>5153</v>
      </c>
      <c r="J7045" s="70"/>
      <c r="K7045" s="68"/>
    </row>
    <row r="7046" spans="1:11">
      <c r="A7046" s="67" t="s">
        <v>4070</v>
      </c>
      <c r="B7046" s="68" t="s">
        <v>4071</v>
      </c>
      <c r="C7046" s="68" t="s">
        <v>4072</v>
      </c>
      <c r="D7046" s="68" t="s">
        <v>4073</v>
      </c>
      <c r="E7046" s="68" t="s">
        <v>4566</v>
      </c>
      <c r="F7046" s="68" t="s">
        <v>4566</v>
      </c>
      <c r="G7046" s="68" t="s">
        <v>4567</v>
      </c>
      <c r="H7046" s="69">
        <v>1351048</v>
      </c>
      <c r="I7046" s="68" t="s">
        <v>5153</v>
      </c>
      <c r="J7046" s="70"/>
      <c r="K7046" s="68"/>
    </row>
    <row r="7047" spans="1:11">
      <c r="A7047" s="67" t="s">
        <v>4086</v>
      </c>
      <c r="B7047" s="68" t="s">
        <v>4087</v>
      </c>
      <c r="C7047" s="68" t="s">
        <v>4088</v>
      </c>
      <c r="D7047" s="68" t="s">
        <v>4089</v>
      </c>
      <c r="E7047" s="68" t="s">
        <v>4566</v>
      </c>
      <c r="F7047" s="68" t="s">
        <v>4566</v>
      </c>
      <c r="G7047" s="68" t="s">
        <v>4567</v>
      </c>
      <c r="H7047" s="69">
        <v>691850</v>
      </c>
      <c r="I7047" s="68" t="s">
        <v>5153</v>
      </c>
      <c r="J7047" s="70"/>
      <c r="K7047" s="68"/>
    </row>
    <row r="7048" spans="1:11">
      <c r="A7048" s="67" t="s">
        <v>4102</v>
      </c>
      <c r="B7048" s="68" t="s">
        <v>4103</v>
      </c>
      <c r="C7048" s="68" t="s">
        <v>4100</v>
      </c>
      <c r="D7048" s="68" t="s">
        <v>4101</v>
      </c>
      <c r="E7048" s="68" t="s">
        <v>4566</v>
      </c>
      <c r="F7048" s="68" t="s">
        <v>4566</v>
      </c>
      <c r="G7048" s="68" t="s">
        <v>4567</v>
      </c>
      <c r="H7048" s="69">
        <v>327250</v>
      </c>
      <c r="I7048" s="68" t="s">
        <v>5153</v>
      </c>
      <c r="J7048" s="70"/>
      <c r="K7048" s="68"/>
    </row>
    <row r="7049" spans="1:11">
      <c r="A7049" s="67" t="s">
        <v>4124</v>
      </c>
      <c r="B7049" s="68" t="s">
        <v>4125</v>
      </c>
      <c r="C7049" s="68" t="s">
        <v>4126</v>
      </c>
      <c r="D7049" s="68" t="s">
        <v>4127</v>
      </c>
      <c r="E7049" s="68" t="s">
        <v>4566</v>
      </c>
      <c r="F7049" s="68" t="s">
        <v>4566</v>
      </c>
      <c r="G7049" s="68" t="s">
        <v>4567</v>
      </c>
      <c r="H7049" s="69">
        <v>5610529</v>
      </c>
      <c r="I7049" s="68" t="s">
        <v>5153</v>
      </c>
      <c r="J7049" s="70"/>
      <c r="K7049" s="68"/>
    </row>
    <row r="7050" spans="1:11">
      <c r="A7050" s="67" t="s">
        <v>3657</v>
      </c>
      <c r="B7050" s="68" t="s">
        <v>3658</v>
      </c>
      <c r="C7050" s="68" t="s">
        <v>3651</v>
      </c>
      <c r="D7050" s="68" t="s">
        <v>3652</v>
      </c>
      <c r="E7050" s="68" t="s">
        <v>4566</v>
      </c>
      <c r="F7050" s="68" t="s">
        <v>4566</v>
      </c>
      <c r="G7050" s="68" t="s">
        <v>4567</v>
      </c>
      <c r="H7050" s="69">
        <v>1600602</v>
      </c>
      <c r="I7050" s="68" t="s">
        <v>5153</v>
      </c>
      <c r="J7050" s="70"/>
      <c r="K7050" s="68"/>
    </row>
    <row r="7051" spans="1:11">
      <c r="A7051" s="67" t="s">
        <v>3661</v>
      </c>
      <c r="B7051" s="68" t="s">
        <v>3662</v>
      </c>
      <c r="C7051" s="68" t="s">
        <v>3651</v>
      </c>
      <c r="D7051" s="68" t="s">
        <v>3652</v>
      </c>
      <c r="E7051" s="68" t="s">
        <v>4566</v>
      </c>
      <c r="F7051" s="68" t="s">
        <v>4566</v>
      </c>
      <c r="G7051" s="68" t="s">
        <v>4567</v>
      </c>
      <c r="H7051" s="69">
        <v>2261062</v>
      </c>
      <c r="I7051" s="68" t="s">
        <v>5153</v>
      </c>
      <c r="J7051" s="70"/>
      <c r="K7051" s="68"/>
    </row>
    <row r="7052" spans="1:11">
      <c r="A7052" s="67" t="s">
        <v>3663</v>
      </c>
      <c r="B7052" s="68" t="s">
        <v>3664</v>
      </c>
      <c r="C7052" s="68" t="s">
        <v>3651</v>
      </c>
      <c r="D7052" s="68" t="s">
        <v>3652</v>
      </c>
      <c r="E7052" s="68" t="s">
        <v>4566</v>
      </c>
      <c r="F7052" s="68" t="s">
        <v>4566</v>
      </c>
      <c r="G7052" s="68" t="s">
        <v>4567</v>
      </c>
      <c r="H7052" s="69">
        <v>3047834</v>
      </c>
      <c r="I7052" s="68" t="s">
        <v>5153</v>
      </c>
      <c r="J7052" s="70"/>
      <c r="K7052" s="68"/>
    </row>
    <row r="7053" spans="1:11">
      <c r="A7053" s="67" t="s">
        <v>3665</v>
      </c>
      <c r="B7053" s="68" t="s">
        <v>3666</v>
      </c>
      <c r="C7053" s="68" t="s">
        <v>3651</v>
      </c>
      <c r="D7053" s="68" t="s">
        <v>3652</v>
      </c>
      <c r="E7053" s="68" t="s">
        <v>4566</v>
      </c>
      <c r="F7053" s="68" t="s">
        <v>4566</v>
      </c>
      <c r="G7053" s="68" t="s">
        <v>4567</v>
      </c>
      <c r="H7053" s="69">
        <v>464352</v>
      </c>
      <c r="I7053" s="68" t="s">
        <v>5153</v>
      </c>
      <c r="J7053" s="70"/>
      <c r="K7053" s="68"/>
    </row>
    <row r="7054" spans="1:11">
      <c r="A7054" s="67" t="s">
        <v>3699</v>
      </c>
      <c r="B7054" s="68" t="s">
        <v>3700</v>
      </c>
      <c r="C7054" s="68" t="s">
        <v>3693</v>
      </c>
      <c r="D7054" s="68" t="s">
        <v>3694</v>
      </c>
      <c r="E7054" s="68" t="s">
        <v>4566</v>
      </c>
      <c r="F7054" s="68" t="s">
        <v>4566</v>
      </c>
      <c r="G7054" s="68" t="s">
        <v>4567</v>
      </c>
      <c r="H7054" s="69">
        <v>722360</v>
      </c>
      <c r="I7054" s="68" t="s">
        <v>5153</v>
      </c>
      <c r="J7054" s="70"/>
      <c r="K7054" s="68"/>
    </row>
    <row r="7055" spans="1:11">
      <c r="A7055" s="67" t="s">
        <v>3701</v>
      </c>
      <c r="B7055" s="68" t="s">
        <v>3702</v>
      </c>
      <c r="C7055" s="68" t="s">
        <v>3693</v>
      </c>
      <c r="D7055" s="68" t="s">
        <v>3694</v>
      </c>
      <c r="E7055" s="68" t="s">
        <v>4566</v>
      </c>
      <c r="F7055" s="68" t="s">
        <v>4566</v>
      </c>
      <c r="G7055" s="68" t="s">
        <v>4567</v>
      </c>
      <c r="H7055" s="69">
        <v>867925</v>
      </c>
      <c r="I7055" s="68" t="s">
        <v>5153</v>
      </c>
      <c r="J7055" s="70"/>
      <c r="K7055" s="68"/>
    </row>
    <row r="7056" spans="1:11">
      <c r="A7056" s="67" t="s">
        <v>3703</v>
      </c>
      <c r="B7056" s="68" t="s">
        <v>3704</v>
      </c>
      <c r="C7056" s="68" t="s">
        <v>3693</v>
      </c>
      <c r="D7056" s="68" t="s">
        <v>3694</v>
      </c>
      <c r="E7056" s="68" t="s">
        <v>4566</v>
      </c>
      <c r="F7056" s="68" t="s">
        <v>4566</v>
      </c>
      <c r="G7056" s="68" t="s">
        <v>4567</v>
      </c>
      <c r="H7056" s="69">
        <v>1847000</v>
      </c>
      <c r="I7056" s="68" t="s">
        <v>5153</v>
      </c>
      <c r="J7056" s="70"/>
      <c r="K7056" s="68"/>
    </row>
    <row r="7057" spans="1:11">
      <c r="A7057" s="67" t="s">
        <v>3707</v>
      </c>
      <c r="B7057" s="68" t="s">
        <v>3708</v>
      </c>
      <c r="C7057" s="68" t="s">
        <v>3693</v>
      </c>
      <c r="D7057" s="68" t="s">
        <v>3694</v>
      </c>
      <c r="E7057" s="68" t="s">
        <v>4566</v>
      </c>
      <c r="F7057" s="68" t="s">
        <v>4566</v>
      </c>
      <c r="G7057" s="68" t="s">
        <v>4567</v>
      </c>
      <c r="H7057" s="69">
        <v>593481</v>
      </c>
      <c r="I7057" s="68" t="s">
        <v>5153</v>
      </c>
      <c r="J7057" s="70"/>
      <c r="K7057" s="68"/>
    </row>
    <row r="7058" spans="1:11">
      <c r="A7058" s="67" t="s">
        <v>3719</v>
      </c>
      <c r="B7058" s="68" t="s">
        <v>3720</v>
      </c>
      <c r="C7058" s="68" t="s">
        <v>3693</v>
      </c>
      <c r="D7058" s="68" t="s">
        <v>3694</v>
      </c>
      <c r="E7058" s="68" t="s">
        <v>4566</v>
      </c>
      <c r="F7058" s="68" t="s">
        <v>4566</v>
      </c>
      <c r="G7058" s="68" t="s">
        <v>4567</v>
      </c>
      <c r="H7058" s="69">
        <v>2356704</v>
      </c>
      <c r="I7058" s="68" t="s">
        <v>5153</v>
      </c>
      <c r="J7058" s="70"/>
      <c r="K7058" s="68"/>
    </row>
    <row r="7059" spans="1:11">
      <c r="A7059" s="67" t="s">
        <v>3751</v>
      </c>
      <c r="B7059" s="68" t="s">
        <v>3752</v>
      </c>
      <c r="C7059" s="68" t="s">
        <v>3749</v>
      </c>
      <c r="D7059" s="68" t="s">
        <v>3750</v>
      </c>
      <c r="E7059" s="68" t="s">
        <v>4566</v>
      </c>
      <c r="F7059" s="68" t="s">
        <v>4566</v>
      </c>
      <c r="G7059" s="68" t="s">
        <v>4567</v>
      </c>
      <c r="H7059" s="69">
        <v>190000</v>
      </c>
      <c r="I7059" s="68" t="s">
        <v>5153</v>
      </c>
      <c r="J7059" s="70"/>
      <c r="K7059" s="68"/>
    </row>
    <row r="7060" spans="1:11">
      <c r="A7060" s="67" t="s">
        <v>3803</v>
      </c>
      <c r="B7060" s="68" t="s">
        <v>3804</v>
      </c>
      <c r="C7060" s="68" t="s">
        <v>3805</v>
      </c>
      <c r="D7060" s="68" t="s">
        <v>3806</v>
      </c>
      <c r="E7060" s="68" t="s">
        <v>4566</v>
      </c>
      <c r="F7060" s="68" t="s">
        <v>4566</v>
      </c>
      <c r="G7060" s="68" t="s">
        <v>4567</v>
      </c>
      <c r="H7060" s="69">
        <v>237591</v>
      </c>
      <c r="I7060" s="68" t="s">
        <v>5153</v>
      </c>
      <c r="J7060" s="70"/>
      <c r="K7060" s="68"/>
    </row>
    <row r="7061" spans="1:11">
      <c r="A7061" s="67" t="s">
        <v>3807</v>
      </c>
      <c r="B7061" s="68" t="s">
        <v>3808</v>
      </c>
      <c r="C7061" s="68" t="s">
        <v>3805</v>
      </c>
      <c r="D7061" s="68" t="s">
        <v>3806</v>
      </c>
      <c r="E7061" s="68" t="s">
        <v>4566</v>
      </c>
      <c r="F7061" s="68" t="s">
        <v>4566</v>
      </c>
      <c r="G7061" s="68" t="s">
        <v>4567</v>
      </c>
      <c r="H7061" s="69">
        <v>2217584</v>
      </c>
      <c r="I7061" s="68" t="s">
        <v>5153</v>
      </c>
      <c r="J7061" s="70"/>
      <c r="K7061" s="68"/>
    </row>
    <row r="7062" spans="1:11">
      <c r="A7062" s="67" t="s">
        <v>3822</v>
      </c>
      <c r="B7062" s="68" t="s">
        <v>3823</v>
      </c>
      <c r="C7062" s="68" t="s">
        <v>3824</v>
      </c>
      <c r="D7062" s="68" t="s">
        <v>3825</v>
      </c>
      <c r="E7062" s="68" t="s">
        <v>4566</v>
      </c>
      <c r="F7062" s="68" t="s">
        <v>4566</v>
      </c>
      <c r="G7062" s="68" t="s">
        <v>4567</v>
      </c>
      <c r="H7062" s="69">
        <v>331500</v>
      </c>
      <c r="I7062" s="68" t="s">
        <v>5153</v>
      </c>
      <c r="J7062" s="70"/>
      <c r="K7062" s="68"/>
    </row>
    <row r="7063" spans="1:11">
      <c r="A7063" s="67" t="s">
        <v>3854</v>
      </c>
      <c r="B7063" s="68" t="s">
        <v>3855</v>
      </c>
      <c r="C7063" s="68" t="s">
        <v>3846</v>
      </c>
      <c r="D7063" s="68" t="s">
        <v>3847</v>
      </c>
      <c r="E7063" s="68" t="s">
        <v>4566</v>
      </c>
      <c r="F7063" s="68" t="s">
        <v>4566</v>
      </c>
      <c r="G7063" s="68" t="s">
        <v>4567</v>
      </c>
      <c r="H7063" s="69">
        <v>260500</v>
      </c>
      <c r="I7063" s="68" t="s">
        <v>5153</v>
      </c>
      <c r="J7063" s="70"/>
      <c r="K7063" s="68"/>
    </row>
    <row r="7064" spans="1:11">
      <c r="A7064" s="67" t="s">
        <v>3856</v>
      </c>
      <c r="B7064" s="68" t="s">
        <v>3857</v>
      </c>
      <c r="C7064" s="68" t="s">
        <v>3846</v>
      </c>
      <c r="D7064" s="68" t="s">
        <v>3847</v>
      </c>
      <c r="E7064" s="68" t="s">
        <v>4566</v>
      </c>
      <c r="F7064" s="68" t="s">
        <v>4566</v>
      </c>
      <c r="G7064" s="68" t="s">
        <v>4567</v>
      </c>
      <c r="H7064" s="69">
        <v>1527419</v>
      </c>
      <c r="I7064" s="68" t="s">
        <v>5153</v>
      </c>
      <c r="J7064" s="70"/>
      <c r="K7064" s="68"/>
    </row>
    <row r="7065" spans="1:11">
      <c r="A7065" s="67" t="s">
        <v>3858</v>
      </c>
      <c r="B7065" s="68" t="s">
        <v>3859</v>
      </c>
      <c r="C7065" s="68" t="s">
        <v>3846</v>
      </c>
      <c r="D7065" s="68" t="s">
        <v>3847</v>
      </c>
      <c r="E7065" s="68" t="s">
        <v>4566</v>
      </c>
      <c r="F7065" s="68" t="s">
        <v>4566</v>
      </c>
      <c r="G7065" s="68" t="s">
        <v>4567</v>
      </c>
      <c r="H7065" s="69">
        <v>2483376</v>
      </c>
      <c r="I7065" s="68" t="s">
        <v>5153</v>
      </c>
      <c r="J7065" s="70"/>
      <c r="K7065" s="68"/>
    </row>
    <row r="7066" spans="1:11">
      <c r="A7066" s="67" t="s">
        <v>3866</v>
      </c>
      <c r="B7066" s="68" t="s">
        <v>3867</v>
      </c>
      <c r="C7066" s="68" t="s">
        <v>3846</v>
      </c>
      <c r="D7066" s="68" t="s">
        <v>3847</v>
      </c>
      <c r="E7066" s="68" t="s">
        <v>4566</v>
      </c>
      <c r="F7066" s="68" t="s">
        <v>4566</v>
      </c>
      <c r="G7066" s="68" t="s">
        <v>4567</v>
      </c>
      <c r="H7066" s="69">
        <v>1963563</v>
      </c>
      <c r="I7066" s="68" t="s">
        <v>5153</v>
      </c>
      <c r="J7066" s="70"/>
      <c r="K7066" s="68"/>
    </row>
    <row r="7067" spans="1:11">
      <c r="A7067" s="67" t="s">
        <v>3868</v>
      </c>
      <c r="B7067" s="68" t="s">
        <v>3869</v>
      </c>
      <c r="C7067" s="68" t="s">
        <v>3846</v>
      </c>
      <c r="D7067" s="68" t="s">
        <v>3847</v>
      </c>
      <c r="E7067" s="68" t="s">
        <v>4566</v>
      </c>
      <c r="F7067" s="68" t="s">
        <v>4566</v>
      </c>
      <c r="G7067" s="68" t="s">
        <v>4567</v>
      </c>
      <c r="H7067" s="69">
        <v>733525</v>
      </c>
      <c r="I7067" s="68" t="s">
        <v>5153</v>
      </c>
      <c r="J7067" s="70"/>
      <c r="K7067" s="68"/>
    </row>
    <row r="7068" spans="1:11">
      <c r="A7068" s="67" t="s">
        <v>3904</v>
      </c>
      <c r="B7068" s="68" t="s">
        <v>3905</v>
      </c>
      <c r="C7068" s="68" t="s">
        <v>3900</v>
      </c>
      <c r="D7068" s="68" t="s">
        <v>3901</v>
      </c>
      <c r="E7068" s="68" t="s">
        <v>4566</v>
      </c>
      <c r="F7068" s="68" t="s">
        <v>4566</v>
      </c>
      <c r="G7068" s="68" t="s">
        <v>4567</v>
      </c>
      <c r="H7068" s="69">
        <v>12258367</v>
      </c>
      <c r="I7068" s="68" t="s">
        <v>5153</v>
      </c>
      <c r="J7068" s="70"/>
      <c r="K7068" s="68"/>
    </row>
    <row r="7069" spans="1:11">
      <c r="A7069" s="67" t="s">
        <v>3906</v>
      </c>
      <c r="B7069" s="68" t="s">
        <v>3907</v>
      </c>
      <c r="C7069" s="68" t="s">
        <v>3900</v>
      </c>
      <c r="D7069" s="68" t="s">
        <v>3901</v>
      </c>
      <c r="E7069" s="68" t="s">
        <v>4566</v>
      </c>
      <c r="F7069" s="68" t="s">
        <v>4566</v>
      </c>
      <c r="G7069" s="68" t="s">
        <v>4567</v>
      </c>
      <c r="H7069" s="69">
        <v>2094086</v>
      </c>
      <c r="I7069" s="68" t="s">
        <v>5153</v>
      </c>
      <c r="J7069" s="70"/>
      <c r="K7069" s="68"/>
    </row>
    <row r="7070" spans="1:11">
      <c r="A7070" s="67" t="s">
        <v>3908</v>
      </c>
      <c r="B7070" s="68" t="s">
        <v>3909</v>
      </c>
      <c r="C7070" s="68" t="s">
        <v>3900</v>
      </c>
      <c r="D7070" s="68" t="s">
        <v>3901</v>
      </c>
      <c r="E7070" s="68" t="s">
        <v>4566</v>
      </c>
      <c r="F7070" s="68" t="s">
        <v>4566</v>
      </c>
      <c r="G7070" s="68" t="s">
        <v>4567</v>
      </c>
      <c r="H7070" s="69">
        <v>5952500</v>
      </c>
      <c r="I7070" s="68" t="s">
        <v>5153</v>
      </c>
      <c r="J7070" s="70"/>
      <c r="K7070" s="68"/>
    </row>
    <row r="7071" spans="1:11">
      <c r="A7071" s="67" t="s">
        <v>3950</v>
      </c>
      <c r="B7071" s="68" t="s">
        <v>3951</v>
      </c>
      <c r="C7071" s="68" t="s">
        <v>3952</v>
      </c>
      <c r="D7071" s="68" t="s">
        <v>3953</v>
      </c>
      <c r="E7071" s="68" t="s">
        <v>4566</v>
      </c>
      <c r="F7071" s="68" t="s">
        <v>4566</v>
      </c>
      <c r="G7071" s="68" t="s">
        <v>4567</v>
      </c>
      <c r="H7071" s="69">
        <v>424540</v>
      </c>
      <c r="I7071" s="68" t="s">
        <v>5153</v>
      </c>
      <c r="J7071" s="70"/>
      <c r="K7071" s="68"/>
    </row>
    <row r="7072" spans="1:11">
      <c r="A7072" s="67" t="s">
        <v>3954</v>
      </c>
      <c r="B7072" s="68" t="s">
        <v>3955</v>
      </c>
      <c r="C7072" s="68" t="s">
        <v>3952</v>
      </c>
      <c r="D7072" s="68" t="s">
        <v>3953</v>
      </c>
      <c r="E7072" s="68" t="s">
        <v>4566</v>
      </c>
      <c r="F7072" s="68" t="s">
        <v>4566</v>
      </c>
      <c r="G7072" s="68" t="s">
        <v>4567</v>
      </c>
      <c r="H7072" s="69">
        <v>1006021</v>
      </c>
      <c r="I7072" s="68" t="s">
        <v>5153</v>
      </c>
      <c r="J7072" s="70"/>
      <c r="K7072" s="68"/>
    </row>
    <row r="7073" spans="1:11">
      <c r="A7073" s="67" t="s">
        <v>3956</v>
      </c>
      <c r="B7073" s="68" t="s">
        <v>3957</v>
      </c>
      <c r="C7073" s="68" t="s">
        <v>3952</v>
      </c>
      <c r="D7073" s="68" t="s">
        <v>3953</v>
      </c>
      <c r="E7073" s="68" t="s">
        <v>4566</v>
      </c>
      <c r="F7073" s="68" t="s">
        <v>4566</v>
      </c>
      <c r="G7073" s="68" t="s">
        <v>4567</v>
      </c>
      <c r="H7073" s="69">
        <v>94250</v>
      </c>
      <c r="I7073" s="68" t="s">
        <v>5153</v>
      </c>
      <c r="J7073" s="70"/>
      <c r="K7073" s="68"/>
    </row>
    <row r="7074" spans="1:11">
      <c r="A7074" s="67" t="s">
        <v>3958</v>
      </c>
      <c r="B7074" s="68" t="s">
        <v>3959</v>
      </c>
      <c r="C7074" s="68" t="s">
        <v>3952</v>
      </c>
      <c r="D7074" s="68" t="s">
        <v>3953</v>
      </c>
      <c r="E7074" s="68" t="s">
        <v>4566</v>
      </c>
      <c r="F7074" s="68" t="s">
        <v>4566</v>
      </c>
      <c r="G7074" s="68" t="s">
        <v>4567</v>
      </c>
      <c r="H7074" s="69">
        <v>359550</v>
      </c>
      <c r="I7074" s="68" t="s">
        <v>5153</v>
      </c>
      <c r="J7074" s="70"/>
      <c r="K7074" s="68"/>
    </row>
    <row r="7075" spans="1:11">
      <c r="A7075" s="67" t="s">
        <v>3972</v>
      </c>
      <c r="B7075" s="68" t="s">
        <v>3973</v>
      </c>
      <c r="C7075" s="68" t="s">
        <v>3970</v>
      </c>
      <c r="D7075" s="68" t="s">
        <v>3971</v>
      </c>
      <c r="E7075" s="68" t="s">
        <v>4566</v>
      </c>
      <c r="F7075" s="68" t="s">
        <v>4566</v>
      </c>
      <c r="G7075" s="68" t="s">
        <v>4567</v>
      </c>
      <c r="H7075" s="69">
        <v>321440</v>
      </c>
      <c r="I7075" s="68" t="s">
        <v>5153</v>
      </c>
      <c r="J7075" s="70"/>
      <c r="K7075" s="68"/>
    </row>
    <row r="7076" spans="1:11">
      <c r="A7076" s="67" t="s">
        <v>3978</v>
      </c>
      <c r="B7076" s="68" t="s">
        <v>3979</v>
      </c>
      <c r="C7076" s="68" t="s">
        <v>3970</v>
      </c>
      <c r="D7076" s="68" t="s">
        <v>3971</v>
      </c>
      <c r="E7076" s="68" t="s">
        <v>4566</v>
      </c>
      <c r="F7076" s="68" t="s">
        <v>4566</v>
      </c>
      <c r="G7076" s="68" t="s">
        <v>4567</v>
      </c>
      <c r="H7076" s="69">
        <v>78190</v>
      </c>
      <c r="I7076" s="68" t="s">
        <v>5153</v>
      </c>
      <c r="J7076" s="70"/>
      <c r="K7076" s="68"/>
    </row>
    <row r="7077" spans="1:11">
      <c r="A7077" s="67" t="s">
        <v>4002</v>
      </c>
      <c r="B7077" s="68" t="s">
        <v>4003</v>
      </c>
      <c r="C7077" s="68" t="s">
        <v>4004</v>
      </c>
      <c r="D7077" s="68" t="s">
        <v>4005</v>
      </c>
      <c r="E7077" s="68" t="s">
        <v>4566</v>
      </c>
      <c r="F7077" s="68" t="s">
        <v>4566</v>
      </c>
      <c r="G7077" s="68" t="s">
        <v>4567</v>
      </c>
      <c r="H7077" s="69">
        <v>704164</v>
      </c>
      <c r="I7077" s="68" t="s">
        <v>5153</v>
      </c>
      <c r="J7077" s="70"/>
      <c r="K7077" s="68"/>
    </row>
    <row r="7078" spans="1:11">
      <c r="A7078" s="67" t="s">
        <v>4008</v>
      </c>
      <c r="B7078" s="68" t="s">
        <v>4009</v>
      </c>
      <c r="C7078" s="68" t="s">
        <v>4004</v>
      </c>
      <c r="D7078" s="68" t="s">
        <v>4005</v>
      </c>
      <c r="E7078" s="68" t="s">
        <v>4566</v>
      </c>
      <c r="F7078" s="68" t="s">
        <v>4566</v>
      </c>
      <c r="G7078" s="68" t="s">
        <v>4567</v>
      </c>
      <c r="H7078" s="69">
        <v>366528</v>
      </c>
      <c r="I7078" s="68" t="s">
        <v>5153</v>
      </c>
      <c r="J7078" s="70"/>
      <c r="K7078" s="68"/>
    </row>
    <row r="7079" spans="1:11">
      <c r="A7079" s="67" t="s">
        <v>4020</v>
      </c>
      <c r="B7079" s="68" t="s">
        <v>4021</v>
      </c>
      <c r="C7079" s="68" t="s">
        <v>4022</v>
      </c>
      <c r="D7079" s="68" t="s">
        <v>4023</v>
      </c>
      <c r="E7079" s="68" t="s">
        <v>4566</v>
      </c>
      <c r="F7079" s="68" t="s">
        <v>4566</v>
      </c>
      <c r="G7079" s="68" t="s">
        <v>4567</v>
      </c>
      <c r="H7079" s="69">
        <v>314730</v>
      </c>
      <c r="I7079" s="68" t="s">
        <v>5153</v>
      </c>
      <c r="J7079" s="70"/>
      <c r="K7079" s="68"/>
    </row>
    <row r="7080" spans="1:11">
      <c r="A7080" s="67" t="s">
        <v>4070</v>
      </c>
      <c r="B7080" s="68" t="s">
        <v>4071</v>
      </c>
      <c r="C7080" s="68" t="s">
        <v>4072</v>
      </c>
      <c r="D7080" s="68" t="s">
        <v>4073</v>
      </c>
      <c r="E7080" s="68" t="s">
        <v>4566</v>
      </c>
      <c r="F7080" s="68" t="s">
        <v>4566</v>
      </c>
      <c r="G7080" s="68" t="s">
        <v>4567</v>
      </c>
      <c r="H7080" s="69">
        <v>1351045</v>
      </c>
      <c r="I7080" s="68" t="s">
        <v>5153</v>
      </c>
      <c r="J7080" s="70"/>
      <c r="K7080" s="68"/>
    </row>
    <row r="7081" spans="1:11">
      <c r="A7081" s="67" t="s">
        <v>4086</v>
      </c>
      <c r="B7081" s="68" t="s">
        <v>4087</v>
      </c>
      <c r="C7081" s="68" t="s">
        <v>4088</v>
      </c>
      <c r="D7081" s="68" t="s">
        <v>4089</v>
      </c>
      <c r="E7081" s="68" t="s">
        <v>4566</v>
      </c>
      <c r="F7081" s="68" t="s">
        <v>4566</v>
      </c>
      <c r="G7081" s="68" t="s">
        <v>4567</v>
      </c>
      <c r="H7081" s="69">
        <v>691850</v>
      </c>
      <c r="I7081" s="68" t="s">
        <v>5153</v>
      </c>
      <c r="J7081" s="70"/>
      <c r="K7081" s="68"/>
    </row>
    <row r="7082" spans="1:11">
      <c r="A7082" s="67" t="s">
        <v>4102</v>
      </c>
      <c r="B7082" s="68" t="s">
        <v>4103</v>
      </c>
      <c r="C7082" s="68" t="s">
        <v>4100</v>
      </c>
      <c r="D7082" s="68" t="s">
        <v>4101</v>
      </c>
      <c r="E7082" s="68" t="s">
        <v>4566</v>
      </c>
      <c r="F7082" s="68" t="s">
        <v>4566</v>
      </c>
      <c r="G7082" s="68" t="s">
        <v>4567</v>
      </c>
      <c r="H7082" s="69">
        <v>327250</v>
      </c>
      <c r="I7082" s="68" t="s">
        <v>5153</v>
      </c>
      <c r="J7082" s="70"/>
      <c r="K7082" s="68"/>
    </row>
    <row r="7083" spans="1:11">
      <c r="A7083" s="67" t="s">
        <v>4124</v>
      </c>
      <c r="B7083" s="68" t="s">
        <v>4125</v>
      </c>
      <c r="C7083" s="68" t="s">
        <v>4126</v>
      </c>
      <c r="D7083" s="68" t="s">
        <v>4127</v>
      </c>
      <c r="E7083" s="68" t="s">
        <v>4566</v>
      </c>
      <c r="F7083" s="68" t="s">
        <v>4566</v>
      </c>
      <c r="G7083" s="68" t="s">
        <v>4567</v>
      </c>
      <c r="H7083" s="69">
        <v>5557193</v>
      </c>
      <c r="I7083" s="68" t="s">
        <v>5153</v>
      </c>
      <c r="J7083" s="70"/>
      <c r="K7083" s="68"/>
    </row>
    <row r="7084" spans="1:11">
      <c r="A7084" s="67" t="s">
        <v>4558</v>
      </c>
      <c r="B7084" s="68" t="s">
        <v>4559</v>
      </c>
      <c r="C7084" s="68" t="s">
        <v>3583</v>
      </c>
      <c r="D7084" s="68" t="s">
        <v>3584</v>
      </c>
      <c r="E7084" s="68" t="s">
        <v>4568</v>
      </c>
      <c r="F7084" s="68" t="s">
        <v>4568</v>
      </c>
      <c r="G7084" s="68" t="s">
        <v>4569</v>
      </c>
      <c r="H7084" s="69">
        <v>207333</v>
      </c>
      <c r="I7084" s="68" t="s">
        <v>5153</v>
      </c>
      <c r="J7084" s="70"/>
      <c r="K7084" s="68"/>
    </row>
    <row r="7085" spans="1:11">
      <c r="A7085" s="67" t="s">
        <v>4251</v>
      </c>
      <c r="B7085" s="68" t="s">
        <v>4252</v>
      </c>
      <c r="C7085" s="68" t="s">
        <v>3583</v>
      </c>
      <c r="D7085" s="68" t="s">
        <v>3584</v>
      </c>
      <c r="E7085" s="68" t="s">
        <v>4568</v>
      </c>
      <c r="F7085" s="68" t="s">
        <v>4568</v>
      </c>
      <c r="G7085" s="68" t="s">
        <v>4569</v>
      </c>
      <c r="H7085" s="69">
        <v>10645639</v>
      </c>
      <c r="I7085" s="68" t="s">
        <v>5153</v>
      </c>
      <c r="J7085" s="70"/>
      <c r="K7085" s="68"/>
    </row>
    <row r="7086" spans="1:11">
      <c r="A7086" s="67" t="s">
        <v>3649</v>
      </c>
      <c r="B7086" s="68" t="s">
        <v>3650</v>
      </c>
      <c r="C7086" s="68" t="s">
        <v>3651</v>
      </c>
      <c r="D7086" s="68" t="s">
        <v>3652</v>
      </c>
      <c r="E7086" s="68" t="s">
        <v>4568</v>
      </c>
      <c r="F7086" s="68" t="s">
        <v>4568</v>
      </c>
      <c r="G7086" s="68" t="s">
        <v>4569</v>
      </c>
      <c r="H7086" s="69">
        <v>3640063</v>
      </c>
      <c r="I7086" s="68" t="s">
        <v>5153</v>
      </c>
      <c r="J7086" s="70"/>
      <c r="K7086" s="68"/>
    </row>
    <row r="7087" spans="1:11">
      <c r="A7087" s="67" t="s">
        <v>3653</v>
      </c>
      <c r="B7087" s="68" t="s">
        <v>3654</v>
      </c>
      <c r="C7087" s="68" t="s">
        <v>3651</v>
      </c>
      <c r="D7087" s="68" t="s">
        <v>3652</v>
      </c>
      <c r="E7087" s="68" t="s">
        <v>4568</v>
      </c>
      <c r="F7087" s="68" t="s">
        <v>4568</v>
      </c>
      <c r="G7087" s="68" t="s">
        <v>4569</v>
      </c>
      <c r="H7087" s="69">
        <v>8138571</v>
      </c>
      <c r="I7087" s="68" t="s">
        <v>5153</v>
      </c>
      <c r="J7087" s="70"/>
      <c r="K7087" s="68"/>
    </row>
    <row r="7088" spans="1:11">
      <c r="A7088" s="67" t="s">
        <v>3655</v>
      </c>
      <c r="B7088" s="68" t="s">
        <v>3656</v>
      </c>
      <c r="C7088" s="68" t="s">
        <v>3651</v>
      </c>
      <c r="D7088" s="68" t="s">
        <v>3652</v>
      </c>
      <c r="E7088" s="68" t="s">
        <v>4568</v>
      </c>
      <c r="F7088" s="68" t="s">
        <v>4568</v>
      </c>
      <c r="G7088" s="68" t="s">
        <v>4569</v>
      </c>
      <c r="H7088" s="69">
        <v>2833914</v>
      </c>
      <c r="I7088" s="68" t="s">
        <v>5153</v>
      </c>
      <c r="J7088" s="70"/>
      <c r="K7088" s="68"/>
    </row>
    <row r="7089" spans="1:11">
      <c r="A7089" s="67" t="s">
        <v>3657</v>
      </c>
      <c r="B7089" s="68" t="s">
        <v>3658</v>
      </c>
      <c r="C7089" s="68" t="s">
        <v>3651</v>
      </c>
      <c r="D7089" s="68" t="s">
        <v>3652</v>
      </c>
      <c r="E7089" s="68" t="s">
        <v>4568</v>
      </c>
      <c r="F7089" s="68" t="s">
        <v>4568</v>
      </c>
      <c r="G7089" s="68" t="s">
        <v>4569</v>
      </c>
      <c r="H7089" s="69">
        <v>29096012</v>
      </c>
      <c r="I7089" s="68" t="s">
        <v>5153</v>
      </c>
      <c r="J7089" s="70"/>
      <c r="K7089" s="68"/>
    </row>
    <row r="7090" spans="1:11">
      <c r="A7090" s="67" t="s">
        <v>3659</v>
      </c>
      <c r="B7090" s="68" t="s">
        <v>3660</v>
      </c>
      <c r="C7090" s="68" t="s">
        <v>3651</v>
      </c>
      <c r="D7090" s="68" t="s">
        <v>3652</v>
      </c>
      <c r="E7090" s="68" t="s">
        <v>4568</v>
      </c>
      <c r="F7090" s="68" t="s">
        <v>4568</v>
      </c>
      <c r="G7090" s="68" t="s">
        <v>4569</v>
      </c>
      <c r="H7090" s="69">
        <v>2216341</v>
      </c>
      <c r="I7090" s="68" t="s">
        <v>5153</v>
      </c>
      <c r="J7090" s="70"/>
      <c r="K7090" s="68"/>
    </row>
    <row r="7091" spans="1:11">
      <c r="A7091" s="67" t="s">
        <v>3661</v>
      </c>
      <c r="B7091" s="68" t="s">
        <v>3662</v>
      </c>
      <c r="C7091" s="68" t="s">
        <v>3651</v>
      </c>
      <c r="D7091" s="68" t="s">
        <v>3652</v>
      </c>
      <c r="E7091" s="68" t="s">
        <v>4568</v>
      </c>
      <c r="F7091" s="68" t="s">
        <v>4568</v>
      </c>
      <c r="G7091" s="68" t="s">
        <v>4569</v>
      </c>
      <c r="H7091" s="69">
        <v>6815342</v>
      </c>
      <c r="I7091" s="68" t="s">
        <v>5153</v>
      </c>
      <c r="J7091" s="70"/>
      <c r="K7091" s="68"/>
    </row>
    <row r="7092" spans="1:11">
      <c r="A7092" s="67" t="s">
        <v>3663</v>
      </c>
      <c r="B7092" s="68" t="s">
        <v>3664</v>
      </c>
      <c r="C7092" s="68" t="s">
        <v>3651</v>
      </c>
      <c r="D7092" s="68" t="s">
        <v>3652</v>
      </c>
      <c r="E7092" s="68" t="s">
        <v>4568</v>
      </c>
      <c r="F7092" s="68" t="s">
        <v>4568</v>
      </c>
      <c r="G7092" s="68" t="s">
        <v>4569</v>
      </c>
      <c r="H7092" s="69">
        <v>20300646</v>
      </c>
      <c r="I7092" s="68" t="s">
        <v>5153</v>
      </c>
      <c r="J7092" s="70"/>
      <c r="K7092" s="68"/>
    </row>
    <row r="7093" spans="1:11">
      <c r="A7093" s="67" t="s">
        <v>3665</v>
      </c>
      <c r="B7093" s="68" t="s">
        <v>3666</v>
      </c>
      <c r="C7093" s="68" t="s">
        <v>3651</v>
      </c>
      <c r="D7093" s="68" t="s">
        <v>3652</v>
      </c>
      <c r="E7093" s="68" t="s">
        <v>4568</v>
      </c>
      <c r="F7093" s="68" t="s">
        <v>4568</v>
      </c>
      <c r="G7093" s="68" t="s">
        <v>4569</v>
      </c>
      <c r="H7093" s="69">
        <v>486798</v>
      </c>
      <c r="I7093" s="68" t="s">
        <v>5153</v>
      </c>
      <c r="J7093" s="70"/>
      <c r="K7093" s="68"/>
    </row>
    <row r="7094" spans="1:11">
      <c r="A7094" s="67" t="s">
        <v>4191</v>
      </c>
      <c r="B7094" s="68" t="s">
        <v>4192</v>
      </c>
      <c r="C7094" s="68" t="s">
        <v>3651</v>
      </c>
      <c r="D7094" s="68" t="s">
        <v>3652</v>
      </c>
      <c r="E7094" s="68" t="s">
        <v>4568</v>
      </c>
      <c r="F7094" s="68" t="s">
        <v>4568</v>
      </c>
      <c r="G7094" s="68" t="s">
        <v>4569</v>
      </c>
      <c r="H7094" s="69">
        <v>5635968</v>
      </c>
      <c r="I7094" s="68" t="s">
        <v>5153</v>
      </c>
      <c r="J7094" s="70"/>
      <c r="K7094" s="68"/>
    </row>
    <row r="7095" spans="1:11">
      <c r="A7095" s="67" t="s">
        <v>4407</v>
      </c>
      <c r="B7095" s="68" t="s">
        <v>4408</v>
      </c>
      <c r="C7095" s="68" t="s">
        <v>3651</v>
      </c>
      <c r="D7095" s="68" t="s">
        <v>3652</v>
      </c>
      <c r="E7095" s="68" t="s">
        <v>4568</v>
      </c>
      <c r="F7095" s="68" t="s">
        <v>4568</v>
      </c>
      <c r="G7095" s="68" t="s">
        <v>4569</v>
      </c>
      <c r="H7095" s="69">
        <v>2517162</v>
      </c>
      <c r="I7095" s="68" t="s">
        <v>5153</v>
      </c>
      <c r="J7095" s="70"/>
      <c r="K7095" s="68"/>
    </row>
    <row r="7096" spans="1:11">
      <c r="A7096" s="67" t="s">
        <v>3699</v>
      </c>
      <c r="B7096" s="68" t="s">
        <v>3700</v>
      </c>
      <c r="C7096" s="68" t="s">
        <v>3693</v>
      </c>
      <c r="D7096" s="68" t="s">
        <v>3694</v>
      </c>
      <c r="E7096" s="68" t="s">
        <v>4568</v>
      </c>
      <c r="F7096" s="68" t="s">
        <v>4568</v>
      </c>
      <c r="G7096" s="68" t="s">
        <v>4569</v>
      </c>
      <c r="H7096" s="69">
        <v>1851680</v>
      </c>
      <c r="I7096" s="68" t="s">
        <v>5153</v>
      </c>
      <c r="J7096" s="70"/>
      <c r="K7096" s="68"/>
    </row>
    <row r="7097" spans="1:11">
      <c r="A7097" s="67" t="s">
        <v>3703</v>
      </c>
      <c r="B7097" s="68" t="s">
        <v>3704</v>
      </c>
      <c r="C7097" s="68" t="s">
        <v>3693</v>
      </c>
      <c r="D7097" s="68" t="s">
        <v>3694</v>
      </c>
      <c r="E7097" s="68" t="s">
        <v>4568</v>
      </c>
      <c r="F7097" s="68" t="s">
        <v>4568</v>
      </c>
      <c r="G7097" s="68" t="s">
        <v>4569</v>
      </c>
      <c r="H7097" s="69">
        <v>448750</v>
      </c>
      <c r="I7097" s="68" t="s">
        <v>5153</v>
      </c>
      <c r="J7097" s="70"/>
      <c r="K7097" s="68"/>
    </row>
    <row r="7098" spans="1:11">
      <c r="A7098" s="67" t="s">
        <v>3705</v>
      </c>
      <c r="B7098" s="68" t="s">
        <v>3706</v>
      </c>
      <c r="C7098" s="68" t="s">
        <v>3693</v>
      </c>
      <c r="D7098" s="68" t="s">
        <v>3694</v>
      </c>
      <c r="E7098" s="68" t="s">
        <v>4568</v>
      </c>
      <c r="F7098" s="68" t="s">
        <v>4568</v>
      </c>
      <c r="G7098" s="68" t="s">
        <v>4569</v>
      </c>
      <c r="H7098" s="69">
        <v>1584199</v>
      </c>
      <c r="I7098" s="68" t="s">
        <v>5153</v>
      </c>
      <c r="J7098" s="70"/>
      <c r="K7098" s="68"/>
    </row>
    <row r="7099" spans="1:11">
      <c r="A7099" s="67" t="s">
        <v>3717</v>
      </c>
      <c r="B7099" s="68" t="s">
        <v>3718</v>
      </c>
      <c r="C7099" s="68" t="s">
        <v>3693</v>
      </c>
      <c r="D7099" s="68" t="s">
        <v>3694</v>
      </c>
      <c r="E7099" s="68" t="s">
        <v>4568</v>
      </c>
      <c r="F7099" s="68" t="s">
        <v>4568</v>
      </c>
      <c r="G7099" s="68" t="s">
        <v>4569</v>
      </c>
      <c r="H7099" s="69">
        <v>139129</v>
      </c>
      <c r="I7099" s="68" t="s">
        <v>5153</v>
      </c>
      <c r="J7099" s="70"/>
      <c r="K7099" s="68"/>
    </row>
    <row r="7100" spans="1:11">
      <c r="A7100" s="67" t="s">
        <v>3719</v>
      </c>
      <c r="B7100" s="68" t="s">
        <v>3720</v>
      </c>
      <c r="C7100" s="68" t="s">
        <v>3693</v>
      </c>
      <c r="D7100" s="68" t="s">
        <v>3694</v>
      </c>
      <c r="E7100" s="68" t="s">
        <v>4568</v>
      </c>
      <c r="F7100" s="68" t="s">
        <v>4568</v>
      </c>
      <c r="G7100" s="68" t="s">
        <v>4569</v>
      </c>
      <c r="H7100" s="69">
        <v>1224489</v>
      </c>
      <c r="I7100" s="68" t="s">
        <v>5153</v>
      </c>
      <c r="J7100" s="70"/>
      <c r="K7100" s="68"/>
    </row>
    <row r="7101" spans="1:11">
      <c r="A7101" s="67" t="s">
        <v>3751</v>
      </c>
      <c r="B7101" s="68" t="s">
        <v>3752</v>
      </c>
      <c r="C7101" s="68" t="s">
        <v>3749</v>
      </c>
      <c r="D7101" s="68" t="s">
        <v>3750</v>
      </c>
      <c r="E7101" s="68" t="s">
        <v>4568</v>
      </c>
      <c r="F7101" s="68" t="s">
        <v>4568</v>
      </c>
      <c r="G7101" s="68" t="s">
        <v>4569</v>
      </c>
      <c r="H7101" s="69">
        <v>429581</v>
      </c>
      <c r="I7101" s="68" t="s">
        <v>5153</v>
      </c>
      <c r="J7101" s="70"/>
      <c r="K7101" s="68"/>
    </row>
    <row r="7102" spans="1:11">
      <c r="A7102" s="67" t="s">
        <v>3763</v>
      </c>
      <c r="B7102" s="68" t="s">
        <v>3764</v>
      </c>
      <c r="C7102" s="68" t="s">
        <v>3765</v>
      </c>
      <c r="D7102" s="68" t="s">
        <v>3766</v>
      </c>
      <c r="E7102" s="68" t="s">
        <v>4568</v>
      </c>
      <c r="F7102" s="68" t="s">
        <v>4568</v>
      </c>
      <c r="G7102" s="68" t="s">
        <v>4569</v>
      </c>
      <c r="H7102" s="69">
        <v>2898180</v>
      </c>
      <c r="I7102" s="68" t="s">
        <v>5153</v>
      </c>
      <c r="J7102" s="70"/>
      <c r="K7102" s="68"/>
    </row>
    <row r="7103" spans="1:11">
      <c r="A7103" s="67" t="s">
        <v>3767</v>
      </c>
      <c r="B7103" s="68" t="s">
        <v>3768</v>
      </c>
      <c r="C7103" s="68" t="s">
        <v>3765</v>
      </c>
      <c r="D7103" s="68" t="s">
        <v>3766</v>
      </c>
      <c r="E7103" s="68" t="s">
        <v>4568</v>
      </c>
      <c r="F7103" s="68" t="s">
        <v>4568</v>
      </c>
      <c r="G7103" s="68" t="s">
        <v>4569</v>
      </c>
      <c r="H7103" s="69">
        <v>1237086</v>
      </c>
      <c r="I7103" s="68" t="s">
        <v>5153</v>
      </c>
      <c r="J7103" s="70"/>
      <c r="K7103" s="68"/>
    </row>
    <row r="7104" spans="1:11">
      <c r="A7104" s="67" t="s">
        <v>3769</v>
      </c>
      <c r="B7104" s="68" t="s">
        <v>3770</v>
      </c>
      <c r="C7104" s="68" t="s">
        <v>3765</v>
      </c>
      <c r="D7104" s="68" t="s">
        <v>3766</v>
      </c>
      <c r="E7104" s="68" t="s">
        <v>4568</v>
      </c>
      <c r="F7104" s="68" t="s">
        <v>4568</v>
      </c>
      <c r="G7104" s="68" t="s">
        <v>4569</v>
      </c>
      <c r="H7104" s="69">
        <v>2593611</v>
      </c>
      <c r="I7104" s="68" t="s">
        <v>5153</v>
      </c>
      <c r="J7104" s="70"/>
      <c r="K7104" s="68"/>
    </row>
    <row r="7105" spans="1:11">
      <c r="A7105" s="67" t="s">
        <v>3803</v>
      </c>
      <c r="B7105" s="68" t="s">
        <v>3804</v>
      </c>
      <c r="C7105" s="68" t="s">
        <v>3805</v>
      </c>
      <c r="D7105" s="68" t="s">
        <v>3806</v>
      </c>
      <c r="E7105" s="68" t="s">
        <v>4568</v>
      </c>
      <c r="F7105" s="68" t="s">
        <v>4568</v>
      </c>
      <c r="G7105" s="68" t="s">
        <v>4569</v>
      </c>
      <c r="H7105" s="69">
        <v>1276322</v>
      </c>
      <c r="I7105" s="68" t="s">
        <v>5153</v>
      </c>
      <c r="J7105" s="70"/>
      <c r="K7105" s="68"/>
    </row>
    <row r="7106" spans="1:11">
      <c r="A7106" s="67" t="s">
        <v>3807</v>
      </c>
      <c r="B7106" s="68" t="s">
        <v>3808</v>
      </c>
      <c r="C7106" s="68" t="s">
        <v>3805</v>
      </c>
      <c r="D7106" s="68" t="s">
        <v>3806</v>
      </c>
      <c r="E7106" s="68" t="s">
        <v>4568</v>
      </c>
      <c r="F7106" s="68" t="s">
        <v>4568</v>
      </c>
      <c r="G7106" s="68" t="s">
        <v>4569</v>
      </c>
      <c r="H7106" s="69">
        <v>309860</v>
      </c>
      <c r="I7106" s="68" t="s">
        <v>5153</v>
      </c>
      <c r="J7106" s="70"/>
      <c r="K7106" s="68"/>
    </row>
    <row r="7107" spans="1:11">
      <c r="A7107" s="67" t="s">
        <v>3822</v>
      </c>
      <c r="B7107" s="68" t="s">
        <v>3823</v>
      </c>
      <c r="C7107" s="68" t="s">
        <v>3824</v>
      </c>
      <c r="D7107" s="68" t="s">
        <v>3825</v>
      </c>
      <c r="E7107" s="68" t="s">
        <v>4568</v>
      </c>
      <c r="F7107" s="68" t="s">
        <v>4568</v>
      </c>
      <c r="G7107" s="68" t="s">
        <v>4569</v>
      </c>
      <c r="H7107" s="69">
        <v>1506380</v>
      </c>
      <c r="I7107" s="68" t="s">
        <v>5153</v>
      </c>
      <c r="J7107" s="70"/>
      <c r="K7107" s="68"/>
    </row>
    <row r="7108" spans="1:11">
      <c r="A7108" s="67" t="s">
        <v>3826</v>
      </c>
      <c r="B7108" s="68" t="s">
        <v>3827</v>
      </c>
      <c r="C7108" s="68" t="s">
        <v>3824</v>
      </c>
      <c r="D7108" s="68" t="s">
        <v>3825</v>
      </c>
      <c r="E7108" s="68" t="s">
        <v>4568</v>
      </c>
      <c r="F7108" s="68" t="s">
        <v>4568</v>
      </c>
      <c r="G7108" s="68" t="s">
        <v>4569</v>
      </c>
      <c r="H7108" s="69">
        <v>4968367</v>
      </c>
      <c r="I7108" s="68" t="s">
        <v>5153</v>
      </c>
      <c r="J7108" s="70"/>
      <c r="K7108" s="68"/>
    </row>
    <row r="7109" spans="1:11">
      <c r="A7109" s="67" t="s">
        <v>3828</v>
      </c>
      <c r="B7109" s="68" t="s">
        <v>3829</v>
      </c>
      <c r="C7109" s="68" t="s">
        <v>3824</v>
      </c>
      <c r="D7109" s="68" t="s">
        <v>3825</v>
      </c>
      <c r="E7109" s="68" t="s">
        <v>4568</v>
      </c>
      <c r="F7109" s="68" t="s">
        <v>4568</v>
      </c>
      <c r="G7109" s="68" t="s">
        <v>4569</v>
      </c>
      <c r="H7109" s="69">
        <v>11042</v>
      </c>
      <c r="I7109" s="68" t="s">
        <v>5153</v>
      </c>
      <c r="J7109" s="70"/>
      <c r="K7109" s="68"/>
    </row>
    <row r="7110" spans="1:11">
      <c r="A7110" s="67" t="s">
        <v>3852</v>
      </c>
      <c r="B7110" s="68" t="s">
        <v>3853</v>
      </c>
      <c r="C7110" s="68" t="s">
        <v>3846</v>
      </c>
      <c r="D7110" s="68" t="s">
        <v>3847</v>
      </c>
      <c r="E7110" s="68" t="s">
        <v>4568</v>
      </c>
      <c r="F7110" s="68" t="s">
        <v>4568</v>
      </c>
      <c r="G7110" s="68" t="s">
        <v>4569</v>
      </c>
      <c r="H7110" s="69">
        <v>669429</v>
      </c>
      <c r="I7110" s="68" t="s">
        <v>5153</v>
      </c>
      <c r="J7110" s="70"/>
      <c r="K7110" s="68"/>
    </row>
    <row r="7111" spans="1:11">
      <c r="A7111" s="67" t="s">
        <v>3854</v>
      </c>
      <c r="B7111" s="68" t="s">
        <v>3855</v>
      </c>
      <c r="C7111" s="68" t="s">
        <v>3846</v>
      </c>
      <c r="D7111" s="68" t="s">
        <v>3847</v>
      </c>
      <c r="E7111" s="68" t="s">
        <v>4568</v>
      </c>
      <c r="F7111" s="68" t="s">
        <v>4568</v>
      </c>
      <c r="G7111" s="68" t="s">
        <v>4569</v>
      </c>
      <c r="H7111" s="69">
        <v>351100</v>
      </c>
      <c r="I7111" s="68" t="s">
        <v>5153</v>
      </c>
      <c r="J7111" s="70"/>
      <c r="K7111" s="68"/>
    </row>
    <row r="7112" spans="1:11">
      <c r="A7112" s="67" t="s">
        <v>3856</v>
      </c>
      <c r="B7112" s="68" t="s">
        <v>3857</v>
      </c>
      <c r="C7112" s="68" t="s">
        <v>3846</v>
      </c>
      <c r="D7112" s="68" t="s">
        <v>3847</v>
      </c>
      <c r="E7112" s="68" t="s">
        <v>4568</v>
      </c>
      <c r="F7112" s="68" t="s">
        <v>4568</v>
      </c>
      <c r="G7112" s="68" t="s">
        <v>4569</v>
      </c>
      <c r="H7112" s="69">
        <v>4336476</v>
      </c>
      <c r="I7112" s="68" t="s">
        <v>5153</v>
      </c>
      <c r="J7112" s="70"/>
      <c r="K7112" s="68"/>
    </row>
    <row r="7113" spans="1:11">
      <c r="A7113" s="67" t="s">
        <v>3858</v>
      </c>
      <c r="B7113" s="68" t="s">
        <v>3859</v>
      </c>
      <c r="C7113" s="68" t="s">
        <v>3846</v>
      </c>
      <c r="D7113" s="68" t="s">
        <v>3847</v>
      </c>
      <c r="E7113" s="68" t="s">
        <v>4568</v>
      </c>
      <c r="F7113" s="68" t="s">
        <v>4568</v>
      </c>
      <c r="G7113" s="68" t="s">
        <v>4569</v>
      </c>
      <c r="H7113" s="69">
        <v>328273</v>
      </c>
      <c r="I7113" s="68" t="s">
        <v>5153</v>
      </c>
      <c r="J7113" s="70"/>
      <c r="K7113" s="68"/>
    </row>
    <row r="7114" spans="1:11">
      <c r="A7114" s="67" t="s">
        <v>3860</v>
      </c>
      <c r="B7114" s="68" t="s">
        <v>3861</v>
      </c>
      <c r="C7114" s="68" t="s">
        <v>3846</v>
      </c>
      <c r="D7114" s="68" t="s">
        <v>3847</v>
      </c>
      <c r="E7114" s="68" t="s">
        <v>4568</v>
      </c>
      <c r="F7114" s="68" t="s">
        <v>4568</v>
      </c>
      <c r="G7114" s="68" t="s">
        <v>4569</v>
      </c>
      <c r="H7114" s="69">
        <v>3176824</v>
      </c>
      <c r="I7114" s="68" t="s">
        <v>5153</v>
      </c>
      <c r="J7114" s="70"/>
      <c r="K7114" s="68"/>
    </row>
    <row r="7115" spans="1:11">
      <c r="A7115" s="67" t="s">
        <v>3864</v>
      </c>
      <c r="B7115" s="68" t="s">
        <v>3865</v>
      </c>
      <c r="C7115" s="68" t="s">
        <v>3846</v>
      </c>
      <c r="D7115" s="68" t="s">
        <v>3847</v>
      </c>
      <c r="E7115" s="68" t="s">
        <v>4568</v>
      </c>
      <c r="F7115" s="68" t="s">
        <v>4568</v>
      </c>
      <c r="G7115" s="68" t="s">
        <v>4569</v>
      </c>
      <c r="H7115" s="69">
        <v>29948854</v>
      </c>
      <c r="I7115" s="68" t="s">
        <v>5153</v>
      </c>
      <c r="J7115" s="70"/>
      <c r="K7115" s="68"/>
    </row>
    <row r="7116" spans="1:11">
      <c r="A7116" s="67" t="s">
        <v>3866</v>
      </c>
      <c r="B7116" s="68" t="s">
        <v>3867</v>
      </c>
      <c r="C7116" s="68" t="s">
        <v>3846</v>
      </c>
      <c r="D7116" s="68" t="s">
        <v>3847</v>
      </c>
      <c r="E7116" s="68" t="s">
        <v>4568</v>
      </c>
      <c r="F7116" s="68" t="s">
        <v>4568</v>
      </c>
      <c r="G7116" s="68" t="s">
        <v>4569</v>
      </c>
      <c r="H7116" s="69">
        <v>5438908</v>
      </c>
      <c r="I7116" s="68" t="s">
        <v>5153</v>
      </c>
      <c r="J7116" s="70"/>
      <c r="K7116" s="68"/>
    </row>
    <row r="7117" spans="1:11">
      <c r="A7117" s="67" t="s">
        <v>3868</v>
      </c>
      <c r="B7117" s="68" t="s">
        <v>3869</v>
      </c>
      <c r="C7117" s="68" t="s">
        <v>3846</v>
      </c>
      <c r="D7117" s="68" t="s">
        <v>3847</v>
      </c>
      <c r="E7117" s="68" t="s">
        <v>4568</v>
      </c>
      <c r="F7117" s="68" t="s">
        <v>4568</v>
      </c>
      <c r="G7117" s="68" t="s">
        <v>4569</v>
      </c>
      <c r="H7117" s="69">
        <v>5915632</v>
      </c>
      <c r="I7117" s="68" t="s">
        <v>5153</v>
      </c>
      <c r="J7117" s="70"/>
      <c r="K7117" s="68"/>
    </row>
    <row r="7118" spans="1:11">
      <c r="A7118" s="67" t="s">
        <v>3898</v>
      </c>
      <c r="B7118" s="68" t="s">
        <v>3899</v>
      </c>
      <c r="C7118" s="68" t="s">
        <v>3900</v>
      </c>
      <c r="D7118" s="68" t="s">
        <v>3901</v>
      </c>
      <c r="E7118" s="68" t="s">
        <v>4568</v>
      </c>
      <c r="F7118" s="68" t="s">
        <v>4568</v>
      </c>
      <c r="G7118" s="68" t="s">
        <v>4569</v>
      </c>
      <c r="H7118" s="69">
        <v>20813506</v>
      </c>
      <c r="I7118" s="68" t="s">
        <v>5153</v>
      </c>
      <c r="J7118" s="70"/>
      <c r="K7118" s="68"/>
    </row>
    <row r="7119" spans="1:11">
      <c r="A7119" s="67" t="s">
        <v>3902</v>
      </c>
      <c r="B7119" s="68" t="s">
        <v>3903</v>
      </c>
      <c r="C7119" s="68" t="s">
        <v>3900</v>
      </c>
      <c r="D7119" s="68" t="s">
        <v>3901</v>
      </c>
      <c r="E7119" s="68" t="s">
        <v>4568</v>
      </c>
      <c r="F7119" s="68" t="s">
        <v>4568</v>
      </c>
      <c r="G7119" s="68" t="s">
        <v>4569</v>
      </c>
      <c r="H7119" s="69">
        <v>7045290</v>
      </c>
      <c r="I7119" s="68" t="s">
        <v>5153</v>
      </c>
      <c r="J7119" s="70"/>
      <c r="K7119" s="68"/>
    </row>
    <row r="7120" spans="1:11">
      <c r="A7120" s="67" t="s">
        <v>3904</v>
      </c>
      <c r="B7120" s="68" t="s">
        <v>3905</v>
      </c>
      <c r="C7120" s="68" t="s">
        <v>3900</v>
      </c>
      <c r="D7120" s="68" t="s">
        <v>3901</v>
      </c>
      <c r="E7120" s="68" t="s">
        <v>4568</v>
      </c>
      <c r="F7120" s="68" t="s">
        <v>4568</v>
      </c>
      <c r="G7120" s="68" t="s">
        <v>4569</v>
      </c>
      <c r="H7120" s="69">
        <v>15819343</v>
      </c>
      <c r="I7120" s="68" t="s">
        <v>5153</v>
      </c>
      <c r="J7120" s="70"/>
      <c r="K7120" s="68"/>
    </row>
    <row r="7121" spans="1:11">
      <c r="A7121" s="67" t="s">
        <v>3906</v>
      </c>
      <c r="B7121" s="68" t="s">
        <v>3907</v>
      </c>
      <c r="C7121" s="68" t="s">
        <v>3900</v>
      </c>
      <c r="D7121" s="68" t="s">
        <v>3901</v>
      </c>
      <c r="E7121" s="68" t="s">
        <v>4568</v>
      </c>
      <c r="F7121" s="68" t="s">
        <v>4568</v>
      </c>
      <c r="G7121" s="68" t="s">
        <v>4569</v>
      </c>
      <c r="H7121" s="69">
        <v>8857464</v>
      </c>
      <c r="I7121" s="68" t="s">
        <v>5153</v>
      </c>
      <c r="J7121" s="70"/>
      <c r="K7121" s="68"/>
    </row>
    <row r="7122" spans="1:11">
      <c r="A7122" s="67" t="s">
        <v>3908</v>
      </c>
      <c r="B7122" s="68" t="s">
        <v>3909</v>
      </c>
      <c r="C7122" s="68" t="s">
        <v>3900</v>
      </c>
      <c r="D7122" s="68" t="s">
        <v>3901</v>
      </c>
      <c r="E7122" s="68" t="s">
        <v>4568</v>
      </c>
      <c r="F7122" s="68" t="s">
        <v>4568</v>
      </c>
      <c r="G7122" s="68" t="s">
        <v>4569</v>
      </c>
      <c r="H7122" s="69">
        <v>907826</v>
      </c>
      <c r="I7122" s="68" t="s">
        <v>5153</v>
      </c>
      <c r="J7122" s="70"/>
      <c r="K7122" s="68"/>
    </row>
    <row r="7123" spans="1:11">
      <c r="A7123" s="67" t="s">
        <v>3922</v>
      </c>
      <c r="B7123" s="68" t="s">
        <v>3923</v>
      </c>
      <c r="C7123" s="68" t="s">
        <v>3924</v>
      </c>
      <c r="D7123" s="68" t="s">
        <v>3925</v>
      </c>
      <c r="E7123" s="68" t="s">
        <v>4568</v>
      </c>
      <c r="F7123" s="68" t="s">
        <v>4568</v>
      </c>
      <c r="G7123" s="68" t="s">
        <v>4569</v>
      </c>
      <c r="H7123" s="69">
        <v>6359657</v>
      </c>
      <c r="I7123" s="68" t="s">
        <v>5153</v>
      </c>
      <c r="J7123" s="70"/>
      <c r="K7123" s="68"/>
    </row>
    <row r="7124" spans="1:11">
      <c r="A7124" s="67" t="s">
        <v>3926</v>
      </c>
      <c r="B7124" s="68" t="s">
        <v>3927</v>
      </c>
      <c r="C7124" s="68" t="s">
        <v>3924</v>
      </c>
      <c r="D7124" s="68" t="s">
        <v>3925</v>
      </c>
      <c r="E7124" s="68" t="s">
        <v>4568</v>
      </c>
      <c r="F7124" s="68" t="s">
        <v>4568</v>
      </c>
      <c r="G7124" s="68" t="s">
        <v>4569</v>
      </c>
      <c r="H7124" s="69">
        <v>2338014</v>
      </c>
      <c r="I7124" s="68" t="s">
        <v>5153</v>
      </c>
      <c r="J7124" s="70"/>
      <c r="K7124" s="68"/>
    </row>
    <row r="7125" spans="1:11">
      <c r="A7125" s="67" t="s">
        <v>3928</v>
      </c>
      <c r="B7125" s="68" t="s">
        <v>3929</v>
      </c>
      <c r="C7125" s="68" t="s">
        <v>3924</v>
      </c>
      <c r="D7125" s="68" t="s">
        <v>3925</v>
      </c>
      <c r="E7125" s="68" t="s">
        <v>4568</v>
      </c>
      <c r="F7125" s="68" t="s">
        <v>4568</v>
      </c>
      <c r="G7125" s="68" t="s">
        <v>4569</v>
      </c>
      <c r="H7125" s="69">
        <v>389669</v>
      </c>
      <c r="I7125" s="68" t="s">
        <v>5153</v>
      </c>
      <c r="J7125" s="70"/>
      <c r="K7125" s="68"/>
    </row>
    <row r="7126" spans="1:11">
      <c r="A7126" s="67" t="s">
        <v>3930</v>
      </c>
      <c r="B7126" s="68" t="s">
        <v>3931</v>
      </c>
      <c r="C7126" s="68" t="s">
        <v>3924</v>
      </c>
      <c r="D7126" s="68" t="s">
        <v>3925</v>
      </c>
      <c r="E7126" s="68" t="s">
        <v>4568</v>
      </c>
      <c r="F7126" s="68" t="s">
        <v>4568</v>
      </c>
      <c r="G7126" s="68" t="s">
        <v>4569</v>
      </c>
      <c r="H7126" s="69">
        <v>1169007</v>
      </c>
      <c r="I7126" s="68" t="s">
        <v>5153</v>
      </c>
      <c r="J7126" s="70"/>
      <c r="K7126" s="68"/>
    </row>
    <row r="7127" spans="1:11">
      <c r="A7127" s="67" t="s">
        <v>3932</v>
      </c>
      <c r="B7127" s="68" t="s">
        <v>3933</v>
      </c>
      <c r="C7127" s="68" t="s">
        <v>3924</v>
      </c>
      <c r="D7127" s="68" t="s">
        <v>3925</v>
      </c>
      <c r="E7127" s="68" t="s">
        <v>4568</v>
      </c>
      <c r="F7127" s="68" t="s">
        <v>4568</v>
      </c>
      <c r="G7127" s="68" t="s">
        <v>4569</v>
      </c>
      <c r="H7127" s="69">
        <v>779338</v>
      </c>
      <c r="I7127" s="68" t="s">
        <v>5153</v>
      </c>
      <c r="J7127" s="70"/>
      <c r="K7127" s="68"/>
    </row>
    <row r="7128" spans="1:11">
      <c r="A7128" s="67" t="s">
        <v>3950</v>
      </c>
      <c r="B7128" s="68" t="s">
        <v>3951</v>
      </c>
      <c r="C7128" s="68" t="s">
        <v>3952</v>
      </c>
      <c r="D7128" s="68" t="s">
        <v>3953</v>
      </c>
      <c r="E7128" s="68" t="s">
        <v>4568</v>
      </c>
      <c r="F7128" s="68" t="s">
        <v>4568</v>
      </c>
      <c r="G7128" s="68" t="s">
        <v>4569</v>
      </c>
      <c r="H7128" s="69">
        <v>7682184</v>
      </c>
      <c r="I7128" s="68" t="s">
        <v>5153</v>
      </c>
      <c r="J7128" s="70"/>
      <c r="K7128" s="68"/>
    </row>
    <row r="7129" spans="1:11">
      <c r="A7129" s="67" t="s">
        <v>3954</v>
      </c>
      <c r="B7129" s="68" t="s">
        <v>3955</v>
      </c>
      <c r="C7129" s="68" t="s">
        <v>3952</v>
      </c>
      <c r="D7129" s="68" t="s">
        <v>3953</v>
      </c>
      <c r="E7129" s="68" t="s">
        <v>4568</v>
      </c>
      <c r="F7129" s="68" t="s">
        <v>4568</v>
      </c>
      <c r="G7129" s="68" t="s">
        <v>4569</v>
      </c>
      <c r="H7129" s="69">
        <v>2648154</v>
      </c>
      <c r="I7129" s="68" t="s">
        <v>5153</v>
      </c>
      <c r="J7129" s="70"/>
      <c r="K7129" s="68"/>
    </row>
    <row r="7130" spans="1:11">
      <c r="A7130" s="67" t="s">
        <v>3956</v>
      </c>
      <c r="B7130" s="68" t="s">
        <v>3957</v>
      </c>
      <c r="C7130" s="68" t="s">
        <v>3952</v>
      </c>
      <c r="D7130" s="68" t="s">
        <v>3953</v>
      </c>
      <c r="E7130" s="68" t="s">
        <v>4568</v>
      </c>
      <c r="F7130" s="68" t="s">
        <v>4568</v>
      </c>
      <c r="G7130" s="68" t="s">
        <v>4569</v>
      </c>
      <c r="H7130" s="69">
        <v>1847577</v>
      </c>
      <c r="I7130" s="68" t="s">
        <v>5153</v>
      </c>
      <c r="J7130" s="70"/>
      <c r="K7130" s="68"/>
    </row>
    <row r="7131" spans="1:11">
      <c r="A7131" s="67" t="s">
        <v>3968</v>
      </c>
      <c r="B7131" s="68" t="s">
        <v>3969</v>
      </c>
      <c r="C7131" s="68" t="s">
        <v>3970</v>
      </c>
      <c r="D7131" s="68" t="s">
        <v>3971</v>
      </c>
      <c r="E7131" s="68" t="s">
        <v>4568</v>
      </c>
      <c r="F7131" s="68" t="s">
        <v>4568</v>
      </c>
      <c r="G7131" s="68" t="s">
        <v>4569</v>
      </c>
      <c r="H7131" s="69">
        <v>291133</v>
      </c>
      <c r="I7131" s="68" t="s">
        <v>5153</v>
      </c>
      <c r="J7131" s="70"/>
      <c r="K7131" s="68"/>
    </row>
    <row r="7132" spans="1:11">
      <c r="A7132" s="67" t="s">
        <v>3974</v>
      </c>
      <c r="B7132" s="68" t="s">
        <v>3975</v>
      </c>
      <c r="C7132" s="68" t="s">
        <v>3970</v>
      </c>
      <c r="D7132" s="68" t="s">
        <v>3971</v>
      </c>
      <c r="E7132" s="68" t="s">
        <v>4568</v>
      </c>
      <c r="F7132" s="68" t="s">
        <v>4568</v>
      </c>
      <c r="G7132" s="68" t="s">
        <v>4569</v>
      </c>
      <c r="H7132" s="69">
        <v>416415</v>
      </c>
      <c r="I7132" s="68" t="s">
        <v>5153</v>
      </c>
      <c r="J7132" s="70"/>
      <c r="K7132" s="68"/>
    </row>
    <row r="7133" spans="1:11">
      <c r="A7133" s="67" t="s">
        <v>3978</v>
      </c>
      <c r="B7133" s="68" t="s">
        <v>3979</v>
      </c>
      <c r="C7133" s="68" t="s">
        <v>3970</v>
      </c>
      <c r="D7133" s="68" t="s">
        <v>3971</v>
      </c>
      <c r="E7133" s="68" t="s">
        <v>4568</v>
      </c>
      <c r="F7133" s="68" t="s">
        <v>4568</v>
      </c>
      <c r="G7133" s="68" t="s">
        <v>4569</v>
      </c>
      <c r="H7133" s="69">
        <v>423671</v>
      </c>
      <c r="I7133" s="68" t="s">
        <v>5153</v>
      </c>
      <c r="J7133" s="70"/>
      <c r="K7133" s="68"/>
    </row>
    <row r="7134" spans="1:11">
      <c r="A7134" s="67" t="s">
        <v>4002</v>
      </c>
      <c r="B7134" s="68" t="s">
        <v>4003</v>
      </c>
      <c r="C7134" s="68" t="s">
        <v>4004</v>
      </c>
      <c r="D7134" s="68" t="s">
        <v>4005</v>
      </c>
      <c r="E7134" s="68" t="s">
        <v>4568</v>
      </c>
      <c r="F7134" s="68" t="s">
        <v>4568</v>
      </c>
      <c r="G7134" s="68" t="s">
        <v>4569</v>
      </c>
      <c r="H7134" s="69">
        <v>1886282</v>
      </c>
      <c r="I7134" s="68" t="s">
        <v>5153</v>
      </c>
      <c r="J7134" s="70"/>
      <c r="K7134" s="68"/>
    </row>
    <row r="7135" spans="1:11">
      <c r="A7135" s="67" t="s">
        <v>4006</v>
      </c>
      <c r="B7135" s="68" t="s">
        <v>4007</v>
      </c>
      <c r="C7135" s="68" t="s">
        <v>4004</v>
      </c>
      <c r="D7135" s="68" t="s">
        <v>4005</v>
      </c>
      <c r="E7135" s="68" t="s">
        <v>4568</v>
      </c>
      <c r="F7135" s="68" t="s">
        <v>4568</v>
      </c>
      <c r="G7135" s="68" t="s">
        <v>4569</v>
      </c>
      <c r="H7135" s="69">
        <v>149170</v>
      </c>
      <c r="I7135" s="68" t="s">
        <v>5153</v>
      </c>
      <c r="J7135" s="70"/>
      <c r="K7135" s="68"/>
    </row>
    <row r="7136" spans="1:11">
      <c r="A7136" s="67" t="s">
        <v>4020</v>
      </c>
      <c r="B7136" s="68" t="s">
        <v>4021</v>
      </c>
      <c r="C7136" s="68" t="s">
        <v>4022</v>
      </c>
      <c r="D7136" s="68" t="s">
        <v>4023</v>
      </c>
      <c r="E7136" s="68" t="s">
        <v>4568</v>
      </c>
      <c r="F7136" s="68" t="s">
        <v>4568</v>
      </c>
      <c r="G7136" s="68" t="s">
        <v>4569</v>
      </c>
      <c r="H7136" s="69">
        <v>16360696</v>
      </c>
      <c r="I7136" s="68" t="s">
        <v>5153</v>
      </c>
      <c r="J7136" s="70"/>
      <c r="K7136" s="68"/>
    </row>
    <row r="7137" spans="1:11">
      <c r="A7137" s="67" t="s">
        <v>4070</v>
      </c>
      <c r="B7137" s="68" t="s">
        <v>4071</v>
      </c>
      <c r="C7137" s="68" t="s">
        <v>4072</v>
      </c>
      <c r="D7137" s="68" t="s">
        <v>4073</v>
      </c>
      <c r="E7137" s="68" t="s">
        <v>4568</v>
      </c>
      <c r="F7137" s="68" t="s">
        <v>4568</v>
      </c>
      <c r="G7137" s="68" t="s">
        <v>4569</v>
      </c>
      <c r="H7137" s="69">
        <v>782388</v>
      </c>
      <c r="I7137" s="68" t="s">
        <v>5153</v>
      </c>
      <c r="J7137" s="70"/>
      <c r="K7137" s="68"/>
    </row>
    <row r="7138" spans="1:11">
      <c r="A7138" s="67" t="s">
        <v>4102</v>
      </c>
      <c r="B7138" s="68" t="s">
        <v>4103</v>
      </c>
      <c r="C7138" s="68" t="s">
        <v>4100</v>
      </c>
      <c r="D7138" s="68" t="s">
        <v>4101</v>
      </c>
      <c r="E7138" s="68" t="s">
        <v>4568</v>
      </c>
      <c r="F7138" s="68" t="s">
        <v>4568</v>
      </c>
      <c r="G7138" s="68" t="s">
        <v>4569</v>
      </c>
      <c r="H7138" s="69">
        <v>8705504</v>
      </c>
      <c r="I7138" s="68" t="s">
        <v>5153</v>
      </c>
      <c r="J7138" s="70"/>
      <c r="K7138" s="68"/>
    </row>
    <row r="7139" spans="1:11">
      <c r="A7139" s="67" t="s">
        <v>4142</v>
      </c>
      <c r="B7139" s="68" t="s">
        <v>4143</v>
      </c>
      <c r="C7139" s="68" t="s">
        <v>4144</v>
      </c>
      <c r="D7139" s="68" t="s">
        <v>4145</v>
      </c>
      <c r="E7139" s="68" t="s">
        <v>4568</v>
      </c>
      <c r="F7139" s="68" t="s">
        <v>4568</v>
      </c>
      <c r="G7139" s="68" t="s">
        <v>4569</v>
      </c>
      <c r="H7139" s="69">
        <v>2366561</v>
      </c>
      <c r="I7139" s="68" t="s">
        <v>5153</v>
      </c>
      <c r="J7139" s="70"/>
      <c r="K7139" s="68"/>
    </row>
    <row r="7140" spans="1:11">
      <c r="A7140" s="67" t="s">
        <v>4558</v>
      </c>
      <c r="B7140" s="68" t="s">
        <v>4559</v>
      </c>
      <c r="C7140" s="68" t="s">
        <v>3583</v>
      </c>
      <c r="D7140" s="68" t="s">
        <v>3584</v>
      </c>
      <c r="E7140" s="68" t="s">
        <v>4568</v>
      </c>
      <c r="F7140" s="68" t="s">
        <v>4568</v>
      </c>
      <c r="G7140" s="68" t="s">
        <v>4569</v>
      </c>
      <c r="H7140" s="69">
        <v>207333</v>
      </c>
      <c r="I7140" s="68" t="s">
        <v>5153</v>
      </c>
      <c r="J7140" s="70"/>
      <c r="K7140" s="68"/>
    </row>
    <row r="7141" spans="1:11">
      <c r="A7141" s="67" t="s">
        <v>4251</v>
      </c>
      <c r="B7141" s="68" t="s">
        <v>4252</v>
      </c>
      <c r="C7141" s="68" t="s">
        <v>3583</v>
      </c>
      <c r="D7141" s="68" t="s">
        <v>3584</v>
      </c>
      <c r="E7141" s="68" t="s">
        <v>4568</v>
      </c>
      <c r="F7141" s="68" t="s">
        <v>4568</v>
      </c>
      <c r="G7141" s="68" t="s">
        <v>4569</v>
      </c>
      <c r="H7141" s="69">
        <v>9817320</v>
      </c>
      <c r="I7141" s="68" t="s">
        <v>5153</v>
      </c>
      <c r="J7141" s="70"/>
      <c r="K7141" s="68"/>
    </row>
    <row r="7142" spans="1:11">
      <c r="A7142" s="67" t="s">
        <v>3649</v>
      </c>
      <c r="B7142" s="68" t="s">
        <v>3650</v>
      </c>
      <c r="C7142" s="68" t="s">
        <v>3651</v>
      </c>
      <c r="D7142" s="68" t="s">
        <v>3652</v>
      </c>
      <c r="E7142" s="68" t="s">
        <v>4568</v>
      </c>
      <c r="F7142" s="68" t="s">
        <v>4568</v>
      </c>
      <c r="G7142" s="68" t="s">
        <v>4569</v>
      </c>
      <c r="H7142" s="69">
        <v>4016105</v>
      </c>
      <c r="I7142" s="68" t="s">
        <v>5153</v>
      </c>
      <c r="J7142" s="70"/>
      <c r="K7142" s="68"/>
    </row>
    <row r="7143" spans="1:11">
      <c r="A7143" s="67" t="s">
        <v>3653</v>
      </c>
      <c r="B7143" s="68" t="s">
        <v>3654</v>
      </c>
      <c r="C7143" s="68" t="s">
        <v>3651</v>
      </c>
      <c r="D7143" s="68" t="s">
        <v>3652</v>
      </c>
      <c r="E7143" s="68" t="s">
        <v>4568</v>
      </c>
      <c r="F7143" s="68" t="s">
        <v>4568</v>
      </c>
      <c r="G7143" s="68" t="s">
        <v>4569</v>
      </c>
      <c r="H7143" s="69">
        <v>8780895</v>
      </c>
      <c r="I7143" s="68" t="s">
        <v>5153</v>
      </c>
      <c r="J7143" s="70"/>
      <c r="K7143" s="68"/>
    </row>
    <row r="7144" spans="1:11">
      <c r="A7144" s="67" t="s">
        <v>3655</v>
      </c>
      <c r="B7144" s="68" t="s">
        <v>3656</v>
      </c>
      <c r="C7144" s="68" t="s">
        <v>3651</v>
      </c>
      <c r="D7144" s="68" t="s">
        <v>3652</v>
      </c>
      <c r="E7144" s="68" t="s">
        <v>4568</v>
      </c>
      <c r="F7144" s="68" t="s">
        <v>4568</v>
      </c>
      <c r="G7144" s="68" t="s">
        <v>4569</v>
      </c>
      <c r="H7144" s="69">
        <v>3633460</v>
      </c>
      <c r="I7144" s="68" t="s">
        <v>5153</v>
      </c>
      <c r="J7144" s="70"/>
      <c r="K7144" s="68"/>
    </row>
    <row r="7145" spans="1:11">
      <c r="A7145" s="67" t="s">
        <v>3657</v>
      </c>
      <c r="B7145" s="68" t="s">
        <v>3658</v>
      </c>
      <c r="C7145" s="68" t="s">
        <v>3651</v>
      </c>
      <c r="D7145" s="68" t="s">
        <v>3652</v>
      </c>
      <c r="E7145" s="68" t="s">
        <v>4568</v>
      </c>
      <c r="F7145" s="68" t="s">
        <v>4568</v>
      </c>
      <c r="G7145" s="68" t="s">
        <v>4569</v>
      </c>
      <c r="H7145" s="69">
        <v>30669814</v>
      </c>
      <c r="I7145" s="68" t="s">
        <v>5153</v>
      </c>
      <c r="J7145" s="70"/>
      <c r="K7145" s="68"/>
    </row>
    <row r="7146" spans="1:11">
      <c r="A7146" s="67" t="s">
        <v>3659</v>
      </c>
      <c r="B7146" s="68" t="s">
        <v>3660</v>
      </c>
      <c r="C7146" s="68" t="s">
        <v>3651</v>
      </c>
      <c r="D7146" s="68" t="s">
        <v>3652</v>
      </c>
      <c r="E7146" s="68" t="s">
        <v>4568</v>
      </c>
      <c r="F7146" s="68" t="s">
        <v>4568</v>
      </c>
      <c r="G7146" s="68" t="s">
        <v>4569</v>
      </c>
      <c r="H7146" s="69">
        <v>2216349</v>
      </c>
      <c r="I7146" s="68" t="s">
        <v>5153</v>
      </c>
      <c r="J7146" s="70"/>
      <c r="K7146" s="68"/>
    </row>
    <row r="7147" spans="1:11">
      <c r="A7147" s="67" t="s">
        <v>3661</v>
      </c>
      <c r="B7147" s="68" t="s">
        <v>3662</v>
      </c>
      <c r="C7147" s="68" t="s">
        <v>3651</v>
      </c>
      <c r="D7147" s="68" t="s">
        <v>3652</v>
      </c>
      <c r="E7147" s="68" t="s">
        <v>4568</v>
      </c>
      <c r="F7147" s="68" t="s">
        <v>4568</v>
      </c>
      <c r="G7147" s="68" t="s">
        <v>4569</v>
      </c>
      <c r="H7147" s="69">
        <v>8366956</v>
      </c>
      <c r="I7147" s="68" t="s">
        <v>5153</v>
      </c>
      <c r="J7147" s="70"/>
      <c r="K7147" s="68"/>
    </row>
    <row r="7148" spans="1:11">
      <c r="A7148" s="67" t="s">
        <v>3663</v>
      </c>
      <c r="B7148" s="68" t="s">
        <v>3664</v>
      </c>
      <c r="C7148" s="68" t="s">
        <v>3651</v>
      </c>
      <c r="D7148" s="68" t="s">
        <v>3652</v>
      </c>
      <c r="E7148" s="68" t="s">
        <v>4568</v>
      </c>
      <c r="F7148" s="68" t="s">
        <v>4568</v>
      </c>
      <c r="G7148" s="68" t="s">
        <v>4569</v>
      </c>
      <c r="H7148" s="69">
        <v>22048679</v>
      </c>
      <c r="I7148" s="68" t="s">
        <v>5153</v>
      </c>
      <c r="J7148" s="70"/>
      <c r="K7148" s="68"/>
    </row>
    <row r="7149" spans="1:11">
      <c r="A7149" s="67" t="s">
        <v>3665</v>
      </c>
      <c r="B7149" s="68" t="s">
        <v>3666</v>
      </c>
      <c r="C7149" s="68" t="s">
        <v>3651</v>
      </c>
      <c r="D7149" s="68" t="s">
        <v>3652</v>
      </c>
      <c r="E7149" s="68" t="s">
        <v>4568</v>
      </c>
      <c r="F7149" s="68" t="s">
        <v>4568</v>
      </c>
      <c r="G7149" s="68" t="s">
        <v>4569</v>
      </c>
      <c r="H7149" s="69">
        <v>637210</v>
      </c>
      <c r="I7149" s="68" t="s">
        <v>5153</v>
      </c>
      <c r="J7149" s="70"/>
      <c r="K7149" s="68"/>
    </row>
    <row r="7150" spans="1:11">
      <c r="A7150" s="67" t="s">
        <v>4191</v>
      </c>
      <c r="B7150" s="68" t="s">
        <v>4192</v>
      </c>
      <c r="C7150" s="68" t="s">
        <v>3651</v>
      </c>
      <c r="D7150" s="68" t="s">
        <v>3652</v>
      </c>
      <c r="E7150" s="68" t="s">
        <v>4568</v>
      </c>
      <c r="F7150" s="68" t="s">
        <v>4568</v>
      </c>
      <c r="G7150" s="68" t="s">
        <v>4569</v>
      </c>
      <c r="H7150" s="69">
        <v>6237636</v>
      </c>
      <c r="I7150" s="68" t="s">
        <v>5153</v>
      </c>
      <c r="J7150" s="70"/>
      <c r="K7150" s="68"/>
    </row>
    <row r="7151" spans="1:11">
      <c r="A7151" s="67" t="s">
        <v>4407</v>
      </c>
      <c r="B7151" s="68" t="s">
        <v>4408</v>
      </c>
      <c r="C7151" s="68" t="s">
        <v>3651</v>
      </c>
      <c r="D7151" s="68" t="s">
        <v>3652</v>
      </c>
      <c r="E7151" s="68" t="s">
        <v>4568</v>
      </c>
      <c r="F7151" s="68" t="s">
        <v>4568</v>
      </c>
      <c r="G7151" s="68" t="s">
        <v>4569</v>
      </c>
      <c r="H7151" s="69">
        <v>2667584</v>
      </c>
      <c r="I7151" s="68" t="s">
        <v>5153</v>
      </c>
      <c r="J7151" s="70"/>
      <c r="K7151" s="68"/>
    </row>
    <row r="7152" spans="1:11">
      <c r="A7152" s="67" t="s">
        <v>3699</v>
      </c>
      <c r="B7152" s="68" t="s">
        <v>3700</v>
      </c>
      <c r="C7152" s="68" t="s">
        <v>3693</v>
      </c>
      <c r="D7152" s="68" t="s">
        <v>3694</v>
      </c>
      <c r="E7152" s="68" t="s">
        <v>4568</v>
      </c>
      <c r="F7152" s="68" t="s">
        <v>4568</v>
      </c>
      <c r="G7152" s="68" t="s">
        <v>4569</v>
      </c>
      <c r="H7152" s="69">
        <v>1851682</v>
      </c>
      <c r="I7152" s="68" t="s">
        <v>5153</v>
      </c>
      <c r="J7152" s="70"/>
      <c r="K7152" s="68"/>
    </row>
    <row r="7153" spans="1:11">
      <c r="A7153" s="67" t="s">
        <v>3703</v>
      </c>
      <c r="B7153" s="68" t="s">
        <v>3704</v>
      </c>
      <c r="C7153" s="68" t="s">
        <v>3693</v>
      </c>
      <c r="D7153" s="68" t="s">
        <v>3694</v>
      </c>
      <c r="E7153" s="68" t="s">
        <v>4568</v>
      </c>
      <c r="F7153" s="68" t="s">
        <v>4568</v>
      </c>
      <c r="G7153" s="68" t="s">
        <v>4569</v>
      </c>
      <c r="H7153" s="69">
        <v>448750</v>
      </c>
      <c r="I7153" s="68" t="s">
        <v>5153</v>
      </c>
      <c r="J7153" s="70"/>
      <c r="K7153" s="68"/>
    </row>
    <row r="7154" spans="1:11">
      <c r="A7154" s="67" t="s">
        <v>3705</v>
      </c>
      <c r="B7154" s="68" t="s">
        <v>3706</v>
      </c>
      <c r="C7154" s="68" t="s">
        <v>3693</v>
      </c>
      <c r="D7154" s="68" t="s">
        <v>3694</v>
      </c>
      <c r="E7154" s="68" t="s">
        <v>4568</v>
      </c>
      <c r="F7154" s="68" t="s">
        <v>4568</v>
      </c>
      <c r="G7154" s="68" t="s">
        <v>4569</v>
      </c>
      <c r="H7154" s="69">
        <v>1584199</v>
      </c>
      <c r="I7154" s="68" t="s">
        <v>5153</v>
      </c>
      <c r="J7154" s="70"/>
      <c r="K7154" s="68"/>
    </row>
    <row r="7155" spans="1:11">
      <c r="A7155" s="67" t="s">
        <v>3717</v>
      </c>
      <c r="B7155" s="68" t="s">
        <v>3718</v>
      </c>
      <c r="C7155" s="68" t="s">
        <v>3693</v>
      </c>
      <c r="D7155" s="68" t="s">
        <v>3694</v>
      </c>
      <c r="E7155" s="68" t="s">
        <v>4568</v>
      </c>
      <c r="F7155" s="68" t="s">
        <v>4568</v>
      </c>
      <c r="G7155" s="68" t="s">
        <v>4569</v>
      </c>
      <c r="H7155" s="69">
        <v>139129</v>
      </c>
      <c r="I7155" s="68" t="s">
        <v>5153</v>
      </c>
      <c r="J7155" s="70"/>
      <c r="K7155" s="68"/>
    </row>
    <row r="7156" spans="1:11">
      <c r="A7156" s="67" t="s">
        <v>3719</v>
      </c>
      <c r="B7156" s="68" t="s">
        <v>3720</v>
      </c>
      <c r="C7156" s="68" t="s">
        <v>3693</v>
      </c>
      <c r="D7156" s="68" t="s">
        <v>3694</v>
      </c>
      <c r="E7156" s="68" t="s">
        <v>4568</v>
      </c>
      <c r="F7156" s="68" t="s">
        <v>4568</v>
      </c>
      <c r="G7156" s="68" t="s">
        <v>4569</v>
      </c>
      <c r="H7156" s="69">
        <v>1224490</v>
      </c>
      <c r="I7156" s="68" t="s">
        <v>5153</v>
      </c>
      <c r="J7156" s="70"/>
      <c r="K7156" s="68"/>
    </row>
    <row r="7157" spans="1:11">
      <c r="A7157" s="67" t="s">
        <v>3751</v>
      </c>
      <c r="B7157" s="68" t="s">
        <v>3752</v>
      </c>
      <c r="C7157" s="68" t="s">
        <v>3749</v>
      </c>
      <c r="D7157" s="68" t="s">
        <v>3750</v>
      </c>
      <c r="E7157" s="68" t="s">
        <v>4568</v>
      </c>
      <c r="F7157" s="68" t="s">
        <v>4568</v>
      </c>
      <c r="G7157" s="68" t="s">
        <v>4569</v>
      </c>
      <c r="H7157" s="69">
        <v>429582</v>
      </c>
      <c r="I7157" s="68" t="s">
        <v>5153</v>
      </c>
      <c r="J7157" s="70"/>
      <c r="K7157" s="68"/>
    </row>
    <row r="7158" spans="1:11">
      <c r="A7158" s="67" t="s">
        <v>3763</v>
      </c>
      <c r="B7158" s="68" t="s">
        <v>3764</v>
      </c>
      <c r="C7158" s="68" t="s">
        <v>3765</v>
      </c>
      <c r="D7158" s="68" t="s">
        <v>3766</v>
      </c>
      <c r="E7158" s="68" t="s">
        <v>4568</v>
      </c>
      <c r="F7158" s="68" t="s">
        <v>4568</v>
      </c>
      <c r="G7158" s="68" t="s">
        <v>4569</v>
      </c>
      <c r="H7158" s="69">
        <v>2730948</v>
      </c>
      <c r="I7158" s="68" t="s">
        <v>5153</v>
      </c>
      <c r="J7158" s="70"/>
      <c r="K7158" s="68"/>
    </row>
    <row r="7159" spans="1:11">
      <c r="A7159" s="67" t="s">
        <v>3767</v>
      </c>
      <c r="B7159" s="68" t="s">
        <v>3768</v>
      </c>
      <c r="C7159" s="68" t="s">
        <v>3765</v>
      </c>
      <c r="D7159" s="68" t="s">
        <v>3766</v>
      </c>
      <c r="E7159" s="68" t="s">
        <v>4568</v>
      </c>
      <c r="F7159" s="68" t="s">
        <v>4568</v>
      </c>
      <c r="G7159" s="68" t="s">
        <v>4569</v>
      </c>
      <c r="H7159" s="69">
        <v>1748518</v>
      </c>
      <c r="I7159" s="68" t="s">
        <v>5153</v>
      </c>
      <c r="J7159" s="70"/>
      <c r="K7159" s="68"/>
    </row>
    <row r="7160" spans="1:11">
      <c r="A7160" s="67" t="s">
        <v>3769</v>
      </c>
      <c r="B7160" s="68" t="s">
        <v>3770</v>
      </c>
      <c r="C7160" s="68" t="s">
        <v>3765</v>
      </c>
      <c r="D7160" s="68" t="s">
        <v>3766</v>
      </c>
      <c r="E7160" s="68" t="s">
        <v>4568</v>
      </c>
      <c r="F7160" s="68" t="s">
        <v>4568</v>
      </c>
      <c r="G7160" s="68" t="s">
        <v>4569</v>
      </c>
      <c r="H7160" s="69">
        <v>2456260</v>
      </c>
      <c r="I7160" s="68" t="s">
        <v>5153</v>
      </c>
      <c r="J7160" s="70"/>
      <c r="K7160" s="68"/>
    </row>
    <row r="7161" spans="1:11">
      <c r="A7161" s="67" t="s">
        <v>3803</v>
      </c>
      <c r="B7161" s="68" t="s">
        <v>3804</v>
      </c>
      <c r="C7161" s="68" t="s">
        <v>3805</v>
      </c>
      <c r="D7161" s="68" t="s">
        <v>3806</v>
      </c>
      <c r="E7161" s="68" t="s">
        <v>4568</v>
      </c>
      <c r="F7161" s="68" t="s">
        <v>4568</v>
      </c>
      <c r="G7161" s="68" t="s">
        <v>4569</v>
      </c>
      <c r="H7161" s="69">
        <v>1558584</v>
      </c>
      <c r="I7161" s="68" t="s">
        <v>5153</v>
      </c>
      <c r="J7161" s="70"/>
      <c r="K7161" s="68"/>
    </row>
    <row r="7162" spans="1:11">
      <c r="A7162" s="67" t="s">
        <v>3807</v>
      </c>
      <c r="B7162" s="68" t="s">
        <v>3808</v>
      </c>
      <c r="C7162" s="68" t="s">
        <v>3805</v>
      </c>
      <c r="D7162" s="68" t="s">
        <v>3806</v>
      </c>
      <c r="E7162" s="68" t="s">
        <v>4568</v>
      </c>
      <c r="F7162" s="68" t="s">
        <v>4568</v>
      </c>
      <c r="G7162" s="68" t="s">
        <v>4569</v>
      </c>
      <c r="H7162" s="69">
        <v>309860</v>
      </c>
      <c r="I7162" s="68" t="s">
        <v>5153</v>
      </c>
      <c r="J7162" s="70"/>
      <c r="K7162" s="68"/>
    </row>
    <row r="7163" spans="1:11">
      <c r="A7163" s="67" t="s">
        <v>3822</v>
      </c>
      <c r="B7163" s="68" t="s">
        <v>3823</v>
      </c>
      <c r="C7163" s="68" t="s">
        <v>3824</v>
      </c>
      <c r="D7163" s="68" t="s">
        <v>3825</v>
      </c>
      <c r="E7163" s="68" t="s">
        <v>4568</v>
      </c>
      <c r="F7163" s="68" t="s">
        <v>4568</v>
      </c>
      <c r="G7163" s="68" t="s">
        <v>4569</v>
      </c>
      <c r="H7163" s="69">
        <v>1608848</v>
      </c>
      <c r="I7163" s="68" t="s">
        <v>5153</v>
      </c>
      <c r="J7163" s="70"/>
      <c r="K7163" s="68"/>
    </row>
    <row r="7164" spans="1:11">
      <c r="A7164" s="67" t="s">
        <v>3826</v>
      </c>
      <c r="B7164" s="68" t="s">
        <v>3827</v>
      </c>
      <c r="C7164" s="68" t="s">
        <v>3824</v>
      </c>
      <c r="D7164" s="68" t="s">
        <v>3825</v>
      </c>
      <c r="E7164" s="68" t="s">
        <v>4568</v>
      </c>
      <c r="F7164" s="68" t="s">
        <v>4568</v>
      </c>
      <c r="G7164" s="68" t="s">
        <v>4569</v>
      </c>
      <c r="H7164" s="69">
        <v>4703420</v>
      </c>
      <c r="I7164" s="68" t="s">
        <v>5153</v>
      </c>
      <c r="J7164" s="70"/>
      <c r="K7164" s="68"/>
    </row>
    <row r="7165" spans="1:11">
      <c r="A7165" s="67" t="s">
        <v>3828</v>
      </c>
      <c r="B7165" s="68" t="s">
        <v>3829</v>
      </c>
      <c r="C7165" s="68" t="s">
        <v>3824</v>
      </c>
      <c r="D7165" s="68" t="s">
        <v>3825</v>
      </c>
      <c r="E7165" s="68" t="s">
        <v>4568</v>
      </c>
      <c r="F7165" s="68" t="s">
        <v>4568</v>
      </c>
      <c r="G7165" s="68" t="s">
        <v>4569</v>
      </c>
      <c r="H7165" s="69">
        <v>1840</v>
      </c>
      <c r="I7165" s="68" t="s">
        <v>5153</v>
      </c>
      <c r="J7165" s="70"/>
      <c r="K7165" s="68"/>
    </row>
    <row r="7166" spans="1:11">
      <c r="A7166" s="67" t="s">
        <v>3852</v>
      </c>
      <c r="B7166" s="68" t="s">
        <v>3853</v>
      </c>
      <c r="C7166" s="68" t="s">
        <v>3846</v>
      </c>
      <c r="D7166" s="68" t="s">
        <v>3847</v>
      </c>
      <c r="E7166" s="68" t="s">
        <v>4568</v>
      </c>
      <c r="F7166" s="68" t="s">
        <v>4568</v>
      </c>
      <c r="G7166" s="68" t="s">
        <v>4569</v>
      </c>
      <c r="H7166" s="69">
        <v>1244428</v>
      </c>
      <c r="I7166" s="68" t="s">
        <v>5153</v>
      </c>
      <c r="J7166" s="70"/>
      <c r="K7166" s="68"/>
    </row>
    <row r="7167" spans="1:11">
      <c r="A7167" s="67" t="s">
        <v>3854</v>
      </c>
      <c r="B7167" s="68" t="s">
        <v>3855</v>
      </c>
      <c r="C7167" s="68" t="s">
        <v>3846</v>
      </c>
      <c r="D7167" s="68" t="s">
        <v>3847</v>
      </c>
      <c r="E7167" s="68" t="s">
        <v>4568</v>
      </c>
      <c r="F7167" s="68" t="s">
        <v>4568</v>
      </c>
      <c r="G7167" s="68" t="s">
        <v>4569</v>
      </c>
      <c r="H7167" s="69">
        <v>351100</v>
      </c>
      <c r="I7167" s="68" t="s">
        <v>5153</v>
      </c>
      <c r="J7167" s="70"/>
      <c r="K7167" s="68"/>
    </row>
    <row r="7168" spans="1:11">
      <c r="A7168" s="67" t="s">
        <v>3856</v>
      </c>
      <c r="B7168" s="68" t="s">
        <v>3857</v>
      </c>
      <c r="C7168" s="68" t="s">
        <v>3846</v>
      </c>
      <c r="D7168" s="68" t="s">
        <v>3847</v>
      </c>
      <c r="E7168" s="68" t="s">
        <v>4568</v>
      </c>
      <c r="F7168" s="68" t="s">
        <v>4568</v>
      </c>
      <c r="G7168" s="68" t="s">
        <v>4569</v>
      </c>
      <c r="H7168" s="69">
        <v>5772403</v>
      </c>
      <c r="I7168" s="68" t="s">
        <v>5153</v>
      </c>
      <c r="J7168" s="70"/>
      <c r="K7168" s="68"/>
    </row>
    <row r="7169" spans="1:11">
      <c r="A7169" s="67" t="s">
        <v>3858</v>
      </c>
      <c r="B7169" s="68" t="s">
        <v>3859</v>
      </c>
      <c r="C7169" s="68" t="s">
        <v>3846</v>
      </c>
      <c r="D7169" s="68" t="s">
        <v>3847</v>
      </c>
      <c r="E7169" s="68" t="s">
        <v>4568</v>
      </c>
      <c r="F7169" s="68" t="s">
        <v>4568</v>
      </c>
      <c r="G7169" s="68" t="s">
        <v>4569</v>
      </c>
      <c r="H7169" s="69">
        <v>322621</v>
      </c>
      <c r="I7169" s="68" t="s">
        <v>5153</v>
      </c>
      <c r="J7169" s="70"/>
      <c r="K7169" s="68"/>
    </row>
    <row r="7170" spans="1:11">
      <c r="A7170" s="67" t="s">
        <v>3860</v>
      </c>
      <c r="B7170" s="68" t="s">
        <v>3861</v>
      </c>
      <c r="C7170" s="68" t="s">
        <v>3846</v>
      </c>
      <c r="D7170" s="68" t="s">
        <v>3847</v>
      </c>
      <c r="E7170" s="68" t="s">
        <v>4568</v>
      </c>
      <c r="F7170" s="68" t="s">
        <v>4568</v>
      </c>
      <c r="G7170" s="68" t="s">
        <v>4569</v>
      </c>
      <c r="H7170" s="69">
        <v>4256537</v>
      </c>
      <c r="I7170" s="68" t="s">
        <v>5153</v>
      </c>
      <c r="J7170" s="70"/>
      <c r="K7170" s="68"/>
    </row>
    <row r="7171" spans="1:11">
      <c r="A7171" s="67" t="s">
        <v>3864</v>
      </c>
      <c r="B7171" s="68" t="s">
        <v>3865</v>
      </c>
      <c r="C7171" s="68" t="s">
        <v>3846</v>
      </c>
      <c r="D7171" s="68" t="s">
        <v>3847</v>
      </c>
      <c r="E7171" s="68" t="s">
        <v>4568</v>
      </c>
      <c r="F7171" s="68" t="s">
        <v>4568</v>
      </c>
      <c r="G7171" s="68" t="s">
        <v>4569</v>
      </c>
      <c r="H7171" s="69">
        <v>31423175</v>
      </c>
      <c r="I7171" s="68" t="s">
        <v>5153</v>
      </c>
      <c r="J7171" s="70"/>
      <c r="K7171" s="68"/>
    </row>
    <row r="7172" spans="1:11">
      <c r="A7172" s="67" t="s">
        <v>3866</v>
      </c>
      <c r="B7172" s="68" t="s">
        <v>3867</v>
      </c>
      <c r="C7172" s="68" t="s">
        <v>3846</v>
      </c>
      <c r="D7172" s="68" t="s">
        <v>3847</v>
      </c>
      <c r="E7172" s="68" t="s">
        <v>4568</v>
      </c>
      <c r="F7172" s="68" t="s">
        <v>4568</v>
      </c>
      <c r="G7172" s="68" t="s">
        <v>4569</v>
      </c>
      <c r="H7172" s="69">
        <v>6724781</v>
      </c>
      <c r="I7172" s="68" t="s">
        <v>5153</v>
      </c>
      <c r="J7172" s="70"/>
      <c r="K7172" s="68"/>
    </row>
    <row r="7173" spans="1:11">
      <c r="A7173" s="67" t="s">
        <v>3868</v>
      </c>
      <c r="B7173" s="68" t="s">
        <v>3869</v>
      </c>
      <c r="C7173" s="68" t="s">
        <v>3846</v>
      </c>
      <c r="D7173" s="68" t="s">
        <v>3847</v>
      </c>
      <c r="E7173" s="68" t="s">
        <v>4568</v>
      </c>
      <c r="F7173" s="68" t="s">
        <v>4568</v>
      </c>
      <c r="G7173" s="68" t="s">
        <v>4569</v>
      </c>
      <c r="H7173" s="69">
        <v>6174292</v>
      </c>
      <c r="I7173" s="68" t="s">
        <v>5153</v>
      </c>
      <c r="J7173" s="70"/>
      <c r="K7173" s="68"/>
    </row>
    <row r="7174" spans="1:11">
      <c r="A7174" s="67" t="s">
        <v>3898</v>
      </c>
      <c r="B7174" s="68" t="s">
        <v>3899</v>
      </c>
      <c r="C7174" s="68" t="s">
        <v>3900</v>
      </c>
      <c r="D7174" s="68" t="s">
        <v>3901</v>
      </c>
      <c r="E7174" s="68" t="s">
        <v>4568</v>
      </c>
      <c r="F7174" s="68" t="s">
        <v>4568</v>
      </c>
      <c r="G7174" s="68" t="s">
        <v>4569</v>
      </c>
      <c r="H7174" s="69">
        <v>20563599</v>
      </c>
      <c r="I7174" s="68" t="s">
        <v>5153</v>
      </c>
      <c r="J7174" s="70"/>
      <c r="K7174" s="68"/>
    </row>
    <row r="7175" spans="1:11">
      <c r="A7175" s="67" t="s">
        <v>3902</v>
      </c>
      <c r="B7175" s="68" t="s">
        <v>3903</v>
      </c>
      <c r="C7175" s="68" t="s">
        <v>3900</v>
      </c>
      <c r="D7175" s="68" t="s">
        <v>3901</v>
      </c>
      <c r="E7175" s="68" t="s">
        <v>4568</v>
      </c>
      <c r="F7175" s="68" t="s">
        <v>4568</v>
      </c>
      <c r="G7175" s="68" t="s">
        <v>4569</v>
      </c>
      <c r="H7175" s="69">
        <v>6762739</v>
      </c>
      <c r="I7175" s="68" t="s">
        <v>5153</v>
      </c>
      <c r="J7175" s="70"/>
      <c r="K7175" s="68"/>
    </row>
    <row r="7176" spans="1:11">
      <c r="A7176" s="67" t="s">
        <v>3904</v>
      </c>
      <c r="B7176" s="68" t="s">
        <v>3905</v>
      </c>
      <c r="C7176" s="68" t="s">
        <v>3900</v>
      </c>
      <c r="D7176" s="68" t="s">
        <v>3901</v>
      </c>
      <c r="E7176" s="68" t="s">
        <v>4568</v>
      </c>
      <c r="F7176" s="68" t="s">
        <v>4568</v>
      </c>
      <c r="G7176" s="68" t="s">
        <v>4569</v>
      </c>
      <c r="H7176" s="69">
        <v>15508619</v>
      </c>
      <c r="I7176" s="68" t="s">
        <v>5153</v>
      </c>
      <c r="J7176" s="70"/>
      <c r="K7176" s="68"/>
    </row>
    <row r="7177" spans="1:11">
      <c r="A7177" s="67" t="s">
        <v>3906</v>
      </c>
      <c r="B7177" s="68" t="s">
        <v>3907</v>
      </c>
      <c r="C7177" s="68" t="s">
        <v>3900</v>
      </c>
      <c r="D7177" s="68" t="s">
        <v>3901</v>
      </c>
      <c r="E7177" s="68" t="s">
        <v>4568</v>
      </c>
      <c r="F7177" s="68" t="s">
        <v>4568</v>
      </c>
      <c r="G7177" s="68" t="s">
        <v>4569</v>
      </c>
      <c r="H7177" s="69">
        <v>8857435</v>
      </c>
      <c r="I7177" s="68" t="s">
        <v>5153</v>
      </c>
      <c r="J7177" s="70"/>
      <c r="K7177" s="68"/>
    </row>
    <row r="7178" spans="1:11">
      <c r="A7178" s="67" t="s">
        <v>3908</v>
      </c>
      <c r="B7178" s="68" t="s">
        <v>3909</v>
      </c>
      <c r="C7178" s="68" t="s">
        <v>3900</v>
      </c>
      <c r="D7178" s="68" t="s">
        <v>3901</v>
      </c>
      <c r="E7178" s="68" t="s">
        <v>4568</v>
      </c>
      <c r="F7178" s="68" t="s">
        <v>4568</v>
      </c>
      <c r="G7178" s="68" t="s">
        <v>4569</v>
      </c>
      <c r="H7178" s="69">
        <v>907826</v>
      </c>
      <c r="I7178" s="68" t="s">
        <v>5153</v>
      </c>
      <c r="J7178" s="70"/>
      <c r="K7178" s="68"/>
    </row>
    <row r="7179" spans="1:11">
      <c r="A7179" s="182" t="s">
        <v>3922</v>
      </c>
      <c r="B7179" s="183" t="s">
        <v>3923</v>
      </c>
      <c r="C7179" s="183" t="s">
        <v>3924</v>
      </c>
      <c r="D7179" s="183" t="s">
        <v>3925</v>
      </c>
      <c r="E7179" s="183" t="s">
        <v>4568</v>
      </c>
      <c r="F7179" s="183" t="s">
        <v>4568</v>
      </c>
      <c r="G7179" s="183" t="s">
        <v>4569</v>
      </c>
      <c r="H7179" s="184">
        <v>6311112</v>
      </c>
      <c r="I7179" s="183" t="s">
        <v>5153</v>
      </c>
      <c r="J7179" s="185"/>
      <c r="K7179" s="183"/>
    </row>
    <row r="7180" spans="1:11">
      <c r="A7180" s="67" t="s">
        <v>3926</v>
      </c>
      <c r="B7180" s="68" t="s">
        <v>3927</v>
      </c>
      <c r="C7180" s="68" t="s">
        <v>3924</v>
      </c>
      <c r="D7180" s="68" t="s">
        <v>3925</v>
      </c>
      <c r="E7180" s="68" t="s">
        <v>4568</v>
      </c>
      <c r="F7180" s="68" t="s">
        <v>4568</v>
      </c>
      <c r="G7180" s="68" t="s">
        <v>4569</v>
      </c>
      <c r="H7180" s="69">
        <v>2338014</v>
      </c>
      <c r="I7180" s="68" t="s">
        <v>5153</v>
      </c>
      <c r="J7180" s="70"/>
      <c r="K7180" s="68"/>
    </row>
    <row r="7181" spans="1:11">
      <c r="A7181" s="67" t="s">
        <v>3928</v>
      </c>
      <c r="B7181" s="68" t="s">
        <v>3929</v>
      </c>
      <c r="C7181" s="68" t="s">
        <v>3924</v>
      </c>
      <c r="D7181" s="68" t="s">
        <v>3925</v>
      </c>
      <c r="E7181" s="68" t="s">
        <v>4568</v>
      </c>
      <c r="F7181" s="68" t="s">
        <v>4568</v>
      </c>
      <c r="G7181" s="68" t="s">
        <v>4569</v>
      </c>
      <c r="H7181" s="69">
        <v>389669</v>
      </c>
      <c r="I7181" s="68" t="s">
        <v>5153</v>
      </c>
      <c r="J7181" s="70"/>
      <c r="K7181" s="68"/>
    </row>
    <row r="7182" spans="1:11">
      <c r="A7182" s="67" t="s">
        <v>3930</v>
      </c>
      <c r="B7182" s="68" t="s">
        <v>3931</v>
      </c>
      <c r="C7182" s="68" t="s">
        <v>3924</v>
      </c>
      <c r="D7182" s="68" t="s">
        <v>3925</v>
      </c>
      <c r="E7182" s="68" t="s">
        <v>4568</v>
      </c>
      <c r="F7182" s="68" t="s">
        <v>4568</v>
      </c>
      <c r="G7182" s="68" t="s">
        <v>4569</v>
      </c>
      <c r="H7182" s="69">
        <v>1169007</v>
      </c>
      <c r="I7182" s="68" t="s">
        <v>5153</v>
      </c>
      <c r="J7182" s="70"/>
      <c r="K7182" s="68"/>
    </row>
    <row r="7183" spans="1:11">
      <c r="A7183" s="67" t="s">
        <v>3932</v>
      </c>
      <c r="B7183" s="68" t="s">
        <v>3933</v>
      </c>
      <c r="C7183" s="68" t="s">
        <v>3924</v>
      </c>
      <c r="D7183" s="68" t="s">
        <v>3925</v>
      </c>
      <c r="E7183" s="68" t="s">
        <v>4568</v>
      </c>
      <c r="F7183" s="68" t="s">
        <v>4568</v>
      </c>
      <c r="G7183" s="68" t="s">
        <v>4569</v>
      </c>
      <c r="H7183" s="69">
        <v>779338</v>
      </c>
      <c r="I7183" s="68" t="s">
        <v>5153</v>
      </c>
      <c r="J7183" s="70"/>
      <c r="K7183" s="68"/>
    </row>
    <row r="7184" spans="1:11">
      <c r="A7184" s="67" t="s">
        <v>3950</v>
      </c>
      <c r="B7184" s="68" t="s">
        <v>3951</v>
      </c>
      <c r="C7184" s="68" t="s">
        <v>3952</v>
      </c>
      <c r="D7184" s="68" t="s">
        <v>3953</v>
      </c>
      <c r="E7184" s="68" t="s">
        <v>4568</v>
      </c>
      <c r="F7184" s="68" t="s">
        <v>4568</v>
      </c>
      <c r="G7184" s="68" t="s">
        <v>4569</v>
      </c>
      <c r="H7184" s="69">
        <v>7817474</v>
      </c>
      <c r="I7184" s="68" t="s">
        <v>5153</v>
      </c>
      <c r="J7184" s="70"/>
      <c r="K7184" s="68"/>
    </row>
    <row r="7185" spans="1:11">
      <c r="A7185" s="67" t="s">
        <v>3954</v>
      </c>
      <c r="B7185" s="68" t="s">
        <v>3955</v>
      </c>
      <c r="C7185" s="68" t="s">
        <v>3952</v>
      </c>
      <c r="D7185" s="68" t="s">
        <v>3953</v>
      </c>
      <c r="E7185" s="68" t="s">
        <v>4568</v>
      </c>
      <c r="F7185" s="68" t="s">
        <v>4568</v>
      </c>
      <c r="G7185" s="68" t="s">
        <v>4569</v>
      </c>
      <c r="H7185" s="69">
        <v>2274462</v>
      </c>
      <c r="I7185" s="68" t="s">
        <v>5153</v>
      </c>
      <c r="J7185" s="70"/>
      <c r="K7185" s="68"/>
    </row>
    <row r="7186" spans="1:11">
      <c r="A7186" s="67" t="s">
        <v>3956</v>
      </c>
      <c r="B7186" s="68" t="s">
        <v>3957</v>
      </c>
      <c r="C7186" s="68" t="s">
        <v>3952</v>
      </c>
      <c r="D7186" s="68" t="s">
        <v>3953</v>
      </c>
      <c r="E7186" s="68" t="s">
        <v>4568</v>
      </c>
      <c r="F7186" s="68" t="s">
        <v>4568</v>
      </c>
      <c r="G7186" s="68" t="s">
        <v>4569</v>
      </c>
      <c r="H7186" s="69">
        <v>1758786</v>
      </c>
      <c r="I7186" s="68" t="s">
        <v>5153</v>
      </c>
      <c r="J7186" s="70"/>
      <c r="K7186" s="68"/>
    </row>
    <row r="7187" spans="1:11">
      <c r="A7187" s="67" t="s">
        <v>3968</v>
      </c>
      <c r="B7187" s="68" t="s">
        <v>3969</v>
      </c>
      <c r="C7187" s="68" t="s">
        <v>3970</v>
      </c>
      <c r="D7187" s="68" t="s">
        <v>3971</v>
      </c>
      <c r="E7187" s="68" t="s">
        <v>4568</v>
      </c>
      <c r="F7187" s="68" t="s">
        <v>4568</v>
      </c>
      <c r="G7187" s="68" t="s">
        <v>4569</v>
      </c>
      <c r="H7187" s="69">
        <v>291133</v>
      </c>
      <c r="I7187" s="68" t="s">
        <v>5153</v>
      </c>
      <c r="J7187" s="70"/>
      <c r="K7187" s="68"/>
    </row>
    <row r="7188" spans="1:11">
      <c r="A7188" s="67" t="s">
        <v>3974</v>
      </c>
      <c r="B7188" s="68" t="s">
        <v>3975</v>
      </c>
      <c r="C7188" s="68" t="s">
        <v>3970</v>
      </c>
      <c r="D7188" s="68" t="s">
        <v>3971</v>
      </c>
      <c r="E7188" s="68" t="s">
        <v>4568</v>
      </c>
      <c r="F7188" s="68" t="s">
        <v>4568</v>
      </c>
      <c r="G7188" s="68" t="s">
        <v>4569</v>
      </c>
      <c r="H7188" s="69">
        <v>416414</v>
      </c>
      <c r="I7188" s="68" t="s">
        <v>5153</v>
      </c>
      <c r="J7188" s="70"/>
      <c r="K7188" s="68"/>
    </row>
    <row r="7189" spans="1:11">
      <c r="A7189" s="67" t="s">
        <v>3978</v>
      </c>
      <c r="B7189" s="68" t="s">
        <v>3979</v>
      </c>
      <c r="C7189" s="68" t="s">
        <v>3970</v>
      </c>
      <c r="D7189" s="68" t="s">
        <v>3971</v>
      </c>
      <c r="E7189" s="68" t="s">
        <v>4568</v>
      </c>
      <c r="F7189" s="68" t="s">
        <v>4568</v>
      </c>
      <c r="G7189" s="68" t="s">
        <v>4569</v>
      </c>
      <c r="H7189" s="69">
        <v>278934</v>
      </c>
      <c r="I7189" s="68" t="s">
        <v>5153</v>
      </c>
      <c r="J7189" s="70"/>
      <c r="K7189" s="68"/>
    </row>
    <row r="7190" spans="1:11">
      <c r="A7190" s="67" t="s">
        <v>4002</v>
      </c>
      <c r="B7190" s="68" t="s">
        <v>4003</v>
      </c>
      <c r="C7190" s="68" t="s">
        <v>4004</v>
      </c>
      <c r="D7190" s="68" t="s">
        <v>4005</v>
      </c>
      <c r="E7190" s="68" t="s">
        <v>4568</v>
      </c>
      <c r="F7190" s="68" t="s">
        <v>4568</v>
      </c>
      <c r="G7190" s="68" t="s">
        <v>4569</v>
      </c>
      <c r="H7190" s="69">
        <v>2173184</v>
      </c>
      <c r="I7190" s="68" t="s">
        <v>5153</v>
      </c>
      <c r="J7190" s="70"/>
      <c r="K7190" s="68"/>
    </row>
    <row r="7191" spans="1:11">
      <c r="A7191" s="67" t="s">
        <v>4006</v>
      </c>
      <c r="B7191" s="68" t="s">
        <v>4007</v>
      </c>
      <c r="C7191" s="68" t="s">
        <v>4004</v>
      </c>
      <c r="D7191" s="68" t="s">
        <v>4005</v>
      </c>
      <c r="E7191" s="68" t="s">
        <v>4568</v>
      </c>
      <c r="F7191" s="68" t="s">
        <v>4568</v>
      </c>
      <c r="G7191" s="68" t="s">
        <v>4569</v>
      </c>
      <c r="H7191" s="69">
        <v>223755</v>
      </c>
      <c r="I7191" s="68" t="s">
        <v>5153</v>
      </c>
      <c r="J7191" s="70"/>
      <c r="K7191" s="68"/>
    </row>
    <row r="7192" spans="1:11">
      <c r="A7192" s="67" t="s">
        <v>4010</v>
      </c>
      <c r="B7192" s="68" t="s">
        <v>4011</v>
      </c>
      <c r="C7192" s="68" t="s">
        <v>4004</v>
      </c>
      <c r="D7192" s="68" t="s">
        <v>4005</v>
      </c>
      <c r="E7192" s="68" t="s">
        <v>4568</v>
      </c>
      <c r="F7192" s="68" t="s">
        <v>4568</v>
      </c>
      <c r="G7192" s="68" t="s">
        <v>4569</v>
      </c>
      <c r="H7192" s="69">
        <v>95633</v>
      </c>
      <c r="I7192" s="68" t="s">
        <v>5153</v>
      </c>
      <c r="J7192" s="70"/>
      <c r="K7192" s="68"/>
    </row>
    <row r="7193" spans="1:11">
      <c r="A7193" s="67" t="s">
        <v>4020</v>
      </c>
      <c r="B7193" s="68" t="s">
        <v>4021</v>
      </c>
      <c r="C7193" s="68" t="s">
        <v>4022</v>
      </c>
      <c r="D7193" s="68" t="s">
        <v>4023</v>
      </c>
      <c r="E7193" s="68" t="s">
        <v>4568</v>
      </c>
      <c r="F7193" s="68" t="s">
        <v>4568</v>
      </c>
      <c r="G7193" s="68" t="s">
        <v>4569</v>
      </c>
      <c r="H7193" s="69">
        <v>18500910</v>
      </c>
      <c r="I7193" s="68" t="s">
        <v>5153</v>
      </c>
      <c r="J7193" s="70"/>
      <c r="K7193" s="68"/>
    </row>
    <row r="7194" spans="1:11">
      <c r="A7194" s="67" t="s">
        <v>4070</v>
      </c>
      <c r="B7194" s="68" t="s">
        <v>4071</v>
      </c>
      <c r="C7194" s="68" t="s">
        <v>4072</v>
      </c>
      <c r="D7194" s="68" t="s">
        <v>4073</v>
      </c>
      <c r="E7194" s="68" t="s">
        <v>4568</v>
      </c>
      <c r="F7194" s="68" t="s">
        <v>4568</v>
      </c>
      <c r="G7194" s="68" t="s">
        <v>4569</v>
      </c>
      <c r="H7194" s="69">
        <v>737107</v>
      </c>
      <c r="I7194" s="68" t="s">
        <v>5153</v>
      </c>
      <c r="J7194" s="70"/>
      <c r="K7194" s="68"/>
    </row>
    <row r="7195" spans="1:11">
      <c r="A7195" s="67" t="s">
        <v>4102</v>
      </c>
      <c r="B7195" s="68" t="s">
        <v>4103</v>
      </c>
      <c r="C7195" s="68" t="s">
        <v>4100</v>
      </c>
      <c r="D7195" s="68" t="s">
        <v>4101</v>
      </c>
      <c r="E7195" s="68" t="s">
        <v>4568</v>
      </c>
      <c r="F7195" s="68" t="s">
        <v>4568</v>
      </c>
      <c r="G7195" s="68" t="s">
        <v>4569</v>
      </c>
      <c r="H7195" s="69">
        <v>8855160</v>
      </c>
      <c r="I7195" s="68" t="s">
        <v>5153</v>
      </c>
      <c r="J7195" s="70"/>
      <c r="K7195" s="68"/>
    </row>
    <row r="7196" spans="1:11">
      <c r="A7196" s="67" t="s">
        <v>4142</v>
      </c>
      <c r="B7196" s="68" t="s">
        <v>4143</v>
      </c>
      <c r="C7196" s="68" t="s">
        <v>4144</v>
      </c>
      <c r="D7196" s="68" t="s">
        <v>4145</v>
      </c>
      <c r="E7196" s="68" t="s">
        <v>4568</v>
      </c>
      <c r="F7196" s="68" t="s">
        <v>4568</v>
      </c>
      <c r="G7196" s="68" t="s">
        <v>4569</v>
      </c>
      <c r="H7196" s="69">
        <v>3334501</v>
      </c>
      <c r="I7196" s="68" t="s">
        <v>5153</v>
      </c>
      <c r="J7196" s="70"/>
      <c r="K7196" s="68"/>
    </row>
    <row r="7197" spans="1:11">
      <c r="A7197" s="67" t="s">
        <v>3711</v>
      </c>
      <c r="B7197" s="68" t="s">
        <v>3712</v>
      </c>
      <c r="C7197" s="68" t="s">
        <v>3693</v>
      </c>
      <c r="D7197" s="68" t="s">
        <v>3694</v>
      </c>
      <c r="E7197" s="68" t="s">
        <v>4570</v>
      </c>
      <c r="F7197" s="68" t="s">
        <v>4570</v>
      </c>
      <c r="G7197" s="68" t="s">
        <v>4571</v>
      </c>
      <c r="H7197" s="69">
        <v>3575000</v>
      </c>
      <c r="I7197" s="68" t="s">
        <v>5153</v>
      </c>
      <c r="J7197" s="70"/>
      <c r="K7197" s="68"/>
    </row>
    <row r="7198" spans="1:11">
      <c r="A7198" s="67" t="s">
        <v>3822</v>
      </c>
      <c r="B7198" s="68" t="s">
        <v>3823</v>
      </c>
      <c r="C7198" s="68" t="s">
        <v>3824</v>
      </c>
      <c r="D7198" s="68" t="s">
        <v>3825</v>
      </c>
      <c r="E7198" s="68" t="s">
        <v>4570</v>
      </c>
      <c r="F7198" s="68" t="s">
        <v>4570</v>
      </c>
      <c r="G7198" s="68" t="s">
        <v>4571</v>
      </c>
      <c r="H7198" s="69">
        <v>9137931</v>
      </c>
      <c r="I7198" s="68" t="s">
        <v>5153</v>
      </c>
      <c r="J7198" s="70"/>
      <c r="K7198" s="68"/>
    </row>
    <row r="7199" spans="1:11">
      <c r="A7199" s="67" t="s">
        <v>3904</v>
      </c>
      <c r="B7199" s="68" t="s">
        <v>3905</v>
      </c>
      <c r="C7199" s="68" t="s">
        <v>3900</v>
      </c>
      <c r="D7199" s="68" t="s">
        <v>3901</v>
      </c>
      <c r="E7199" s="68" t="s">
        <v>4570</v>
      </c>
      <c r="F7199" s="68" t="s">
        <v>4570</v>
      </c>
      <c r="G7199" s="68" t="s">
        <v>4571</v>
      </c>
      <c r="H7199" s="69">
        <v>4621521</v>
      </c>
      <c r="I7199" s="68" t="s">
        <v>5153</v>
      </c>
      <c r="J7199" s="70"/>
      <c r="K7199" s="68"/>
    </row>
    <row r="7200" spans="1:11">
      <c r="A7200" s="67" t="s">
        <v>3711</v>
      </c>
      <c r="B7200" s="68" t="s">
        <v>3712</v>
      </c>
      <c r="C7200" s="68" t="s">
        <v>3693</v>
      </c>
      <c r="D7200" s="68" t="s">
        <v>3694</v>
      </c>
      <c r="E7200" s="68" t="s">
        <v>4570</v>
      </c>
      <c r="F7200" s="68" t="s">
        <v>4570</v>
      </c>
      <c r="G7200" s="68" t="s">
        <v>4571</v>
      </c>
      <c r="H7200" s="69">
        <v>3575000</v>
      </c>
      <c r="I7200" s="68" t="s">
        <v>5153</v>
      </c>
      <c r="J7200" s="70"/>
      <c r="K7200" s="68"/>
    </row>
    <row r="7201" spans="1:11">
      <c r="A7201" s="67" t="s">
        <v>3822</v>
      </c>
      <c r="B7201" s="68" t="s">
        <v>3823</v>
      </c>
      <c r="C7201" s="68" t="s">
        <v>3824</v>
      </c>
      <c r="D7201" s="68" t="s">
        <v>3825</v>
      </c>
      <c r="E7201" s="68" t="s">
        <v>4570</v>
      </c>
      <c r="F7201" s="68" t="s">
        <v>4570</v>
      </c>
      <c r="G7201" s="68" t="s">
        <v>4571</v>
      </c>
      <c r="H7201" s="69">
        <v>9137932</v>
      </c>
      <c r="I7201" s="68" t="s">
        <v>5153</v>
      </c>
      <c r="J7201" s="70"/>
      <c r="K7201" s="68"/>
    </row>
    <row r="7202" spans="1:11">
      <c r="A7202" s="67" t="s">
        <v>3828</v>
      </c>
      <c r="B7202" s="68" t="s">
        <v>3829</v>
      </c>
      <c r="C7202" s="68" t="s">
        <v>3824</v>
      </c>
      <c r="D7202" s="68" t="s">
        <v>3825</v>
      </c>
      <c r="E7202" s="68" t="s">
        <v>4570</v>
      </c>
      <c r="F7202" s="68" t="s">
        <v>4570</v>
      </c>
      <c r="G7202" s="68" t="s">
        <v>4571</v>
      </c>
      <c r="H7202" s="69">
        <v>14218517</v>
      </c>
      <c r="I7202" s="68" t="s">
        <v>5153</v>
      </c>
      <c r="J7202" s="70"/>
      <c r="K7202" s="68"/>
    </row>
    <row r="7203" spans="1:11">
      <c r="A7203" s="67" t="s">
        <v>3904</v>
      </c>
      <c r="B7203" s="68" t="s">
        <v>3905</v>
      </c>
      <c r="C7203" s="68" t="s">
        <v>3900</v>
      </c>
      <c r="D7203" s="68" t="s">
        <v>3901</v>
      </c>
      <c r="E7203" s="68" t="s">
        <v>4570</v>
      </c>
      <c r="F7203" s="68" t="s">
        <v>4570</v>
      </c>
      <c r="G7203" s="68" t="s">
        <v>4571</v>
      </c>
      <c r="H7203" s="69">
        <v>4621521</v>
      </c>
      <c r="I7203" s="68" t="s">
        <v>5153</v>
      </c>
      <c r="J7203" s="70"/>
      <c r="K7203" s="68"/>
    </row>
    <row r="7204" spans="1:11">
      <c r="A7204" s="67" t="s">
        <v>3703</v>
      </c>
      <c r="B7204" s="68" t="s">
        <v>3704</v>
      </c>
      <c r="C7204" s="68" t="s">
        <v>3693</v>
      </c>
      <c r="D7204" s="68" t="s">
        <v>3694</v>
      </c>
      <c r="E7204" s="68" t="s">
        <v>4572</v>
      </c>
      <c r="F7204" s="68" t="s">
        <v>4572</v>
      </c>
      <c r="G7204" s="68" t="s">
        <v>4535</v>
      </c>
      <c r="H7204" s="69">
        <v>192400</v>
      </c>
      <c r="I7204" s="68" t="s">
        <v>5153</v>
      </c>
      <c r="J7204" s="70"/>
      <c r="K7204" s="68"/>
    </row>
    <row r="7205" spans="1:11">
      <c r="A7205" s="67" t="s">
        <v>3803</v>
      </c>
      <c r="B7205" s="68" t="s">
        <v>3804</v>
      </c>
      <c r="C7205" s="68" t="s">
        <v>3805</v>
      </c>
      <c r="D7205" s="68" t="s">
        <v>3806</v>
      </c>
      <c r="E7205" s="68" t="s">
        <v>4572</v>
      </c>
      <c r="F7205" s="68" t="s">
        <v>4572</v>
      </c>
      <c r="G7205" s="68" t="s">
        <v>4535</v>
      </c>
      <c r="H7205" s="69">
        <v>206892</v>
      </c>
      <c r="I7205" s="68" t="s">
        <v>5153</v>
      </c>
      <c r="J7205" s="70"/>
      <c r="K7205" s="68"/>
    </row>
    <row r="7206" spans="1:11">
      <c r="A7206" s="67" t="s">
        <v>3828</v>
      </c>
      <c r="B7206" s="68" t="s">
        <v>3829</v>
      </c>
      <c r="C7206" s="68" t="s">
        <v>3824</v>
      </c>
      <c r="D7206" s="68" t="s">
        <v>3825</v>
      </c>
      <c r="E7206" s="68" t="s">
        <v>4572</v>
      </c>
      <c r="F7206" s="68" t="s">
        <v>4572</v>
      </c>
      <c r="G7206" s="68" t="s">
        <v>4535</v>
      </c>
      <c r="H7206" s="69">
        <v>241945</v>
      </c>
      <c r="I7206" s="68" t="s">
        <v>5153</v>
      </c>
      <c r="J7206" s="70"/>
      <c r="K7206" s="68"/>
    </row>
    <row r="7207" spans="1:11">
      <c r="A7207" s="67" t="s">
        <v>3854</v>
      </c>
      <c r="B7207" s="68" t="s">
        <v>3855</v>
      </c>
      <c r="C7207" s="68" t="s">
        <v>3846</v>
      </c>
      <c r="D7207" s="68" t="s">
        <v>3847</v>
      </c>
      <c r="E7207" s="68" t="s">
        <v>4572</v>
      </c>
      <c r="F7207" s="68" t="s">
        <v>4572</v>
      </c>
      <c r="G7207" s="68" t="s">
        <v>4535</v>
      </c>
      <c r="H7207" s="69">
        <v>448500</v>
      </c>
      <c r="I7207" s="68" t="s">
        <v>5153</v>
      </c>
      <c r="J7207" s="70"/>
      <c r="K7207" s="68"/>
    </row>
    <row r="7208" spans="1:11">
      <c r="A7208" s="67" t="s">
        <v>3856</v>
      </c>
      <c r="B7208" s="68" t="s">
        <v>3857</v>
      </c>
      <c r="C7208" s="68" t="s">
        <v>3846</v>
      </c>
      <c r="D7208" s="68" t="s">
        <v>3847</v>
      </c>
      <c r="E7208" s="68" t="s">
        <v>4572</v>
      </c>
      <c r="F7208" s="68" t="s">
        <v>4572</v>
      </c>
      <c r="G7208" s="68" t="s">
        <v>4535</v>
      </c>
      <c r="H7208" s="69">
        <v>298164</v>
      </c>
      <c r="I7208" s="68" t="s">
        <v>5153</v>
      </c>
      <c r="J7208" s="70"/>
      <c r="K7208" s="68"/>
    </row>
    <row r="7209" spans="1:11">
      <c r="A7209" s="67" t="s">
        <v>3858</v>
      </c>
      <c r="B7209" s="68" t="s">
        <v>3859</v>
      </c>
      <c r="C7209" s="68" t="s">
        <v>3846</v>
      </c>
      <c r="D7209" s="68" t="s">
        <v>3847</v>
      </c>
      <c r="E7209" s="68" t="s">
        <v>4572</v>
      </c>
      <c r="F7209" s="68" t="s">
        <v>4572</v>
      </c>
      <c r="G7209" s="68" t="s">
        <v>4535</v>
      </c>
      <c r="H7209" s="69">
        <v>515333</v>
      </c>
      <c r="I7209" s="68" t="s">
        <v>5153</v>
      </c>
      <c r="J7209" s="70"/>
      <c r="K7209" s="68"/>
    </row>
    <row r="7210" spans="1:11">
      <c r="A7210" s="67" t="s">
        <v>3703</v>
      </c>
      <c r="B7210" s="68" t="s">
        <v>3704</v>
      </c>
      <c r="C7210" s="68" t="s">
        <v>3693</v>
      </c>
      <c r="D7210" s="68" t="s">
        <v>3694</v>
      </c>
      <c r="E7210" s="68" t="s">
        <v>4572</v>
      </c>
      <c r="F7210" s="68" t="s">
        <v>4572</v>
      </c>
      <c r="G7210" s="68" t="s">
        <v>4535</v>
      </c>
      <c r="H7210" s="69">
        <v>192400</v>
      </c>
      <c r="I7210" s="68" t="s">
        <v>5153</v>
      </c>
      <c r="J7210" s="70"/>
      <c r="K7210" s="68"/>
    </row>
    <row r="7211" spans="1:11">
      <c r="A7211" s="67" t="s">
        <v>3803</v>
      </c>
      <c r="B7211" s="68" t="s">
        <v>3804</v>
      </c>
      <c r="C7211" s="68" t="s">
        <v>3805</v>
      </c>
      <c r="D7211" s="68" t="s">
        <v>3806</v>
      </c>
      <c r="E7211" s="68" t="s">
        <v>4572</v>
      </c>
      <c r="F7211" s="68" t="s">
        <v>4572</v>
      </c>
      <c r="G7211" s="68" t="s">
        <v>4535</v>
      </c>
      <c r="H7211" s="69">
        <v>137928</v>
      </c>
      <c r="I7211" s="68" t="s">
        <v>5153</v>
      </c>
      <c r="J7211" s="70"/>
      <c r="K7211" s="68"/>
    </row>
    <row r="7212" spans="1:11">
      <c r="A7212" s="67" t="s">
        <v>3828</v>
      </c>
      <c r="B7212" s="68" t="s">
        <v>3829</v>
      </c>
      <c r="C7212" s="68" t="s">
        <v>3824</v>
      </c>
      <c r="D7212" s="68" t="s">
        <v>3825</v>
      </c>
      <c r="E7212" s="68" t="s">
        <v>4572</v>
      </c>
      <c r="F7212" s="68" t="s">
        <v>4572</v>
      </c>
      <c r="G7212" s="68" t="s">
        <v>4535</v>
      </c>
      <c r="H7212" s="69">
        <v>241945</v>
      </c>
      <c r="I7212" s="68" t="s">
        <v>5153</v>
      </c>
      <c r="J7212" s="70"/>
      <c r="K7212" s="68"/>
    </row>
    <row r="7213" spans="1:11">
      <c r="A7213" s="67" t="s">
        <v>3854</v>
      </c>
      <c r="B7213" s="68" t="s">
        <v>3855</v>
      </c>
      <c r="C7213" s="68" t="s">
        <v>3846</v>
      </c>
      <c r="D7213" s="68" t="s">
        <v>3847</v>
      </c>
      <c r="E7213" s="68" t="s">
        <v>4572</v>
      </c>
      <c r="F7213" s="68" t="s">
        <v>4572</v>
      </c>
      <c r="G7213" s="68" t="s">
        <v>4535</v>
      </c>
      <c r="H7213" s="69">
        <v>299000</v>
      </c>
      <c r="I7213" s="68" t="s">
        <v>5153</v>
      </c>
      <c r="J7213" s="70"/>
      <c r="K7213" s="68"/>
    </row>
    <row r="7214" spans="1:11">
      <c r="A7214" s="67" t="s">
        <v>3856</v>
      </c>
      <c r="B7214" s="68" t="s">
        <v>3857</v>
      </c>
      <c r="C7214" s="68" t="s">
        <v>3846</v>
      </c>
      <c r="D7214" s="68" t="s">
        <v>3847</v>
      </c>
      <c r="E7214" s="68" t="s">
        <v>4572</v>
      </c>
      <c r="F7214" s="68" t="s">
        <v>4572</v>
      </c>
      <c r="G7214" s="68" t="s">
        <v>4535</v>
      </c>
      <c r="H7214" s="69">
        <v>298163</v>
      </c>
      <c r="I7214" s="68" t="s">
        <v>5153</v>
      </c>
      <c r="J7214" s="70"/>
      <c r="K7214" s="68"/>
    </row>
    <row r="7215" spans="1:11">
      <c r="A7215" s="67" t="s">
        <v>3858</v>
      </c>
      <c r="B7215" s="68" t="s">
        <v>3859</v>
      </c>
      <c r="C7215" s="68" t="s">
        <v>3846</v>
      </c>
      <c r="D7215" s="68" t="s">
        <v>3847</v>
      </c>
      <c r="E7215" s="68" t="s">
        <v>4572</v>
      </c>
      <c r="F7215" s="68" t="s">
        <v>4572</v>
      </c>
      <c r="G7215" s="68" t="s">
        <v>4535</v>
      </c>
      <c r="H7215" s="69">
        <v>362000</v>
      </c>
      <c r="I7215" s="68" t="s">
        <v>5153</v>
      </c>
      <c r="J7215" s="70"/>
      <c r="K7215" s="68"/>
    </row>
    <row r="7216" spans="1:11">
      <c r="A7216" s="67" t="s">
        <v>3663</v>
      </c>
      <c r="B7216" s="68" t="s">
        <v>3664</v>
      </c>
      <c r="C7216" s="68" t="s">
        <v>3651</v>
      </c>
      <c r="D7216" s="68" t="s">
        <v>3652</v>
      </c>
      <c r="E7216" s="68" t="s">
        <v>4573</v>
      </c>
      <c r="F7216" s="68" t="s">
        <v>4573</v>
      </c>
      <c r="G7216" s="68" t="s">
        <v>4574</v>
      </c>
      <c r="H7216" s="69">
        <v>69854</v>
      </c>
      <c r="I7216" s="68" t="s">
        <v>5153</v>
      </c>
      <c r="J7216" s="70"/>
      <c r="K7216" s="68"/>
    </row>
    <row r="7217" spans="1:11">
      <c r="A7217" s="67" t="s">
        <v>3663</v>
      </c>
      <c r="B7217" s="68" t="s">
        <v>3664</v>
      </c>
      <c r="C7217" s="68" t="s">
        <v>3651</v>
      </c>
      <c r="D7217" s="68" t="s">
        <v>3652</v>
      </c>
      <c r="E7217" s="68" t="s">
        <v>4573</v>
      </c>
      <c r="F7217" s="68" t="s">
        <v>4573</v>
      </c>
      <c r="G7217" s="68" t="s">
        <v>4574</v>
      </c>
      <c r="H7217" s="69">
        <v>69855</v>
      </c>
      <c r="I7217" s="68" t="s">
        <v>5153</v>
      </c>
      <c r="J7217" s="70"/>
      <c r="K7217" s="68"/>
    </row>
    <row r="7218" spans="1:11">
      <c r="A7218" s="67" t="s">
        <v>4251</v>
      </c>
      <c r="B7218" s="68" t="s">
        <v>4252</v>
      </c>
      <c r="C7218" s="68" t="s">
        <v>3583</v>
      </c>
      <c r="D7218" s="68" t="s">
        <v>3584</v>
      </c>
      <c r="E7218" s="68" t="s">
        <v>4575</v>
      </c>
      <c r="F7218" s="68" t="s">
        <v>4575</v>
      </c>
      <c r="G7218" s="68" t="s">
        <v>3527</v>
      </c>
      <c r="H7218" s="69">
        <v>480000</v>
      </c>
      <c r="I7218" s="68" t="s">
        <v>5152</v>
      </c>
      <c r="J7218" s="70" t="s">
        <v>3455</v>
      </c>
      <c r="K7218" s="68" t="s">
        <v>3455</v>
      </c>
    </row>
    <row r="7219" spans="1:11">
      <c r="A7219" s="67" t="s">
        <v>3695</v>
      </c>
      <c r="B7219" s="68" t="s">
        <v>3696</v>
      </c>
      <c r="C7219" s="68" t="s">
        <v>3693</v>
      </c>
      <c r="D7219" s="68" t="s">
        <v>3694</v>
      </c>
      <c r="E7219" s="68" t="s">
        <v>4575</v>
      </c>
      <c r="F7219" s="68" t="s">
        <v>4575</v>
      </c>
      <c r="G7219" s="68" t="s">
        <v>3527</v>
      </c>
      <c r="H7219" s="69">
        <v>384200</v>
      </c>
      <c r="I7219" s="68" t="s">
        <v>5152</v>
      </c>
      <c r="J7219" s="70" t="s">
        <v>3455</v>
      </c>
      <c r="K7219" s="68" t="s">
        <v>3455</v>
      </c>
    </row>
    <row r="7220" spans="1:11">
      <c r="A7220" s="67" t="s">
        <v>3769</v>
      </c>
      <c r="B7220" s="68" t="s">
        <v>3770</v>
      </c>
      <c r="C7220" s="68" t="s">
        <v>3765</v>
      </c>
      <c r="D7220" s="68" t="s">
        <v>3766</v>
      </c>
      <c r="E7220" s="68" t="s">
        <v>4575</v>
      </c>
      <c r="F7220" s="68" t="s">
        <v>4575</v>
      </c>
      <c r="G7220" s="68" t="s">
        <v>3527</v>
      </c>
      <c r="H7220" s="69">
        <v>294000</v>
      </c>
      <c r="I7220" s="68" t="s">
        <v>5152</v>
      </c>
      <c r="J7220" s="70" t="s">
        <v>3455</v>
      </c>
      <c r="K7220" s="68" t="s">
        <v>3455</v>
      </c>
    </row>
    <row r="7221" spans="1:11">
      <c r="A7221" s="67" t="s">
        <v>3974</v>
      </c>
      <c r="B7221" s="68" t="s">
        <v>3975</v>
      </c>
      <c r="C7221" s="68" t="s">
        <v>3970</v>
      </c>
      <c r="D7221" s="68" t="s">
        <v>3971</v>
      </c>
      <c r="E7221" s="68" t="s">
        <v>4575</v>
      </c>
      <c r="F7221" s="68" t="s">
        <v>4575</v>
      </c>
      <c r="G7221" s="68" t="s">
        <v>3527</v>
      </c>
      <c r="H7221" s="69">
        <v>3891920</v>
      </c>
      <c r="I7221" s="68" t="s">
        <v>5152</v>
      </c>
      <c r="J7221" s="70" t="s">
        <v>3455</v>
      </c>
      <c r="K7221" s="68" t="s">
        <v>3455</v>
      </c>
    </row>
    <row r="7222" spans="1:11">
      <c r="A7222" s="67" t="s">
        <v>4002</v>
      </c>
      <c r="B7222" s="68" t="s">
        <v>4003</v>
      </c>
      <c r="C7222" s="68" t="s">
        <v>4004</v>
      </c>
      <c r="D7222" s="68" t="s">
        <v>4005</v>
      </c>
      <c r="E7222" s="68" t="s">
        <v>4575</v>
      </c>
      <c r="F7222" s="68" t="s">
        <v>4575</v>
      </c>
      <c r="G7222" s="68" t="s">
        <v>3527</v>
      </c>
      <c r="H7222" s="69">
        <v>240491</v>
      </c>
      <c r="I7222" s="68" t="s">
        <v>5152</v>
      </c>
      <c r="J7222" s="70" t="s">
        <v>3455</v>
      </c>
      <c r="K7222" s="68" t="s">
        <v>3455</v>
      </c>
    </row>
    <row r="7223" spans="1:11">
      <c r="A7223" s="67" t="s">
        <v>4020</v>
      </c>
      <c r="B7223" s="68" t="s">
        <v>4021</v>
      </c>
      <c r="C7223" s="68" t="s">
        <v>4022</v>
      </c>
      <c r="D7223" s="68" t="s">
        <v>4023</v>
      </c>
      <c r="E7223" s="68" t="s">
        <v>4575</v>
      </c>
      <c r="F7223" s="68" t="s">
        <v>4575</v>
      </c>
      <c r="G7223" s="68" t="s">
        <v>3527</v>
      </c>
      <c r="H7223" s="69">
        <v>1237670</v>
      </c>
      <c r="I7223" s="68" t="s">
        <v>5152</v>
      </c>
      <c r="J7223" s="70" t="s">
        <v>3455</v>
      </c>
      <c r="K7223" s="68" t="s">
        <v>3455</v>
      </c>
    </row>
    <row r="7224" spans="1:11">
      <c r="A7224" s="67" t="s">
        <v>4040</v>
      </c>
      <c r="B7224" s="68" t="s">
        <v>4041</v>
      </c>
      <c r="C7224" s="68" t="s">
        <v>4042</v>
      </c>
      <c r="D7224" s="68" t="s">
        <v>4043</v>
      </c>
      <c r="E7224" s="68" t="s">
        <v>4575</v>
      </c>
      <c r="F7224" s="68" t="s">
        <v>4575</v>
      </c>
      <c r="G7224" s="68" t="s">
        <v>3527</v>
      </c>
      <c r="H7224" s="69">
        <v>113206</v>
      </c>
      <c r="I7224" s="68" t="s">
        <v>5152</v>
      </c>
      <c r="J7224" s="70" t="s">
        <v>3455</v>
      </c>
      <c r="K7224" s="68" t="s">
        <v>3455</v>
      </c>
    </row>
    <row r="7225" spans="1:11">
      <c r="A7225" s="67" t="s">
        <v>4251</v>
      </c>
      <c r="B7225" s="68" t="s">
        <v>4252</v>
      </c>
      <c r="C7225" s="68" t="s">
        <v>3583</v>
      </c>
      <c r="D7225" s="68" t="s">
        <v>3584</v>
      </c>
      <c r="E7225" s="68" t="s">
        <v>4575</v>
      </c>
      <c r="F7225" s="68" t="s">
        <v>4575</v>
      </c>
      <c r="G7225" s="68" t="s">
        <v>3527</v>
      </c>
      <c r="H7225" s="69">
        <v>480000</v>
      </c>
      <c r="I7225" s="68" t="s">
        <v>5152</v>
      </c>
      <c r="J7225" s="70" t="s">
        <v>3455</v>
      </c>
      <c r="K7225" s="68" t="s">
        <v>3455</v>
      </c>
    </row>
    <row r="7226" spans="1:11">
      <c r="A7226" s="67" t="s">
        <v>3695</v>
      </c>
      <c r="B7226" s="68" t="s">
        <v>3696</v>
      </c>
      <c r="C7226" s="68" t="s">
        <v>3693</v>
      </c>
      <c r="D7226" s="68" t="s">
        <v>3694</v>
      </c>
      <c r="E7226" s="68" t="s">
        <v>4575</v>
      </c>
      <c r="F7226" s="68" t="s">
        <v>4575</v>
      </c>
      <c r="G7226" s="68" t="s">
        <v>3527</v>
      </c>
      <c r="H7226" s="69">
        <v>384200</v>
      </c>
      <c r="I7226" s="68" t="s">
        <v>5152</v>
      </c>
      <c r="J7226" s="70" t="s">
        <v>3455</v>
      </c>
      <c r="K7226" s="68" t="s">
        <v>3455</v>
      </c>
    </row>
    <row r="7227" spans="1:11">
      <c r="A7227" s="67" t="s">
        <v>3769</v>
      </c>
      <c r="B7227" s="68" t="s">
        <v>3770</v>
      </c>
      <c r="C7227" s="68" t="s">
        <v>3765</v>
      </c>
      <c r="D7227" s="68" t="s">
        <v>3766</v>
      </c>
      <c r="E7227" s="68" t="s">
        <v>4575</v>
      </c>
      <c r="F7227" s="68" t="s">
        <v>4575</v>
      </c>
      <c r="G7227" s="68" t="s">
        <v>3527</v>
      </c>
      <c r="H7227" s="69">
        <v>294000</v>
      </c>
      <c r="I7227" s="68" t="s">
        <v>5152</v>
      </c>
      <c r="J7227" s="70" t="s">
        <v>3455</v>
      </c>
      <c r="K7227" s="68" t="s">
        <v>3455</v>
      </c>
    </row>
    <row r="7228" spans="1:11">
      <c r="A7228" s="67" t="s">
        <v>3974</v>
      </c>
      <c r="B7228" s="68" t="s">
        <v>3975</v>
      </c>
      <c r="C7228" s="68" t="s">
        <v>3970</v>
      </c>
      <c r="D7228" s="68" t="s">
        <v>3971</v>
      </c>
      <c r="E7228" s="68" t="s">
        <v>4575</v>
      </c>
      <c r="F7228" s="68" t="s">
        <v>4575</v>
      </c>
      <c r="G7228" s="68" t="s">
        <v>3527</v>
      </c>
      <c r="H7228" s="69">
        <v>3891919</v>
      </c>
      <c r="I7228" s="68" t="s">
        <v>5152</v>
      </c>
      <c r="J7228" s="70" t="s">
        <v>3455</v>
      </c>
      <c r="K7228" s="68" t="s">
        <v>3455</v>
      </c>
    </row>
    <row r="7229" spans="1:11">
      <c r="A7229" s="67" t="s">
        <v>4002</v>
      </c>
      <c r="B7229" s="68" t="s">
        <v>4003</v>
      </c>
      <c r="C7229" s="68" t="s">
        <v>4004</v>
      </c>
      <c r="D7229" s="68" t="s">
        <v>4005</v>
      </c>
      <c r="E7229" s="68" t="s">
        <v>4575</v>
      </c>
      <c r="F7229" s="68" t="s">
        <v>4575</v>
      </c>
      <c r="G7229" s="68" t="s">
        <v>3527</v>
      </c>
      <c r="H7229" s="69">
        <v>80163</v>
      </c>
      <c r="I7229" s="68" t="s">
        <v>5152</v>
      </c>
      <c r="J7229" s="70" t="s">
        <v>3455</v>
      </c>
      <c r="K7229" s="68" t="s">
        <v>3455</v>
      </c>
    </row>
    <row r="7230" spans="1:11">
      <c r="A7230" s="67" t="s">
        <v>4020</v>
      </c>
      <c r="B7230" s="68" t="s">
        <v>4021</v>
      </c>
      <c r="C7230" s="68" t="s">
        <v>4022</v>
      </c>
      <c r="D7230" s="68" t="s">
        <v>4023</v>
      </c>
      <c r="E7230" s="68" t="s">
        <v>4575</v>
      </c>
      <c r="F7230" s="68" t="s">
        <v>4575</v>
      </c>
      <c r="G7230" s="68" t="s">
        <v>3527</v>
      </c>
      <c r="H7230" s="69">
        <v>1237670</v>
      </c>
      <c r="I7230" s="68" t="s">
        <v>5152</v>
      </c>
      <c r="J7230" s="70" t="s">
        <v>3455</v>
      </c>
      <c r="K7230" s="68" t="s">
        <v>3455</v>
      </c>
    </row>
    <row r="7231" spans="1:11">
      <c r="A7231" s="67" t="s">
        <v>4040</v>
      </c>
      <c r="B7231" s="68" t="s">
        <v>4041</v>
      </c>
      <c r="C7231" s="68" t="s">
        <v>4042</v>
      </c>
      <c r="D7231" s="68" t="s">
        <v>4043</v>
      </c>
      <c r="E7231" s="68" t="s">
        <v>4575</v>
      </c>
      <c r="F7231" s="68" t="s">
        <v>4575</v>
      </c>
      <c r="G7231" s="68" t="s">
        <v>3527</v>
      </c>
      <c r="H7231" s="69">
        <v>226413</v>
      </c>
      <c r="I7231" s="68" t="s">
        <v>5152</v>
      </c>
      <c r="J7231" s="70" t="s">
        <v>3455</v>
      </c>
      <c r="K7231" s="68" t="s">
        <v>3455</v>
      </c>
    </row>
    <row r="7232" spans="1:11">
      <c r="A7232" s="67" t="s">
        <v>3613</v>
      </c>
      <c r="B7232" s="68" t="s">
        <v>3614</v>
      </c>
      <c r="C7232" s="68" t="s">
        <v>3607</v>
      </c>
      <c r="D7232" s="68" t="s">
        <v>3608</v>
      </c>
      <c r="E7232" s="68" t="s">
        <v>4576</v>
      </c>
      <c r="F7232" s="68" t="s">
        <v>4577</v>
      </c>
      <c r="G7232" s="68" t="s">
        <v>3491</v>
      </c>
      <c r="H7232" s="69">
        <v>600042</v>
      </c>
      <c r="I7232" s="68" t="s">
        <v>5150</v>
      </c>
      <c r="J7232" s="70"/>
      <c r="K7232" s="68" t="s">
        <v>3455</v>
      </c>
    </row>
    <row r="7233" spans="1:11">
      <c r="A7233" s="67" t="s">
        <v>4304</v>
      </c>
      <c r="B7233" s="68" t="s">
        <v>4305</v>
      </c>
      <c r="C7233" s="68" t="s">
        <v>3607</v>
      </c>
      <c r="D7233" s="68" t="s">
        <v>3608</v>
      </c>
      <c r="E7233" s="68" t="s">
        <v>4576</v>
      </c>
      <c r="F7233" s="68" t="s">
        <v>4577</v>
      </c>
      <c r="G7233" s="68" t="s">
        <v>3491</v>
      </c>
      <c r="H7233" s="69">
        <v>442500</v>
      </c>
      <c r="I7233" s="68" t="s">
        <v>5150</v>
      </c>
      <c r="J7233" s="70"/>
      <c r="K7233" s="68" t="s">
        <v>3455</v>
      </c>
    </row>
    <row r="7234" spans="1:11">
      <c r="A7234" s="67" t="s">
        <v>4578</v>
      </c>
      <c r="B7234" s="68" t="s">
        <v>4579</v>
      </c>
      <c r="C7234" s="68" t="s">
        <v>3607</v>
      </c>
      <c r="D7234" s="68" t="s">
        <v>3608</v>
      </c>
      <c r="E7234" s="68" t="s">
        <v>4576</v>
      </c>
      <c r="F7234" s="68" t="s">
        <v>4577</v>
      </c>
      <c r="G7234" s="68" t="s">
        <v>3491</v>
      </c>
      <c r="H7234" s="69">
        <v>1139092</v>
      </c>
      <c r="I7234" s="68" t="s">
        <v>5150</v>
      </c>
      <c r="J7234" s="70"/>
      <c r="K7234" s="68" t="s">
        <v>3455</v>
      </c>
    </row>
    <row r="7235" spans="1:11">
      <c r="A7235" s="67" t="s">
        <v>5091</v>
      </c>
      <c r="B7235" s="68" t="s">
        <v>4671</v>
      </c>
      <c r="C7235" s="68" t="s">
        <v>3607</v>
      </c>
      <c r="D7235" s="68" t="s">
        <v>3608</v>
      </c>
      <c r="E7235" s="68" t="s">
        <v>4576</v>
      </c>
      <c r="F7235" s="68" t="s">
        <v>4577</v>
      </c>
      <c r="G7235" s="68" t="s">
        <v>3491</v>
      </c>
      <c r="H7235" s="69">
        <v>109196</v>
      </c>
      <c r="I7235" s="68" t="s">
        <v>5150</v>
      </c>
      <c r="J7235" s="70"/>
      <c r="K7235" s="68" t="s">
        <v>3455</v>
      </c>
    </row>
    <row r="7236" spans="1:11">
      <c r="A7236" s="67" t="s">
        <v>5092</v>
      </c>
      <c r="B7236" s="68" t="s">
        <v>5132</v>
      </c>
      <c r="C7236" s="68" t="s">
        <v>3607</v>
      </c>
      <c r="D7236" s="68" t="s">
        <v>3608</v>
      </c>
      <c r="E7236" s="68" t="s">
        <v>4576</v>
      </c>
      <c r="F7236" s="68" t="s">
        <v>4577</v>
      </c>
      <c r="G7236" s="68" t="s">
        <v>3491</v>
      </c>
      <c r="H7236" s="69">
        <v>143157</v>
      </c>
      <c r="I7236" s="68" t="s">
        <v>5150</v>
      </c>
      <c r="J7236" s="70"/>
      <c r="K7236" s="68" t="s">
        <v>3455</v>
      </c>
    </row>
    <row r="7237" spans="1:11">
      <c r="A7237" s="67" t="s">
        <v>5093</v>
      </c>
      <c r="B7237" s="68" t="s">
        <v>4674</v>
      </c>
      <c r="C7237" s="68" t="s">
        <v>3607</v>
      </c>
      <c r="D7237" s="68" t="s">
        <v>3608</v>
      </c>
      <c r="E7237" s="68" t="s">
        <v>4576</v>
      </c>
      <c r="F7237" s="68" t="s">
        <v>4577</v>
      </c>
      <c r="G7237" s="68" t="s">
        <v>3491</v>
      </c>
      <c r="H7237" s="69">
        <v>142562</v>
      </c>
      <c r="I7237" s="68" t="s">
        <v>5150</v>
      </c>
      <c r="J7237" s="70"/>
      <c r="K7237" s="68" t="s">
        <v>3455</v>
      </c>
    </row>
    <row r="7238" spans="1:11">
      <c r="A7238" s="67" t="s">
        <v>5094</v>
      </c>
      <c r="B7238" s="68" t="s">
        <v>5133</v>
      </c>
      <c r="C7238" s="68" t="s">
        <v>3607</v>
      </c>
      <c r="D7238" s="68" t="s">
        <v>3608</v>
      </c>
      <c r="E7238" s="68" t="s">
        <v>4576</v>
      </c>
      <c r="F7238" s="68" t="s">
        <v>4577</v>
      </c>
      <c r="G7238" s="68" t="s">
        <v>3491</v>
      </c>
      <c r="H7238" s="69">
        <v>1326077</v>
      </c>
      <c r="I7238" s="68" t="s">
        <v>5150</v>
      </c>
      <c r="J7238" s="70"/>
      <c r="K7238" s="68" t="s">
        <v>3455</v>
      </c>
    </row>
    <row r="7239" spans="1:11">
      <c r="A7239" s="67" t="s">
        <v>3729</v>
      </c>
      <c r="B7239" s="68" t="s">
        <v>3730</v>
      </c>
      <c r="C7239" s="68" t="s">
        <v>3693</v>
      </c>
      <c r="D7239" s="68" t="s">
        <v>3694</v>
      </c>
      <c r="E7239" s="68" t="s">
        <v>4576</v>
      </c>
      <c r="F7239" s="68" t="s">
        <v>4577</v>
      </c>
      <c r="G7239" s="68" t="s">
        <v>3491</v>
      </c>
      <c r="H7239" s="69">
        <v>74500</v>
      </c>
      <c r="I7239" s="68" t="s">
        <v>5150</v>
      </c>
      <c r="J7239" s="70"/>
      <c r="K7239" s="68" t="s">
        <v>3455</v>
      </c>
    </row>
    <row r="7240" spans="1:11">
      <c r="A7240" s="67" t="s">
        <v>3735</v>
      </c>
      <c r="B7240" s="68" t="s">
        <v>3736</v>
      </c>
      <c r="C7240" s="68" t="s">
        <v>3693</v>
      </c>
      <c r="D7240" s="68" t="s">
        <v>3694</v>
      </c>
      <c r="E7240" s="68" t="s">
        <v>4576</v>
      </c>
      <c r="F7240" s="68" t="s">
        <v>4577</v>
      </c>
      <c r="G7240" s="68" t="s">
        <v>3491</v>
      </c>
      <c r="H7240" s="69">
        <v>1043600</v>
      </c>
      <c r="I7240" s="68" t="s">
        <v>5150</v>
      </c>
      <c r="J7240" s="70"/>
      <c r="K7240" s="68" t="s">
        <v>3455</v>
      </c>
    </row>
    <row r="7241" spans="1:11">
      <c r="A7241" s="67" t="s">
        <v>4078</v>
      </c>
      <c r="B7241" s="68" t="s">
        <v>4079</v>
      </c>
      <c r="C7241" s="68" t="s">
        <v>4072</v>
      </c>
      <c r="D7241" s="68" t="s">
        <v>4073</v>
      </c>
      <c r="E7241" s="68" t="s">
        <v>4576</v>
      </c>
      <c r="F7241" s="68" t="s">
        <v>4577</v>
      </c>
      <c r="G7241" s="68" t="s">
        <v>3491</v>
      </c>
      <c r="H7241" s="69">
        <v>202500</v>
      </c>
      <c r="I7241" s="68" t="s">
        <v>5150</v>
      </c>
      <c r="J7241" s="70"/>
      <c r="K7241" s="68" t="s">
        <v>3455</v>
      </c>
    </row>
    <row r="7242" spans="1:11">
      <c r="A7242" s="67" t="s">
        <v>4164</v>
      </c>
      <c r="B7242" s="68" t="s">
        <v>4165</v>
      </c>
      <c r="C7242" s="68" t="s">
        <v>4166</v>
      </c>
      <c r="D7242" s="68" t="s">
        <v>4167</v>
      </c>
      <c r="E7242" s="68" t="s">
        <v>4576</v>
      </c>
      <c r="F7242" s="68" t="s">
        <v>4577</v>
      </c>
      <c r="G7242" s="68" t="s">
        <v>3491</v>
      </c>
      <c r="H7242" s="69">
        <v>750159</v>
      </c>
      <c r="I7242" s="68" t="s">
        <v>5150</v>
      </c>
      <c r="J7242" s="70"/>
      <c r="K7242" s="68" t="s">
        <v>3455</v>
      </c>
    </row>
    <row r="7243" spans="1:11">
      <c r="A7243" s="67" t="s">
        <v>4168</v>
      </c>
      <c r="B7243" s="68" t="s">
        <v>4169</v>
      </c>
      <c r="C7243" s="68" t="s">
        <v>4166</v>
      </c>
      <c r="D7243" s="68" t="s">
        <v>4167</v>
      </c>
      <c r="E7243" s="68" t="s">
        <v>4576</v>
      </c>
      <c r="F7243" s="68" t="s">
        <v>4577</v>
      </c>
      <c r="G7243" s="68" t="s">
        <v>3491</v>
      </c>
      <c r="H7243" s="69">
        <v>1346200</v>
      </c>
      <c r="I7243" s="68" t="s">
        <v>5150</v>
      </c>
      <c r="J7243" s="70"/>
      <c r="K7243" s="68" t="s">
        <v>3455</v>
      </c>
    </row>
    <row r="7244" spans="1:11">
      <c r="A7244" s="67" t="s">
        <v>4502</v>
      </c>
      <c r="B7244" s="68" t="s">
        <v>4225</v>
      </c>
      <c r="C7244" s="68" t="s">
        <v>4174</v>
      </c>
      <c r="D7244" s="68" t="s">
        <v>4175</v>
      </c>
      <c r="E7244" s="68" t="s">
        <v>4576</v>
      </c>
      <c r="F7244" s="68" t="s">
        <v>4577</v>
      </c>
      <c r="G7244" s="68" t="s">
        <v>3491</v>
      </c>
      <c r="H7244" s="69">
        <v>1477300</v>
      </c>
      <c r="I7244" s="68" t="s">
        <v>5150</v>
      </c>
      <c r="J7244" s="70"/>
      <c r="K7244" s="68" t="s">
        <v>3455</v>
      </c>
    </row>
    <row r="7245" spans="1:11">
      <c r="A7245" s="182" t="s">
        <v>3504</v>
      </c>
      <c r="B7245" s="183" t="s">
        <v>3505</v>
      </c>
      <c r="C7245" s="183" t="s">
        <v>3489</v>
      </c>
      <c r="D7245" s="183" t="s">
        <v>3490</v>
      </c>
      <c r="E7245" s="183" t="s">
        <v>4576</v>
      </c>
      <c r="F7245" s="183" t="s">
        <v>4577</v>
      </c>
      <c r="G7245" s="183" t="s">
        <v>3491</v>
      </c>
      <c r="H7245" s="184">
        <v>290220</v>
      </c>
      <c r="I7245" s="183" t="s">
        <v>5150</v>
      </c>
      <c r="J7245" s="185"/>
      <c r="K7245" s="183" t="s">
        <v>3455</v>
      </c>
    </row>
    <row r="7246" spans="1:11">
      <c r="A7246" s="67" t="s">
        <v>3613</v>
      </c>
      <c r="B7246" s="68" t="s">
        <v>3614</v>
      </c>
      <c r="C7246" s="68" t="s">
        <v>3607</v>
      </c>
      <c r="D7246" s="68" t="s">
        <v>3608</v>
      </c>
      <c r="E7246" s="68" t="s">
        <v>4576</v>
      </c>
      <c r="F7246" s="68" t="s">
        <v>4577</v>
      </c>
      <c r="G7246" s="68" t="s">
        <v>3491</v>
      </c>
      <c r="H7246" s="69">
        <v>832932</v>
      </c>
      <c r="I7246" s="68" t="s">
        <v>5150</v>
      </c>
      <c r="J7246" s="70"/>
      <c r="K7246" s="68" t="s">
        <v>3455</v>
      </c>
    </row>
    <row r="7247" spans="1:11">
      <c r="A7247" s="67" t="s">
        <v>4224</v>
      </c>
      <c r="B7247" s="68" t="s">
        <v>4225</v>
      </c>
      <c r="C7247" s="68" t="s">
        <v>3607</v>
      </c>
      <c r="D7247" s="68" t="s">
        <v>3608</v>
      </c>
      <c r="E7247" s="68" t="s">
        <v>4576</v>
      </c>
      <c r="F7247" s="68" t="s">
        <v>4577</v>
      </c>
      <c r="G7247" s="68" t="s">
        <v>3491</v>
      </c>
      <c r="H7247" s="69">
        <v>2218000</v>
      </c>
      <c r="I7247" s="68" t="s">
        <v>5150</v>
      </c>
      <c r="J7247" s="70"/>
      <c r="K7247" s="68" t="s">
        <v>3455</v>
      </c>
    </row>
    <row r="7248" spans="1:11">
      <c r="A7248" s="67" t="s">
        <v>5091</v>
      </c>
      <c r="B7248" s="68" t="s">
        <v>4671</v>
      </c>
      <c r="C7248" s="68" t="s">
        <v>3607</v>
      </c>
      <c r="D7248" s="68" t="s">
        <v>3608</v>
      </c>
      <c r="E7248" s="68" t="s">
        <v>4576</v>
      </c>
      <c r="F7248" s="68" t="s">
        <v>4577</v>
      </c>
      <c r="G7248" s="68" t="s">
        <v>3491</v>
      </c>
      <c r="H7248" s="69">
        <v>338719</v>
      </c>
      <c r="I7248" s="68" t="s">
        <v>5150</v>
      </c>
      <c r="J7248" s="70"/>
      <c r="K7248" s="68" t="s">
        <v>3455</v>
      </c>
    </row>
    <row r="7249" spans="1:11">
      <c r="A7249" s="67" t="s">
        <v>4388</v>
      </c>
      <c r="B7249" s="68" t="s">
        <v>4389</v>
      </c>
      <c r="C7249" s="68" t="s">
        <v>3607</v>
      </c>
      <c r="D7249" s="68" t="s">
        <v>3608</v>
      </c>
      <c r="E7249" s="68" t="s">
        <v>4576</v>
      </c>
      <c r="F7249" s="68" t="s">
        <v>4577</v>
      </c>
      <c r="G7249" s="68" t="s">
        <v>3491</v>
      </c>
      <c r="H7249" s="69">
        <v>272000</v>
      </c>
      <c r="I7249" s="68" t="s">
        <v>5150</v>
      </c>
      <c r="J7249" s="70"/>
      <c r="K7249" s="68" t="s">
        <v>3455</v>
      </c>
    </row>
    <row r="7250" spans="1:11">
      <c r="A7250" s="67" t="s">
        <v>3729</v>
      </c>
      <c r="B7250" s="68" t="s">
        <v>3730</v>
      </c>
      <c r="C7250" s="68" t="s">
        <v>3693</v>
      </c>
      <c r="D7250" s="68" t="s">
        <v>3694</v>
      </c>
      <c r="E7250" s="68" t="s">
        <v>4576</v>
      </c>
      <c r="F7250" s="68" t="s">
        <v>4577</v>
      </c>
      <c r="G7250" s="68" t="s">
        <v>3491</v>
      </c>
      <c r="H7250" s="69">
        <v>175000</v>
      </c>
      <c r="I7250" s="68" t="s">
        <v>5150</v>
      </c>
      <c r="J7250" s="70"/>
      <c r="K7250" s="68" t="s">
        <v>3455</v>
      </c>
    </row>
    <row r="7251" spans="1:11">
      <c r="A7251" s="67" t="s">
        <v>3735</v>
      </c>
      <c r="B7251" s="68" t="s">
        <v>3736</v>
      </c>
      <c r="C7251" s="68" t="s">
        <v>3693</v>
      </c>
      <c r="D7251" s="68" t="s">
        <v>3694</v>
      </c>
      <c r="E7251" s="68" t="s">
        <v>4576</v>
      </c>
      <c r="F7251" s="68" t="s">
        <v>4577</v>
      </c>
      <c r="G7251" s="68" t="s">
        <v>3491</v>
      </c>
      <c r="H7251" s="69">
        <v>499043</v>
      </c>
      <c r="I7251" s="68" t="s">
        <v>5150</v>
      </c>
      <c r="J7251" s="70"/>
      <c r="K7251" s="68" t="s">
        <v>3455</v>
      </c>
    </row>
    <row r="7252" spans="1:11">
      <c r="A7252" s="67" t="s">
        <v>3793</v>
      </c>
      <c r="B7252" s="68" t="s">
        <v>3794</v>
      </c>
      <c r="C7252" s="68" t="s">
        <v>3783</v>
      </c>
      <c r="D7252" s="68" t="s">
        <v>3784</v>
      </c>
      <c r="E7252" s="68" t="s">
        <v>4576</v>
      </c>
      <c r="F7252" s="68" t="s">
        <v>4577</v>
      </c>
      <c r="G7252" s="68" t="s">
        <v>3491</v>
      </c>
      <c r="H7252" s="69">
        <v>6500</v>
      </c>
      <c r="I7252" s="68" t="s">
        <v>5150</v>
      </c>
      <c r="J7252" s="70"/>
      <c r="K7252" s="68" t="s">
        <v>3455</v>
      </c>
    </row>
    <row r="7253" spans="1:11">
      <c r="A7253" s="67" t="s">
        <v>3811</v>
      </c>
      <c r="B7253" s="68" t="s">
        <v>3812</v>
      </c>
      <c r="C7253" s="68" t="s">
        <v>3805</v>
      </c>
      <c r="D7253" s="68" t="s">
        <v>3806</v>
      </c>
      <c r="E7253" s="68" t="s">
        <v>4576</v>
      </c>
      <c r="F7253" s="68" t="s">
        <v>4577</v>
      </c>
      <c r="G7253" s="68" t="s">
        <v>3491</v>
      </c>
      <c r="H7253" s="69">
        <v>367470</v>
      </c>
      <c r="I7253" s="68" t="s">
        <v>5150</v>
      </c>
      <c r="J7253" s="70"/>
      <c r="K7253" s="68" t="s">
        <v>3455</v>
      </c>
    </row>
    <row r="7254" spans="1:11">
      <c r="A7254" s="67" t="s">
        <v>3832</v>
      </c>
      <c r="B7254" s="68" t="s">
        <v>3833</v>
      </c>
      <c r="C7254" s="68" t="s">
        <v>3824</v>
      </c>
      <c r="D7254" s="68" t="s">
        <v>3825</v>
      </c>
      <c r="E7254" s="68" t="s">
        <v>4576</v>
      </c>
      <c r="F7254" s="68" t="s">
        <v>4577</v>
      </c>
      <c r="G7254" s="68" t="s">
        <v>3491</v>
      </c>
      <c r="H7254" s="69">
        <v>274368</v>
      </c>
      <c r="I7254" s="68" t="s">
        <v>5150</v>
      </c>
      <c r="J7254" s="70"/>
      <c r="K7254" s="68" t="s">
        <v>3455</v>
      </c>
    </row>
    <row r="7255" spans="1:11">
      <c r="A7255" s="67" t="s">
        <v>5073</v>
      </c>
      <c r="B7255" s="68" t="s">
        <v>5116</v>
      </c>
      <c r="C7255" s="68" t="s">
        <v>3824</v>
      </c>
      <c r="D7255" s="68" t="s">
        <v>3825</v>
      </c>
      <c r="E7255" s="68" t="s">
        <v>4576</v>
      </c>
      <c r="F7255" s="68" t="s">
        <v>4577</v>
      </c>
      <c r="G7255" s="68" t="s">
        <v>3491</v>
      </c>
      <c r="H7255" s="69">
        <v>93330</v>
      </c>
      <c r="I7255" s="68" t="s">
        <v>5150</v>
      </c>
      <c r="J7255" s="70"/>
      <c r="K7255" s="68" t="s">
        <v>3455</v>
      </c>
    </row>
    <row r="7256" spans="1:11">
      <c r="A7256" s="67" t="s">
        <v>3884</v>
      </c>
      <c r="B7256" s="68" t="s">
        <v>3885</v>
      </c>
      <c r="C7256" s="68" t="s">
        <v>3846</v>
      </c>
      <c r="D7256" s="68" t="s">
        <v>3847</v>
      </c>
      <c r="E7256" s="68" t="s">
        <v>4576</v>
      </c>
      <c r="F7256" s="68" t="s">
        <v>4577</v>
      </c>
      <c r="G7256" s="68" t="s">
        <v>3491</v>
      </c>
      <c r="H7256" s="69">
        <v>7482</v>
      </c>
      <c r="I7256" s="68" t="s">
        <v>5150</v>
      </c>
      <c r="J7256" s="70"/>
      <c r="K7256" s="68" t="s">
        <v>3455</v>
      </c>
    </row>
    <row r="7257" spans="1:11">
      <c r="A7257" s="67" t="s">
        <v>3914</v>
      </c>
      <c r="B7257" s="68" t="s">
        <v>3915</v>
      </c>
      <c r="C7257" s="68" t="s">
        <v>3900</v>
      </c>
      <c r="D7257" s="68" t="s">
        <v>3901</v>
      </c>
      <c r="E7257" s="68" t="s">
        <v>4576</v>
      </c>
      <c r="F7257" s="68" t="s">
        <v>4577</v>
      </c>
      <c r="G7257" s="68" t="s">
        <v>3491</v>
      </c>
      <c r="H7257" s="69">
        <v>81600</v>
      </c>
      <c r="I7257" s="68" t="s">
        <v>5150</v>
      </c>
      <c r="J7257" s="70"/>
      <c r="K7257" s="68" t="s">
        <v>3455</v>
      </c>
    </row>
    <row r="7258" spans="1:11">
      <c r="A7258" s="67" t="s">
        <v>4475</v>
      </c>
      <c r="B7258" s="68" t="s">
        <v>4476</v>
      </c>
      <c r="C7258" s="68" t="s">
        <v>4088</v>
      </c>
      <c r="D7258" s="68" t="s">
        <v>4089</v>
      </c>
      <c r="E7258" s="68" t="s">
        <v>4576</v>
      </c>
      <c r="F7258" s="68" t="s">
        <v>4577</v>
      </c>
      <c r="G7258" s="68" t="s">
        <v>3491</v>
      </c>
      <c r="H7258" s="69">
        <v>5100</v>
      </c>
      <c r="I7258" s="68" t="s">
        <v>5150</v>
      </c>
      <c r="J7258" s="70"/>
      <c r="K7258" s="68" t="s">
        <v>3455</v>
      </c>
    </row>
    <row r="7259" spans="1:11">
      <c r="A7259" s="67" t="s">
        <v>4489</v>
      </c>
      <c r="B7259" s="68" t="s">
        <v>4213</v>
      </c>
      <c r="C7259" s="68" t="s">
        <v>4118</v>
      </c>
      <c r="D7259" s="68" t="s">
        <v>4119</v>
      </c>
      <c r="E7259" s="68" t="s">
        <v>4576</v>
      </c>
      <c r="F7259" s="68" t="s">
        <v>4577</v>
      </c>
      <c r="G7259" s="68" t="s">
        <v>3491</v>
      </c>
      <c r="H7259" s="69">
        <v>54000</v>
      </c>
      <c r="I7259" s="68" t="s">
        <v>5150</v>
      </c>
      <c r="J7259" s="70"/>
      <c r="K7259" s="68" t="s">
        <v>3455</v>
      </c>
    </row>
    <row r="7260" spans="1:11">
      <c r="A7260" s="67" t="s">
        <v>4168</v>
      </c>
      <c r="B7260" s="68" t="s">
        <v>4169</v>
      </c>
      <c r="C7260" s="68" t="s">
        <v>4166</v>
      </c>
      <c r="D7260" s="68" t="s">
        <v>4167</v>
      </c>
      <c r="E7260" s="68" t="s">
        <v>4576</v>
      </c>
      <c r="F7260" s="68" t="s">
        <v>4577</v>
      </c>
      <c r="G7260" s="68" t="s">
        <v>3491</v>
      </c>
      <c r="H7260" s="69">
        <v>1331882</v>
      </c>
      <c r="I7260" s="68" t="s">
        <v>5150</v>
      </c>
      <c r="J7260" s="70"/>
      <c r="K7260" s="68" t="s">
        <v>3455</v>
      </c>
    </row>
    <row r="7261" spans="1:11">
      <c r="A7261" s="67" t="s">
        <v>4176</v>
      </c>
      <c r="B7261" s="68" t="s">
        <v>4177</v>
      </c>
      <c r="C7261" s="68" t="s">
        <v>4174</v>
      </c>
      <c r="D7261" s="68" t="s">
        <v>4175</v>
      </c>
      <c r="E7261" s="68" t="s">
        <v>4576</v>
      </c>
      <c r="F7261" s="68" t="s">
        <v>4577</v>
      </c>
      <c r="G7261" s="68" t="s">
        <v>3491</v>
      </c>
      <c r="H7261" s="69">
        <v>1439728</v>
      </c>
      <c r="I7261" s="68" t="s">
        <v>5150</v>
      </c>
      <c r="J7261" s="70"/>
      <c r="K7261" s="68" t="s">
        <v>3455</v>
      </c>
    </row>
    <row r="7262" spans="1:11">
      <c r="A7262" s="67" t="s">
        <v>4502</v>
      </c>
      <c r="B7262" s="68" t="s">
        <v>4225</v>
      </c>
      <c r="C7262" s="68" t="s">
        <v>4174</v>
      </c>
      <c r="D7262" s="68" t="s">
        <v>4175</v>
      </c>
      <c r="E7262" s="68" t="s">
        <v>4576</v>
      </c>
      <c r="F7262" s="68" t="s">
        <v>4577</v>
      </c>
      <c r="G7262" s="68" t="s">
        <v>3491</v>
      </c>
      <c r="H7262" s="69">
        <v>296900</v>
      </c>
      <c r="I7262" s="68" t="s">
        <v>5150</v>
      </c>
      <c r="J7262" s="70"/>
      <c r="K7262" s="68" t="s">
        <v>3455</v>
      </c>
    </row>
    <row r="7263" spans="1:11">
      <c r="A7263" s="67" t="s">
        <v>3613</v>
      </c>
      <c r="B7263" s="68" t="s">
        <v>3614</v>
      </c>
      <c r="C7263" s="68" t="s">
        <v>3607</v>
      </c>
      <c r="D7263" s="68" t="s">
        <v>3608</v>
      </c>
      <c r="E7263" s="68" t="s">
        <v>4584</v>
      </c>
      <c r="F7263" s="68" t="s">
        <v>4585</v>
      </c>
      <c r="G7263" s="68" t="s">
        <v>3530</v>
      </c>
      <c r="H7263" s="69">
        <v>321169</v>
      </c>
      <c r="I7263" s="68" t="s">
        <v>5147</v>
      </c>
      <c r="J7263" s="70"/>
      <c r="K7263" s="68" t="s">
        <v>3455</v>
      </c>
    </row>
    <row r="7264" spans="1:11">
      <c r="A7264" s="67" t="s">
        <v>3613</v>
      </c>
      <c r="B7264" s="68" t="s">
        <v>3614</v>
      </c>
      <c r="C7264" s="68" t="s">
        <v>3607</v>
      </c>
      <c r="D7264" s="68" t="s">
        <v>3608</v>
      </c>
      <c r="E7264" s="68" t="s">
        <v>4584</v>
      </c>
      <c r="F7264" s="68" t="s">
        <v>4585</v>
      </c>
      <c r="G7264" s="68" t="s">
        <v>3530</v>
      </c>
      <c r="H7264" s="69">
        <v>668098</v>
      </c>
      <c r="I7264" s="68" t="s">
        <v>5147</v>
      </c>
      <c r="J7264" s="70"/>
      <c r="K7264" s="68" t="s">
        <v>3455</v>
      </c>
    </row>
    <row r="7265" spans="1:11">
      <c r="A7265" s="67" t="s">
        <v>3613</v>
      </c>
      <c r="B7265" s="68" t="s">
        <v>3614</v>
      </c>
      <c r="C7265" s="68" t="s">
        <v>3607</v>
      </c>
      <c r="D7265" s="68" t="s">
        <v>3608</v>
      </c>
      <c r="E7265" s="68" t="s">
        <v>4586</v>
      </c>
      <c r="F7265" s="68" t="s">
        <v>4587</v>
      </c>
      <c r="G7265" s="68" t="s">
        <v>4588</v>
      </c>
      <c r="H7265" s="69">
        <v>25868241</v>
      </c>
      <c r="I7265" s="68" t="s">
        <v>5147</v>
      </c>
      <c r="J7265" s="70" t="s">
        <v>3455</v>
      </c>
      <c r="K7265" s="68"/>
    </row>
    <row r="7266" spans="1:11">
      <c r="A7266" s="67" t="s">
        <v>4304</v>
      </c>
      <c r="B7266" s="68" t="s">
        <v>4305</v>
      </c>
      <c r="C7266" s="68" t="s">
        <v>3607</v>
      </c>
      <c r="D7266" s="68" t="s">
        <v>3608</v>
      </c>
      <c r="E7266" s="68" t="s">
        <v>4586</v>
      </c>
      <c r="F7266" s="68" t="s">
        <v>4587</v>
      </c>
      <c r="G7266" s="68" t="s">
        <v>4588</v>
      </c>
      <c r="H7266" s="69">
        <v>180000</v>
      </c>
      <c r="I7266" s="68" t="s">
        <v>5147</v>
      </c>
      <c r="J7266" s="70" t="s">
        <v>3455</v>
      </c>
      <c r="K7266" s="68"/>
    </row>
    <row r="7267" spans="1:11">
      <c r="A7267" s="67" t="s">
        <v>4578</v>
      </c>
      <c r="B7267" s="68" t="s">
        <v>4579</v>
      </c>
      <c r="C7267" s="68" t="s">
        <v>3607</v>
      </c>
      <c r="D7267" s="68" t="s">
        <v>3608</v>
      </c>
      <c r="E7267" s="68" t="s">
        <v>4586</v>
      </c>
      <c r="F7267" s="68" t="s">
        <v>4587</v>
      </c>
      <c r="G7267" s="68" t="s">
        <v>4588</v>
      </c>
      <c r="H7267" s="69">
        <v>511700</v>
      </c>
      <c r="I7267" s="68" t="s">
        <v>5147</v>
      </c>
      <c r="J7267" s="70" t="s">
        <v>3455</v>
      </c>
      <c r="K7267" s="68"/>
    </row>
    <row r="7268" spans="1:11">
      <c r="A7268" s="67" t="s">
        <v>4224</v>
      </c>
      <c r="B7268" s="68" t="s">
        <v>4225</v>
      </c>
      <c r="C7268" s="68" t="s">
        <v>3607</v>
      </c>
      <c r="D7268" s="68" t="s">
        <v>3608</v>
      </c>
      <c r="E7268" s="68" t="s">
        <v>4586</v>
      </c>
      <c r="F7268" s="68" t="s">
        <v>4587</v>
      </c>
      <c r="G7268" s="68" t="s">
        <v>4588</v>
      </c>
      <c r="H7268" s="69">
        <v>14541165</v>
      </c>
      <c r="I7268" s="68" t="s">
        <v>5147</v>
      </c>
      <c r="J7268" s="70" t="s">
        <v>3455</v>
      </c>
      <c r="K7268" s="68"/>
    </row>
    <row r="7269" spans="1:11">
      <c r="A7269" s="67" t="s">
        <v>4388</v>
      </c>
      <c r="B7269" s="68" t="s">
        <v>4389</v>
      </c>
      <c r="C7269" s="68" t="s">
        <v>3607</v>
      </c>
      <c r="D7269" s="68" t="s">
        <v>3608</v>
      </c>
      <c r="E7269" s="68" t="s">
        <v>4586</v>
      </c>
      <c r="F7269" s="68" t="s">
        <v>4587</v>
      </c>
      <c r="G7269" s="68" t="s">
        <v>4588</v>
      </c>
      <c r="H7269" s="69">
        <v>20143000</v>
      </c>
      <c r="I7269" s="68" t="s">
        <v>5147</v>
      </c>
      <c r="J7269" s="70" t="s">
        <v>3455</v>
      </c>
      <c r="K7269" s="68"/>
    </row>
    <row r="7270" spans="1:11">
      <c r="A7270" s="67" t="s">
        <v>3615</v>
      </c>
      <c r="B7270" s="68" t="s">
        <v>3616</v>
      </c>
      <c r="C7270" s="68" t="s">
        <v>3607</v>
      </c>
      <c r="D7270" s="68" t="s">
        <v>3608</v>
      </c>
      <c r="E7270" s="68" t="s">
        <v>4586</v>
      </c>
      <c r="F7270" s="68" t="s">
        <v>4587</v>
      </c>
      <c r="G7270" s="68" t="s">
        <v>4588</v>
      </c>
      <c r="H7270" s="69">
        <v>11991084</v>
      </c>
      <c r="I7270" s="68" t="s">
        <v>5147</v>
      </c>
      <c r="J7270" s="70" t="s">
        <v>3455</v>
      </c>
      <c r="K7270" s="68"/>
    </row>
    <row r="7271" spans="1:11">
      <c r="A7271" s="67" t="s">
        <v>3617</v>
      </c>
      <c r="B7271" s="68" t="s">
        <v>3618</v>
      </c>
      <c r="C7271" s="68" t="s">
        <v>3607</v>
      </c>
      <c r="D7271" s="68" t="s">
        <v>3608</v>
      </c>
      <c r="E7271" s="68" t="s">
        <v>4586</v>
      </c>
      <c r="F7271" s="68" t="s">
        <v>4587</v>
      </c>
      <c r="G7271" s="68" t="s">
        <v>4588</v>
      </c>
      <c r="H7271" s="69">
        <v>2246750</v>
      </c>
      <c r="I7271" s="68" t="s">
        <v>5147</v>
      </c>
      <c r="J7271" s="70" t="s">
        <v>3455</v>
      </c>
      <c r="K7271" s="68"/>
    </row>
    <row r="7272" spans="1:11">
      <c r="A7272" s="67" t="s">
        <v>3657</v>
      </c>
      <c r="B7272" s="68" t="s">
        <v>3658</v>
      </c>
      <c r="C7272" s="68" t="s">
        <v>3651</v>
      </c>
      <c r="D7272" s="68" t="s">
        <v>3652</v>
      </c>
      <c r="E7272" s="68" t="s">
        <v>4586</v>
      </c>
      <c r="F7272" s="68" t="s">
        <v>4587</v>
      </c>
      <c r="G7272" s="68" t="s">
        <v>4588</v>
      </c>
      <c r="H7272" s="69">
        <v>3215126</v>
      </c>
      <c r="I7272" s="68" t="s">
        <v>5147</v>
      </c>
      <c r="J7272" s="70" t="s">
        <v>3455</v>
      </c>
      <c r="K7272" s="68"/>
    </row>
    <row r="7273" spans="1:11">
      <c r="A7273" s="67" t="s">
        <v>3729</v>
      </c>
      <c r="B7273" s="68" t="s">
        <v>3730</v>
      </c>
      <c r="C7273" s="68" t="s">
        <v>3693</v>
      </c>
      <c r="D7273" s="68" t="s">
        <v>3694</v>
      </c>
      <c r="E7273" s="68" t="s">
        <v>4586</v>
      </c>
      <c r="F7273" s="68" t="s">
        <v>4587</v>
      </c>
      <c r="G7273" s="68" t="s">
        <v>4588</v>
      </c>
      <c r="H7273" s="69">
        <v>1050000</v>
      </c>
      <c r="I7273" s="68" t="s">
        <v>5147</v>
      </c>
      <c r="J7273" s="70" t="s">
        <v>3455</v>
      </c>
      <c r="K7273" s="68"/>
    </row>
    <row r="7274" spans="1:11">
      <c r="A7274" s="67" t="s">
        <v>3803</v>
      </c>
      <c r="B7274" s="68" t="s">
        <v>3804</v>
      </c>
      <c r="C7274" s="68" t="s">
        <v>3805</v>
      </c>
      <c r="D7274" s="68" t="s">
        <v>3806</v>
      </c>
      <c r="E7274" s="68" t="s">
        <v>4586</v>
      </c>
      <c r="F7274" s="68" t="s">
        <v>4587</v>
      </c>
      <c r="G7274" s="68" t="s">
        <v>4588</v>
      </c>
      <c r="H7274" s="69">
        <v>3982995</v>
      </c>
      <c r="I7274" s="68" t="s">
        <v>5147</v>
      </c>
      <c r="J7274" s="70" t="s">
        <v>3455</v>
      </c>
      <c r="K7274" s="68"/>
    </row>
    <row r="7275" spans="1:11">
      <c r="A7275" s="67" t="s">
        <v>3807</v>
      </c>
      <c r="B7275" s="68" t="s">
        <v>3808</v>
      </c>
      <c r="C7275" s="68" t="s">
        <v>3805</v>
      </c>
      <c r="D7275" s="68" t="s">
        <v>3806</v>
      </c>
      <c r="E7275" s="68" t="s">
        <v>4586</v>
      </c>
      <c r="F7275" s="68" t="s">
        <v>4587</v>
      </c>
      <c r="G7275" s="68" t="s">
        <v>4588</v>
      </c>
      <c r="H7275" s="69">
        <v>4083000</v>
      </c>
      <c r="I7275" s="68" t="s">
        <v>5147</v>
      </c>
      <c r="J7275" s="70" t="s">
        <v>3455</v>
      </c>
      <c r="K7275" s="68"/>
    </row>
    <row r="7276" spans="1:11">
      <c r="A7276" s="67" t="s">
        <v>3811</v>
      </c>
      <c r="B7276" s="68" t="s">
        <v>3812</v>
      </c>
      <c r="C7276" s="68" t="s">
        <v>3805</v>
      </c>
      <c r="D7276" s="68" t="s">
        <v>3806</v>
      </c>
      <c r="E7276" s="68" t="s">
        <v>4586</v>
      </c>
      <c r="F7276" s="68" t="s">
        <v>4587</v>
      </c>
      <c r="G7276" s="68" t="s">
        <v>4588</v>
      </c>
      <c r="H7276" s="69">
        <v>1200000</v>
      </c>
      <c r="I7276" s="68" t="s">
        <v>5147</v>
      </c>
      <c r="J7276" s="70" t="s">
        <v>3455</v>
      </c>
      <c r="K7276" s="68"/>
    </row>
    <row r="7277" spans="1:11">
      <c r="A7277" s="67" t="s">
        <v>3884</v>
      </c>
      <c r="B7277" s="68" t="s">
        <v>3885</v>
      </c>
      <c r="C7277" s="68" t="s">
        <v>3846</v>
      </c>
      <c r="D7277" s="68" t="s">
        <v>3847</v>
      </c>
      <c r="E7277" s="68" t="s">
        <v>4586</v>
      </c>
      <c r="F7277" s="68" t="s">
        <v>4587</v>
      </c>
      <c r="G7277" s="68" t="s">
        <v>4588</v>
      </c>
      <c r="H7277" s="69">
        <v>6152353</v>
      </c>
      <c r="I7277" s="68" t="s">
        <v>5147</v>
      </c>
      <c r="J7277" s="70" t="s">
        <v>3455</v>
      </c>
      <c r="K7277" s="68"/>
    </row>
    <row r="7278" spans="1:11">
      <c r="A7278" s="67" t="s">
        <v>4196</v>
      </c>
      <c r="B7278" s="68" t="s">
        <v>4197</v>
      </c>
      <c r="C7278" s="68" t="s">
        <v>3846</v>
      </c>
      <c r="D7278" s="68" t="s">
        <v>3847</v>
      </c>
      <c r="E7278" s="68" t="s">
        <v>4586</v>
      </c>
      <c r="F7278" s="68" t="s">
        <v>4587</v>
      </c>
      <c r="G7278" s="68" t="s">
        <v>4588</v>
      </c>
      <c r="H7278" s="69">
        <v>9976255</v>
      </c>
      <c r="I7278" s="68" t="s">
        <v>5147</v>
      </c>
      <c r="J7278" s="70" t="s">
        <v>3455</v>
      </c>
      <c r="K7278" s="68"/>
    </row>
    <row r="7279" spans="1:11">
      <c r="A7279" s="67" t="s">
        <v>3894</v>
      </c>
      <c r="B7279" s="68" t="s">
        <v>3895</v>
      </c>
      <c r="C7279" s="68" t="s">
        <v>3846</v>
      </c>
      <c r="D7279" s="68" t="s">
        <v>3847</v>
      </c>
      <c r="E7279" s="68" t="s">
        <v>4586</v>
      </c>
      <c r="F7279" s="68" t="s">
        <v>4587</v>
      </c>
      <c r="G7279" s="68" t="s">
        <v>4588</v>
      </c>
      <c r="H7279" s="69">
        <v>478900</v>
      </c>
      <c r="I7279" s="68" t="s">
        <v>5147</v>
      </c>
      <c r="J7279" s="70" t="s">
        <v>3455</v>
      </c>
      <c r="K7279" s="68"/>
    </row>
    <row r="7280" spans="1:11">
      <c r="A7280" s="67" t="s">
        <v>3912</v>
      </c>
      <c r="B7280" s="68" t="s">
        <v>3913</v>
      </c>
      <c r="C7280" s="68" t="s">
        <v>3900</v>
      </c>
      <c r="D7280" s="68" t="s">
        <v>3901</v>
      </c>
      <c r="E7280" s="68" t="s">
        <v>4586</v>
      </c>
      <c r="F7280" s="68" t="s">
        <v>4587</v>
      </c>
      <c r="G7280" s="68" t="s">
        <v>4588</v>
      </c>
      <c r="H7280" s="69">
        <v>229600</v>
      </c>
      <c r="I7280" s="68" t="s">
        <v>5147</v>
      </c>
      <c r="J7280" s="70" t="s">
        <v>3455</v>
      </c>
      <c r="K7280" s="68"/>
    </row>
    <row r="7281" spans="1:11">
      <c r="A7281" s="67" t="s">
        <v>4070</v>
      </c>
      <c r="B7281" s="68" t="s">
        <v>4071</v>
      </c>
      <c r="C7281" s="68" t="s">
        <v>4072</v>
      </c>
      <c r="D7281" s="68" t="s">
        <v>4073</v>
      </c>
      <c r="E7281" s="68" t="s">
        <v>4586</v>
      </c>
      <c r="F7281" s="68" t="s">
        <v>4587</v>
      </c>
      <c r="G7281" s="68" t="s">
        <v>4588</v>
      </c>
      <c r="H7281" s="69">
        <v>886555</v>
      </c>
      <c r="I7281" s="68" t="s">
        <v>5147</v>
      </c>
      <c r="J7281" s="70" t="s">
        <v>3455</v>
      </c>
      <c r="K7281" s="68"/>
    </row>
    <row r="7282" spans="1:11">
      <c r="A7282" s="67" t="s">
        <v>4078</v>
      </c>
      <c r="B7282" s="68" t="s">
        <v>4079</v>
      </c>
      <c r="C7282" s="68" t="s">
        <v>4072</v>
      </c>
      <c r="D7282" s="68" t="s">
        <v>4073</v>
      </c>
      <c r="E7282" s="68" t="s">
        <v>4586</v>
      </c>
      <c r="F7282" s="68" t="s">
        <v>4587</v>
      </c>
      <c r="G7282" s="68" t="s">
        <v>4588</v>
      </c>
      <c r="H7282" s="69">
        <v>197000</v>
      </c>
      <c r="I7282" s="68" t="s">
        <v>5147</v>
      </c>
      <c r="J7282" s="70" t="s">
        <v>3455</v>
      </c>
      <c r="K7282" s="68"/>
    </row>
    <row r="7283" spans="1:11">
      <c r="A7283" s="67" t="s">
        <v>4084</v>
      </c>
      <c r="B7283" s="68" t="s">
        <v>4085</v>
      </c>
      <c r="C7283" s="68" t="s">
        <v>4072</v>
      </c>
      <c r="D7283" s="68" t="s">
        <v>4073</v>
      </c>
      <c r="E7283" s="68" t="s">
        <v>4586</v>
      </c>
      <c r="F7283" s="68" t="s">
        <v>4587</v>
      </c>
      <c r="G7283" s="68" t="s">
        <v>4588</v>
      </c>
      <c r="H7283" s="69">
        <v>330000</v>
      </c>
      <c r="I7283" s="68" t="s">
        <v>5147</v>
      </c>
      <c r="J7283" s="70" t="s">
        <v>3455</v>
      </c>
      <c r="K7283" s="68"/>
    </row>
    <row r="7284" spans="1:11">
      <c r="A7284" s="67" t="s">
        <v>4164</v>
      </c>
      <c r="B7284" s="68" t="s">
        <v>4165</v>
      </c>
      <c r="C7284" s="68" t="s">
        <v>4166</v>
      </c>
      <c r="D7284" s="68" t="s">
        <v>4167</v>
      </c>
      <c r="E7284" s="68" t="s">
        <v>4586</v>
      </c>
      <c r="F7284" s="68" t="s">
        <v>4587</v>
      </c>
      <c r="G7284" s="68" t="s">
        <v>4588</v>
      </c>
      <c r="H7284" s="69">
        <v>17930957</v>
      </c>
      <c r="I7284" s="68" t="s">
        <v>5147</v>
      </c>
      <c r="J7284" s="70" t="s">
        <v>3455</v>
      </c>
      <c r="K7284" s="68"/>
    </row>
    <row r="7285" spans="1:11">
      <c r="A7285" s="67" t="s">
        <v>4168</v>
      </c>
      <c r="B7285" s="68" t="s">
        <v>4169</v>
      </c>
      <c r="C7285" s="68" t="s">
        <v>4166</v>
      </c>
      <c r="D7285" s="68" t="s">
        <v>4167</v>
      </c>
      <c r="E7285" s="68" t="s">
        <v>4586</v>
      </c>
      <c r="F7285" s="68" t="s">
        <v>4587</v>
      </c>
      <c r="G7285" s="68" t="s">
        <v>4588</v>
      </c>
      <c r="H7285" s="69">
        <v>3195051</v>
      </c>
      <c r="I7285" s="68" t="s">
        <v>5147</v>
      </c>
      <c r="J7285" s="70" t="s">
        <v>3455</v>
      </c>
      <c r="K7285" s="68"/>
    </row>
    <row r="7286" spans="1:11">
      <c r="A7286" s="67" t="s">
        <v>4176</v>
      </c>
      <c r="B7286" s="68" t="s">
        <v>4177</v>
      </c>
      <c r="C7286" s="68" t="s">
        <v>4174</v>
      </c>
      <c r="D7286" s="68" t="s">
        <v>4175</v>
      </c>
      <c r="E7286" s="68" t="s">
        <v>4586</v>
      </c>
      <c r="F7286" s="68" t="s">
        <v>4587</v>
      </c>
      <c r="G7286" s="68" t="s">
        <v>4588</v>
      </c>
      <c r="H7286" s="69">
        <v>22730861</v>
      </c>
      <c r="I7286" s="68" t="s">
        <v>5147</v>
      </c>
      <c r="J7286" s="70" t="s">
        <v>3455</v>
      </c>
      <c r="K7286" s="68"/>
    </row>
    <row r="7287" spans="1:11">
      <c r="A7287" s="67" t="s">
        <v>4502</v>
      </c>
      <c r="B7287" s="68" t="s">
        <v>4225</v>
      </c>
      <c r="C7287" s="68" t="s">
        <v>4174</v>
      </c>
      <c r="D7287" s="68" t="s">
        <v>4175</v>
      </c>
      <c r="E7287" s="68" t="s">
        <v>4586</v>
      </c>
      <c r="F7287" s="68" t="s">
        <v>4587</v>
      </c>
      <c r="G7287" s="68" t="s">
        <v>4588</v>
      </c>
      <c r="H7287" s="69">
        <v>949400</v>
      </c>
      <c r="I7287" s="68" t="s">
        <v>5147</v>
      </c>
      <c r="J7287" s="70" t="s">
        <v>3455</v>
      </c>
      <c r="K7287" s="68"/>
    </row>
    <row r="7288" spans="1:11">
      <c r="A7288" s="67" t="s">
        <v>3504</v>
      </c>
      <c r="B7288" s="68" t="s">
        <v>3505</v>
      </c>
      <c r="C7288" s="68" t="s">
        <v>3489</v>
      </c>
      <c r="D7288" s="68" t="s">
        <v>3490</v>
      </c>
      <c r="E7288" s="68" t="s">
        <v>4586</v>
      </c>
      <c r="F7288" s="68" t="s">
        <v>4587</v>
      </c>
      <c r="G7288" s="68" t="s">
        <v>4588</v>
      </c>
      <c r="H7288" s="69">
        <v>2914000</v>
      </c>
      <c r="I7288" s="68" t="s">
        <v>5147</v>
      </c>
      <c r="J7288" s="70" t="s">
        <v>3455</v>
      </c>
      <c r="K7288" s="68"/>
    </row>
    <row r="7289" spans="1:11">
      <c r="A7289" s="67" t="s">
        <v>3613</v>
      </c>
      <c r="B7289" s="68" t="s">
        <v>3614</v>
      </c>
      <c r="C7289" s="68" t="s">
        <v>3607</v>
      </c>
      <c r="D7289" s="68" t="s">
        <v>3608</v>
      </c>
      <c r="E7289" s="68" t="s">
        <v>4586</v>
      </c>
      <c r="F7289" s="68" t="s">
        <v>4587</v>
      </c>
      <c r="G7289" s="68" t="s">
        <v>4588</v>
      </c>
      <c r="H7289" s="69">
        <v>25304898</v>
      </c>
      <c r="I7289" s="68" t="s">
        <v>5147</v>
      </c>
      <c r="J7289" s="70" t="s">
        <v>3455</v>
      </c>
      <c r="K7289" s="68"/>
    </row>
    <row r="7290" spans="1:11">
      <c r="A7290" s="67" t="s">
        <v>4224</v>
      </c>
      <c r="B7290" s="68" t="s">
        <v>4225</v>
      </c>
      <c r="C7290" s="68" t="s">
        <v>3607</v>
      </c>
      <c r="D7290" s="68" t="s">
        <v>3608</v>
      </c>
      <c r="E7290" s="68" t="s">
        <v>4586</v>
      </c>
      <c r="F7290" s="68" t="s">
        <v>4587</v>
      </c>
      <c r="G7290" s="68" t="s">
        <v>4588</v>
      </c>
      <c r="H7290" s="69">
        <v>9696675</v>
      </c>
      <c r="I7290" s="68" t="s">
        <v>5147</v>
      </c>
      <c r="J7290" s="70" t="s">
        <v>3455</v>
      </c>
      <c r="K7290" s="68"/>
    </row>
    <row r="7291" spans="1:11">
      <c r="A7291" s="67" t="s">
        <v>5091</v>
      </c>
      <c r="B7291" s="68" t="s">
        <v>4671</v>
      </c>
      <c r="C7291" s="68" t="s">
        <v>3607</v>
      </c>
      <c r="D7291" s="68" t="s">
        <v>3608</v>
      </c>
      <c r="E7291" s="68" t="s">
        <v>4586</v>
      </c>
      <c r="F7291" s="68" t="s">
        <v>4587</v>
      </c>
      <c r="G7291" s="68" t="s">
        <v>4588</v>
      </c>
      <c r="H7291" s="69">
        <v>1641070</v>
      </c>
      <c r="I7291" s="68" t="s">
        <v>5147</v>
      </c>
      <c r="J7291" s="70" t="s">
        <v>3455</v>
      </c>
      <c r="K7291" s="68"/>
    </row>
    <row r="7292" spans="1:11">
      <c r="A7292" s="67" t="s">
        <v>5095</v>
      </c>
      <c r="B7292" s="68" t="s">
        <v>4651</v>
      </c>
      <c r="C7292" s="68" t="s">
        <v>3607</v>
      </c>
      <c r="D7292" s="68" t="s">
        <v>3608</v>
      </c>
      <c r="E7292" s="68" t="s">
        <v>4586</v>
      </c>
      <c r="F7292" s="68" t="s">
        <v>4587</v>
      </c>
      <c r="G7292" s="68" t="s">
        <v>4588</v>
      </c>
      <c r="H7292" s="69">
        <v>19456300</v>
      </c>
      <c r="I7292" s="68" t="s">
        <v>5147</v>
      </c>
      <c r="J7292" s="70" t="s">
        <v>3455</v>
      </c>
      <c r="K7292" s="68"/>
    </row>
    <row r="7293" spans="1:11">
      <c r="A7293" s="67" t="s">
        <v>4596</v>
      </c>
      <c r="B7293" s="68" t="s">
        <v>4597</v>
      </c>
      <c r="C7293" s="68" t="s">
        <v>3607</v>
      </c>
      <c r="D7293" s="68" t="s">
        <v>3608</v>
      </c>
      <c r="E7293" s="68" t="s">
        <v>4586</v>
      </c>
      <c r="F7293" s="68" t="s">
        <v>4587</v>
      </c>
      <c r="G7293" s="68" t="s">
        <v>4588</v>
      </c>
      <c r="H7293" s="69">
        <v>844900</v>
      </c>
      <c r="I7293" s="68" t="s">
        <v>5147</v>
      </c>
      <c r="J7293" s="70" t="s">
        <v>3455</v>
      </c>
      <c r="K7293" s="68"/>
    </row>
    <row r="7294" spans="1:11">
      <c r="A7294" s="67" t="s">
        <v>5096</v>
      </c>
      <c r="B7294" s="68" t="s">
        <v>5134</v>
      </c>
      <c r="C7294" s="68" t="s">
        <v>3607</v>
      </c>
      <c r="D7294" s="68" t="s">
        <v>3608</v>
      </c>
      <c r="E7294" s="68" t="s">
        <v>4586</v>
      </c>
      <c r="F7294" s="68" t="s">
        <v>4587</v>
      </c>
      <c r="G7294" s="68" t="s">
        <v>4588</v>
      </c>
      <c r="H7294" s="69">
        <v>5062855</v>
      </c>
      <c r="I7294" s="68" t="s">
        <v>5147</v>
      </c>
      <c r="J7294" s="70" t="s">
        <v>3455</v>
      </c>
      <c r="K7294" s="68"/>
    </row>
    <row r="7295" spans="1:11">
      <c r="A7295" s="67" t="s">
        <v>3615</v>
      </c>
      <c r="B7295" s="68" t="s">
        <v>3616</v>
      </c>
      <c r="C7295" s="68" t="s">
        <v>3607</v>
      </c>
      <c r="D7295" s="68" t="s">
        <v>3608</v>
      </c>
      <c r="E7295" s="68" t="s">
        <v>4586</v>
      </c>
      <c r="F7295" s="68" t="s">
        <v>4587</v>
      </c>
      <c r="G7295" s="68" t="s">
        <v>4588</v>
      </c>
      <c r="H7295" s="69">
        <v>1790000</v>
      </c>
      <c r="I7295" s="68" t="s">
        <v>5147</v>
      </c>
      <c r="J7295" s="70" t="s">
        <v>3455</v>
      </c>
      <c r="K7295" s="68"/>
    </row>
    <row r="7296" spans="1:11">
      <c r="A7296" s="67" t="s">
        <v>3657</v>
      </c>
      <c r="B7296" s="68" t="s">
        <v>3658</v>
      </c>
      <c r="C7296" s="68" t="s">
        <v>3651</v>
      </c>
      <c r="D7296" s="68" t="s">
        <v>3652</v>
      </c>
      <c r="E7296" s="68" t="s">
        <v>4586</v>
      </c>
      <c r="F7296" s="68" t="s">
        <v>4587</v>
      </c>
      <c r="G7296" s="68" t="s">
        <v>4588</v>
      </c>
      <c r="H7296" s="69">
        <v>1873950</v>
      </c>
      <c r="I7296" s="68" t="s">
        <v>5147</v>
      </c>
      <c r="J7296" s="70" t="s">
        <v>3455</v>
      </c>
      <c r="K7296" s="68"/>
    </row>
    <row r="7297" spans="1:11">
      <c r="A7297" s="67" t="s">
        <v>3659</v>
      </c>
      <c r="B7297" s="68" t="s">
        <v>3660</v>
      </c>
      <c r="C7297" s="68" t="s">
        <v>3651</v>
      </c>
      <c r="D7297" s="68" t="s">
        <v>3652</v>
      </c>
      <c r="E7297" s="68" t="s">
        <v>4586</v>
      </c>
      <c r="F7297" s="68" t="s">
        <v>4587</v>
      </c>
      <c r="G7297" s="68" t="s">
        <v>4588</v>
      </c>
      <c r="H7297" s="69">
        <v>5635000</v>
      </c>
      <c r="I7297" s="68" t="s">
        <v>5147</v>
      </c>
      <c r="J7297" s="70" t="s">
        <v>3455</v>
      </c>
      <c r="K7297" s="68"/>
    </row>
    <row r="7298" spans="1:11">
      <c r="A7298" s="67" t="s">
        <v>3727</v>
      </c>
      <c r="B7298" s="68" t="s">
        <v>3728</v>
      </c>
      <c r="C7298" s="68" t="s">
        <v>3693</v>
      </c>
      <c r="D7298" s="68" t="s">
        <v>3694</v>
      </c>
      <c r="E7298" s="68" t="s">
        <v>4586</v>
      </c>
      <c r="F7298" s="68" t="s">
        <v>4587</v>
      </c>
      <c r="G7298" s="68" t="s">
        <v>4588</v>
      </c>
      <c r="H7298" s="69">
        <v>2000000</v>
      </c>
      <c r="I7298" s="68" t="s">
        <v>5147</v>
      </c>
      <c r="J7298" s="70" t="s">
        <v>3455</v>
      </c>
      <c r="K7298" s="68"/>
    </row>
    <row r="7299" spans="1:11">
      <c r="A7299" s="67" t="s">
        <v>3735</v>
      </c>
      <c r="B7299" s="68" t="s">
        <v>3736</v>
      </c>
      <c r="C7299" s="68" t="s">
        <v>3693</v>
      </c>
      <c r="D7299" s="68" t="s">
        <v>3694</v>
      </c>
      <c r="E7299" s="68" t="s">
        <v>4586</v>
      </c>
      <c r="F7299" s="68" t="s">
        <v>4587</v>
      </c>
      <c r="G7299" s="68" t="s">
        <v>4588</v>
      </c>
      <c r="H7299" s="69">
        <v>17745920</v>
      </c>
      <c r="I7299" s="68" t="s">
        <v>5147</v>
      </c>
      <c r="J7299" s="70" t="s">
        <v>3455</v>
      </c>
      <c r="K7299" s="68"/>
    </row>
    <row r="7300" spans="1:11">
      <c r="A7300" s="67" t="s">
        <v>3803</v>
      </c>
      <c r="B7300" s="68" t="s">
        <v>3804</v>
      </c>
      <c r="C7300" s="68" t="s">
        <v>3805</v>
      </c>
      <c r="D7300" s="68" t="s">
        <v>3806</v>
      </c>
      <c r="E7300" s="68" t="s">
        <v>4586</v>
      </c>
      <c r="F7300" s="68" t="s">
        <v>4587</v>
      </c>
      <c r="G7300" s="68" t="s">
        <v>4588</v>
      </c>
      <c r="H7300" s="69">
        <v>5239183</v>
      </c>
      <c r="I7300" s="68" t="s">
        <v>5147</v>
      </c>
      <c r="J7300" s="70" t="s">
        <v>3455</v>
      </c>
      <c r="K7300" s="68"/>
    </row>
    <row r="7301" spans="1:11">
      <c r="A7301" s="67" t="s">
        <v>3811</v>
      </c>
      <c r="B7301" s="68" t="s">
        <v>3812</v>
      </c>
      <c r="C7301" s="68" t="s">
        <v>3805</v>
      </c>
      <c r="D7301" s="68" t="s">
        <v>3806</v>
      </c>
      <c r="E7301" s="68" t="s">
        <v>4586</v>
      </c>
      <c r="F7301" s="68" t="s">
        <v>4587</v>
      </c>
      <c r="G7301" s="68" t="s">
        <v>4588</v>
      </c>
      <c r="H7301" s="69">
        <v>503000</v>
      </c>
      <c r="I7301" s="68" t="s">
        <v>5147</v>
      </c>
      <c r="J7301" s="70" t="s">
        <v>3455</v>
      </c>
      <c r="K7301" s="68"/>
    </row>
    <row r="7302" spans="1:11">
      <c r="A7302" s="67" t="s">
        <v>4437</v>
      </c>
      <c r="B7302" s="68" t="s">
        <v>4438</v>
      </c>
      <c r="C7302" s="68" t="s">
        <v>3805</v>
      </c>
      <c r="D7302" s="68" t="s">
        <v>3806</v>
      </c>
      <c r="E7302" s="68" t="s">
        <v>4586</v>
      </c>
      <c r="F7302" s="68" t="s">
        <v>4587</v>
      </c>
      <c r="G7302" s="68" t="s">
        <v>4588</v>
      </c>
      <c r="H7302" s="69">
        <v>7641490</v>
      </c>
      <c r="I7302" s="68" t="s">
        <v>5147</v>
      </c>
      <c r="J7302" s="70" t="s">
        <v>3455</v>
      </c>
      <c r="K7302" s="68"/>
    </row>
    <row r="7303" spans="1:11">
      <c r="A7303" s="67" t="s">
        <v>3912</v>
      </c>
      <c r="B7303" s="68" t="s">
        <v>3913</v>
      </c>
      <c r="C7303" s="68" t="s">
        <v>3900</v>
      </c>
      <c r="D7303" s="68" t="s">
        <v>3901</v>
      </c>
      <c r="E7303" s="68" t="s">
        <v>4586</v>
      </c>
      <c r="F7303" s="68" t="s">
        <v>4587</v>
      </c>
      <c r="G7303" s="68" t="s">
        <v>4588</v>
      </c>
      <c r="H7303" s="69">
        <v>600000</v>
      </c>
      <c r="I7303" s="68" t="s">
        <v>5147</v>
      </c>
      <c r="J7303" s="70" t="s">
        <v>3455</v>
      </c>
      <c r="K7303" s="68"/>
    </row>
    <row r="7304" spans="1:11">
      <c r="A7304" s="67" t="s">
        <v>3914</v>
      </c>
      <c r="B7304" s="68" t="s">
        <v>3915</v>
      </c>
      <c r="C7304" s="68" t="s">
        <v>3900</v>
      </c>
      <c r="D7304" s="68" t="s">
        <v>3901</v>
      </c>
      <c r="E7304" s="68" t="s">
        <v>4586</v>
      </c>
      <c r="F7304" s="68" t="s">
        <v>4587</v>
      </c>
      <c r="G7304" s="68" t="s">
        <v>4588</v>
      </c>
      <c r="H7304" s="69">
        <v>121000</v>
      </c>
      <c r="I7304" s="68" t="s">
        <v>5147</v>
      </c>
      <c r="J7304" s="70" t="s">
        <v>3455</v>
      </c>
      <c r="K7304" s="68"/>
    </row>
    <row r="7305" spans="1:11">
      <c r="A7305" s="67" t="s">
        <v>4070</v>
      </c>
      <c r="B7305" s="68" t="s">
        <v>4071</v>
      </c>
      <c r="C7305" s="68" t="s">
        <v>4072</v>
      </c>
      <c r="D7305" s="68" t="s">
        <v>4073</v>
      </c>
      <c r="E7305" s="68" t="s">
        <v>4586</v>
      </c>
      <c r="F7305" s="68" t="s">
        <v>4587</v>
      </c>
      <c r="G7305" s="68" t="s">
        <v>4588</v>
      </c>
      <c r="H7305" s="69">
        <v>2703928</v>
      </c>
      <c r="I7305" s="68" t="s">
        <v>5147</v>
      </c>
      <c r="J7305" s="70" t="s">
        <v>3455</v>
      </c>
      <c r="K7305" s="68"/>
    </row>
    <row r="7306" spans="1:11">
      <c r="A7306" s="67" t="s">
        <v>4467</v>
      </c>
      <c r="B7306" s="68" t="s">
        <v>4468</v>
      </c>
      <c r="C7306" s="68" t="s">
        <v>4072</v>
      </c>
      <c r="D7306" s="68" t="s">
        <v>4073</v>
      </c>
      <c r="E7306" s="68" t="s">
        <v>4586</v>
      </c>
      <c r="F7306" s="68" t="s">
        <v>4587</v>
      </c>
      <c r="G7306" s="68" t="s">
        <v>4588</v>
      </c>
      <c r="H7306" s="69">
        <v>2303804</v>
      </c>
      <c r="I7306" s="68" t="s">
        <v>5147</v>
      </c>
      <c r="J7306" s="70" t="s">
        <v>3455</v>
      </c>
      <c r="K7306" s="68"/>
    </row>
    <row r="7307" spans="1:11">
      <c r="A7307" s="67" t="s">
        <v>4082</v>
      </c>
      <c r="B7307" s="68" t="s">
        <v>4083</v>
      </c>
      <c r="C7307" s="68" t="s">
        <v>4072</v>
      </c>
      <c r="D7307" s="68" t="s">
        <v>4073</v>
      </c>
      <c r="E7307" s="68" t="s">
        <v>4586</v>
      </c>
      <c r="F7307" s="68" t="s">
        <v>4587</v>
      </c>
      <c r="G7307" s="68" t="s">
        <v>4588</v>
      </c>
      <c r="H7307" s="69">
        <v>3100000</v>
      </c>
      <c r="I7307" s="68" t="s">
        <v>5147</v>
      </c>
      <c r="J7307" s="70" t="s">
        <v>3455</v>
      </c>
      <c r="K7307" s="68"/>
    </row>
    <row r="7308" spans="1:11">
      <c r="A7308" s="67" t="s">
        <v>4084</v>
      </c>
      <c r="B7308" s="68" t="s">
        <v>4085</v>
      </c>
      <c r="C7308" s="68" t="s">
        <v>4072</v>
      </c>
      <c r="D7308" s="68" t="s">
        <v>4073</v>
      </c>
      <c r="E7308" s="68" t="s">
        <v>4586</v>
      </c>
      <c r="F7308" s="68" t="s">
        <v>4587</v>
      </c>
      <c r="G7308" s="68" t="s">
        <v>4588</v>
      </c>
      <c r="H7308" s="69">
        <v>3045000</v>
      </c>
      <c r="I7308" s="68" t="s">
        <v>5147</v>
      </c>
      <c r="J7308" s="70" t="s">
        <v>3455</v>
      </c>
      <c r="K7308" s="68"/>
    </row>
    <row r="7309" spans="1:11">
      <c r="A7309" s="67" t="s">
        <v>4086</v>
      </c>
      <c r="B7309" s="68" t="s">
        <v>4087</v>
      </c>
      <c r="C7309" s="68" t="s">
        <v>4088</v>
      </c>
      <c r="D7309" s="68" t="s">
        <v>4089</v>
      </c>
      <c r="E7309" s="68" t="s">
        <v>4586</v>
      </c>
      <c r="F7309" s="68" t="s">
        <v>4587</v>
      </c>
      <c r="G7309" s="68" t="s">
        <v>4588</v>
      </c>
      <c r="H7309" s="69">
        <v>1000000</v>
      </c>
      <c r="I7309" s="68" t="s">
        <v>5147</v>
      </c>
      <c r="J7309" s="70" t="s">
        <v>3455</v>
      </c>
      <c r="K7309" s="68"/>
    </row>
    <row r="7310" spans="1:11">
      <c r="A7310" s="67" t="s">
        <v>4164</v>
      </c>
      <c r="B7310" s="68" t="s">
        <v>4165</v>
      </c>
      <c r="C7310" s="68" t="s">
        <v>4166</v>
      </c>
      <c r="D7310" s="68" t="s">
        <v>4167</v>
      </c>
      <c r="E7310" s="68" t="s">
        <v>4586</v>
      </c>
      <c r="F7310" s="68" t="s">
        <v>4587</v>
      </c>
      <c r="G7310" s="68" t="s">
        <v>4588</v>
      </c>
      <c r="H7310" s="69">
        <v>3900000</v>
      </c>
      <c r="I7310" s="68" t="s">
        <v>5147</v>
      </c>
      <c r="J7310" s="70" t="s">
        <v>3455</v>
      </c>
      <c r="K7310" s="68"/>
    </row>
    <row r="7311" spans="1:11">
      <c r="A7311" s="67" t="s">
        <v>4176</v>
      </c>
      <c r="B7311" s="68" t="s">
        <v>4177</v>
      </c>
      <c r="C7311" s="68" t="s">
        <v>4174</v>
      </c>
      <c r="D7311" s="68" t="s">
        <v>4175</v>
      </c>
      <c r="E7311" s="68" t="s">
        <v>4586</v>
      </c>
      <c r="F7311" s="68" t="s">
        <v>4587</v>
      </c>
      <c r="G7311" s="68" t="s">
        <v>4588</v>
      </c>
      <c r="H7311" s="69">
        <v>26445351</v>
      </c>
      <c r="I7311" s="68" t="s">
        <v>5147</v>
      </c>
      <c r="J7311" s="70" t="s">
        <v>3455</v>
      </c>
      <c r="K7311" s="68"/>
    </row>
    <row r="7312" spans="1:11">
      <c r="A7312" s="67" t="s">
        <v>4502</v>
      </c>
      <c r="B7312" s="68" t="s">
        <v>4225</v>
      </c>
      <c r="C7312" s="68" t="s">
        <v>4174</v>
      </c>
      <c r="D7312" s="68" t="s">
        <v>4175</v>
      </c>
      <c r="E7312" s="68" t="s">
        <v>4586</v>
      </c>
      <c r="F7312" s="68" t="s">
        <v>4587</v>
      </c>
      <c r="G7312" s="68" t="s">
        <v>4588</v>
      </c>
      <c r="H7312" s="69">
        <v>200000</v>
      </c>
      <c r="I7312" s="68" t="s">
        <v>5147</v>
      </c>
      <c r="J7312" s="70" t="s">
        <v>3455</v>
      </c>
      <c r="K7312" s="68"/>
    </row>
    <row r="7313" spans="1:11">
      <c r="A7313" s="67" t="s">
        <v>4502</v>
      </c>
      <c r="B7313" s="68" t="s">
        <v>4225</v>
      </c>
      <c r="C7313" s="68" t="s">
        <v>4174</v>
      </c>
      <c r="D7313" s="68" t="s">
        <v>4175</v>
      </c>
      <c r="E7313" s="68" t="s">
        <v>4675</v>
      </c>
      <c r="F7313" s="68" t="s">
        <v>4676</v>
      </c>
      <c r="G7313" s="68" t="s">
        <v>4616</v>
      </c>
      <c r="H7313" s="69">
        <v>23487000</v>
      </c>
      <c r="I7313" s="68" t="s">
        <v>5147</v>
      </c>
      <c r="J7313" s="70"/>
      <c r="K7313" s="68"/>
    </row>
    <row r="7314" spans="1:11">
      <c r="A7314" s="67" t="s">
        <v>3731</v>
      </c>
      <c r="B7314" s="68" t="s">
        <v>3732</v>
      </c>
      <c r="C7314" s="68" t="s">
        <v>3693</v>
      </c>
      <c r="D7314" s="68" t="s">
        <v>3694</v>
      </c>
      <c r="E7314" s="68" t="s">
        <v>4589</v>
      </c>
      <c r="F7314" s="68" t="s">
        <v>4589</v>
      </c>
      <c r="G7314" s="68" t="s">
        <v>3524</v>
      </c>
      <c r="H7314" s="69">
        <v>3301700</v>
      </c>
      <c r="I7314" s="68" t="s">
        <v>5153</v>
      </c>
      <c r="J7314" s="70"/>
      <c r="K7314" s="68" t="s">
        <v>3455</v>
      </c>
    </row>
    <row r="7315" spans="1:11">
      <c r="A7315" s="67" t="s">
        <v>3910</v>
      </c>
      <c r="B7315" s="68" t="s">
        <v>3911</v>
      </c>
      <c r="C7315" s="68" t="s">
        <v>3900</v>
      </c>
      <c r="D7315" s="68" t="s">
        <v>3901</v>
      </c>
      <c r="E7315" s="68" t="s">
        <v>4589</v>
      </c>
      <c r="F7315" s="68" t="s">
        <v>4589</v>
      </c>
      <c r="G7315" s="68" t="s">
        <v>3524</v>
      </c>
      <c r="H7315" s="69">
        <v>4320520</v>
      </c>
      <c r="I7315" s="68" t="s">
        <v>5153</v>
      </c>
      <c r="J7315" s="70"/>
      <c r="K7315" s="68" t="s">
        <v>3455</v>
      </c>
    </row>
    <row r="7316" spans="1:11">
      <c r="A7316" s="67" t="s">
        <v>4172</v>
      </c>
      <c r="B7316" s="68" t="s">
        <v>4173</v>
      </c>
      <c r="C7316" s="68" t="s">
        <v>4174</v>
      </c>
      <c r="D7316" s="68" t="s">
        <v>4175</v>
      </c>
      <c r="E7316" s="68" t="s">
        <v>4589</v>
      </c>
      <c r="F7316" s="68" t="s">
        <v>4589</v>
      </c>
      <c r="G7316" s="68" t="s">
        <v>3524</v>
      </c>
      <c r="H7316" s="69">
        <v>17293693</v>
      </c>
      <c r="I7316" s="68" t="s">
        <v>5153</v>
      </c>
      <c r="J7316" s="70"/>
      <c r="K7316" s="68" t="s">
        <v>3455</v>
      </c>
    </row>
    <row r="7317" spans="1:11">
      <c r="A7317" s="67" t="s">
        <v>3731</v>
      </c>
      <c r="B7317" s="68" t="s">
        <v>3732</v>
      </c>
      <c r="C7317" s="68" t="s">
        <v>3693</v>
      </c>
      <c r="D7317" s="68" t="s">
        <v>3694</v>
      </c>
      <c r="E7317" s="68" t="s">
        <v>4589</v>
      </c>
      <c r="F7317" s="68" t="s">
        <v>4589</v>
      </c>
      <c r="G7317" s="68" t="s">
        <v>3524</v>
      </c>
      <c r="H7317" s="69">
        <v>3301700</v>
      </c>
      <c r="I7317" s="68" t="s">
        <v>5153</v>
      </c>
      <c r="J7317" s="70"/>
      <c r="K7317" s="68" t="s">
        <v>3455</v>
      </c>
    </row>
    <row r="7318" spans="1:11">
      <c r="A7318" s="67" t="s">
        <v>3910</v>
      </c>
      <c r="B7318" s="68" t="s">
        <v>3911</v>
      </c>
      <c r="C7318" s="68" t="s">
        <v>3900</v>
      </c>
      <c r="D7318" s="68" t="s">
        <v>3901</v>
      </c>
      <c r="E7318" s="68" t="s">
        <v>4589</v>
      </c>
      <c r="F7318" s="68" t="s">
        <v>4589</v>
      </c>
      <c r="G7318" s="68" t="s">
        <v>3524</v>
      </c>
      <c r="H7318" s="69">
        <v>4320520</v>
      </c>
      <c r="I7318" s="68" t="s">
        <v>5153</v>
      </c>
      <c r="J7318" s="70"/>
      <c r="K7318" s="68" t="s">
        <v>3455</v>
      </c>
    </row>
    <row r="7319" spans="1:11">
      <c r="A7319" s="67" t="s">
        <v>4172</v>
      </c>
      <c r="B7319" s="68" t="s">
        <v>4173</v>
      </c>
      <c r="C7319" s="68" t="s">
        <v>4174</v>
      </c>
      <c r="D7319" s="68" t="s">
        <v>4175</v>
      </c>
      <c r="E7319" s="68" t="s">
        <v>4589</v>
      </c>
      <c r="F7319" s="68" t="s">
        <v>4589</v>
      </c>
      <c r="G7319" s="68" t="s">
        <v>3524</v>
      </c>
      <c r="H7319" s="69">
        <v>17293692</v>
      </c>
      <c r="I7319" s="68" t="s">
        <v>5153</v>
      </c>
      <c r="J7319" s="70"/>
      <c r="K7319" s="68" t="s">
        <v>3455</v>
      </c>
    </row>
    <row r="7320" spans="1:11">
      <c r="A7320" s="182" t="s">
        <v>3613</v>
      </c>
      <c r="B7320" s="183" t="s">
        <v>3614</v>
      </c>
      <c r="C7320" s="183" t="s">
        <v>3607</v>
      </c>
      <c r="D7320" s="183" t="s">
        <v>3608</v>
      </c>
      <c r="E7320" s="183" t="s">
        <v>4590</v>
      </c>
      <c r="F7320" s="183" t="s">
        <v>4590</v>
      </c>
      <c r="G7320" s="183" t="s">
        <v>4561</v>
      </c>
      <c r="H7320" s="184">
        <v>42943583</v>
      </c>
      <c r="I7320" s="183" t="s">
        <v>5153</v>
      </c>
      <c r="J7320" s="70"/>
      <c r="K7320" s="183"/>
    </row>
    <row r="7321" spans="1:11">
      <c r="A7321" s="67" t="s">
        <v>4304</v>
      </c>
      <c r="B7321" s="68" t="s">
        <v>4305</v>
      </c>
      <c r="C7321" s="68" t="s">
        <v>3607</v>
      </c>
      <c r="D7321" s="68" t="s">
        <v>3608</v>
      </c>
      <c r="E7321" s="68" t="s">
        <v>4590</v>
      </c>
      <c r="F7321" s="68" t="s">
        <v>4590</v>
      </c>
      <c r="G7321" s="68" t="s">
        <v>4561</v>
      </c>
      <c r="H7321" s="69">
        <v>147429</v>
      </c>
      <c r="I7321" s="68" t="s">
        <v>5153</v>
      </c>
      <c r="J7321" s="70"/>
      <c r="K7321" s="68"/>
    </row>
    <row r="7322" spans="1:11">
      <c r="A7322" s="67" t="s">
        <v>4578</v>
      </c>
      <c r="B7322" s="68" t="s">
        <v>4579</v>
      </c>
      <c r="C7322" s="68" t="s">
        <v>3607</v>
      </c>
      <c r="D7322" s="68" t="s">
        <v>3608</v>
      </c>
      <c r="E7322" s="68" t="s">
        <v>4590</v>
      </c>
      <c r="F7322" s="68" t="s">
        <v>4590</v>
      </c>
      <c r="G7322" s="68" t="s">
        <v>4561</v>
      </c>
      <c r="H7322" s="69">
        <v>1669211</v>
      </c>
      <c r="I7322" s="68" t="s">
        <v>5153</v>
      </c>
      <c r="J7322" s="70"/>
      <c r="K7322" s="68"/>
    </row>
    <row r="7323" spans="1:11">
      <c r="A7323" s="67" t="s">
        <v>4591</v>
      </c>
      <c r="B7323" s="68" t="s">
        <v>4592</v>
      </c>
      <c r="C7323" s="68" t="s">
        <v>3607</v>
      </c>
      <c r="D7323" s="68" t="s">
        <v>3608</v>
      </c>
      <c r="E7323" s="68" t="s">
        <v>4590</v>
      </c>
      <c r="F7323" s="68" t="s">
        <v>4590</v>
      </c>
      <c r="G7323" s="68" t="s">
        <v>4561</v>
      </c>
      <c r="H7323" s="69">
        <v>5154768</v>
      </c>
      <c r="I7323" s="68" t="s">
        <v>5153</v>
      </c>
      <c r="J7323" s="70"/>
      <c r="K7323" s="68"/>
    </row>
    <row r="7324" spans="1:11">
      <c r="A7324" s="67" t="s">
        <v>5097</v>
      </c>
      <c r="B7324" s="68" t="s">
        <v>4677</v>
      </c>
      <c r="C7324" s="68" t="s">
        <v>3607</v>
      </c>
      <c r="D7324" s="68" t="s">
        <v>3608</v>
      </c>
      <c r="E7324" s="68" t="s">
        <v>4590</v>
      </c>
      <c r="F7324" s="68" t="s">
        <v>4590</v>
      </c>
      <c r="G7324" s="68" t="s">
        <v>4561</v>
      </c>
      <c r="H7324" s="69">
        <v>146406</v>
      </c>
      <c r="I7324" s="68" t="s">
        <v>5153</v>
      </c>
      <c r="J7324" s="70"/>
      <c r="K7324" s="68"/>
    </row>
    <row r="7325" spans="1:11">
      <c r="A7325" s="67" t="s">
        <v>5091</v>
      </c>
      <c r="B7325" s="68" t="s">
        <v>4671</v>
      </c>
      <c r="C7325" s="68" t="s">
        <v>3607</v>
      </c>
      <c r="D7325" s="68" t="s">
        <v>3608</v>
      </c>
      <c r="E7325" s="68" t="s">
        <v>4590</v>
      </c>
      <c r="F7325" s="68" t="s">
        <v>4590</v>
      </c>
      <c r="G7325" s="68" t="s">
        <v>4561</v>
      </c>
      <c r="H7325" s="69">
        <v>23139</v>
      </c>
      <c r="I7325" s="68" t="s">
        <v>5153</v>
      </c>
      <c r="J7325" s="70"/>
      <c r="K7325" s="68"/>
    </row>
    <row r="7326" spans="1:11">
      <c r="A7326" s="67" t="s">
        <v>5095</v>
      </c>
      <c r="B7326" s="68" t="s">
        <v>4651</v>
      </c>
      <c r="C7326" s="68" t="s">
        <v>3607</v>
      </c>
      <c r="D7326" s="68" t="s">
        <v>3608</v>
      </c>
      <c r="E7326" s="68" t="s">
        <v>4590</v>
      </c>
      <c r="F7326" s="68" t="s">
        <v>4590</v>
      </c>
      <c r="G7326" s="68" t="s">
        <v>4561</v>
      </c>
      <c r="H7326" s="69">
        <v>711104</v>
      </c>
      <c r="I7326" s="68" t="s">
        <v>5153</v>
      </c>
      <c r="J7326" s="70"/>
      <c r="K7326" s="68"/>
    </row>
    <row r="7327" spans="1:11">
      <c r="A7327" s="67" t="s">
        <v>4596</v>
      </c>
      <c r="B7327" s="68" t="s">
        <v>4597</v>
      </c>
      <c r="C7327" s="68" t="s">
        <v>3607</v>
      </c>
      <c r="D7327" s="68" t="s">
        <v>3608</v>
      </c>
      <c r="E7327" s="68" t="s">
        <v>4590</v>
      </c>
      <c r="F7327" s="68" t="s">
        <v>4590</v>
      </c>
      <c r="G7327" s="68" t="s">
        <v>4561</v>
      </c>
      <c r="H7327" s="69">
        <v>1170167</v>
      </c>
      <c r="I7327" s="68" t="s">
        <v>5153</v>
      </c>
      <c r="J7327" s="70"/>
      <c r="K7327" s="68"/>
    </row>
    <row r="7328" spans="1:11">
      <c r="A7328" s="67" t="s">
        <v>3725</v>
      </c>
      <c r="B7328" s="68" t="s">
        <v>3726</v>
      </c>
      <c r="C7328" s="68" t="s">
        <v>3693</v>
      </c>
      <c r="D7328" s="68" t="s">
        <v>3694</v>
      </c>
      <c r="E7328" s="68" t="s">
        <v>4590</v>
      </c>
      <c r="F7328" s="68" t="s">
        <v>4590</v>
      </c>
      <c r="G7328" s="68" t="s">
        <v>4561</v>
      </c>
      <c r="H7328" s="69">
        <v>9415388</v>
      </c>
      <c r="I7328" s="68" t="s">
        <v>5153</v>
      </c>
      <c r="J7328" s="70"/>
      <c r="K7328" s="68"/>
    </row>
    <row r="7329" spans="1:11">
      <c r="A7329" s="67" t="s">
        <v>3727</v>
      </c>
      <c r="B7329" s="68" t="s">
        <v>3728</v>
      </c>
      <c r="C7329" s="68" t="s">
        <v>3693</v>
      </c>
      <c r="D7329" s="68" t="s">
        <v>3694</v>
      </c>
      <c r="E7329" s="68" t="s">
        <v>4590</v>
      </c>
      <c r="F7329" s="68" t="s">
        <v>4590</v>
      </c>
      <c r="G7329" s="68" t="s">
        <v>4561</v>
      </c>
      <c r="H7329" s="69">
        <v>218548</v>
      </c>
      <c r="I7329" s="68" t="s">
        <v>5153</v>
      </c>
      <c r="J7329" s="70"/>
      <c r="K7329" s="68"/>
    </row>
    <row r="7330" spans="1:11">
      <c r="A7330" s="67" t="s">
        <v>3729</v>
      </c>
      <c r="B7330" s="68" t="s">
        <v>3730</v>
      </c>
      <c r="C7330" s="68" t="s">
        <v>3693</v>
      </c>
      <c r="D7330" s="68" t="s">
        <v>3694</v>
      </c>
      <c r="E7330" s="68" t="s">
        <v>4590</v>
      </c>
      <c r="F7330" s="68" t="s">
        <v>4590</v>
      </c>
      <c r="G7330" s="68" t="s">
        <v>4561</v>
      </c>
      <c r="H7330" s="69">
        <v>311150</v>
      </c>
      <c r="I7330" s="68" t="s">
        <v>5153</v>
      </c>
      <c r="J7330" s="70"/>
      <c r="K7330" s="68"/>
    </row>
    <row r="7331" spans="1:11">
      <c r="A7331" s="67" t="s">
        <v>3731</v>
      </c>
      <c r="B7331" s="68" t="s">
        <v>3732</v>
      </c>
      <c r="C7331" s="68" t="s">
        <v>3693</v>
      </c>
      <c r="D7331" s="68" t="s">
        <v>3694</v>
      </c>
      <c r="E7331" s="68" t="s">
        <v>4590</v>
      </c>
      <c r="F7331" s="68" t="s">
        <v>4590</v>
      </c>
      <c r="G7331" s="68" t="s">
        <v>4561</v>
      </c>
      <c r="H7331" s="69">
        <v>666453</v>
      </c>
      <c r="I7331" s="68" t="s">
        <v>5153</v>
      </c>
      <c r="J7331" s="70"/>
      <c r="K7331" s="68"/>
    </row>
    <row r="7332" spans="1:11">
      <c r="A7332" s="67" t="s">
        <v>3735</v>
      </c>
      <c r="B7332" s="68" t="s">
        <v>3736</v>
      </c>
      <c r="C7332" s="68" t="s">
        <v>3693</v>
      </c>
      <c r="D7332" s="68" t="s">
        <v>3694</v>
      </c>
      <c r="E7332" s="68" t="s">
        <v>4590</v>
      </c>
      <c r="F7332" s="68" t="s">
        <v>4590</v>
      </c>
      <c r="G7332" s="68" t="s">
        <v>4561</v>
      </c>
      <c r="H7332" s="69">
        <v>1208781</v>
      </c>
      <c r="I7332" s="68" t="s">
        <v>5153</v>
      </c>
      <c r="J7332" s="70"/>
      <c r="K7332" s="68"/>
    </row>
    <row r="7333" spans="1:11">
      <c r="A7333" s="67" t="s">
        <v>3773</v>
      </c>
      <c r="B7333" s="68" t="s">
        <v>3774</v>
      </c>
      <c r="C7333" s="68" t="s">
        <v>3765</v>
      </c>
      <c r="D7333" s="68" t="s">
        <v>3766</v>
      </c>
      <c r="E7333" s="68" t="s">
        <v>4590</v>
      </c>
      <c r="F7333" s="68" t="s">
        <v>4590</v>
      </c>
      <c r="G7333" s="68" t="s">
        <v>4561</v>
      </c>
      <c r="H7333" s="69">
        <v>164000</v>
      </c>
      <c r="I7333" s="68" t="s">
        <v>5153</v>
      </c>
      <c r="J7333" s="70"/>
      <c r="K7333" s="68"/>
    </row>
    <row r="7334" spans="1:11">
      <c r="A7334" s="67" t="s">
        <v>3791</v>
      </c>
      <c r="B7334" s="68" t="s">
        <v>3792</v>
      </c>
      <c r="C7334" s="68" t="s">
        <v>3783</v>
      </c>
      <c r="D7334" s="68" t="s">
        <v>3784</v>
      </c>
      <c r="E7334" s="68" t="s">
        <v>4590</v>
      </c>
      <c r="F7334" s="68" t="s">
        <v>4590</v>
      </c>
      <c r="G7334" s="68" t="s">
        <v>4561</v>
      </c>
      <c r="H7334" s="69">
        <v>30029</v>
      </c>
      <c r="I7334" s="68" t="s">
        <v>5153</v>
      </c>
      <c r="J7334" s="70"/>
      <c r="K7334" s="68"/>
    </row>
    <row r="7335" spans="1:11">
      <c r="A7335" s="67" t="s">
        <v>3793</v>
      </c>
      <c r="B7335" s="68" t="s">
        <v>3794</v>
      </c>
      <c r="C7335" s="68" t="s">
        <v>3783</v>
      </c>
      <c r="D7335" s="68" t="s">
        <v>3784</v>
      </c>
      <c r="E7335" s="68" t="s">
        <v>4590</v>
      </c>
      <c r="F7335" s="68" t="s">
        <v>4590</v>
      </c>
      <c r="G7335" s="68" t="s">
        <v>4561</v>
      </c>
      <c r="H7335" s="69">
        <v>239397</v>
      </c>
      <c r="I7335" s="68" t="s">
        <v>5153</v>
      </c>
      <c r="J7335" s="70"/>
      <c r="K7335" s="68"/>
    </row>
    <row r="7336" spans="1:11">
      <c r="A7336" s="67" t="s">
        <v>3809</v>
      </c>
      <c r="B7336" s="68" t="s">
        <v>3810</v>
      </c>
      <c r="C7336" s="68" t="s">
        <v>3805</v>
      </c>
      <c r="D7336" s="68" t="s">
        <v>3806</v>
      </c>
      <c r="E7336" s="68" t="s">
        <v>4590</v>
      </c>
      <c r="F7336" s="68" t="s">
        <v>4590</v>
      </c>
      <c r="G7336" s="68" t="s">
        <v>4561</v>
      </c>
      <c r="H7336" s="69">
        <v>80000</v>
      </c>
      <c r="I7336" s="68" t="s">
        <v>5153</v>
      </c>
      <c r="J7336" s="70"/>
      <c r="K7336" s="68"/>
    </row>
    <row r="7337" spans="1:11">
      <c r="A7337" s="67" t="s">
        <v>3811</v>
      </c>
      <c r="B7337" s="68" t="s">
        <v>3812</v>
      </c>
      <c r="C7337" s="68" t="s">
        <v>3805</v>
      </c>
      <c r="D7337" s="68" t="s">
        <v>3806</v>
      </c>
      <c r="E7337" s="68" t="s">
        <v>4590</v>
      </c>
      <c r="F7337" s="68" t="s">
        <v>4590</v>
      </c>
      <c r="G7337" s="68" t="s">
        <v>4561</v>
      </c>
      <c r="H7337" s="69">
        <v>491429</v>
      </c>
      <c r="I7337" s="68" t="s">
        <v>5153</v>
      </c>
      <c r="J7337" s="70"/>
      <c r="K7337" s="68"/>
    </row>
    <row r="7338" spans="1:11">
      <c r="A7338" s="67" t="s">
        <v>3830</v>
      </c>
      <c r="B7338" s="68" t="s">
        <v>3831</v>
      </c>
      <c r="C7338" s="68" t="s">
        <v>3824</v>
      </c>
      <c r="D7338" s="68" t="s">
        <v>3825</v>
      </c>
      <c r="E7338" s="68" t="s">
        <v>4590</v>
      </c>
      <c r="F7338" s="68" t="s">
        <v>4590</v>
      </c>
      <c r="G7338" s="68" t="s">
        <v>4561</v>
      </c>
      <c r="H7338" s="69">
        <v>196113</v>
      </c>
      <c r="I7338" s="68" t="s">
        <v>5153</v>
      </c>
      <c r="J7338" s="70"/>
      <c r="K7338" s="68"/>
    </row>
    <row r="7339" spans="1:11">
      <c r="A7339" s="67" t="s">
        <v>3832</v>
      </c>
      <c r="B7339" s="68" t="s">
        <v>3833</v>
      </c>
      <c r="C7339" s="68" t="s">
        <v>3824</v>
      </c>
      <c r="D7339" s="68" t="s">
        <v>3825</v>
      </c>
      <c r="E7339" s="68" t="s">
        <v>4590</v>
      </c>
      <c r="F7339" s="68" t="s">
        <v>4590</v>
      </c>
      <c r="G7339" s="68" t="s">
        <v>4561</v>
      </c>
      <c r="H7339" s="69">
        <v>6662369</v>
      </c>
      <c r="I7339" s="68" t="s">
        <v>5153</v>
      </c>
      <c r="J7339" s="70"/>
      <c r="K7339" s="68"/>
    </row>
    <row r="7340" spans="1:11">
      <c r="A7340" s="67" t="s">
        <v>3882</v>
      </c>
      <c r="B7340" s="68" t="s">
        <v>3883</v>
      </c>
      <c r="C7340" s="68" t="s">
        <v>3846</v>
      </c>
      <c r="D7340" s="68" t="s">
        <v>3847</v>
      </c>
      <c r="E7340" s="68" t="s">
        <v>4590</v>
      </c>
      <c r="F7340" s="68" t="s">
        <v>4590</v>
      </c>
      <c r="G7340" s="68" t="s">
        <v>4561</v>
      </c>
      <c r="H7340" s="69">
        <v>635359</v>
      </c>
      <c r="I7340" s="68" t="s">
        <v>5153</v>
      </c>
      <c r="J7340" s="70"/>
      <c r="K7340" s="68"/>
    </row>
    <row r="7341" spans="1:11">
      <c r="A7341" s="67" t="s">
        <v>3884</v>
      </c>
      <c r="B7341" s="68" t="s">
        <v>3885</v>
      </c>
      <c r="C7341" s="68" t="s">
        <v>3846</v>
      </c>
      <c r="D7341" s="68" t="s">
        <v>3847</v>
      </c>
      <c r="E7341" s="68" t="s">
        <v>4590</v>
      </c>
      <c r="F7341" s="68" t="s">
        <v>4590</v>
      </c>
      <c r="G7341" s="68" t="s">
        <v>4561</v>
      </c>
      <c r="H7341" s="69">
        <v>10423585</v>
      </c>
      <c r="I7341" s="68" t="s">
        <v>5153</v>
      </c>
      <c r="J7341" s="70"/>
      <c r="K7341" s="68"/>
    </row>
    <row r="7342" spans="1:11">
      <c r="A7342" s="67" t="s">
        <v>3886</v>
      </c>
      <c r="B7342" s="68" t="s">
        <v>3887</v>
      </c>
      <c r="C7342" s="68" t="s">
        <v>3846</v>
      </c>
      <c r="D7342" s="68" t="s">
        <v>3847</v>
      </c>
      <c r="E7342" s="68" t="s">
        <v>4590</v>
      </c>
      <c r="F7342" s="68" t="s">
        <v>4590</v>
      </c>
      <c r="G7342" s="68" t="s">
        <v>4561</v>
      </c>
      <c r="H7342" s="69">
        <v>133133</v>
      </c>
      <c r="I7342" s="68" t="s">
        <v>5153</v>
      </c>
      <c r="J7342" s="70"/>
      <c r="K7342" s="68"/>
    </row>
    <row r="7343" spans="1:11">
      <c r="A7343" s="67" t="s">
        <v>4439</v>
      </c>
      <c r="B7343" s="68" t="s">
        <v>4440</v>
      </c>
      <c r="C7343" s="68" t="s">
        <v>3846</v>
      </c>
      <c r="D7343" s="68" t="s">
        <v>3847</v>
      </c>
      <c r="E7343" s="68" t="s">
        <v>4590</v>
      </c>
      <c r="F7343" s="68" t="s">
        <v>4590</v>
      </c>
      <c r="G7343" s="68" t="s">
        <v>4561</v>
      </c>
      <c r="H7343" s="69">
        <v>85073</v>
      </c>
      <c r="I7343" s="68" t="s">
        <v>5153</v>
      </c>
      <c r="J7343" s="70"/>
      <c r="K7343" s="68"/>
    </row>
    <row r="7344" spans="1:11">
      <c r="A7344" s="67" t="s">
        <v>4196</v>
      </c>
      <c r="B7344" s="68" t="s">
        <v>4197</v>
      </c>
      <c r="C7344" s="68" t="s">
        <v>3846</v>
      </c>
      <c r="D7344" s="68" t="s">
        <v>3847</v>
      </c>
      <c r="E7344" s="68" t="s">
        <v>4590</v>
      </c>
      <c r="F7344" s="68" t="s">
        <v>4590</v>
      </c>
      <c r="G7344" s="68" t="s">
        <v>4561</v>
      </c>
      <c r="H7344" s="69">
        <v>138129</v>
      </c>
      <c r="I7344" s="68" t="s">
        <v>5153</v>
      </c>
      <c r="J7344" s="70"/>
      <c r="K7344" s="68"/>
    </row>
    <row r="7345" spans="1:11">
      <c r="A7345" s="67" t="s">
        <v>3912</v>
      </c>
      <c r="B7345" s="68" t="s">
        <v>3913</v>
      </c>
      <c r="C7345" s="68" t="s">
        <v>3900</v>
      </c>
      <c r="D7345" s="68" t="s">
        <v>3901</v>
      </c>
      <c r="E7345" s="68" t="s">
        <v>4590</v>
      </c>
      <c r="F7345" s="68" t="s">
        <v>4590</v>
      </c>
      <c r="G7345" s="68" t="s">
        <v>4561</v>
      </c>
      <c r="H7345" s="69">
        <v>9751043</v>
      </c>
      <c r="I7345" s="68" t="s">
        <v>5153</v>
      </c>
      <c r="J7345" s="70"/>
      <c r="K7345" s="68"/>
    </row>
    <row r="7346" spans="1:11">
      <c r="A7346" s="67" t="s">
        <v>3936</v>
      </c>
      <c r="B7346" s="68" t="s">
        <v>3937</v>
      </c>
      <c r="C7346" s="68" t="s">
        <v>3924</v>
      </c>
      <c r="D7346" s="68" t="s">
        <v>3925</v>
      </c>
      <c r="E7346" s="68" t="s">
        <v>4590</v>
      </c>
      <c r="F7346" s="68" t="s">
        <v>4590</v>
      </c>
      <c r="G7346" s="68" t="s">
        <v>4561</v>
      </c>
      <c r="H7346" s="69">
        <v>74750</v>
      </c>
      <c r="I7346" s="68" t="s">
        <v>5153</v>
      </c>
      <c r="J7346" s="70"/>
      <c r="K7346" s="68"/>
    </row>
    <row r="7347" spans="1:11">
      <c r="A7347" s="67" t="s">
        <v>3984</v>
      </c>
      <c r="B7347" s="68" t="s">
        <v>3985</v>
      </c>
      <c r="C7347" s="68" t="s">
        <v>3970</v>
      </c>
      <c r="D7347" s="68" t="s">
        <v>3971</v>
      </c>
      <c r="E7347" s="68" t="s">
        <v>4590</v>
      </c>
      <c r="F7347" s="68" t="s">
        <v>4590</v>
      </c>
      <c r="G7347" s="68" t="s">
        <v>4561</v>
      </c>
      <c r="H7347" s="69">
        <v>187700</v>
      </c>
      <c r="I7347" s="68" t="s">
        <v>5153</v>
      </c>
      <c r="J7347" s="70"/>
      <c r="K7347" s="68"/>
    </row>
    <row r="7348" spans="1:11">
      <c r="A7348" s="67" t="s">
        <v>4012</v>
      </c>
      <c r="B7348" s="68" t="s">
        <v>4013</v>
      </c>
      <c r="C7348" s="68" t="s">
        <v>4004</v>
      </c>
      <c r="D7348" s="68" t="s">
        <v>4005</v>
      </c>
      <c r="E7348" s="68" t="s">
        <v>4590</v>
      </c>
      <c r="F7348" s="68" t="s">
        <v>4590</v>
      </c>
      <c r="G7348" s="68" t="s">
        <v>4561</v>
      </c>
      <c r="H7348" s="69">
        <v>159664</v>
      </c>
      <c r="I7348" s="68" t="s">
        <v>5153</v>
      </c>
      <c r="J7348" s="70"/>
      <c r="K7348" s="68"/>
    </row>
    <row r="7349" spans="1:11">
      <c r="A7349" s="67" t="s">
        <v>4026</v>
      </c>
      <c r="B7349" s="68" t="s">
        <v>4027</v>
      </c>
      <c r="C7349" s="68" t="s">
        <v>4022</v>
      </c>
      <c r="D7349" s="68" t="s">
        <v>4023</v>
      </c>
      <c r="E7349" s="68" t="s">
        <v>4590</v>
      </c>
      <c r="F7349" s="68" t="s">
        <v>4590</v>
      </c>
      <c r="G7349" s="68" t="s">
        <v>4561</v>
      </c>
      <c r="H7349" s="69">
        <v>260431</v>
      </c>
      <c r="I7349" s="68" t="s">
        <v>5153</v>
      </c>
      <c r="J7349" s="70"/>
      <c r="K7349" s="68"/>
    </row>
    <row r="7350" spans="1:11">
      <c r="A7350" s="67" t="s">
        <v>5066</v>
      </c>
      <c r="B7350" s="68" t="s">
        <v>4668</v>
      </c>
      <c r="C7350" s="68" t="s">
        <v>4022</v>
      </c>
      <c r="D7350" s="68" t="s">
        <v>4023</v>
      </c>
      <c r="E7350" s="68" t="s">
        <v>4590</v>
      </c>
      <c r="F7350" s="68" t="s">
        <v>4590</v>
      </c>
      <c r="G7350" s="68" t="s">
        <v>4561</v>
      </c>
      <c r="H7350" s="69">
        <v>74463</v>
      </c>
      <c r="I7350" s="68" t="s">
        <v>5153</v>
      </c>
      <c r="J7350" s="70"/>
      <c r="K7350" s="68"/>
    </row>
    <row r="7351" spans="1:11">
      <c r="A7351" s="67" t="s">
        <v>4056</v>
      </c>
      <c r="B7351" s="68" t="s">
        <v>4057</v>
      </c>
      <c r="C7351" s="68" t="s">
        <v>4042</v>
      </c>
      <c r="D7351" s="68" t="s">
        <v>4043</v>
      </c>
      <c r="E7351" s="68" t="s">
        <v>4590</v>
      </c>
      <c r="F7351" s="68" t="s">
        <v>4590</v>
      </c>
      <c r="G7351" s="68" t="s">
        <v>4561</v>
      </c>
      <c r="H7351" s="69">
        <v>716636</v>
      </c>
      <c r="I7351" s="68" t="s">
        <v>5153</v>
      </c>
      <c r="J7351" s="70"/>
      <c r="K7351" s="68"/>
    </row>
    <row r="7352" spans="1:11">
      <c r="A7352" s="67" t="s">
        <v>4074</v>
      </c>
      <c r="B7352" s="68" t="s">
        <v>4075</v>
      </c>
      <c r="C7352" s="68" t="s">
        <v>4072</v>
      </c>
      <c r="D7352" s="68" t="s">
        <v>4073</v>
      </c>
      <c r="E7352" s="68" t="s">
        <v>4590</v>
      </c>
      <c r="F7352" s="68" t="s">
        <v>4590</v>
      </c>
      <c r="G7352" s="68" t="s">
        <v>4561</v>
      </c>
      <c r="H7352" s="69">
        <v>93609</v>
      </c>
      <c r="I7352" s="68" t="s">
        <v>5153</v>
      </c>
      <c r="J7352" s="70"/>
      <c r="K7352" s="68"/>
    </row>
    <row r="7353" spans="1:11">
      <c r="A7353" s="67" t="s">
        <v>4078</v>
      </c>
      <c r="B7353" s="68" t="s">
        <v>4079</v>
      </c>
      <c r="C7353" s="68" t="s">
        <v>4072</v>
      </c>
      <c r="D7353" s="68" t="s">
        <v>4073</v>
      </c>
      <c r="E7353" s="68" t="s">
        <v>4590</v>
      </c>
      <c r="F7353" s="68" t="s">
        <v>4590</v>
      </c>
      <c r="G7353" s="68" t="s">
        <v>4561</v>
      </c>
      <c r="H7353" s="69">
        <v>133036</v>
      </c>
      <c r="I7353" s="68" t="s">
        <v>5153</v>
      </c>
      <c r="J7353" s="70"/>
      <c r="K7353" s="68"/>
    </row>
    <row r="7354" spans="1:11">
      <c r="A7354" s="67" t="s">
        <v>4120</v>
      </c>
      <c r="B7354" s="68" t="s">
        <v>4121</v>
      </c>
      <c r="C7354" s="68" t="s">
        <v>4118</v>
      </c>
      <c r="D7354" s="68" t="s">
        <v>4119</v>
      </c>
      <c r="E7354" s="68" t="s">
        <v>4590</v>
      </c>
      <c r="F7354" s="68" t="s">
        <v>4590</v>
      </c>
      <c r="G7354" s="68" t="s">
        <v>4561</v>
      </c>
      <c r="H7354" s="69">
        <v>768582</v>
      </c>
      <c r="I7354" s="68" t="s">
        <v>5153</v>
      </c>
      <c r="J7354" s="70"/>
      <c r="K7354" s="68"/>
    </row>
    <row r="7355" spans="1:11">
      <c r="A7355" s="67" t="s">
        <v>4490</v>
      </c>
      <c r="B7355" s="68" t="s">
        <v>4491</v>
      </c>
      <c r="C7355" s="68" t="s">
        <v>4126</v>
      </c>
      <c r="D7355" s="68" t="s">
        <v>4127</v>
      </c>
      <c r="E7355" s="68" t="s">
        <v>4590</v>
      </c>
      <c r="F7355" s="68" t="s">
        <v>4590</v>
      </c>
      <c r="G7355" s="68" t="s">
        <v>4561</v>
      </c>
      <c r="H7355" s="69">
        <v>557450</v>
      </c>
      <c r="I7355" s="68" t="s">
        <v>5153</v>
      </c>
      <c r="J7355" s="70"/>
      <c r="K7355" s="68"/>
    </row>
    <row r="7356" spans="1:11">
      <c r="A7356" s="67" t="s">
        <v>4164</v>
      </c>
      <c r="B7356" s="68" t="s">
        <v>4165</v>
      </c>
      <c r="C7356" s="68" t="s">
        <v>4166</v>
      </c>
      <c r="D7356" s="68" t="s">
        <v>4167</v>
      </c>
      <c r="E7356" s="68" t="s">
        <v>4590</v>
      </c>
      <c r="F7356" s="68" t="s">
        <v>4590</v>
      </c>
      <c r="G7356" s="68" t="s">
        <v>4561</v>
      </c>
      <c r="H7356" s="69">
        <v>448587</v>
      </c>
      <c r="I7356" s="68" t="s">
        <v>5153</v>
      </c>
      <c r="J7356" s="70"/>
      <c r="K7356" s="68"/>
    </row>
    <row r="7357" spans="1:11">
      <c r="A7357" s="67" t="s">
        <v>4168</v>
      </c>
      <c r="B7357" s="68" t="s">
        <v>4169</v>
      </c>
      <c r="C7357" s="68" t="s">
        <v>4166</v>
      </c>
      <c r="D7357" s="68" t="s">
        <v>4167</v>
      </c>
      <c r="E7357" s="68" t="s">
        <v>4590</v>
      </c>
      <c r="F7357" s="68" t="s">
        <v>4590</v>
      </c>
      <c r="G7357" s="68" t="s">
        <v>4561</v>
      </c>
      <c r="H7357" s="69">
        <v>245434</v>
      </c>
      <c r="I7357" s="68" t="s">
        <v>5153</v>
      </c>
      <c r="J7357" s="70"/>
      <c r="K7357" s="68"/>
    </row>
    <row r="7358" spans="1:11">
      <c r="A7358" s="67" t="s">
        <v>4172</v>
      </c>
      <c r="B7358" s="68" t="s">
        <v>4173</v>
      </c>
      <c r="C7358" s="68" t="s">
        <v>4174</v>
      </c>
      <c r="D7358" s="68" t="s">
        <v>4175</v>
      </c>
      <c r="E7358" s="68" t="s">
        <v>4590</v>
      </c>
      <c r="F7358" s="68" t="s">
        <v>4590</v>
      </c>
      <c r="G7358" s="68" t="s">
        <v>4561</v>
      </c>
      <c r="H7358" s="69">
        <v>3360953</v>
      </c>
      <c r="I7358" s="68" t="s">
        <v>5153</v>
      </c>
      <c r="J7358" s="70"/>
      <c r="K7358" s="68"/>
    </row>
    <row r="7359" spans="1:11">
      <c r="A7359" s="67" t="s">
        <v>4176</v>
      </c>
      <c r="B7359" s="68" t="s">
        <v>4177</v>
      </c>
      <c r="C7359" s="68" t="s">
        <v>4174</v>
      </c>
      <c r="D7359" s="68" t="s">
        <v>4175</v>
      </c>
      <c r="E7359" s="68" t="s">
        <v>4590</v>
      </c>
      <c r="F7359" s="68" t="s">
        <v>4590</v>
      </c>
      <c r="G7359" s="68" t="s">
        <v>4561</v>
      </c>
      <c r="H7359" s="69">
        <v>748384</v>
      </c>
      <c r="I7359" s="68" t="s">
        <v>5153</v>
      </c>
      <c r="J7359" s="70"/>
      <c r="K7359" s="68"/>
    </row>
    <row r="7360" spans="1:11">
      <c r="A7360" s="67" t="s">
        <v>4178</v>
      </c>
      <c r="B7360" s="68" t="s">
        <v>4179</v>
      </c>
      <c r="C7360" s="68" t="s">
        <v>4174</v>
      </c>
      <c r="D7360" s="68" t="s">
        <v>4175</v>
      </c>
      <c r="E7360" s="68" t="s">
        <v>4590</v>
      </c>
      <c r="F7360" s="68" t="s">
        <v>4590</v>
      </c>
      <c r="G7360" s="68" t="s">
        <v>4561</v>
      </c>
      <c r="H7360" s="69">
        <v>461801</v>
      </c>
      <c r="I7360" s="68" t="s">
        <v>5153</v>
      </c>
      <c r="J7360" s="70"/>
      <c r="K7360" s="68"/>
    </row>
    <row r="7361" spans="1:11">
      <c r="A7361" s="67" t="s">
        <v>4182</v>
      </c>
      <c r="B7361" s="68" t="s">
        <v>4183</v>
      </c>
      <c r="C7361" s="68" t="s">
        <v>4184</v>
      </c>
      <c r="D7361" s="68" t="s">
        <v>4185</v>
      </c>
      <c r="E7361" s="68" t="s">
        <v>4590</v>
      </c>
      <c r="F7361" s="68" t="s">
        <v>4590</v>
      </c>
      <c r="G7361" s="68" t="s">
        <v>4561</v>
      </c>
      <c r="H7361" s="69">
        <v>258570</v>
      </c>
      <c r="I7361" s="68" t="s">
        <v>5153</v>
      </c>
      <c r="J7361" s="70"/>
      <c r="K7361" s="68"/>
    </row>
    <row r="7362" spans="1:11">
      <c r="A7362" s="67" t="s">
        <v>4186</v>
      </c>
      <c r="B7362" s="68" t="s">
        <v>4187</v>
      </c>
      <c r="C7362" s="68" t="s">
        <v>4184</v>
      </c>
      <c r="D7362" s="68" t="s">
        <v>4185</v>
      </c>
      <c r="E7362" s="68" t="s">
        <v>4590</v>
      </c>
      <c r="F7362" s="68" t="s">
        <v>4590</v>
      </c>
      <c r="G7362" s="68" t="s">
        <v>4561</v>
      </c>
      <c r="H7362" s="69">
        <v>860849</v>
      </c>
      <c r="I7362" s="68" t="s">
        <v>5153</v>
      </c>
      <c r="J7362" s="70"/>
      <c r="K7362" s="68"/>
    </row>
    <row r="7363" spans="1:11">
      <c r="A7363" s="67" t="s">
        <v>3613</v>
      </c>
      <c r="B7363" s="68" t="s">
        <v>3614</v>
      </c>
      <c r="C7363" s="68" t="s">
        <v>3607</v>
      </c>
      <c r="D7363" s="68" t="s">
        <v>3608</v>
      </c>
      <c r="E7363" s="68" t="s">
        <v>4590</v>
      </c>
      <c r="F7363" s="68" t="s">
        <v>4590</v>
      </c>
      <c r="G7363" s="68" t="s">
        <v>4561</v>
      </c>
      <c r="H7363" s="69">
        <v>31352843</v>
      </c>
      <c r="I7363" s="68" t="s">
        <v>5153</v>
      </c>
      <c r="J7363" s="70"/>
      <c r="K7363" s="68"/>
    </row>
    <row r="7364" spans="1:11">
      <c r="A7364" s="67" t="s">
        <v>4304</v>
      </c>
      <c r="B7364" s="68" t="s">
        <v>4305</v>
      </c>
      <c r="C7364" s="68" t="s">
        <v>3607</v>
      </c>
      <c r="D7364" s="68" t="s">
        <v>3608</v>
      </c>
      <c r="E7364" s="68" t="s">
        <v>4590</v>
      </c>
      <c r="F7364" s="68" t="s">
        <v>4590</v>
      </c>
      <c r="G7364" s="68" t="s">
        <v>4561</v>
      </c>
      <c r="H7364" s="69">
        <v>147428</v>
      </c>
      <c r="I7364" s="68" t="s">
        <v>5153</v>
      </c>
      <c r="J7364" s="70"/>
      <c r="K7364" s="68"/>
    </row>
    <row r="7365" spans="1:11">
      <c r="A7365" s="67" t="s">
        <v>4578</v>
      </c>
      <c r="B7365" s="68" t="s">
        <v>4579</v>
      </c>
      <c r="C7365" s="68" t="s">
        <v>3607</v>
      </c>
      <c r="D7365" s="68" t="s">
        <v>3608</v>
      </c>
      <c r="E7365" s="68" t="s">
        <v>4590</v>
      </c>
      <c r="F7365" s="68" t="s">
        <v>4590</v>
      </c>
      <c r="G7365" s="68" t="s">
        <v>4561</v>
      </c>
      <c r="H7365" s="69">
        <v>1712362</v>
      </c>
      <c r="I7365" s="68" t="s">
        <v>5153</v>
      </c>
      <c r="J7365" s="70"/>
      <c r="K7365" s="68"/>
    </row>
    <row r="7366" spans="1:11">
      <c r="A7366" s="67" t="s">
        <v>4591</v>
      </c>
      <c r="B7366" s="68" t="s">
        <v>4592</v>
      </c>
      <c r="C7366" s="68" t="s">
        <v>3607</v>
      </c>
      <c r="D7366" s="68" t="s">
        <v>3608</v>
      </c>
      <c r="E7366" s="68" t="s">
        <v>4590</v>
      </c>
      <c r="F7366" s="68" t="s">
        <v>4590</v>
      </c>
      <c r="G7366" s="68" t="s">
        <v>4561</v>
      </c>
      <c r="H7366" s="69">
        <v>5669002</v>
      </c>
      <c r="I7366" s="68" t="s">
        <v>5153</v>
      </c>
      <c r="J7366" s="70"/>
      <c r="K7366" s="68"/>
    </row>
    <row r="7367" spans="1:11">
      <c r="A7367" s="67" t="s">
        <v>4224</v>
      </c>
      <c r="B7367" s="68" t="s">
        <v>4225</v>
      </c>
      <c r="C7367" s="68" t="s">
        <v>3607</v>
      </c>
      <c r="D7367" s="68" t="s">
        <v>3608</v>
      </c>
      <c r="E7367" s="68" t="s">
        <v>4590</v>
      </c>
      <c r="F7367" s="68" t="s">
        <v>4590</v>
      </c>
      <c r="G7367" s="68" t="s">
        <v>4561</v>
      </c>
      <c r="H7367" s="69">
        <v>310976</v>
      </c>
      <c r="I7367" s="68" t="s">
        <v>5153</v>
      </c>
      <c r="J7367" s="70"/>
      <c r="K7367" s="68"/>
    </row>
    <row r="7368" spans="1:11">
      <c r="A7368" s="67" t="s">
        <v>5097</v>
      </c>
      <c r="B7368" s="68" t="s">
        <v>4677</v>
      </c>
      <c r="C7368" s="68" t="s">
        <v>3607</v>
      </c>
      <c r="D7368" s="68" t="s">
        <v>3608</v>
      </c>
      <c r="E7368" s="68" t="s">
        <v>4590</v>
      </c>
      <c r="F7368" s="68" t="s">
        <v>4590</v>
      </c>
      <c r="G7368" s="68" t="s">
        <v>4561</v>
      </c>
      <c r="H7368" s="69">
        <v>146405</v>
      </c>
      <c r="I7368" s="68" t="s">
        <v>5153</v>
      </c>
      <c r="J7368" s="70"/>
      <c r="K7368" s="68"/>
    </row>
    <row r="7369" spans="1:11">
      <c r="A7369" s="67" t="s">
        <v>5091</v>
      </c>
      <c r="B7369" s="68" t="s">
        <v>4671</v>
      </c>
      <c r="C7369" s="68" t="s">
        <v>3607</v>
      </c>
      <c r="D7369" s="68" t="s">
        <v>3608</v>
      </c>
      <c r="E7369" s="68" t="s">
        <v>4590</v>
      </c>
      <c r="F7369" s="68" t="s">
        <v>4590</v>
      </c>
      <c r="G7369" s="68" t="s">
        <v>4561</v>
      </c>
      <c r="H7369" s="69">
        <v>138833</v>
      </c>
      <c r="I7369" s="68" t="s">
        <v>5153</v>
      </c>
      <c r="J7369" s="70"/>
      <c r="K7369" s="68"/>
    </row>
    <row r="7370" spans="1:11">
      <c r="A7370" s="67" t="s">
        <v>5095</v>
      </c>
      <c r="B7370" s="68" t="s">
        <v>4651</v>
      </c>
      <c r="C7370" s="68" t="s">
        <v>3607</v>
      </c>
      <c r="D7370" s="68" t="s">
        <v>3608</v>
      </c>
      <c r="E7370" s="68" t="s">
        <v>4590</v>
      </c>
      <c r="F7370" s="68" t="s">
        <v>4590</v>
      </c>
      <c r="G7370" s="68" t="s">
        <v>4561</v>
      </c>
      <c r="H7370" s="69">
        <v>711104</v>
      </c>
      <c r="I7370" s="68" t="s">
        <v>5153</v>
      </c>
      <c r="J7370" s="70"/>
      <c r="K7370" s="68"/>
    </row>
    <row r="7371" spans="1:11">
      <c r="A7371" s="67" t="s">
        <v>4596</v>
      </c>
      <c r="B7371" s="68" t="s">
        <v>4597</v>
      </c>
      <c r="C7371" s="68" t="s">
        <v>3607</v>
      </c>
      <c r="D7371" s="68" t="s">
        <v>3608</v>
      </c>
      <c r="E7371" s="68" t="s">
        <v>4590</v>
      </c>
      <c r="F7371" s="68" t="s">
        <v>4590</v>
      </c>
      <c r="G7371" s="68" t="s">
        <v>4561</v>
      </c>
      <c r="H7371" s="69">
        <v>1463314</v>
      </c>
      <c r="I7371" s="68" t="s">
        <v>5153</v>
      </c>
      <c r="J7371" s="70"/>
      <c r="K7371" s="68"/>
    </row>
    <row r="7372" spans="1:11">
      <c r="A7372" s="67" t="s">
        <v>5094</v>
      </c>
      <c r="B7372" s="68" t="s">
        <v>5133</v>
      </c>
      <c r="C7372" s="68" t="s">
        <v>3607</v>
      </c>
      <c r="D7372" s="68" t="s">
        <v>3608</v>
      </c>
      <c r="E7372" s="68" t="s">
        <v>4590</v>
      </c>
      <c r="F7372" s="68" t="s">
        <v>4590</v>
      </c>
      <c r="G7372" s="68" t="s">
        <v>4561</v>
      </c>
      <c r="H7372" s="69">
        <v>1090037</v>
      </c>
      <c r="I7372" s="68" t="s">
        <v>5153</v>
      </c>
      <c r="J7372" s="70"/>
      <c r="K7372" s="68"/>
    </row>
    <row r="7373" spans="1:11">
      <c r="A7373" s="67" t="s">
        <v>5096</v>
      </c>
      <c r="B7373" s="68" t="s">
        <v>5134</v>
      </c>
      <c r="C7373" s="68" t="s">
        <v>3607</v>
      </c>
      <c r="D7373" s="68" t="s">
        <v>3608</v>
      </c>
      <c r="E7373" s="68" t="s">
        <v>4590</v>
      </c>
      <c r="F7373" s="68" t="s">
        <v>4590</v>
      </c>
      <c r="G7373" s="68" t="s">
        <v>4561</v>
      </c>
      <c r="H7373" s="69">
        <v>118636</v>
      </c>
      <c r="I7373" s="68" t="s">
        <v>5153</v>
      </c>
      <c r="J7373" s="70"/>
      <c r="K7373" s="68"/>
    </row>
    <row r="7374" spans="1:11">
      <c r="A7374" s="67" t="s">
        <v>3725</v>
      </c>
      <c r="B7374" s="68" t="s">
        <v>3726</v>
      </c>
      <c r="C7374" s="68" t="s">
        <v>3693</v>
      </c>
      <c r="D7374" s="68" t="s">
        <v>3694</v>
      </c>
      <c r="E7374" s="68" t="s">
        <v>4590</v>
      </c>
      <c r="F7374" s="68" t="s">
        <v>4590</v>
      </c>
      <c r="G7374" s="68" t="s">
        <v>4561</v>
      </c>
      <c r="H7374" s="69">
        <v>8186884</v>
      </c>
      <c r="I7374" s="68" t="s">
        <v>5153</v>
      </c>
      <c r="J7374" s="70"/>
      <c r="K7374" s="68"/>
    </row>
    <row r="7375" spans="1:11">
      <c r="A7375" s="67" t="s">
        <v>3727</v>
      </c>
      <c r="B7375" s="68" t="s">
        <v>3728</v>
      </c>
      <c r="C7375" s="68" t="s">
        <v>3693</v>
      </c>
      <c r="D7375" s="68" t="s">
        <v>3694</v>
      </c>
      <c r="E7375" s="68" t="s">
        <v>4590</v>
      </c>
      <c r="F7375" s="68" t="s">
        <v>4590</v>
      </c>
      <c r="G7375" s="68" t="s">
        <v>4561</v>
      </c>
      <c r="H7375" s="69">
        <v>218548</v>
      </c>
      <c r="I7375" s="68" t="s">
        <v>5153</v>
      </c>
      <c r="J7375" s="70"/>
      <c r="K7375" s="68"/>
    </row>
    <row r="7376" spans="1:11">
      <c r="A7376" s="67" t="s">
        <v>3729</v>
      </c>
      <c r="B7376" s="68" t="s">
        <v>3730</v>
      </c>
      <c r="C7376" s="68" t="s">
        <v>3693</v>
      </c>
      <c r="D7376" s="68" t="s">
        <v>3694</v>
      </c>
      <c r="E7376" s="68" t="s">
        <v>4590</v>
      </c>
      <c r="F7376" s="68" t="s">
        <v>4590</v>
      </c>
      <c r="G7376" s="68" t="s">
        <v>4561</v>
      </c>
      <c r="H7376" s="69">
        <v>311150</v>
      </c>
      <c r="I7376" s="68" t="s">
        <v>5153</v>
      </c>
      <c r="J7376" s="70"/>
      <c r="K7376" s="68"/>
    </row>
    <row r="7377" spans="1:11">
      <c r="A7377" s="67" t="s">
        <v>3731</v>
      </c>
      <c r="B7377" s="68" t="s">
        <v>3732</v>
      </c>
      <c r="C7377" s="68" t="s">
        <v>3693</v>
      </c>
      <c r="D7377" s="68" t="s">
        <v>3694</v>
      </c>
      <c r="E7377" s="68" t="s">
        <v>4590</v>
      </c>
      <c r="F7377" s="68" t="s">
        <v>4590</v>
      </c>
      <c r="G7377" s="68" t="s">
        <v>4561</v>
      </c>
      <c r="H7377" s="69">
        <v>111076</v>
      </c>
      <c r="I7377" s="68" t="s">
        <v>5153</v>
      </c>
      <c r="J7377" s="70"/>
      <c r="K7377" s="68"/>
    </row>
    <row r="7378" spans="1:11">
      <c r="A7378" s="67" t="s">
        <v>3735</v>
      </c>
      <c r="B7378" s="68" t="s">
        <v>3736</v>
      </c>
      <c r="C7378" s="68" t="s">
        <v>3693</v>
      </c>
      <c r="D7378" s="68" t="s">
        <v>3694</v>
      </c>
      <c r="E7378" s="68" t="s">
        <v>4590</v>
      </c>
      <c r="F7378" s="68" t="s">
        <v>4590</v>
      </c>
      <c r="G7378" s="68" t="s">
        <v>4561</v>
      </c>
      <c r="H7378" s="69">
        <v>1247941</v>
      </c>
      <c r="I7378" s="68" t="s">
        <v>5153</v>
      </c>
      <c r="J7378" s="70"/>
      <c r="K7378" s="68"/>
    </row>
    <row r="7379" spans="1:11">
      <c r="A7379" s="67" t="s">
        <v>3773</v>
      </c>
      <c r="B7379" s="68" t="s">
        <v>3774</v>
      </c>
      <c r="C7379" s="68" t="s">
        <v>3765</v>
      </c>
      <c r="D7379" s="68" t="s">
        <v>3766</v>
      </c>
      <c r="E7379" s="68" t="s">
        <v>4590</v>
      </c>
      <c r="F7379" s="68" t="s">
        <v>4590</v>
      </c>
      <c r="G7379" s="68" t="s">
        <v>4561</v>
      </c>
      <c r="H7379" s="69">
        <v>164000</v>
      </c>
      <c r="I7379" s="68" t="s">
        <v>5153</v>
      </c>
      <c r="J7379" s="70"/>
      <c r="K7379" s="68"/>
    </row>
    <row r="7380" spans="1:11">
      <c r="A7380" s="67" t="s">
        <v>3793</v>
      </c>
      <c r="B7380" s="68" t="s">
        <v>3794</v>
      </c>
      <c r="C7380" s="68" t="s">
        <v>3783</v>
      </c>
      <c r="D7380" s="68" t="s">
        <v>3784</v>
      </c>
      <c r="E7380" s="68" t="s">
        <v>4590</v>
      </c>
      <c r="F7380" s="68" t="s">
        <v>4590</v>
      </c>
      <c r="G7380" s="68" t="s">
        <v>4561</v>
      </c>
      <c r="H7380" s="69">
        <v>239396</v>
      </c>
      <c r="I7380" s="68" t="s">
        <v>5153</v>
      </c>
      <c r="J7380" s="70"/>
      <c r="K7380" s="68"/>
    </row>
    <row r="7381" spans="1:11">
      <c r="A7381" s="67" t="s">
        <v>3811</v>
      </c>
      <c r="B7381" s="68" t="s">
        <v>3812</v>
      </c>
      <c r="C7381" s="68" t="s">
        <v>3805</v>
      </c>
      <c r="D7381" s="68" t="s">
        <v>3806</v>
      </c>
      <c r="E7381" s="68" t="s">
        <v>4590</v>
      </c>
      <c r="F7381" s="68" t="s">
        <v>4590</v>
      </c>
      <c r="G7381" s="68" t="s">
        <v>4561</v>
      </c>
      <c r="H7381" s="69">
        <v>491427</v>
      </c>
      <c r="I7381" s="68" t="s">
        <v>5153</v>
      </c>
      <c r="J7381" s="70"/>
      <c r="K7381" s="68"/>
    </row>
    <row r="7382" spans="1:11">
      <c r="A7382" s="67" t="s">
        <v>3830</v>
      </c>
      <c r="B7382" s="68" t="s">
        <v>3831</v>
      </c>
      <c r="C7382" s="68" t="s">
        <v>3824</v>
      </c>
      <c r="D7382" s="68" t="s">
        <v>3825</v>
      </c>
      <c r="E7382" s="68" t="s">
        <v>4590</v>
      </c>
      <c r="F7382" s="68" t="s">
        <v>4590</v>
      </c>
      <c r="G7382" s="68" t="s">
        <v>4561</v>
      </c>
      <c r="H7382" s="69">
        <v>196112</v>
      </c>
      <c r="I7382" s="68" t="s">
        <v>5153</v>
      </c>
      <c r="J7382" s="70"/>
      <c r="K7382" s="68"/>
    </row>
    <row r="7383" spans="1:11">
      <c r="A7383" s="67" t="s">
        <v>3832</v>
      </c>
      <c r="B7383" s="68" t="s">
        <v>3833</v>
      </c>
      <c r="C7383" s="68" t="s">
        <v>3824</v>
      </c>
      <c r="D7383" s="68" t="s">
        <v>3825</v>
      </c>
      <c r="E7383" s="68" t="s">
        <v>4590</v>
      </c>
      <c r="F7383" s="68" t="s">
        <v>4590</v>
      </c>
      <c r="G7383" s="68" t="s">
        <v>4561</v>
      </c>
      <c r="H7383" s="69">
        <v>6962620</v>
      </c>
      <c r="I7383" s="68" t="s">
        <v>5153</v>
      </c>
      <c r="J7383" s="70"/>
      <c r="K7383" s="68"/>
    </row>
    <row r="7384" spans="1:11">
      <c r="A7384" s="67" t="s">
        <v>3882</v>
      </c>
      <c r="B7384" s="68" t="s">
        <v>3883</v>
      </c>
      <c r="C7384" s="68" t="s">
        <v>3846</v>
      </c>
      <c r="D7384" s="68" t="s">
        <v>3847</v>
      </c>
      <c r="E7384" s="68" t="s">
        <v>4590</v>
      </c>
      <c r="F7384" s="68" t="s">
        <v>4590</v>
      </c>
      <c r="G7384" s="68" t="s">
        <v>4561</v>
      </c>
      <c r="H7384" s="69">
        <v>635358</v>
      </c>
      <c r="I7384" s="68" t="s">
        <v>5153</v>
      </c>
      <c r="J7384" s="70"/>
      <c r="K7384" s="68"/>
    </row>
    <row r="7385" spans="1:11">
      <c r="A7385" s="67" t="s">
        <v>3884</v>
      </c>
      <c r="B7385" s="68" t="s">
        <v>3885</v>
      </c>
      <c r="C7385" s="68" t="s">
        <v>3846</v>
      </c>
      <c r="D7385" s="68" t="s">
        <v>3847</v>
      </c>
      <c r="E7385" s="68" t="s">
        <v>4590</v>
      </c>
      <c r="F7385" s="68" t="s">
        <v>4590</v>
      </c>
      <c r="G7385" s="68" t="s">
        <v>4561</v>
      </c>
      <c r="H7385" s="69">
        <v>10436891</v>
      </c>
      <c r="I7385" s="68" t="s">
        <v>5153</v>
      </c>
      <c r="J7385" s="70"/>
      <c r="K7385" s="68"/>
    </row>
    <row r="7386" spans="1:11">
      <c r="A7386" s="67" t="s">
        <v>3886</v>
      </c>
      <c r="B7386" s="68" t="s">
        <v>3887</v>
      </c>
      <c r="C7386" s="68" t="s">
        <v>3846</v>
      </c>
      <c r="D7386" s="68" t="s">
        <v>3847</v>
      </c>
      <c r="E7386" s="68" t="s">
        <v>4590</v>
      </c>
      <c r="F7386" s="68" t="s">
        <v>4590</v>
      </c>
      <c r="G7386" s="68" t="s">
        <v>4561</v>
      </c>
      <c r="H7386" s="69">
        <v>133132</v>
      </c>
      <c r="I7386" s="68" t="s">
        <v>5153</v>
      </c>
      <c r="J7386" s="70"/>
      <c r="K7386" s="68"/>
    </row>
    <row r="7387" spans="1:11">
      <c r="A7387" s="67" t="s">
        <v>4439</v>
      </c>
      <c r="B7387" s="68" t="s">
        <v>4440</v>
      </c>
      <c r="C7387" s="68" t="s">
        <v>3846</v>
      </c>
      <c r="D7387" s="68" t="s">
        <v>3847</v>
      </c>
      <c r="E7387" s="68" t="s">
        <v>4590</v>
      </c>
      <c r="F7387" s="68" t="s">
        <v>4590</v>
      </c>
      <c r="G7387" s="68" t="s">
        <v>4561</v>
      </c>
      <c r="H7387" s="69">
        <v>102087</v>
      </c>
      <c r="I7387" s="68" t="s">
        <v>5153</v>
      </c>
      <c r="J7387" s="70"/>
      <c r="K7387" s="68"/>
    </row>
    <row r="7388" spans="1:11">
      <c r="A7388" s="67" t="s">
        <v>4196</v>
      </c>
      <c r="B7388" s="68" t="s">
        <v>4197</v>
      </c>
      <c r="C7388" s="68" t="s">
        <v>3846</v>
      </c>
      <c r="D7388" s="68" t="s">
        <v>3847</v>
      </c>
      <c r="E7388" s="68" t="s">
        <v>4590</v>
      </c>
      <c r="F7388" s="68" t="s">
        <v>4590</v>
      </c>
      <c r="G7388" s="68" t="s">
        <v>4561</v>
      </c>
      <c r="H7388" s="69">
        <v>138130</v>
      </c>
      <c r="I7388" s="68" t="s">
        <v>5153</v>
      </c>
      <c r="J7388" s="70"/>
      <c r="K7388" s="68"/>
    </row>
    <row r="7389" spans="1:11">
      <c r="A7389" s="67" t="s">
        <v>3912</v>
      </c>
      <c r="B7389" s="68" t="s">
        <v>3913</v>
      </c>
      <c r="C7389" s="68" t="s">
        <v>3900</v>
      </c>
      <c r="D7389" s="68" t="s">
        <v>3901</v>
      </c>
      <c r="E7389" s="68" t="s">
        <v>4590</v>
      </c>
      <c r="F7389" s="68" t="s">
        <v>4590</v>
      </c>
      <c r="G7389" s="68" t="s">
        <v>4561</v>
      </c>
      <c r="H7389" s="69">
        <v>9897024</v>
      </c>
      <c r="I7389" s="68" t="s">
        <v>5153</v>
      </c>
      <c r="J7389" s="70"/>
      <c r="K7389" s="68"/>
    </row>
    <row r="7390" spans="1:11">
      <c r="A7390" s="67" t="s">
        <v>5057</v>
      </c>
      <c r="B7390" s="68" t="s">
        <v>4665</v>
      </c>
      <c r="C7390" s="68" t="s">
        <v>3900</v>
      </c>
      <c r="D7390" s="68" t="s">
        <v>3901</v>
      </c>
      <c r="E7390" s="68" t="s">
        <v>4590</v>
      </c>
      <c r="F7390" s="68" t="s">
        <v>4590</v>
      </c>
      <c r="G7390" s="68" t="s">
        <v>4561</v>
      </c>
      <c r="H7390" s="69">
        <v>56829</v>
      </c>
      <c r="I7390" s="68" t="s">
        <v>5153</v>
      </c>
      <c r="J7390" s="70"/>
      <c r="K7390" s="68"/>
    </row>
    <row r="7391" spans="1:11">
      <c r="A7391" s="67" t="s">
        <v>3936</v>
      </c>
      <c r="B7391" s="68" t="s">
        <v>3937</v>
      </c>
      <c r="C7391" s="68" t="s">
        <v>3924</v>
      </c>
      <c r="D7391" s="68" t="s">
        <v>3925</v>
      </c>
      <c r="E7391" s="68" t="s">
        <v>4590</v>
      </c>
      <c r="F7391" s="68" t="s">
        <v>4590</v>
      </c>
      <c r="G7391" s="68" t="s">
        <v>4561</v>
      </c>
      <c r="H7391" s="69">
        <v>74750</v>
      </c>
      <c r="I7391" s="68" t="s">
        <v>5153</v>
      </c>
      <c r="J7391" s="70"/>
      <c r="K7391" s="68"/>
    </row>
    <row r="7392" spans="1:11">
      <c r="A7392" s="67" t="s">
        <v>3984</v>
      </c>
      <c r="B7392" s="68" t="s">
        <v>3985</v>
      </c>
      <c r="C7392" s="68" t="s">
        <v>3970</v>
      </c>
      <c r="D7392" s="68" t="s">
        <v>3971</v>
      </c>
      <c r="E7392" s="68" t="s">
        <v>4590</v>
      </c>
      <c r="F7392" s="68" t="s">
        <v>4590</v>
      </c>
      <c r="G7392" s="68" t="s">
        <v>4561</v>
      </c>
      <c r="H7392" s="69">
        <v>187700</v>
      </c>
      <c r="I7392" s="68" t="s">
        <v>5153</v>
      </c>
      <c r="J7392" s="70"/>
      <c r="K7392" s="68"/>
    </row>
    <row r="7393" spans="1:11">
      <c r="A7393" s="67" t="s">
        <v>4012</v>
      </c>
      <c r="B7393" s="68" t="s">
        <v>4013</v>
      </c>
      <c r="C7393" s="68" t="s">
        <v>4004</v>
      </c>
      <c r="D7393" s="68" t="s">
        <v>4005</v>
      </c>
      <c r="E7393" s="68" t="s">
        <v>4590</v>
      </c>
      <c r="F7393" s="68" t="s">
        <v>4590</v>
      </c>
      <c r="G7393" s="68" t="s">
        <v>4561</v>
      </c>
      <c r="H7393" s="69">
        <v>159664</v>
      </c>
      <c r="I7393" s="68" t="s">
        <v>5153</v>
      </c>
      <c r="J7393" s="70"/>
      <c r="K7393" s="68"/>
    </row>
    <row r="7394" spans="1:11">
      <c r="A7394" s="67" t="s">
        <v>4026</v>
      </c>
      <c r="B7394" s="68" t="s">
        <v>4027</v>
      </c>
      <c r="C7394" s="68" t="s">
        <v>4022</v>
      </c>
      <c r="D7394" s="68" t="s">
        <v>4023</v>
      </c>
      <c r="E7394" s="68" t="s">
        <v>4590</v>
      </c>
      <c r="F7394" s="68" t="s">
        <v>4590</v>
      </c>
      <c r="G7394" s="68" t="s">
        <v>4561</v>
      </c>
      <c r="H7394" s="69">
        <v>43405</v>
      </c>
      <c r="I7394" s="68" t="s">
        <v>5153</v>
      </c>
      <c r="J7394" s="70"/>
      <c r="K7394" s="68"/>
    </row>
    <row r="7395" spans="1:11">
      <c r="A7395" s="67" t="s">
        <v>5066</v>
      </c>
      <c r="B7395" s="68" t="s">
        <v>4668</v>
      </c>
      <c r="C7395" s="68" t="s">
        <v>4022</v>
      </c>
      <c r="D7395" s="68" t="s">
        <v>4023</v>
      </c>
      <c r="E7395" s="68" t="s">
        <v>4590</v>
      </c>
      <c r="F7395" s="68" t="s">
        <v>4590</v>
      </c>
      <c r="G7395" s="68" t="s">
        <v>4561</v>
      </c>
      <c r="H7395" s="69">
        <v>89356</v>
      </c>
      <c r="I7395" s="68" t="s">
        <v>5153</v>
      </c>
      <c r="J7395" s="70"/>
      <c r="K7395" s="68"/>
    </row>
    <row r="7396" spans="1:11">
      <c r="A7396" s="67" t="s">
        <v>4056</v>
      </c>
      <c r="B7396" s="68" t="s">
        <v>4057</v>
      </c>
      <c r="C7396" s="68" t="s">
        <v>4042</v>
      </c>
      <c r="D7396" s="68" t="s">
        <v>4043</v>
      </c>
      <c r="E7396" s="68" t="s">
        <v>4590</v>
      </c>
      <c r="F7396" s="68" t="s">
        <v>4590</v>
      </c>
      <c r="G7396" s="68" t="s">
        <v>4561</v>
      </c>
      <c r="H7396" s="69">
        <v>716637</v>
      </c>
      <c r="I7396" s="68" t="s">
        <v>5153</v>
      </c>
      <c r="J7396" s="70"/>
      <c r="K7396" s="68"/>
    </row>
    <row r="7397" spans="1:11">
      <c r="A7397" s="67" t="s">
        <v>4074</v>
      </c>
      <c r="B7397" s="68" t="s">
        <v>4075</v>
      </c>
      <c r="C7397" s="68" t="s">
        <v>4072</v>
      </c>
      <c r="D7397" s="68" t="s">
        <v>4073</v>
      </c>
      <c r="E7397" s="68" t="s">
        <v>4590</v>
      </c>
      <c r="F7397" s="68" t="s">
        <v>4590</v>
      </c>
      <c r="G7397" s="68" t="s">
        <v>4561</v>
      </c>
      <c r="H7397" s="69">
        <v>93610</v>
      </c>
      <c r="I7397" s="68" t="s">
        <v>5153</v>
      </c>
      <c r="J7397" s="70"/>
      <c r="K7397" s="68"/>
    </row>
    <row r="7398" spans="1:11">
      <c r="A7398" s="67" t="s">
        <v>4078</v>
      </c>
      <c r="B7398" s="68" t="s">
        <v>4079</v>
      </c>
      <c r="C7398" s="68" t="s">
        <v>4072</v>
      </c>
      <c r="D7398" s="68" t="s">
        <v>4073</v>
      </c>
      <c r="E7398" s="68" t="s">
        <v>4590</v>
      </c>
      <c r="F7398" s="68" t="s">
        <v>4590</v>
      </c>
      <c r="G7398" s="68" t="s">
        <v>4561</v>
      </c>
      <c r="H7398" s="69">
        <v>133037</v>
      </c>
      <c r="I7398" s="68" t="s">
        <v>5153</v>
      </c>
      <c r="J7398" s="70"/>
      <c r="K7398" s="68"/>
    </row>
    <row r="7399" spans="1:11">
      <c r="A7399" s="67" t="s">
        <v>4120</v>
      </c>
      <c r="B7399" s="68" t="s">
        <v>4121</v>
      </c>
      <c r="C7399" s="68" t="s">
        <v>4118</v>
      </c>
      <c r="D7399" s="68" t="s">
        <v>4119</v>
      </c>
      <c r="E7399" s="68" t="s">
        <v>4590</v>
      </c>
      <c r="F7399" s="68" t="s">
        <v>4590</v>
      </c>
      <c r="G7399" s="68" t="s">
        <v>4561</v>
      </c>
      <c r="H7399" s="69">
        <v>768580</v>
      </c>
      <c r="I7399" s="68" t="s">
        <v>5153</v>
      </c>
      <c r="J7399" s="70"/>
      <c r="K7399" s="68"/>
    </row>
    <row r="7400" spans="1:11">
      <c r="A7400" s="67" t="s">
        <v>4490</v>
      </c>
      <c r="B7400" s="68" t="s">
        <v>4491</v>
      </c>
      <c r="C7400" s="68" t="s">
        <v>4126</v>
      </c>
      <c r="D7400" s="68" t="s">
        <v>4127</v>
      </c>
      <c r="E7400" s="68" t="s">
        <v>4590</v>
      </c>
      <c r="F7400" s="68" t="s">
        <v>4590</v>
      </c>
      <c r="G7400" s="68" t="s">
        <v>4561</v>
      </c>
      <c r="H7400" s="69">
        <v>557449</v>
      </c>
      <c r="I7400" s="68" t="s">
        <v>5153</v>
      </c>
      <c r="J7400" s="70"/>
      <c r="K7400" s="68"/>
    </row>
    <row r="7401" spans="1:11">
      <c r="A7401" s="67" t="s">
        <v>4164</v>
      </c>
      <c r="B7401" s="68" t="s">
        <v>4165</v>
      </c>
      <c r="C7401" s="68" t="s">
        <v>4166</v>
      </c>
      <c r="D7401" s="68" t="s">
        <v>4167</v>
      </c>
      <c r="E7401" s="68" t="s">
        <v>4590</v>
      </c>
      <c r="F7401" s="68" t="s">
        <v>4590</v>
      </c>
      <c r="G7401" s="68" t="s">
        <v>4561</v>
      </c>
      <c r="H7401" s="69">
        <v>448588</v>
      </c>
      <c r="I7401" s="68" t="s">
        <v>5153</v>
      </c>
      <c r="J7401" s="70"/>
      <c r="K7401" s="68"/>
    </row>
    <row r="7402" spans="1:11">
      <c r="A7402" s="67" t="s">
        <v>4168</v>
      </c>
      <c r="B7402" s="68" t="s">
        <v>4169</v>
      </c>
      <c r="C7402" s="68" t="s">
        <v>4166</v>
      </c>
      <c r="D7402" s="68" t="s">
        <v>4167</v>
      </c>
      <c r="E7402" s="68" t="s">
        <v>4590</v>
      </c>
      <c r="F7402" s="68" t="s">
        <v>4590</v>
      </c>
      <c r="G7402" s="68" t="s">
        <v>4561</v>
      </c>
      <c r="H7402" s="69">
        <v>245434</v>
      </c>
      <c r="I7402" s="68" t="s">
        <v>5153</v>
      </c>
      <c r="J7402" s="70"/>
      <c r="K7402" s="68"/>
    </row>
    <row r="7403" spans="1:11">
      <c r="A7403" s="67" t="s">
        <v>4172</v>
      </c>
      <c r="B7403" s="68" t="s">
        <v>4173</v>
      </c>
      <c r="C7403" s="68" t="s">
        <v>4174</v>
      </c>
      <c r="D7403" s="68" t="s">
        <v>4175</v>
      </c>
      <c r="E7403" s="68" t="s">
        <v>4590</v>
      </c>
      <c r="F7403" s="68" t="s">
        <v>4590</v>
      </c>
      <c r="G7403" s="68" t="s">
        <v>4561</v>
      </c>
      <c r="H7403" s="69">
        <v>2918272</v>
      </c>
      <c r="I7403" s="68" t="s">
        <v>5153</v>
      </c>
      <c r="J7403" s="70"/>
      <c r="K7403" s="68"/>
    </row>
    <row r="7404" spans="1:11">
      <c r="A7404" s="67" t="s">
        <v>4176</v>
      </c>
      <c r="B7404" s="68" t="s">
        <v>4177</v>
      </c>
      <c r="C7404" s="68" t="s">
        <v>4174</v>
      </c>
      <c r="D7404" s="68" t="s">
        <v>4175</v>
      </c>
      <c r="E7404" s="68" t="s">
        <v>4590</v>
      </c>
      <c r="F7404" s="68" t="s">
        <v>4590</v>
      </c>
      <c r="G7404" s="68" t="s">
        <v>4561</v>
      </c>
      <c r="H7404" s="69">
        <v>748382</v>
      </c>
      <c r="I7404" s="68" t="s">
        <v>5153</v>
      </c>
      <c r="J7404" s="70"/>
      <c r="K7404" s="68"/>
    </row>
    <row r="7405" spans="1:11">
      <c r="A7405" s="67" t="s">
        <v>4178</v>
      </c>
      <c r="B7405" s="68" t="s">
        <v>4179</v>
      </c>
      <c r="C7405" s="68" t="s">
        <v>4174</v>
      </c>
      <c r="D7405" s="68" t="s">
        <v>4175</v>
      </c>
      <c r="E7405" s="68" t="s">
        <v>4590</v>
      </c>
      <c r="F7405" s="68" t="s">
        <v>4590</v>
      </c>
      <c r="G7405" s="68" t="s">
        <v>4561</v>
      </c>
      <c r="H7405" s="69">
        <v>461801</v>
      </c>
      <c r="I7405" s="68" t="s">
        <v>5153</v>
      </c>
      <c r="J7405" s="70"/>
      <c r="K7405" s="68"/>
    </row>
    <row r="7406" spans="1:11">
      <c r="A7406" s="67" t="s">
        <v>4182</v>
      </c>
      <c r="B7406" s="68" t="s">
        <v>4183</v>
      </c>
      <c r="C7406" s="68" t="s">
        <v>4184</v>
      </c>
      <c r="D7406" s="68" t="s">
        <v>4185</v>
      </c>
      <c r="E7406" s="68" t="s">
        <v>4590</v>
      </c>
      <c r="F7406" s="68" t="s">
        <v>4590</v>
      </c>
      <c r="G7406" s="68" t="s">
        <v>4561</v>
      </c>
      <c r="H7406" s="69">
        <v>258571</v>
      </c>
      <c r="I7406" s="68" t="s">
        <v>5153</v>
      </c>
      <c r="J7406" s="70"/>
      <c r="K7406" s="68"/>
    </row>
    <row r="7407" spans="1:11">
      <c r="A7407" s="67" t="s">
        <v>4186</v>
      </c>
      <c r="B7407" s="68" t="s">
        <v>4187</v>
      </c>
      <c r="C7407" s="68" t="s">
        <v>4184</v>
      </c>
      <c r="D7407" s="68" t="s">
        <v>4185</v>
      </c>
      <c r="E7407" s="68" t="s">
        <v>4590</v>
      </c>
      <c r="F7407" s="68" t="s">
        <v>4590</v>
      </c>
      <c r="G7407" s="68" t="s">
        <v>4561</v>
      </c>
      <c r="H7407" s="69">
        <v>860852</v>
      </c>
      <c r="I7407" s="68" t="s">
        <v>5153</v>
      </c>
      <c r="J7407" s="70"/>
      <c r="K7407" s="68"/>
    </row>
    <row r="7408" spans="1:11">
      <c r="A7408" s="67" t="s">
        <v>3611</v>
      </c>
      <c r="B7408" s="68" t="s">
        <v>3612</v>
      </c>
      <c r="C7408" s="68" t="s">
        <v>3607</v>
      </c>
      <c r="D7408" s="68" t="s">
        <v>3608</v>
      </c>
      <c r="E7408" s="68" t="s">
        <v>4593</v>
      </c>
      <c r="F7408" s="68" t="s">
        <v>4593</v>
      </c>
      <c r="G7408" s="68" t="s">
        <v>4563</v>
      </c>
      <c r="H7408" s="69">
        <v>1912533</v>
      </c>
      <c r="I7408" s="68" t="s">
        <v>5153</v>
      </c>
      <c r="J7408" s="70"/>
      <c r="K7408" s="68"/>
    </row>
    <row r="7409" spans="1:11">
      <c r="A7409" s="67" t="s">
        <v>3613</v>
      </c>
      <c r="B7409" s="68" t="s">
        <v>3614</v>
      </c>
      <c r="C7409" s="68" t="s">
        <v>3607</v>
      </c>
      <c r="D7409" s="68" t="s">
        <v>3608</v>
      </c>
      <c r="E7409" s="68" t="s">
        <v>4593</v>
      </c>
      <c r="F7409" s="68" t="s">
        <v>4593</v>
      </c>
      <c r="G7409" s="68" t="s">
        <v>4563</v>
      </c>
      <c r="H7409" s="69">
        <v>556702173</v>
      </c>
      <c r="I7409" s="68" t="s">
        <v>5153</v>
      </c>
      <c r="J7409" s="70"/>
      <c r="K7409" s="68"/>
    </row>
    <row r="7410" spans="1:11">
      <c r="A7410" s="67" t="s">
        <v>4304</v>
      </c>
      <c r="B7410" s="68" t="s">
        <v>4305</v>
      </c>
      <c r="C7410" s="68" t="s">
        <v>3607</v>
      </c>
      <c r="D7410" s="68" t="s">
        <v>3608</v>
      </c>
      <c r="E7410" s="68" t="s">
        <v>4593</v>
      </c>
      <c r="F7410" s="68" t="s">
        <v>4593</v>
      </c>
      <c r="G7410" s="68" t="s">
        <v>4563</v>
      </c>
      <c r="H7410" s="69">
        <v>24306661</v>
      </c>
      <c r="I7410" s="68" t="s">
        <v>5153</v>
      </c>
      <c r="J7410" s="70"/>
      <c r="K7410" s="68"/>
    </row>
    <row r="7411" spans="1:11">
      <c r="A7411" s="67" t="s">
        <v>4578</v>
      </c>
      <c r="B7411" s="68" t="s">
        <v>4579</v>
      </c>
      <c r="C7411" s="68" t="s">
        <v>3607</v>
      </c>
      <c r="D7411" s="68" t="s">
        <v>3608</v>
      </c>
      <c r="E7411" s="68" t="s">
        <v>4593</v>
      </c>
      <c r="F7411" s="68" t="s">
        <v>4593</v>
      </c>
      <c r="G7411" s="68" t="s">
        <v>4563</v>
      </c>
      <c r="H7411" s="69">
        <v>68049886</v>
      </c>
      <c r="I7411" s="68" t="s">
        <v>5153</v>
      </c>
      <c r="J7411" s="70"/>
      <c r="K7411" s="68"/>
    </row>
    <row r="7412" spans="1:11">
      <c r="A7412" s="67" t="s">
        <v>4591</v>
      </c>
      <c r="B7412" s="68" t="s">
        <v>4592</v>
      </c>
      <c r="C7412" s="68" t="s">
        <v>3607</v>
      </c>
      <c r="D7412" s="68" t="s">
        <v>3608</v>
      </c>
      <c r="E7412" s="68" t="s">
        <v>4593</v>
      </c>
      <c r="F7412" s="68" t="s">
        <v>4593</v>
      </c>
      <c r="G7412" s="68" t="s">
        <v>4563</v>
      </c>
      <c r="H7412" s="69">
        <v>84083745</v>
      </c>
      <c r="I7412" s="68" t="s">
        <v>5153</v>
      </c>
      <c r="J7412" s="70"/>
      <c r="K7412" s="68"/>
    </row>
    <row r="7413" spans="1:11">
      <c r="A7413" s="67" t="s">
        <v>4224</v>
      </c>
      <c r="B7413" s="68" t="s">
        <v>4225</v>
      </c>
      <c r="C7413" s="68" t="s">
        <v>3607</v>
      </c>
      <c r="D7413" s="68" t="s">
        <v>3608</v>
      </c>
      <c r="E7413" s="68" t="s">
        <v>4593</v>
      </c>
      <c r="F7413" s="68" t="s">
        <v>4593</v>
      </c>
      <c r="G7413" s="68" t="s">
        <v>4563</v>
      </c>
      <c r="H7413" s="69">
        <v>13044823</v>
      </c>
      <c r="I7413" s="68" t="s">
        <v>5153</v>
      </c>
      <c r="J7413" s="70"/>
      <c r="K7413" s="68"/>
    </row>
    <row r="7414" spans="1:11">
      <c r="A7414" s="67" t="s">
        <v>4580</v>
      </c>
      <c r="B7414" s="68" t="s">
        <v>4581</v>
      </c>
      <c r="C7414" s="68" t="s">
        <v>3607</v>
      </c>
      <c r="D7414" s="68" t="s">
        <v>3608</v>
      </c>
      <c r="E7414" s="68" t="s">
        <v>4593</v>
      </c>
      <c r="F7414" s="68" t="s">
        <v>4593</v>
      </c>
      <c r="G7414" s="68" t="s">
        <v>4563</v>
      </c>
      <c r="H7414" s="69">
        <v>74185750</v>
      </c>
      <c r="I7414" s="68" t="s">
        <v>5153</v>
      </c>
      <c r="J7414" s="70"/>
      <c r="K7414" s="68"/>
    </row>
    <row r="7415" spans="1:11">
      <c r="A7415" s="67" t="s">
        <v>4594</v>
      </c>
      <c r="B7415" s="68" t="s">
        <v>4595</v>
      </c>
      <c r="C7415" s="68" t="s">
        <v>3607</v>
      </c>
      <c r="D7415" s="68" t="s">
        <v>3608</v>
      </c>
      <c r="E7415" s="68" t="s">
        <v>4593</v>
      </c>
      <c r="F7415" s="68" t="s">
        <v>4593</v>
      </c>
      <c r="G7415" s="68" t="s">
        <v>4563</v>
      </c>
      <c r="H7415" s="69">
        <v>46885017</v>
      </c>
      <c r="I7415" s="68" t="s">
        <v>5153</v>
      </c>
      <c r="J7415" s="70"/>
      <c r="K7415" s="68"/>
    </row>
    <row r="7416" spans="1:11">
      <c r="A7416" s="67" t="s">
        <v>5067</v>
      </c>
      <c r="B7416" s="68" t="s">
        <v>4678</v>
      </c>
      <c r="C7416" s="68" t="s">
        <v>3607</v>
      </c>
      <c r="D7416" s="68" t="s">
        <v>3608</v>
      </c>
      <c r="E7416" s="68" t="s">
        <v>4593</v>
      </c>
      <c r="F7416" s="68" t="s">
        <v>4593</v>
      </c>
      <c r="G7416" s="68" t="s">
        <v>4563</v>
      </c>
      <c r="H7416" s="69">
        <v>13711212</v>
      </c>
      <c r="I7416" s="68" t="s">
        <v>5153</v>
      </c>
      <c r="J7416" s="70"/>
      <c r="K7416" s="68"/>
    </row>
    <row r="7417" spans="1:11">
      <c r="A7417" s="67" t="s">
        <v>5091</v>
      </c>
      <c r="B7417" s="68" t="s">
        <v>4671</v>
      </c>
      <c r="C7417" s="68" t="s">
        <v>3607</v>
      </c>
      <c r="D7417" s="68" t="s">
        <v>3608</v>
      </c>
      <c r="E7417" s="68" t="s">
        <v>4593</v>
      </c>
      <c r="F7417" s="68" t="s">
        <v>4593</v>
      </c>
      <c r="G7417" s="68" t="s">
        <v>4563</v>
      </c>
      <c r="H7417" s="69">
        <v>2543217</v>
      </c>
      <c r="I7417" s="68" t="s">
        <v>5153</v>
      </c>
      <c r="J7417" s="70"/>
      <c r="K7417" s="68"/>
    </row>
    <row r="7418" spans="1:11">
      <c r="A7418" s="67" t="s">
        <v>4582</v>
      </c>
      <c r="B7418" s="68" t="s">
        <v>4583</v>
      </c>
      <c r="C7418" s="68" t="s">
        <v>3607</v>
      </c>
      <c r="D7418" s="68" t="s">
        <v>3608</v>
      </c>
      <c r="E7418" s="68" t="s">
        <v>4593</v>
      </c>
      <c r="F7418" s="68" t="s">
        <v>4593</v>
      </c>
      <c r="G7418" s="68" t="s">
        <v>4563</v>
      </c>
      <c r="H7418" s="69">
        <v>558107</v>
      </c>
      <c r="I7418" s="68" t="s">
        <v>5153</v>
      </c>
      <c r="J7418" s="70"/>
      <c r="K7418" s="68"/>
    </row>
    <row r="7419" spans="1:11">
      <c r="A7419" s="67" t="s">
        <v>4596</v>
      </c>
      <c r="B7419" s="68" t="s">
        <v>4597</v>
      </c>
      <c r="C7419" s="68" t="s">
        <v>3607</v>
      </c>
      <c r="D7419" s="68" t="s">
        <v>3608</v>
      </c>
      <c r="E7419" s="68" t="s">
        <v>4593</v>
      </c>
      <c r="F7419" s="68" t="s">
        <v>4593</v>
      </c>
      <c r="G7419" s="68" t="s">
        <v>4563</v>
      </c>
      <c r="H7419" s="69">
        <v>4654460</v>
      </c>
      <c r="I7419" s="68" t="s">
        <v>5153</v>
      </c>
      <c r="J7419" s="70"/>
      <c r="K7419" s="68"/>
    </row>
    <row r="7420" spans="1:11">
      <c r="A7420" s="67" t="s">
        <v>5092</v>
      </c>
      <c r="B7420" s="68" t="s">
        <v>5132</v>
      </c>
      <c r="C7420" s="68" t="s">
        <v>3607</v>
      </c>
      <c r="D7420" s="68" t="s">
        <v>3608</v>
      </c>
      <c r="E7420" s="68" t="s">
        <v>4593</v>
      </c>
      <c r="F7420" s="68" t="s">
        <v>4593</v>
      </c>
      <c r="G7420" s="68" t="s">
        <v>4563</v>
      </c>
      <c r="H7420" s="69">
        <v>38743</v>
      </c>
      <c r="I7420" s="68" t="s">
        <v>5153</v>
      </c>
      <c r="J7420" s="70"/>
      <c r="K7420" s="68"/>
    </row>
    <row r="7421" spans="1:11">
      <c r="A7421" s="67" t="s">
        <v>5098</v>
      </c>
      <c r="B7421" s="68" t="s">
        <v>4672</v>
      </c>
      <c r="C7421" s="68" t="s">
        <v>3607</v>
      </c>
      <c r="D7421" s="68" t="s">
        <v>3608</v>
      </c>
      <c r="E7421" s="68" t="s">
        <v>4593</v>
      </c>
      <c r="F7421" s="68" t="s">
        <v>4593</v>
      </c>
      <c r="G7421" s="68" t="s">
        <v>4563</v>
      </c>
      <c r="H7421" s="69">
        <v>1336519</v>
      </c>
      <c r="I7421" s="68" t="s">
        <v>5153</v>
      </c>
      <c r="J7421" s="70"/>
      <c r="K7421" s="68"/>
    </row>
    <row r="7422" spans="1:11">
      <c r="A7422" s="67" t="s">
        <v>5099</v>
      </c>
      <c r="B7422" s="68" t="s">
        <v>5135</v>
      </c>
      <c r="C7422" s="68" t="s">
        <v>3607</v>
      </c>
      <c r="D7422" s="68" t="s">
        <v>3608</v>
      </c>
      <c r="E7422" s="68" t="s">
        <v>4593</v>
      </c>
      <c r="F7422" s="68" t="s">
        <v>4593</v>
      </c>
      <c r="G7422" s="68" t="s">
        <v>4563</v>
      </c>
      <c r="H7422" s="69">
        <v>700280</v>
      </c>
      <c r="I7422" s="68" t="s">
        <v>5153</v>
      </c>
      <c r="J7422" s="70"/>
      <c r="K7422" s="68"/>
    </row>
    <row r="7423" spans="1:11">
      <c r="A7423" s="67" t="s">
        <v>4388</v>
      </c>
      <c r="B7423" s="68" t="s">
        <v>4389</v>
      </c>
      <c r="C7423" s="68" t="s">
        <v>3607</v>
      </c>
      <c r="D7423" s="68" t="s">
        <v>3608</v>
      </c>
      <c r="E7423" s="68" t="s">
        <v>4593</v>
      </c>
      <c r="F7423" s="68" t="s">
        <v>4593</v>
      </c>
      <c r="G7423" s="68" t="s">
        <v>4563</v>
      </c>
      <c r="H7423" s="69">
        <v>21793416</v>
      </c>
      <c r="I7423" s="68" t="s">
        <v>5153</v>
      </c>
      <c r="J7423" s="70"/>
      <c r="K7423" s="68"/>
    </row>
    <row r="7424" spans="1:11">
      <c r="A7424" s="67" t="s">
        <v>3725</v>
      </c>
      <c r="B7424" s="68" t="s">
        <v>3726</v>
      </c>
      <c r="C7424" s="68" t="s">
        <v>3693</v>
      </c>
      <c r="D7424" s="68" t="s">
        <v>3694</v>
      </c>
      <c r="E7424" s="68" t="s">
        <v>4593</v>
      </c>
      <c r="F7424" s="68" t="s">
        <v>4593</v>
      </c>
      <c r="G7424" s="68" t="s">
        <v>4563</v>
      </c>
      <c r="H7424" s="69">
        <v>122946741</v>
      </c>
      <c r="I7424" s="68" t="s">
        <v>5153</v>
      </c>
      <c r="J7424" s="70"/>
      <c r="K7424" s="68"/>
    </row>
    <row r="7425" spans="1:11">
      <c r="A7425" s="67" t="s">
        <v>3727</v>
      </c>
      <c r="B7425" s="68" t="s">
        <v>3728</v>
      </c>
      <c r="C7425" s="68" t="s">
        <v>3693</v>
      </c>
      <c r="D7425" s="68" t="s">
        <v>3694</v>
      </c>
      <c r="E7425" s="68" t="s">
        <v>4593</v>
      </c>
      <c r="F7425" s="68" t="s">
        <v>4593</v>
      </c>
      <c r="G7425" s="68" t="s">
        <v>4563</v>
      </c>
      <c r="H7425" s="69">
        <v>45637561</v>
      </c>
      <c r="I7425" s="68" t="s">
        <v>5153</v>
      </c>
      <c r="J7425" s="70"/>
      <c r="K7425" s="68"/>
    </row>
    <row r="7426" spans="1:11">
      <c r="A7426" s="67" t="s">
        <v>3729</v>
      </c>
      <c r="B7426" s="68" t="s">
        <v>3730</v>
      </c>
      <c r="C7426" s="68" t="s">
        <v>3693</v>
      </c>
      <c r="D7426" s="68" t="s">
        <v>3694</v>
      </c>
      <c r="E7426" s="68" t="s">
        <v>4593</v>
      </c>
      <c r="F7426" s="68" t="s">
        <v>4593</v>
      </c>
      <c r="G7426" s="68" t="s">
        <v>4563</v>
      </c>
      <c r="H7426" s="69">
        <v>118020361</v>
      </c>
      <c r="I7426" s="68" t="s">
        <v>5153</v>
      </c>
      <c r="J7426" s="70"/>
      <c r="K7426" s="68"/>
    </row>
    <row r="7427" spans="1:11">
      <c r="A7427" s="67" t="s">
        <v>3731</v>
      </c>
      <c r="B7427" s="68" t="s">
        <v>3732</v>
      </c>
      <c r="C7427" s="68" t="s">
        <v>3693</v>
      </c>
      <c r="D7427" s="68" t="s">
        <v>3694</v>
      </c>
      <c r="E7427" s="68" t="s">
        <v>4593</v>
      </c>
      <c r="F7427" s="68" t="s">
        <v>4593</v>
      </c>
      <c r="G7427" s="68" t="s">
        <v>4563</v>
      </c>
      <c r="H7427" s="69">
        <v>8867208</v>
      </c>
      <c r="I7427" s="68" t="s">
        <v>5153</v>
      </c>
      <c r="J7427" s="70"/>
      <c r="K7427" s="68"/>
    </row>
    <row r="7428" spans="1:11">
      <c r="A7428" s="67" t="s">
        <v>3733</v>
      </c>
      <c r="B7428" s="68" t="s">
        <v>3734</v>
      </c>
      <c r="C7428" s="68" t="s">
        <v>3693</v>
      </c>
      <c r="D7428" s="68" t="s">
        <v>3694</v>
      </c>
      <c r="E7428" s="68" t="s">
        <v>4593</v>
      </c>
      <c r="F7428" s="68" t="s">
        <v>4593</v>
      </c>
      <c r="G7428" s="68" t="s">
        <v>4563</v>
      </c>
      <c r="H7428" s="69">
        <v>6900826</v>
      </c>
      <c r="I7428" s="68" t="s">
        <v>5153</v>
      </c>
      <c r="J7428" s="70"/>
      <c r="K7428" s="68"/>
    </row>
    <row r="7429" spans="1:11">
      <c r="A7429" s="67" t="s">
        <v>3735</v>
      </c>
      <c r="B7429" s="68" t="s">
        <v>3736</v>
      </c>
      <c r="C7429" s="68" t="s">
        <v>3693</v>
      </c>
      <c r="D7429" s="68" t="s">
        <v>3694</v>
      </c>
      <c r="E7429" s="68" t="s">
        <v>4593</v>
      </c>
      <c r="F7429" s="68" t="s">
        <v>4593</v>
      </c>
      <c r="G7429" s="68" t="s">
        <v>4563</v>
      </c>
      <c r="H7429" s="69">
        <v>20201790</v>
      </c>
      <c r="I7429" s="68" t="s">
        <v>5153</v>
      </c>
      <c r="J7429" s="70"/>
      <c r="K7429" s="68"/>
    </row>
    <row r="7430" spans="1:11">
      <c r="A7430" s="67" t="s">
        <v>4346</v>
      </c>
      <c r="B7430" s="68" t="s">
        <v>4347</v>
      </c>
      <c r="C7430" s="68" t="s">
        <v>3693</v>
      </c>
      <c r="D7430" s="68" t="s">
        <v>3694</v>
      </c>
      <c r="E7430" s="68" t="s">
        <v>4593</v>
      </c>
      <c r="F7430" s="68" t="s">
        <v>4593</v>
      </c>
      <c r="G7430" s="68" t="s">
        <v>4563</v>
      </c>
      <c r="H7430" s="69">
        <v>101556652</v>
      </c>
      <c r="I7430" s="68" t="s">
        <v>5153</v>
      </c>
      <c r="J7430" s="70"/>
      <c r="K7430" s="68"/>
    </row>
    <row r="7431" spans="1:11">
      <c r="A7431" s="67" t="s">
        <v>3755</v>
      </c>
      <c r="B7431" s="68" t="s">
        <v>3756</v>
      </c>
      <c r="C7431" s="68" t="s">
        <v>3749</v>
      </c>
      <c r="D7431" s="68" t="s">
        <v>3750</v>
      </c>
      <c r="E7431" s="68" t="s">
        <v>4593</v>
      </c>
      <c r="F7431" s="68" t="s">
        <v>4593</v>
      </c>
      <c r="G7431" s="68" t="s">
        <v>4563</v>
      </c>
      <c r="H7431" s="69">
        <v>172414</v>
      </c>
      <c r="I7431" s="68" t="s">
        <v>5153</v>
      </c>
      <c r="J7431" s="70"/>
      <c r="K7431" s="68"/>
    </row>
    <row r="7432" spans="1:11">
      <c r="A7432" s="67" t="s">
        <v>4259</v>
      </c>
      <c r="B7432" s="68" t="s">
        <v>4260</v>
      </c>
      <c r="C7432" s="68" t="s">
        <v>3749</v>
      </c>
      <c r="D7432" s="68" t="s">
        <v>3750</v>
      </c>
      <c r="E7432" s="68" t="s">
        <v>4593</v>
      </c>
      <c r="F7432" s="68" t="s">
        <v>4593</v>
      </c>
      <c r="G7432" s="68" t="s">
        <v>4563</v>
      </c>
      <c r="H7432" s="69">
        <v>3325025</v>
      </c>
      <c r="I7432" s="68" t="s">
        <v>5153</v>
      </c>
      <c r="J7432" s="70"/>
      <c r="K7432" s="68"/>
    </row>
    <row r="7433" spans="1:11">
      <c r="A7433" s="67" t="s">
        <v>3793</v>
      </c>
      <c r="B7433" s="68" t="s">
        <v>3794</v>
      </c>
      <c r="C7433" s="68" t="s">
        <v>3783</v>
      </c>
      <c r="D7433" s="68" t="s">
        <v>3784</v>
      </c>
      <c r="E7433" s="68" t="s">
        <v>4593</v>
      </c>
      <c r="F7433" s="68" t="s">
        <v>4593</v>
      </c>
      <c r="G7433" s="68" t="s">
        <v>4563</v>
      </c>
      <c r="H7433" s="69">
        <v>867750</v>
      </c>
      <c r="I7433" s="68" t="s">
        <v>5153</v>
      </c>
      <c r="J7433" s="70"/>
      <c r="K7433" s="68"/>
    </row>
    <row r="7434" spans="1:11">
      <c r="A7434" s="67" t="s">
        <v>3809</v>
      </c>
      <c r="B7434" s="68" t="s">
        <v>3810</v>
      </c>
      <c r="C7434" s="68" t="s">
        <v>3805</v>
      </c>
      <c r="D7434" s="68" t="s">
        <v>3806</v>
      </c>
      <c r="E7434" s="68" t="s">
        <v>4593</v>
      </c>
      <c r="F7434" s="68" t="s">
        <v>4593</v>
      </c>
      <c r="G7434" s="68" t="s">
        <v>4563</v>
      </c>
      <c r="H7434" s="69">
        <v>2440815</v>
      </c>
      <c r="I7434" s="68" t="s">
        <v>5153</v>
      </c>
      <c r="J7434" s="70"/>
      <c r="K7434" s="68"/>
    </row>
    <row r="7435" spans="1:11">
      <c r="A7435" s="67" t="s">
        <v>3811</v>
      </c>
      <c r="B7435" s="68" t="s">
        <v>3812</v>
      </c>
      <c r="C7435" s="68" t="s">
        <v>3805</v>
      </c>
      <c r="D7435" s="68" t="s">
        <v>3806</v>
      </c>
      <c r="E7435" s="68" t="s">
        <v>4593</v>
      </c>
      <c r="F7435" s="68" t="s">
        <v>4593</v>
      </c>
      <c r="G7435" s="68" t="s">
        <v>4563</v>
      </c>
      <c r="H7435" s="69">
        <v>209864259</v>
      </c>
      <c r="I7435" s="68" t="s">
        <v>5153</v>
      </c>
      <c r="J7435" s="70"/>
      <c r="K7435" s="68"/>
    </row>
    <row r="7436" spans="1:11">
      <c r="A7436" s="67" t="s">
        <v>3830</v>
      </c>
      <c r="B7436" s="68" t="s">
        <v>3831</v>
      </c>
      <c r="C7436" s="68" t="s">
        <v>3824</v>
      </c>
      <c r="D7436" s="68" t="s">
        <v>3825</v>
      </c>
      <c r="E7436" s="68" t="s">
        <v>4593</v>
      </c>
      <c r="F7436" s="68" t="s">
        <v>4593</v>
      </c>
      <c r="G7436" s="68" t="s">
        <v>4563</v>
      </c>
      <c r="H7436" s="69">
        <v>1555621</v>
      </c>
      <c r="I7436" s="68" t="s">
        <v>5153</v>
      </c>
      <c r="J7436" s="70"/>
      <c r="K7436" s="68"/>
    </row>
    <row r="7437" spans="1:11">
      <c r="A7437" s="67" t="s">
        <v>3832</v>
      </c>
      <c r="B7437" s="68" t="s">
        <v>3833</v>
      </c>
      <c r="C7437" s="68" t="s">
        <v>3824</v>
      </c>
      <c r="D7437" s="68" t="s">
        <v>3825</v>
      </c>
      <c r="E7437" s="68" t="s">
        <v>4593</v>
      </c>
      <c r="F7437" s="68" t="s">
        <v>4593</v>
      </c>
      <c r="G7437" s="68" t="s">
        <v>4563</v>
      </c>
      <c r="H7437" s="69">
        <v>130077804</v>
      </c>
      <c r="I7437" s="68" t="s">
        <v>5153</v>
      </c>
      <c r="J7437" s="70"/>
      <c r="K7437" s="68"/>
    </row>
    <row r="7438" spans="1:11">
      <c r="A7438" s="67" t="s">
        <v>3882</v>
      </c>
      <c r="B7438" s="68" t="s">
        <v>3883</v>
      </c>
      <c r="C7438" s="68" t="s">
        <v>3846</v>
      </c>
      <c r="D7438" s="68" t="s">
        <v>3847</v>
      </c>
      <c r="E7438" s="68" t="s">
        <v>4593</v>
      </c>
      <c r="F7438" s="68" t="s">
        <v>4593</v>
      </c>
      <c r="G7438" s="68" t="s">
        <v>4563</v>
      </c>
      <c r="H7438" s="69">
        <v>51656</v>
      </c>
      <c r="I7438" s="68" t="s">
        <v>5153</v>
      </c>
      <c r="J7438" s="70"/>
      <c r="K7438" s="68"/>
    </row>
    <row r="7439" spans="1:11">
      <c r="A7439" s="67" t="s">
        <v>3884</v>
      </c>
      <c r="B7439" s="68" t="s">
        <v>3885</v>
      </c>
      <c r="C7439" s="68" t="s">
        <v>3846</v>
      </c>
      <c r="D7439" s="68" t="s">
        <v>3847</v>
      </c>
      <c r="E7439" s="68" t="s">
        <v>4593</v>
      </c>
      <c r="F7439" s="68" t="s">
        <v>4593</v>
      </c>
      <c r="G7439" s="68" t="s">
        <v>4563</v>
      </c>
      <c r="H7439" s="69">
        <v>107991411</v>
      </c>
      <c r="I7439" s="68" t="s">
        <v>5153</v>
      </c>
      <c r="J7439" s="70"/>
      <c r="K7439" s="68"/>
    </row>
    <row r="7440" spans="1:11">
      <c r="A7440" s="67" t="s">
        <v>3886</v>
      </c>
      <c r="B7440" s="68" t="s">
        <v>3887</v>
      </c>
      <c r="C7440" s="68" t="s">
        <v>3846</v>
      </c>
      <c r="D7440" s="68" t="s">
        <v>3847</v>
      </c>
      <c r="E7440" s="68" t="s">
        <v>4593</v>
      </c>
      <c r="F7440" s="68" t="s">
        <v>4593</v>
      </c>
      <c r="G7440" s="68" t="s">
        <v>4563</v>
      </c>
      <c r="H7440" s="69">
        <v>22696876</v>
      </c>
      <c r="I7440" s="68" t="s">
        <v>5153</v>
      </c>
      <c r="J7440" s="70"/>
      <c r="K7440" s="68"/>
    </row>
    <row r="7441" spans="1:11">
      <c r="A7441" s="67" t="s">
        <v>4439</v>
      </c>
      <c r="B7441" s="68" t="s">
        <v>4440</v>
      </c>
      <c r="C7441" s="68" t="s">
        <v>3846</v>
      </c>
      <c r="D7441" s="68" t="s">
        <v>3847</v>
      </c>
      <c r="E7441" s="68" t="s">
        <v>4593</v>
      </c>
      <c r="F7441" s="68" t="s">
        <v>4593</v>
      </c>
      <c r="G7441" s="68" t="s">
        <v>4563</v>
      </c>
      <c r="H7441" s="69">
        <v>744949</v>
      </c>
      <c r="I7441" s="68" t="s">
        <v>5153</v>
      </c>
      <c r="J7441" s="70"/>
      <c r="K7441" s="68"/>
    </row>
    <row r="7442" spans="1:11">
      <c r="A7442" s="67" t="s">
        <v>4196</v>
      </c>
      <c r="B7442" s="68" t="s">
        <v>4197</v>
      </c>
      <c r="C7442" s="68" t="s">
        <v>3846</v>
      </c>
      <c r="D7442" s="68" t="s">
        <v>3847</v>
      </c>
      <c r="E7442" s="68" t="s">
        <v>4593</v>
      </c>
      <c r="F7442" s="68" t="s">
        <v>4593</v>
      </c>
      <c r="G7442" s="68" t="s">
        <v>4563</v>
      </c>
      <c r="H7442" s="69">
        <v>3384808</v>
      </c>
      <c r="I7442" s="68" t="s">
        <v>5153</v>
      </c>
      <c r="J7442" s="70"/>
      <c r="K7442" s="68"/>
    </row>
    <row r="7443" spans="1:11">
      <c r="A7443" s="67" t="s">
        <v>3910</v>
      </c>
      <c r="B7443" s="68" t="s">
        <v>3911</v>
      </c>
      <c r="C7443" s="68" t="s">
        <v>3900</v>
      </c>
      <c r="D7443" s="68" t="s">
        <v>3901</v>
      </c>
      <c r="E7443" s="68" t="s">
        <v>4593</v>
      </c>
      <c r="F7443" s="68" t="s">
        <v>4593</v>
      </c>
      <c r="G7443" s="68" t="s">
        <v>4563</v>
      </c>
      <c r="H7443" s="69">
        <v>541200</v>
      </c>
      <c r="I7443" s="68" t="s">
        <v>5153</v>
      </c>
      <c r="J7443" s="70"/>
      <c r="K7443" s="68"/>
    </row>
    <row r="7444" spans="1:11">
      <c r="A7444" s="67" t="s">
        <v>3912</v>
      </c>
      <c r="B7444" s="68" t="s">
        <v>3913</v>
      </c>
      <c r="C7444" s="68" t="s">
        <v>3900</v>
      </c>
      <c r="D7444" s="68" t="s">
        <v>3901</v>
      </c>
      <c r="E7444" s="68" t="s">
        <v>4593</v>
      </c>
      <c r="F7444" s="68" t="s">
        <v>4593</v>
      </c>
      <c r="G7444" s="68" t="s">
        <v>4563</v>
      </c>
      <c r="H7444" s="69">
        <v>382554361</v>
      </c>
      <c r="I7444" s="68" t="s">
        <v>5153</v>
      </c>
      <c r="J7444" s="70"/>
      <c r="K7444" s="68"/>
    </row>
    <row r="7445" spans="1:11">
      <c r="A7445" s="67" t="s">
        <v>3984</v>
      </c>
      <c r="B7445" s="68" t="s">
        <v>3985</v>
      </c>
      <c r="C7445" s="68" t="s">
        <v>3970</v>
      </c>
      <c r="D7445" s="68" t="s">
        <v>3971</v>
      </c>
      <c r="E7445" s="68" t="s">
        <v>4593</v>
      </c>
      <c r="F7445" s="68" t="s">
        <v>4593</v>
      </c>
      <c r="G7445" s="68" t="s">
        <v>4563</v>
      </c>
      <c r="H7445" s="69">
        <v>713950</v>
      </c>
      <c r="I7445" s="68" t="s">
        <v>5153</v>
      </c>
      <c r="J7445" s="70"/>
      <c r="K7445" s="68"/>
    </row>
    <row r="7446" spans="1:11">
      <c r="A7446" s="67" t="s">
        <v>4074</v>
      </c>
      <c r="B7446" s="68" t="s">
        <v>4075</v>
      </c>
      <c r="C7446" s="68" t="s">
        <v>4072</v>
      </c>
      <c r="D7446" s="68" t="s">
        <v>4073</v>
      </c>
      <c r="E7446" s="68" t="s">
        <v>4593</v>
      </c>
      <c r="F7446" s="68" t="s">
        <v>4593</v>
      </c>
      <c r="G7446" s="68" t="s">
        <v>4563</v>
      </c>
      <c r="H7446" s="69">
        <v>4301198</v>
      </c>
      <c r="I7446" s="68" t="s">
        <v>5153</v>
      </c>
      <c r="J7446" s="70"/>
      <c r="K7446" s="68"/>
    </row>
    <row r="7447" spans="1:11">
      <c r="A7447" s="67" t="s">
        <v>4076</v>
      </c>
      <c r="B7447" s="68" t="s">
        <v>4077</v>
      </c>
      <c r="C7447" s="68" t="s">
        <v>4072</v>
      </c>
      <c r="D7447" s="68" t="s">
        <v>4073</v>
      </c>
      <c r="E7447" s="68" t="s">
        <v>4593</v>
      </c>
      <c r="F7447" s="68" t="s">
        <v>4593</v>
      </c>
      <c r="G7447" s="68" t="s">
        <v>4563</v>
      </c>
      <c r="H7447" s="69">
        <v>2070000</v>
      </c>
      <c r="I7447" s="68" t="s">
        <v>5153</v>
      </c>
      <c r="J7447" s="70"/>
      <c r="K7447" s="68"/>
    </row>
    <row r="7448" spans="1:11">
      <c r="A7448" s="67" t="s">
        <v>4078</v>
      </c>
      <c r="B7448" s="68" t="s">
        <v>4079</v>
      </c>
      <c r="C7448" s="68" t="s">
        <v>4072</v>
      </c>
      <c r="D7448" s="68" t="s">
        <v>4073</v>
      </c>
      <c r="E7448" s="68" t="s">
        <v>4593</v>
      </c>
      <c r="F7448" s="68" t="s">
        <v>4593</v>
      </c>
      <c r="G7448" s="68" t="s">
        <v>4563</v>
      </c>
      <c r="H7448" s="69">
        <v>23644011</v>
      </c>
      <c r="I7448" s="68" t="s">
        <v>5153</v>
      </c>
      <c r="J7448" s="70"/>
      <c r="K7448" s="68"/>
    </row>
    <row r="7449" spans="1:11">
      <c r="A7449" s="67" t="s">
        <v>4465</v>
      </c>
      <c r="B7449" s="68" t="s">
        <v>4466</v>
      </c>
      <c r="C7449" s="68" t="s">
        <v>4072</v>
      </c>
      <c r="D7449" s="68" t="s">
        <v>4073</v>
      </c>
      <c r="E7449" s="68" t="s">
        <v>4593</v>
      </c>
      <c r="F7449" s="68" t="s">
        <v>4593</v>
      </c>
      <c r="G7449" s="68" t="s">
        <v>4563</v>
      </c>
      <c r="H7449" s="69">
        <v>3393758</v>
      </c>
      <c r="I7449" s="68" t="s">
        <v>5153</v>
      </c>
      <c r="J7449" s="70"/>
      <c r="K7449" s="68"/>
    </row>
    <row r="7450" spans="1:11">
      <c r="A7450" s="67" t="s">
        <v>4092</v>
      </c>
      <c r="B7450" s="68" t="s">
        <v>4093</v>
      </c>
      <c r="C7450" s="68" t="s">
        <v>4088</v>
      </c>
      <c r="D7450" s="68" t="s">
        <v>4089</v>
      </c>
      <c r="E7450" s="68" t="s">
        <v>4593</v>
      </c>
      <c r="F7450" s="68" t="s">
        <v>4593</v>
      </c>
      <c r="G7450" s="68" t="s">
        <v>4563</v>
      </c>
      <c r="H7450" s="69">
        <v>7764604</v>
      </c>
      <c r="I7450" s="68" t="s">
        <v>5153</v>
      </c>
      <c r="J7450" s="70"/>
      <c r="K7450" s="68"/>
    </row>
    <row r="7451" spans="1:11">
      <c r="A7451" s="67" t="s">
        <v>4490</v>
      </c>
      <c r="B7451" s="68" t="s">
        <v>4491</v>
      </c>
      <c r="C7451" s="68" t="s">
        <v>4126</v>
      </c>
      <c r="D7451" s="68" t="s">
        <v>4127</v>
      </c>
      <c r="E7451" s="68" t="s">
        <v>4593</v>
      </c>
      <c r="F7451" s="68" t="s">
        <v>4593</v>
      </c>
      <c r="G7451" s="68" t="s">
        <v>4563</v>
      </c>
      <c r="H7451" s="69">
        <v>6112167</v>
      </c>
      <c r="I7451" s="68" t="s">
        <v>5153</v>
      </c>
      <c r="J7451" s="70"/>
      <c r="K7451" s="68"/>
    </row>
    <row r="7452" spans="1:11">
      <c r="A7452" s="67" t="s">
        <v>4164</v>
      </c>
      <c r="B7452" s="68" t="s">
        <v>4165</v>
      </c>
      <c r="C7452" s="68" t="s">
        <v>4166</v>
      </c>
      <c r="D7452" s="68" t="s">
        <v>4167</v>
      </c>
      <c r="E7452" s="68" t="s">
        <v>4593</v>
      </c>
      <c r="F7452" s="68" t="s">
        <v>4593</v>
      </c>
      <c r="G7452" s="68" t="s">
        <v>4563</v>
      </c>
      <c r="H7452" s="69">
        <v>16439186</v>
      </c>
      <c r="I7452" s="68" t="s">
        <v>5153</v>
      </c>
      <c r="J7452" s="70"/>
      <c r="K7452" s="68"/>
    </row>
    <row r="7453" spans="1:11">
      <c r="A7453" s="67" t="s">
        <v>4168</v>
      </c>
      <c r="B7453" s="68" t="s">
        <v>4169</v>
      </c>
      <c r="C7453" s="68" t="s">
        <v>4166</v>
      </c>
      <c r="D7453" s="68" t="s">
        <v>4167</v>
      </c>
      <c r="E7453" s="68" t="s">
        <v>4593</v>
      </c>
      <c r="F7453" s="68" t="s">
        <v>4593</v>
      </c>
      <c r="G7453" s="68" t="s">
        <v>4563</v>
      </c>
      <c r="H7453" s="69">
        <v>20892281</v>
      </c>
      <c r="I7453" s="68" t="s">
        <v>5153</v>
      </c>
      <c r="J7453" s="70"/>
      <c r="K7453" s="68"/>
    </row>
    <row r="7454" spans="1:11">
      <c r="A7454" s="67" t="s">
        <v>4172</v>
      </c>
      <c r="B7454" s="68" t="s">
        <v>4173</v>
      </c>
      <c r="C7454" s="68" t="s">
        <v>4174</v>
      </c>
      <c r="D7454" s="68" t="s">
        <v>4175</v>
      </c>
      <c r="E7454" s="68" t="s">
        <v>4593</v>
      </c>
      <c r="F7454" s="68" t="s">
        <v>4593</v>
      </c>
      <c r="G7454" s="68" t="s">
        <v>4563</v>
      </c>
      <c r="H7454" s="69">
        <v>3496204</v>
      </c>
      <c r="I7454" s="68" t="s">
        <v>5153</v>
      </c>
      <c r="J7454" s="70"/>
      <c r="K7454" s="68"/>
    </row>
    <row r="7455" spans="1:11">
      <c r="A7455" s="67" t="s">
        <v>4176</v>
      </c>
      <c r="B7455" s="68" t="s">
        <v>4177</v>
      </c>
      <c r="C7455" s="68" t="s">
        <v>4174</v>
      </c>
      <c r="D7455" s="68" t="s">
        <v>4175</v>
      </c>
      <c r="E7455" s="68" t="s">
        <v>4593</v>
      </c>
      <c r="F7455" s="68" t="s">
        <v>4593</v>
      </c>
      <c r="G7455" s="68" t="s">
        <v>4563</v>
      </c>
      <c r="H7455" s="69">
        <v>53048344</v>
      </c>
      <c r="I7455" s="68" t="s">
        <v>5153</v>
      </c>
      <c r="J7455" s="70"/>
      <c r="K7455" s="68"/>
    </row>
    <row r="7456" spans="1:11">
      <c r="A7456" s="67" t="s">
        <v>4178</v>
      </c>
      <c r="B7456" s="68" t="s">
        <v>4179</v>
      </c>
      <c r="C7456" s="68" t="s">
        <v>4174</v>
      </c>
      <c r="D7456" s="68" t="s">
        <v>4175</v>
      </c>
      <c r="E7456" s="68" t="s">
        <v>4593</v>
      </c>
      <c r="F7456" s="68" t="s">
        <v>4593</v>
      </c>
      <c r="G7456" s="68" t="s">
        <v>4563</v>
      </c>
      <c r="H7456" s="69">
        <v>8178937</v>
      </c>
      <c r="I7456" s="68" t="s">
        <v>5153</v>
      </c>
      <c r="J7456" s="70"/>
      <c r="K7456" s="68"/>
    </row>
    <row r="7457" spans="1:11">
      <c r="A7457" s="67" t="s">
        <v>4180</v>
      </c>
      <c r="B7457" s="68" t="s">
        <v>4181</v>
      </c>
      <c r="C7457" s="68" t="s">
        <v>4174</v>
      </c>
      <c r="D7457" s="68" t="s">
        <v>4175</v>
      </c>
      <c r="E7457" s="68" t="s">
        <v>4593</v>
      </c>
      <c r="F7457" s="68" t="s">
        <v>4593</v>
      </c>
      <c r="G7457" s="68" t="s">
        <v>4563</v>
      </c>
      <c r="H7457" s="69">
        <v>0</v>
      </c>
      <c r="I7457" s="68" t="s">
        <v>5153</v>
      </c>
      <c r="J7457" s="70"/>
      <c r="K7457" s="68"/>
    </row>
    <row r="7458" spans="1:11">
      <c r="A7458" s="67" t="s">
        <v>4182</v>
      </c>
      <c r="B7458" s="68" t="s">
        <v>4183</v>
      </c>
      <c r="C7458" s="68" t="s">
        <v>4184</v>
      </c>
      <c r="D7458" s="68" t="s">
        <v>4185</v>
      </c>
      <c r="E7458" s="68" t="s">
        <v>4593</v>
      </c>
      <c r="F7458" s="68" t="s">
        <v>4593</v>
      </c>
      <c r="G7458" s="68" t="s">
        <v>4563</v>
      </c>
      <c r="H7458" s="69">
        <v>2750000</v>
      </c>
      <c r="I7458" s="68" t="s">
        <v>5153</v>
      </c>
      <c r="J7458" s="70"/>
      <c r="K7458" s="68"/>
    </row>
    <row r="7459" spans="1:11">
      <c r="A7459" s="67" t="s">
        <v>3611</v>
      </c>
      <c r="B7459" s="68" t="s">
        <v>3612</v>
      </c>
      <c r="C7459" s="68" t="s">
        <v>3607</v>
      </c>
      <c r="D7459" s="68" t="s">
        <v>3608</v>
      </c>
      <c r="E7459" s="68" t="s">
        <v>4593</v>
      </c>
      <c r="F7459" s="68" t="s">
        <v>4593</v>
      </c>
      <c r="G7459" s="68" t="s">
        <v>4563</v>
      </c>
      <c r="H7459" s="69">
        <v>1912533</v>
      </c>
      <c r="I7459" s="68" t="s">
        <v>5153</v>
      </c>
      <c r="J7459" s="70"/>
      <c r="K7459" s="68"/>
    </row>
    <row r="7460" spans="1:11">
      <c r="A7460" s="67" t="s">
        <v>3613</v>
      </c>
      <c r="B7460" s="68" t="s">
        <v>3614</v>
      </c>
      <c r="C7460" s="68" t="s">
        <v>3607</v>
      </c>
      <c r="D7460" s="68" t="s">
        <v>3608</v>
      </c>
      <c r="E7460" s="68" t="s">
        <v>4593</v>
      </c>
      <c r="F7460" s="68" t="s">
        <v>4593</v>
      </c>
      <c r="G7460" s="68" t="s">
        <v>4563</v>
      </c>
      <c r="H7460" s="69">
        <v>611725996</v>
      </c>
      <c r="I7460" s="68" t="s">
        <v>5153</v>
      </c>
      <c r="J7460" s="70"/>
      <c r="K7460" s="68"/>
    </row>
    <row r="7461" spans="1:11">
      <c r="A7461" s="67" t="s">
        <v>4304</v>
      </c>
      <c r="B7461" s="68" t="s">
        <v>4305</v>
      </c>
      <c r="C7461" s="68" t="s">
        <v>3607</v>
      </c>
      <c r="D7461" s="68" t="s">
        <v>3608</v>
      </c>
      <c r="E7461" s="68" t="s">
        <v>4593</v>
      </c>
      <c r="F7461" s="68" t="s">
        <v>4593</v>
      </c>
      <c r="G7461" s="68" t="s">
        <v>4563</v>
      </c>
      <c r="H7461" s="69">
        <v>24306662</v>
      </c>
      <c r="I7461" s="68" t="s">
        <v>5153</v>
      </c>
      <c r="J7461" s="70"/>
      <c r="K7461" s="68"/>
    </row>
    <row r="7462" spans="1:11">
      <c r="A7462" s="67" t="s">
        <v>4578</v>
      </c>
      <c r="B7462" s="68" t="s">
        <v>4579</v>
      </c>
      <c r="C7462" s="68" t="s">
        <v>3607</v>
      </c>
      <c r="D7462" s="68" t="s">
        <v>3608</v>
      </c>
      <c r="E7462" s="68" t="s">
        <v>4593</v>
      </c>
      <c r="F7462" s="68" t="s">
        <v>4593</v>
      </c>
      <c r="G7462" s="68" t="s">
        <v>4563</v>
      </c>
      <c r="H7462" s="69">
        <v>68049895</v>
      </c>
      <c r="I7462" s="68" t="s">
        <v>5153</v>
      </c>
      <c r="J7462" s="70"/>
      <c r="K7462" s="68"/>
    </row>
    <row r="7463" spans="1:11">
      <c r="A7463" s="67" t="s">
        <v>4591</v>
      </c>
      <c r="B7463" s="68" t="s">
        <v>4592</v>
      </c>
      <c r="C7463" s="68" t="s">
        <v>3607</v>
      </c>
      <c r="D7463" s="68" t="s">
        <v>3608</v>
      </c>
      <c r="E7463" s="68" t="s">
        <v>4593</v>
      </c>
      <c r="F7463" s="68" t="s">
        <v>4593</v>
      </c>
      <c r="G7463" s="68" t="s">
        <v>4563</v>
      </c>
      <c r="H7463" s="69">
        <v>106693901</v>
      </c>
      <c r="I7463" s="68" t="s">
        <v>5153</v>
      </c>
      <c r="J7463" s="70"/>
      <c r="K7463" s="68"/>
    </row>
    <row r="7464" spans="1:11">
      <c r="A7464" s="67" t="s">
        <v>4224</v>
      </c>
      <c r="B7464" s="68" t="s">
        <v>4225</v>
      </c>
      <c r="C7464" s="68" t="s">
        <v>3607</v>
      </c>
      <c r="D7464" s="68" t="s">
        <v>3608</v>
      </c>
      <c r="E7464" s="68" t="s">
        <v>4593</v>
      </c>
      <c r="F7464" s="68" t="s">
        <v>4593</v>
      </c>
      <c r="G7464" s="68" t="s">
        <v>4563</v>
      </c>
      <c r="H7464" s="69">
        <v>30230381</v>
      </c>
      <c r="I7464" s="68" t="s">
        <v>5153</v>
      </c>
      <c r="J7464" s="70"/>
      <c r="K7464" s="68"/>
    </row>
    <row r="7465" spans="1:11">
      <c r="A7465" s="67" t="s">
        <v>4580</v>
      </c>
      <c r="B7465" s="68" t="s">
        <v>4581</v>
      </c>
      <c r="C7465" s="68" t="s">
        <v>3607</v>
      </c>
      <c r="D7465" s="68" t="s">
        <v>3608</v>
      </c>
      <c r="E7465" s="68" t="s">
        <v>4593</v>
      </c>
      <c r="F7465" s="68" t="s">
        <v>4593</v>
      </c>
      <c r="G7465" s="68" t="s">
        <v>4563</v>
      </c>
      <c r="H7465" s="69">
        <v>74185754</v>
      </c>
      <c r="I7465" s="68" t="s">
        <v>5153</v>
      </c>
      <c r="J7465" s="70"/>
      <c r="K7465" s="68"/>
    </row>
    <row r="7466" spans="1:11">
      <c r="A7466" s="67" t="s">
        <v>4594</v>
      </c>
      <c r="B7466" s="68" t="s">
        <v>4595</v>
      </c>
      <c r="C7466" s="68" t="s">
        <v>3607</v>
      </c>
      <c r="D7466" s="68" t="s">
        <v>3608</v>
      </c>
      <c r="E7466" s="68" t="s">
        <v>4593</v>
      </c>
      <c r="F7466" s="68" t="s">
        <v>4593</v>
      </c>
      <c r="G7466" s="68" t="s">
        <v>4563</v>
      </c>
      <c r="H7466" s="69">
        <v>62488147</v>
      </c>
      <c r="I7466" s="68" t="s">
        <v>5153</v>
      </c>
      <c r="J7466" s="70"/>
      <c r="K7466" s="68"/>
    </row>
    <row r="7467" spans="1:11">
      <c r="A7467" s="67" t="s">
        <v>5097</v>
      </c>
      <c r="B7467" s="68" t="s">
        <v>4677</v>
      </c>
      <c r="C7467" s="68" t="s">
        <v>3607</v>
      </c>
      <c r="D7467" s="68" t="s">
        <v>3608</v>
      </c>
      <c r="E7467" s="68" t="s">
        <v>4593</v>
      </c>
      <c r="F7467" s="68" t="s">
        <v>4593</v>
      </c>
      <c r="G7467" s="68" t="s">
        <v>4563</v>
      </c>
      <c r="H7467" s="69">
        <v>449330</v>
      </c>
      <c r="I7467" s="68" t="s">
        <v>5153</v>
      </c>
      <c r="J7467" s="70"/>
      <c r="K7467" s="68"/>
    </row>
    <row r="7468" spans="1:11">
      <c r="A7468" s="67" t="s">
        <v>5067</v>
      </c>
      <c r="B7468" s="68" t="s">
        <v>4678</v>
      </c>
      <c r="C7468" s="68" t="s">
        <v>3607</v>
      </c>
      <c r="D7468" s="68" t="s">
        <v>3608</v>
      </c>
      <c r="E7468" s="68" t="s">
        <v>4593</v>
      </c>
      <c r="F7468" s="68" t="s">
        <v>4593</v>
      </c>
      <c r="G7468" s="68" t="s">
        <v>4563</v>
      </c>
      <c r="H7468" s="69">
        <v>28589450</v>
      </c>
      <c r="I7468" s="68" t="s">
        <v>5153</v>
      </c>
      <c r="J7468" s="70"/>
      <c r="K7468" s="68"/>
    </row>
    <row r="7469" spans="1:11">
      <c r="A7469" s="67" t="s">
        <v>5091</v>
      </c>
      <c r="B7469" s="68" t="s">
        <v>4671</v>
      </c>
      <c r="C7469" s="68" t="s">
        <v>3607</v>
      </c>
      <c r="D7469" s="68" t="s">
        <v>3608</v>
      </c>
      <c r="E7469" s="68" t="s">
        <v>4593</v>
      </c>
      <c r="F7469" s="68" t="s">
        <v>4593</v>
      </c>
      <c r="G7469" s="68" t="s">
        <v>4563</v>
      </c>
      <c r="H7469" s="69">
        <v>10623763</v>
      </c>
      <c r="I7469" s="68" t="s">
        <v>5153</v>
      </c>
      <c r="J7469" s="70"/>
      <c r="K7469" s="68"/>
    </row>
    <row r="7470" spans="1:11">
      <c r="A7470" s="67" t="s">
        <v>4582</v>
      </c>
      <c r="B7470" s="68" t="s">
        <v>4583</v>
      </c>
      <c r="C7470" s="68" t="s">
        <v>3607</v>
      </c>
      <c r="D7470" s="68" t="s">
        <v>3608</v>
      </c>
      <c r="E7470" s="68" t="s">
        <v>4593</v>
      </c>
      <c r="F7470" s="68" t="s">
        <v>4593</v>
      </c>
      <c r="G7470" s="68" t="s">
        <v>4563</v>
      </c>
      <c r="H7470" s="69">
        <v>1116214</v>
      </c>
      <c r="I7470" s="68" t="s">
        <v>5153</v>
      </c>
      <c r="J7470" s="70"/>
      <c r="K7470" s="68"/>
    </row>
    <row r="7471" spans="1:11">
      <c r="A7471" s="67" t="s">
        <v>4596</v>
      </c>
      <c r="B7471" s="68" t="s">
        <v>4597</v>
      </c>
      <c r="C7471" s="68" t="s">
        <v>3607</v>
      </c>
      <c r="D7471" s="68" t="s">
        <v>3608</v>
      </c>
      <c r="E7471" s="68" t="s">
        <v>4593</v>
      </c>
      <c r="F7471" s="68" t="s">
        <v>4593</v>
      </c>
      <c r="G7471" s="68" t="s">
        <v>4563</v>
      </c>
      <c r="H7471" s="69">
        <v>4848924</v>
      </c>
      <c r="I7471" s="68" t="s">
        <v>5153</v>
      </c>
      <c r="J7471" s="70"/>
      <c r="K7471" s="68"/>
    </row>
    <row r="7472" spans="1:11">
      <c r="A7472" s="67" t="s">
        <v>5092</v>
      </c>
      <c r="B7472" s="68" t="s">
        <v>5132</v>
      </c>
      <c r="C7472" s="68" t="s">
        <v>3607</v>
      </c>
      <c r="D7472" s="68" t="s">
        <v>3608</v>
      </c>
      <c r="E7472" s="68" t="s">
        <v>4593</v>
      </c>
      <c r="F7472" s="68" t="s">
        <v>4593</v>
      </c>
      <c r="G7472" s="68" t="s">
        <v>4563</v>
      </c>
      <c r="H7472" s="69">
        <v>832635</v>
      </c>
      <c r="I7472" s="68" t="s">
        <v>5153</v>
      </c>
      <c r="J7472" s="70"/>
      <c r="K7472" s="68"/>
    </row>
    <row r="7473" spans="1:11">
      <c r="A7473" s="67" t="s">
        <v>5098</v>
      </c>
      <c r="B7473" s="68" t="s">
        <v>4672</v>
      </c>
      <c r="C7473" s="68" t="s">
        <v>3607</v>
      </c>
      <c r="D7473" s="68" t="s">
        <v>3608</v>
      </c>
      <c r="E7473" s="68" t="s">
        <v>4593</v>
      </c>
      <c r="F7473" s="68" t="s">
        <v>4593</v>
      </c>
      <c r="G7473" s="68" t="s">
        <v>4563</v>
      </c>
      <c r="H7473" s="69">
        <v>1603823</v>
      </c>
      <c r="I7473" s="68" t="s">
        <v>5153</v>
      </c>
      <c r="J7473" s="70"/>
      <c r="K7473" s="68"/>
    </row>
    <row r="7474" spans="1:11">
      <c r="A7474" s="67" t="s">
        <v>5099</v>
      </c>
      <c r="B7474" s="68" t="s">
        <v>5135</v>
      </c>
      <c r="C7474" s="68" t="s">
        <v>3607</v>
      </c>
      <c r="D7474" s="68" t="s">
        <v>3608</v>
      </c>
      <c r="E7474" s="68" t="s">
        <v>4593</v>
      </c>
      <c r="F7474" s="68" t="s">
        <v>4593</v>
      </c>
      <c r="G7474" s="68" t="s">
        <v>4563</v>
      </c>
      <c r="H7474" s="69">
        <v>2100840</v>
      </c>
      <c r="I7474" s="68" t="s">
        <v>5153</v>
      </c>
      <c r="J7474" s="70"/>
      <c r="K7474" s="68"/>
    </row>
    <row r="7475" spans="1:11">
      <c r="A7475" s="67" t="s">
        <v>5100</v>
      </c>
      <c r="B7475" s="68" t="s">
        <v>4679</v>
      </c>
      <c r="C7475" s="68" t="s">
        <v>3607</v>
      </c>
      <c r="D7475" s="68" t="s">
        <v>3608</v>
      </c>
      <c r="E7475" s="68" t="s">
        <v>4593</v>
      </c>
      <c r="F7475" s="68" t="s">
        <v>4593</v>
      </c>
      <c r="G7475" s="68" t="s">
        <v>4563</v>
      </c>
      <c r="H7475" s="69">
        <v>5444344</v>
      </c>
      <c r="I7475" s="68" t="s">
        <v>5153</v>
      </c>
      <c r="J7475" s="70"/>
      <c r="K7475" s="68"/>
    </row>
    <row r="7476" spans="1:11">
      <c r="A7476" s="67" t="s">
        <v>5101</v>
      </c>
      <c r="B7476" s="68" t="s">
        <v>5136</v>
      </c>
      <c r="C7476" s="68" t="s">
        <v>3607</v>
      </c>
      <c r="D7476" s="68" t="s">
        <v>3608</v>
      </c>
      <c r="E7476" s="68" t="s">
        <v>4593</v>
      </c>
      <c r="F7476" s="68" t="s">
        <v>4593</v>
      </c>
      <c r="G7476" s="68" t="s">
        <v>4563</v>
      </c>
      <c r="H7476" s="69">
        <v>268643</v>
      </c>
      <c r="I7476" s="68" t="s">
        <v>5153</v>
      </c>
      <c r="J7476" s="70"/>
      <c r="K7476" s="68"/>
    </row>
    <row r="7477" spans="1:11">
      <c r="A7477" s="67" t="s">
        <v>4388</v>
      </c>
      <c r="B7477" s="68" t="s">
        <v>4389</v>
      </c>
      <c r="C7477" s="68" t="s">
        <v>3607</v>
      </c>
      <c r="D7477" s="68" t="s">
        <v>3608</v>
      </c>
      <c r="E7477" s="68" t="s">
        <v>4593</v>
      </c>
      <c r="F7477" s="68" t="s">
        <v>4593</v>
      </c>
      <c r="G7477" s="68" t="s">
        <v>4563</v>
      </c>
      <c r="H7477" s="69">
        <v>46644088</v>
      </c>
      <c r="I7477" s="68" t="s">
        <v>5153</v>
      </c>
      <c r="J7477" s="70"/>
      <c r="K7477" s="68"/>
    </row>
    <row r="7478" spans="1:11">
      <c r="A7478" s="67" t="s">
        <v>5102</v>
      </c>
      <c r="B7478" s="68" t="s">
        <v>5137</v>
      </c>
      <c r="C7478" s="68" t="s">
        <v>3607</v>
      </c>
      <c r="D7478" s="68" t="s">
        <v>3608</v>
      </c>
      <c r="E7478" s="68" t="s">
        <v>4593</v>
      </c>
      <c r="F7478" s="68" t="s">
        <v>4593</v>
      </c>
      <c r="G7478" s="68" t="s">
        <v>4563</v>
      </c>
      <c r="H7478" s="69">
        <v>4805141</v>
      </c>
      <c r="I7478" s="68" t="s">
        <v>5153</v>
      </c>
      <c r="J7478" s="70"/>
      <c r="K7478" s="68"/>
    </row>
    <row r="7479" spans="1:11">
      <c r="A7479" s="67" t="s">
        <v>5094</v>
      </c>
      <c r="B7479" s="68" t="s">
        <v>5133</v>
      </c>
      <c r="C7479" s="68" t="s">
        <v>3607</v>
      </c>
      <c r="D7479" s="68" t="s">
        <v>3608</v>
      </c>
      <c r="E7479" s="68" t="s">
        <v>4593</v>
      </c>
      <c r="F7479" s="68" t="s">
        <v>4593</v>
      </c>
      <c r="G7479" s="68" t="s">
        <v>4563</v>
      </c>
      <c r="H7479" s="69">
        <v>9403592</v>
      </c>
      <c r="I7479" s="68" t="s">
        <v>5153</v>
      </c>
      <c r="J7479" s="70"/>
      <c r="K7479" s="68"/>
    </row>
    <row r="7480" spans="1:11">
      <c r="A7480" s="67" t="s">
        <v>5096</v>
      </c>
      <c r="B7480" s="68" t="s">
        <v>5134</v>
      </c>
      <c r="C7480" s="68" t="s">
        <v>3607</v>
      </c>
      <c r="D7480" s="68" t="s">
        <v>3608</v>
      </c>
      <c r="E7480" s="68" t="s">
        <v>4593</v>
      </c>
      <c r="F7480" s="68" t="s">
        <v>4593</v>
      </c>
      <c r="G7480" s="68" t="s">
        <v>4563</v>
      </c>
      <c r="H7480" s="69">
        <v>1174133</v>
      </c>
      <c r="I7480" s="68" t="s">
        <v>5153</v>
      </c>
      <c r="J7480" s="70"/>
      <c r="K7480" s="68"/>
    </row>
    <row r="7481" spans="1:11">
      <c r="A7481" s="67" t="s">
        <v>3725</v>
      </c>
      <c r="B7481" s="68" t="s">
        <v>3726</v>
      </c>
      <c r="C7481" s="68" t="s">
        <v>3693</v>
      </c>
      <c r="D7481" s="68" t="s">
        <v>3694</v>
      </c>
      <c r="E7481" s="68" t="s">
        <v>4593</v>
      </c>
      <c r="F7481" s="68" t="s">
        <v>4593</v>
      </c>
      <c r="G7481" s="68" t="s">
        <v>4563</v>
      </c>
      <c r="H7481" s="69">
        <v>125952360</v>
      </c>
      <c r="I7481" s="68" t="s">
        <v>5153</v>
      </c>
      <c r="J7481" s="70"/>
      <c r="K7481" s="68"/>
    </row>
    <row r="7482" spans="1:11">
      <c r="A7482" s="67" t="s">
        <v>3727</v>
      </c>
      <c r="B7482" s="68" t="s">
        <v>3728</v>
      </c>
      <c r="C7482" s="68" t="s">
        <v>3693</v>
      </c>
      <c r="D7482" s="68" t="s">
        <v>3694</v>
      </c>
      <c r="E7482" s="68" t="s">
        <v>4593</v>
      </c>
      <c r="F7482" s="68" t="s">
        <v>4593</v>
      </c>
      <c r="G7482" s="68" t="s">
        <v>4563</v>
      </c>
      <c r="H7482" s="69">
        <v>45637563</v>
      </c>
      <c r="I7482" s="68" t="s">
        <v>5153</v>
      </c>
      <c r="J7482" s="70"/>
      <c r="K7482" s="68"/>
    </row>
    <row r="7483" spans="1:11">
      <c r="A7483" s="67" t="s">
        <v>3729</v>
      </c>
      <c r="B7483" s="68" t="s">
        <v>3730</v>
      </c>
      <c r="C7483" s="68" t="s">
        <v>3693</v>
      </c>
      <c r="D7483" s="68" t="s">
        <v>3694</v>
      </c>
      <c r="E7483" s="68" t="s">
        <v>4593</v>
      </c>
      <c r="F7483" s="68" t="s">
        <v>4593</v>
      </c>
      <c r="G7483" s="68" t="s">
        <v>4563</v>
      </c>
      <c r="H7483" s="69">
        <v>118020360</v>
      </c>
      <c r="I7483" s="68" t="s">
        <v>5153</v>
      </c>
      <c r="J7483" s="70"/>
      <c r="K7483" s="68"/>
    </row>
    <row r="7484" spans="1:11">
      <c r="A7484" s="67" t="s">
        <v>3731</v>
      </c>
      <c r="B7484" s="68" t="s">
        <v>3732</v>
      </c>
      <c r="C7484" s="68" t="s">
        <v>3693</v>
      </c>
      <c r="D7484" s="68" t="s">
        <v>3694</v>
      </c>
      <c r="E7484" s="68" t="s">
        <v>4593</v>
      </c>
      <c r="F7484" s="68" t="s">
        <v>4593</v>
      </c>
      <c r="G7484" s="68" t="s">
        <v>4563</v>
      </c>
      <c r="H7484" s="69">
        <v>8641585</v>
      </c>
      <c r="I7484" s="68" t="s">
        <v>5153</v>
      </c>
      <c r="J7484" s="70"/>
      <c r="K7484" s="68"/>
    </row>
    <row r="7485" spans="1:11">
      <c r="A7485" s="67" t="s">
        <v>3733</v>
      </c>
      <c r="B7485" s="68" t="s">
        <v>3734</v>
      </c>
      <c r="C7485" s="68" t="s">
        <v>3693</v>
      </c>
      <c r="D7485" s="68" t="s">
        <v>3694</v>
      </c>
      <c r="E7485" s="68" t="s">
        <v>4593</v>
      </c>
      <c r="F7485" s="68" t="s">
        <v>4593</v>
      </c>
      <c r="G7485" s="68" t="s">
        <v>4563</v>
      </c>
      <c r="H7485" s="69">
        <v>6900823</v>
      </c>
      <c r="I7485" s="68" t="s">
        <v>5153</v>
      </c>
      <c r="J7485" s="70"/>
      <c r="K7485" s="68"/>
    </row>
    <row r="7486" spans="1:11">
      <c r="A7486" s="67" t="s">
        <v>3735</v>
      </c>
      <c r="B7486" s="68" t="s">
        <v>3736</v>
      </c>
      <c r="C7486" s="68" t="s">
        <v>3693</v>
      </c>
      <c r="D7486" s="68" t="s">
        <v>3694</v>
      </c>
      <c r="E7486" s="68" t="s">
        <v>4593</v>
      </c>
      <c r="F7486" s="68" t="s">
        <v>4593</v>
      </c>
      <c r="G7486" s="68" t="s">
        <v>4563</v>
      </c>
      <c r="H7486" s="69">
        <v>21291710</v>
      </c>
      <c r="I7486" s="68" t="s">
        <v>5153</v>
      </c>
      <c r="J7486" s="70"/>
      <c r="K7486" s="68"/>
    </row>
    <row r="7487" spans="1:11">
      <c r="A7487" s="67" t="s">
        <v>4346</v>
      </c>
      <c r="B7487" s="68" t="s">
        <v>4347</v>
      </c>
      <c r="C7487" s="68" t="s">
        <v>3693</v>
      </c>
      <c r="D7487" s="68" t="s">
        <v>3694</v>
      </c>
      <c r="E7487" s="68" t="s">
        <v>4593</v>
      </c>
      <c r="F7487" s="68" t="s">
        <v>4593</v>
      </c>
      <c r="G7487" s="68" t="s">
        <v>4563</v>
      </c>
      <c r="H7487" s="69">
        <v>101556651</v>
      </c>
      <c r="I7487" s="68" t="s">
        <v>5153</v>
      </c>
      <c r="J7487" s="70"/>
      <c r="K7487" s="68"/>
    </row>
    <row r="7488" spans="1:11">
      <c r="A7488" s="67" t="s">
        <v>3755</v>
      </c>
      <c r="B7488" s="68" t="s">
        <v>3756</v>
      </c>
      <c r="C7488" s="68" t="s">
        <v>3749</v>
      </c>
      <c r="D7488" s="68" t="s">
        <v>3750</v>
      </c>
      <c r="E7488" s="68" t="s">
        <v>4593</v>
      </c>
      <c r="F7488" s="68" t="s">
        <v>4593</v>
      </c>
      <c r="G7488" s="68" t="s">
        <v>4563</v>
      </c>
      <c r="H7488" s="69">
        <v>172414</v>
      </c>
      <c r="I7488" s="68" t="s">
        <v>5153</v>
      </c>
      <c r="J7488" s="70"/>
      <c r="K7488" s="68"/>
    </row>
    <row r="7489" spans="1:11">
      <c r="A7489" s="67" t="s">
        <v>4259</v>
      </c>
      <c r="B7489" s="68" t="s">
        <v>4260</v>
      </c>
      <c r="C7489" s="68" t="s">
        <v>3749</v>
      </c>
      <c r="D7489" s="68" t="s">
        <v>3750</v>
      </c>
      <c r="E7489" s="68" t="s">
        <v>4593</v>
      </c>
      <c r="F7489" s="68" t="s">
        <v>4593</v>
      </c>
      <c r="G7489" s="68" t="s">
        <v>4563</v>
      </c>
      <c r="H7489" s="69">
        <v>3325026</v>
      </c>
      <c r="I7489" s="68" t="s">
        <v>5153</v>
      </c>
      <c r="J7489" s="70"/>
      <c r="K7489" s="68"/>
    </row>
    <row r="7490" spans="1:11">
      <c r="A7490" s="67" t="s">
        <v>3793</v>
      </c>
      <c r="B7490" s="68" t="s">
        <v>3794</v>
      </c>
      <c r="C7490" s="68" t="s">
        <v>3783</v>
      </c>
      <c r="D7490" s="68" t="s">
        <v>3784</v>
      </c>
      <c r="E7490" s="68" t="s">
        <v>4593</v>
      </c>
      <c r="F7490" s="68" t="s">
        <v>4593</v>
      </c>
      <c r="G7490" s="68" t="s">
        <v>4563</v>
      </c>
      <c r="H7490" s="69">
        <v>867750</v>
      </c>
      <c r="I7490" s="68" t="s">
        <v>5153</v>
      </c>
      <c r="J7490" s="70"/>
      <c r="K7490" s="68"/>
    </row>
    <row r="7491" spans="1:11">
      <c r="A7491" s="67" t="s">
        <v>3809</v>
      </c>
      <c r="B7491" s="68" t="s">
        <v>3810</v>
      </c>
      <c r="C7491" s="68" t="s">
        <v>3805</v>
      </c>
      <c r="D7491" s="68" t="s">
        <v>3806</v>
      </c>
      <c r="E7491" s="68" t="s">
        <v>4593</v>
      </c>
      <c r="F7491" s="68" t="s">
        <v>4593</v>
      </c>
      <c r="G7491" s="68" t="s">
        <v>4563</v>
      </c>
      <c r="H7491" s="69">
        <v>2338443</v>
      </c>
      <c r="I7491" s="68" t="s">
        <v>5153</v>
      </c>
      <c r="J7491" s="70"/>
      <c r="K7491" s="68"/>
    </row>
    <row r="7492" spans="1:11">
      <c r="A7492" s="67" t="s">
        <v>3811</v>
      </c>
      <c r="B7492" s="68" t="s">
        <v>3812</v>
      </c>
      <c r="C7492" s="68" t="s">
        <v>3805</v>
      </c>
      <c r="D7492" s="68" t="s">
        <v>3806</v>
      </c>
      <c r="E7492" s="68" t="s">
        <v>4593</v>
      </c>
      <c r="F7492" s="68" t="s">
        <v>4593</v>
      </c>
      <c r="G7492" s="68" t="s">
        <v>4563</v>
      </c>
      <c r="H7492" s="69">
        <v>215187526</v>
      </c>
      <c r="I7492" s="68" t="s">
        <v>5153</v>
      </c>
      <c r="J7492" s="70"/>
      <c r="K7492" s="68"/>
    </row>
    <row r="7493" spans="1:11">
      <c r="A7493" s="67" t="s">
        <v>3830</v>
      </c>
      <c r="B7493" s="68" t="s">
        <v>3831</v>
      </c>
      <c r="C7493" s="68" t="s">
        <v>3824</v>
      </c>
      <c r="D7493" s="68" t="s">
        <v>3825</v>
      </c>
      <c r="E7493" s="68" t="s">
        <v>4593</v>
      </c>
      <c r="F7493" s="68" t="s">
        <v>4593</v>
      </c>
      <c r="G7493" s="68" t="s">
        <v>4563</v>
      </c>
      <c r="H7493" s="69">
        <v>1555623</v>
      </c>
      <c r="I7493" s="68" t="s">
        <v>5153</v>
      </c>
      <c r="J7493" s="70"/>
      <c r="K7493" s="68"/>
    </row>
    <row r="7494" spans="1:11">
      <c r="A7494" s="67" t="s">
        <v>3832</v>
      </c>
      <c r="B7494" s="68" t="s">
        <v>3833</v>
      </c>
      <c r="C7494" s="68" t="s">
        <v>3824</v>
      </c>
      <c r="D7494" s="68" t="s">
        <v>3825</v>
      </c>
      <c r="E7494" s="68" t="s">
        <v>4593</v>
      </c>
      <c r="F7494" s="68" t="s">
        <v>4593</v>
      </c>
      <c r="G7494" s="68" t="s">
        <v>4563</v>
      </c>
      <c r="H7494" s="69">
        <v>130383857</v>
      </c>
      <c r="I7494" s="68" t="s">
        <v>5153</v>
      </c>
      <c r="J7494" s="70"/>
      <c r="K7494" s="68"/>
    </row>
    <row r="7495" spans="1:11">
      <c r="A7495" s="67" t="s">
        <v>3882</v>
      </c>
      <c r="B7495" s="68" t="s">
        <v>3883</v>
      </c>
      <c r="C7495" s="68" t="s">
        <v>3846</v>
      </c>
      <c r="D7495" s="68" t="s">
        <v>3847</v>
      </c>
      <c r="E7495" s="68" t="s">
        <v>4593</v>
      </c>
      <c r="F7495" s="68" t="s">
        <v>4593</v>
      </c>
      <c r="G7495" s="68" t="s">
        <v>4563</v>
      </c>
      <c r="H7495" s="69">
        <v>51656</v>
      </c>
      <c r="I7495" s="68" t="s">
        <v>5153</v>
      </c>
      <c r="J7495" s="70"/>
      <c r="K7495" s="68"/>
    </row>
    <row r="7496" spans="1:11">
      <c r="A7496" s="67" t="s">
        <v>3884</v>
      </c>
      <c r="B7496" s="68" t="s">
        <v>3885</v>
      </c>
      <c r="C7496" s="68" t="s">
        <v>3846</v>
      </c>
      <c r="D7496" s="68" t="s">
        <v>3847</v>
      </c>
      <c r="E7496" s="68" t="s">
        <v>4593</v>
      </c>
      <c r="F7496" s="68" t="s">
        <v>4593</v>
      </c>
      <c r="G7496" s="68" t="s">
        <v>4563</v>
      </c>
      <c r="H7496" s="69">
        <v>111276966</v>
      </c>
      <c r="I7496" s="68" t="s">
        <v>5153</v>
      </c>
      <c r="J7496" s="70"/>
      <c r="K7496" s="68"/>
    </row>
    <row r="7497" spans="1:11">
      <c r="A7497" s="67" t="s">
        <v>3886</v>
      </c>
      <c r="B7497" s="68" t="s">
        <v>3887</v>
      </c>
      <c r="C7497" s="68" t="s">
        <v>3846</v>
      </c>
      <c r="D7497" s="68" t="s">
        <v>3847</v>
      </c>
      <c r="E7497" s="68" t="s">
        <v>4593</v>
      </c>
      <c r="F7497" s="68" t="s">
        <v>4593</v>
      </c>
      <c r="G7497" s="68" t="s">
        <v>4563</v>
      </c>
      <c r="H7497" s="69">
        <v>22696875</v>
      </c>
      <c r="I7497" s="68" t="s">
        <v>5153</v>
      </c>
      <c r="J7497" s="70"/>
      <c r="K7497" s="68"/>
    </row>
    <row r="7498" spans="1:11">
      <c r="A7498" s="67" t="s">
        <v>4439</v>
      </c>
      <c r="B7498" s="68" t="s">
        <v>4440</v>
      </c>
      <c r="C7498" s="68" t="s">
        <v>3846</v>
      </c>
      <c r="D7498" s="68" t="s">
        <v>3847</v>
      </c>
      <c r="E7498" s="68" t="s">
        <v>4593</v>
      </c>
      <c r="F7498" s="68" t="s">
        <v>4593</v>
      </c>
      <c r="G7498" s="68" t="s">
        <v>4563</v>
      </c>
      <c r="H7498" s="69">
        <v>4717928</v>
      </c>
      <c r="I7498" s="68" t="s">
        <v>5153</v>
      </c>
      <c r="J7498" s="70"/>
      <c r="K7498" s="68"/>
    </row>
    <row r="7499" spans="1:11">
      <c r="A7499" s="67" t="s">
        <v>4196</v>
      </c>
      <c r="B7499" s="68" t="s">
        <v>4197</v>
      </c>
      <c r="C7499" s="68" t="s">
        <v>3846</v>
      </c>
      <c r="D7499" s="68" t="s">
        <v>3847</v>
      </c>
      <c r="E7499" s="68" t="s">
        <v>4593</v>
      </c>
      <c r="F7499" s="68" t="s">
        <v>4593</v>
      </c>
      <c r="G7499" s="68" t="s">
        <v>4563</v>
      </c>
      <c r="H7499" s="69">
        <v>6370828</v>
      </c>
      <c r="I7499" s="68" t="s">
        <v>5153</v>
      </c>
      <c r="J7499" s="70"/>
      <c r="K7499" s="68"/>
    </row>
    <row r="7500" spans="1:11">
      <c r="A7500" s="67" t="s">
        <v>3910</v>
      </c>
      <c r="B7500" s="68" t="s">
        <v>3911</v>
      </c>
      <c r="C7500" s="68" t="s">
        <v>3900</v>
      </c>
      <c r="D7500" s="68" t="s">
        <v>3901</v>
      </c>
      <c r="E7500" s="68" t="s">
        <v>4593</v>
      </c>
      <c r="F7500" s="68" t="s">
        <v>4593</v>
      </c>
      <c r="G7500" s="68" t="s">
        <v>4563</v>
      </c>
      <c r="H7500" s="69">
        <v>541200</v>
      </c>
      <c r="I7500" s="68" t="s">
        <v>5153</v>
      </c>
      <c r="J7500" s="70"/>
      <c r="K7500" s="68"/>
    </row>
    <row r="7501" spans="1:11">
      <c r="A7501" s="67" t="s">
        <v>3912</v>
      </c>
      <c r="B7501" s="68" t="s">
        <v>3913</v>
      </c>
      <c r="C7501" s="68" t="s">
        <v>3900</v>
      </c>
      <c r="D7501" s="68" t="s">
        <v>3901</v>
      </c>
      <c r="E7501" s="68" t="s">
        <v>4593</v>
      </c>
      <c r="F7501" s="68" t="s">
        <v>4593</v>
      </c>
      <c r="G7501" s="68" t="s">
        <v>4563</v>
      </c>
      <c r="H7501" s="69">
        <v>407110816</v>
      </c>
      <c r="I7501" s="68" t="s">
        <v>5153</v>
      </c>
      <c r="J7501" s="70"/>
      <c r="K7501" s="68"/>
    </row>
    <row r="7502" spans="1:11">
      <c r="A7502" s="67" t="s">
        <v>5057</v>
      </c>
      <c r="B7502" s="68" t="s">
        <v>4665</v>
      </c>
      <c r="C7502" s="68" t="s">
        <v>3900</v>
      </c>
      <c r="D7502" s="68" t="s">
        <v>3901</v>
      </c>
      <c r="E7502" s="68" t="s">
        <v>4593</v>
      </c>
      <c r="F7502" s="68" t="s">
        <v>4593</v>
      </c>
      <c r="G7502" s="68" t="s">
        <v>4563</v>
      </c>
      <c r="H7502" s="69">
        <v>130333</v>
      </c>
      <c r="I7502" s="68" t="s">
        <v>5153</v>
      </c>
      <c r="J7502" s="70"/>
      <c r="K7502" s="68"/>
    </row>
    <row r="7503" spans="1:11">
      <c r="A7503" s="67" t="s">
        <v>3984</v>
      </c>
      <c r="B7503" s="68" t="s">
        <v>3985</v>
      </c>
      <c r="C7503" s="68" t="s">
        <v>3970</v>
      </c>
      <c r="D7503" s="68" t="s">
        <v>3971</v>
      </c>
      <c r="E7503" s="68" t="s">
        <v>4593</v>
      </c>
      <c r="F7503" s="68" t="s">
        <v>4593</v>
      </c>
      <c r="G7503" s="68" t="s">
        <v>4563</v>
      </c>
      <c r="H7503" s="69">
        <v>713949</v>
      </c>
      <c r="I7503" s="68" t="s">
        <v>5153</v>
      </c>
      <c r="J7503" s="70"/>
      <c r="K7503" s="68"/>
    </row>
    <row r="7504" spans="1:11">
      <c r="A7504" s="67" t="s">
        <v>4074</v>
      </c>
      <c r="B7504" s="68" t="s">
        <v>4075</v>
      </c>
      <c r="C7504" s="68" t="s">
        <v>4072</v>
      </c>
      <c r="D7504" s="68" t="s">
        <v>4073</v>
      </c>
      <c r="E7504" s="68" t="s">
        <v>4593</v>
      </c>
      <c r="F7504" s="68" t="s">
        <v>4593</v>
      </c>
      <c r="G7504" s="68" t="s">
        <v>4563</v>
      </c>
      <c r="H7504" s="69">
        <v>4301203</v>
      </c>
      <c r="I7504" s="68" t="s">
        <v>5153</v>
      </c>
      <c r="J7504" s="70"/>
      <c r="K7504" s="68"/>
    </row>
    <row r="7505" spans="1:11">
      <c r="A7505" s="67" t="s">
        <v>4076</v>
      </c>
      <c r="B7505" s="68" t="s">
        <v>4077</v>
      </c>
      <c r="C7505" s="68" t="s">
        <v>4072</v>
      </c>
      <c r="D7505" s="68" t="s">
        <v>4073</v>
      </c>
      <c r="E7505" s="68" t="s">
        <v>4593</v>
      </c>
      <c r="F7505" s="68" t="s">
        <v>4593</v>
      </c>
      <c r="G7505" s="68" t="s">
        <v>4563</v>
      </c>
      <c r="H7505" s="69">
        <v>2070000</v>
      </c>
      <c r="I7505" s="68" t="s">
        <v>5153</v>
      </c>
      <c r="J7505" s="70"/>
      <c r="K7505" s="68"/>
    </row>
    <row r="7506" spans="1:11">
      <c r="A7506" s="67" t="s">
        <v>4078</v>
      </c>
      <c r="B7506" s="68" t="s">
        <v>4079</v>
      </c>
      <c r="C7506" s="68" t="s">
        <v>4072</v>
      </c>
      <c r="D7506" s="68" t="s">
        <v>4073</v>
      </c>
      <c r="E7506" s="68" t="s">
        <v>4593</v>
      </c>
      <c r="F7506" s="68" t="s">
        <v>4593</v>
      </c>
      <c r="G7506" s="68" t="s">
        <v>4563</v>
      </c>
      <c r="H7506" s="69">
        <v>24229244</v>
      </c>
      <c r="I7506" s="68" t="s">
        <v>5153</v>
      </c>
      <c r="J7506" s="70"/>
      <c r="K7506" s="68"/>
    </row>
    <row r="7507" spans="1:11">
      <c r="A7507" s="67" t="s">
        <v>4465</v>
      </c>
      <c r="B7507" s="68" t="s">
        <v>4466</v>
      </c>
      <c r="C7507" s="68" t="s">
        <v>4072</v>
      </c>
      <c r="D7507" s="68" t="s">
        <v>4073</v>
      </c>
      <c r="E7507" s="68" t="s">
        <v>4593</v>
      </c>
      <c r="F7507" s="68" t="s">
        <v>4593</v>
      </c>
      <c r="G7507" s="68" t="s">
        <v>4563</v>
      </c>
      <c r="H7507" s="69">
        <v>4010616</v>
      </c>
      <c r="I7507" s="68" t="s">
        <v>5153</v>
      </c>
      <c r="J7507" s="70"/>
      <c r="K7507" s="68"/>
    </row>
    <row r="7508" spans="1:11">
      <c r="A7508" s="67" t="s">
        <v>4092</v>
      </c>
      <c r="B7508" s="68" t="s">
        <v>4093</v>
      </c>
      <c r="C7508" s="68" t="s">
        <v>4088</v>
      </c>
      <c r="D7508" s="68" t="s">
        <v>4089</v>
      </c>
      <c r="E7508" s="68" t="s">
        <v>4593</v>
      </c>
      <c r="F7508" s="68" t="s">
        <v>4593</v>
      </c>
      <c r="G7508" s="68" t="s">
        <v>4563</v>
      </c>
      <c r="H7508" s="69">
        <v>7764605</v>
      </c>
      <c r="I7508" s="68" t="s">
        <v>5153</v>
      </c>
      <c r="J7508" s="70"/>
      <c r="K7508" s="68"/>
    </row>
    <row r="7509" spans="1:11">
      <c r="A7509" s="67" t="s">
        <v>4490</v>
      </c>
      <c r="B7509" s="68" t="s">
        <v>4491</v>
      </c>
      <c r="C7509" s="68" t="s">
        <v>4126</v>
      </c>
      <c r="D7509" s="68" t="s">
        <v>4127</v>
      </c>
      <c r="E7509" s="68" t="s">
        <v>4593</v>
      </c>
      <c r="F7509" s="68" t="s">
        <v>4593</v>
      </c>
      <c r="G7509" s="68" t="s">
        <v>4563</v>
      </c>
      <c r="H7509" s="69">
        <v>6112166</v>
      </c>
      <c r="I7509" s="68" t="s">
        <v>5153</v>
      </c>
      <c r="J7509" s="70"/>
      <c r="K7509" s="68"/>
    </row>
    <row r="7510" spans="1:11">
      <c r="A7510" s="67" t="s">
        <v>4164</v>
      </c>
      <c r="B7510" s="68" t="s">
        <v>4165</v>
      </c>
      <c r="C7510" s="68" t="s">
        <v>4166</v>
      </c>
      <c r="D7510" s="68" t="s">
        <v>4167</v>
      </c>
      <c r="E7510" s="68" t="s">
        <v>4593</v>
      </c>
      <c r="F7510" s="68" t="s">
        <v>4593</v>
      </c>
      <c r="G7510" s="68" t="s">
        <v>4563</v>
      </c>
      <c r="H7510" s="69">
        <v>16439187</v>
      </c>
      <c r="I7510" s="68" t="s">
        <v>5153</v>
      </c>
      <c r="J7510" s="70"/>
      <c r="K7510" s="68"/>
    </row>
    <row r="7511" spans="1:11">
      <c r="A7511" s="67" t="s">
        <v>4168</v>
      </c>
      <c r="B7511" s="68" t="s">
        <v>4169</v>
      </c>
      <c r="C7511" s="68" t="s">
        <v>4166</v>
      </c>
      <c r="D7511" s="68" t="s">
        <v>4167</v>
      </c>
      <c r="E7511" s="68" t="s">
        <v>4593</v>
      </c>
      <c r="F7511" s="68" t="s">
        <v>4593</v>
      </c>
      <c r="G7511" s="68" t="s">
        <v>4563</v>
      </c>
      <c r="H7511" s="69">
        <v>25003851</v>
      </c>
      <c r="I7511" s="68" t="s">
        <v>5153</v>
      </c>
      <c r="J7511" s="70"/>
      <c r="K7511" s="68"/>
    </row>
    <row r="7512" spans="1:11">
      <c r="A7512" s="67" t="s">
        <v>4172</v>
      </c>
      <c r="B7512" s="68" t="s">
        <v>4173</v>
      </c>
      <c r="C7512" s="68" t="s">
        <v>4174</v>
      </c>
      <c r="D7512" s="68" t="s">
        <v>4175</v>
      </c>
      <c r="E7512" s="68" t="s">
        <v>4593</v>
      </c>
      <c r="F7512" s="68" t="s">
        <v>4593</v>
      </c>
      <c r="G7512" s="68" t="s">
        <v>4563</v>
      </c>
      <c r="H7512" s="69">
        <v>3496204</v>
      </c>
      <c r="I7512" s="68" t="s">
        <v>5153</v>
      </c>
      <c r="J7512" s="70"/>
      <c r="K7512" s="68"/>
    </row>
    <row r="7513" spans="1:11">
      <c r="A7513" s="67" t="s">
        <v>4176</v>
      </c>
      <c r="B7513" s="68" t="s">
        <v>4177</v>
      </c>
      <c r="C7513" s="68" t="s">
        <v>4174</v>
      </c>
      <c r="D7513" s="68" t="s">
        <v>4175</v>
      </c>
      <c r="E7513" s="68" t="s">
        <v>4593</v>
      </c>
      <c r="F7513" s="68" t="s">
        <v>4593</v>
      </c>
      <c r="G7513" s="68" t="s">
        <v>4563</v>
      </c>
      <c r="H7513" s="69">
        <v>49980732</v>
      </c>
      <c r="I7513" s="68" t="s">
        <v>5153</v>
      </c>
      <c r="J7513" s="70"/>
      <c r="K7513" s="68"/>
    </row>
    <row r="7514" spans="1:11">
      <c r="A7514" s="67" t="s">
        <v>4178</v>
      </c>
      <c r="B7514" s="68" t="s">
        <v>4179</v>
      </c>
      <c r="C7514" s="68" t="s">
        <v>4174</v>
      </c>
      <c r="D7514" s="68" t="s">
        <v>4175</v>
      </c>
      <c r="E7514" s="68" t="s">
        <v>4593</v>
      </c>
      <c r="F7514" s="68" t="s">
        <v>4593</v>
      </c>
      <c r="G7514" s="68" t="s">
        <v>4563</v>
      </c>
      <c r="H7514" s="69">
        <v>8178937</v>
      </c>
      <c r="I7514" s="68" t="s">
        <v>5153</v>
      </c>
      <c r="J7514" s="70"/>
      <c r="K7514" s="68"/>
    </row>
    <row r="7515" spans="1:11">
      <c r="A7515" s="67" t="s">
        <v>4182</v>
      </c>
      <c r="B7515" s="68" t="s">
        <v>4183</v>
      </c>
      <c r="C7515" s="68" t="s">
        <v>4184</v>
      </c>
      <c r="D7515" s="68" t="s">
        <v>4185</v>
      </c>
      <c r="E7515" s="68" t="s">
        <v>4593</v>
      </c>
      <c r="F7515" s="68" t="s">
        <v>4593</v>
      </c>
      <c r="G7515" s="68" t="s">
        <v>4563</v>
      </c>
      <c r="H7515" s="69">
        <v>2750000</v>
      </c>
      <c r="I7515" s="68" t="s">
        <v>5153</v>
      </c>
      <c r="J7515" s="70"/>
      <c r="K7515" s="68"/>
    </row>
    <row r="7516" spans="1:11">
      <c r="A7516" s="67" t="s">
        <v>3613</v>
      </c>
      <c r="B7516" s="68" t="s">
        <v>3614</v>
      </c>
      <c r="C7516" s="68" t="s">
        <v>3607</v>
      </c>
      <c r="D7516" s="68" t="s">
        <v>3608</v>
      </c>
      <c r="E7516" s="68" t="s">
        <v>4598</v>
      </c>
      <c r="F7516" s="68" t="s">
        <v>4598</v>
      </c>
      <c r="G7516" s="68" t="s">
        <v>4567</v>
      </c>
      <c r="H7516" s="69">
        <v>491261</v>
      </c>
      <c r="I7516" s="68" t="s">
        <v>5153</v>
      </c>
      <c r="J7516" s="70"/>
      <c r="K7516" s="68"/>
    </row>
    <row r="7517" spans="1:11">
      <c r="A7517" s="67" t="s">
        <v>4578</v>
      </c>
      <c r="B7517" s="68" t="s">
        <v>4579</v>
      </c>
      <c r="C7517" s="68" t="s">
        <v>3607</v>
      </c>
      <c r="D7517" s="68" t="s">
        <v>3608</v>
      </c>
      <c r="E7517" s="68" t="s">
        <v>4598</v>
      </c>
      <c r="F7517" s="68" t="s">
        <v>4598</v>
      </c>
      <c r="G7517" s="68" t="s">
        <v>4567</v>
      </c>
      <c r="H7517" s="69">
        <v>3169205</v>
      </c>
      <c r="I7517" s="68" t="s">
        <v>5153</v>
      </c>
      <c r="J7517" s="70"/>
      <c r="K7517" s="68"/>
    </row>
    <row r="7518" spans="1:11">
      <c r="A7518" s="67" t="s">
        <v>4580</v>
      </c>
      <c r="B7518" s="68" t="s">
        <v>4581</v>
      </c>
      <c r="C7518" s="68" t="s">
        <v>3607</v>
      </c>
      <c r="D7518" s="68" t="s">
        <v>3608</v>
      </c>
      <c r="E7518" s="68" t="s">
        <v>4598</v>
      </c>
      <c r="F7518" s="68" t="s">
        <v>4598</v>
      </c>
      <c r="G7518" s="68" t="s">
        <v>4567</v>
      </c>
      <c r="H7518" s="69">
        <v>1194797</v>
      </c>
      <c r="I7518" s="68" t="s">
        <v>5153</v>
      </c>
      <c r="J7518" s="70"/>
      <c r="K7518" s="68"/>
    </row>
    <row r="7519" spans="1:11">
      <c r="A7519" s="67" t="s">
        <v>3725</v>
      </c>
      <c r="B7519" s="68" t="s">
        <v>3726</v>
      </c>
      <c r="C7519" s="68" t="s">
        <v>3693</v>
      </c>
      <c r="D7519" s="68" t="s">
        <v>3694</v>
      </c>
      <c r="E7519" s="68" t="s">
        <v>4598</v>
      </c>
      <c r="F7519" s="68" t="s">
        <v>4598</v>
      </c>
      <c r="G7519" s="68" t="s">
        <v>4567</v>
      </c>
      <c r="H7519" s="69">
        <v>188000</v>
      </c>
      <c r="I7519" s="68" t="s">
        <v>5153</v>
      </c>
      <c r="J7519" s="70"/>
      <c r="K7519" s="68"/>
    </row>
    <row r="7520" spans="1:11">
      <c r="A7520" s="67" t="s">
        <v>3729</v>
      </c>
      <c r="B7520" s="68" t="s">
        <v>3730</v>
      </c>
      <c r="C7520" s="68" t="s">
        <v>3693</v>
      </c>
      <c r="D7520" s="68" t="s">
        <v>3694</v>
      </c>
      <c r="E7520" s="68" t="s">
        <v>4598</v>
      </c>
      <c r="F7520" s="68" t="s">
        <v>4598</v>
      </c>
      <c r="G7520" s="68" t="s">
        <v>4567</v>
      </c>
      <c r="H7520" s="69">
        <v>150000</v>
      </c>
      <c r="I7520" s="68" t="s">
        <v>5153</v>
      </c>
      <c r="J7520" s="70"/>
      <c r="K7520" s="68"/>
    </row>
    <row r="7521" spans="1:11">
      <c r="A7521" s="67" t="s">
        <v>3811</v>
      </c>
      <c r="B7521" s="68" t="s">
        <v>3812</v>
      </c>
      <c r="C7521" s="68" t="s">
        <v>3805</v>
      </c>
      <c r="D7521" s="68" t="s">
        <v>3806</v>
      </c>
      <c r="E7521" s="68" t="s">
        <v>4598</v>
      </c>
      <c r="F7521" s="68" t="s">
        <v>4598</v>
      </c>
      <c r="G7521" s="68" t="s">
        <v>4567</v>
      </c>
      <c r="H7521" s="69">
        <v>660100</v>
      </c>
      <c r="I7521" s="68" t="s">
        <v>5153</v>
      </c>
      <c r="J7521" s="70"/>
      <c r="K7521" s="68"/>
    </row>
    <row r="7522" spans="1:11">
      <c r="A7522" s="67" t="s">
        <v>3882</v>
      </c>
      <c r="B7522" s="68" t="s">
        <v>3883</v>
      </c>
      <c r="C7522" s="68" t="s">
        <v>3846</v>
      </c>
      <c r="D7522" s="68" t="s">
        <v>3847</v>
      </c>
      <c r="E7522" s="68" t="s">
        <v>4598</v>
      </c>
      <c r="F7522" s="68" t="s">
        <v>4598</v>
      </c>
      <c r="G7522" s="68" t="s">
        <v>4567</v>
      </c>
      <c r="H7522" s="69">
        <v>246124</v>
      </c>
      <c r="I7522" s="68" t="s">
        <v>5153</v>
      </c>
      <c r="J7522" s="70"/>
      <c r="K7522" s="68"/>
    </row>
    <row r="7523" spans="1:11">
      <c r="A7523" s="67" t="s">
        <v>3884</v>
      </c>
      <c r="B7523" s="68" t="s">
        <v>3885</v>
      </c>
      <c r="C7523" s="68" t="s">
        <v>3846</v>
      </c>
      <c r="D7523" s="68" t="s">
        <v>3847</v>
      </c>
      <c r="E7523" s="68" t="s">
        <v>4598</v>
      </c>
      <c r="F7523" s="68" t="s">
        <v>4598</v>
      </c>
      <c r="G7523" s="68" t="s">
        <v>4567</v>
      </c>
      <c r="H7523" s="69">
        <v>251380</v>
      </c>
      <c r="I7523" s="68" t="s">
        <v>5153</v>
      </c>
      <c r="J7523" s="70"/>
      <c r="K7523" s="68"/>
    </row>
    <row r="7524" spans="1:11">
      <c r="A7524" s="67" t="s">
        <v>3912</v>
      </c>
      <c r="B7524" s="68" t="s">
        <v>3913</v>
      </c>
      <c r="C7524" s="68" t="s">
        <v>3900</v>
      </c>
      <c r="D7524" s="68" t="s">
        <v>3901</v>
      </c>
      <c r="E7524" s="68" t="s">
        <v>4598</v>
      </c>
      <c r="F7524" s="68" t="s">
        <v>4598</v>
      </c>
      <c r="G7524" s="68" t="s">
        <v>4567</v>
      </c>
      <c r="H7524" s="69">
        <v>6668670</v>
      </c>
      <c r="I7524" s="68" t="s">
        <v>5153</v>
      </c>
      <c r="J7524" s="70"/>
      <c r="K7524" s="68"/>
    </row>
    <row r="7525" spans="1:11">
      <c r="A7525" s="67" t="s">
        <v>3984</v>
      </c>
      <c r="B7525" s="68" t="s">
        <v>3985</v>
      </c>
      <c r="C7525" s="68" t="s">
        <v>3970</v>
      </c>
      <c r="D7525" s="68" t="s">
        <v>3971</v>
      </c>
      <c r="E7525" s="68" t="s">
        <v>4598</v>
      </c>
      <c r="F7525" s="68" t="s">
        <v>4598</v>
      </c>
      <c r="G7525" s="68" t="s">
        <v>4567</v>
      </c>
      <c r="H7525" s="69">
        <v>120920</v>
      </c>
      <c r="I7525" s="68" t="s">
        <v>5153</v>
      </c>
      <c r="J7525" s="70"/>
      <c r="K7525" s="68"/>
    </row>
    <row r="7526" spans="1:11">
      <c r="A7526" s="67" t="s">
        <v>4026</v>
      </c>
      <c r="B7526" s="68" t="s">
        <v>4027</v>
      </c>
      <c r="C7526" s="68" t="s">
        <v>4022</v>
      </c>
      <c r="D7526" s="68" t="s">
        <v>4023</v>
      </c>
      <c r="E7526" s="68" t="s">
        <v>4598</v>
      </c>
      <c r="F7526" s="68" t="s">
        <v>4598</v>
      </c>
      <c r="G7526" s="68" t="s">
        <v>4567</v>
      </c>
      <c r="H7526" s="69">
        <v>286600</v>
      </c>
      <c r="I7526" s="68" t="s">
        <v>5153</v>
      </c>
      <c r="J7526" s="70"/>
      <c r="K7526" s="68"/>
    </row>
    <row r="7527" spans="1:11">
      <c r="A7527" s="67" t="s">
        <v>4092</v>
      </c>
      <c r="B7527" s="68" t="s">
        <v>4093</v>
      </c>
      <c r="C7527" s="68" t="s">
        <v>4088</v>
      </c>
      <c r="D7527" s="68" t="s">
        <v>4089</v>
      </c>
      <c r="E7527" s="68" t="s">
        <v>4598</v>
      </c>
      <c r="F7527" s="68" t="s">
        <v>4598</v>
      </c>
      <c r="G7527" s="68" t="s">
        <v>4567</v>
      </c>
      <c r="H7527" s="69">
        <v>118500</v>
      </c>
      <c r="I7527" s="68" t="s">
        <v>5153</v>
      </c>
      <c r="J7527" s="70"/>
      <c r="K7527" s="68"/>
    </row>
    <row r="7528" spans="1:11">
      <c r="A7528" s="67" t="s">
        <v>4120</v>
      </c>
      <c r="B7528" s="68" t="s">
        <v>4121</v>
      </c>
      <c r="C7528" s="68" t="s">
        <v>4118</v>
      </c>
      <c r="D7528" s="68" t="s">
        <v>4119</v>
      </c>
      <c r="E7528" s="68" t="s">
        <v>4598</v>
      </c>
      <c r="F7528" s="68" t="s">
        <v>4598</v>
      </c>
      <c r="G7528" s="68" t="s">
        <v>4567</v>
      </c>
      <c r="H7528" s="69">
        <v>434000</v>
      </c>
      <c r="I7528" s="68" t="s">
        <v>5153</v>
      </c>
      <c r="J7528" s="70"/>
      <c r="K7528" s="68"/>
    </row>
    <row r="7529" spans="1:11">
      <c r="A7529" s="67" t="s">
        <v>4168</v>
      </c>
      <c r="B7529" s="68" t="s">
        <v>4169</v>
      </c>
      <c r="C7529" s="68" t="s">
        <v>4166</v>
      </c>
      <c r="D7529" s="68" t="s">
        <v>4167</v>
      </c>
      <c r="E7529" s="68" t="s">
        <v>4598</v>
      </c>
      <c r="F7529" s="68" t="s">
        <v>4598</v>
      </c>
      <c r="G7529" s="68" t="s">
        <v>4567</v>
      </c>
      <c r="H7529" s="69">
        <v>1466250</v>
      </c>
      <c r="I7529" s="68" t="s">
        <v>5153</v>
      </c>
      <c r="J7529" s="70"/>
      <c r="K7529" s="68"/>
    </row>
    <row r="7530" spans="1:11">
      <c r="A7530" s="67" t="s">
        <v>4172</v>
      </c>
      <c r="B7530" s="68" t="s">
        <v>4173</v>
      </c>
      <c r="C7530" s="68" t="s">
        <v>4174</v>
      </c>
      <c r="D7530" s="68" t="s">
        <v>4175</v>
      </c>
      <c r="E7530" s="68" t="s">
        <v>4598</v>
      </c>
      <c r="F7530" s="68" t="s">
        <v>4598</v>
      </c>
      <c r="G7530" s="68" t="s">
        <v>4567</v>
      </c>
      <c r="H7530" s="69">
        <v>84150</v>
      </c>
      <c r="I7530" s="68" t="s">
        <v>5153</v>
      </c>
      <c r="J7530" s="70"/>
      <c r="K7530" s="68"/>
    </row>
    <row r="7531" spans="1:11">
      <c r="A7531" s="67" t="s">
        <v>4176</v>
      </c>
      <c r="B7531" s="68" t="s">
        <v>4177</v>
      </c>
      <c r="C7531" s="68" t="s">
        <v>4174</v>
      </c>
      <c r="D7531" s="68" t="s">
        <v>4175</v>
      </c>
      <c r="E7531" s="68" t="s">
        <v>4598</v>
      </c>
      <c r="F7531" s="68" t="s">
        <v>4598</v>
      </c>
      <c r="G7531" s="68" t="s">
        <v>4567</v>
      </c>
      <c r="H7531" s="69">
        <v>2172083</v>
      </c>
      <c r="I7531" s="68" t="s">
        <v>5153</v>
      </c>
      <c r="J7531" s="70"/>
      <c r="K7531" s="68"/>
    </row>
    <row r="7532" spans="1:11">
      <c r="A7532" s="67" t="s">
        <v>4180</v>
      </c>
      <c r="B7532" s="68" t="s">
        <v>4181</v>
      </c>
      <c r="C7532" s="68" t="s">
        <v>4174</v>
      </c>
      <c r="D7532" s="68" t="s">
        <v>4175</v>
      </c>
      <c r="E7532" s="68" t="s">
        <v>4598</v>
      </c>
      <c r="F7532" s="68" t="s">
        <v>4598</v>
      </c>
      <c r="G7532" s="68" t="s">
        <v>4567</v>
      </c>
      <c r="H7532" s="69">
        <v>0</v>
      </c>
      <c r="I7532" s="68" t="s">
        <v>5153</v>
      </c>
      <c r="J7532" s="70"/>
      <c r="K7532" s="68"/>
    </row>
    <row r="7533" spans="1:11">
      <c r="A7533" s="67" t="s">
        <v>4182</v>
      </c>
      <c r="B7533" s="68" t="s">
        <v>4183</v>
      </c>
      <c r="C7533" s="68" t="s">
        <v>4184</v>
      </c>
      <c r="D7533" s="68" t="s">
        <v>4185</v>
      </c>
      <c r="E7533" s="68" t="s">
        <v>4598</v>
      </c>
      <c r="F7533" s="68" t="s">
        <v>4598</v>
      </c>
      <c r="G7533" s="68" t="s">
        <v>4567</v>
      </c>
      <c r="H7533" s="69">
        <v>297500</v>
      </c>
      <c r="I7533" s="68" t="s">
        <v>5153</v>
      </c>
      <c r="J7533" s="70"/>
      <c r="K7533" s="68"/>
    </row>
    <row r="7534" spans="1:11">
      <c r="A7534" s="67" t="s">
        <v>4186</v>
      </c>
      <c r="B7534" s="68" t="s">
        <v>4187</v>
      </c>
      <c r="C7534" s="68" t="s">
        <v>4184</v>
      </c>
      <c r="D7534" s="68" t="s">
        <v>4185</v>
      </c>
      <c r="E7534" s="68" t="s">
        <v>4598</v>
      </c>
      <c r="F7534" s="68" t="s">
        <v>4598</v>
      </c>
      <c r="G7534" s="68" t="s">
        <v>4567</v>
      </c>
      <c r="H7534" s="69">
        <v>947727</v>
      </c>
      <c r="I7534" s="68" t="s">
        <v>5153</v>
      </c>
      <c r="J7534" s="70"/>
      <c r="K7534" s="68"/>
    </row>
    <row r="7535" spans="1:11">
      <c r="A7535" s="67" t="s">
        <v>3613</v>
      </c>
      <c r="B7535" s="68" t="s">
        <v>3614</v>
      </c>
      <c r="C7535" s="68" t="s">
        <v>3607</v>
      </c>
      <c r="D7535" s="68" t="s">
        <v>3608</v>
      </c>
      <c r="E7535" s="68" t="s">
        <v>4598</v>
      </c>
      <c r="F7535" s="68" t="s">
        <v>4598</v>
      </c>
      <c r="G7535" s="68" t="s">
        <v>4567</v>
      </c>
      <c r="H7535" s="69">
        <v>516664</v>
      </c>
      <c r="I7535" s="68" t="s">
        <v>5153</v>
      </c>
      <c r="J7535" s="70"/>
      <c r="K7535" s="68"/>
    </row>
    <row r="7536" spans="1:11">
      <c r="A7536" s="67" t="s">
        <v>4578</v>
      </c>
      <c r="B7536" s="68" t="s">
        <v>4579</v>
      </c>
      <c r="C7536" s="68" t="s">
        <v>3607</v>
      </c>
      <c r="D7536" s="68" t="s">
        <v>3608</v>
      </c>
      <c r="E7536" s="68" t="s">
        <v>4598</v>
      </c>
      <c r="F7536" s="68" t="s">
        <v>4598</v>
      </c>
      <c r="G7536" s="68" t="s">
        <v>4567</v>
      </c>
      <c r="H7536" s="69">
        <v>3169209</v>
      </c>
      <c r="I7536" s="68" t="s">
        <v>5153</v>
      </c>
      <c r="J7536" s="70"/>
      <c r="K7536" s="68"/>
    </row>
    <row r="7537" spans="1:11">
      <c r="A7537" s="67" t="s">
        <v>4580</v>
      </c>
      <c r="B7537" s="68" t="s">
        <v>4581</v>
      </c>
      <c r="C7537" s="68" t="s">
        <v>3607</v>
      </c>
      <c r="D7537" s="68" t="s">
        <v>3608</v>
      </c>
      <c r="E7537" s="68" t="s">
        <v>4598</v>
      </c>
      <c r="F7537" s="68" t="s">
        <v>4598</v>
      </c>
      <c r="G7537" s="68" t="s">
        <v>4567</v>
      </c>
      <c r="H7537" s="69">
        <v>1194797</v>
      </c>
      <c r="I7537" s="68" t="s">
        <v>5153</v>
      </c>
      <c r="J7537" s="70"/>
      <c r="K7537" s="68"/>
    </row>
    <row r="7538" spans="1:11">
      <c r="A7538" s="67" t="s">
        <v>3725</v>
      </c>
      <c r="B7538" s="68" t="s">
        <v>3726</v>
      </c>
      <c r="C7538" s="68" t="s">
        <v>3693</v>
      </c>
      <c r="D7538" s="68" t="s">
        <v>3694</v>
      </c>
      <c r="E7538" s="68" t="s">
        <v>4598</v>
      </c>
      <c r="F7538" s="68" t="s">
        <v>4598</v>
      </c>
      <c r="G7538" s="68" t="s">
        <v>4567</v>
      </c>
      <c r="H7538" s="69">
        <v>188000</v>
      </c>
      <c r="I7538" s="68" t="s">
        <v>5153</v>
      </c>
      <c r="J7538" s="70"/>
      <c r="K7538" s="68"/>
    </row>
    <row r="7539" spans="1:11">
      <c r="A7539" s="67" t="s">
        <v>3729</v>
      </c>
      <c r="B7539" s="68" t="s">
        <v>3730</v>
      </c>
      <c r="C7539" s="68" t="s">
        <v>3693</v>
      </c>
      <c r="D7539" s="68" t="s">
        <v>3694</v>
      </c>
      <c r="E7539" s="68" t="s">
        <v>4598</v>
      </c>
      <c r="F7539" s="68" t="s">
        <v>4598</v>
      </c>
      <c r="G7539" s="68" t="s">
        <v>4567</v>
      </c>
      <c r="H7539" s="69">
        <v>150000</v>
      </c>
      <c r="I7539" s="68" t="s">
        <v>5153</v>
      </c>
      <c r="J7539" s="70"/>
      <c r="K7539" s="68"/>
    </row>
    <row r="7540" spans="1:11">
      <c r="A7540" s="67" t="s">
        <v>3811</v>
      </c>
      <c r="B7540" s="68" t="s">
        <v>3812</v>
      </c>
      <c r="C7540" s="68" t="s">
        <v>3805</v>
      </c>
      <c r="D7540" s="68" t="s">
        <v>3806</v>
      </c>
      <c r="E7540" s="68" t="s">
        <v>4598</v>
      </c>
      <c r="F7540" s="68" t="s">
        <v>4598</v>
      </c>
      <c r="G7540" s="68" t="s">
        <v>4567</v>
      </c>
      <c r="H7540" s="69">
        <v>660100</v>
      </c>
      <c r="I7540" s="68" t="s">
        <v>5153</v>
      </c>
      <c r="J7540" s="70"/>
      <c r="K7540" s="68"/>
    </row>
    <row r="7541" spans="1:11">
      <c r="A7541" s="67" t="s">
        <v>3882</v>
      </c>
      <c r="B7541" s="68" t="s">
        <v>3883</v>
      </c>
      <c r="C7541" s="68" t="s">
        <v>3846</v>
      </c>
      <c r="D7541" s="68" t="s">
        <v>3847</v>
      </c>
      <c r="E7541" s="68" t="s">
        <v>4598</v>
      </c>
      <c r="F7541" s="68" t="s">
        <v>4598</v>
      </c>
      <c r="G7541" s="68" t="s">
        <v>4567</v>
      </c>
      <c r="H7541" s="69">
        <v>246122</v>
      </c>
      <c r="I7541" s="68" t="s">
        <v>5153</v>
      </c>
      <c r="J7541" s="70"/>
      <c r="K7541" s="68"/>
    </row>
    <row r="7542" spans="1:11">
      <c r="A7542" s="67" t="s">
        <v>3884</v>
      </c>
      <c r="B7542" s="68" t="s">
        <v>3885</v>
      </c>
      <c r="C7542" s="68" t="s">
        <v>3846</v>
      </c>
      <c r="D7542" s="68" t="s">
        <v>3847</v>
      </c>
      <c r="E7542" s="68" t="s">
        <v>4598</v>
      </c>
      <c r="F7542" s="68" t="s">
        <v>4598</v>
      </c>
      <c r="G7542" s="68" t="s">
        <v>4567</v>
      </c>
      <c r="H7542" s="69">
        <v>251380</v>
      </c>
      <c r="I7542" s="68" t="s">
        <v>5153</v>
      </c>
      <c r="J7542" s="70"/>
      <c r="K7542" s="68"/>
    </row>
    <row r="7543" spans="1:11">
      <c r="A7543" s="67" t="s">
        <v>3912</v>
      </c>
      <c r="B7543" s="68" t="s">
        <v>3913</v>
      </c>
      <c r="C7543" s="68" t="s">
        <v>3900</v>
      </c>
      <c r="D7543" s="68" t="s">
        <v>3901</v>
      </c>
      <c r="E7543" s="68" t="s">
        <v>4598</v>
      </c>
      <c r="F7543" s="68" t="s">
        <v>4598</v>
      </c>
      <c r="G7543" s="68" t="s">
        <v>4567</v>
      </c>
      <c r="H7543" s="69">
        <v>6668669</v>
      </c>
      <c r="I7543" s="68" t="s">
        <v>5153</v>
      </c>
      <c r="J7543" s="70"/>
      <c r="K7543" s="68"/>
    </row>
    <row r="7544" spans="1:11">
      <c r="A7544" s="67" t="s">
        <v>3984</v>
      </c>
      <c r="B7544" s="68" t="s">
        <v>3985</v>
      </c>
      <c r="C7544" s="68" t="s">
        <v>3970</v>
      </c>
      <c r="D7544" s="68" t="s">
        <v>3971</v>
      </c>
      <c r="E7544" s="68" t="s">
        <v>4598</v>
      </c>
      <c r="F7544" s="68" t="s">
        <v>4598</v>
      </c>
      <c r="G7544" s="68" t="s">
        <v>4567</v>
      </c>
      <c r="H7544" s="69">
        <v>120920</v>
      </c>
      <c r="I7544" s="68" t="s">
        <v>5153</v>
      </c>
      <c r="J7544" s="70"/>
      <c r="K7544" s="68"/>
    </row>
    <row r="7545" spans="1:11">
      <c r="A7545" s="67" t="s">
        <v>4026</v>
      </c>
      <c r="B7545" s="68" t="s">
        <v>4027</v>
      </c>
      <c r="C7545" s="68" t="s">
        <v>4022</v>
      </c>
      <c r="D7545" s="68" t="s">
        <v>4023</v>
      </c>
      <c r="E7545" s="68" t="s">
        <v>4598</v>
      </c>
      <c r="F7545" s="68" t="s">
        <v>4598</v>
      </c>
      <c r="G7545" s="68" t="s">
        <v>4567</v>
      </c>
      <c r="H7545" s="69">
        <v>191067</v>
      </c>
      <c r="I7545" s="68" t="s">
        <v>5153</v>
      </c>
      <c r="J7545" s="70"/>
      <c r="K7545" s="68"/>
    </row>
    <row r="7546" spans="1:11">
      <c r="A7546" s="67" t="s">
        <v>4092</v>
      </c>
      <c r="B7546" s="68" t="s">
        <v>4093</v>
      </c>
      <c r="C7546" s="68" t="s">
        <v>4088</v>
      </c>
      <c r="D7546" s="68" t="s">
        <v>4089</v>
      </c>
      <c r="E7546" s="68" t="s">
        <v>4598</v>
      </c>
      <c r="F7546" s="68" t="s">
        <v>4598</v>
      </c>
      <c r="G7546" s="68" t="s">
        <v>4567</v>
      </c>
      <c r="H7546" s="69">
        <v>118500</v>
      </c>
      <c r="I7546" s="68" t="s">
        <v>5153</v>
      </c>
      <c r="J7546" s="70"/>
      <c r="K7546" s="68"/>
    </row>
    <row r="7547" spans="1:11">
      <c r="A7547" s="67" t="s">
        <v>4120</v>
      </c>
      <c r="B7547" s="68" t="s">
        <v>4121</v>
      </c>
      <c r="C7547" s="68" t="s">
        <v>4118</v>
      </c>
      <c r="D7547" s="68" t="s">
        <v>4119</v>
      </c>
      <c r="E7547" s="68" t="s">
        <v>4598</v>
      </c>
      <c r="F7547" s="68" t="s">
        <v>4598</v>
      </c>
      <c r="G7547" s="68" t="s">
        <v>4567</v>
      </c>
      <c r="H7547" s="69">
        <v>434000</v>
      </c>
      <c r="I7547" s="68" t="s">
        <v>5153</v>
      </c>
      <c r="J7547" s="70"/>
      <c r="K7547" s="68"/>
    </row>
    <row r="7548" spans="1:11">
      <c r="A7548" s="67" t="s">
        <v>4168</v>
      </c>
      <c r="B7548" s="68" t="s">
        <v>4169</v>
      </c>
      <c r="C7548" s="68" t="s">
        <v>4166</v>
      </c>
      <c r="D7548" s="68" t="s">
        <v>4167</v>
      </c>
      <c r="E7548" s="68" t="s">
        <v>4598</v>
      </c>
      <c r="F7548" s="68" t="s">
        <v>4598</v>
      </c>
      <c r="G7548" s="68" t="s">
        <v>4567</v>
      </c>
      <c r="H7548" s="69">
        <v>1644375</v>
      </c>
      <c r="I7548" s="68" t="s">
        <v>5153</v>
      </c>
      <c r="J7548" s="70"/>
      <c r="K7548" s="68"/>
    </row>
    <row r="7549" spans="1:11">
      <c r="A7549" s="67" t="s">
        <v>4172</v>
      </c>
      <c r="B7549" s="68" t="s">
        <v>4173</v>
      </c>
      <c r="C7549" s="68" t="s">
        <v>4174</v>
      </c>
      <c r="D7549" s="68" t="s">
        <v>4175</v>
      </c>
      <c r="E7549" s="68" t="s">
        <v>4598</v>
      </c>
      <c r="F7549" s="68" t="s">
        <v>4598</v>
      </c>
      <c r="G7549" s="68" t="s">
        <v>4567</v>
      </c>
      <c r="H7549" s="69">
        <v>42075</v>
      </c>
      <c r="I7549" s="68" t="s">
        <v>5153</v>
      </c>
      <c r="J7549" s="70"/>
      <c r="K7549" s="68"/>
    </row>
    <row r="7550" spans="1:11">
      <c r="A7550" s="67" t="s">
        <v>4176</v>
      </c>
      <c r="B7550" s="68" t="s">
        <v>4177</v>
      </c>
      <c r="C7550" s="68" t="s">
        <v>4174</v>
      </c>
      <c r="D7550" s="68" t="s">
        <v>4175</v>
      </c>
      <c r="E7550" s="68" t="s">
        <v>4598</v>
      </c>
      <c r="F7550" s="68" t="s">
        <v>4598</v>
      </c>
      <c r="G7550" s="68" t="s">
        <v>4567</v>
      </c>
      <c r="H7550" s="69">
        <v>2138750</v>
      </c>
      <c r="I7550" s="68" t="s">
        <v>5153</v>
      </c>
      <c r="J7550" s="70"/>
      <c r="K7550" s="68"/>
    </row>
    <row r="7551" spans="1:11">
      <c r="A7551" s="67" t="s">
        <v>4182</v>
      </c>
      <c r="B7551" s="68" t="s">
        <v>4183</v>
      </c>
      <c r="C7551" s="68" t="s">
        <v>4184</v>
      </c>
      <c r="D7551" s="68" t="s">
        <v>4185</v>
      </c>
      <c r="E7551" s="68" t="s">
        <v>4598</v>
      </c>
      <c r="F7551" s="68" t="s">
        <v>4598</v>
      </c>
      <c r="G7551" s="68" t="s">
        <v>4567</v>
      </c>
      <c r="H7551" s="69">
        <v>297500</v>
      </c>
      <c r="I7551" s="68" t="s">
        <v>5153</v>
      </c>
      <c r="J7551" s="70"/>
      <c r="K7551" s="68"/>
    </row>
    <row r="7552" spans="1:11">
      <c r="A7552" s="67" t="s">
        <v>4186</v>
      </c>
      <c r="B7552" s="68" t="s">
        <v>4187</v>
      </c>
      <c r="C7552" s="68" t="s">
        <v>4184</v>
      </c>
      <c r="D7552" s="68" t="s">
        <v>4185</v>
      </c>
      <c r="E7552" s="68" t="s">
        <v>4598</v>
      </c>
      <c r="F7552" s="68" t="s">
        <v>4598</v>
      </c>
      <c r="G7552" s="68" t="s">
        <v>4567</v>
      </c>
      <c r="H7552" s="69">
        <v>947730</v>
      </c>
      <c r="I7552" s="68" t="s">
        <v>5153</v>
      </c>
      <c r="J7552" s="70"/>
      <c r="K7552" s="68"/>
    </row>
    <row r="7553" spans="1:11">
      <c r="A7553" s="67" t="s">
        <v>3613</v>
      </c>
      <c r="B7553" s="68" t="s">
        <v>3614</v>
      </c>
      <c r="C7553" s="68" t="s">
        <v>3607</v>
      </c>
      <c r="D7553" s="68" t="s">
        <v>3608</v>
      </c>
      <c r="E7553" s="68" t="s">
        <v>4599</v>
      </c>
      <c r="F7553" s="68" t="s">
        <v>4599</v>
      </c>
      <c r="G7553" s="68" t="s">
        <v>4569</v>
      </c>
      <c r="H7553" s="69">
        <v>12823219</v>
      </c>
      <c r="I7553" s="68" t="s">
        <v>5153</v>
      </c>
      <c r="J7553" s="70"/>
      <c r="K7553" s="68"/>
    </row>
    <row r="7554" spans="1:11">
      <c r="A7554" s="67" t="s">
        <v>4304</v>
      </c>
      <c r="B7554" s="68" t="s">
        <v>4305</v>
      </c>
      <c r="C7554" s="68" t="s">
        <v>3607</v>
      </c>
      <c r="D7554" s="68" t="s">
        <v>3608</v>
      </c>
      <c r="E7554" s="68" t="s">
        <v>4599</v>
      </c>
      <c r="F7554" s="68" t="s">
        <v>4599</v>
      </c>
      <c r="G7554" s="68" t="s">
        <v>4569</v>
      </c>
      <c r="H7554" s="69">
        <v>24284165</v>
      </c>
      <c r="I7554" s="68" t="s">
        <v>5153</v>
      </c>
      <c r="J7554" s="70"/>
      <c r="K7554" s="68"/>
    </row>
    <row r="7555" spans="1:11">
      <c r="A7555" s="67" t="s">
        <v>4578</v>
      </c>
      <c r="B7555" s="68" t="s">
        <v>4579</v>
      </c>
      <c r="C7555" s="68" t="s">
        <v>3607</v>
      </c>
      <c r="D7555" s="68" t="s">
        <v>3608</v>
      </c>
      <c r="E7555" s="68" t="s">
        <v>4599</v>
      </c>
      <c r="F7555" s="68" t="s">
        <v>4599</v>
      </c>
      <c r="G7555" s="68" t="s">
        <v>4569</v>
      </c>
      <c r="H7555" s="69">
        <v>17507047</v>
      </c>
      <c r="I7555" s="68" t="s">
        <v>5153</v>
      </c>
      <c r="J7555" s="70"/>
      <c r="K7555" s="68"/>
    </row>
    <row r="7556" spans="1:11">
      <c r="A7556" s="67" t="s">
        <v>4591</v>
      </c>
      <c r="B7556" s="68" t="s">
        <v>4592</v>
      </c>
      <c r="C7556" s="68" t="s">
        <v>3607</v>
      </c>
      <c r="D7556" s="68" t="s">
        <v>3608</v>
      </c>
      <c r="E7556" s="68" t="s">
        <v>4599</v>
      </c>
      <c r="F7556" s="68" t="s">
        <v>4599</v>
      </c>
      <c r="G7556" s="68" t="s">
        <v>4569</v>
      </c>
      <c r="H7556" s="69">
        <v>11235806</v>
      </c>
      <c r="I7556" s="68" t="s">
        <v>5153</v>
      </c>
      <c r="J7556" s="70"/>
      <c r="K7556" s="68"/>
    </row>
    <row r="7557" spans="1:11">
      <c r="A7557" s="67" t="s">
        <v>4224</v>
      </c>
      <c r="B7557" s="68" t="s">
        <v>4225</v>
      </c>
      <c r="C7557" s="68" t="s">
        <v>3607</v>
      </c>
      <c r="D7557" s="68" t="s">
        <v>3608</v>
      </c>
      <c r="E7557" s="68" t="s">
        <v>4599</v>
      </c>
      <c r="F7557" s="68" t="s">
        <v>4599</v>
      </c>
      <c r="G7557" s="68" t="s">
        <v>4569</v>
      </c>
      <c r="H7557" s="69">
        <v>402976</v>
      </c>
      <c r="I7557" s="68" t="s">
        <v>5153</v>
      </c>
      <c r="J7557" s="70"/>
      <c r="K7557" s="68"/>
    </row>
    <row r="7558" spans="1:11">
      <c r="A7558" s="67" t="s">
        <v>4580</v>
      </c>
      <c r="B7558" s="68" t="s">
        <v>4581</v>
      </c>
      <c r="C7558" s="68" t="s">
        <v>3607</v>
      </c>
      <c r="D7558" s="68" t="s">
        <v>3608</v>
      </c>
      <c r="E7558" s="68" t="s">
        <v>4599</v>
      </c>
      <c r="F7558" s="68" t="s">
        <v>4599</v>
      </c>
      <c r="G7558" s="68" t="s">
        <v>4569</v>
      </c>
      <c r="H7558" s="69">
        <v>22862931</v>
      </c>
      <c r="I7558" s="68" t="s">
        <v>5153</v>
      </c>
      <c r="J7558" s="70"/>
      <c r="K7558" s="68"/>
    </row>
    <row r="7559" spans="1:11">
      <c r="A7559" s="67" t="s">
        <v>5097</v>
      </c>
      <c r="B7559" s="68" t="s">
        <v>4677</v>
      </c>
      <c r="C7559" s="68" t="s">
        <v>3607</v>
      </c>
      <c r="D7559" s="68" t="s">
        <v>3608</v>
      </c>
      <c r="E7559" s="68" t="s">
        <v>4599</v>
      </c>
      <c r="F7559" s="68" t="s">
        <v>4599</v>
      </c>
      <c r="G7559" s="68" t="s">
        <v>4569</v>
      </c>
      <c r="H7559" s="69">
        <v>11262870</v>
      </c>
      <c r="I7559" s="68" t="s">
        <v>5153</v>
      </c>
      <c r="J7559" s="70"/>
      <c r="K7559" s="68"/>
    </row>
    <row r="7560" spans="1:11">
      <c r="A7560" s="67" t="s">
        <v>5103</v>
      </c>
      <c r="B7560" s="68" t="s">
        <v>4660</v>
      </c>
      <c r="C7560" s="68" t="s">
        <v>3607</v>
      </c>
      <c r="D7560" s="68" t="s">
        <v>3608</v>
      </c>
      <c r="E7560" s="68" t="s">
        <v>4599</v>
      </c>
      <c r="F7560" s="68" t="s">
        <v>4599</v>
      </c>
      <c r="G7560" s="68" t="s">
        <v>4569</v>
      </c>
      <c r="H7560" s="69">
        <v>6887016</v>
      </c>
      <c r="I7560" s="68" t="s">
        <v>5153</v>
      </c>
      <c r="J7560" s="70"/>
      <c r="K7560" s="68"/>
    </row>
    <row r="7561" spans="1:11">
      <c r="A7561" s="67" t="s">
        <v>5067</v>
      </c>
      <c r="B7561" s="68" t="s">
        <v>4678</v>
      </c>
      <c r="C7561" s="68" t="s">
        <v>3607</v>
      </c>
      <c r="D7561" s="68" t="s">
        <v>3608</v>
      </c>
      <c r="E7561" s="68" t="s">
        <v>4599</v>
      </c>
      <c r="F7561" s="68" t="s">
        <v>4599</v>
      </c>
      <c r="G7561" s="68" t="s">
        <v>4569</v>
      </c>
      <c r="H7561" s="69">
        <v>480463</v>
      </c>
      <c r="I7561" s="68" t="s">
        <v>5153</v>
      </c>
      <c r="J7561" s="70"/>
      <c r="K7561" s="68"/>
    </row>
    <row r="7562" spans="1:11">
      <c r="A7562" s="67" t="s">
        <v>5095</v>
      </c>
      <c r="B7562" s="68" t="s">
        <v>4651</v>
      </c>
      <c r="C7562" s="68" t="s">
        <v>3607</v>
      </c>
      <c r="D7562" s="68" t="s">
        <v>3608</v>
      </c>
      <c r="E7562" s="68" t="s">
        <v>4599</v>
      </c>
      <c r="F7562" s="68" t="s">
        <v>4599</v>
      </c>
      <c r="G7562" s="68" t="s">
        <v>4569</v>
      </c>
      <c r="H7562" s="69">
        <v>9028799</v>
      </c>
      <c r="I7562" s="68" t="s">
        <v>5153</v>
      </c>
      <c r="J7562" s="70"/>
      <c r="K7562" s="68"/>
    </row>
    <row r="7563" spans="1:11">
      <c r="A7563" s="67" t="s">
        <v>4596</v>
      </c>
      <c r="B7563" s="68" t="s">
        <v>4597</v>
      </c>
      <c r="C7563" s="68" t="s">
        <v>3607</v>
      </c>
      <c r="D7563" s="68" t="s">
        <v>3608</v>
      </c>
      <c r="E7563" s="68" t="s">
        <v>4599</v>
      </c>
      <c r="F7563" s="68" t="s">
        <v>4599</v>
      </c>
      <c r="G7563" s="68" t="s">
        <v>4569</v>
      </c>
      <c r="H7563" s="69">
        <v>1576715</v>
      </c>
      <c r="I7563" s="68" t="s">
        <v>5153</v>
      </c>
      <c r="J7563" s="70"/>
      <c r="K7563" s="68"/>
    </row>
    <row r="7564" spans="1:11">
      <c r="A7564" s="67" t="s">
        <v>5104</v>
      </c>
      <c r="B7564" s="68" t="s">
        <v>5138</v>
      </c>
      <c r="C7564" s="68" t="s">
        <v>3607</v>
      </c>
      <c r="D7564" s="68" t="s">
        <v>3608</v>
      </c>
      <c r="E7564" s="68" t="s">
        <v>4599</v>
      </c>
      <c r="F7564" s="68" t="s">
        <v>4599</v>
      </c>
      <c r="G7564" s="68" t="s">
        <v>4569</v>
      </c>
      <c r="H7564" s="69">
        <v>404660</v>
      </c>
      <c r="I7564" s="68" t="s">
        <v>5153</v>
      </c>
      <c r="J7564" s="70"/>
      <c r="K7564" s="68"/>
    </row>
    <row r="7565" spans="1:11">
      <c r="A7565" s="67" t="s">
        <v>5092</v>
      </c>
      <c r="B7565" s="68" t="s">
        <v>5132</v>
      </c>
      <c r="C7565" s="68" t="s">
        <v>3607</v>
      </c>
      <c r="D7565" s="68" t="s">
        <v>3608</v>
      </c>
      <c r="E7565" s="68" t="s">
        <v>4599</v>
      </c>
      <c r="F7565" s="68" t="s">
        <v>4599</v>
      </c>
      <c r="G7565" s="68" t="s">
        <v>4569</v>
      </c>
      <c r="H7565" s="69">
        <v>744262</v>
      </c>
      <c r="I7565" s="68" t="s">
        <v>5153</v>
      </c>
      <c r="J7565" s="70"/>
      <c r="K7565" s="68"/>
    </row>
    <row r="7566" spans="1:11">
      <c r="A7566" s="67" t="s">
        <v>5098</v>
      </c>
      <c r="B7566" s="68" t="s">
        <v>4672</v>
      </c>
      <c r="C7566" s="68" t="s">
        <v>3607</v>
      </c>
      <c r="D7566" s="68" t="s">
        <v>3608</v>
      </c>
      <c r="E7566" s="68" t="s">
        <v>4599</v>
      </c>
      <c r="F7566" s="68" t="s">
        <v>4599</v>
      </c>
      <c r="G7566" s="68" t="s">
        <v>4569</v>
      </c>
      <c r="H7566" s="69">
        <v>319226</v>
      </c>
      <c r="I7566" s="68" t="s">
        <v>5153</v>
      </c>
      <c r="J7566" s="70"/>
      <c r="K7566" s="68"/>
    </row>
    <row r="7567" spans="1:11">
      <c r="A7567" s="67" t="s">
        <v>5105</v>
      </c>
      <c r="B7567" s="68" t="s">
        <v>4673</v>
      </c>
      <c r="C7567" s="68" t="s">
        <v>3607</v>
      </c>
      <c r="D7567" s="68" t="s">
        <v>3608</v>
      </c>
      <c r="E7567" s="68" t="s">
        <v>4599</v>
      </c>
      <c r="F7567" s="68" t="s">
        <v>4599</v>
      </c>
      <c r="G7567" s="68" t="s">
        <v>4569</v>
      </c>
      <c r="H7567" s="69">
        <v>272963</v>
      </c>
      <c r="I7567" s="68" t="s">
        <v>5153</v>
      </c>
      <c r="J7567" s="70"/>
      <c r="K7567" s="68"/>
    </row>
    <row r="7568" spans="1:11">
      <c r="A7568" s="67" t="s">
        <v>5100</v>
      </c>
      <c r="B7568" s="68" t="s">
        <v>4679</v>
      </c>
      <c r="C7568" s="68" t="s">
        <v>3607</v>
      </c>
      <c r="D7568" s="68" t="s">
        <v>3608</v>
      </c>
      <c r="E7568" s="68" t="s">
        <v>4599</v>
      </c>
      <c r="F7568" s="68" t="s">
        <v>4599</v>
      </c>
      <c r="G7568" s="68" t="s">
        <v>4569</v>
      </c>
      <c r="H7568" s="69">
        <v>326251</v>
      </c>
      <c r="I7568" s="68" t="s">
        <v>5153</v>
      </c>
      <c r="J7568" s="70"/>
      <c r="K7568" s="68"/>
    </row>
    <row r="7569" spans="1:11">
      <c r="A7569" s="67" t="s">
        <v>5106</v>
      </c>
      <c r="B7569" s="68" t="s">
        <v>4680</v>
      </c>
      <c r="C7569" s="68" t="s">
        <v>3607</v>
      </c>
      <c r="D7569" s="68" t="s">
        <v>3608</v>
      </c>
      <c r="E7569" s="68" t="s">
        <v>4599</v>
      </c>
      <c r="F7569" s="68" t="s">
        <v>4599</v>
      </c>
      <c r="G7569" s="68" t="s">
        <v>4569</v>
      </c>
      <c r="H7569" s="69">
        <v>6515593</v>
      </c>
      <c r="I7569" s="68" t="s">
        <v>5153</v>
      </c>
      <c r="J7569" s="70"/>
      <c r="K7569" s="68"/>
    </row>
    <row r="7570" spans="1:11">
      <c r="A7570" s="67" t="s">
        <v>3725</v>
      </c>
      <c r="B7570" s="68" t="s">
        <v>3726</v>
      </c>
      <c r="C7570" s="68" t="s">
        <v>3693</v>
      </c>
      <c r="D7570" s="68" t="s">
        <v>3694</v>
      </c>
      <c r="E7570" s="68" t="s">
        <v>4599</v>
      </c>
      <c r="F7570" s="68" t="s">
        <v>4599</v>
      </c>
      <c r="G7570" s="68" t="s">
        <v>4569</v>
      </c>
      <c r="H7570" s="69">
        <v>20689402</v>
      </c>
      <c r="I7570" s="68" t="s">
        <v>5153</v>
      </c>
      <c r="J7570" s="70"/>
      <c r="K7570" s="68"/>
    </row>
    <row r="7571" spans="1:11">
      <c r="A7571" s="67" t="s">
        <v>3727</v>
      </c>
      <c r="B7571" s="68" t="s">
        <v>3728</v>
      </c>
      <c r="C7571" s="68" t="s">
        <v>3693</v>
      </c>
      <c r="D7571" s="68" t="s">
        <v>3694</v>
      </c>
      <c r="E7571" s="68" t="s">
        <v>4599</v>
      </c>
      <c r="F7571" s="68" t="s">
        <v>4599</v>
      </c>
      <c r="G7571" s="68" t="s">
        <v>4569</v>
      </c>
      <c r="H7571" s="69">
        <v>1767389</v>
      </c>
      <c r="I7571" s="68" t="s">
        <v>5153</v>
      </c>
      <c r="J7571" s="70"/>
      <c r="K7571" s="68"/>
    </row>
    <row r="7572" spans="1:11">
      <c r="A7572" s="67" t="s">
        <v>3729</v>
      </c>
      <c r="B7572" s="68" t="s">
        <v>3730</v>
      </c>
      <c r="C7572" s="68" t="s">
        <v>3693</v>
      </c>
      <c r="D7572" s="68" t="s">
        <v>3694</v>
      </c>
      <c r="E7572" s="68" t="s">
        <v>4599</v>
      </c>
      <c r="F7572" s="68" t="s">
        <v>4599</v>
      </c>
      <c r="G7572" s="68" t="s">
        <v>4569</v>
      </c>
      <c r="H7572" s="69">
        <v>139064</v>
      </c>
      <c r="I7572" s="68" t="s">
        <v>5153</v>
      </c>
      <c r="J7572" s="70"/>
      <c r="K7572" s="68"/>
    </row>
    <row r="7573" spans="1:11">
      <c r="A7573" s="67" t="s">
        <v>3731</v>
      </c>
      <c r="B7573" s="68" t="s">
        <v>3732</v>
      </c>
      <c r="C7573" s="68" t="s">
        <v>3693</v>
      </c>
      <c r="D7573" s="68" t="s">
        <v>3694</v>
      </c>
      <c r="E7573" s="68" t="s">
        <v>4599</v>
      </c>
      <c r="F7573" s="68" t="s">
        <v>4599</v>
      </c>
      <c r="G7573" s="68" t="s">
        <v>4569</v>
      </c>
      <c r="H7573" s="69">
        <v>1857892</v>
      </c>
      <c r="I7573" s="68" t="s">
        <v>5153</v>
      </c>
      <c r="J7573" s="70"/>
      <c r="K7573" s="68"/>
    </row>
    <row r="7574" spans="1:11">
      <c r="A7574" s="67" t="s">
        <v>3733</v>
      </c>
      <c r="B7574" s="68" t="s">
        <v>3734</v>
      </c>
      <c r="C7574" s="68" t="s">
        <v>3693</v>
      </c>
      <c r="D7574" s="68" t="s">
        <v>3694</v>
      </c>
      <c r="E7574" s="68" t="s">
        <v>4599</v>
      </c>
      <c r="F7574" s="68" t="s">
        <v>4599</v>
      </c>
      <c r="G7574" s="68" t="s">
        <v>4569</v>
      </c>
      <c r="H7574" s="69">
        <v>514187</v>
      </c>
      <c r="I7574" s="68" t="s">
        <v>5153</v>
      </c>
      <c r="J7574" s="70"/>
      <c r="K7574" s="68"/>
    </row>
    <row r="7575" spans="1:11">
      <c r="A7575" s="67" t="s">
        <v>3735</v>
      </c>
      <c r="B7575" s="68" t="s">
        <v>3736</v>
      </c>
      <c r="C7575" s="68" t="s">
        <v>3693</v>
      </c>
      <c r="D7575" s="68" t="s">
        <v>3694</v>
      </c>
      <c r="E7575" s="68" t="s">
        <v>4599</v>
      </c>
      <c r="F7575" s="68" t="s">
        <v>4599</v>
      </c>
      <c r="G7575" s="68" t="s">
        <v>4569</v>
      </c>
      <c r="H7575" s="69">
        <v>5449411</v>
      </c>
      <c r="I7575" s="68" t="s">
        <v>5153</v>
      </c>
      <c r="J7575" s="70"/>
      <c r="K7575" s="68"/>
    </row>
    <row r="7576" spans="1:11">
      <c r="A7576" s="67" t="s">
        <v>4346</v>
      </c>
      <c r="B7576" s="68" t="s">
        <v>4347</v>
      </c>
      <c r="C7576" s="68" t="s">
        <v>3693</v>
      </c>
      <c r="D7576" s="68" t="s">
        <v>3694</v>
      </c>
      <c r="E7576" s="68" t="s">
        <v>4599</v>
      </c>
      <c r="F7576" s="68" t="s">
        <v>4599</v>
      </c>
      <c r="G7576" s="68" t="s">
        <v>4569</v>
      </c>
      <c r="H7576" s="69">
        <v>10457887</v>
      </c>
      <c r="I7576" s="68" t="s">
        <v>5153</v>
      </c>
      <c r="J7576" s="70"/>
      <c r="K7576" s="68"/>
    </row>
    <row r="7577" spans="1:11">
      <c r="A7577" s="67" t="s">
        <v>3755</v>
      </c>
      <c r="B7577" s="68" t="s">
        <v>3756</v>
      </c>
      <c r="C7577" s="68" t="s">
        <v>3749</v>
      </c>
      <c r="D7577" s="68" t="s">
        <v>3750</v>
      </c>
      <c r="E7577" s="68" t="s">
        <v>4599</v>
      </c>
      <c r="F7577" s="68" t="s">
        <v>4599</v>
      </c>
      <c r="G7577" s="68" t="s">
        <v>4569</v>
      </c>
      <c r="H7577" s="69">
        <v>1309766</v>
      </c>
      <c r="I7577" s="68" t="s">
        <v>5153</v>
      </c>
      <c r="J7577" s="70"/>
      <c r="K7577" s="68"/>
    </row>
    <row r="7578" spans="1:11">
      <c r="A7578" s="67" t="s">
        <v>4259</v>
      </c>
      <c r="B7578" s="68" t="s">
        <v>4260</v>
      </c>
      <c r="C7578" s="68" t="s">
        <v>3749</v>
      </c>
      <c r="D7578" s="68" t="s">
        <v>3750</v>
      </c>
      <c r="E7578" s="68" t="s">
        <v>4599</v>
      </c>
      <c r="F7578" s="68" t="s">
        <v>4599</v>
      </c>
      <c r="G7578" s="68" t="s">
        <v>4569</v>
      </c>
      <c r="H7578" s="69">
        <v>1774109</v>
      </c>
      <c r="I7578" s="68" t="s">
        <v>5153</v>
      </c>
      <c r="J7578" s="70"/>
      <c r="K7578" s="68"/>
    </row>
    <row r="7579" spans="1:11">
      <c r="A7579" s="67" t="s">
        <v>3773</v>
      </c>
      <c r="B7579" s="68" t="s">
        <v>3774</v>
      </c>
      <c r="C7579" s="68" t="s">
        <v>3765</v>
      </c>
      <c r="D7579" s="68" t="s">
        <v>3766</v>
      </c>
      <c r="E7579" s="68" t="s">
        <v>4599</v>
      </c>
      <c r="F7579" s="68" t="s">
        <v>4599</v>
      </c>
      <c r="G7579" s="68" t="s">
        <v>4569</v>
      </c>
      <c r="H7579" s="69">
        <v>153067</v>
      </c>
      <c r="I7579" s="68" t="s">
        <v>5153</v>
      </c>
      <c r="J7579" s="70"/>
      <c r="K7579" s="68"/>
    </row>
    <row r="7580" spans="1:11">
      <c r="A7580" s="67" t="s">
        <v>3793</v>
      </c>
      <c r="B7580" s="68" t="s">
        <v>3794</v>
      </c>
      <c r="C7580" s="68" t="s">
        <v>3783</v>
      </c>
      <c r="D7580" s="68" t="s">
        <v>3784</v>
      </c>
      <c r="E7580" s="68" t="s">
        <v>4599</v>
      </c>
      <c r="F7580" s="68" t="s">
        <v>4599</v>
      </c>
      <c r="G7580" s="68" t="s">
        <v>4569</v>
      </c>
      <c r="H7580" s="69">
        <v>7784817</v>
      </c>
      <c r="I7580" s="68" t="s">
        <v>5153</v>
      </c>
      <c r="J7580" s="70"/>
      <c r="K7580" s="68"/>
    </row>
    <row r="7581" spans="1:11">
      <c r="A7581" s="67" t="s">
        <v>4328</v>
      </c>
      <c r="B7581" s="68" t="s">
        <v>4329</v>
      </c>
      <c r="C7581" s="68" t="s">
        <v>3783</v>
      </c>
      <c r="D7581" s="68" t="s">
        <v>3784</v>
      </c>
      <c r="E7581" s="68" t="s">
        <v>4599</v>
      </c>
      <c r="F7581" s="68" t="s">
        <v>4599</v>
      </c>
      <c r="G7581" s="68" t="s">
        <v>4569</v>
      </c>
      <c r="H7581" s="69">
        <v>175375</v>
      </c>
      <c r="I7581" s="68" t="s">
        <v>5153</v>
      </c>
      <c r="J7581" s="70"/>
      <c r="K7581" s="68"/>
    </row>
    <row r="7582" spans="1:11">
      <c r="A7582" s="67" t="s">
        <v>3809</v>
      </c>
      <c r="B7582" s="68" t="s">
        <v>3810</v>
      </c>
      <c r="C7582" s="68" t="s">
        <v>3805</v>
      </c>
      <c r="D7582" s="68" t="s">
        <v>3806</v>
      </c>
      <c r="E7582" s="68" t="s">
        <v>4599</v>
      </c>
      <c r="F7582" s="68" t="s">
        <v>4599</v>
      </c>
      <c r="G7582" s="68" t="s">
        <v>4569</v>
      </c>
      <c r="H7582" s="69">
        <v>234940</v>
      </c>
      <c r="I7582" s="68" t="s">
        <v>5153</v>
      </c>
      <c r="J7582" s="70"/>
      <c r="K7582" s="68"/>
    </row>
    <row r="7583" spans="1:11">
      <c r="A7583" s="67" t="s">
        <v>3811</v>
      </c>
      <c r="B7583" s="68" t="s">
        <v>3812</v>
      </c>
      <c r="C7583" s="68" t="s">
        <v>3805</v>
      </c>
      <c r="D7583" s="68" t="s">
        <v>3806</v>
      </c>
      <c r="E7583" s="68" t="s">
        <v>4599</v>
      </c>
      <c r="F7583" s="68" t="s">
        <v>4599</v>
      </c>
      <c r="G7583" s="68" t="s">
        <v>4569</v>
      </c>
      <c r="H7583" s="69">
        <v>3038893</v>
      </c>
      <c r="I7583" s="68" t="s">
        <v>5153</v>
      </c>
      <c r="J7583" s="70"/>
      <c r="K7583" s="68"/>
    </row>
    <row r="7584" spans="1:11">
      <c r="A7584" s="67" t="s">
        <v>3832</v>
      </c>
      <c r="B7584" s="68" t="s">
        <v>3833</v>
      </c>
      <c r="C7584" s="68" t="s">
        <v>3824</v>
      </c>
      <c r="D7584" s="68" t="s">
        <v>3825</v>
      </c>
      <c r="E7584" s="68" t="s">
        <v>4599</v>
      </c>
      <c r="F7584" s="68" t="s">
        <v>4599</v>
      </c>
      <c r="G7584" s="68" t="s">
        <v>4569</v>
      </c>
      <c r="H7584" s="69">
        <v>3020955</v>
      </c>
      <c r="I7584" s="68" t="s">
        <v>5153</v>
      </c>
      <c r="J7584" s="70"/>
      <c r="K7584" s="68"/>
    </row>
    <row r="7585" spans="1:11">
      <c r="A7585" s="67" t="s">
        <v>3882</v>
      </c>
      <c r="B7585" s="68" t="s">
        <v>3883</v>
      </c>
      <c r="C7585" s="68" t="s">
        <v>3846</v>
      </c>
      <c r="D7585" s="68" t="s">
        <v>3847</v>
      </c>
      <c r="E7585" s="68" t="s">
        <v>4599</v>
      </c>
      <c r="F7585" s="68" t="s">
        <v>4599</v>
      </c>
      <c r="G7585" s="68" t="s">
        <v>4569</v>
      </c>
      <c r="H7585" s="69">
        <v>509241</v>
      </c>
      <c r="I7585" s="68" t="s">
        <v>5153</v>
      </c>
      <c r="J7585" s="70"/>
      <c r="K7585" s="68"/>
    </row>
    <row r="7586" spans="1:11">
      <c r="A7586" s="67" t="s">
        <v>3884</v>
      </c>
      <c r="B7586" s="68" t="s">
        <v>3885</v>
      </c>
      <c r="C7586" s="68" t="s">
        <v>3846</v>
      </c>
      <c r="D7586" s="68" t="s">
        <v>3847</v>
      </c>
      <c r="E7586" s="68" t="s">
        <v>4599</v>
      </c>
      <c r="F7586" s="68" t="s">
        <v>4599</v>
      </c>
      <c r="G7586" s="68" t="s">
        <v>4569</v>
      </c>
      <c r="H7586" s="69">
        <v>35786380</v>
      </c>
      <c r="I7586" s="68" t="s">
        <v>5153</v>
      </c>
      <c r="J7586" s="70"/>
      <c r="K7586" s="68"/>
    </row>
    <row r="7587" spans="1:11">
      <c r="A7587" s="67" t="s">
        <v>3886</v>
      </c>
      <c r="B7587" s="68" t="s">
        <v>3887</v>
      </c>
      <c r="C7587" s="68" t="s">
        <v>3846</v>
      </c>
      <c r="D7587" s="68" t="s">
        <v>3847</v>
      </c>
      <c r="E7587" s="68" t="s">
        <v>4599</v>
      </c>
      <c r="F7587" s="68" t="s">
        <v>4599</v>
      </c>
      <c r="G7587" s="68" t="s">
        <v>4569</v>
      </c>
      <c r="H7587" s="69">
        <v>246600</v>
      </c>
      <c r="I7587" s="68" t="s">
        <v>5153</v>
      </c>
      <c r="J7587" s="70"/>
      <c r="K7587" s="68"/>
    </row>
    <row r="7588" spans="1:11">
      <c r="A7588" s="67" t="s">
        <v>4196</v>
      </c>
      <c r="B7588" s="68" t="s">
        <v>4197</v>
      </c>
      <c r="C7588" s="68" t="s">
        <v>3846</v>
      </c>
      <c r="D7588" s="68" t="s">
        <v>3847</v>
      </c>
      <c r="E7588" s="68" t="s">
        <v>4599</v>
      </c>
      <c r="F7588" s="68" t="s">
        <v>4599</v>
      </c>
      <c r="G7588" s="68" t="s">
        <v>4569</v>
      </c>
      <c r="H7588" s="69">
        <v>907718</v>
      </c>
      <c r="I7588" s="68" t="s">
        <v>5153</v>
      </c>
      <c r="J7588" s="70"/>
      <c r="K7588" s="68"/>
    </row>
    <row r="7589" spans="1:11">
      <c r="A7589" s="67" t="s">
        <v>3912</v>
      </c>
      <c r="B7589" s="68" t="s">
        <v>3913</v>
      </c>
      <c r="C7589" s="68" t="s">
        <v>3900</v>
      </c>
      <c r="D7589" s="68" t="s">
        <v>3901</v>
      </c>
      <c r="E7589" s="68" t="s">
        <v>4599</v>
      </c>
      <c r="F7589" s="68" t="s">
        <v>4599</v>
      </c>
      <c r="G7589" s="68" t="s">
        <v>4569</v>
      </c>
      <c r="H7589" s="69">
        <v>58376314</v>
      </c>
      <c r="I7589" s="68" t="s">
        <v>5153</v>
      </c>
      <c r="J7589" s="70"/>
      <c r="K7589" s="68"/>
    </row>
    <row r="7590" spans="1:11">
      <c r="A7590" s="67" t="s">
        <v>3934</v>
      </c>
      <c r="B7590" s="68" t="s">
        <v>3935</v>
      </c>
      <c r="C7590" s="68" t="s">
        <v>3924</v>
      </c>
      <c r="D7590" s="68" t="s">
        <v>3925</v>
      </c>
      <c r="E7590" s="68" t="s">
        <v>4599</v>
      </c>
      <c r="F7590" s="68" t="s">
        <v>4599</v>
      </c>
      <c r="G7590" s="68" t="s">
        <v>4569</v>
      </c>
      <c r="H7590" s="69">
        <v>389669</v>
      </c>
      <c r="I7590" s="68" t="s">
        <v>5153</v>
      </c>
      <c r="J7590" s="70"/>
      <c r="K7590" s="68"/>
    </row>
    <row r="7591" spans="1:11">
      <c r="A7591" s="67" t="s">
        <v>3938</v>
      </c>
      <c r="B7591" s="68" t="s">
        <v>3939</v>
      </c>
      <c r="C7591" s="68" t="s">
        <v>3924</v>
      </c>
      <c r="D7591" s="68" t="s">
        <v>3925</v>
      </c>
      <c r="E7591" s="68" t="s">
        <v>4599</v>
      </c>
      <c r="F7591" s="68" t="s">
        <v>4599</v>
      </c>
      <c r="G7591" s="68" t="s">
        <v>4569</v>
      </c>
      <c r="H7591" s="69">
        <v>2195623</v>
      </c>
      <c r="I7591" s="68" t="s">
        <v>5153</v>
      </c>
      <c r="J7591" s="70"/>
      <c r="K7591" s="68"/>
    </row>
    <row r="7592" spans="1:11">
      <c r="A7592" s="67" t="s">
        <v>4445</v>
      </c>
      <c r="B7592" s="68" t="s">
        <v>4446</v>
      </c>
      <c r="C7592" s="68" t="s">
        <v>3924</v>
      </c>
      <c r="D7592" s="68" t="s">
        <v>3925</v>
      </c>
      <c r="E7592" s="68" t="s">
        <v>4599</v>
      </c>
      <c r="F7592" s="68" t="s">
        <v>4599</v>
      </c>
      <c r="G7592" s="68" t="s">
        <v>4569</v>
      </c>
      <c r="H7592" s="69">
        <v>898201</v>
      </c>
      <c r="I7592" s="68" t="s">
        <v>5153</v>
      </c>
      <c r="J7592" s="70"/>
      <c r="K7592" s="68"/>
    </row>
    <row r="7593" spans="1:11">
      <c r="A7593" s="67" t="s">
        <v>3984</v>
      </c>
      <c r="B7593" s="68" t="s">
        <v>3985</v>
      </c>
      <c r="C7593" s="68" t="s">
        <v>3970</v>
      </c>
      <c r="D7593" s="68" t="s">
        <v>3971</v>
      </c>
      <c r="E7593" s="68" t="s">
        <v>4599</v>
      </c>
      <c r="F7593" s="68" t="s">
        <v>4599</v>
      </c>
      <c r="G7593" s="68" t="s">
        <v>4569</v>
      </c>
      <c r="H7593" s="69">
        <v>198721</v>
      </c>
      <c r="I7593" s="68" t="s">
        <v>5153</v>
      </c>
      <c r="J7593" s="70"/>
      <c r="K7593" s="68"/>
    </row>
    <row r="7594" spans="1:11">
      <c r="A7594" s="67" t="s">
        <v>4459</v>
      </c>
      <c r="B7594" s="68" t="s">
        <v>4460</v>
      </c>
      <c r="C7594" s="68" t="s">
        <v>4022</v>
      </c>
      <c r="D7594" s="68" t="s">
        <v>4023</v>
      </c>
      <c r="E7594" s="68" t="s">
        <v>4599</v>
      </c>
      <c r="F7594" s="68" t="s">
        <v>4599</v>
      </c>
      <c r="G7594" s="68" t="s">
        <v>4569</v>
      </c>
      <c r="H7594" s="69">
        <v>1388337</v>
      </c>
      <c r="I7594" s="68" t="s">
        <v>5153</v>
      </c>
      <c r="J7594" s="70"/>
      <c r="K7594" s="68"/>
    </row>
    <row r="7595" spans="1:11">
      <c r="A7595" s="67" t="s">
        <v>4056</v>
      </c>
      <c r="B7595" s="68" t="s">
        <v>4057</v>
      </c>
      <c r="C7595" s="68" t="s">
        <v>4042</v>
      </c>
      <c r="D7595" s="68" t="s">
        <v>4043</v>
      </c>
      <c r="E7595" s="68" t="s">
        <v>4599</v>
      </c>
      <c r="F7595" s="68" t="s">
        <v>4599</v>
      </c>
      <c r="G7595" s="68" t="s">
        <v>4569</v>
      </c>
      <c r="H7595" s="69">
        <v>4775146</v>
      </c>
      <c r="I7595" s="68" t="s">
        <v>5153</v>
      </c>
      <c r="J7595" s="70"/>
      <c r="K7595" s="68"/>
    </row>
    <row r="7596" spans="1:11">
      <c r="A7596" s="67" t="s">
        <v>4076</v>
      </c>
      <c r="B7596" s="68" t="s">
        <v>4077</v>
      </c>
      <c r="C7596" s="68" t="s">
        <v>4072</v>
      </c>
      <c r="D7596" s="68" t="s">
        <v>4073</v>
      </c>
      <c r="E7596" s="68" t="s">
        <v>4599</v>
      </c>
      <c r="F7596" s="68" t="s">
        <v>4599</v>
      </c>
      <c r="G7596" s="68" t="s">
        <v>4569</v>
      </c>
      <c r="H7596" s="69">
        <v>1118291</v>
      </c>
      <c r="I7596" s="68" t="s">
        <v>5153</v>
      </c>
      <c r="J7596" s="70"/>
      <c r="K7596" s="68"/>
    </row>
    <row r="7597" spans="1:11">
      <c r="A7597" s="67" t="s">
        <v>4600</v>
      </c>
      <c r="B7597" s="68" t="s">
        <v>4601</v>
      </c>
      <c r="C7597" s="68" t="s">
        <v>4072</v>
      </c>
      <c r="D7597" s="68" t="s">
        <v>4073</v>
      </c>
      <c r="E7597" s="68" t="s">
        <v>4599</v>
      </c>
      <c r="F7597" s="68" t="s">
        <v>4599</v>
      </c>
      <c r="G7597" s="68" t="s">
        <v>4569</v>
      </c>
      <c r="H7597" s="69">
        <v>46075</v>
      </c>
      <c r="I7597" s="68" t="s">
        <v>5153</v>
      </c>
      <c r="J7597" s="70"/>
      <c r="K7597" s="68"/>
    </row>
    <row r="7598" spans="1:11">
      <c r="A7598" s="67" t="s">
        <v>4078</v>
      </c>
      <c r="B7598" s="68" t="s">
        <v>4079</v>
      </c>
      <c r="C7598" s="68" t="s">
        <v>4072</v>
      </c>
      <c r="D7598" s="68" t="s">
        <v>4073</v>
      </c>
      <c r="E7598" s="68" t="s">
        <v>4599</v>
      </c>
      <c r="F7598" s="68" t="s">
        <v>4599</v>
      </c>
      <c r="G7598" s="68" t="s">
        <v>4569</v>
      </c>
      <c r="H7598" s="69">
        <v>4038677</v>
      </c>
      <c r="I7598" s="68" t="s">
        <v>5153</v>
      </c>
      <c r="J7598" s="70"/>
      <c r="K7598" s="68"/>
    </row>
    <row r="7599" spans="1:11">
      <c r="A7599" s="67" t="s">
        <v>4092</v>
      </c>
      <c r="B7599" s="68" t="s">
        <v>4093</v>
      </c>
      <c r="C7599" s="68" t="s">
        <v>4088</v>
      </c>
      <c r="D7599" s="68" t="s">
        <v>4089</v>
      </c>
      <c r="E7599" s="68" t="s">
        <v>4599</v>
      </c>
      <c r="F7599" s="68" t="s">
        <v>4599</v>
      </c>
      <c r="G7599" s="68" t="s">
        <v>4569</v>
      </c>
      <c r="H7599" s="69">
        <v>672582</v>
      </c>
      <c r="I7599" s="68" t="s">
        <v>5153</v>
      </c>
      <c r="J7599" s="70"/>
      <c r="K7599" s="68"/>
    </row>
    <row r="7600" spans="1:11">
      <c r="A7600" s="67" t="s">
        <v>4475</v>
      </c>
      <c r="B7600" s="68" t="s">
        <v>4476</v>
      </c>
      <c r="C7600" s="68" t="s">
        <v>4088</v>
      </c>
      <c r="D7600" s="68" t="s">
        <v>4089</v>
      </c>
      <c r="E7600" s="68" t="s">
        <v>4599</v>
      </c>
      <c r="F7600" s="68" t="s">
        <v>4599</v>
      </c>
      <c r="G7600" s="68" t="s">
        <v>4569</v>
      </c>
      <c r="H7600" s="69">
        <v>900860</v>
      </c>
      <c r="I7600" s="68" t="s">
        <v>5153</v>
      </c>
      <c r="J7600" s="70"/>
      <c r="K7600" s="68"/>
    </row>
    <row r="7601" spans="1:11">
      <c r="A7601" s="67" t="s">
        <v>4120</v>
      </c>
      <c r="B7601" s="68" t="s">
        <v>4121</v>
      </c>
      <c r="C7601" s="68" t="s">
        <v>4118</v>
      </c>
      <c r="D7601" s="68" t="s">
        <v>4119</v>
      </c>
      <c r="E7601" s="68" t="s">
        <v>4599</v>
      </c>
      <c r="F7601" s="68" t="s">
        <v>4599</v>
      </c>
      <c r="G7601" s="68" t="s">
        <v>4569</v>
      </c>
      <c r="H7601" s="69">
        <v>11304809</v>
      </c>
      <c r="I7601" s="68" t="s">
        <v>5153</v>
      </c>
      <c r="J7601" s="70"/>
      <c r="K7601" s="68"/>
    </row>
    <row r="7602" spans="1:11">
      <c r="A7602" s="67" t="s">
        <v>4490</v>
      </c>
      <c r="B7602" s="68" t="s">
        <v>4491</v>
      </c>
      <c r="C7602" s="68" t="s">
        <v>4126</v>
      </c>
      <c r="D7602" s="68" t="s">
        <v>4127</v>
      </c>
      <c r="E7602" s="68" t="s">
        <v>4599</v>
      </c>
      <c r="F7602" s="68" t="s">
        <v>4599</v>
      </c>
      <c r="G7602" s="68" t="s">
        <v>4569</v>
      </c>
      <c r="H7602" s="69">
        <v>1382936</v>
      </c>
      <c r="I7602" s="68" t="s">
        <v>5153</v>
      </c>
      <c r="J7602" s="70"/>
      <c r="K7602" s="68"/>
    </row>
    <row r="7603" spans="1:11">
      <c r="A7603" s="67" t="s">
        <v>4164</v>
      </c>
      <c r="B7603" s="68" t="s">
        <v>4165</v>
      </c>
      <c r="C7603" s="68" t="s">
        <v>4166</v>
      </c>
      <c r="D7603" s="68" t="s">
        <v>4167</v>
      </c>
      <c r="E7603" s="68" t="s">
        <v>4599</v>
      </c>
      <c r="F7603" s="68" t="s">
        <v>4599</v>
      </c>
      <c r="G7603" s="68" t="s">
        <v>4569</v>
      </c>
      <c r="H7603" s="69">
        <v>10510493</v>
      </c>
      <c r="I7603" s="68" t="s">
        <v>5153</v>
      </c>
      <c r="J7603" s="70"/>
      <c r="K7603" s="68"/>
    </row>
    <row r="7604" spans="1:11">
      <c r="A7604" s="67" t="s">
        <v>4168</v>
      </c>
      <c r="B7604" s="68" t="s">
        <v>4169</v>
      </c>
      <c r="C7604" s="68" t="s">
        <v>4166</v>
      </c>
      <c r="D7604" s="68" t="s">
        <v>4167</v>
      </c>
      <c r="E7604" s="68" t="s">
        <v>4599</v>
      </c>
      <c r="F7604" s="68" t="s">
        <v>4599</v>
      </c>
      <c r="G7604" s="68" t="s">
        <v>4569</v>
      </c>
      <c r="H7604" s="69">
        <v>2073458</v>
      </c>
      <c r="I7604" s="68" t="s">
        <v>5153</v>
      </c>
      <c r="J7604" s="70"/>
      <c r="K7604" s="68"/>
    </row>
    <row r="7605" spans="1:11">
      <c r="A7605" s="67" t="s">
        <v>4172</v>
      </c>
      <c r="B7605" s="68" t="s">
        <v>4173</v>
      </c>
      <c r="C7605" s="68" t="s">
        <v>4174</v>
      </c>
      <c r="D7605" s="68" t="s">
        <v>4175</v>
      </c>
      <c r="E7605" s="68" t="s">
        <v>4599</v>
      </c>
      <c r="F7605" s="68" t="s">
        <v>4599</v>
      </c>
      <c r="G7605" s="68" t="s">
        <v>4569</v>
      </c>
      <c r="H7605" s="69">
        <v>603333</v>
      </c>
      <c r="I7605" s="68" t="s">
        <v>5153</v>
      </c>
      <c r="J7605" s="70"/>
      <c r="K7605" s="68"/>
    </row>
    <row r="7606" spans="1:11">
      <c r="A7606" s="67" t="s">
        <v>4176</v>
      </c>
      <c r="B7606" s="68" t="s">
        <v>4177</v>
      </c>
      <c r="C7606" s="68" t="s">
        <v>4174</v>
      </c>
      <c r="D7606" s="68" t="s">
        <v>4175</v>
      </c>
      <c r="E7606" s="68" t="s">
        <v>4599</v>
      </c>
      <c r="F7606" s="68" t="s">
        <v>4599</v>
      </c>
      <c r="G7606" s="68" t="s">
        <v>4569</v>
      </c>
      <c r="H7606" s="69">
        <v>7892118</v>
      </c>
      <c r="I7606" s="68" t="s">
        <v>5153</v>
      </c>
      <c r="J7606" s="70"/>
      <c r="K7606" s="68"/>
    </row>
    <row r="7607" spans="1:11">
      <c r="A7607" s="67" t="s">
        <v>4186</v>
      </c>
      <c r="B7607" s="68" t="s">
        <v>4187</v>
      </c>
      <c r="C7607" s="68" t="s">
        <v>4184</v>
      </c>
      <c r="D7607" s="68" t="s">
        <v>4185</v>
      </c>
      <c r="E7607" s="68" t="s">
        <v>4599</v>
      </c>
      <c r="F7607" s="68" t="s">
        <v>4599</v>
      </c>
      <c r="G7607" s="68" t="s">
        <v>4569</v>
      </c>
      <c r="H7607" s="69">
        <v>1767446</v>
      </c>
      <c r="I7607" s="68" t="s">
        <v>5153</v>
      </c>
      <c r="J7607" s="70"/>
      <c r="K7607" s="68"/>
    </row>
    <row r="7608" spans="1:11">
      <c r="A7608" s="67" t="s">
        <v>3613</v>
      </c>
      <c r="B7608" s="68" t="s">
        <v>3614</v>
      </c>
      <c r="C7608" s="68" t="s">
        <v>3607</v>
      </c>
      <c r="D7608" s="68" t="s">
        <v>3608</v>
      </c>
      <c r="E7608" s="68" t="s">
        <v>4599</v>
      </c>
      <c r="F7608" s="68" t="s">
        <v>4599</v>
      </c>
      <c r="G7608" s="68" t="s">
        <v>4569</v>
      </c>
      <c r="H7608" s="69">
        <v>11925725</v>
      </c>
      <c r="I7608" s="68" t="s">
        <v>5153</v>
      </c>
      <c r="J7608" s="70"/>
      <c r="K7608" s="68"/>
    </row>
    <row r="7609" spans="1:11">
      <c r="A7609" s="67" t="s">
        <v>4304</v>
      </c>
      <c r="B7609" s="68" t="s">
        <v>4305</v>
      </c>
      <c r="C7609" s="68" t="s">
        <v>3607</v>
      </c>
      <c r="D7609" s="68" t="s">
        <v>3608</v>
      </c>
      <c r="E7609" s="68" t="s">
        <v>4599</v>
      </c>
      <c r="F7609" s="68" t="s">
        <v>4599</v>
      </c>
      <c r="G7609" s="68" t="s">
        <v>4569</v>
      </c>
      <c r="H7609" s="69">
        <v>22545989</v>
      </c>
      <c r="I7609" s="68" t="s">
        <v>5153</v>
      </c>
      <c r="J7609" s="70"/>
      <c r="K7609" s="68"/>
    </row>
    <row r="7610" spans="1:11">
      <c r="A7610" s="67" t="s">
        <v>4578</v>
      </c>
      <c r="B7610" s="68" t="s">
        <v>4579</v>
      </c>
      <c r="C7610" s="68" t="s">
        <v>3607</v>
      </c>
      <c r="D7610" s="68" t="s">
        <v>3608</v>
      </c>
      <c r="E7610" s="68" t="s">
        <v>4599</v>
      </c>
      <c r="F7610" s="68" t="s">
        <v>4599</v>
      </c>
      <c r="G7610" s="68" t="s">
        <v>4569</v>
      </c>
      <c r="H7610" s="69">
        <v>17633104</v>
      </c>
      <c r="I7610" s="68" t="s">
        <v>5153</v>
      </c>
      <c r="J7610" s="70"/>
      <c r="K7610" s="68"/>
    </row>
    <row r="7611" spans="1:11">
      <c r="A7611" s="67" t="s">
        <v>4591</v>
      </c>
      <c r="B7611" s="68" t="s">
        <v>4592</v>
      </c>
      <c r="C7611" s="68" t="s">
        <v>3607</v>
      </c>
      <c r="D7611" s="68" t="s">
        <v>3608</v>
      </c>
      <c r="E7611" s="68" t="s">
        <v>4599</v>
      </c>
      <c r="F7611" s="68" t="s">
        <v>4599</v>
      </c>
      <c r="G7611" s="68" t="s">
        <v>4569</v>
      </c>
      <c r="H7611" s="69">
        <v>13118856</v>
      </c>
      <c r="I7611" s="68" t="s">
        <v>5153</v>
      </c>
      <c r="J7611" s="70"/>
      <c r="K7611" s="68"/>
    </row>
    <row r="7612" spans="1:11">
      <c r="A7612" s="67" t="s">
        <v>4224</v>
      </c>
      <c r="B7612" s="68" t="s">
        <v>4225</v>
      </c>
      <c r="C7612" s="68" t="s">
        <v>3607</v>
      </c>
      <c r="D7612" s="68" t="s">
        <v>3608</v>
      </c>
      <c r="E7612" s="68" t="s">
        <v>4599</v>
      </c>
      <c r="F7612" s="68" t="s">
        <v>4599</v>
      </c>
      <c r="G7612" s="68" t="s">
        <v>4569</v>
      </c>
      <c r="H7612" s="69">
        <v>1148423</v>
      </c>
      <c r="I7612" s="68" t="s">
        <v>5153</v>
      </c>
      <c r="J7612" s="70"/>
      <c r="K7612" s="68"/>
    </row>
    <row r="7613" spans="1:11">
      <c r="A7613" s="67" t="s">
        <v>4580</v>
      </c>
      <c r="B7613" s="68" t="s">
        <v>4581</v>
      </c>
      <c r="C7613" s="68" t="s">
        <v>3607</v>
      </c>
      <c r="D7613" s="68" t="s">
        <v>3608</v>
      </c>
      <c r="E7613" s="68" t="s">
        <v>4599</v>
      </c>
      <c r="F7613" s="68" t="s">
        <v>4599</v>
      </c>
      <c r="G7613" s="68" t="s">
        <v>4569</v>
      </c>
      <c r="H7613" s="69">
        <v>22862936</v>
      </c>
      <c r="I7613" s="68" t="s">
        <v>5153</v>
      </c>
      <c r="J7613" s="70"/>
      <c r="K7613" s="68"/>
    </row>
    <row r="7614" spans="1:11">
      <c r="A7614" s="67" t="s">
        <v>5097</v>
      </c>
      <c r="B7614" s="68" t="s">
        <v>4677</v>
      </c>
      <c r="C7614" s="68" t="s">
        <v>3607</v>
      </c>
      <c r="D7614" s="68" t="s">
        <v>3608</v>
      </c>
      <c r="E7614" s="68" t="s">
        <v>4599</v>
      </c>
      <c r="F7614" s="68" t="s">
        <v>4599</v>
      </c>
      <c r="G7614" s="68" t="s">
        <v>4569</v>
      </c>
      <c r="H7614" s="69">
        <v>11624916</v>
      </c>
      <c r="I7614" s="68" t="s">
        <v>5153</v>
      </c>
      <c r="J7614" s="70"/>
      <c r="K7614" s="68"/>
    </row>
    <row r="7615" spans="1:11">
      <c r="A7615" s="67" t="s">
        <v>5103</v>
      </c>
      <c r="B7615" s="68" t="s">
        <v>4660</v>
      </c>
      <c r="C7615" s="68" t="s">
        <v>3607</v>
      </c>
      <c r="D7615" s="68" t="s">
        <v>3608</v>
      </c>
      <c r="E7615" s="68" t="s">
        <v>4599</v>
      </c>
      <c r="F7615" s="68" t="s">
        <v>4599</v>
      </c>
      <c r="G7615" s="68" t="s">
        <v>4569</v>
      </c>
      <c r="H7615" s="69">
        <v>10789483</v>
      </c>
      <c r="I7615" s="68" t="s">
        <v>5153</v>
      </c>
      <c r="J7615" s="70"/>
      <c r="K7615" s="68"/>
    </row>
    <row r="7616" spans="1:11">
      <c r="A7616" s="67" t="s">
        <v>5067</v>
      </c>
      <c r="B7616" s="68" t="s">
        <v>4678</v>
      </c>
      <c r="C7616" s="68" t="s">
        <v>3607</v>
      </c>
      <c r="D7616" s="68" t="s">
        <v>3608</v>
      </c>
      <c r="E7616" s="68" t="s">
        <v>4599</v>
      </c>
      <c r="F7616" s="68" t="s">
        <v>4599</v>
      </c>
      <c r="G7616" s="68" t="s">
        <v>4569</v>
      </c>
      <c r="H7616" s="69">
        <v>836560</v>
      </c>
      <c r="I7616" s="68" t="s">
        <v>5153</v>
      </c>
      <c r="J7616" s="70"/>
      <c r="K7616" s="68"/>
    </row>
    <row r="7617" spans="1:11">
      <c r="A7617" s="67" t="s">
        <v>5091</v>
      </c>
      <c r="B7617" s="68" t="s">
        <v>4671</v>
      </c>
      <c r="C7617" s="68" t="s">
        <v>3607</v>
      </c>
      <c r="D7617" s="68" t="s">
        <v>3608</v>
      </c>
      <c r="E7617" s="68" t="s">
        <v>4599</v>
      </c>
      <c r="F7617" s="68" t="s">
        <v>4599</v>
      </c>
      <c r="G7617" s="68" t="s">
        <v>4569</v>
      </c>
      <c r="H7617" s="69">
        <v>692741</v>
      </c>
      <c r="I7617" s="68" t="s">
        <v>5153</v>
      </c>
      <c r="J7617" s="70"/>
      <c r="K7617" s="68"/>
    </row>
    <row r="7618" spans="1:11">
      <c r="A7618" s="67" t="s">
        <v>5095</v>
      </c>
      <c r="B7618" s="68" t="s">
        <v>4651</v>
      </c>
      <c r="C7618" s="68" t="s">
        <v>3607</v>
      </c>
      <c r="D7618" s="68" t="s">
        <v>3608</v>
      </c>
      <c r="E7618" s="68" t="s">
        <v>4599</v>
      </c>
      <c r="F7618" s="68" t="s">
        <v>4599</v>
      </c>
      <c r="G7618" s="68" t="s">
        <v>4569</v>
      </c>
      <c r="H7618" s="69">
        <v>9449189</v>
      </c>
      <c r="I7618" s="68" t="s">
        <v>5153</v>
      </c>
      <c r="J7618" s="70"/>
      <c r="K7618" s="68"/>
    </row>
    <row r="7619" spans="1:11">
      <c r="A7619" s="67" t="s">
        <v>4596</v>
      </c>
      <c r="B7619" s="68" t="s">
        <v>4597</v>
      </c>
      <c r="C7619" s="68" t="s">
        <v>3607</v>
      </c>
      <c r="D7619" s="68" t="s">
        <v>3608</v>
      </c>
      <c r="E7619" s="68" t="s">
        <v>4599</v>
      </c>
      <c r="F7619" s="68" t="s">
        <v>4599</v>
      </c>
      <c r="G7619" s="68" t="s">
        <v>4569</v>
      </c>
      <c r="H7619" s="69">
        <v>2413416</v>
      </c>
      <c r="I7619" s="68" t="s">
        <v>5153</v>
      </c>
      <c r="J7619" s="70"/>
      <c r="K7619" s="68"/>
    </row>
    <row r="7620" spans="1:11">
      <c r="A7620" s="67" t="s">
        <v>5104</v>
      </c>
      <c r="B7620" s="68" t="s">
        <v>5138</v>
      </c>
      <c r="C7620" s="68" t="s">
        <v>3607</v>
      </c>
      <c r="D7620" s="68" t="s">
        <v>3608</v>
      </c>
      <c r="E7620" s="68" t="s">
        <v>4599</v>
      </c>
      <c r="F7620" s="68" t="s">
        <v>4599</v>
      </c>
      <c r="G7620" s="68" t="s">
        <v>4569</v>
      </c>
      <c r="H7620" s="69">
        <v>485590</v>
      </c>
      <c r="I7620" s="68" t="s">
        <v>5153</v>
      </c>
      <c r="J7620" s="70"/>
      <c r="K7620" s="68"/>
    </row>
    <row r="7621" spans="1:11">
      <c r="A7621" s="67" t="s">
        <v>5092</v>
      </c>
      <c r="B7621" s="68" t="s">
        <v>5132</v>
      </c>
      <c r="C7621" s="68" t="s">
        <v>3607</v>
      </c>
      <c r="D7621" s="68" t="s">
        <v>3608</v>
      </c>
      <c r="E7621" s="68" t="s">
        <v>4599</v>
      </c>
      <c r="F7621" s="68" t="s">
        <v>4599</v>
      </c>
      <c r="G7621" s="68" t="s">
        <v>4569</v>
      </c>
      <c r="H7621" s="69">
        <v>744262</v>
      </c>
      <c r="I7621" s="68" t="s">
        <v>5153</v>
      </c>
      <c r="J7621" s="70"/>
      <c r="K7621" s="68"/>
    </row>
    <row r="7622" spans="1:11">
      <c r="A7622" s="67" t="s">
        <v>5098</v>
      </c>
      <c r="B7622" s="68" t="s">
        <v>4672</v>
      </c>
      <c r="C7622" s="68" t="s">
        <v>3607</v>
      </c>
      <c r="D7622" s="68" t="s">
        <v>3608</v>
      </c>
      <c r="E7622" s="68" t="s">
        <v>4599</v>
      </c>
      <c r="F7622" s="68" t="s">
        <v>4599</v>
      </c>
      <c r="G7622" s="68" t="s">
        <v>4569</v>
      </c>
      <c r="H7622" s="69">
        <v>383070</v>
      </c>
      <c r="I7622" s="68" t="s">
        <v>5153</v>
      </c>
      <c r="J7622" s="70"/>
      <c r="K7622" s="68"/>
    </row>
    <row r="7623" spans="1:11">
      <c r="A7623" s="67" t="s">
        <v>5105</v>
      </c>
      <c r="B7623" s="68" t="s">
        <v>4673</v>
      </c>
      <c r="C7623" s="68" t="s">
        <v>3607</v>
      </c>
      <c r="D7623" s="68" t="s">
        <v>3608</v>
      </c>
      <c r="E7623" s="68" t="s">
        <v>4599</v>
      </c>
      <c r="F7623" s="68" t="s">
        <v>4599</v>
      </c>
      <c r="G7623" s="68" t="s">
        <v>4569</v>
      </c>
      <c r="H7623" s="69">
        <v>409444</v>
      </c>
      <c r="I7623" s="68" t="s">
        <v>5153</v>
      </c>
      <c r="J7623" s="70"/>
      <c r="K7623" s="68"/>
    </row>
    <row r="7624" spans="1:11">
      <c r="A7624" s="67" t="s">
        <v>5100</v>
      </c>
      <c r="B7624" s="68" t="s">
        <v>4679</v>
      </c>
      <c r="C7624" s="68" t="s">
        <v>3607</v>
      </c>
      <c r="D7624" s="68" t="s">
        <v>3608</v>
      </c>
      <c r="E7624" s="68" t="s">
        <v>4599</v>
      </c>
      <c r="F7624" s="68" t="s">
        <v>4599</v>
      </c>
      <c r="G7624" s="68" t="s">
        <v>4569</v>
      </c>
      <c r="H7624" s="69">
        <v>326250</v>
      </c>
      <c r="I7624" s="68" t="s">
        <v>5153</v>
      </c>
      <c r="J7624" s="70"/>
      <c r="K7624" s="68"/>
    </row>
    <row r="7625" spans="1:11">
      <c r="A7625" s="67" t="s">
        <v>5106</v>
      </c>
      <c r="B7625" s="68" t="s">
        <v>4680</v>
      </c>
      <c r="C7625" s="68" t="s">
        <v>3607</v>
      </c>
      <c r="D7625" s="68" t="s">
        <v>3608</v>
      </c>
      <c r="E7625" s="68" t="s">
        <v>4599</v>
      </c>
      <c r="F7625" s="68" t="s">
        <v>4599</v>
      </c>
      <c r="G7625" s="68" t="s">
        <v>4569</v>
      </c>
      <c r="H7625" s="69">
        <v>9306509</v>
      </c>
      <c r="I7625" s="68" t="s">
        <v>5153</v>
      </c>
      <c r="J7625" s="70"/>
      <c r="K7625" s="68"/>
    </row>
    <row r="7626" spans="1:11">
      <c r="A7626" s="67" t="s">
        <v>5102</v>
      </c>
      <c r="B7626" s="68" t="s">
        <v>5137</v>
      </c>
      <c r="C7626" s="68" t="s">
        <v>3607</v>
      </c>
      <c r="D7626" s="68" t="s">
        <v>3608</v>
      </c>
      <c r="E7626" s="68" t="s">
        <v>4599</v>
      </c>
      <c r="F7626" s="68" t="s">
        <v>4599</v>
      </c>
      <c r="G7626" s="68" t="s">
        <v>4569</v>
      </c>
      <c r="H7626" s="69">
        <v>397560</v>
      </c>
      <c r="I7626" s="68" t="s">
        <v>5153</v>
      </c>
      <c r="J7626" s="70"/>
      <c r="K7626" s="68"/>
    </row>
    <row r="7627" spans="1:11">
      <c r="A7627" s="67" t="s">
        <v>5094</v>
      </c>
      <c r="B7627" s="68" t="s">
        <v>5133</v>
      </c>
      <c r="C7627" s="68" t="s">
        <v>3607</v>
      </c>
      <c r="D7627" s="68" t="s">
        <v>3608</v>
      </c>
      <c r="E7627" s="68" t="s">
        <v>4599</v>
      </c>
      <c r="F7627" s="68" t="s">
        <v>4599</v>
      </c>
      <c r="G7627" s="68" t="s">
        <v>4569</v>
      </c>
      <c r="H7627" s="69">
        <v>328435</v>
      </c>
      <c r="I7627" s="68" t="s">
        <v>5153</v>
      </c>
      <c r="J7627" s="70"/>
      <c r="K7627" s="68"/>
    </row>
    <row r="7628" spans="1:11">
      <c r="A7628" s="67" t="s">
        <v>5096</v>
      </c>
      <c r="B7628" s="68" t="s">
        <v>5134</v>
      </c>
      <c r="C7628" s="68" t="s">
        <v>3607</v>
      </c>
      <c r="D7628" s="68" t="s">
        <v>3608</v>
      </c>
      <c r="E7628" s="68" t="s">
        <v>4599</v>
      </c>
      <c r="F7628" s="68" t="s">
        <v>4599</v>
      </c>
      <c r="G7628" s="68" t="s">
        <v>4569</v>
      </c>
      <c r="H7628" s="69">
        <v>7041778</v>
      </c>
      <c r="I7628" s="68" t="s">
        <v>5153</v>
      </c>
      <c r="J7628" s="70"/>
      <c r="K7628" s="68"/>
    </row>
    <row r="7629" spans="1:11">
      <c r="A7629" s="67" t="s">
        <v>3725</v>
      </c>
      <c r="B7629" s="68" t="s">
        <v>3726</v>
      </c>
      <c r="C7629" s="68" t="s">
        <v>3693</v>
      </c>
      <c r="D7629" s="68" t="s">
        <v>3694</v>
      </c>
      <c r="E7629" s="68" t="s">
        <v>4599</v>
      </c>
      <c r="F7629" s="68" t="s">
        <v>4599</v>
      </c>
      <c r="G7629" s="68" t="s">
        <v>4569</v>
      </c>
      <c r="H7629" s="69">
        <v>19072222</v>
      </c>
      <c r="I7629" s="68" t="s">
        <v>5153</v>
      </c>
      <c r="J7629" s="70"/>
      <c r="K7629" s="68"/>
    </row>
    <row r="7630" spans="1:11">
      <c r="A7630" s="67" t="s">
        <v>3727</v>
      </c>
      <c r="B7630" s="68" t="s">
        <v>3728</v>
      </c>
      <c r="C7630" s="68" t="s">
        <v>3693</v>
      </c>
      <c r="D7630" s="68" t="s">
        <v>3694</v>
      </c>
      <c r="E7630" s="68" t="s">
        <v>4599</v>
      </c>
      <c r="F7630" s="68" t="s">
        <v>4599</v>
      </c>
      <c r="G7630" s="68" t="s">
        <v>4569</v>
      </c>
      <c r="H7630" s="69">
        <v>1628636</v>
      </c>
      <c r="I7630" s="68" t="s">
        <v>5153</v>
      </c>
      <c r="J7630" s="70"/>
      <c r="K7630" s="68"/>
    </row>
    <row r="7631" spans="1:11">
      <c r="A7631" s="67" t="s">
        <v>3731</v>
      </c>
      <c r="B7631" s="68" t="s">
        <v>3732</v>
      </c>
      <c r="C7631" s="68" t="s">
        <v>3693</v>
      </c>
      <c r="D7631" s="68" t="s">
        <v>3694</v>
      </c>
      <c r="E7631" s="68" t="s">
        <v>4599</v>
      </c>
      <c r="F7631" s="68" t="s">
        <v>4599</v>
      </c>
      <c r="G7631" s="68" t="s">
        <v>4569</v>
      </c>
      <c r="H7631" s="69">
        <v>1857897</v>
      </c>
      <c r="I7631" s="68" t="s">
        <v>5153</v>
      </c>
      <c r="J7631" s="70"/>
      <c r="K7631" s="68"/>
    </row>
    <row r="7632" spans="1:11">
      <c r="A7632" s="67" t="s">
        <v>3733</v>
      </c>
      <c r="B7632" s="68" t="s">
        <v>3734</v>
      </c>
      <c r="C7632" s="68" t="s">
        <v>3693</v>
      </c>
      <c r="D7632" s="68" t="s">
        <v>3694</v>
      </c>
      <c r="E7632" s="68" t="s">
        <v>4599</v>
      </c>
      <c r="F7632" s="68" t="s">
        <v>4599</v>
      </c>
      <c r="G7632" s="68" t="s">
        <v>4569</v>
      </c>
      <c r="H7632" s="69">
        <v>486995</v>
      </c>
      <c r="I7632" s="68" t="s">
        <v>5153</v>
      </c>
      <c r="J7632" s="70"/>
      <c r="K7632" s="68"/>
    </row>
    <row r="7633" spans="1:11">
      <c r="A7633" s="67" t="s">
        <v>3735</v>
      </c>
      <c r="B7633" s="68" t="s">
        <v>3736</v>
      </c>
      <c r="C7633" s="68" t="s">
        <v>3693</v>
      </c>
      <c r="D7633" s="68" t="s">
        <v>3694</v>
      </c>
      <c r="E7633" s="68" t="s">
        <v>4599</v>
      </c>
      <c r="F7633" s="68" t="s">
        <v>4599</v>
      </c>
      <c r="G7633" s="68" t="s">
        <v>4569</v>
      </c>
      <c r="H7633" s="69">
        <v>4972827</v>
      </c>
      <c r="I7633" s="68" t="s">
        <v>5153</v>
      </c>
      <c r="J7633" s="70"/>
      <c r="K7633" s="68"/>
    </row>
    <row r="7634" spans="1:11">
      <c r="A7634" s="67" t="s">
        <v>4346</v>
      </c>
      <c r="B7634" s="68" t="s">
        <v>4347</v>
      </c>
      <c r="C7634" s="68" t="s">
        <v>3693</v>
      </c>
      <c r="D7634" s="68" t="s">
        <v>3694</v>
      </c>
      <c r="E7634" s="68" t="s">
        <v>4599</v>
      </c>
      <c r="F7634" s="68" t="s">
        <v>4599</v>
      </c>
      <c r="G7634" s="68" t="s">
        <v>4569</v>
      </c>
      <c r="H7634" s="69">
        <v>10457904</v>
      </c>
      <c r="I7634" s="68" t="s">
        <v>5153</v>
      </c>
      <c r="J7634" s="70"/>
      <c r="K7634" s="68"/>
    </row>
    <row r="7635" spans="1:11">
      <c r="A7635" s="67" t="s">
        <v>3755</v>
      </c>
      <c r="B7635" s="68" t="s">
        <v>3756</v>
      </c>
      <c r="C7635" s="68" t="s">
        <v>3749</v>
      </c>
      <c r="D7635" s="68" t="s">
        <v>3750</v>
      </c>
      <c r="E7635" s="68" t="s">
        <v>4599</v>
      </c>
      <c r="F7635" s="68" t="s">
        <v>4599</v>
      </c>
      <c r="G7635" s="68" t="s">
        <v>4569</v>
      </c>
      <c r="H7635" s="69">
        <v>719270</v>
      </c>
      <c r="I7635" s="68" t="s">
        <v>5153</v>
      </c>
      <c r="J7635" s="70"/>
      <c r="K7635" s="68"/>
    </row>
    <row r="7636" spans="1:11">
      <c r="A7636" s="67" t="s">
        <v>4259</v>
      </c>
      <c r="B7636" s="68" t="s">
        <v>4260</v>
      </c>
      <c r="C7636" s="68" t="s">
        <v>3749</v>
      </c>
      <c r="D7636" s="68" t="s">
        <v>3750</v>
      </c>
      <c r="E7636" s="68" t="s">
        <v>4599</v>
      </c>
      <c r="F7636" s="68" t="s">
        <v>4599</v>
      </c>
      <c r="G7636" s="68" t="s">
        <v>4569</v>
      </c>
      <c r="H7636" s="69">
        <v>759414</v>
      </c>
      <c r="I7636" s="68" t="s">
        <v>5153</v>
      </c>
      <c r="J7636" s="70"/>
      <c r="K7636" s="68"/>
    </row>
    <row r="7637" spans="1:11">
      <c r="A7637" s="67" t="s">
        <v>3773</v>
      </c>
      <c r="B7637" s="68" t="s">
        <v>3774</v>
      </c>
      <c r="C7637" s="68" t="s">
        <v>3765</v>
      </c>
      <c r="D7637" s="68" t="s">
        <v>3766</v>
      </c>
      <c r="E7637" s="68" t="s">
        <v>4599</v>
      </c>
      <c r="F7637" s="68" t="s">
        <v>4599</v>
      </c>
      <c r="G7637" s="68" t="s">
        <v>4569</v>
      </c>
      <c r="H7637" s="69">
        <v>306134</v>
      </c>
      <c r="I7637" s="68" t="s">
        <v>5153</v>
      </c>
      <c r="J7637" s="70"/>
      <c r="K7637" s="68"/>
    </row>
    <row r="7638" spans="1:11">
      <c r="A7638" s="67" t="s">
        <v>3793</v>
      </c>
      <c r="B7638" s="68" t="s">
        <v>3794</v>
      </c>
      <c r="C7638" s="68" t="s">
        <v>3783</v>
      </c>
      <c r="D7638" s="68" t="s">
        <v>3784</v>
      </c>
      <c r="E7638" s="68" t="s">
        <v>4599</v>
      </c>
      <c r="F7638" s="68" t="s">
        <v>4599</v>
      </c>
      <c r="G7638" s="68" t="s">
        <v>4569</v>
      </c>
      <c r="H7638" s="69">
        <v>7523572</v>
      </c>
      <c r="I7638" s="68" t="s">
        <v>5153</v>
      </c>
      <c r="J7638" s="70"/>
      <c r="K7638" s="68"/>
    </row>
    <row r="7639" spans="1:11">
      <c r="A7639" s="67" t="s">
        <v>4328</v>
      </c>
      <c r="B7639" s="68" t="s">
        <v>4329</v>
      </c>
      <c r="C7639" s="68" t="s">
        <v>3783</v>
      </c>
      <c r="D7639" s="68" t="s">
        <v>3784</v>
      </c>
      <c r="E7639" s="68" t="s">
        <v>4599</v>
      </c>
      <c r="F7639" s="68" t="s">
        <v>4599</v>
      </c>
      <c r="G7639" s="68" t="s">
        <v>4569</v>
      </c>
      <c r="H7639" s="69">
        <v>526125</v>
      </c>
      <c r="I7639" s="68" t="s">
        <v>5153</v>
      </c>
      <c r="J7639" s="70"/>
      <c r="K7639" s="68"/>
    </row>
    <row r="7640" spans="1:11">
      <c r="A7640" s="67" t="s">
        <v>3809</v>
      </c>
      <c r="B7640" s="68" t="s">
        <v>3810</v>
      </c>
      <c r="C7640" s="68" t="s">
        <v>3805</v>
      </c>
      <c r="D7640" s="68" t="s">
        <v>3806</v>
      </c>
      <c r="E7640" s="68" t="s">
        <v>4599</v>
      </c>
      <c r="F7640" s="68" t="s">
        <v>4599</v>
      </c>
      <c r="G7640" s="68" t="s">
        <v>4569</v>
      </c>
      <c r="H7640" s="69">
        <v>234940</v>
      </c>
      <c r="I7640" s="68" t="s">
        <v>5153</v>
      </c>
      <c r="J7640" s="70"/>
      <c r="K7640" s="68"/>
    </row>
    <row r="7641" spans="1:11">
      <c r="A7641" s="67" t="s">
        <v>3811</v>
      </c>
      <c r="B7641" s="68" t="s">
        <v>3812</v>
      </c>
      <c r="C7641" s="68" t="s">
        <v>3805</v>
      </c>
      <c r="D7641" s="68" t="s">
        <v>3806</v>
      </c>
      <c r="E7641" s="68" t="s">
        <v>4599</v>
      </c>
      <c r="F7641" s="68" t="s">
        <v>4599</v>
      </c>
      <c r="G7641" s="68" t="s">
        <v>4569</v>
      </c>
      <c r="H7641" s="69">
        <v>2672565</v>
      </c>
      <c r="I7641" s="68" t="s">
        <v>5153</v>
      </c>
      <c r="J7641" s="70"/>
      <c r="K7641" s="68"/>
    </row>
    <row r="7642" spans="1:11">
      <c r="A7642" s="67" t="s">
        <v>3832</v>
      </c>
      <c r="B7642" s="68" t="s">
        <v>3833</v>
      </c>
      <c r="C7642" s="68" t="s">
        <v>3824</v>
      </c>
      <c r="D7642" s="68" t="s">
        <v>3825</v>
      </c>
      <c r="E7642" s="68" t="s">
        <v>4599</v>
      </c>
      <c r="F7642" s="68" t="s">
        <v>4599</v>
      </c>
      <c r="G7642" s="68" t="s">
        <v>4569</v>
      </c>
      <c r="H7642" s="69">
        <v>3740374</v>
      </c>
      <c r="I7642" s="68" t="s">
        <v>5153</v>
      </c>
      <c r="J7642" s="70"/>
      <c r="K7642" s="68"/>
    </row>
    <row r="7643" spans="1:11">
      <c r="A7643" s="67" t="s">
        <v>3882</v>
      </c>
      <c r="B7643" s="68" t="s">
        <v>3883</v>
      </c>
      <c r="C7643" s="68" t="s">
        <v>3846</v>
      </c>
      <c r="D7643" s="68" t="s">
        <v>3847</v>
      </c>
      <c r="E7643" s="68" t="s">
        <v>4599</v>
      </c>
      <c r="F7643" s="68" t="s">
        <v>4599</v>
      </c>
      <c r="G7643" s="68" t="s">
        <v>4569</v>
      </c>
      <c r="H7643" s="69">
        <v>763860</v>
      </c>
      <c r="I7643" s="68" t="s">
        <v>5153</v>
      </c>
      <c r="J7643" s="70"/>
      <c r="K7643" s="68"/>
    </row>
    <row r="7644" spans="1:11">
      <c r="A7644" s="67" t="s">
        <v>3884</v>
      </c>
      <c r="B7644" s="68" t="s">
        <v>3885</v>
      </c>
      <c r="C7644" s="68" t="s">
        <v>3846</v>
      </c>
      <c r="D7644" s="68" t="s">
        <v>3847</v>
      </c>
      <c r="E7644" s="68" t="s">
        <v>4599</v>
      </c>
      <c r="F7644" s="68" t="s">
        <v>4599</v>
      </c>
      <c r="G7644" s="68" t="s">
        <v>4569</v>
      </c>
      <c r="H7644" s="69">
        <v>28037800</v>
      </c>
      <c r="I7644" s="68" t="s">
        <v>5153</v>
      </c>
      <c r="J7644" s="70"/>
      <c r="K7644" s="68"/>
    </row>
    <row r="7645" spans="1:11">
      <c r="A7645" s="67" t="s">
        <v>3886</v>
      </c>
      <c r="B7645" s="68" t="s">
        <v>3887</v>
      </c>
      <c r="C7645" s="68" t="s">
        <v>3846</v>
      </c>
      <c r="D7645" s="68" t="s">
        <v>3847</v>
      </c>
      <c r="E7645" s="68" t="s">
        <v>4599</v>
      </c>
      <c r="F7645" s="68" t="s">
        <v>4599</v>
      </c>
      <c r="G7645" s="68" t="s">
        <v>4569</v>
      </c>
      <c r="H7645" s="69">
        <v>41100</v>
      </c>
      <c r="I7645" s="68" t="s">
        <v>5153</v>
      </c>
      <c r="J7645" s="70"/>
      <c r="K7645" s="68"/>
    </row>
    <row r="7646" spans="1:11">
      <c r="A7646" s="67" t="s">
        <v>4439</v>
      </c>
      <c r="B7646" s="68" t="s">
        <v>4440</v>
      </c>
      <c r="C7646" s="68" t="s">
        <v>3846</v>
      </c>
      <c r="D7646" s="68" t="s">
        <v>3847</v>
      </c>
      <c r="E7646" s="68" t="s">
        <v>4599</v>
      </c>
      <c r="F7646" s="68" t="s">
        <v>4599</v>
      </c>
      <c r="G7646" s="68" t="s">
        <v>4569</v>
      </c>
      <c r="H7646" s="69">
        <v>246750</v>
      </c>
      <c r="I7646" s="68" t="s">
        <v>5153</v>
      </c>
      <c r="J7646" s="70"/>
      <c r="K7646" s="68"/>
    </row>
    <row r="7647" spans="1:11">
      <c r="A7647" s="67" t="s">
        <v>4196</v>
      </c>
      <c r="B7647" s="68" t="s">
        <v>4197</v>
      </c>
      <c r="C7647" s="68" t="s">
        <v>3846</v>
      </c>
      <c r="D7647" s="68" t="s">
        <v>3847</v>
      </c>
      <c r="E7647" s="68" t="s">
        <v>4599</v>
      </c>
      <c r="F7647" s="68" t="s">
        <v>4599</v>
      </c>
      <c r="G7647" s="68" t="s">
        <v>4569</v>
      </c>
      <c r="H7647" s="69">
        <v>1609117</v>
      </c>
      <c r="I7647" s="68" t="s">
        <v>5153</v>
      </c>
      <c r="J7647" s="70"/>
      <c r="K7647" s="68"/>
    </row>
    <row r="7648" spans="1:11">
      <c r="A7648" s="67" t="s">
        <v>3912</v>
      </c>
      <c r="B7648" s="68" t="s">
        <v>3913</v>
      </c>
      <c r="C7648" s="68" t="s">
        <v>3900</v>
      </c>
      <c r="D7648" s="68" t="s">
        <v>3901</v>
      </c>
      <c r="E7648" s="68" t="s">
        <v>4599</v>
      </c>
      <c r="F7648" s="68" t="s">
        <v>4599</v>
      </c>
      <c r="G7648" s="68" t="s">
        <v>4569</v>
      </c>
      <c r="H7648" s="69">
        <v>49672533</v>
      </c>
      <c r="I7648" s="68" t="s">
        <v>5153</v>
      </c>
      <c r="J7648" s="70"/>
      <c r="K7648" s="68"/>
    </row>
    <row r="7649" spans="1:11">
      <c r="A7649" s="67" t="s">
        <v>5057</v>
      </c>
      <c r="B7649" s="68" t="s">
        <v>4665</v>
      </c>
      <c r="C7649" s="68" t="s">
        <v>3900</v>
      </c>
      <c r="D7649" s="68" t="s">
        <v>3901</v>
      </c>
      <c r="E7649" s="68" t="s">
        <v>4599</v>
      </c>
      <c r="F7649" s="68" t="s">
        <v>4599</v>
      </c>
      <c r="G7649" s="68" t="s">
        <v>4569</v>
      </c>
      <c r="H7649" s="69">
        <v>525013</v>
      </c>
      <c r="I7649" s="68" t="s">
        <v>5153</v>
      </c>
      <c r="J7649" s="70"/>
      <c r="K7649" s="68"/>
    </row>
    <row r="7650" spans="1:11">
      <c r="A7650" s="67" t="s">
        <v>3934</v>
      </c>
      <c r="B7650" s="68" t="s">
        <v>3935</v>
      </c>
      <c r="C7650" s="68" t="s">
        <v>3924</v>
      </c>
      <c r="D7650" s="68" t="s">
        <v>3925</v>
      </c>
      <c r="E7650" s="68" t="s">
        <v>4599</v>
      </c>
      <c r="F7650" s="68" t="s">
        <v>4599</v>
      </c>
      <c r="G7650" s="68" t="s">
        <v>4569</v>
      </c>
      <c r="H7650" s="69">
        <v>389669</v>
      </c>
      <c r="I7650" s="68" t="s">
        <v>5153</v>
      </c>
      <c r="J7650" s="70"/>
      <c r="K7650" s="68"/>
    </row>
    <row r="7651" spans="1:11">
      <c r="A7651" s="67" t="s">
        <v>3936</v>
      </c>
      <c r="B7651" s="68" t="s">
        <v>3937</v>
      </c>
      <c r="C7651" s="68" t="s">
        <v>3924</v>
      </c>
      <c r="D7651" s="68" t="s">
        <v>3925</v>
      </c>
      <c r="E7651" s="68" t="s">
        <v>4599</v>
      </c>
      <c r="F7651" s="68" t="s">
        <v>4599</v>
      </c>
      <c r="G7651" s="68" t="s">
        <v>4569</v>
      </c>
      <c r="H7651" s="69">
        <v>212473</v>
      </c>
      <c r="I7651" s="68" t="s">
        <v>5153</v>
      </c>
      <c r="J7651" s="70"/>
      <c r="K7651" s="68"/>
    </row>
    <row r="7652" spans="1:11">
      <c r="A7652" s="67" t="s">
        <v>3938</v>
      </c>
      <c r="B7652" s="68" t="s">
        <v>3939</v>
      </c>
      <c r="C7652" s="68" t="s">
        <v>3924</v>
      </c>
      <c r="D7652" s="68" t="s">
        <v>3925</v>
      </c>
      <c r="E7652" s="68" t="s">
        <v>4599</v>
      </c>
      <c r="F7652" s="68" t="s">
        <v>4599</v>
      </c>
      <c r="G7652" s="68" t="s">
        <v>4569</v>
      </c>
      <c r="H7652" s="69">
        <v>2179256</v>
      </c>
      <c r="I7652" s="68" t="s">
        <v>5153</v>
      </c>
      <c r="J7652" s="70"/>
      <c r="K7652" s="68"/>
    </row>
    <row r="7653" spans="1:11">
      <c r="A7653" s="67" t="s">
        <v>4445</v>
      </c>
      <c r="B7653" s="68" t="s">
        <v>4446</v>
      </c>
      <c r="C7653" s="68" t="s">
        <v>3924</v>
      </c>
      <c r="D7653" s="68" t="s">
        <v>3925</v>
      </c>
      <c r="E7653" s="68" t="s">
        <v>4599</v>
      </c>
      <c r="F7653" s="68" t="s">
        <v>4599</v>
      </c>
      <c r="G7653" s="68" t="s">
        <v>4569</v>
      </c>
      <c r="H7653" s="69">
        <v>898201</v>
      </c>
      <c r="I7653" s="68" t="s">
        <v>5153</v>
      </c>
      <c r="J7653" s="70"/>
      <c r="K7653" s="68"/>
    </row>
    <row r="7654" spans="1:11">
      <c r="A7654" s="67" t="s">
        <v>3984</v>
      </c>
      <c r="B7654" s="68" t="s">
        <v>3985</v>
      </c>
      <c r="C7654" s="68" t="s">
        <v>3970</v>
      </c>
      <c r="D7654" s="68" t="s">
        <v>3971</v>
      </c>
      <c r="E7654" s="68" t="s">
        <v>4599</v>
      </c>
      <c r="F7654" s="68" t="s">
        <v>4599</v>
      </c>
      <c r="G7654" s="68" t="s">
        <v>4569</v>
      </c>
      <c r="H7654" s="69">
        <v>198721</v>
      </c>
      <c r="I7654" s="68" t="s">
        <v>5153</v>
      </c>
      <c r="J7654" s="70"/>
      <c r="K7654" s="68"/>
    </row>
    <row r="7655" spans="1:11">
      <c r="A7655" s="67" t="s">
        <v>4012</v>
      </c>
      <c r="B7655" s="68" t="s">
        <v>4013</v>
      </c>
      <c r="C7655" s="68" t="s">
        <v>4004</v>
      </c>
      <c r="D7655" s="68" t="s">
        <v>4005</v>
      </c>
      <c r="E7655" s="68" t="s">
        <v>4599</v>
      </c>
      <c r="F7655" s="68" t="s">
        <v>4599</v>
      </c>
      <c r="G7655" s="68" t="s">
        <v>4569</v>
      </c>
      <c r="H7655" s="69">
        <v>191266</v>
      </c>
      <c r="I7655" s="68" t="s">
        <v>5153</v>
      </c>
      <c r="J7655" s="70"/>
      <c r="K7655" s="68"/>
    </row>
    <row r="7656" spans="1:11">
      <c r="A7656" s="67" t="s">
        <v>4459</v>
      </c>
      <c r="B7656" s="68" t="s">
        <v>4460</v>
      </c>
      <c r="C7656" s="68" t="s">
        <v>4022</v>
      </c>
      <c r="D7656" s="68" t="s">
        <v>4023</v>
      </c>
      <c r="E7656" s="68" t="s">
        <v>4599</v>
      </c>
      <c r="F7656" s="68" t="s">
        <v>4599</v>
      </c>
      <c r="G7656" s="68" t="s">
        <v>4569</v>
      </c>
      <c r="H7656" s="69">
        <v>954796</v>
      </c>
      <c r="I7656" s="68" t="s">
        <v>5153</v>
      </c>
      <c r="J7656" s="70"/>
      <c r="K7656" s="68"/>
    </row>
    <row r="7657" spans="1:11">
      <c r="A7657" s="67" t="s">
        <v>4056</v>
      </c>
      <c r="B7657" s="68" t="s">
        <v>4057</v>
      </c>
      <c r="C7657" s="68" t="s">
        <v>4042</v>
      </c>
      <c r="D7657" s="68" t="s">
        <v>4043</v>
      </c>
      <c r="E7657" s="68" t="s">
        <v>4599</v>
      </c>
      <c r="F7657" s="68" t="s">
        <v>4599</v>
      </c>
      <c r="G7657" s="68" t="s">
        <v>4569</v>
      </c>
      <c r="H7657" s="69">
        <v>4259542</v>
      </c>
      <c r="I7657" s="68" t="s">
        <v>5153</v>
      </c>
      <c r="J7657" s="70"/>
      <c r="K7657" s="68"/>
    </row>
    <row r="7658" spans="1:11">
      <c r="A7658" s="67" t="s">
        <v>4076</v>
      </c>
      <c r="B7658" s="68" t="s">
        <v>4077</v>
      </c>
      <c r="C7658" s="68" t="s">
        <v>4072</v>
      </c>
      <c r="D7658" s="68" t="s">
        <v>4073</v>
      </c>
      <c r="E7658" s="68" t="s">
        <v>4599</v>
      </c>
      <c r="F7658" s="68" t="s">
        <v>4599</v>
      </c>
      <c r="G7658" s="68" t="s">
        <v>4569</v>
      </c>
      <c r="H7658" s="69">
        <v>1077072</v>
      </c>
      <c r="I7658" s="68" t="s">
        <v>5153</v>
      </c>
      <c r="J7658" s="70"/>
      <c r="K7658" s="68"/>
    </row>
    <row r="7659" spans="1:11">
      <c r="A7659" s="67" t="s">
        <v>4600</v>
      </c>
      <c r="B7659" s="68" t="s">
        <v>4601</v>
      </c>
      <c r="C7659" s="68" t="s">
        <v>4072</v>
      </c>
      <c r="D7659" s="68" t="s">
        <v>4073</v>
      </c>
      <c r="E7659" s="68" t="s">
        <v>4599</v>
      </c>
      <c r="F7659" s="68" t="s">
        <v>4599</v>
      </c>
      <c r="G7659" s="68" t="s">
        <v>4569</v>
      </c>
      <c r="H7659" s="69">
        <v>46075</v>
      </c>
      <c r="I7659" s="68" t="s">
        <v>5153</v>
      </c>
      <c r="J7659" s="70"/>
      <c r="K7659" s="68"/>
    </row>
    <row r="7660" spans="1:11">
      <c r="A7660" s="67" t="s">
        <v>4078</v>
      </c>
      <c r="B7660" s="68" t="s">
        <v>4079</v>
      </c>
      <c r="C7660" s="68" t="s">
        <v>4072</v>
      </c>
      <c r="D7660" s="68" t="s">
        <v>4073</v>
      </c>
      <c r="E7660" s="68" t="s">
        <v>4599</v>
      </c>
      <c r="F7660" s="68" t="s">
        <v>4599</v>
      </c>
      <c r="G7660" s="68" t="s">
        <v>4569</v>
      </c>
      <c r="H7660" s="69">
        <v>2728523</v>
      </c>
      <c r="I7660" s="68" t="s">
        <v>5153</v>
      </c>
      <c r="J7660" s="70"/>
      <c r="K7660" s="68"/>
    </row>
    <row r="7661" spans="1:11">
      <c r="A7661" s="67" t="s">
        <v>4092</v>
      </c>
      <c r="B7661" s="68" t="s">
        <v>4093</v>
      </c>
      <c r="C7661" s="68" t="s">
        <v>4088</v>
      </c>
      <c r="D7661" s="68" t="s">
        <v>4089</v>
      </c>
      <c r="E7661" s="68" t="s">
        <v>4599</v>
      </c>
      <c r="F7661" s="68" t="s">
        <v>4599</v>
      </c>
      <c r="G7661" s="68" t="s">
        <v>4569</v>
      </c>
      <c r="H7661" s="69">
        <v>823125</v>
      </c>
      <c r="I7661" s="68" t="s">
        <v>5153</v>
      </c>
      <c r="J7661" s="70"/>
      <c r="K7661" s="68"/>
    </row>
    <row r="7662" spans="1:11">
      <c r="A7662" s="67" t="s">
        <v>4475</v>
      </c>
      <c r="B7662" s="68" t="s">
        <v>4476</v>
      </c>
      <c r="C7662" s="68" t="s">
        <v>4088</v>
      </c>
      <c r="D7662" s="68" t="s">
        <v>4089</v>
      </c>
      <c r="E7662" s="68" t="s">
        <v>4599</v>
      </c>
      <c r="F7662" s="68" t="s">
        <v>4599</v>
      </c>
      <c r="G7662" s="68" t="s">
        <v>4569</v>
      </c>
      <c r="H7662" s="69">
        <v>5482065</v>
      </c>
      <c r="I7662" s="68" t="s">
        <v>5153</v>
      </c>
      <c r="J7662" s="70"/>
      <c r="K7662" s="68"/>
    </row>
    <row r="7663" spans="1:11">
      <c r="A7663" s="67" t="s">
        <v>4120</v>
      </c>
      <c r="B7663" s="68" t="s">
        <v>4121</v>
      </c>
      <c r="C7663" s="68" t="s">
        <v>4118</v>
      </c>
      <c r="D7663" s="68" t="s">
        <v>4119</v>
      </c>
      <c r="E7663" s="68" t="s">
        <v>4599</v>
      </c>
      <c r="F7663" s="68" t="s">
        <v>4599</v>
      </c>
      <c r="G7663" s="68" t="s">
        <v>4569</v>
      </c>
      <c r="H7663" s="69">
        <v>10946009</v>
      </c>
      <c r="I7663" s="68" t="s">
        <v>5153</v>
      </c>
      <c r="J7663" s="70"/>
      <c r="K7663" s="68"/>
    </row>
    <row r="7664" spans="1:11">
      <c r="A7664" s="67" t="s">
        <v>4490</v>
      </c>
      <c r="B7664" s="68" t="s">
        <v>4491</v>
      </c>
      <c r="C7664" s="68" t="s">
        <v>4126</v>
      </c>
      <c r="D7664" s="68" t="s">
        <v>4127</v>
      </c>
      <c r="E7664" s="68" t="s">
        <v>4599</v>
      </c>
      <c r="F7664" s="68" t="s">
        <v>4599</v>
      </c>
      <c r="G7664" s="68" t="s">
        <v>4569</v>
      </c>
      <c r="H7664" s="69">
        <v>1079086</v>
      </c>
      <c r="I7664" s="68" t="s">
        <v>5153</v>
      </c>
      <c r="J7664" s="70"/>
      <c r="K7664" s="68"/>
    </row>
    <row r="7665" spans="1:11">
      <c r="A7665" s="67" t="s">
        <v>4164</v>
      </c>
      <c r="B7665" s="68" t="s">
        <v>4165</v>
      </c>
      <c r="C7665" s="68" t="s">
        <v>4166</v>
      </c>
      <c r="D7665" s="68" t="s">
        <v>4167</v>
      </c>
      <c r="E7665" s="68" t="s">
        <v>4599</v>
      </c>
      <c r="F7665" s="68" t="s">
        <v>4599</v>
      </c>
      <c r="G7665" s="68" t="s">
        <v>4569</v>
      </c>
      <c r="H7665" s="69">
        <v>9607135</v>
      </c>
      <c r="I7665" s="68" t="s">
        <v>5153</v>
      </c>
      <c r="J7665" s="70"/>
      <c r="K7665" s="68"/>
    </row>
    <row r="7666" spans="1:11">
      <c r="A7666" s="67" t="s">
        <v>4168</v>
      </c>
      <c r="B7666" s="68" t="s">
        <v>4169</v>
      </c>
      <c r="C7666" s="68" t="s">
        <v>4166</v>
      </c>
      <c r="D7666" s="68" t="s">
        <v>4167</v>
      </c>
      <c r="E7666" s="68" t="s">
        <v>4599</v>
      </c>
      <c r="F7666" s="68" t="s">
        <v>4599</v>
      </c>
      <c r="G7666" s="68" t="s">
        <v>4569</v>
      </c>
      <c r="H7666" s="69">
        <v>2767278</v>
      </c>
      <c r="I7666" s="68" t="s">
        <v>5153</v>
      </c>
      <c r="J7666" s="70"/>
      <c r="K7666" s="68"/>
    </row>
    <row r="7667" spans="1:11">
      <c r="A7667" s="67" t="s">
        <v>4172</v>
      </c>
      <c r="B7667" s="68" t="s">
        <v>4173</v>
      </c>
      <c r="C7667" s="68" t="s">
        <v>4174</v>
      </c>
      <c r="D7667" s="68" t="s">
        <v>4175</v>
      </c>
      <c r="E7667" s="68" t="s">
        <v>4599</v>
      </c>
      <c r="F7667" s="68" t="s">
        <v>4599</v>
      </c>
      <c r="G7667" s="68" t="s">
        <v>4569</v>
      </c>
      <c r="H7667" s="69">
        <v>603334</v>
      </c>
      <c r="I7667" s="68" t="s">
        <v>5153</v>
      </c>
      <c r="J7667" s="70"/>
      <c r="K7667" s="68"/>
    </row>
    <row r="7668" spans="1:11">
      <c r="A7668" s="67" t="s">
        <v>4176</v>
      </c>
      <c r="B7668" s="68" t="s">
        <v>4177</v>
      </c>
      <c r="C7668" s="68" t="s">
        <v>4174</v>
      </c>
      <c r="D7668" s="68" t="s">
        <v>4175</v>
      </c>
      <c r="E7668" s="68" t="s">
        <v>4599</v>
      </c>
      <c r="F7668" s="68" t="s">
        <v>4599</v>
      </c>
      <c r="G7668" s="68" t="s">
        <v>4569</v>
      </c>
      <c r="H7668" s="69">
        <v>6582623</v>
      </c>
      <c r="I7668" s="68" t="s">
        <v>5153</v>
      </c>
      <c r="J7668" s="70"/>
      <c r="K7668" s="68"/>
    </row>
    <row r="7669" spans="1:11">
      <c r="A7669" s="67" t="s">
        <v>4186</v>
      </c>
      <c r="B7669" s="68" t="s">
        <v>4187</v>
      </c>
      <c r="C7669" s="68" t="s">
        <v>4184</v>
      </c>
      <c r="D7669" s="68" t="s">
        <v>4185</v>
      </c>
      <c r="E7669" s="68" t="s">
        <v>4599</v>
      </c>
      <c r="F7669" s="68" t="s">
        <v>4599</v>
      </c>
      <c r="G7669" s="68" t="s">
        <v>4569</v>
      </c>
      <c r="H7669" s="69">
        <v>1767443</v>
      </c>
      <c r="I7669" s="68" t="s">
        <v>5153</v>
      </c>
      <c r="J7669" s="70"/>
      <c r="K7669" s="68"/>
    </row>
    <row r="7670" spans="1:11">
      <c r="A7670" s="67" t="s">
        <v>4591</v>
      </c>
      <c r="B7670" s="68" t="s">
        <v>4592</v>
      </c>
      <c r="C7670" s="68" t="s">
        <v>3607</v>
      </c>
      <c r="D7670" s="68" t="s">
        <v>3608</v>
      </c>
      <c r="E7670" s="68" t="s">
        <v>4602</v>
      </c>
      <c r="F7670" s="68" t="s">
        <v>4602</v>
      </c>
      <c r="G7670" s="68" t="s">
        <v>4571</v>
      </c>
      <c r="H7670" s="69">
        <v>6056000</v>
      </c>
      <c r="I7670" s="68" t="s">
        <v>5153</v>
      </c>
      <c r="J7670" s="70"/>
      <c r="K7670" s="68"/>
    </row>
    <row r="7671" spans="1:11">
      <c r="A7671" s="67" t="s">
        <v>3725</v>
      </c>
      <c r="B7671" s="68" t="s">
        <v>3726</v>
      </c>
      <c r="C7671" s="68" t="s">
        <v>3693</v>
      </c>
      <c r="D7671" s="68" t="s">
        <v>3694</v>
      </c>
      <c r="E7671" s="68" t="s">
        <v>4602</v>
      </c>
      <c r="F7671" s="68" t="s">
        <v>4602</v>
      </c>
      <c r="G7671" s="68" t="s">
        <v>4571</v>
      </c>
      <c r="H7671" s="69">
        <v>5807200</v>
      </c>
      <c r="I7671" s="68" t="s">
        <v>5153</v>
      </c>
      <c r="J7671" s="70"/>
      <c r="K7671" s="68"/>
    </row>
    <row r="7672" spans="1:11">
      <c r="A7672" s="67" t="s">
        <v>3884</v>
      </c>
      <c r="B7672" s="68" t="s">
        <v>3885</v>
      </c>
      <c r="C7672" s="68" t="s">
        <v>3846</v>
      </c>
      <c r="D7672" s="68" t="s">
        <v>3847</v>
      </c>
      <c r="E7672" s="68" t="s">
        <v>4602</v>
      </c>
      <c r="F7672" s="68" t="s">
        <v>4602</v>
      </c>
      <c r="G7672" s="68" t="s">
        <v>4571</v>
      </c>
      <c r="H7672" s="69">
        <v>180966</v>
      </c>
      <c r="I7672" s="68" t="s">
        <v>5153</v>
      </c>
      <c r="J7672" s="70"/>
      <c r="K7672" s="68"/>
    </row>
    <row r="7673" spans="1:11">
      <c r="A7673" s="67" t="s">
        <v>4591</v>
      </c>
      <c r="B7673" s="68" t="s">
        <v>4592</v>
      </c>
      <c r="C7673" s="68" t="s">
        <v>3607</v>
      </c>
      <c r="D7673" s="68" t="s">
        <v>3608</v>
      </c>
      <c r="E7673" s="68" t="s">
        <v>4602</v>
      </c>
      <c r="F7673" s="68" t="s">
        <v>4602</v>
      </c>
      <c r="G7673" s="68" t="s">
        <v>4571</v>
      </c>
      <c r="H7673" s="69">
        <v>6056000</v>
      </c>
      <c r="I7673" s="68" t="s">
        <v>5153</v>
      </c>
      <c r="J7673" s="70"/>
      <c r="K7673" s="68"/>
    </row>
    <row r="7674" spans="1:11">
      <c r="A7674" s="67" t="s">
        <v>3725</v>
      </c>
      <c r="B7674" s="68" t="s">
        <v>3726</v>
      </c>
      <c r="C7674" s="68" t="s">
        <v>3693</v>
      </c>
      <c r="D7674" s="68" t="s">
        <v>3694</v>
      </c>
      <c r="E7674" s="68" t="s">
        <v>4602</v>
      </c>
      <c r="F7674" s="68" t="s">
        <v>4602</v>
      </c>
      <c r="G7674" s="68" t="s">
        <v>4571</v>
      </c>
      <c r="H7674" s="69">
        <v>5807200</v>
      </c>
      <c r="I7674" s="68" t="s">
        <v>5153</v>
      </c>
      <c r="J7674" s="70"/>
      <c r="K7674" s="68"/>
    </row>
    <row r="7675" spans="1:11">
      <c r="A7675" s="67" t="s">
        <v>3884</v>
      </c>
      <c r="B7675" s="68" t="s">
        <v>3885</v>
      </c>
      <c r="C7675" s="68" t="s">
        <v>3846</v>
      </c>
      <c r="D7675" s="68" t="s">
        <v>3847</v>
      </c>
      <c r="E7675" s="68" t="s">
        <v>4602</v>
      </c>
      <c r="F7675" s="68" t="s">
        <v>4602</v>
      </c>
      <c r="G7675" s="68" t="s">
        <v>4571</v>
      </c>
      <c r="H7675" s="69">
        <v>180967</v>
      </c>
      <c r="I7675" s="68" t="s">
        <v>5153</v>
      </c>
      <c r="J7675" s="70"/>
      <c r="K7675" s="68"/>
    </row>
    <row r="7676" spans="1:11">
      <c r="A7676" s="67" t="s">
        <v>4176</v>
      </c>
      <c r="B7676" s="68" t="s">
        <v>4177</v>
      </c>
      <c r="C7676" s="68" t="s">
        <v>4174</v>
      </c>
      <c r="D7676" s="68" t="s">
        <v>4175</v>
      </c>
      <c r="E7676" s="68" t="s">
        <v>4602</v>
      </c>
      <c r="F7676" s="68" t="s">
        <v>4602</v>
      </c>
      <c r="G7676" s="68" t="s">
        <v>4571</v>
      </c>
      <c r="H7676" s="69">
        <v>116250</v>
      </c>
      <c r="I7676" s="68" t="s">
        <v>5153</v>
      </c>
      <c r="J7676" s="70"/>
      <c r="K7676" s="68"/>
    </row>
    <row r="7677" spans="1:11">
      <c r="A7677" s="67" t="s">
        <v>3725</v>
      </c>
      <c r="B7677" s="68" t="s">
        <v>3726</v>
      </c>
      <c r="C7677" s="68" t="s">
        <v>3693</v>
      </c>
      <c r="D7677" s="68" t="s">
        <v>3694</v>
      </c>
      <c r="E7677" s="68" t="s">
        <v>4603</v>
      </c>
      <c r="F7677" s="68" t="s">
        <v>4603</v>
      </c>
      <c r="G7677" s="68" t="s">
        <v>4604</v>
      </c>
      <c r="H7677" s="69">
        <v>380510</v>
      </c>
      <c r="I7677" s="68" t="s">
        <v>5153</v>
      </c>
      <c r="J7677" s="70"/>
      <c r="K7677" s="68"/>
    </row>
    <row r="7678" spans="1:11">
      <c r="A7678" s="67" t="s">
        <v>4346</v>
      </c>
      <c r="B7678" s="68" t="s">
        <v>4347</v>
      </c>
      <c r="C7678" s="68" t="s">
        <v>3693</v>
      </c>
      <c r="D7678" s="68" t="s">
        <v>3694</v>
      </c>
      <c r="E7678" s="68" t="s">
        <v>4603</v>
      </c>
      <c r="F7678" s="68" t="s">
        <v>4603</v>
      </c>
      <c r="G7678" s="68" t="s">
        <v>4604</v>
      </c>
      <c r="H7678" s="69">
        <v>113151</v>
      </c>
      <c r="I7678" s="68" t="s">
        <v>5153</v>
      </c>
      <c r="J7678" s="70"/>
      <c r="K7678" s="68"/>
    </row>
    <row r="7679" spans="1:11">
      <c r="A7679" s="67" t="s">
        <v>3809</v>
      </c>
      <c r="B7679" s="68" t="s">
        <v>3810</v>
      </c>
      <c r="C7679" s="68" t="s">
        <v>3805</v>
      </c>
      <c r="D7679" s="68" t="s">
        <v>3806</v>
      </c>
      <c r="E7679" s="68" t="s">
        <v>4603</v>
      </c>
      <c r="F7679" s="68" t="s">
        <v>4603</v>
      </c>
      <c r="G7679" s="68" t="s">
        <v>4604</v>
      </c>
      <c r="H7679" s="69">
        <v>64116</v>
      </c>
      <c r="I7679" s="68" t="s">
        <v>5153</v>
      </c>
      <c r="J7679" s="70"/>
      <c r="K7679" s="68"/>
    </row>
    <row r="7680" spans="1:11">
      <c r="A7680" s="67" t="s">
        <v>3725</v>
      </c>
      <c r="B7680" s="68" t="s">
        <v>3726</v>
      </c>
      <c r="C7680" s="68" t="s">
        <v>3693</v>
      </c>
      <c r="D7680" s="68" t="s">
        <v>3694</v>
      </c>
      <c r="E7680" s="68" t="s">
        <v>4603</v>
      </c>
      <c r="F7680" s="68" t="s">
        <v>4603</v>
      </c>
      <c r="G7680" s="68" t="s">
        <v>4604</v>
      </c>
      <c r="H7680" s="69">
        <v>380510</v>
      </c>
      <c r="I7680" s="68" t="s">
        <v>5153</v>
      </c>
      <c r="J7680" s="70"/>
      <c r="K7680" s="68"/>
    </row>
    <row r="7681" spans="1:11">
      <c r="A7681" s="67" t="s">
        <v>4346</v>
      </c>
      <c r="B7681" s="68" t="s">
        <v>4347</v>
      </c>
      <c r="C7681" s="68" t="s">
        <v>3693</v>
      </c>
      <c r="D7681" s="68" t="s">
        <v>3694</v>
      </c>
      <c r="E7681" s="68" t="s">
        <v>4603</v>
      </c>
      <c r="F7681" s="68" t="s">
        <v>4603</v>
      </c>
      <c r="G7681" s="68" t="s">
        <v>4604</v>
      </c>
      <c r="H7681" s="69">
        <v>113152</v>
      </c>
      <c r="I7681" s="68" t="s">
        <v>5153</v>
      </c>
      <c r="J7681" s="70"/>
      <c r="K7681" s="68"/>
    </row>
    <row r="7682" spans="1:11">
      <c r="A7682" s="67" t="s">
        <v>3613</v>
      </c>
      <c r="B7682" s="68" t="s">
        <v>3614</v>
      </c>
      <c r="C7682" s="68" t="s">
        <v>3607</v>
      </c>
      <c r="D7682" s="68" t="s">
        <v>3608</v>
      </c>
      <c r="E7682" s="68" t="s">
        <v>4606</v>
      </c>
      <c r="F7682" s="68" t="s">
        <v>4606</v>
      </c>
      <c r="G7682" s="68" t="s">
        <v>3532</v>
      </c>
      <c r="H7682" s="69">
        <v>1548564</v>
      </c>
      <c r="I7682" s="68" t="s">
        <v>5152</v>
      </c>
      <c r="J7682" s="70" t="s">
        <v>3455</v>
      </c>
      <c r="K7682" s="68" t="s">
        <v>3455</v>
      </c>
    </row>
    <row r="7683" spans="1:11">
      <c r="A7683" s="67" t="s">
        <v>4304</v>
      </c>
      <c r="B7683" s="68" t="s">
        <v>4305</v>
      </c>
      <c r="C7683" s="68" t="s">
        <v>3607</v>
      </c>
      <c r="D7683" s="68" t="s">
        <v>3608</v>
      </c>
      <c r="E7683" s="68" t="s">
        <v>4606</v>
      </c>
      <c r="F7683" s="68" t="s">
        <v>4606</v>
      </c>
      <c r="G7683" s="68" t="s">
        <v>3532</v>
      </c>
      <c r="H7683" s="69">
        <v>1016500</v>
      </c>
      <c r="I7683" s="68" t="s">
        <v>5152</v>
      </c>
      <c r="J7683" s="70" t="s">
        <v>3455</v>
      </c>
      <c r="K7683" s="68" t="s">
        <v>3455</v>
      </c>
    </row>
    <row r="7684" spans="1:11">
      <c r="A7684" s="67" t="s">
        <v>5107</v>
      </c>
      <c r="B7684" s="68" t="s">
        <v>5139</v>
      </c>
      <c r="C7684" s="68" t="s">
        <v>3607</v>
      </c>
      <c r="D7684" s="68" t="s">
        <v>3608</v>
      </c>
      <c r="E7684" s="68" t="s">
        <v>4606</v>
      </c>
      <c r="F7684" s="68" t="s">
        <v>4606</v>
      </c>
      <c r="G7684" s="68" t="s">
        <v>3532</v>
      </c>
      <c r="H7684" s="69">
        <v>375000</v>
      </c>
      <c r="I7684" s="68" t="s">
        <v>5152</v>
      </c>
      <c r="J7684" s="70" t="s">
        <v>3455</v>
      </c>
      <c r="K7684" s="68" t="s">
        <v>3455</v>
      </c>
    </row>
    <row r="7685" spans="1:11">
      <c r="A7685" s="67" t="s">
        <v>5106</v>
      </c>
      <c r="B7685" s="68" t="s">
        <v>4680</v>
      </c>
      <c r="C7685" s="68" t="s">
        <v>3607</v>
      </c>
      <c r="D7685" s="68" t="s">
        <v>3608</v>
      </c>
      <c r="E7685" s="68" t="s">
        <v>4606</v>
      </c>
      <c r="F7685" s="68" t="s">
        <v>4606</v>
      </c>
      <c r="G7685" s="68" t="s">
        <v>3532</v>
      </c>
      <c r="H7685" s="69">
        <v>128851</v>
      </c>
      <c r="I7685" s="68" t="s">
        <v>5152</v>
      </c>
      <c r="J7685" s="70" t="s">
        <v>3455</v>
      </c>
      <c r="K7685" s="68" t="s">
        <v>3455</v>
      </c>
    </row>
    <row r="7686" spans="1:11">
      <c r="A7686" s="67" t="s">
        <v>3725</v>
      </c>
      <c r="B7686" s="68" t="s">
        <v>3726</v>
      </c>
      <c r="C7686" s="68" t="s">
        <v>3693</v>
      </c>
      <c r="D7686" s="68" t="s">
        <v>3694</v>
      </c>
      <c r="E7686" s="68" t="s">
        <v>4606</v>
      </c>
      <c r="F7686" s="68" t="s">
        <v>4606</v>
      </c>
      <c r="G7686" s="68" t="s">
        <v>3532</v>
      </c>
      <c r="H7686" s="69">
        <v>547271</v>
      </c>
      <c r="I7686" s="68" t="s">
        <v>5152</v>
      </c>
      <c r="J7686" s="70" t="s">
        <v>3455</v>
      </c>
      <c r="K7686" s="68" t="s">
        <v>3455</v>
      </c>
    </row>
    <row r="7687" spans="1:11">
      <c r="A7687" s="67" t="s">
        <v>4346</v>
      </c>
      <c r="B7687" s="68" t="s">
        <v>4347</v>
      </c>
      <c r="C7687" s="68" t="s">
        <v>3693</v>
      </c>
      <c r="D7687" s="68" t="s">
        <v>3694</v>
      </c>
      <c r="E7687" s="68" t="s">
        <v>4606</v>
      </c>
      <c r="F7687" s="68" t="s">
        <v>4606</v>
      </c>
      <c r="G7687" s="68" t="s">
        <v>3532</v>
      </c>
      <c r="H7687" s="69">
        <v>6433414</v>
      </c>
      <c r="I7687" s="68" t="s">
        <v>5152</v>
      </c>
      <c r="J7687" s="70" t="s">
        <v>3455</v>
      </c>
      <c r="K7687" s="68" t="s">
        <v>3455</v>
      </c>
    </row>
    <row r="7688" spans="1:11">
      <c r="A7688" s="67" t="s">
        <v>3773</v>
      </c>
      <c r="B7688" s="68" t="s">
        <v>3774</v>
      </c>
      <c r="C7688" s="68" t="s">
        <v>3765</v>
      </c>
      <c r="D7688" s="68" t="s">
        <v>3766</v>
      </c>
      <c r="E7688" s="68" t="s">
        <v>4606</v>
      </c>
      <c r="F7688" s="68" t="s">
        <v>4606</v>
      </c>
      <c r="G7688" s="68" t="s">
        <v>3532</v>
      </c>
      <c r="H7688" s="69">
        <v>310155</v>
      </c>
      <c r="I7688" s="68" t="s">
        <v>5152</v>
      </c>
      <c r="J7688" s="70" t="s">
        <v>3455</v>
      </c>
      <c r="K7688" s="68" t="s">
        <v>3455</v>
      </c>
    </row>
    <row r="7689" spans="1:11">
      <c r="A7689" s="67" t="s">
        <v>3793</v>
      </c>
      <c r="B7689" s="68" t="s">
        <v>3794</v>
      </c>
      <c r="C7689" s="68" t="s">
        <v>3783</v>
      </c>
      <c r="D7689" s="68" t="s">
        <v>3784</v>
      </c>
      <c r="E7689" s="68" t="s">
        <v>4606</v>
      </c>
      <c r="F7689" s="68" t="s">
        <v>4606</v>
      </c>
      <c r="G7689" s="68" t="s">
        <v>3532</v>
      </c>
      <c r="H7689" s="69">
        <v>1360838</v>
      </c>
      <c r="I7689" s="68" t="s">
        <v>5152</v>
      </c>
      <c r="J7689" s="70" t="s">
        <v>3455</v>
      </c>
      <c r="K7689" s="68" t="s">
        <v>3455</v>
      </c>
    </row>
    <row r="7690" spans="1:11">
      <c r="A7690" s="67" t="s">
        <v>3832</v>
      </c>
      <c r="B7690" s="68" t="s">
        <v>3833</v>
      </c>
      <c r="C7690" s="68" t="s">
        <v>3824</v>
      </c>
      <c r="D7690" s="68" t="s">
        <v>3825</v>
      </c>
      <c r="E7690" s="68" t="s">
        <v>4606</v>
      </c>
      <c r="F7690" s="68" t="s">
        <v>4606</v>
      </c>
      <c r="G7690" s="68" t="s">
        <v>3532</v>
      </c>
      <c r="H7690" s="69">
        <v>157400</v>
      </c>
      <c r="I7690" s="68" t="s">
        <v>5152</v>
      </c>
      <c r="J7690" s="70" t="s">
        <v>3455</v>
      </c>
      <c r="K7690" s="68" t="s">
        <v>3455</v>
      </c>
    </row>
    <row r="7691" spans="1:11">
      <c r="A7691" s="67" t="s">
        <v>3884</v>
      </c>
      <c r="B7691" s="68" t="s">
        <v>3885</v>
      </c>
      <c r="C7691" s="68" t="s">
        <v>3846</v>
      </c>
      <c r="D7691" s="68" t="s">
        <v>3847</v>
      </c>
      <c r="E7691" s="68" t="s">
        <v>4606</v>
      </c>
      <c r="F7691" s="68" t="s">
        <v>4606</v>
      </c>
      <c r="G7691" s="68" t="s">
        <v>3532</v>
      </c>
      <c r="H7691" s="69">
        <v>590480</v>
      </c>
      <c r="I7691" s="68" t="s">
        <v>5152</v>
      </c>
      <c r="J7691" s="70" t="s">
        <v>3455</v>
      </c>
      <c r="K7691" s="68" t="s">
        <v>3455</v>
      </c>
    </row>
    <row r="7692" spans="1:11">
      <c r="A7692" s="67" t="s">
        <v>3912</v>
      </c>
      <c r="B7692" s="68" t="s">
        <v>3913</v>
      </c>
      <c r="C7692" s="68" t="s">
        <v>3900</v>
      </c>
      <c r="D7692" s="68" t="s">
        <v>3901</v>
      </c>
      <c r="E7692" s="68" t="s">
        <v>4606</v>
      </c>
      <c r="F7692" s="68" t="s">
        <v>4606</v>
      </c>
      <c r="G7692" s="68" t="s">
        <v>3532</v>
      </c>
      <c r="H7692" s="69">
        <v>2836886</v>
      </c>
      <c r="I7692" s="68" t="s">
        <v>5152</v>
      </c>
      <c r="J7692" s="70" t="s">
        <v>3455</v>
      </c>
      <c r="K7692" s="68" t="s">
        <v>3455</v>
      </c>
    </row>
    <row r="7693" spans="1:11">
      <c r="A7693" s="67" t="s">
        <v>3936</v>
      </c>
      <c r="B7693" s="68" t="s">
        <v>3937</v>
      </c>
      <c r="C7693" s="68" t="s">
        <v>3924</v>
      </c>
      <c r="D7693" s="68" t="s">
        <v>3925</v>
      </c>
      <c r="E7693" s="68" t="s">
        <v>4606</v>
      </c>
      <c r="F7693" s="68" t="s">
        <v>4606</v>
      </c>
      <c r="G7693" s="68" t="s">
        <v>3532</v>
      </c>
      <c r="H7693" s="69">
        <v>712881</v>
      </c>
      <c r="I7693" s="68" t="s">
        <v>5152</v>
      </c>
      <c r="J7693" s="70" t="s">
        <v>3455</v>
      </c>
      <c r="K7693" s="68" t="s">
        <v>3455</v>
      </c>
    </row>
    <row r="7694" spans="1:11">
      <c r="A7694" s="67" t="s">
        <v>3938</v>
      </c>
      <c r="B7694" s="68" t="s">
        <v>3939</v>
      </c>
      <c r="C7694" s="68" t="s">
        <v>3924</v>
      </c>
      <c r="D7694" s="68" t="s">
        <v>3925</v>
      </c>
      <c r="E7694" s="68" t="s">
        <v>4606</v>
      </c>
      <c r="F7694" s="68" t="s">
        <v>4606</v>
      </c>
      <c r="G7694" s="68" t="s">
        <v>3532</v>
      </c>
      <c r="H7694" s="69">
        <v>485504</v>
      </c>
      <c r="I7694" s="68" t="s">
        <v>5152</v>
      </c>
      <c r="J7694" s="70" t="s">
        <v>3455</v>
      </c>
      <c r="K7694" s="68" t="s">
        <v>3455</v>
      </c>
    </row>
    <row r="7695" spans="1:11">
      <c r="A7695" s="67" t="s">
        <v>4459</v>
      </c>
      <c r="B7695" s="68" t="s">
        <v>4460</v>
      </c>
      <c r="C7695" s="68" t="s">
        <v>4022</v>
      </c>
      <c r="D7695" s="68" t="s">
        <v>4023</v>
      </c>
      <c r="E7695" s="68" t="s">
        <v>4606</v>
      </c>
      <c r="F7695" s="68" t="s">
        <v>4606</v>
      </c>
      <c r="G7695" s="68" t="s">
        <v>3532</v>
      </c>
      <c r="H7695" s="69">
        <v>2644436</v>
      </c>
      <c r="I7695" s="68" t="s">
        <v>5152</v>
      </c>
      <c r="J7695" s="70" t="s">
        <v>3455</v>
      </c>
      <c r="K7695" s="68" t="s">
        <v>3455</v>
      </c>
    </row>
    <row r="7696" spans="1:11">
      <c r="A7696" s="67" t="s">
        <v>4056</v>
      </c>
      <c r="B7696" s="68" t="s">
        <v>4057</v>
      </c>
      <c r="C7696" s="68" t="s">
        <v>4042</v>
      </c>
      <c r="D7696" s="68" t="s">
        <v>4043</v>
      </c>
      <c r="E7696" s="68" t="s">
        <v>4606</v>
      </c>
      <c r="F7696" s="68" t="s">
        <v>4606</v>
      </c>
      <c r="G7696" s="68" t="s">
        <v>3532</v>
      </c>
      <c r="H7696" s="69">
        <v>789276</v>
      </c>
      <c r="I7696" s="68" t="s">
        <v>5152</v>
      </c>
      <c r="J7696" s="70" t="s">
        <v>3455</v>
      </c>
      <c r="K7696" s="68" t="s">
        <v>3455</v>
      </c>
    </row>
    <row r="7697" spans="1:11">
      <c r="A7697" s="67" t="s">
        <v>4078</v>
      </c>
      <c r="B7697" s="68" t="s">
        <v>4079</v>
      </c>
      <c r="C7697" s="68" t="s">
        <v>4072</v>
      </c>
      <c r="D7697" s="68" t="s">
        <v>4073</v>
      </c>
      <c r="E7697" s="68" t="s">
        <v>4606</v>
      </c>
      <c r="F7697" s="68" t="s">
        <v>4606</v>
      </c>
      <c r="G7697" s="68" t="s">
        <v>3532</v>
      </c>
      <c r="H7697" s="69">
        <v>1142013</v>
      </c>
      <c r="I7697" s="68" t="s">
        <v>5152</v>
      </c>
      <c r="J7697" s="70" t="s">
        <v>3455</v>
      </c>
      <c r="K7697" s="68" t="s">
        <v>3455</v>
      </c>
    </row>
    <row r="7698" spans="1:11">
      <c r="A7698" s="67" t="s">
        <v>4092</v>
      </c>
      <c r="B7698" s="68" t="s">
        <v>4093</v>
      </c>
      <c r="C7698" s="68" t="s">
        <v>4088</v>
      </c>
      <c r="D7698" s="68" t="s">
        <v>4089</v>
      </c>
      <c r="E7698" s="68" t="s">
        <v>4606</v>
      </c>
      <c r="F7698" s="68" t="s">
        <v>4606</v>
      </c>
      <c r="G7698" s="68" t="s">
        <v>3532</v>
      </c>
      <c r="H7698" s="69">
        <v>422050</v>
      </c>
      <c r="I7698" s="68" t="s">
        <v>5152</v>
      </c>
      <c r="J7698" s="70" t="s">
        <v>3455</v>
      </c>
      <c r="K7698" s="68" t="s">
        <v>3455</v>
      </c>
    </row>
    <row r="7699" spans="1:11">
      <c r="A7699" s="67" t="s">
        <v>4120</v>
      </c>
      <c r="B7699" s="68" t="s">
        <v>4121</v>
      </c>
      <c r="C7699" s="68" t="s">
        <v>4118</v>
      </c>
      <c r="D7699" s="68" t="s">
        <v>4119</v>
      </c>
      <c r="E7699" s="68" t="s">
        <v>4606</v>
      </c>
      <c r="F7699" s="68" t="s">
        <v>4606</v>
      </c>
      <c r="G7699" s="68" t="s">
        <v>3532</v>
      </c>
      <c r="H7699" s="69">
        <v>471121</v>
      </c>
      <c r="I7699" s="68" t="s">
        <v>5152</v>
      </c>
      <c r="J7699" s="70" t="s">
        <v>3455</v>
      </c>
      <c r="K7699" s="68" t="s">
        <v>3455</v>
      </c>
    </row>
    <row r="7700" spans="1:11">
      <c r="A7700" s="67" t="s">
        <v>4176</v>
      </c>
      <c r="B7700" s="68" t="s">
        <v>4177</v>
      </c>
      <c r="C7700" s="68" t="s">
        <v>4174</v>
      </c>
      <c r="D7700" s="68" t="s">
        <v>4175</v>
      </c>
      <c r="E7700" s="68" t="s">
        <v>4606</v>
      </c>
      <c r="F7700" s="68" t="s">
        <v>4606</v>
      </c>
      <c r="G7700" s="68" t="s">
        <v>3532</v>
      </c>
      <c r="H7700" s="69">
        <v>494915</v>
      </c>
      <c r="I7700" s="68" t="s">
        <v>5152</v>
      </c>
      <c r="J7700" s="70" t="s">
        <v>3455</v>
      </c>
      <c r="K7700" s="68" t="s">
        <v>3455</v>
      </c>
    </row>
    <row r="7701" spans="1:11">
      <c r="A7701" s="67" t="s">
        <v>3613</v>
      </c>
      <c r="B7701" s="68" t="s">
        <v>3614</v>
      </c>
      <c r="C7701" s="68" t="s">
        <v>3607</v>
      </c>
      <c r="D7701" s="68" t="s">
        <v>3608</v>
      </c>
      <c r="E7701" s="68" t="s">
        <v>4606</v>
      </c>
      <c r="F7701" s="68" t="s">
        <v>4606</v>
      </c>
      <c r="G7701" s="68" t="s">
        <v>3532</v>
      </c>
      <c r="H7701" s="69">
        <v>1247644</v>
      </c>
      <c r="I7701" s="68" t="s">
        <v>5152</v>
      </c>
      <c r="J7701" s="70" t="s">
        <v>3455</v>
      </c>
      <c r="K7701" s="68" t="s">
        <v>3455</v>
      </c>
    </row>
    <row r="7702" spans="1:11">
      <c r="A7702" s="67" t="s">
        <v>4304</v>
      </c>
      <c r="B7702" s="68" t="s">
        <v>4305</v>
      </c>
      <c r="C7702" s="68" t="s">
        <v>3607</v>
      </c>
      <c r="D7702" s="68" t="s">
        <v>3608</v>
      </c>
      <c r="E7702" s="68" t="s">
        <v>4606</v>
      </c>
      <c r="F7702" s="68" t="s">
        <v>4606</v>
      </c>
      <c r="G7702" s="68" t="s">
        <v>3532</v>
      </c>
      <c r="H7702" s="69">
        <v>1016500</v>
      </c>
      <c r="I7702" s="68" t="s">
        <v>5152</v>
      </c>
      <c r="J7702" s="70" t="s">
        <v>3455</v>
      </c>
      <c r="K7702" s="68" t="s">
        <v>3455</v>
      </c>
    </row>
    <row r="7703" spans="1:11">
      <c r="A7703" s="67" t="s">
        <v>5067</v>
      </c>
      <c r="B7703" s="68" t="s">
        <v>4678</v>
      </c>
      <c r="C7703" s="68" t="s">
        <v>3607</v>
      </c>
      <c r="D7703" s="68" t="s">
        <v>3608</v>
      </c>
      <c r="E7703" s="68" t="s">
        <v>4606</v>
      </c>
      <c r="F7703" s="68" t="s">
        <v>4606</v>
      </c>
      <c r="G7703" s="68" t="s">
        <v>3532</v>
      </c>
      <c r="H7703" s="69">
        <v>7992373</v>
      </c>
      <c r="I7703" s="68" t="s">
        <v>5152</v>
      </c>
      <c r="J7703" s="70" t="s">
        <v>3455</v>
      </c>
      <c r="K7703" s="68" t="s">
        <v>3455</v>
      </c>
    </row>
    <row r="7704" spans="1:11">
      <c r="A7704" s="67" t="s">
        <v>5098</v>
      </c>
      <c r="B7704" s="68" t="s">
        <v>4672</v>
      </c>
      <c r="C7704" s="68" t="s">
        <v>3607</v>
      </c>
      <c r="D7704" s="68" t="s">
        <v>3608</v>
      </c>
      <c r="E7704" s="68" t="s">
        <v>4606</v>
      </c>
      <c r="F7704" s="68" t="s">
        <v>4606</v>
      </c>
      <c r="G7704" s="68" t="s">
        <v>3532</v>
      </c>
      <c r="H7704" s="69">
        <v>1316230</v>
      </c>
      <c r="I7704" s="68" t="s">
        <v>5152</v>
      </c>
      <c r="J7704" s="70" t="s">
        <v>3455</v>
      </c>
      <c r="K7704" s="68" t="s">
        <v>3455</v>
      </c>
    </row>
    <row r="7705" spans="1:11">
      <c r="A7705" s="67" t="s">
        <v>5107</v>
      </c>
      <c r="B7705" s="68" t="s">
        <v>5139</v>
      </c>
      <c r="C7705" s="68" t="s">
        <v>3607</v>
      </c>
      <c r="D7705" s="68" t="s">
        <v>3608</v>
      </c>
      <c r="E7705" s="68" t="s">
        <v>4606</v>
      </c>
      <c r="F7705" s="68" t="s">
        <v>4606</v>
      </c>
      <c r="G7705" s="68" t="s">
        <v>3532</v>
      </c>
      <c r="H7705" s="69">
        <v>2250000</v>
      </c>
      <c r="I7705" s="68" t="s">
        <v>5152</v>
      </c>
      <c r="J7705" s="70" t="s">
        <v>3455</v>
      </c>
      <c r="K7705" s="68" t="s">
        <v>3455</v>
      </c>
    </row>
    <row r="7706" spans="1:11">
      <c r="A7706" s="67" t="s">
        <v>5106</v>
      </c>
      <c r="B7706" s="68" t="s">
        <v>4680</v>
      </c>
      <c r="C7706" s="68" t="s">
        <v>3607</v>
      </c>
      <c r="D7706" s="68" t="s">
        <v>3608</v>
      </c>
      <c r="E7706" s="68" t="s">
        <v>4606</v>
      </c>
      <c r="F7706" s="68" t="s">
        <v>4606</v>
      </c>
      <c r="G7706" s="68" t="s">
        <v>3532</v>
      </c>
      <c r="H7706" s="69">
        <v>154621</v>
      </c>
      <c r="I7706" s="68" t="s">
        <v>5152</v>
      </c>
      <c r="J7706" s="70" t="s">
        <v>3455</v>
      </c>
      <c r="K7706" s="68" t="s">
        <v>3455</v>
      </c>
    </row>
    <row r="7707" spans="1:11">
      <c r="A7707" s="67" t="s">
        <v>3725</v>
      </c>
      <c r="B7707" s="68" t="s">
        <v>3726</v>
      </c>
      <c r="C7707" s="68" t="s">
        <v>3693</v>
      </c>
      <c r="D7707" s="68" t="s">
        <v>3694</v>
      </c>
      <c r="E7707" s="68" t="s">
        <v>4606</v>
      </c>
      <c r="F7707" s="68" t="s">
        <v>4606</v>
      </c>
      <c r="G7707" s="68" t="s">
        <v>3532</v>
      </c>
      <c r="H7707" s="69">
        <v>234689</v>
      </c>
      <c r="I7707" s="68" t="s">
        <v>5152</v>
      </c>
      <c r="J7707" s="70" t="s">
        <v>3455</v>
      </c>
      <c r="K7707" s="68" t="s">
        <v>3455</v>
      </c>
    </row>
    <row r="7708" spans="1:11">
      <c r="A7708" s="67" t="s">
        <v>4346</v>
      </c>
      <c r="B7708" s="68" t="s">
        <v>4347</v>
      </c>
      <c r="C7708" s="68" t="s">
        <v>3693</v>
      </c>
      <c r="D7708" s="68" t="s">
        <v>3694</v>
      </c>
      <c r="E7708" s="68" t="s">
        <v>4606</v>
      </c>
      <c r="F7708" s="68" t="s">
        <v>4606</v>
      </c>
      <c r="G7708" s="68" t="s">
        <v>3532</v>
      </c>
      <c r="H7708" s="69">
        <v>6433414</v>
      </c>
      <c r="I7708" s="68" t="s">
        <v>5152</v>
      </c>
      <c r="J7708" s="70" t="s">
        <v>3455</v>
      </c>
      <c r="K7708" s="68" t="s">
        <v>3455</v>
      </c>
    </row>
    <row r="7709" spans="1:11">
      <c r="A7709" s="67" t="s">
        <v>3773</v>
      </c>
      <c r="B7709" s="68" t="s">
        <v>3774</v>
      </c>
      <c r="C7709" s="68" t="s">
        <v>3765</v>
      </c>
      <c r="D7709" s="68" t="s">
        <v>3766</v>
      </c>
      <c r="E7709" s="68" t="s">
        <v>4606</v>
      </c>
      <c r="F7709" s="68" t="s">
        <v>4606</v>
      </c>
      <c r="G7709" s="68" t="s">
        <v>3532</v>
      </c>
      <c r="H7709" s="69">
        <v>310155</v>
      </c>
      <c r="I7709" s="68" t="s">
        <v>5152</v>
      </c>
      <c r="J7709" s="70" t="s">
        <v>3455</v>
      </c>
      <c r="K7709" s="68" t="s">
        <v>3455</v>
      </c>
    </row>
    <row r="7710" spans="1:11">
      <c r="A7710" s="67" t="s">
        <v>3793</v>
      </c>
      <c r="B7710" s="68" t="s">
        <v>3794</v>
      </c>
      <c r="C7710" s="68" t="s">
        <v>3783</v>
      </c>
      <c r="D7710" s="68" t="s">
        <v>3784</v>
      </c>
      <c r="E7710" s="68" t="s">
        <v>4606</v>
      </c>
      <c r="F7710" s="68" t="s">
        <v>4606</v>
      </c>
      <c r="G7710" s="68" t="s">
        <v>3532</v>
      </c>
      <c r="H7710" s="69">
        <v>1360838</v>
      </c>
      <c r="I7710" s="68" t="s">
        <v>5152</v>
      </c>
      <c r="J7710" s="70" t="s">
        <v>3455</v>
      </c>
      <c r="K7710" s="68" t="s">
        <v>3455</v>
      </c>
    </row>
    <row r="7711" spans="1:11">
      <c r="A7711" s="67" t="s">
        <v>3811</v>
      </c>
      <c r="B7711" s="68" t="s">
        <v>3812</v>
      </c>
      <c r="C7711" s="68" t="s">
        <v>3805</v>
      </c>
      <c r="D7711" s="68" t="s">
        <v>3806</v>
      </c>
      <c r="E7711" s="68" t="s">
        <v>4606</v>
      </c>
      <c r="F7711" s="68" t="s">
        <v>4606</v>
      </c>
      <c r="G7711" s="68" t="s">
        <v>3532</v>
      </c>
      <c r="H7711" s="69">
        <v>67500</v>
      </c>
      <c r="I7711" s="68" t="s">
        <v>5152</v>
      </c>
      <c r="J7711" s="70" t="s">
        <v>3455</v>
      </c>
      <c r="K7711" s="68" t="s">
        <v>3455</v>
      </c>
    </row>
    <row r="7712" spans="1:11">
      <c r="A7712" s="67" t="s">
        <v>3832</v>
      </c>
      <c r="B7712" s="68" t="s">
        <v>3833</v>
      </c>
      <c r="C7712" s="68" t="s">
        <v>3824</v>
      </c>
      <c r="D7712" s="68" t="s">
        <v>3825</v>
      </c>
      <c r="E7712" s="68" t="s">
        <v>4606</v>
      </c>
      <c r="F7712" s="68" t="s">
        <v>4606</v>
      </c>
      <c r="G7712" s="68" t="s">
        <v>3532</v>
      </c>
      <c r="H7712" s="69">
        <v>157400</v>
      </c>
      <c r="I7712" s="68" t="s">
        <v>5152</v>
      </c>
      <c r="J7712" s="70" t="s">
        <v>3455</v>
      </c>
      <c r="K7712" s="68" t="s">
        <v>3455</v>
      </c>
    </row>
    <row r="7713" spans="1:11">
      <c r="A7713" s="67" t="s">
        <v>3884</v>
      </c>
      <c r="B7713" s="68" t="s">
        <v>3885</v>
      </c>
      <c r="C7713" s="68" t="s">
        <v>3846</v>
      </c>
      <c r="D7713" s="68" t="s">
        <v>3847</v>
      </c>
      <c r="E7713" s="68" t="s">
        <v>4606</v>
      </c>
      <c r="F7713" s="68" t="s">
        <v>4606</v>
      </c>
      <c r="G7713" s="68" t="s">
        <v>3532</v>
      </c>
      <c r="H7713" s="69">
        <v>393653</v>
      </c>
      <c r="I7713" s="68" t="s">
        <v>5152</v>
      </c>
      <c r="J7713" s="70" t="s">
        <v>3455</v>
      </c>
      <c r="K7713" s="68" t="s">
        <v>3455</v>
      </c>
    </row>
    <row r="7714" spans="1:11">
      <c r="A7714" s="67" t="s">
        <v>3912</v>
      </c>
      <c r="B7714" s="68" t="s">
        <v>3913</v>
      </c>
      <c r="C7714" s="68" t="s">
        <v>3900</v>
      </c>
      <c r="D7714" s="68" t="s">
        <v>3901</v>
      </c>
      <c r="E7714" s="68" t="s">
        <v>4606</v>
      </c>
      <c r="F7714" s="68" t="s">
        <v>4606</v>
      </c>
      <c r="G7714" s="68" t="s">
        <v>3532</v>
      </c>
      <c r="H7714" s="69">
        <v>436994</v>
      </c>
      <c r="I7714" s="68" t="s">
        <v>5152</v>
      </c>
      <c r="J7714" s="70" t="s">
        <v>3455</v>
      </c>
      <c r="K7714" s="68" t="s">
        <v>3455</v>
      </c>
    </row>
    <row r="7715" spans="1:11">
      <c r="A7715" s="67" t="s">
        <v>3936</v>
      </c>
      <c r="B7715" s="68" t="s">
        <v>3937</v>
      </c>
      <c r="C7715" s="68" t="s">
        <v>3924</v>
      </c>
      <c r="D7715" s="68" t="s">
        <v>3925</v>
      </c>
      <c r="E7715" s="68" t="s">
        <v>4606</v>
      </c>
      <c r="F7715" s="68" t="s">
        <v>4606</v>
      </c>
      <c r="G7715" s="68" t="s">
        <v>3532</v>
      </c>
      <c r="H7715" s="69">
        <v>733825</v>
      </c>
      <c r="I7715" s="68" t="s">
        <v>5152</v>
      </c>
      <c r="J7715" s="70" t="s">
        <v>3455</v>
      </c>
      <c r="K7715" s="68" t="s">
        <v>3455</v>
      </c>
    </row>
    <row r="7716" spans="1:11">
      <c r="A7716" s="67" t="s">
        <v>3938</v>
      </c>
      <c r="B7716" s="68" t="s">
        <v>3939</v>
      </c>
      <c r="C7716" s="68" t="s">
        <v>3924</v>
      </c>
      <c r="D7716" s="68" t="s">
        <v>3925</v>
      </c>
      <c r="E7716" s="68" t="s">
        <v>4606</v>
      </c>
      <c r="F7716" s="68" t="s">
        <v>4606</v>
      </c>
      <c r="G7716" s="68" t="s">
        <v>3532</v>
      </c>
      <c r="H7716" s="69">
        <v>485506</v>
      </c>
      <c r="I7716" s="68" t="s">
        <v>5152</v>
      </c>
      <c r="J7716" s="70" t="s">
        <v>3455</v>
      </c>
      <c r="K7716" s="68" t="s">
        <v>3455</v>
      </c>
    </row>
    <row r="7717" spans="1:11">
      <c r="A7717" s="67" t="s">
        <v>4445</v>
      </c>
      <c r="B7717" s="68" t="s">
        <v>4446</v>
      </c>
      <c r="C7717" s="68" t="s">
        <v>3924</v>
      </c>
      <c r="D7717" s="68" t="s">
        <v>3925</v>
      </c>
      <c r="E7717" s="68" t="s">
        <v>4606</v>
      </c>
      <c r="F7717" s="68" t="s">
        <v>4606</v>
      </c>
      <c r="G7717" s="68" t="s">
        <v>3532</v>
      </c>
      <c r="H7717" s="69">
        <v>126058</v>
      </c>
      <c r="I7717" s="68" t="s">
        <v>5152</v>
      </c>
      <c r="J7717" s="70" t="s">
        <v>3455</v>
      </c>
      <c r="K7717" s="68" t="s">
        <v>3455</v>
      </c>
    </row>
    <row r="7718" spans="1:11">
      <c r="A7718" s="67" t="s">
        <v>4459</v>
      </c>
      <c r="B7718" s="68" t="s">
        <v>4460</v>
      </c>
      <c r="C7718" s="68" t="s">
        <v>4022</v>
      </c>
      <c r="D7718" s="68" t="s">
        <v>4023</v>
      </c>
      <c r="E7718" s="68" t="s">
        <v>4606</v>
      </c>
      <c r="F7718" s="68" t="s">
        <v>4606</v>
      </c>
      <c r="G7718" s="68" t="s">
        <v>3532</v>
      </c>
      <c r="H7718" s="69">
        <v>2203697</v>
      </c>
      <c r="I7718" s="68" t="s">
        <v>5152</v>
      </c>
      <c r="J7718" s="70" t="s">
        <v>3455</v>
      </c>
      <c r="K7718" s="68" t="s">
        <v>3455</v>
      </c>
    </row>
    <row r="7719" spans="1:11">
      <c r="A7719" s="67" t="s">
        <v>4056</v>
      </c>
      <c r="B7719" s="68" t="s">
        <v>4057</v>
      </c>
      <c r="C7719" s="68" t="s">
        <v>4042</v>
      </c>
      <c r="D7719" s="68" t="s">
        <v>4043</v>
      </c>
      <c r="E7719" s="68" t="s">
        <v>4606</v>
      </c>
      <c r="F7719" s="68" t="s">
        <v>4606</v>
      </c>
      <c r="G7719" s="68" t="s">
        <v>3532</v>
      </c>
      <c r="H7719" s="69">
        <v>959277</v>
      </c>
      <c r="I7719" s="68" t="s">
        <v>5152</v>
      </c>
      <c r="J7719" s="70" t="s">
        <v>3455</v>
      </c>
      <c r="K7719" s="68" t="s">
        <v>3455</v>
      </c>
    </row>
    <row r="7720" spans="1:11">
      <c r="A7720" s="67" t="s">
        <v>4078</v>
      </c>
      <c r="B7720" s="68" t="s">
        <v>4079</v>
      </c>
      <c r="C7720" s="68" t="s">
        <v>4072</v>
      </c>
      <c r="D7720" s="68" t="s">
        <v>4073</v>
      </c>
      <c r="E7720" s="68" t="s">
        <v>4606</v>
      </c>
      <c r="F7720" s="68" t="s">
        <v>4606</v>
      </c>
      <c r="G7720" s="68" t="s">
        <v>3532</v>
      </c>
      <c r="H7720" s="69">
        <v>1142013</v>
      </c>
      <c r="I7720" s="68" t="s">
        <v>5152</v>
      </c>
      <c r="J7720" s="70" t="s">
        <v>3455</v>
      </c>
      <c r="K7720" s="68" t="s">
        <v>3455</v>
      </c>
    </row>
    <row r="7721" spans="1:11">
      <c r="A7721" s="67" t="s">
        <v>4092</v>
      </c>
      <c r="B7721" s="68" t="s">
        <v>4093</v>
      </c>
      <c r="C7721" s="68" t="s">
        <v>4088</v>
      </c>
      <c r="D7721" s="68" t="s">
        <v>4089</v>
      </c>
      <c r="E7721" s="68" t="s">
        <v>4606</v>
      </c>
      <c r="F7721" s="68" t="s">
        <v>4606</v>
      </c>
      <c r="G7721" s="68" t="s">
        <v>3532</v>
      </c>
      <c r="H7721" s="69">
        <v>422050</v>
      </c>
      <c r="I7721" s="68" t="s">
        <v>5152</v>
      </c>
      <c r="J7721" s="70" t="s">
        <v>3455</v>
      </c>
      <c r="K7721" s="68" t="s">
        <v>3455</v>
      </c>
    </row>
    <row r="7722" spans="1:11">
      <c r="A7722" s="67" t="s">
        <v>4120</v>
      </c>
      <c r="B7722" s="68" t="s">
        <v>4121</v>
      </c>
      <c r="C7722" s="68" t="s">
        <v>4118</v>
      </c>
      <c r="D7722" s="68" t="s">
        <v>4119</v>
      </c>
      <c r="E7722" s="68" t="s">
        <v>4606</v>
      </c>
      <c r="F7722" s="68" t="s">
        <v>4606</v>
      </c>
      <c r="G7722" s="68" t="s">
        <v>3532</v>
      </c>
      <c r="H7722" s="69">
        <v>471122</v>
      </c>
      <c r="I7722" s="68" t="s">
        <v>5152</v>
      </c>
      <c r="J7722" s="70" t="s">
        <v>3455</v>
      </c>
      <c r="K7722" s="68" t="s">
        <v>3455</v>
      </c>
    </row>
    <row r="7723" spans="1:11">
      <c r="A7723" s="67" t="s">
        <v>4176</v>
      </c>
      <c r="B7723" s="68" t="s">
        <v>4177</v>
      </c>
      <c r="C7723" s="68" t="s">
        <v>4174</v>
      </c>
      <c r="D7723" s="68" t="s">
        <v>4175</v>
      </c>
      <c r="E7723" s="68" t="s">
        <v>4606</v>
      </c>
      <c r="F7723" s="68" t="s">
        <v>4606</v>
      </c>
      <c r="G7723" s="68" t="s">
        <v>3532</v>
      </c>
      <c r="H7723" s="69">
        <v>494916</v>
      </c>
      <c r="I7723" s="68" t="s">
        <v>5152</v>
      </c>
      <c r="J7723" s="70" t="s">
        <v>3455</v>
      </c>
      <c r="K7723" s="68" t="s">
        <v>3455</v>
      </c>
    </row>
    <row r="7724" spans="1:11">
      <c r="A7724" s="67" t="s">
        <v>3504</v>
      </c>
      <c r="B7724" s="68" t="s">
        <v>3505</v>
      </c>
      <c r="C7724" s="68" t="s">
        <v>3489</v>
      </c>
      <c r="D7724" s="68" t="s">
        <v>3490</v>
      </c>
      <c r="E7724" s="68" t="s">
        <v>4607</v>
      </c>
      <c r="F7724" s="68" t="s">
        <v>4608</v>
      </c>
      <c r="G7724" s="68" t="s">
        <v>3491</v>
      </c>
      <c r="H7724" s="69">
        <v>45000</v>
      </c>
      <c r="I7724" s="68" t="s">
        <v>5150</v>
      </c>
      <c r="J7724" s="70"/>
      <c r="K7724" s="68" t="s">
        <v>3455</v>
      </c>
    </row>
    <row r="7725" spans="1:11">
      <c r="A7725" s="67" t="s">
        <v>3615</v>
      </c>
      <c r="B7725" s="68" t="s">
        <v>3616</v>
      </c>
      <c r="C7725" s="68" t="s">
        <v>3607</v>
      </c>
      <c r="D7725" s="68" t="s">
        <v>3608</v>
      </c>
      <c r="E7725" s="68" t="s">
        <v>4607</v>
      </c>
      <c r="F7725" s="68" t="s">
        <v>4608</v>
      </c>
      <c r="G7725" s="68" t="s">
        <v>3491</v>
      </c>
      <c r="H7725" s="69">
        <v>1520526</v>
      </c>
      <c r="I7725" s="68" t="s">
        <v>5150</v>
      </c>
      <c r="J7725" s="70"/>
      <c r="K7725" s="68" t="s">
        <v>3455</v>
      </c>
    </row>
    <row r="7726" spans="1:11">
      <c r="A7726" s="67" t="s">
        <v>3617</v>
      </c>
      <c r="B7726" s="68" t="s">
        <v>3618</v>
      </c>
      <c r="C7726" s="68" t="s">
        <v>3607</v>
      </c>
      <c r="D7726" s="68" t="s">
        <v>3608</v>
      </c>
      <c r="E7726" s="68" t="s">
        <v>4607</v>
      </c>
      <c r="F7726" s="68" t="s">
        <v>4608</v>
      </c>
      <c r="G7726" s="68" t="s">
        <v>3491</v>
      </c>
      <c r="H7726" s="69">
        <v>1778250</v>
      </c>
      <c r="I7726" s="68" t="s">
        <v>5150</v>
      </c>
      <c r="J7726" s="70"/>
      <c r="K7726" s="68" t="s">
        <v>3455</v>
      </c>
    </row>
    <row r="7727" spans="1:11">
      <c r="A7727" s="67" t="s">
        <v>3635</v>
      </c>
      <c r="B7727" s="68" t="s">
        <v>3636</v>
      </c>
      <c r="C7727" s="68" t="s">
        <v>3625</v>
      </c>
      <c r="D7727" s="68" t="s">
        <v>3626</v>
      </c>
      <c r="E7727" s="68" t="s">
        <v>4607</v>
      </c>
      <c r="F7727" s="68" t="s">
        <v>4608</v>
      </c>
      <c r="G7727" s="68" t="s">
        <v>3491</v>
      </c>
      <c r="H7727" s="69">
        <v>6904</v>
      </c>
      <c r="I7727" s="68" t="s">
        <v>5150</v>
      </c>
      <c r="J7727" s="70"/>
      <c r="K7727" s="68" t="s">
        <v>3455</v>
      </c>
    </row>
    <row r="7728" spans="1:11">
      <c r="A7728" s="67" t="s">
        <v>3645</v>
      </c>
      <c r="B7728" s="68" t="s">
        <v>3646</v>
      </c>
      <c r="C7728" s="68" t="s">
        <v>3625</v>
      </c>
      <c r="D7728" s="68" t="s">
        <v>3626</v>
      </c>
      <c r="E7728" s="68" t="s">
        <v>4607</v>
      </c>
      <c r="F7728" s="68" t="s">
        <v>4608</v>
      </c>
      <c r="G7728" s="68" t="s">
        <v>3491</v>
      </c>
      <c r="H7728" s="69">
        <v>66058</v>
      </c>
      <c r="I7728" s="68" t="s">
        <v>5150</v>
      </c>
      <c r="J7728" s="70"/>
      <c r="K7728" s="68" t="s">
        <v>3455</v>
      </c>
    </row>
    <row r="7729" spans="1:11">
      <c r="A7729" s="67" t="s">
        <v>4400</v>
      </c>
      <c r="B7729" s="68" t="s">
        <v>4401</v>
      </c>
      <c r="C7729" s="68" t="s">
        <v>3625</v>
      </c>
      <c r="D7729" s="68" t="s">
        <v>3626</v>
      </c>
      <c r="E7729" s="68" t="s">
        <v>4607</v>
      </c>
      <c r="F7729" s="68" t="s">
        <v>4608</v>
      </c>
      <c r="G7729" s="68" t="s">
        <v>3491</v>
      </c>
      <c r="H7729" s="69">
        <v>1087309</v>
      </c>
      <c r="I7729" s="68" t="s">
        <v>5150</v>
      </c>
      <c r="J7729" s="70"/>
      <c r="K7729" s="68" t="s">
        <v>3455</v>
      </c>
    </row>
    <row r="7730" spans="1:11">
      <c r="A7730" s="67" t="s">
        <v>5061</v>
      </c>
      <c r="B7730" s="68" t="s">
        <v>4659</v>
      </c>
      <c r="C7730" s="68" t="s">
        <v>3625</v>
      </c>
      <c r="D7730" s="68" t="s">
        <v>3626</v>
      </c>
      <c r="E7730" s="68" t="s">
        <v>4607</v>
      </c>
      <c r="F7730" s="68" t="s">
        <v>4608</v>
      </c>
      <c r="G7730" s="68" t="s">
        <v>3491</v>
      </c>
      <c r="H7730" s="69">
        <v>309235</v>
      </c>
      <c r="I7730" s="68" t="s">
        <v>5150</v>
      </c>
      <c r="J7730" s="70"/>
      <c r="K7730" s="68" t="s">
        <v>3455</v>
      </c>
    </row>
    <row r="7731" spans="1:11">
      <c r="A7731" s="67" t="s">
        <v>3669</v>
      </c>
      <c r="B7731" s="68" t="s">
        <v>3670</v>
      </c>
      <c r="C7731" s="68" t="s">
        <v>3651</v>
      </c>
      <c r="D7731" s="68" t="s">
        <v>3652</v>
      </c>
      <c r="E7731" s="68" t="s">
        <v>4607</v>
      </c>
      <c r="F7731" s="68" t="s">
        <v>4608</v>
      </c>
      <c r="G7731" s="68" t="s">
        <v>3491</v>
      </c>
      <c r="H7731" s="69">
        <v>12758463</v>
      </c>
      <c r="I7731" s="68" t="s">
        <v>5150</v>
      </c>
      <c r="J7731" s="70"/>
      <c r="K7731" s="68" t="s">
        <v>3455</v>
      </c>
    </row>
    <row r="7732" spans="1:11">
      <c r="A7732" s="67" t="s">
        <v>3739</v>
      </c>
      <c r="B7732" s="68" t="s">
        <v>3740</v>
      </c>
      <c r="C7732" s="68" t="s">
        <v>3693</v>
      </c>
      <c r="D7732" s="68" t="s">
        <v>3694</v>
      </c>
      <c r="E7732" s="68" t="s">
        <v>4607</v>
      </c>
      <c r="F7732" s="68" t="s">
        <v>4608</v>
      </c>
      <c r="G7732" s="68" t="s">
        <v>3491</v>
      </c>
      <c r="H7732" s="69">
        <v>54164</v>
      </c>
      <c r="I7732" s="68" t="s">
        <v>5150</v>
      </c>
      <c r="J7732" s="70"/>
      <c r="K7732" s="68" t="s">
        <v>3455</v>
      </c>
    </row>
    <row r="7733" spans="1:11">
      <c r="A7733" s="67" t="s">
        <v>4415</v>
      </c>
      <c r="B7733" s="68" t="s">
        <v>4416</v>
      </c>
      <c r="C7733" s="68" t="s">
        <v>3693</v>
      </c>
      <c r="D7733" s="68" t="s">
        <v>3694</v>
      </c>
      <c r="E7733" s="68" t="s">
        <v>4607</v>
      </c>
      <c r="F7733" s="68" t="s">
        <v>4608</v>
      </c>
      <c r="G7733" s="68" t="s">
        <v>3491</v>
      </c>
      <c r="H7733" s="69">
        <v>2248510</v>
      </c>
      <c r="I7733" s="68" t="s">
        <v>5150</v>
      </c>
      <c r="J7733" s="70"/>
      <c r="K7733" s="68" t="s">
        <v>3455</v>
      </c>
    </row>
    <row r="7734" spans="1:11">
      <c r="A7734" s="67" t="s">
        <v>4263</v>
      </c>
      <c r="B7734" s="68" t="s">
        <v>4213</v>
      </c>
      <c r="C7734" s="68" t="s">
        <v>3783</v>
      </c>
      <c r="D7734" s="68" t="s">
        <v>3784</v>
      </c>
      <c r="E7734" s="68" t="s">
        <v>4607</v>
      </c>
      <c r="F7734" s="68" t="s">
        <v>4608</v>
      </c>
      <c r="G7734" s="68" t="s">
        <v>3491</v>
      </c>
      <c r="H7734" s="69">
        <v>7894627</v>
      </c>
      <c r="I7734" s="68" t="s">
        <v>5150</v>
      </c>
      <c r="J7734" s="70"/>
      <c r="K7734" s="68" t="s">
        <v>3455</v>
      </c>
    </row>
    <row r="7735" spans="1:11">
      <c r="A7735" s="67" t="s">
        <v>4433</v>
      </c>
      <c r="B7735" s="68" t="s">
        <v>4434</v>
      </c>
      <c r="C7735" s="68" t="s">
        <v>3783</v>
      </c>
      <c r="D7735" s="68" t="s">
        <v>3784</v>
      </c>
      <c r="E7735" s="68" t="s">
        <v>4607</v>
      </c>
      <c r="F7735" s="68" t="s">
        <v>4608</v>
      </c>
      <c r="G7735" s="68" t="s">
        <v>3491</v>
      </c>
      <c r="H7735" s="69">
        <v>316529</v>
      </c>
      <c r="I7735" s="68" t="s">
        <v>5150</v>
      </c>
      <c r="J7735" s="70"/>
      <c r="K7735" s="68" t="s">
        <v>3455</v>
      </c>
    </row>
    <row r="7736" spans="1:11">
      <c r="A7736" s="67" t="s">
        <v>3799</v>
      </c>
      <c r="B7736" s="68" t="s">
        <v>3800</v>
      </c>
      <c r="C7736" s="68" t="s">
        <v>3783</v>
      </c>
      <c r="D7736" s="68" t="s">
        <v>3784</v>
      </c>
      <c r="E7736" s="68" t="s">
        <v>4607</v>
      </c>
      <c r="F7736" s="68" t="s">
        <v>4608</v>
      </c>
      <c r="G7736" s="68" t="s">
        <v>3491</v>
      </c>
      <c r="H7736" s="69">
        <v>9083780</v>
      </c>
      <c r="I7736" s="68" t="s">
        <v>5150</v>
      </c>
      <c r="J7736" s="70"/>
      <c r="K7736" s="68" t="s">
        <v>3455</v>
      </c>
    </row>
    <row r="7737" spans="1:11">
      <c r="A7737" s="67" t="s">
        <v>3815</v>
      </c>
      <c r="B7737" s="68" t="s">
        <v>3816</v>
      </c>
      <c r="C7737" s="68" t="s">
        <v>3805</v>
      </c>
      <c r="D7737" s="68" t="s">
        <v>3806</v>
      </c>
      <c r="E7737" s="68" t="s">
        <v>4607</v>
      </c>
      <c r="F7737" s="68" t="s">
        <v>4608</v>
      </c>
      <c r="G7737" s="68" t="s">
        <v>3491</v>
      </c>
      <c r="H7737" s="69">
        <v>1264346</v>
      </c>
      <c r="I7737" s="68" t="s">
        <v>5150</v>
      </c>
      <c r="J7737" s="70"/>
      <c r="K7737" s="68" t="s">
        <v>3455</v>
      </c>
    </row>
    <row r="7738" spans="1:11">
      <c r="A7738" s="67" t="s">
        <v>4264</v>
      </c>
      <c r="B7738" s="68" t="s">
        <v>4265</v>
      </c>
      <c r="C7738" s="68" t="s">
        <v>3805</v>
      </c>
      <c r="D7738" s="68" t="s">
        <v>3806</v>
      </c>
      <c r="E7738" s="68" t="s">
        <v>4607</v>
      </c>
      <c r="F7738" s="68" t="s">
        <v>4608</v>
      </c>
      <c r="G7738" s="68" t="s">
        <v>3491</v>
      </c>
      <c r="H7738" s="69">
        <v>2716892</v>
      </c>
      <c r="I7738" s="68" t="s">
        <v>5150</v>
      </c>
      <c r="J7738" s="70"/>
      <c r="K7738" s="68" t="s">
        <v>3455</v>
      </c>
    </row>
    <row r="7739" spans="1:11">
      <c r="A7739" s="67" t="s">
        <v>4435</v>
      </c>
      <c r="B7739" s="68" t="s">
        <v>4436</v>
      </c>
      <c r="C7739" s="68" t="s">
        <v>3805</v>
      </c>
      <c r="D7739" s="68" t="s">
        <v>3806</v>
      </c>
      <c r="E7739" s="68" t="s">
        <v>4607</v>
      </c>
      <c r="F7739" s="68" t="s">
        <v>4608</v>
      </c>
      <c r="G7739" s="68" t="s">
        <v>3491</v>
      </c>
      <c r="H7739" s="69">
        <v>217000</v>
      </c>
      <c r="I7739" s="68" t="s">
        <v>5150</v>
      </c>
      <c r="J7739" s="70"/>
      <c r="K7739" s="68" t="s">
        <v>3455</v>
      </c>
    </row>
    <row r="7740" spans="1:11">
      <c r="A7740" s="67" t="s">
        <v>4212</v>
      </c>
      <c r="B7740" s="68" t="s">
        <v>4213</v>
      </c>
      <c r="C7740" s="68" t="s">
        <v>3824</v>
      </c>
      <c r="D7740" s="68" t="s">
        <v>3825</v>
      </c>
      <c r="E7740" s="68" t="s">
        <v>4607</v>
      </c>
      <c r="F7740" s="68" t="s">
        <v>4608</v>
      </c>
      <c r="G7740" s="68" t="s">
        <v>3491</v>
      </c>
      <c r="H7740" s="69">
        <v>7866365</v>
      </c>
      <c r="I7740" s="68" t="s">
        <v>5150</v>
      </c>
      <c r="J7740" s="70"/>
      <c r="K7740" s="68" t="s">
        <v>3455</v>
      </c>
    </row>
    <row r="7741" spans="1:11">
      <c r="A7741" s="67" t="s">
        <v>3892</v>
      </c>
      <c r="B7741" s="68" t="s">
        <v>3893</v>
      </c>
      <c r="C7741" s="68" t="s">
        <v>3846</v>
      </c>
      <c r="D7741" s="68" t="s">
        <v>3847</v>
      </c>
      <c r="E7741" s="68" t="s">
        <v>4607</v>
      </c>
      <c r="F7741" s="68" t="s">
        <v>4608</v>
      </c>
      <c r="G7741" s="68" t="s">
        <v>3491</v>
      </c>
      <c r="H7741" s="69">
        <v>2209264</v>
      </c>
      <c r="I7741" s="68" t="s">
        <v>5150</v>
      </c>
      <c r="J7741" s="70"/>
      <c r="K7741" s="68" t="s">
        <v>3455</v>
      </c>
    </row>
    <row r="7742" spans="1:11">
      <c r="A7742" s="67" t="s">
        <v>4330</v>
      </c>
      <c r="B7742" s="68" t="s">
        <v>4213</v>
      </c>
      <c r="C7742" s="68" t="s">
        <v>3952</v>
      </c>
      <c r="D7742" s="68" t="s">
        <v>3953</v>
      </c>
      <c r="E7742" s="68" t="s">
        <v>4607</v>
      </c>
      <c r="F7742" s="68" t="s">
        <v>4608</v>
      </c>
      <c r="G7742" s="68" t="s">
        <v>3491</v>
      </c>
      <c r="H7742" s="69">
        <v>16813</v>
      </c>
      <c r="I7742" s="68" t="s">
        <v>5150</v>
      </c>
      <c r="J7742" s="70"/>
      <c r="K7742" s="68" t="s">
        <v>3455</v>
      </c>
    </row>
    <row r="7743" spans="1:11">
      <c r="A7743" s="67" t="s">
        <v>4000</v>
      </c>
      <c r="B7743" s="68" t="s">
        <v>4001</v>
      </c>
      <c r="C7743" s="68" t="s">
        <v>3970</v>
      </c>
      <c r="D7743" s="68" t="s">
        <v>3971</v>
      </c>
      <c r="E7743" s="68" t="s">
        <v>4607</v>
      </c>
      <c r="F7743" s="68" t="s">
        <v>4608</v>
      </c>
      <c r="G7743" s="68" t="s">
        <v>3491</v>
      </c>
      <c r="H7743" s="69">
        <v>34235</v>
      </c>
      <c r="I7743" s="68" t="s">
        <v>5150</v>
      </c>
      <c r="J7743" s="70"/>
      <c r="K7743" s="68" t="s">
        <v>3455</v>
      </c>
    </row>
    <row r="7744" spans="1:11">
      <c r="A7744" s="67" t="s">
        <v>4076</v>
      </c>
      <c r="B7744" s="68" t="s">
        <v>4077</v>
      </c>
      <c r="C7744" s="68" t="s">
        <v>4072</v>
      </c>
      <c r="D7744" s="68" t="s">
        <v>4073</v>
      </c>
      <c r="E7744" s="68" t="s">
        <v>4607</v>
      </c>
      <c r="F7744" s="68" t="s">
        <v>4608</v>
      </c>
      <c r="G7744" s="68" t="s">
        <v>3491</v>
      </c>
      <c r="H7744" s="69">
        <v>4545400</v>
      </c>
      <c r="I7744" s="68" t="s">
        <v>5150</v>
      </c>
      <c r="J7744" s="70"/>
      <c r="K7744" s="68" t="s">
        <v>3455</v>
      </c>
    </row>
    <row r="7745" spans="1:11">
      <c r="A7745" s="67" t="s">
        <v>4168</v>
      </c>
      <c r="B7745" s="68" t="s">
        <v>4169</v>
      </c>
      <c r="C7745" s="68" t="s">
        <v>4166</v>
      </c>
      <c r="D7745" s="68" t="s">
        <v>4167</v>
      </c>
      <c r="E7745" s="68" t="s">
        <v>4607</v>
      </c>
      <c r="F7745" s="68" t="s">
        <v>4608</v>
      </c>
      <c r="G7745" s="68" t="s">
        <v>3491</v>
      </c>
      <c r="H7745" s="69">
        <v>1291824</v>
      </c>
      <c r="I7745" s="68" t="s">
        <v>5150</v>
      </c>
      <c r="J7745" s="70"/>
      <c r="K7745" s="68" t="s">
        <v>3455</v>
      </c>
    </row>
    <row r="7746" spans="1:11">
      <c r="A7746" s="67" t="s">
        <v>3504</v>
      </c>
      <c r="B7746" s="68" t="s">
        <v>3505</v>
      </c>
      <c r="C7746" s="68" t="s">
        <v>3489</v>
      </c>
      <c r="D7746" s="68" t="s">
        <v>3490</v>
      </c>
      <c r="E7746" s="68" t="s">
        <v>4607</v>
      </c>
      <c r="F7746" s="68" t="s">
        <v>4608</v>
      </c>
      <c r="G7746" s="68" t="s">
        <v>3491</v>
      </c>
      <c r="H7746" s="69">
        <v>227000</v>
      </c>
      <c r="I7746" s="68" t="s">
        <v>5150</v>
      </c>
      <c r="J7746" s="70"/>
      <c r="K7746" s="68" t="s">
        <v>3455</v>
      </c>
    </row>
    <row r="7747" spans="1:11">
      <c r="A7747" s="67" t="s">
        <v>3615</v>
      </c>
      <c r="B7747" s="68" t="s">
        <v>3616</v>
      </c>
      <c r="C7747" s="68" t="s">
        <v>3607</v>
      </c>
      <c r="D7747" s="68" t="s">
        <v>3608</v>
      </c>
      <c r="E7747" s="68" t="s">
        <v>4607</v>
      </c>
      <c r="F7747" s="68" t="s">
        <v>4608</v>
      </c>
      <c r="G7747" s="68" t="s">
        <v>3491</v>
      </c>
      <c r="H7747" s="69">
        <v>2653594</v>
      </c>
      <c r="I7747" s="68" t="s">
        <v>5150</v>
      </c>
      <c r="J7747" s="70"/>
      <c r="K7747" s="68" t="s">
        <v>3455</v>
      </c>
    </row>
    <row r="7748" spans="1:11">
      <c r="A7748" s="67" t="s">
        <v>3617</v>
      </c>
      <c r="B7748" s="68" t="s">
        <v>3618</v>
      </c>
      <c r="C7748" s="68" t="s">
        <v>3607</v>
      </c>
      <c r="D7748" s="68" t="s">
        <v>3608</v>
      </c>
      <c r="E7748" s="68" t="s">
        <v>4607</v>
      </c>
      <c r="F7748" s="68" t="s">
        <v>4608</v>
      </c>
      <c r="G7748" s="68" t="s">
        <v>3491</v>
      </c>
      <c r="H7748" s="69">
        <v>1342930</v>
      </c>
      <c r="I7748" s="68" t="s">
        <v>5150</v>
      </c>
      <c r="J7748" s="70"/>
      <c r="K7748" s="68" t="s">
        <v>3455</v>
      </c>
    </row>
    <row r="7749" spans="1:11">
      <c r="A7749" s="67" t="s">
        <v>3635</v>
      </c>
      <c r="B7749" s="68" t="s">
        <v>3636</v>
      </c>
      <c r="C7749" s="68" t="s">
        <v>3625</v>
      </c>
      <c r="D7749" s="68" t="s">
        <v>3626</v>
      </c>
      <c r="E7749" s="68" t="s">
        <v>4607</v>
      </c>
      <c r="F7749" s="68" t="s">
        <v>4608</v>
      </c>
      <c r="G7749" s="68" t="s">
        <v>3491</v>
      </c>
      <c r="H7749" s="69">
        <v>10746</v>
      </c>
      <c r="I7749" s="68" t="s">
        <v>5150</v>
      </c>
      <c r="J7749" s="70"/>
      <c r="K7749" s="68" t="s">
        <v>3455</v>
      </c>
    </row>
    <row r="7750" spans="1:11">
      <c r="A7750" s="67" t="s">
        <v>3645</v>
      </c>
      <c r="B7750" s="68" t="s">
        <v>3646</v>
      </c>
      <c r="C7750" s="68" t="s">
        <v>3625</v>
      </c>
      <c r="D7750" s="68" t="s">
        <v>3626</v>
      </c>
      <c r="E7750" s="68" t="s">
        <v>4607</v>
      </c>
      <c r="F7750" s="68" t="s">
        <v>4608</v>
      </c>
      <c r="G7750" s="68" t="s">
        <v>3491</v>
      </c>
      <c r="H7750" s="69">
        <v>1624120</v>
      </c>
      <c r="I7750" s="68" t="s">
        <v>5150</v>
      </c>
      <c r="J7750" s="70"/>
      <c r="K7750" s="68" t="s">
        <v>3455</v>
      </c>
    </row>
    <row r="7751" spans="1:11">
      <c r="A7751" s="67" t="s">
        <v>4392</v>
      </c>
      <c r="B7751" s="68" t="s">
        <v>4393</v>
      </c>
      <c r="C7751" s="68" t="s">
        <v>3625</v>
      </c>
      <c r="D7751" s="68" t="s">
        <v>3626</v>
      </c>
      <c r="E7751" s="68" t="s">
        <v>4607</v>
      </c>
      <c r="F7751" s="68" t="s">
        <v>4608</v>
      </c>
      <c r="G7751" s="68" t="s">
        <v>3491</v>
      </c>
      <c r="H7751" s="69">
        <v>368400</v>
      </c>
      <c r="I7751" s="68" t="s">
        <v>5150</v>
      </c>
      <c r="J7751" s="70"/>
      <c r="K7751" s="68" t="s">
        <v>3455</v>
      </c>
    </row>
    <row r="7752" spans="1:11">
      <c r="A7752" s="67" t="s">
        <v>4400</v>
      </c>
      <c r="B7752" s="68" t="s">
        <v>4401</v>
      </c>
      <c r="C7752" s="68" t="s">
        <v>3625</v>
      </c>
      <c r="D7752" s="68" t="s">
        <v>3626</v>
      </c>
      <c r="E7752" s="68" t="s">
        <v>4607</v>
      </c>
      <c r="F7752" s="68" t="s">
        <v>4608</v>
      </c>
      <c r="G7752" s="68" t="s">
        <v>3491</v>
      </c>
      <c r="H7752" s="69">
        <v>392500</v>
      </c>
      <c r="I7752" s="68" t="s">
        <v>5150</v>
      </c>
      <c r="J7752" s="70"/>
      <c r="K7752" s="68" t="s">
        <v>3455</v>
      </c>
    </row>
    <row r="7753" spans="1:11">
      <c r="A7753" s="67" t="s">
        <v>3741</v>
      </c>
      <c r="B7753" s="68" t="s">
        <v>3742</v>
      </c>
      <c r="C7753" s="68" t="s">
        <v>3693</v>
      </c>
      <c r="D7753" s="68" t="s">
        <v>3694</v>
      </c>
      <c r="E7753" s="68" t="s">
        <v>4607</v>
      </c>
      <c r="F7753" s="68" t="s">
        <v>4608</v>
      </c>
      <c r="G7753" s="68" t="s">
        <v>3491</v>
      </c>
      <c r="H7753" s="69">
        <v>334000</v>
      </c>
      <c r="I7753" s="68" t="s">
        <v>5150</v>
      </c>
      <c r="J7753" s="70"/>
      <c r="K7753" s="68" t="s">
        <v>3455</v>
      </c>
    </row>
    <row r="7754" spans="1:11">
      <c r="A7754" s="67" t="s">
        <v>4415</v>
      </c>
      <c r="B7754" s="68" t="s">
        <v>4416</v>
      </c>
      <c r="C7754" s="68" t="s">
        <v>3693</v>
      </c>
      <c r="D7754" s="68" t="s">
        <v>3694</v>
      </c>
      <c r="E7754" s="68" t="s">
        <v>4607</v>
      </c>
      <c r="F7754" s="68" t="s">
        <v>4608</v>
      </c>
      <c r="G7754" s="68" t="s">
        <v>3491</v>
      </c>
      <c r="H7754" s="69">
        <v>86595341</v>
      </c>
      <c r="I7754" s="68" t="s">
        <v>5150</v>
      </c>
      <c r="J7754" s="70"/>
      <c r="K7754" s="68" t="s">
        <v>3455</v>
      </c>
    </row>
    <row r="7755" spans="1:11">
      <c r="A7755" s="67" t="s">
        <v>5058</v>
      </c>
      <c r="B7755" s="68" t="s">
        <v>4662</v>
      </c>
      <c r="C7755" s="68" t="s">
        <v>3693</v>
      </c>
      <c r="D7755" s="68" t="s">
        <v>3694</v>
      </c>
      <c r="E7755" s="68" t="s">
        <v>4607</v>
      </c>
      <c r="F7755" s="68" t="s">
        <v>4608</v>
      </c>
      <c r="G7755" s="68" t="s">
        <v>3491</v>
      </c>
      <c r="H7755" s="69">
        <v>172205</v>
      </c>
      <c r="I7755" s="68" t="s">
        <v>5150</v>
      </c>
      <c r="J7755" s="70"/>
      <c r="K7755" s="68" t="s">
        <v>3455</v>
      </c>
    </row>
    <row r="7756" spans="1:11">
      <c r="A7756" s="67" t="s">
        <v>3775</v>
      </c>
      <c r="B7756" s="68" t="s">
        <v>3776</v>
      </c>
      <c r="C7756" s="68" t="s">
        <v>3765</v>
      </c>
      <c r="D7756" s="68" t="s">
        <v>3766</v>
      </c>
      <c r="E7756" s="68" t="s">
        <v>4607</v>
      </c>
      <c r="F7756" s="68" t="s">
        <v>4608</v>
      </c>
      <c r="G7756" s="68" t="s">
        <v>3491</v>
      </c>
      <c r="H7756" s="69">
        <v>16810</v>
      </c>
      <c r="I7756" s="68" t="s">
        <v>5150</v>
      </c>
      <c r="J7756" s="70"/>
      <c r="K7756" s="68" t="s">
        <v>3455</v>
      </c>
    </row>
    <row r="7757" spans="1:11">
      <c r="A7757" s="67" t="s">
        <v>4263</v>
      </c>
      <c r="B7757" s="68" t="s">
        <v>4213</v>
      </c>
      <c r="C7757" s="68" t="s">
        <v>3783</v>
      </c>
      <c r="D7757" s="68" t="s">
        <v>3784</v>
      </c>
      <c r="E7757" s="68" t="s">
        <v>4607</v>
      </c>
      <c r="F7757" s="68" t="s">
        <v>4608</v>
      </c>
      <c r="G7757" s="68" t="s">
        <v>3491</v>
      </c>
      <c r="H7757" s="69">
        <v>15814035</v>
      </c>
      <c r="I7757" s="68" t="s">
        <v>5150</v>
      </c>
      <c r="J7757" s="70"/>
      <c r="K7757" s="68" t="s">
        <v>3455</v>
      </c>
    </row>
    <row r="7758" spans="1:11">
      <c r="A7758" s="67" t="s">
        <v>4433</v>
      </c>
      <c r="B7758" s="68" t="s">
        <v>4434</v>
      </c>
      <c r="C7758" s="68" t="s">
        <v>3783</v>
      </c>
      <c r="D7758" s="68" t="s">
        <v>3784</v>
      </c>
      <c r="E7758" s="68" t="s">
        <v>4607</v>
      </c>
      <c r="F7758" s="68" t="s">
        <v>4608</v>
      </c>
      <c r="G7758" s="68" t="s">
        <v>3491</v>
      </c>
      <c r="H7758" s="69">
        <v>1251103</v>
      </c>
      <c r="I7758" s="68" t="s">
        <v>5150</v>
      </c>
      <c r="J7758" s="70"/>
      <c r="K7758" s="68" t="s">
        <v>3455</v>
      </c>
    </row>
    <row r="7759" spans="1:11">
      <c r="A7759" s="67" t="s">
        <v>3807</v>
      </c>
      <c r="B7759" s="68" t="s">
        <v>3808</v>
      </c>
      <c r="C7759" s="68" t="s">
        <v>3805</v>
      </c>
      <c r="D7759" s="68" t="s">
        <v>3806</v>
      </c>
      <c r="E7759" s="68" t="s">
        <v>4607</v>
      </c>
      <c r="F7759" s="68" t="s">
        <v>4608</v>
      </c>
      <c r="G7759" s="68" t="s">
        <v>3491</v>
      </c>
      <c r="H7759" s="69">
        <v>29000</v>
      </c>
      <c r="I7759" s="68" t="s">
        <v>5150</v>
      </c>
      <c r="J7759" s="70"/>
      <c r="K7759" s="68" t="s">
        <v>3455</v>
      </c>
    </row>
    <row r="7760" spans="1:11">
      <c r="A7760" s="67" t="s">
        <v>3815</v>
      </c>
      <c r="B7760" s="68" t="s">
        <v>3816</v>
      </c>
      <c r="C7760" s="68" t="s">
        <v>3805</v>
      </c>
      <c r="D7760" s="68" t="s">
        <v>3806</v>
      </c>
      <c r="E7760" s="68" t="s">
        <v>4607</v>
      </c>
      <c r="F7760" s="68" t="s">
        <v>4608</v>
      </c>
      <c r="G7760" s="68" t="s">
        <v>3491</v>
      </c>
      <c r="H7760" s="69">
        <v>910037</v>
      </c>
      <c r="I7760" s="68" t="s">
        <v>5150</v>
      </c>
      <c r="J7760" s="70"/>
      <c r="K7760" s="68" t="s">
        <v>3455</v>
      </c>
    </row>
    <row r="7761" spans="1:11">
      <c r="A7761" s="67" t="s">
        <v>4264</v>
      </c>
      <c r="B7761" s="68" t="s">
        <v>4265</v>
      </c>
      <c r="C7761" s="68" t="s">
        <v>3805</v>
      </c>
      <c r="D7761" s="68" t="s">
        <v>3806</v>
      </c>
      <c r="E7761" s="68" t="s">
        <v>4607</v>
      </c>
      <c r="F7761" s="68" t="s">
        <v>4608</v>
      </c>
      <c r="G7761" s="68" t="s">
        <v>3491</v>
      </c>
      <c r="H7761" s="69">
        <v>2385266</v>
      </c>
      <c r="I7761" s="68" t="s">
        <v>5150</v>
      </c>
      <c r="J7761" s="70"/>
      <c r="K7761" s="68" t="s">
        <v>3455</v>
      </c>
    </row>
    <row r="7762" spans="1:11">
      <c r="A7762" s="67" t="s">
        <v>4435</v>
      </c>
      <c r="B7762" s="68" t="s">
        <v>4436</v>
      </c>
      <c r="C7762" s="68" t="s">
        <v>3805</v>
      </c>
      <c r="D7762" s="68" t="s">
        <v>3806</v>
      </c>
      <c r="E7762" s="68" t="s">
        <v>4607</v>
      </c>
      <c r="F7762" s="68" t="s">
        <v>4608</v>
      </c>
      <c r="G7762" s="68" t="s">
        <v>3491</v>
      </c>
      <c r="H7762" s="69">
        <v>3766574</v>
      </c>
      <c r="I7762" s="68" t="s">
        <v>5150</v>
      </c>
      <c r="J7762" s="70"/>
      <c r="K7762" s="68" t="s">
        <v>3455</v>
      </c>
    </row>
    <row r="7763" spans="1:11">
      <c r="A7763" s="67" t="s">
        <v>3836</v>
      </c>
      <c r="B7763" s="68" t="s">
        <v>3837</v>
      </c>
      <c r="C7763" s="68" t="s">
        <v>3824</v>
      </c>
      <c r="D7763" s="68" t="s">
        <v>3825</v>
      </c>
      <c r="E7763" s="68" t="s">
        <v>4607</v>
      </c>
      <c r="F7763" s="68" t="s">
        <v>4608</v>
      </c>
      <c r="G7763" s="68" t="s">
        <v>3491</v>
      </c>
      <c r="H7763" s="69">
        <v>320940</v>
      </c>
      <c r="I7763" s="68" t="s">
        <v>5150</v>
      </c>
      <c r="J7763" s="70"/>
      <c r="K7763" s="68" t="s">
        <v>3455</v>
      </c>
    </row>
    <row r="7764" spans="1:11">
      <c r="A7764" s="67" t="s">
        <v>3838</v>
      </c>
      <c r="B7764" s="68" t="s">
        <v>3839</v>
      </c>
      <c r="C7764" s="68" t="s">
        <v>3824</v>
      </c>
      <c r="D7764" s="68" t="s">
        <v>3825</v>
      </c>
      <c r="E7764" s="68" t="s">
        <v>4607</v>
      </c>
      <c r="F7764" s="68" t="s">
        <v>4608</v>
      </c>
      <c r="G7764" s="68" t="s">
        <v>3491</v>
      </c>
      <c r="H7764" s="69">
        <v>104240</v>
      </c>
      <c r="I7764" s="68" t="s">
        <v>5150</v>
      </c>
      <c r="J7764" s="70"/>
      <c r="K7764" s="68" t="s">
        <v>3455</v>
      </c>
    </row>
    <row r="7765" spans="1:11">
      <c r="A7765" s="67" t="s">
        <v>4212</v>
      </c>
      <c r="B7765" s="68" t="s">
        <v>4213</v>
      </c>
      <c r="C7765" s="68" t="s">
        <v>3824</v>
      </c>
      <c r="D7765" s="68" t="s">
        <v>3825</v>
      </c>
      <c r="E7765" s="68" t="s">
        <v>4607</v>
      </c>
      <c r="F7765" s="68" t="s">
        <v>4608</v>
      </c>
      <c r="G7765" s="68" t="s">
        <v>3491</v>
      </c>
      <c r="H7765" s="69">
        <v>30225</v>
      </c>
      <c r="I7765" s="68" t="s">
        <v>5150</v>
      </c>
      <c r="J7765" s="70"/>
      <c r="K7765" s="68" t="s">
        <v>3455</v>
      </c>
    </row>
    <row r="7766" spans="1:11">
      <c r="A7766" s="67" t="s">
        <v>3840</v>
      </c>
      <c r="B7766" s="68" t="s">
        <v>3841</v>
      </c>
      <c r="C7766" s="68" t="s">
        <v>3824</v>
      </c>
      <c r="D7766" s="68" t="s">
        <v>3825</v>
      </c>
      <c r="E7766" s="68" t="s">
        <v>4607</v>
      </c>
      <c r="F7766" s="68" t="s">
        <v>4608</v>
      </c>
      <c r="G7766" s="68" t="s">
        <v>3491</v>
      </c>
      <c r="H7766" s="69">
        <v>1813736</v>
      </c>
      <c r="I7766" s="68" t="s">
        <v>5150</v>
      </c>
      <c r="J7766" s="70"/>
      <c r="K7766" s="68" t="s">
        <v>3455</v>
      </c>
    </row>
    <row r="7767" spans="1:11">
      <c r="A7767" s="67" t="s">
        <v>3892</v>
      </c>
      <c r="B7767" s="68" t="s">
        <v>3893</v>
      </c>
      <c r="C7767" s="68" t="s">
        <v>3846</v>
      </c>
      <c r="D7767" s="68" t="s">
        <v>3847</v>
      </c>
      <c r="E7767" s="68" t="s">
        <v>4607</v>
      </c>
      <c r="F7767" s="68" t="s">
        <v>4608</v>
      </c>
      <c r="G7767" s="68" t="s">
        <v>3491</v>
      </c>
      <c r="H7767" s="69">
        <v>471000</v>
      </c>
      <c r="I7767" s="68" t="s">
        <v>5150</v>
      </c>
      <c r="J7767" s="70"/>
      <c r="K7767" s="68" t="s">
        <v>3455</v>
      </c>
    </row>
    <row r="7768" spans="1:11">
      <c r="A7768" s="67" t="s">
        <v>3894</v>
      </c>
      <c r="B7768" s="68" t="s">
        <v>3895</v>
      </c>
      <c r="C7768" s="68" t="s">
        <v>3846</v>
      </c>
      <c r="D7768" s="68" t="s">
        <v>3847</v>
      </c>
      <c r="E7768" s="68" t="s">
        <v>4607</v>
      </c>
      <c r="F7768" s="68" t="s">
        <v>4608</v>
      </c>
      <c r="G7768" s="68" t="s">
        <v>3491</v>
      </c>
      <c r="H7768" s="69">
        <v>46548</v>
      </c>
      <c r="I7768" s="68" t="s">
        <v>5150</v>
      </c>
      <c r="J7768" s="70"/>
      <c r="K7768" s="68" t="s">
        <v>3455</v>
      </c>
    </row>
    <row r="7769" spans="1:11">
      <c r="A7769" s="67" t="s">
        <v>3962</v>
      </c>
      <c r="B7769" s="68" t="s">
        <v>3963</v>
      </c>
      <c r="C7769" s="68" t="s">
        <v>3952</v>
      </c>
      <c r="D7769" s="68" t="s">
        <v>3953</v>
      </c>
      <c r="E7769" s="68" t="s">
        <v>4607</v>
      </c>
      <c r="F7769" s="68" t="s">
        <v>4608</v>
      </c>
      <c r="G7769" s="68" t="s">
        <v>3491</v>
      </c>
      <c r="H7769" s="69">
        <v>12759048</v>
      </c>
      <c r="I7769" s="68" t="s">
        <v>5150</v>
      </c>
      <c r="J7769" s="70"/>
      <c r="K7769" s="68" t="s">
        <v>3455</v>
      </c>
    </row>
    <row r="7770" spans="1:11">
      <c r="A7770" s="67" t="s">
        <v>4451</v>
      </c>
      <c r="B7770" s="68" t="s">
        <v>4452</v>
      </c>
      <c r="C7770" s="68" t="s">
        <v>3970</v>
      </c>
      <c r="D7770" s="68" t="s">
        <v>3971</v>
      </c>
      <c r="E7770" s="68" t="s">
        <v>4607</v>
      </c>
      <c r="F7770" s="68" t="s">
        <v>4608</v>
      </c>
      <c r="G7770" s="68" t="s">
        <v>3491</v>
      </c>
      <c r="H7770" s="69">
        <v>18837</v>
      </c>
      <c r="I7770" s="68" t="s">
        <v>5150</v>
      </c>
      <c r="J7770" s="70"/>
      <c r="K7770" s="68" t="s">
        <v>3455</v>
      </c>
    </row>
    <row r="7771" spans="1:11">
      <c r="A7771" s="67" t="s">
        <v>4076</v>
      </c>
      <c r="B7771" s="68" t="s">
        <v>4077</v>
      </c>
      <c r="C7771" s="68" t="s">
        <v>4072</v>
      </c>
      <c r="D7771" s="68" t="s">
        <v>4073</v>
      </c>
      <c r="E7771" s="68" t="s">
        <v>4607</v>
      </c>
      <c r="F7771" s="68" t="s">
        <v>4608</v>
      </c>
      <c r="G7771" s="68" t="s">
        <v>3491</v>
      </c>
      <c r="H7771" s="69">
        <v>3047400</v>
      </c>
      <c r="I7771" s="68" t="s">
        <v>5150</v>
      </c>
      <c r="J7771" s="70"/>
      <c r="K7771" s="68" t="s">
        <v>3455</v>
      </c>
    </row>
    <row r="7772" spans="1:11">
      <c r="A7772" s="67" t="s">
        <v>4080</v>
      </c>
      <c r="B7772" s="68" t="s">
        <v>4081</v>
      </c>
      <c r="C7772" s="68" t="s">
        <v>4072</v>
      </c>
      <c r="D7772" s="68" t="s">
        <v>4073</v>
      </c>
      <c r="E7772" s="68" t="s">
        <v>4607</v>
      </c>
      <c r="F7772" s="68" t="s">
        <v>4608</v>
      </c>
      <c r="G7772" s="68" t="s">
        <v>3491</v>
      </c>
      <c r="H7772" s="69">
        <v>3144000</v>
      </c>
      <c r="I7772" s="68" t="s">
        <v>5150</v>
      </c>
      <c r="J7772" s="70"/>
      <c r="K7772" s="68" t="s">
        <v>3455</v>
      </c>
    </row>
    <row r="7773" spans="1:11">
      <c r="A7773" s="67" t="s">
        <v>4467</v>
      </c>
      <c r="B7773" s="68" t="s">
        <v>4468</v>
      </c>
      <c r="C7773" s="68" t="s">
        <v>4072</v>
      </c>
      <c r="D7773" s="68" t="s">
        <v>4073</v>
      </c>
      <c r="E7773" s="68" t="s">
        <v>4607</v>
      </c>
      <c r="F7773" s="68" t="s">
        <v>4608</v>
      </c>
      <c r="G7773" s="68" t="s">
        <v>3491</v>
      </c>
      <c r="H7773" s="69">
        <v>4119330</v>
      </c>
      <c r="I7773" s="68" t="s">
        <v>5150</v>
      </c>
      <c r="J7773" s="70"/>
      <c r="K7773" s="68" t="s">
        <v>3455</v>
      </c>
    </row>
    <row r="7774" spans="1:11">
      <c r="A7774" s="67" t="s">
        <v>4475</v>
      </c>
      <c r="B7774" s="68" t="s">
        <v>4476</v>
      </c>
      <c r="C7774" s="68" t="s">
        <v>4088</v>
      </c>
      <c r="D7774" s="68" t="s">
        <v>4089</v>
      </c>
      <c r="E7774" s="68" t="s">
        <v>4607</v>
      </c>
      <c r="F7774" s="68" t="s">
        <v>4608</v>
      </c>
      <c r="G7774" s="68" t="s">
        <v>3491</v>
      </c>
      <c r="H7774" s="69">
        <v>27820</v>
      </c>
      <c r="I7774" s="68" t="s">
        <v>5150</v>
      </c>
      <c r="J7774" s="70"/>
      <c r="K7774" s="68" t="s">
        <v>3455</v>
      </c>
    </row>
    <row r="7775" spans="1:11">
      <c r="A7775" s="67" t="s">
        <v>4110</v>
      </c>
      <c r="B7775" s="68" t="s">
        <v>4111</v>
      </c>
      <c r="C7775" s="68" t="s">
        <v>4100</v>
      </c>
      <c r="D7775" s="68" t="s">
        <v>4101</v>
      </c>
      <c r="E7775" s="68" t="s">
        <v>4607</v>
      </c>
      <c r="F7775" s="68" t="s">
        <v>4608</v>
      </c>
      <c r="G7775" s="68" t="s">
        <v>3491</v>
      </c>
      <c r="H7775" s="69">
        <v>271960</v>
      </c>
      <c r="I7775" s="68" t="s">
        <v>5150</v>
      </c>
      <c r="J7775" s="70"/>
      <c r="K7775" s="68" t="s">
        <v>3455</v>
      </c>
    </row>
    <row r="7776" spans="1:11">
      <c r="A7776" s="67" t="s">
        <v>4168</v>
      </c>
      <c r="B7776" s="68" t="s">
        <v>4169</v>
      </c>
      <c r="C7776" s="68" t="s">
        <v>4166</v>
      </c>
      <c r="D7776" s="68" t="s">
        <v>4167</v>
      </c>
      <c r="E7776" s="68" t="s">
        <v>4607</v>
      </c>
      <c r="F7776" s="68" t="s">
        <v>4608</v>
      </c>
      <c r="G7776" s="68" t="s">
        <v>3491</v>
      </c>
      <c r="H7776" s="69">
        <v>1857417</v>
      </c>
      <c r="I7776" s="68" t="s">
        <v>5150</v>
      </c>
      <c r="J7776" s="70"/>
      <c r="K7776" s="68" t="s">
        <v>3455</v>
      </c>
    </row>
    <row r="7777" spans="1:11">
      <c r="A7777" s="67" t="s">
        <v>3617</v>
      </c>
      <c r="B7777" s="68" t="s">
        <v>3618</v>
      </c>
      <c r="C7777" s="68" t="s">
        <v>3607</v>
      </c>
      <c r="D7777" s="68" t="s">
        <v>3608</v>
      </c>
      <c r="E7777" s="68" t="s">
        <v>4609</v>
      </c>
      <c r="F7777" s="68" t="s">
        <v>4610</v>
      </c>
      <c r="G7777" s="68" t="s">
        <v>3530</v>
      </c>
      <c r="H7777" s="69">
        <v>2357000</v>
      </c>
      <c r="I7777" s="68" t="s">
        <v>5147</v>
      </c>
      <c r="J7777" s="70"/>
      <c r="K7777" s="68" t="s">
        <v>3455</v>
      </c>
    </row>
    <row r="7778" spans="1:11">
      <c r="A7778" s="67" t="s">
        <v>4421</v>
      </c>
      <c r="B7778" s="68" t="s">
        <v>4422</v>
      </c>
      <c r="C7778" s="68" t="s">
        <v>3693</v>
      </c>
      <c r="D7778" s="68" t="s">
        <v>3694</v>
      </c>
      <c r="E7778" s="68" t="s">
        <v>4609</v>
      </c>
      <c r="F7778" s="68" t="s">
        <v>4610</v>
      </c>
      <c r="G7778" s="68" t="s">
        <v>3530</v>
      </c>
      <c r="H7778" s="69">
        <v>3342500</v>
      </c>
      <c r="I7778" s="68" t="s">
        <v>5147</v>
      </c>
      <c r="J7778" s="70"/>
      <c r="K7778" s="68" t="s">
        <v>3455</v>
      </c>
    </row>
    <row r="7779" spans="1:11">
      <c r="A7779" s="67" t="s">
        <v>3745</v>
      </c>
      <c r="B7779" s="68" t="s">
        <v>3746</v>
      </c>
      <c r="C7779" s="68" t="s">
        <v>3693</v>
      </c>
      <c r="D7779" s="68" t="s">
        <v>3694</v>
      </c>
      <c r="E7779" s="68" t="s">
        <v>4609</v>
      </c>
      <c r="F7779" s="68" t="s">
        <v>4610</v>
      </c>
      <c r="G7779" s="68" t="s">
        <v>3530</v>
      </c>
      <c r="H7779" s="69">
        <v>9229000</v>
      </c>
      <c r="I7779" s="68" t="s">
        <v>5147</v>
      </c>
      <c r="J7779" s="70"/>
      <c r="K7779" s="68" t="s">
        <v>3455</v>
      </c>
    </row>
    <row r="7780" spans="1:11">
      <c r="A7780" s="67" t="s">
        <v>3779</v>
      </c>
      <c r="B7780" s="68" t="s">
        <v>3780</v>
      </c>
      <c r="C7780" s="68" t="s">
        <v>3765</v>
      </c>
      <c r="D7780" s="68" t="s">
        <v>3766</v>
      </c>
      <c r="E7780" s="68" t="s">
        <v>4609</v>
      </c>
      <c r="F7780" s="68" t="s">
        <v>4610</v>
      </c>
      <c r="G7780" s="68" t="s">
        <v>3530</v>
      </c>
      <c r="H7780" s="69">
        <v>2546000</v>
      </c>
      <c r="I7780" s="68" t="s">
        <v>5147</v>
      </c>
      <c r="J7780" s="70"/>
      <c r="K7780" s="68" t="s">
        <v>3455</v>
      </c>
    </row>
    <row r="7781" spans="1:11">
      <c r="A7781" s="67" t="s">
        <v>4036</v>
      </c>
      <c r="B7781" s="68" t="s">
        <v>4037</v>
      </c>
      <c r="C7781" s="68" t="s">
        <v>4022</v>
      </c>
      <c r="D7781" s="68" t="s">
        <v>4023</v>
      </c>
      <c r="E7781" s="68" t="s">
        <v>4609</v>
      </c>
      <c r="F7781" s="68" t="s">
        <v>4610</v>
      </c>
      <c r="G7781" s="68" t="s">
        <v>3530</v>
      </c>
      <c r="H7781" s="69">
        <v>180000</v>
      </c>
      <c r="I7781" s="68" t="s">
        <v>5147</v>
      </c>
      <c r="J7781" s="70"/>
      <c r="K7781" s="68" t="s">
        <v>3455</v>
      </c>
    </row>
    <row r="7782" spans="1:11">
      <c r="A7782" s="67" t="s">
        <v>4421</v>
      </c>
      <c r="B7782" s="68" t="s">
        <v>4422</v>
      </c>
      <c r="C7782" s="68" t="s">
        <v>3693</v>
      </c>
      <c r="D7782" s="68" t="s">
        <v>3694</v>
      </c>
      <c r="E7782" s="68" t="s">
        <v>4609</v>
      </c>
      <c r="F7782" s="68" t="s">
        <v>4610</v>
      </c>
      <c r="G7782" s="68" t="s">
        <v>3530</v>
      </c>
      <c r="H7782" s="69">
        <v>13299376</v>
      </c>
      <c r="I7782" s="68" t="s">
        <v>5147</v>
      </c>
      <c r="J7782" s="70"/>
      <c r="K7782" s="68" t="s">
        <v>3455</v>
      </c>
    </row>
    <row r="7783" spans="1:11">
      <c r="A7783" s="67" t="s">
        <v>3799</v>
      </c>
      <c r="B7783" s="68" t="s">
        <v>3800</v>
      </c>
      <c r="C7783" s="68" t="s">
        <v>3783</v>
      </c>
      <c r="D7783" s="68" t="s">
        <v>3784</v>
      </c>
      <c r="E7783" s="68" t="s">
        <v>4609</v>
      </c>
      <c r="F7783" s="68" t="s">
        <v>4610</v>
      </c>
      <c r="G7783" s="68" t="s">
        <v>3530</v>
      </c>
      <c r="H7783" s="69">
        <v>119200</v>
      </c>
      <c r="I7783" s="68" t="s">
        <v>5147</v>
      </c>
      <c r="J7783" s="70"/>
      <c r="K7783" s="68" t="s">
        <v>3455</v>
      </c>
    </row>
    <row r="7784" spans="1:11">
      <c r="A7784" s="67" t="s">
        <v>4212</v>
      </c>
      <c r="B7784" s="68" t="s">
        <v>4213</v>
      </c>
      <c r="C7784" s="68" t="s">
        <v>3824</v>
      </c>
      <c r="D7784" s="68" t="s">
        <v>3825</v>
      </c>
      <c r="E7784" s="68" t="s">
        <v>4609</v>
      </c>
      <c r="F7784" s="68" t="s">
        <v>4610</v>
      </c>
      <c r="G7784" s="68" t="s">
        <v>3530</v>
      </c>
      <c r="H7784" s="69">
        <v>4389921</v>
      </c>
      <c r="I7784" s="68" t="s">
        <v>5147</v>
      </c>
      <c r="J7784" s="70"/>
      <c r="K7784" s="68" t="s">
        <v>3455</v>
      </c>
    </row>
    <row r="7785" spans="1:11">
      <c r="A7785" s="67" t="s">
        <v>4036</v>
      </c>
      <c r="B7785" s="68" t="s">
        <v>4037</v>
      </c>
      <c r="C7785" s="68" t="s">
        <v>4022</v>
      </c>
      <c r="D7785" s="68" t="s">
        <v>4023</v>
      </c>
      <c r="E7785" s="68" t="s">
        <v>4609</v>
      </c>
      <c r="F7785" s="68" t="s">
        <v>4610</v>
      </c>
      <c r="G7785" s="68" t="s">
        <v>3530</v>
      </c>
      <c r="H7785" s="69">
        <v>180000</v>
      </c>
      <c r="I7785" s="68" t="s">
        <v>5147</v>
      </c>
      <c r="J7785" s="70"/>
      <c r="K7785" s="68" t="s">
        <v>3455</v>
      </c>
    </row>
    <row r="7786" spans="1:11">
      <c r="A7786" s="67" t="s">
        <v>3603</v>
      </c>
      <c r="B7786" s="68" t="s">
        <v>3604</v>
      </c>
      <c r="C7786" s="68" t="s">
        <v>3583</v>
      </c>
      <c r="D7786" s="68" t="s">
        <v>3584</v>
      </c>
      <c r="E7786" s="68" t="s">
        <v>4611</v>
      </c>
      <c r="F7786" s="68" t="s">
        <v>4612</v>
      </c>
      <c r="G7786" s="68" t="s">
        <v>4613</v>
      </c>
      <c r="H7786" s="69">
        <v>59555791</v>
      </c>
      <c r="I7786" s="68" t="s">
        <v>5147</v>
      </c>
      <c r="J7786" s="70" t="s">
        <v>3455</v>
      </c>
      <c r="K7786" s="68"/>
    </row>
    <row r="7787" spans="1:11">
      <c r="A7787" s="67" t="s">
        <v>3615</v>
      </c>
      <c r="B7787" s="68" t="s">
        <v>3616</v>
      </c>
      <c r="C7787" s="68" t="s">
        <v>3607</v>
      </c>
      <c r="D7787" s="68" t="s">
        <v>3608</v>
      </c>
      <c r="E7787" s="68" t="s">
        <v>4611</v>
      </c>
      <c r="F7787" s="68" t="s">
        <v>4612</v>
      </c>
      <c r="G7787" s="68" t="s">
        <v>4613</v>
      </c>
      <c r="H7787" s="69">
        <v>147485103</v>
      </c>
      <c r="I7787" s="68" t="s">
        <v>5147</v>
      </c>
      <c r="J7787" s="70" t="s">
        <v>3455</v>
      </c>
      <c r="K7787" s="68"/>
    </row>
    <row r="7788" spans="1:11">
      <c r="A7788" s="67" t="s">
        <v>3617</v>
      </c>
      <c r="B7788" s="68" t="s">
        <v>3618</v>
      </c>
      <c r="C7788" s="68" t="s">
        <v>3607</v>
      </c>
      <c r="D7788" s="68" t="s">
        <v>3608</v>
      </c>
      <c r="E7788" s="68" t="s">
        <v>4611</v>
      </c>
      <c r="F7788" s="68" t="s">
        <v>4612</v>
      </c>
      <c r="G7788" s="68" t="s">
        <v>4613</v>
      </c>
      <c r="H7788" s="69">
        <v>410000</v>
      </c>
      <c r="I7788" s="68" t="s">
        <v>5147</v>
      </c>
      <c r="J7788" s="70" t="s">
        <v>3455</v>
      </c>
      <c r="K7788" s="68"/>
    </row>
    <row r="7789" spans="1:11">
      <c r="A7789" s="67" t="s">
        <v>3635</v>
      </c>
      <c r="B7789" s="68" t="s">
        <v>3636</v>
      </c>
      <c r="C7789" s="68" t="s">
        <v>3625</v>
      </c>
      <c r="D7789" s="68" t="s">
        <v>3626</v>
      </c>
      <c r="E7789" s="68" t="s">
        <v>4611</v>
      </c>
      <c r="F7789" s="68" t="s">
        <v>4612</v>
      </c>
      <c r="G7789" s="68" t="s">
        <v>4613</v>
      </c>
      <c r="H7789" s="69">
        <v>849000</v>
      </c>
      <c r="I7789" s="68" t="s">
        <v>5147</v>
      </c>
      <c r="J7789" s="70" t="s">
        <v>3455</v>
      </c>
      <c r="K7789" s="68"/>
    </row>
    <row r="7790" spans="1:11">
      <c r="A7790" s="67" t="s">
        <v>4400</v>
      </c>
      <c r="B7790" s="68" t="s">
        <v>4401</v>
      </c>
      <c r="C7790" s="68" t="s">
        <v>3625</v>
      </c>
      <c r="D7790" s="68" t="s">
        <v>3626</v>
      </c>
      <c r="E7790" s="68" t="s">
        <v>4611</v>
      </c>
      <c r="F7790" s="68" t="s">
        <v>4612</v>
      </c>
      <c r="G7790" s="68" t="s">
        <v>4613</v>
      </c>
      <c r="H7790" s="69">
        <v>1055000</v>
      </c>
      <c r="I7790" s="68" t="s">
        <v>5147</v>
      </c>
      <c r="J7790" s="70" t="s">
        <v>3455</v>
      </c>
      <c r="K7790" s="68"/>
    </row>
    <row r="7791" spans="1:11">
      <c r="A7791" s="67" t="s">
        <v>3739</v>
      </c>
      <c r="B7791" s="68" t="s">
        <v>3740</v>
      </c>
      <c r="C7791" s="68" t="s">
        <v>3693</v>
      </c>
      <c r="D7791" s="68" t="s">
        <v>3694</v>
      </c>
      <c r="E7791" s="68" t="s">
        <v>4611</v>
      </c>
      <c r="F7791" s="68" t="s">
        <v>4612</v>
      </c>
      <c r="G7791" s="68" t="s">
        <v>4613</v>
      </c>
      <c r="H7791" s="69">
        <v>25515600</v>
      </c>
      <c r="I7791" s="68" t="s">
        <v>5147</v>
      </c>
      <c r="J7791" s="70" t="s">
        <v>3455</v>
      </c>
      <c r="K7791" s="68"/>
    </row>
    <row r="7792" spans="1:11">
      <c r="A7792" s="67" t="s">
        <v>3745</v>
      </c>
      <c r="B7792" s="68" t="s">
        <v>3746</v>
      </c>
      <c r="C7792" s="68" t="s">
        <v>3693</v>
      </c>
      <c r="D7792" s="68" t="s">
        <v>3694</v>
      </c>
      <c r="E7792" s="68" t="s">
        <v>4611</v>
      </c>
      <c r="F7792" s="68" t="s">
        <v>4612</v>
      </c>
      <c r="G7792" s="68" t="s">
        <v>4613</v>
      </c>
      <c r="H7792" s="69">
        <v>3644166</v>
      </c>
      <c r="I7792" s="68" t="s">
        <v>5147</v>
      </c>
      <c r="J7792" s="70" t="s">
        <v>3455</v>
      </c>
      <c r="K7792" s="68"/>
    </row>
    <row r="7793" spans="1:11">
      <c r="A7793" s="67" t="s">
        <v>3761</v>
      </c>
      <c r="B7793" s="68" t="s">
        <v>3762</v>
      </c>
      <c r="C7793" s="68" t="s">
        <v>3749</v>
      </c>
      <c r="D7793" s="68" t="s">
        <v>3750</v>
      </c>
      <c r="E7793" s="68" t="s">
        <v>4611</v>
      </c>
      <c r="F7793" s="68" t="s">
        <v>4612</v>
      </c>
      <c r="G7793" s="68" t="s">
        <v>4613</v>
      </c>
      <c r="H7793" s="69">
        <v>83614128</v>
      </c>
      <c r="I7793" s="68" t="s">
        <v>5147</v>
      </c>
      <c r="J7793" s="70" t="s">
        <v>3455</v>
      </c>
      <c r="K7793" s="68"/>
    </row>
    <row r="7794" spans="1:11">
      <c r="A7794" s="67" t="s">
        <v>3779</v>
      </c>
      <c r="B7794" s="68" t="s">
        <v>3780</v>
      </c>
      <c r="C7794" s="68" t="s">
        <v>3765</v>
      </c>
      <c r="D7794" s="68" t="s">
        <v>3766</v>
      </c>
      <c r="E7794" s="68" t="s">
        <v>4611</v>
      </c>
      <c r="F7794" s="68" t="s">
        <v>4612</v>
      </c>
      <c r="G7794" s="68" t="s">
        <v>4613</v>
      </c>
      <c r="H7794" s="69">
        <v>3673508</v>
      </c>
      <c r="I7794" s="68" t="s">
        <v>5147</v>
      </c>
      <c r="J7794" s="70" t="s">
        <v>3455</v>
      </c>
      <c r="K7794" s="68"/>
    </row>
    <row r="7795" spans="1:11">
      <c r="A7795" s="67" t="s">
        <v>4433</v>
      </c>
      <c r="B7795" s="68" t="s">
        <v>4434</v>
      </c>
      <c r="C7795" s="68" t="s">
        <v>3783</v>
      </c>
      <c r="D7795" s="68" t="s">
        <v>3784</v>
      </c>
      <c r="E7795" s="68" t="s">
        <v>4611</v>
      </c>
      <c r="F7795" s="68" t="s">
        <v>4612</v>
      </c>
      <c r="G7795" s="68" t="s">
        <v>4613</v>
      </c>
      <c r="H7795" s="69">
        <v>25768672</v>
      </c>
      <c r="I7795" s="68" t="s">
        <v>5147</v>
      </c>
      <c r="J7795" s="70" t="s">
        <v>3455</v>
      </c>
      <c r="K7795" s="68"/>
    </row>
    <row r="7796" spans="1:11">
      <c r="A7796" s="67" t="s">
        <v>3799</v>
      </c>
      <c r="B7796" s="68" t="s">
        <v>3800</v>
      </c>
      <c r="C7796" s="68" t="s">
        <v>3783</v>
      </c>
      <c r="D7796" s="68" t="s">
        <v>3784</v>
      </c>
      <c r="E7796" s="68" t="s">
        <v>4611</v>
      </c>
      <c r="F7796" s="68" t="s">
        <v>4612</v>
      </c>
      <c r="G7796" s="68" t="s">
        <v>4613</v>
      </c>
      <c r="H7796" s="69">
        <v>188496</v>
      </c>
      <c r="I7796" s="68" t="s">
        <v>5147</v>
      </c>
      <c r="J7796" s="70" t="s">
        <v>3455</v>
      </c>
      <c r="K7796" s="68"/>
    </row>
    <row r="7797" spans="1:11">
      <c r="A7797" s="67" t="s">
        <v>3815</v>
      </c>
      <c r="B7797" s="68" t="s">
        <v>3816</v>
      </c>
      <c r="C7797" s="68" t="s">
        <v>3805</v>
      </c>
      <c r="D7797" s="68" t="s">
        <v>3806</v>
      </c>
      <c r="E7797" s="68" t="s">
        <v>4611</v>
      </c>
      <c r="F7797" s="68" t="s">
        <v>4612</v>
      </c>
      <c r="G7797" s="68" t="s">
        <v>4613</v>
      </c>
      <c r="H7797" s="69">
        <v>7162000</v>
      </c>
      <c r="I7797" s="68" t="s">
        <v>5147</v>
      </c>
      <c r="J7797" s="70" t="s">
        <v>3455</v>
      </c>
      <c r="K7797" s="68"/>
    </row>
    <row r="7798" spans="1:11">
      <c r="A7798" s="67" t="s">
        <v>4264</v>
      </c>
      <c r="B7798" s="68" t="s">
        <v>4265</v>
      </c>
      <c r="C7798" s="68" t="s">
        <v>3805</v>
      </c>
      <c r="D7798" s="68" t="s">
        <v>3806</v>
      </c>
      <c r="E7798" s="68" t="s">
        <v>4611</v>
      </c>
      <c r="F7798" s="68" t="s">
        <v>4612</v>
      </c>
      <c r="G7798" s="68" t="s">
        <v>4613</v>
      </c>
      <c r="H7798" s="69">
        <v>18635842</v>
      </c>
      <c r="I7798" s="68" t="s">
        <v>5147</v>
      </c>
      <c r="J7798" s="70" t="s">
        <v>3455</v>
      </c>
      <c r="K7798" s="68"/>
    </row>
    <row r="7799" spans="1:11">
      <c r="A7799" s="67" t="s">
        <v>4435</v>
      </c>
      <c r="B7799" s="68" t="s">
        <v>4436</v>
      </c>
      <c r="C7799" s="68" t="s">
        <v>3805</v>
      </c>
      <c r="D7799" s="68" t="s">
        <v>3806</v>
      </c>
      <c r="E7799" s="68" t="s">
        <v>4611</v>
      </c>
      <c r="F7799" s="68" t="s">
        <v>4612</v>
      </c>
      <c r="G7799" s="68" t="s">
        <v>4613</v>
      </c>
      <c r="H7799" s="69">
        <v>3050000</v>
      </c>
      <c r="I7799" s="68" t="s">
        <v>5147</v>
      </c>
      <c r="J7799" s="70" t="s">
        <v>3455</v>
      </c>
      <c r="K7799" s="68"/>
    </row>
    <row r="7800" spans="1:11">
      <c r="A7800" s="67" t="s">
        <v>3821</v>
      </c>
      <c r="B7800" s="68" t="s">
        <v>3820</v>
      </c>
      <c r="C7800" s="68" t="s">
        <v>3805</v>
      </c>
      <c r="D7800" s="68" t="s">
        <v>3806</v>
      </c>
      <c r="E7800" s="68" t="s">
        <v>4611</v>
      </c>
      <c r="F7800" s="68" t="s">
        <v>4612</v>
      </c>
      <c r="G7800" s="68" t="s">
        <v>4613</v>
      </c>
      <c r="H7800" s="69">
        <v>1180000</v>
      </c>
      <c r="I7800" s="68" t="s">
        <v>5147</v>
      </c>
      <c r="J7800" s="70" t="s">
        <v>3455</v>
      </c>
      <c r="K7800" s="68"/>
    </row>
    <row r="7801" spans="1:11">
      <c r="A7801" s="67" t="s">
        <v>3836</v>
      </c>
      <c r="B7801" s="68" t="s">
        <v>3837</v>
      </c>
      <c r="C7801" s="68" t="s">
        <v>3824</v>
      </c>
      <c r="D7801" s="68" t="s">
        <v>3825</v>
      </c>
      <c r="E7801" s="68" t="s">
        <v>4611</v>
      </c>
      <c r="F7801" s="68" t="s">
        <v>4612</v>
      </c>
      <c r="G7801" s="68" t="s">
        <v>4613</v>
      </c>
      <c r="H7801" s="69">
        <v>10318258</v>
      </c>
      <c r="I7801" s="68" t="s">
        <v>5147</v>
      </c>
      <c r="J7801" s="70" t="s">
        <v>3455</v>
      </c>
      <c r="K7801" s="68"/>
    </row>
    <row r="7802" spans="1:11">
      <c r="A7802" s="67" t="s">
        <v>4212</v>
      </c>
      <c r="B7802" s="68" t="s">
        <v>4213</v>
      </c>
      <c r="C7802" s="68" t="s">
        <v>3824</v>
      </c>
      <c r="D7802" s="68" t="s">
        <v>3825</v>
      </c>
      <c r="E7802" s="68" t="s">
        <v>4611</v>
      </c>
      <c r="F7802" s="68" t="s">
        <v>4612</v>
      </c>
      <c r="G7802" s="68" t="s">
        <v>4613</v>
      </c>
      <c r="H7802" s="69">
        <v>3241080</v>
      </c>
      <c r="I7802" s="68" t="s">
        <v>5147</v>
      </c>
      <c r="J7802" s="70" t="s">
        <v>3455</v>
      </c>
      <c r="K7802" s="68"/>
    </row>
    <row r="7803" spans="1:11">
      <c r="A7803" s="67" t="s">
        <v>3842</v>
      </c>
      <c r="B7803" s="68" t="s">
        <v>3843</v>
      </c>
      <c r="C7803" s="68" t="s">
        <v>3824</v>
      </c>
      <c r="D7803" s="68" t="s">
        <v>3825</v>
      </c>
      <c r="E7803" s="68" t="s">
        <v>4611</v>
      </c>
      <c r="F7803" s="68" t="s">
        <v>4612</v>
      </c>
      <c r="G7803" s="68" t="s">
        <v>4613</v>
      </c>
      <c r="H7803" s="69">
        <v>22693823</v>
      </c>
      <c r="I7803" s="68" t="s">
        <v>5147</v>
      </c>
      <c r="J7803" s="70" t="s">
        <v>3455</v>
      </c>
      <c r="K7803" s="68"/>
    </row>
    <row r="7804" spans="1:11">
      <c r="A7804" s="67" t="s">
        <v>4200</v>
      </c>
      <c r="B7804" s="68" t="s">
        <v>4201</v>
      </c>
      <c r="C7804" s="68" t="s">
        <v>3824</v>
      </c>
      <c r="D7804" s="68" t="s">
        <v>3825</v>
      </c>
      <c r="E7804" s="68" t="s">
        <v>4611</v>
      </c>
      <c r="F7804" s="68" t="s">
        <v>4612</v>
      </c>
      <c r="G7804" s="68" t="s">
        <v>4613</v>
      </c>
      <c r="H7804" s="69">
        <v>1152431</v>
      </c>
      <c r="I7804" s="68" t="s">
        <v>5147</v>
      </c>
      <c r="J7804" s="70" t="s">
        <v>3455</v>
      </c>
      <c r="K7804" s="68"/>
    </row>
    <row r="7805" spans="1:11">
      <c r="A7805" s="67" t="s">
        <v>4439</v>
      </c>
      <c r="B7805" s="68" t="s">
        <v>4440</v>
      </c>
      <c r="C7805" s="68" t="s">
        <v>3846</v>
      </c>
      <c r="D7805" s="68" t="s">
        <v>3847</v>
      </c>
      <c r="E7805" s="68" t="s">
        <v>4611</v>
      </c>
      <c r="F7805" s="68" t="s">
        <v>4612</v>
      </c>
      <c r="G7805" s="68" t="s">
        <v>4613</v>
      </c>
      <c r="H7805" s="69">
        <v>2520000</v>
      </c>
      <c r="I7805" s="68" t="s">
        <v>5147</v>
      </c>
      <c r="J7805" s="70" t="s">
        <v>3455</v>
      </c>
      <c r="K7805" s="68"/>
    </row>
    <row r="7806" spans="1:11">
      <c r="A7806" s="67" t="s">
        <v>4196</v>
      </c>
      <c r="B7806" s="68" t="s">
        <v>4197</v>
      </c>
      <c r="C7806" s="68" t="s">
        <v>3846</v>
      </c>
      <c r="D7806" s="68" t="s">
        <v>3847</v>
      </c>
      <c r="E7806" s="68" t="s">
        <v>4611</v>
      </c>
      <c r="F7806" s="68" t="s">
        <v>4612</v>
      </c>
      <c r="G7806" s="68" t="s">
        <v>4613</v>
      </c>
      <c r="H7806" s="69">
        <v>2245200</v>
      </c>
      <c r="I7806" s="68" t="s">
        <v>5147</v>
      </c>
      <c r="J7806" s="70" t="s">
        <v>3455</v>
      </c>
      <c r="K7806" s="68"/>
    </row>
    <row r="7807" spans="1:11">
      <c r="A7807" s="67" t="s">
        <v>3890</v>
      </c>
      <c r="B7807" s="68" t="s">
        <v>3891</v>
      </c>
      <c r="C7807" s="68" t="s">
        <v>3846</v>
      </c>
      <c r="D7807" s="68" t="s">
        <v>3847</v>
      </c>
      <c r="E7807" s="68" t="s">
        <v>4611</v>
      </c>
      <c r="F7807" s="68" t="s">
        <v>4612</v>
      </c>
      <c r="G7807" s="68" t="s">
        <v>4613</v>
      </c>
      <c r="H7807" s="69">
        <v>0</v>
      </c>
      <c r="I7807" s="68" t="s">
        <v>5147</v>
      </c>
      <c r="J7807" s="70" t="s">
        <v>3455</v>
      </c>
      <c r="K7807" s="68"/>
    </row>
    <row r="7808" spans="1:11">
      <c r="A7808" s="67" t="s">
        <v>3892</v>
      </c>
      <c r="B7808" s="68" t="s">
        <v>3893</v>
      </c>
      <c r="C7808" s="68" t="s">
        <v>3846</v>
      </c>
      <c r="D7808" s="68" t="s">
        <v>3847</v>
      </c>
      <c r="E7808" s="68" t="s">
        <v>4611</v>
      </c>
      <c r="F7808" s="68" t="s">
        <v>4612</v>
      </c>
      <c r="G7808" s="68" t="s">
        <v>4613</v>
      </c>
      <c r="H7808" s="69">
        <v>12369541</v>
      </c>
      <c r="I7808" s="68" t="s">
        <v>5147</v>
      </c>
      <c r="J7808" s="70" t="s">
        <v>3455</v>
      </c>
      <c r="K7808" s="68"/>
    </row>
    <row r="7809" spans="1:11">
      <c r="A7809" s="67" t="s">
        <v>3894</v>
      </c>
      <c r="B7809" s="68" t="s">
        <v>3895</v>
      </c>
      <c r="C7809" s="68" t="s">
        <v>3846</v>
      </c>
      <c r="D7809" s="68" t="s">
        <v>3847</v>
      </c>
      <c r="E7809" s="68" t="s">
        <v>4611</v>
      </c>
      <c r="F7809" s="68" t="s">
        <v>4612</v>
      </c>
      <c r="G7809" s="68" t="s">
        <v>4613</v>
      </c>
      <c r="H7809" s="69">
        <v>57465084</v>
      </c>
      <c r="I7809" s="68" t="s">
        <v>5147</v>
      </c>
      <c r="J7809" s="70" t="s">
        <v>3455</v>
      </c>
      <c r="K7809" s="68"/>
    </row>
    <row r="7810" spans="1:11">
      <c r="A7810" s="67" t="s">
        <v>4348</v>
      </c>
      <c r="B7810" s="68" t="s">
        <v>4349</v>
      </c>
      <c r="C7810" s="68" t="s">
        <v>3846</v>
      </c>
      <c r="D7810" s="68" t="s">
        <v>3847</v>
      </c>
      <c r="E7810" s="68" t="s">
        <v>4611</v>
      </c>
      <c r="F7810" s="68" t="s">
        <v>4612</v>
      </c>
      <c r="G7810" s="68" t="s">
        <v>4613</v>
      </c>
      <c r="H7810" s="69">
        <v>24250025</v>
      </c>
      <c r="I7810" s="68" t="s">
        <v>5147</v>
      </c>
      <c r="J7810" s="70" t="s">
        <v>3455</v>
      </c>
      <c r="K7810" s="68"/>
    </row>
    <row r="7811" spans="1:11">
      <c r="A7811" s="67" t="s">
        <v>3914</v>
      </c>
      <c r="B7811" s="68" t="s">
        <v>3915</v>
      </c>
      <c r="C7811" s="68" t="s">
        <v>3900</v>
      </c>
      <c r="D7811" s="68" t="s">
        <v>3901</v>
      </c>
      <c r="E7811" s="68" t="s">
        <v>4611</v>
      </c>
      <c r="F7811" s="68" t="s">
        <v>4612</v>
      </c>
      <c r="G7811" s="68" t="s">
        <v>4613</v>
      </c>
      <c r="H7811" s="69">
        <v>9080000</v>
      </c>
      <c r="I7811" s="68" t="s">
        <v>5147</v>
      </c>
      <c r="J7811" s="70" t="s">
        <v>3455</v>
      </c>
      <c r="K7811" s="68"/>
    </row>
    <row r="7812" spans="1:11">
      <c r="A7812" s="67" t="s">
        <v>4441</v>
      </c>
      <c r="B7812" s="68" t="s">
        <v>4442</v>
      </c>
      <c r="C7812" s="68" t="s">
        <v>3900</v>
      </c>
      <c r="D7812" s="68" t="s">
        <v>3901</v>
      </c>
      <c r="E7812" s="68" t="s">
        <v>4611</v>
      </c>
      <c r="F7812" s="68" t="s">
        <v>4612</v>
      </c>
      <c r="G7812" s="68" t="s">
        <v>4613</v>
      </c>
      <c r="H7812" s="69">
        <v>5846000</v>
      </c>
      <c r="I7812" s="68" t="s">
        <v>5147</v>
      </c>
      <c r="J7812" s="70" t="s">
        <v>3455</v>
      </c>
      <c r="K7812" s="68"/>
    </row>
    <row r="7813" spans="1:11">
      <c r="A7813" s="67" t="s">
        <v>3920</v>
      </c>
      <c r="B7813" s="68" t="s">
        <v>3921</v>
      </c>
      <c r="C7813" s="68" t="s">
        <v>3900</v>
      </c>
      <c r="D7813" s="68" t="s">
        <v>3901</v>
      </c>
      <c r="E7813" s="68" t="s">
        <v>4611</v>
      </c>
      <c r="F7813" s="68" t="s">
        <v>4612</v>
      </c>
      <c r="G7813" s="68" t="s">
        <v>4613</v>
      </c>
      <c r="H7813" s="69">
        <v>1136000</v>
      </c>
      <c r="I7813" s="68" t="s">
        <v>5147</v>
      </c>
      <c r="J7813" s="70" t="s">
        <v>3455</v>
      </c>
      <c r="K7813" s="68"/>
    </row>
    <row r="7814" spans="1:11">
      <c r="A7814" s="67" t="s">
        <v>3948</v>
      </c>
      <c r="B7814" s="68" t="s">
        <v>3949</v>
      </c>
      <c r="C7814" s="68" t="s">
        <v>3924</v>
      </c>
      <c r="D7814" s="68" t="s">
        <v>3925</v>
      </c>
      <c r="E7814" s="68" t="s">
        <v>4611</v>
      </c>
      <c r="F7814" s="68" t="s">
        <v>4612</v>
      </c>
      <c r="G7814" s="68" t="s">
        <v>4613</v>
      </c>
      <c r="H7814" s="69">
        <v>25210084</v>
      </c>
      <c r="I7814" s="68" t="s">
        <v>5147</v>
      </c>
      <c r="J7814" s="70" t="s">
        <v>3455</v>
      </c>
      <c r="K7814" s="68"/>
    </row>
    <row r="7815" spans="1:11">
      <c r="A7815" s="67" t="s">
        <v>3966</v>
      </c>
      <c r="B7815" s="68" t="s">
        <v>3967</v>
      </c>
      <c r="C7815" s="68" t="s">
        <v>3952</v>
      </c>
      <c r="D7815" s="68" t="s">
        <v>3953</v>
      </c>
      <c r="E7815" s="68" t="s">
        <v>4611</v>
      </c>
      <c r="F7815" s="68" t="s">
        <v>4612</v>
      </c>
      <c r="G7815" s="68" t="s">
        <v>4613</v>
      </c>
      <c r="H7815" s="69">
        <v>3898000</v>
      </c>
      <c r="I7815" s="68" t="s">
        <v>5147</v>
      </c>
      <c r="J7815" s="70" t="s">
        <v>3455</v>
      </c>
      <c r="K7815" s="68"/>
    </row>
    <row r="7816" spans="1:11">
      <c r="A7816" s="67" t="s">
        <v>4273</v>
      </c>
      <c r="B7816" s="68" t="s">
        <v>4274</v>
      </c>
      <c r="C7816" s="68" t="s">
        <v>3970</v>
      </c>
      <c r="D7816" s="68" t="s">
        <v>3971</v>
      </c>
      <c r="E7816" s="68" t="s">
        <v>4611</v>
      </c>
      <c r="F7816" s="68" t="s">
        <v>4612</v>
      </c>
      <c r="G7816" s="68" t="s">
        <v>4613</v>
      </c>
      <c r="H7816" s="69">
        <v>4533119</v>
      </c>
      <c r="I7816" s="68" t="s">
        <v>5147</v>
      </c>
      <c r="J7816" s="70" t="s">
        <v>3455</v>
      </c>
      <c r="K7816" s="68"/>
    </row>
    <row r="7817" spans="1:11">
      <c r="A7817" s="67" t="s">
        <v>4034</v>
      </c>
      <c r="B7817" s="68" t="s">
        <v>4035</v>
      </c>
      <c r="C7817" s="68" t="s">
        <v>4022</v>
      </c>
      <c r="D7817" s="68" t="s">
        <v>4023</v>
      </c>
      <c r="E7817" s="68" t="s">
        <v>4611</v>
      </c>
      <c r="F7817" s="68" t="s">
        <v>4612</v>
      </c>
      <c r="G7817" s="68" t="s">
        <v>4613</v>
      </c>
      <c r="H7817" s="69">
        <v>16802200</v>
      </c>
      <c r="I7817" s="68" t="s">
        <v>5147</v>
      </c>
      <c r="J7817" s="70" t="s">
        <v>3455</v>
      </c>
      <c r="K7817" s="68"/>
    </row>
    <row r="7818" spans="1:11">
      <c r="A7818" s="67" t="s">
        <v>4080</v>
      </c>
      <c r="B7818" s="68" t="s">
        <v>4081</v>
      </c>
      <c r="C7818" s="68" t="s">
        <v>4072</v>
      </c>
      <c r="D7818" s="68" t="s">
        <v>4073</v>
      </c>
      <c r="E7818" s="68" t="s">
        <v>4611</v>
      </c>
      <c r="F7818" s="68" t="s">
        <v>4612</v>
      </c>
      <c r="G7818" s="68" t="s">
        <v>4613</v>
      </c>
      <c r="H7818" s="69">
        <v>3227000</v>
      </c>
      <c r="I7818" s="68" t="s">
        <v>5147</v>
      </c>
      <c r="J7818" s="70" t="s">
        <v>3455</v>
      </c>
      <c r="K7818" s="68"/>
    </row>
    <row r="7819" spans="1:11">
      <c r="A7819" s="67" t="s">
        <v>4467</v>
      </c>
      <c r="B7819" s="68" t="s">
        <v>4468</v>
      </c>
      <c r="C7819" s="68" t="s">
        <v>4072</v>
      </c>
      <c r="D7819" s="68" t="s">
        <v>4073</v>
      </c>
      <c r="E7819" s="68" t="s">
        <v>4611</v>
      </c>
      <c r="F7819" s="68" t="s">
        <v>4612</v>
      </c>
      <c r="G7819" s="68" t="s">
        <v>4613</v>
      </c>
      <c r="H7819" s="69">
        <v>7399824</v>
      </c>
      <c r="I7819" s="68" t="s">
        <v>5147</v>
      </c>
      <c r="J7819" s="70" t="s">
        <v>3455</v>
      </c>
      <c r="K7819" s="68"/>
    </row>
    <row r="7820" spans="1:11">
      <c r="A7820" s="67" t="s">
        <v>4084</v>
      </c>
      <c r="B7820" s="68" t="s">
        <v>4085</v>
      </c>
      <c r="C7820" s="68" t="s">
        <v>4072</v>
      </c>
      <c r="D7820" s="68" t="s">
        <v>4073</v>
      </c>
      <c r="E7820" s="68" t="s">
        <v>4611</v>
      </c>
      <c r="F7820" s="68" t="s">
        <v>4612</v>
      </c>
      <c r="G7820" s="68" t="s">
        <v>4613</v>
      </c>
      <c r="H7820" s="69">
        <v>3693000</v>
      </c>
      <c r="I7820" s="68" t="s">
        <v>5147</v>
      </c>
      <c r="J7820" s="70" t="s">
        <v>3455</v>
      </c>
      <c r="K7820" s="68"/>
    </row>
    <row r="7821" spans="1:11">
      <c r="A7821" s="67" t="s">
        <v>4132</v>
      </c>
      <c r="B7821" s="68" t="s">
        <v>4133</v>
      </c>
      <c r="C7821" s="68" t="s">
        <v>4126</v>
      </c>
      <c r="D7821" s="68" t="s">
        <v>4127</v>
      </c>
      <c r="E7821" s="68" t="s">
        <v>4611</v>
      </c>
      <c r="F7821" s="68" t="s">
        <v>4612</v>
      </c>
      <c r="G7821" s="68" t="s">
        <v>4613</v>
      </c>
      <c r="H7821" s="69">
        <v>5000000</v>
      </c>
      <c r="I7821" s="68" t="s">
        <v>5147</v>
      </c>
      <c r="J7821" s="70" t="s">
        <v>3455</v>
      </c>
      <c r="K7821" s="68"/>
    </row>
    <row r="7822" spans="1:11">
      <c r="A7822" s="67" t="s">
        <v>4138</v>
      </c>
      <c r="B7822" s="68" t="s">
        <v>4139</v>
      </c>
      <c r="C7822" s="68" t="s">
        <v>4126</v>
      </c>
      <c r="D7822" s="68" t="s">
        <v>4127</v>
      </c>
      <c r="E7822" s="68" t="s">
        <v>4611</v>
      </c>
      <c r="F7822" s="68" t="s">
        <v>4612</v>
      </c>
      <c r="G7822" s="68" t="s">
        <v>4613</v>
      </c>
      <c r="H7822" s="69">
        <v>350000</v>
      </c>
      <c r="I7822" s="68" t="s">
        <v>5147</v>
      </c>
      <c r="J7822" s="70" t="s">
        <v>3455</v>
      </c>
      <c r="K7822" s="68"/>
    </row>
    <row r="7823" spans="1:11">
      <c r="A7823" s="67" t="s">
        <v>4168</v>
      </c>
      <c r="B7823" s="68" t="s">
        <v>4169</v>
      </c>
      <c r="C7823" s="68" t="s">
        <v>4166</v>
      </c>
      <c r="D7823" s="68" t="s">
        <v>4167</v>
      </c>
      <c r="E7823" s="68" t="s">
        <v>4611</v>
      </c>
      <c r="F7823" s="68" t="s">
        <v>4612</v>
      </c>
      <c r="G7823" s="68" t="s">
        <v>4613</v>
      </c>
      <c r="H7823" s="69">
        <v>21374774</v>
      </c>
      <c r="I7823" s="68" t="s">
        <v>5147</v>
      </c>
      <c r="J7823" s="70" t="s">
        <v>3455</v>
      </c>
      <c r="K7823" s="68"/>
    </row>
    <row r="7824" spans="1:11">
      <c r="A7824" s="67" t="s">
        <v>3603</v>
      </c>
      <c r="B7824" s="68" t="s">
        <v>3604</v>
      </c>
      <c r="C7824" s="68" t="s">
        <v>3583</v>
      </c>
      <c r="D7824" s="68" t="s">
        <v>3584</v>
      </c>
      <c r="E7824" s="68" t="s">
        <v>4611</v>
      </c>
      <c r="F7824" s="68" t="s">
        <v>4612</v>
      </c>
      <c r="G7824" s="68" t="s">
        <v>4613</v>
      </c>
      <c r="H7824" s="69">
        <v>48678991</v>
      </c>
      <c r="I7824" s="68" t="s">
        <v>5147</v>
      </c>
      <c r="J7824" s="70" t="s">
        <v>3455</v>
      </c>
      <c r="K7824" s="68"/>
    </row>
    <row r="7825" spans="1:11">
      <c r="A7825" s="67" t="s">
        <v>3613</v>
      </c>
      <c r="B7825" s="68" t="s">
        <v>3614</v>
      </c>
      <c r="C7825" s="68" t="s">
        <v>3607</v>
      </c>
      <c r="D7825" s="68" t="s">
        <v>3608</v>
      </c>
      <c r="E7825" s="68" t="s">
        <v>4611</v>
      </c>
      <c r="F7825" s="68" t="s">
        <v>4612</v>
      </c>
      <c r="G7825" s="68" t="s">
        <v>4613</v>
      </c>
      <c r="H7825" s="69">
        <v>714908</v>
      </c>
      <c r="I7825" s="68" t="s">
        <v>5147</v>
      </c>
      <c r="J7825" s="70" t="s">
        <v>3455</v>
      </c>
      <c r="K7825" s="68"/>
    </row>
    <row r="7826" spans="1:11">
      <c r="A7826" s="67" t="s">
        <v>4224</v>
      </c>
      <c r="B7826" s="68" t="s">
        <v>4225</v>
      </c>
      <c r="C7826" s="68" t="s">
        <v>3607</v>
      </c>
      <c r="D7826" s="68" t="s">
        <v>3608</v>
      </c>
      <c r="E7826" s="68" t="s">
        <v>4611</v>
      </c>
      <c r="F7826" s="68" t="s">
        <v>4612</v>
      </c>
      <c r="G7826" s="68" t="s">
        <v>4613</v>
      </c>
      <c r="H7826" s="69">
        <v>1790000</v>
      </c>
      <c r="I7826" s="68" t="s">
        <v>5147</v>
      </c>
      <c r="J7826" s="70" t="s">
        <v>3455</v>
      </c>
      <c r="K7826" s="68"/>
    </row>
    <row r="7827" spans="1:11">
      <c r="A7827" s="67" t="s">
        <v>3615</v>
      </c>
      <c r="B7827" s="68" t="s">
        <v>3616</v>
      </c>
      <c r="C7827" s="68" t="s">
        <v>3607</v>
      </c>
      <c r="D7827" s="68" t="s">
        <v>3608</v>
      </c>
      <c r="E7827" s="68" t="s">
        <v>4611</v>
      </c>
      <c r="F7827" s="68" t="s">
        <v>4612</v>
      </c>
      <c r="G7827" s="68" t="s">
        <v>4613</v>
      </c>
      <c r="H7827" s="69">
        <v>50600492</v>
      </c>
      <c r="I7827" s="68" t="s">
        <v>5147</v>
      </c>
      <c r="J7827" s="70" t="s">
        <v>3455</v>
      </c>
      <c r="K7827" s="68"/>
    </row>
    <row r="7828" spans="1:11">
      <c r="A7828" s="67" t="s">
        <v>3617</v>
      </c>
      <c r="B7828" s="68" t="s">
        <v>3618</v>
      </c>
      <c r="C7828" s="68" t="s">
        <v>3607</v>
      </c>
      <c r="D7828" s="68" t="s">
        <v>3608</v>
      </c>
      <c r="E7828" s="68" t="s">
        <v>4611</v>
      </c>
      <c r="F7828" s="68" t="s">
        <v>4612</v>
      </c>
      <c r="G7828" s="68" t="s">
        <v>4613</v>
      </c>
      <c r="H7828" s="69">
        <v>2570409</v>
      </c>
      <c r="I7828" s="68" t="s">
        <v>5147</v>
      </c>
      <c r="J7828" s="70" t="s">
        <v>3455</v>
      </c>
      <c r="K7828" s="68"/>
    </row>
    <row r="7829" spans="1:11">
      <c r="A7829" s="67" t="s">
        <v>3635</v>
      </c>
      <c r="B7829" s="68" t="s">
        <v>3636</v>
      </c>
      <c r="C7829" s="68" t="s">
        <v>3625</v>
      </c>
      <c r="D7829" s="68" t="s">
        <v>3626</v>
      </c>
      <c r="E7829" s="68" t="s">
        <v>4611</v>
      </c>
      <c r="F7829" s="68" t="s">
        <v>4612</v>
      </c>
      <c r="G7829" s="68" t="s">
        <v>4613</v>
      </c>
      <c r="H7829" s="69">
        <v>1577564</v>
      </c>
      <c r="I7829" s="68" t="s">
        <v>5147</v>
      </c>
      <c r="J7829" s="70" t="s">
        <v>3455</v>
      </c>
      <c r="K7829" s="68"/>
    </row>
    <row r="7830" spans="1:11">
      <c r="A7830" s="67" t="s">
        <v>4400</v>
      </c>
      <c r="B7830" s="68" t="s">
        <v>4401</v>
      </c>
      <c r="C7830" s="68" t="s">
        <v>3625</v>
      </c>
      <c r="D7830" s="68" t="s">
        <v>3626</v>
      </c>
      <c r="E7830" s="68" t="s">
        <v>4611</v>
      </c>
      <c r="F7830" s="68" t="s">
        <v>4612</v>
      </c>
      <c r="G7830" s="68" t="s">
        <v>4613</v>
      </c>
      <c r="H7830" s="69">
        <v>5343600</v>
      </c>
      <c r="I7830" s="68" t="s">
        <v>5147</v>
      </c>
      <c r="J7830" s="70" t="s">
        <v>3455</v>
      </c>
      <c r="K7830" s="68"/>
    </row>
    <row r="7831" spans="1:11">
      <c r="A7831" s="67" t="s">
        <v>3739</v>
      </c>
      <c r="B7831" s="68" t="s">
        <v>3740</v>
      </c>
      <c r="C7831" s="68" t="s">
        <v>3693</v>
      </c>
      <c r="D7831" s="68" t="s">
        <v>3694</v>
      </c>
      <c r="E7831" s="68" t="s">
        <v>4611</v>
      </c>
      <c r="F7831" s="68" t="s">
        <v>4612</v>
      </c>
      <c r="G7831" s="68" t="s">
        <v>4613</v>
      </c>
      <c r="H7831" s="69">
        <v>4195000</v>
      </c>
      <c r="I7831" s="68" t="s">
        <v>5147</v>
      </c>
      <c r="J7831" s="70" t="s">
        <v>3455</v>
      </c>
      <c r="K7831" s="68"/>
    </row>
    <row r="7832" spans="1:11">
      <c r="A7832" s="67" t="s">
        <v>4425</v>
      </c>
      <c r="B7832" s="68" t="s">
        <v>4426</v>
      </c>
      <c r="C7832" s="68" t="s">
        <v>3693</v>
      </c>
      <c r="D7832" s="68" t="s">
        <v>3694</v>
      </c>
      <c r="E7832" s="68" t="s">
        <v>4611</v>
      </c>
      <c r="F7832" s="68" t="s">
        <v>4612</v>
      </c>
      <c r="G7832" s="68" t="s">
        <v>4613</v>
      </c>
      <c r="H7832" s="69">
        <v>298000</v>
      </c>
      <c r="I7832" s="68" t="s">
        <v>5147</v>
      </c>
      <c r="J7832" s="70" t="s">
        <v>3455</v>
      </c>
      <c r="K7832" s="68"/>
    </row>
    <row r="7833" spans="1:11">
      <c r="A7833" s="67" t="s">
        <v>3745</v>
      </c>
      <c r="B7833" s="68" t="s">
        <v>3746</v>
      </c>
      <c r="C7833" s="68" t="s">
        <v>3693</v>
      </c>
      <c r="D7833" s="68" t="s">
        <v>3694</v>
      </c>
      <c r="E7833" s="68" t="s">
        <v>4611</v>
      </c>
      <c r="F7833" s="68" t="s">
        <v>4612</v>
      </c>
      <c r="G7833" s="68" t="s">
        <v>4613</v>
      </c>
      <c r="H7833" s="69">
        <v>16020000</v>
      </c>
      <c r="I7833" s="68" t="s">
        <v>5147</v>
      </c>
      <c r="J7833" s="70" t="s">
        <v>3455</v>
      </c>
      <c r="K7833" s="68"/>
    </row>
    <row r="7834" spans="1:11">
      <c r="A7834" s="67" t="s">
        <v>3761</v>
      </c>
      <c r="B7834" s="68" t="s">
        <v>3762</v>
      </c>
      <c r="C7834" s="68" t="s">
        <v>3749</v>
      </c>
      <c r="D7834" s="68" t="s">
        <v>3750</v>
      </c>
      <c r="E7834" s="68" t="s">
        <v>4611</v>
      </c>
      <c r="F7834" s="68" t="s">
        <v>4612</v>
      </c>
      <c r="G7834" s="68" t="s">
        <v>4613</v>
      </c>
      <c r="H7834" s="69">
        <v>32649987</v>
      </c>
      <c r="I7834" s="68" t="s">
        <v>5147</v>
      </c>
      <c r="J7834" s="70" t="s">
        <v>3455</v>
      </c>
      <c r="K7834" s="68"/>
    </row>
    <row r="7835" spans="1:11">
      <c r="A7835" s="67" t="s">
        <v>4263</v>
      </c>
      <c r="B7835" s="68" t="s">
        <v>4213</v>
      </c>
      <c r="C7835" s="68" t="s">
        <v>3783</v>
      </c>
      <c r="D7835" s="68" t="s">
        <v>3784</v>
      </c>
      <c r="E7835" s="68" t="s">
        <v>4611</v>
      </c>
      <c r="F7835" s="68" t="s">
        <v>4612</v>
      </c>
      <c r="G7835" s="68" t="s">
        <v>4613</v>
      </c>
      <c r="H7835" s="69">
        <v>674000</v>
      </c>
      <c r="I7835" s="68" t="s">
        <v>5147</v>
      </c>
      <c r="J7835" s="70" t="s">
        <v>3455</v>
      </c>
      <c r="K7835" s="68"/>
    </row>
    <row r="7836" spans="1:11">
      <c r="A7836" s="67" t="s">
        <v>4433</v>
      </c>
      <c r="B7836" s="68" t="s">
        <v>4434</v>
      </c>
      <c r="C7836" s="68" t="s">
        <v>3783</v>
      </c>
      <c r="D7836" s="68" t="s">
        <v>3784</v>
      </c>
      <c r="E7836" s="68" t="s">
        <v>4611</v>
      </c>
      <c r="F7836" s="68" t="s">
        <v>4612</v>
      </c>
      <c r="G7836" s="68" t="s">
        <v>4613</v>
      </c>
      <c r="H7836" s="69">
        <v>2638290</v>
      </c>
      <c r="I7836" s="68" t="s">
        <v>5147</v>
      </c>
      <c r="J7836" s="70" t="s">
        <v>3455</v>
      </c>
      <c r="K7836" s="68"/>
    </row>
    <row r="7837" spans="1:11">
      <c r="A7837" s="67" t="s">
        <v>3799</v>
      </c>
      <c r="B7837" s="68" t="s">
        <v>3800</v>
      </c>
      <c r="C7837" s="68" t="s">
        <v>3783</v>
      </c>
      <c r="D7837" s="68" t="s">
        <v>3784</v>
      </c>
      <c r="E7837" s="68" t="s">
        <v>4611</v>
      </c>
      <c r="F7837" s="68" t="s">
        <v>4612</v>
      </c>
      <c r="G7837" s="68" t="s">
        <v>4613</v>
      </c>
      <c r="H7837" s="69">
        <v>1083400</v>
      </c>
      <c r="I7837" s="68" t="s">
        <v>5147</v>
      </c>
      <c r="J7837" s="70" t="s">
        <v>3455</v>
      </c>
      <c r="K7837" s="68"/>
    </row>
    <row r="7838" spans="1:11">
      <c r="A7838" s="67" t="s">
        <v>3815</v>
      </c>
      <c r="B7838" s="68" t="s">
        <v>3816</v>
      </c>
      <c r="C7838" s="68" t="s">
        <v>3805</v>
      </c>
      <c r="D7838" s="68" t="s">
        <v>3806</v>
      </c>
      <c r="E7838" s="68" t="s">
        <v>4611</v>
      </c>
      <c r="F7838" s="68" t="s">
        <v>4612</v>
      </c>
      <c r="G7838" s="68" t="s">
        <v>4613</v>
      </c>
      <c r="H7838" s="69">
        <v>33148874</v>
      </c>
      <c r="I7838" s="68" t="s">
        <v>5147</v>
      </c>
      <c r="J7838" s="70" t="s">
        <v>3455</v>
      </c>
      <c r="K7838" s="68"/>
    </row>
    <row r="7839" spans="1:11">
      <c r="A7839" s="67" t="s">
        <v>4264</v>
      </c>
      <c r="B7839" s="68" t="s">
        <v>4265</v>
      </c>
      <c r="C7839" s="68" t="s">
        <v>3805</v>
      </c>
      <c r="D7839" s="68" t="s">
        <v>3806</v>
      </c>
      <c r="E7839" s="68" t="s">
        <v>4611</v>
      </c>
      <c r="F7839" s="68" t="s">
        <v>4612</v>
      </c>
      <c r="G7839" s="68" t="s">
        <v>4613</v>
      </c>
      <c r="H7839" s="69">
        <v>31665095</v>
      </c>
      <c r="I7839" s="68" t="s">
        <v>5147</v>
      </c>
      <c r="J7839" s="70" t="s">
        <v>3455</v>
      </c>
      <c r="K7839" s="68"/>
    </row>
    <row r="7840" spans="1:11">
      <c r="A7840" s="67" t="s">
        <v>4435</v>
      </c>
      <c r="B7840" s="68" t="s">
        <v>4436</v>
      </c>
      <c r="C7840" s="68" t="s">
        <v>3805</v>
      </c>
      <c r="D7840" s="68" t="s">
        <v>3806</v>
      </c>
      <c r="E7840" s="68" t="s">
        <v>4611</v>
      </c>
      <c r="F7840" s="68" t="s">
        <v>4612</v>
      </c>
      <c r="G7840" s="68" t="s">
        <v>4613</v>
      </c>
      <c r="H7840" s="69">
        <v>11585000</v>
      </c>
      <c r="I7840" s="68" t="s">
        <v>5147</v>
      </c>
      <c r="J7840" s="70" t="s">
        <v>3455</v>
      </c>
      <c r="K7840" s="68"/>
    </row>
    <row r="7841" spans="1:11">
      <c r="A7841" s="67" t="s">
        <v>3836</v>
      </c>
      <c r="B7841" s="68" t="s">
        <v>3837</v>
      </c>
      <c r="C7841" s="68" t="s">
        <v>3824</v>
      </c>
      <c r="D7841" s="68" t="s">
        <v>3825</v>
      </c>
      <c r="E7841" s="68" t="s">
        <v>4611</v>
      </c>
      <c r="F7841" s="68" t="s">
        <v>4612</v>
      </c>
      <c r="G7841" s="68" t="s">
        <v>4613</v>
      </c>
      <c r="H7841" s="69">
        <v>73923386</v>
      </c>
      <c r="I7841" s="68" t="s">
        <v>5147</v>
      </c>
      <c r="J7841" s="70" t="s">
        <v>3455</v>
      </c>
      <c r="K7841" s="68"/>
    </row>
    <row r="7842" spans="1:11">
      <c r="A7842" s="67" t="s">
        <v>4212</v>
      </c>
      <c r="B7842" s="68" t="s">
        <v>4213</v>
      </c>
      <c r="C7842" s="68" t="s">
        <v>3824</v>
      </c>
      <c r="D7842" s="68" t="s">
        <v>3825</v>
      </c>
      <c r="E7842" s="68" t="s">
        <v>4611</v>
      </c>
      <c r="F7842" s="68" t="s">
        <v>4612</v>
      </c>
      <c r="G7842" s="68" t="s">
        <v>4613</v>
      </c>
      <c r="H7842" s="69">
        <v>15656960</v>
      </c>
      <c r="I7842" s="68" t="s">
        <v>5147</v>
      </c>
      <c r="J7842" s="70" t="s">
        <v>3455</v>
      </c>
      <c r="K7842" s="68"/>
    </row>
    <row r="7843" spans="1:11">
      <c r="A7843" s="67" t="s">
        <v>3840</v>
      </c>
      <c r="B7843" s="68" t="s">
        <v>3841</v>
      </c>
      <c r="C7843" s="68" t="s">
        <v>3824</v>
      </c>
      <c r="D7843" s="68" t="s">
        <v>3825</v>
      </c>
      <c r="E7843" s="68" t="s">
        <v>4611</v>
      </c>
      <c r="F7843" s="68" t="s">
        <v>4612</v>
      </c>
      <c r="G7843" s="68" t="s">
        <v>4613</v>
      </c>
      <c r="H7843" s="69">
        <v>2841685</v>
      </c>
      <c r="I7843" s="68" t="s">
        <v>5147</v>
      </c>
      <c r="J7843" s="70" t="s">
        <v>3455</v>
      </c>
      <c r="K7843" s="68"/>
    </row>
    <row r="7844" spans="1:11">
      <c r="A7844" s="67" t="s">
        <v>3842</v>
      </c>
      <c r="B7844" s="68" t="s">
        <v>3843</v>
      </c>
      <c r="C7844" s="68" t="s">
        <v>3824</v>
      </c>
      <c r="D7844" s="68" t="s">
        <v>3825</v>
      </c>
      <c r="E7844" s="68" t="s">
        <v>4611</v>
      </c>
      <c r="F7844" s="68" t="s">
        <v>4612</v>
      </c>
      <c r="G7844" s="68" t="s">
        <v>4613</v>
      </c>
      <c r="H7844" s="69">
        <v>18142110</v>
      </c>
      <c r="I7844" s="68" t="s">
        <v>5147</v>
      </c>
      <c r="J7844" s="70" t="s">
        <v>3455</v>
      </c>
      <c r="K7844" s="68"/>
    </row>
    <row r="7845" spans="1:11">
      <c r="A7845" s="67" t="s">
        <v>4200</v>
      </c>
      <c r="B7845" s="68" t="s">
        <v>4201</v>
      </c>
      <c r="C7845" s="68" t="s">
        <v>3824</v>
      </c>
      <c r="D7845" s="68" t="s">
        <v>3825</v>
      </c>
      <c r="E7845" s="68" t="s">
        <v>4611</v>
      </c>
      <c r="F7845" s="68" t="s">
        <v>4612</v>
      </c>
      <c r="G7845" s="68" t="s">
        <v>4613</v>
      </c>
      <c r="H7845" s="69">
        <v>4630257</v>
      </c>
      <c r="I7845" s="68" t="s">
        <v>5147</v>
      </c>
      <c r="J7845" s="70" t="s">
        <v>3455</v>
      </c>
      <c r="K7845" s="68"/>
    </row>
    <row r="7846" spans="1:11">
      <c r="A7846" s="67" t="s">
        <v>4196</v>
      </c>
      <c r="B7846" s="68" t="s">
        <v>4197</v>
      </c>
      <c r="C7846" s="68" t="s">
        <v>3846</v>
      </c>
      <c r="D7846" s="68" t="s">
        <v>3847</v>
      </c>
      <c r="E7846" s="68" t="s">
        <v>4611</v>
      </c>
      <c r="F7846" s="68" t="s">
        <v>4612</v>
      </c>
      <c r="G7846" s="68" t="s">
        <v>4613</v>
      </c>
      <c r="H7846" s="69">
        <v>8906000</v>
      </c>
      <c r="I7846" s="68" t="s">
        <v>5147</v>
      </c>
      <c r="J7846" s="70" t="s">
        <v>3455</v>
      </c>
      <c r="K7846" s="68"/>
    </row>
    <row r="7847" spans="1:11">
      <c r="A7847" s="67" t="s">
        <v>3890</v>
      </c>
      <c r="B7847" s="68" t="s">
        <v>3891</v>
      </c>
      <c r="C7847" s="68" t="s">
        <v>3846</v>
      </c>
      <c r="D7847" s="68" t="s">
        <v>3847</v>
      </c>
      <c r="E7847" s="68" t="s">
        <v>4611</v>
      </c>
      <c r="F7847" s="68" t="s">
        <v>4612</v>
      </c>
      <c r="G7847" s="68" t="s">
        <v>4613</v>
      </c>
      <c r="H7847" s="69">
        <v>9932655</v>
      </c>
      <c r="I7847" s="68" t="s">
        <v>5147</v>
      </c>
      <c r="J7847" s="70" t="s">
        <v>3455</v>
      </c>
      <c r="K7847" s="68"/>
    </row>
    <row r="7848" spans="1:11">
      <c r="A7848" s="67" t="s">
        <v>3892</v>
      </c>
      <c r="B7848" s="68" t="s">
        <v>3893</v>
      </c>
      <c r="C7848" s="68" t="s">
        <v>3846</v>
      </c>
      <c r="D7848" s="68" t="s">
        <v>3847</v>
      </c>
      <c r="E7848" s="68" t="s">
        <v>4611</v>
      </c>
      <c r="F7848" s="68" t="s">
        <v>4612</v>
      </c>
      <c r="G7848" s="68" t="s">
        <v>4613</v>
      </c>
      <c r="H7848" s="69">
        <v>54160084</v>
      </c>
      <c r="I7848" s="68" t="s">
        <v>5147</v>
      </c>
      <c r="J7848" s="70" t="s">
        <v>3455</v>
      </c>
      <c r="K7848" s="68"/>
    </row>
    <row r="7849" spans="1:11">
      <c r="A7849" s="67" t="s">
        <v>3894</v>
      </c>
      <c r="B7849" s="68" t="s">
        <v>3895</v>
      </c>
      <c r="C7849" s="68" t="s">
        <v>3846</v>
      </c>
      <c r="D7849" s="68" t="s">
        <v>3847</v>
      </c>
      <c r="E7849" s="68" t="s">
        <v>4611</v>
      </c>
      <c r="F7849" s="68" t="s">
        <v>4612</v>
      </c>
      <c r="G7849" s="68" t="s">
        <v>4613</v>
      </c>
      <c r="H7849" s="69">
        <v>33637144</v>
      </c>
      <c r="I7849" s="68" t="s">
        <v>5147</v>
      </c>
      <c r="J7849" s="70" t="s">
        <v>3455</v>
      </c>
      <c r="K7849" s="68"/>
    </row>
    <row r="7850" spans="1:11">
      <c r="A7850" s="67" t="s">
        <v>4348</v>
      </c>
      <c r="B7850" s="68" t="s">
        <v>4349</v>
      </c>
      <c r="C7850" s="68" t="s">
        <v>3846</v>
      </c>
      <c r="D7850" s="68" t="s">
        <v>3847</v>
      </c>
      <c r="E7850" s="68" t="s">
        <v>4611</v>
      </c>
      <c r="F7850" s="68" t="s">
        <v>4612</v>
      </c>
      <c r="G7850" s="68" t="s">
        <v>4613</v>
      </c>
      <c r="H7850" s="69">
        <v>1856462</v>
      </c>
      <c r="I7850" s="68" t="s">
        <v>5147</v>
      </c>
      <c r="J7850" s="70" t="s">
        <v>3455</v>
      </c>
      <c r="K7850" s="68"/>
    </row>
    <row r="7851" spans="1:11">
      <c r="A7851" s="67" t="s">
        <v>5059</v>
      </c>
      <c r="B7851" s="68" t="s">
        <v>4661</v>
      </c>
      <c r="C7851" s="68" t="s">
        <v>3846</v>
      </c>
      <c r="D7851" s="68" t="s">
        <v>3847</v>
      </c>
      <c r="E7851" s="68" t="s">
        <v>4611</v>
      </c>
      <c r="F7851" s="68" t="s">
        <v>4612</v>
      </c>
      <c r="G7851" s="68" t="s">
        <v>4613</v>
      </c>
      <c r="H7851" s="69">
        <v>27192318</v>
      </c>
      <c r="I7851" s="68" t="s">
        <v>5147</v>
      </c>
      <c r="J7851" s="70" t="s">
        <v>3455</v>
      </c>
      <c r="K7851" s="68"/>
    </row>
    <row r="7852" spans="1:11">
      <c r="A7852" s="67" t="s">
        <v>3904</v>
      </c>
      <c r="B7852" s="68" t="s">
        <v>3905</v>
      </c>
      <c r="C7852" s="68" t="s">
        <v>3900</v>
      </c>
      <c r="D7852" s="68" t="s">
        <v>3901</v>
      </c>
      <c r="E7852" s="68" t="s">
        <v>4611</v>
      </c>
      <c r="F7852" s="68" t="s">
        <v>4612</v>
      </c>
      <c r="G7852" s="68" t="s">
        <v>4613</v>
      </c>
      <c r="H7852" s="69">
        <v>10176700</v>
      </c>
      <c r="I7852" s="68" t="s">
        <v>5147</v>
      </c>
      <c r="J7852" s="70" t="s">
        <v>3455</v>
      </c>
      <c r="K7852" s="68"/>
    </row>
    <row r="7853" spans="1:11">
      <c r="A7853" s="67" t="s">
        <v>3906</v>
      </c>
      <c r="B7853" s="68" t="s">
        <v>3907</v>
      </c>
      <c r="C7853" s="68" t="s">
        <v>3900</v>
      </c>
      <c r="D7853" s="68" t="s">
        <v>3901</v>
      </c>
      <c r="E7853" s="68" t="s">
        <v>4611</v>
      </c>
      <c r="F7853" s="68" t="s">
        <v>4612</v>
      </c>
      <c r="G7853" s="68" t="s">
        <v>4613</v>
      </c>
      <c r="H7853" s="69">
        <v>2260000</v>
      </c>
      <c r="I7853" s="68" t="s">
        <v>5147</v>
      </c>
      <c r="J7853" s="70" t="s">
        <v>3455</v>
      </c>
      <c r="K7853" s="68"/>
    </row>
    <row r="7854" spans="1:11">
      <c r="A7854" s="67" t="s">
        <v>3914</v>
      </c>
      <c r="B7854" s="68" t="s">
        <v>3915</v>
      </c>
      <c r="C7854" s="68" t="s">
        <v>3900</v>
      </c>
      <c r="D7854" s="68" t="s">
        <v>3901</v>
      </c>
      <c r="E7854" s="68" t="s">
        <v>4611</v>
      </c>
      <c r="F7854" s="68" t="s">
        <v>4612</v>
      </c>
      <c r="G7854" s="68" t="s">
        <v>4613</v>
      </c>
      <c r="H7854" s="69">
        <v>1485000</v>
      </c>
      <c r="I7854" s="68" t="s">
        <v>5147</v>
      </c>
      <c r="J7854" s="70" t="s">
        <v>3455</v>
      </c>
      <c r="K7854" s="68"/>
    </row>
    <row r="7855" spans="1:11">
      <c r="A7855" s="67" t="s">
        <v>4441</v>
      </c>
      <c r="B7855" s="68" t="s">
        <v>4442</v>
      </c>
      <c r="C7855" s="68" t="s">
        <v>3900</v>
      </c>
      <c r="D7855" s="68" t="s">
        <v>3901</v>
      </c>
      <c r="E7855" s="68" t="s">
        <v>4611</v>
      </c>
      <c r="F7855" s="68" t="s">
        <v>4612</v>
      </c>
      <c r="G7855" s="68" t="s">
        <v>4613</v>
      </c>
      <c r="H7855" s="69">
        <v>5410000</v>
      </c>
      <c r="I7855" s="68" t="s">
        <v>5147</v>
      </c>
      <c r="J7855" s="70" t="s">
        <v>3455</v>
      </c>
      <c r="K7855" s="68"/>
    </row>
    <row r="7856" spans="1:11">
      <c r="A7856" s="67" t="s">
        <v>3920</v>
      </c>
      <c r="B7856" s="68" t="s">
        <v>3921</v>
      </c>
      <c r="C7856" s="68" t="s">
        <v>3900</v>
      </c>
      <c r="D7856" s="68" t="s">
        <v>3901</v>
      </c>
      <c r="E7856" s="68" t="s">
        <v>4611</v>
      </c>
      <c r="F7856" s="68" t="s">
        <v>4612</v>
      </c>
      <c r="G7856" s="68" t="s">
        <v>4613</v>
      </c>
      <c r="H7856" s="69">
        <v>12250000</v>
      </c>
      <c r="I7856" s="68" t="s">
        <v>5147</v>
      </c>
      <c r="J7856" s="70" t="s">
        <v>3455</v>
      </c>
      <c r="K7856" s="68"/>
    </row>
    <row r="7857" spans="1:11">
      <c r="A7857" s="67" t="s">
        <v>3962</v>
      </c>
      <c r="B7857" s="68" t="s">
        <v>3963</v>
      </c>
      <c r="C7857" s="68" t="s">
        <v>3952</v>
      </c>
      <c r="D7857" s="68" t="s">
        <v>3953</v>
      </c>
      <c r="E7857" s="68" t="s">
        <v>4611</v>
      </c>
      <c r="F7857" s="68" t="s">
        <v>4612</v>
      </c>
      <c r="G7857" s="68" t="s">
        <v>4613</v>
      </c>
      <c r="H7857" s="69">
        <v>1855600</v>
      </c>
      <c r="I7857" s="68" t="s">
        <v>5147</v>
      </c>
      <c r="J7857" s="70" t="s">
        <v>3455</v>
      </c>
      <c r="K7857" s="68"/>
    </row>
    <row r="7858" spans="1:11">
      <c r="A7858" s="67" t="s">
        <v>3966</v>
      </c>
      <c r="B7858" s="68" t="s">
        <v>3967</v>
      </c>
      <c r="C7858" s="68" t="s">
        <v>3952</v>
      </c>
      <c r="D7858" s="68" t="s">
        <v>3953</v>
      </c>
      <c r="E7858" s="68" t="s">
        <v>4611</v>
      </c>
      <c r="F7858" s="68" t="s">
        <v>4612</v>
      </c>
      <c r="G7858" s="68" t="s">
        <v>4613</v>
      </c>
      <c r="H7858" s="69">
        <v>12889000</v>
      </c>
      <c r="I7858" s="68" t="s">
        <v>5147</v>
      </c>
      <c r="J7858" s="70" t="s">
        <v>3455</v>
      </c>
      <c r="K7858" s="68"/>
    </row>
    <row r="7859" spans="1:11">
      <c r="A7859" s="67" t="s">
        <v>4034</v>
      </c>
      <c r="B7859" s="68" t="s">
        <v>4035</v>
      </c>
      <c r="C7859" s="68" t="s">
        <v>4022</v>
      </c>
      <c r="D7859" s="68" t="s">
        <v>4023</v>
      </c>
      <c r="E7859" s="68" t="s">
        <v>4611</v>
      </c>
      <c r="F7859" s="68" t="s">
        <v>4612</v>
      </c>
      <c r="G7859" s="68" t="s">
        <v>4613</v>
      </c>
      <c r="H7859" s="69">
        <v>7669716</v>
      </c>
      <c r="I7859" s="68" t="s">
        <v>5147</v>
      </c>
      <c r="J7859" s="70" t="s">
        <v>3455</v>
      </c>
      <c r="K7859" s="68"/>
    </row>
    <row r="7860" spans="1:11">
      <c r="A7860" s="67" t="s">
        <v>4461</v>
      </c>
      <c r="B7860" s="68" t="s">
        <v>4462</v>
      </c>
      <c r="C7860" s="68" t="s">
        <v>4022</v>
      </c>
      <c r="D7860" s="68" t="s">
        <v>4023</v>
      </c>
      <c r="E7860" s="68" t="s">
        <v>4611</v>
      </c>
      <c r="F7860" s="68" t="s">
        <v>4612</v>
      </c>
      <c r="G7860" s="68" t="s">
        <v>4613</v>
      </c>
      <c r="H7860" s="69">
        <v>1980000</v>
      </c>
      <c r="I7860" s="68" t="s">
        <v>5147</v>
      </c>
      <c r="J7860" s="70" t="s">
        <v>3455</v>
      </c>
      <c r="K7860" s="68"/>
    </row>
    <row r="7861" spans="1:11">
      <c r="A7861" s="67" t="s">
        <v>4076</v>
      </c>
      <c r="B7861" s="68" t="s">
        <v>4077</v>
      </c>
      <c r="C7861" s="68" t="s">
        <v>4072</v>
      </c>
      <c r="D7861" s="68" t="s">
        <v>4073</v>
      </c>
      <c r="E7861" s="68" t="s">
        <v>4611</v>
      </c>
      <c r="F7861" s="68" t="s">
        <v>4612</v>
      </c>
      <c r="G7861" s="68" t="s">
        <v>4613</v>
      </c>
      <c r="H7861" s="69">
        <v>5287000</v>
      </c>
      <c r="I7861" s="68" t="s">
        <v>5147</v>
      </c>
      <c r="J7861" s="70" t="s">
        <v>3455</v>
      </c>
      <c r="K7861" s="68"/>
    </row>
    <row r="7862" spans="1:11">
      <c r="A7862" s="67" t="s">
        <v>4080</v>
      </c>
      <c r="B7862" s="68" t="s">
        <v>4081</v>
      </c>
      <c r="C7862" s="68" t="s">
        <v>4072</v>
      </c>
      <c r="D7862" s="68" t="s">
        <v>4073</v>
      </c>
      <c r="E7862" s="68" t="s">
        <v>4611</v>
      </c>
      <c r="F7862" s="68" t="s">
        <v>4612</v>
      </c>
      <c r="G7862" s="68" t="s">
        <v>4613</v>
      </c>
      <c r="H7862" s="69">
        <v>6647600</v>
      </c>
      <c r="I7862" s="68" t="s">
        <v>5147</v>
      </c>
      <c r="J7862" s="70" t="s">
        <v>3455</v>
      </c>
      <c r="K7862" s="68"/>
    </row>
    <row r="7863" spans="1:11">
      <c r="A7863" s="67" t="s">
        <v>4467</v>
      </c>
      <c r="B7863" s="68" t="s">
        <v>4468</v>
      </c>
      <c r="C7863" s="68" t="s">
        <v>4072</v>
      </c>
      <c r="D7863" s="68" t="s">
        <v>4073</v>
      </c>
      <c r="E7863" s="68" t="s">
        <v>4611</v>
      </c>
      <c r="F7863" s="68" t="s">
        <v>4612</v>
      </c>
      <c r="G7863" s="68" t="s">
        <v>4613</v>
      </c>
      <c r="H7863" s="69">
        <v>7904100</v>
      </c>
      <c r="I7863" s="68" t="s">
        <v>5147</v>
      </c>
      <c r="J7863" s="70" t="s">
        <v>3455</v>
      </c>
      <c r="K7863" s="68"/>
    </row>
    <row r="7864" spans="1:11">
      <c r="A7864" s="67" t="s">
        <v>4084</v>
      </c>
      <c r="B7864" s="68" t="s">
        <v>4085</v>
      </c>
      <c r="C7864" s="68" t="s">
        <v>4072</v>
      </c>
      <c r="D7864" s="68" t="s">
        <v>4073</v>
      </c>
      <c r="E7864" s="68" t="s">
        <v>4611</v>
      </c>
      <c r="F7864" s="68" t="s">
        <v>4612</v>
      </c>
      <c r="G7864" s="68" t="s">
        <v>4613</v>
      </c>
      <c r="H7864" s="69">
        <v>3779000</v>
      </c>
      <c r="I7864" s="68" t="s">
        <v>5147</v>
      </c>
      <c r="J7864" s="70" t="s">
        <v>3455</v>
      </c>
      <c r="K7864" s="68"/>
    </row>
    <row r="7865" spans="1:11">
      <c r="A7865" s="67" t="s">
        <v>4132</v>
      </c>
      <c r="B7865" s="68" t="s">
        <v>4133</v>
      </c>
      <c r="C7865" s="68" t="s">
        <v>4126</v>
      </c>
      <c r="D7865" s="68" t="s">
        <v>4127</v>
      </c>
      <c r="E7865" s="68" t="s">
        <v>4611</v>
      </c>
      <c r="F7865" s="68" t="s">
        <v>4612</v>
      </c>
      <c r="G7865" s="68" t="s">
        <v>4613</v>
      </c>
      <c r="H7865" s="69">
        <v>2100840</v>
      </c>
      <c r="I7865" s="68" t="s">
        <v>5147</v>
      </c>
      <c r="J7865" s="70" t="s">
        <v>3455</v>
      </c>
      <c r="K7865" s="68"/>
    </row>
    <row r="7866" spans="1:11">
      <c r="A7866" s="67" t="s">
        <v>4138</v>
      </c>
      <c r="B7866" s="68" t="s">
        <v>4139</v>
      </c>
      <c r="C7866" s="68" t="s">
        <v>4126</v>
      </c>
      <c r="D7866" s="68" t="s">
        <v>4127</v>
      </c>
      <c r="E7866" s="68" t="s">
        <v>4611</v>
      </c>
      <c r="F7866" s="68" t="s">
        <v>4612</v>
      </c>
      <c r="G7866" s="68" t="s">
        <v>4613</v>
      </c>
      <c r="H7866" s="69">
        <v>6640000</v>
      </c>
      <c r="I7866" s="68" t="s">
        <v>5147</v>
      </c>
      <c r="J7866" s="70" t="s">
        <v>3455</v>
      </c>
      <c r="K7866" s="68"/>
    </row>
    <row r="7867" spans="1:11">
      <c r="A7867" s="67" t="s">
        <v>4168</v>
      </c>
      <c r="B7867" s="68" t="s">
        <v>4169</v>
      </c>
      <c r="C7867" s="68" t="s">
        <v>4166</v>
      </c>
      <c r="D7867" s="68" t="s">
        <v>4167</v>
      </c>
      <c r="E7867" s="68" t="s">
        <v>4611</v>
      </c>
      <c r="F7867" s="68" t="s">
        <v>4612</v>
      </c>
      <c r="G7867" s="68" t="s">
        <v>4613</v>
      </c>
      <c r="H7867" s="69">
        <v>125209551</v>
      </c>
      <c r="I7867" s="68" t="s">
        <v>5147</v>
      </c>
      <c r="J7867" s="70" t="s">
        <v>3455</v>
      </c>
      <c r="K7867" s="68"/>
    </row>
    <row r="7868" spans="1:11">
      <c r="A7868" s="67" t="s">
        <v>3745</v>
      </c>
      <c r="B7868" s="68" t="s">
        <v>3746</v>
      </c>
      <c r="C7868" s="68" t="s">
        <v>3693</v>
      </c>
      <c r="D7868" s="68" t="s">
        <v>3694</v>
      </c>
      <c r="E7868" s="68" t="s">
        <v>4614</v>
      </c>
      <c r="F7868" s="68" t="s">
        <v>4615</v>
      </c>
      <c r="G7868" s="68" t="s">
        <v>4616</v>
      </c>
      <c r="H7868" s="69">
        <v>5210084</v>
      </c>
      <c r="I7868" s="68" t="s">
        <v>5147</v>
      </c>
      <c r="J7868" s="70"/>
      <c r="K7868" s="68"/>
    </row>
    <row r="7869" spans="1:11">
      <c r="A7869" s="67" t="s">
        <v>5061</v>
      </c>
      <c r="B7869" s="68" t="s">
        <v>4659</v>
      </c>
      <c r="C7869" s="68" t="s">
        <v>3625</v>
      </c>
      <c r="D7869" s="68" t="s">
        <v>3626</v>
      </c>
      <c r="E7869" s="68" t="s">
        <v>4614</v>
      </c>
      <c r="F7869" s="68" t="s">
        <v>4615</v>
      </c>
      <c r="G7869" s="68" t="s">
        <v>4616</v>
      </c>
      <c r="H7869" s="69">
        <v>4616720</v>
      </c>
      <c r="I7869" s="68" t="s">
        <v>5147</v>
      </c>
      <c r="J7869" s="70"/>
      <c r="K7869" s="68"/>
    </row>
    <row r="7870" spans="1:11">
      <c r="A7870" s="67" t="s">
        <v>5058</v>
      </c>
      <c r="B7870" s="68" t="s">
        <v>4662</v>
      </c>
      <c r="C7870" s="68" t="s">
        <v>3693</v>
      </c>
      <c r="D7870" s="68" t="s">
        <v>3694</v>
      </c>
      <c r="E7870" s="68" t="s">
        <v>4614</v>
      </c>
      <c r="F7870" s="68" t="s">
        <v>4615</v>
      </c>
      <c r="G7870" s="68" t="s">
        <v>4616</v>
      </c>
      <c r="H7870" s="69">
        <v>853500</v>
      </c>
      <c r="I7870" s="68" t="s">
        <v>5147</v>
      </c>
      <c r="J7870" s="70"/>
      <c r="K7870" s="68"/>
    </row>
    <row r="7871" spans="1:11">
      <c r="A7871" s="67" t="s">
        <v>4263</v>
      </c>
      <c r="B7871" s="68" t="s">
        <v>4213</v>
      </c>
      <c r="C7871" s="68" t="s">
        <v>3783</v>
      </c>
      <c r="D7871" s="68" t="s">
        <v>3784</v>
      </c>
      <c r="E7871" s="68" t="s">
        <v>4614</v>
      </c>
      <c r="F7871" s="68" t="s">
        <v>4615</v>
      </c>
      <c r="G7871" s="68" t="s">
        <v>4616</v>
      </c>
      <c r="H7871" s="69">
        <v>1230000</v>
      </c>
      <c r="I7871" s="68" t="s">
        <v>5147</v>
      </c>
      <c r="J7871" s="70"/>
      <c r="K7871" s="68"/>
    </row>
    <row r="7872" spans="1:11">
      <c r="A7872" s="67" t="s">
        <v>3815</v>
      </c>
      <c r="B7872" s="68" t="s">
        <v>3816</v>
      </c>
      <c r="C7872" s="68" t="s">
        <v>3805</v>
      </c>
      <c r="D7872" s="68" t="s">
        <v>3806</v>
      </c>
      <c r="E7872" s="68" t="s">
        <v>4614</v>
      </c>
      <c r="F7872" s="68" t="s">
        <v>4615</v>
      </c>
      <c r="G7872" s="68" t="s">
        <v>4616</v>
      </c>
      <c r="H7872" s="69">
        <v>115225</v>
      </c>
      <c r="I7872" s="68" t="s">
        <v>5147</v>
      </c>
      <c r="J7872" s="70"/>
      <c r="K7872" s="68"/>
    </row>
    <row r="7873" spans="1:11">
      <c r="A7873" s="67" t="s">
        <v>3894</v>
      </c>
      <c r="B7873" s="68" t="s">
        <v>3895</v>
      </c>
      <c r="C7873" s="68" t="s">
        <v>3846</v>
      </c>
      <c r="D7873" s="68" t="s">
        <v>3847</v>
      </c>
      <c r="E7873" s="68" t="s">
        <v>4614</v>
      </c>
      <c r="F7873" s="68" t="s">
        <v>4615</v>
      </c>
      <c r="G7873" s="68" t="s">
        <v>4616</v>
      </c>
      <c r="H7873" s="69">
        <v>9360000</v>
      </c>
      <c r="I7873" s="68" t="s">
        <v>5147</v>
      </c>
      <c r="J7873" s="70"/>
      <c r="K7873" s="68"/>
    </row>
    <row r="7874" spans="1:11">
      <c r="A7874" s="67" t="s">
        <v>4348</v>
      </c>
      <c r="B7874" s="68" t="s">
        <v>4349</v>
      </c>
      <c r="C7874" s="68" t="s">
        <v>3846</v>
      </c>
      <c r="D7874" s="68" t="s">
        <v>3847</v>
      </c>
      <c r="E7874" s="68" t="s">
        <v>4614</v>
      </c>
      <c r="F7874" s="68" t="s">
        <v>4615</v>
      </c>
      <c r="G7874" s="68" t="s">
        <v>4616</v>
      </c>
      <c r="H7874" s="69">
        <v>9620000</v>
      </c>
      <c r="I7874" s="68" t="s">
        <v>5147</v>
      </c>
      <c r="J7874" s="70"/>
      <c r="K7874" s="68"/>
    </row>
    <row r="7875" spans="1:11">
      <c r="A7875" s="67" t="s">
        <v>3962</v>
      </c>
      <c r="B7875" s="68" t="s">
        <v>3963</v>
      </c>
      <c r="C7875" s="68" t="s">
        <v>3952</v>
      </c>
      <c r="D7875" s="68" t="s">
        <v>3953</v>
      </c>
      <c r="E7875" s="68" t="s">
        <v>4614</v>
      </c>
      <c r="F7875" s="68" t="s">
        <v>4615</v>
      </c>
      <c r="G7875" s="68" t="s">
        <v>4616</v>
      </c>
      <c r="H7875" s="69">
        <v>825000</v>
      </c>
      <c r="I7875" s="68" t="s">
        <v>5147</v>
      </c>
      <c r="J7875" s="70"/>
      <c r="K7875" s="68"/>
    </row>
    <row r="7876" spans="1:11">
      <c r="A7876" s="67" t="s">
        <v>4168</v>
      </c>
      <c r="B7876" s="68" t="s">
        <v>4169</v>
      </c>
      <c r="C7876" s="68" t="s">
        <v>4166</v>
      </c>
      <c r="D7876" s="68" t="s">
        <v>4167</v>
      </c>
      <c r="E7876" s="68" t="s">
        <v>4614</v>
      </c>
      <c r="F7876" s="68" t="s">
        <v>4615</v>
      </c>
      <c r="G7876" s="68" t="s">
        <v>4616</v>
      </c>
      <c r="H7876" s="69">
        <v>42000000</v>
      </c>
      <c r="I7876" s="68" t="s">
        <v>5147</v>
      </c>
      <c r="J7876" s="70"/>
      <c r="K7876" s="68"/>
    </row>
    <row r="7877" spans="1:11">
      <c r="A7877" s="67" t="s">
        <v>4263</v>
      </c>
      <c r="B7877" s="68" t="s">
        <v>4213</v>
      </c>
      <c r="C7877" s="68" t="s">
        <v>3783</v>
      </c>
      <c r="D7877" s="68" t="s">
        <v>3784</v>
      </c>
      <c r="E7877" s="68" t="s">
        <v>5142</v>
      </c>
      <c r="F7877" s="68" t="s">
        <v>5143</v>
      </c>
      <c r="G7877" s="68" t="s">
        <v>5145</v>
      </c>
      <c r="H7877" s="69">
        <v>30500</v>
      </c>
      <c r="I7877" s="68" t="s">
        <v>5148</v>
      </c>
      <c r="J7877" s="70"/>
      <c r="K7877" s="68"/>
    </row>
    <row r="7878" spans="1:11">
      <c r="A7878" s="67" t="s">
        <v>3948</v>
      </c>
      <c r="B7878" s="68" t="s">
        <v>3949</v>
      </c>
      <c r="C7878" s="68" t="s">
        <v>3924</v>
      </c>
      <c r="D7878" s="68" t="s">
        <v>3925</v>
      </c>
      <c r="E7878" s="68" t="s">
        <v>4617</v>
      </c>
      <c r="F7878" s="68" t="s">
        <v>4618</v>
      </c>
      <c r="G7878" s="68" t="s">
        <v>3534</v>
      </c>
      <c r="H7878" s="69">
        <v>7350000</v>
      </c>
      <c r="I7878" s="68" t="s">
        <v>5147</v>
      </c>
      <c r="J7878" s="70" t="s">
        <v>3455</v>
      </c>
      <c r="K7878" s="68" t="s">
        <v>3455</v>
      </c>
    </row>
    <row r="7879" spans="1:11">
      <c r="A7879" s="67" t="s">
        <v>3832</v>
      </c>
      <c r="B7879" s="68" t="s">
        <v>3833</v>
      </c>
      <c r="C7879" s="68" t="s">
        <v>3824</v>
      </c>
      <c r="D7879" s="68" t="s">
        <v>3825</v>
      </c>
      <c r="E7879" s="68" t="s">
        <v>4617</v>
      </c>
      <c r="F7879" s="68" t="s">
        <v>4618</v>
      </c>
      <c r="G7879" s="68" t="s">
        <v>3534</v>
      </c>
      <c r="H7879" s="69">
        <v>800000</v>
      </c>
      <c r="I7879" s="68" t="s">
        <v>5147</v>
      </c>
      <c r="J7879" s="70" t="s">
        <v>3455</v>
      </c>
      <c r="K7879" s="68" t="s">
        <v>3455</v>
      </c>
    </row>
    <row r="7880" spans="1:11">
      <c r="A7880" s="67" t="s">
        <v>3884</v>
      </c>
      <c r="B7880" s="68" t="s">
        <v>3885</v>
      </c>
      <c r="C7880" s="68" t="s">
        <v>3846</v>
      </c>
      <c r="D7880" s="68" t="s">
        <v>3847</v>
      </c>
      <c r="E7880" s="68" t="s">
        <v>4617</v>
      </c>
      <c r="F7880" s="68" t="s">
        <v>4618</v>
      </c>
      <c r="G7880" s="68" t="s">
        <v>3534</v>
      </c>
      <c r="H7880" s="69">
        <v>10000000</v>
      </c>
      <c r="I7880" s="68" t="s">
        <v>5147</v>
      </c>
      <c r="J7880" s="70" t="s">
        <v>3455</v>
      </c>
      <c r="K7880" s="68" t="s">
        <v>3455</v>
      </c>
    </row>
    <row r="7881" spans="1:11">
      <c r="A7881" s="67" t="s">
        <v>3623</v>
      </c>
      <c r="B7881" s="68" t="s">
        <v>3624</v>
      </c>
      <c r="C7881" s="68" t="s">
        <v>3625</v>
      </c>
      <c r="D7881" s="68" t="s">
        <v>3626</v>
      </c>
      <c r="E7881" s="68" t="s">
        <v>4619</v>
      </c>
      <c r="F7881" s="68" t="s">
        <v>4619</v>
      </c>
      <c r="G7881" s="68" t="s">
        <v>3524</v>
      </c>
      <c r="H7881" s="69">
        <v>41327499</v>
      </c>
      <c r="I7881" s="68" t="s">
        <v>5153</v>
      </c>
      <c r="J7881" s="70"/>
      <c r="K7881" s="68" t="s">
        <v>3455</v>
      </c>
    </row>
    <row r="7882" spans="1:11">
      <c r="A7882" s="67" t="s">
        <v>3635</v>
      </c>
      <c r="B7882" s="68" t="s">
        <v>3636</v>
      </c>
      <c r="C7882" s="68" t="s">
        <v>3625</v>
      </c>
      <c r="D7882" s="68" t="s">
        <v>3626</v>
      </c>
      <c r="E7882" s="68" t="s">
        <v>4619</v>
      </c>
      <c r="F7882" s="68" t="s">
        <v>4619</v>
      </c>
      <c r="G7882" s="68" t="s">
        <v>3524</v>
      </c>
      <c r="H7882" s="69">
        <v>105596484</v>
      </c>
      <c r="I7882" s="68" t="s">
        <v>5153</v>
      </c>
      <c r="J7882" s="70"/>
      <c r="K7882" s="68" t="s">
        <v>3455</v>
      </c>
    </row>
    <row r="7883" spans="1:11">
      <c r="A7883" s="67" t="s">
        <v>3643</v>
      </c>
      <c r="B7883" s="68" t="s">
        <v>3644</v>
      </c>
      <c r="C7883" s="68" t="s">
        <v>3625</v>
      </c>
      <c r="D7883" s="68" t="s">
        <v>3626</v>
      </c>
      <c r="E7883" s="68" t="s">
        <v>4619</v>
      </c>
      <c r="F7883" s="68" t="s">
        <v>4619</v>
      </c>
      <c r="G7883" s="68" t="s">
        <v>3524</v>
      </c>
      <c r="H7883" s="69">
        <v>19973766</v>
      </c>
      <c r="I7883" s="68" t="s">
        <v>5153</v>
      </c>
      <c r="J7883" s="70"/>
      <c r="K7883" s="68" t="s">
        <v>3455</v>
      </c>
    </row>
    <row r="7884" spans="1:11">
      <c r="A7884" s="67" t="s">
        <v>4226</v>
      </c>
      <c r="B7884" s="68" t="s">
        <v>4227</v>
      </c>
      <c r="C7884" s="68" t="s">
        <v>3625</v>
      </c>
      <c r="D7884" s="68" t="s">
        <v>3626</v>
      </c>
      <c r="E7884" s="68" t="s">
        <v>4619</v>
      </c>
      <c r="F7884" s="68" t="s">
        <v>4619</v>
      </c>
      <c r="G7884" s="68" t="s">
        <v>3524</v>
      </c>
      <c r="H7884" s="69">
        <v>5427924</v>
      </c>
      <c r="I7884" s="68" t="s">
        <v>5153</v>
      </c>
      <c r="J7884" s="70"/>
      <c r="K7884" s="68" t="s">
        <v>3455</v>
      </c>
    </row>
    <row r="7885" spans="1:11">
      <c r="A7885" s="67" t="s">
        <v>3669</v>
      </c>
      <c r="B7885" s="68" t="s">
        <v>3670</v>
      </c>
      <c r="C7885" s="68" t="s">
        <v>3651</v>
      </c>
      <c r="D7885" s="68" t="s">
        <v>3652</v>
      </c>
      <c r="E7885" s="68" t="s">
        <v>4619</v>
      </c>
      <c r="F7885" s="68" t="s">
        <v>4619</v>
      </c>
      <c r="G7885" s="68" t="s">
        <v>3524</v>
      </c>
      <c r="H7885" s="69">
        <v>10120590</v>
      </c>
      <c r="I7885" s="68" t="s">
        <v>5153</v>
      </c>
      <c r="J7885" s="70"/>
      <c r="K7885" s="68" t="s">
        <v>3455</v>
      </c>
    </row>
    <row r="7886" spans="1:11">
      <c r="A7886" s="67" t="s">
        <v>4312</v>
      </c>
      <c r="B7886" s="68" t="s">
        <v>4313</v>
      </c>
      <c r="C7886" s="68" t="s">
        <v>3783</v>
      </c>
      <c r="D7886" s="68" t="s">
        <v>3784</v>
      </c>
      <c r="E7886" s="68" t="s">
        <v>4619</v>
      </c>
      <c r="F7886" s="68" t="s">
        <v>4619</v>
      </c>
      <c r="G7886" s="68" t="s">
        <v>3524</v>
      </c>
      <c r="H7886" s="69">
        <v>0</v>
      </c>
      <c r="I7886" s="68" t="s">
        <v>5153</v>
      </c>
      <c r="J7886" s="70"/>
      <c r="K7886" s="68" t="s">
        <v>3455</v>
      </c>
    </row>
    <row r="7887" spans="1:11">
      <c r="A7887" s="67" t="s">
        <v>4028</v>
      </c>
      <c r="B7887" s="68" t="s">
        <v>4029</v>
      </c>
      <c r="C7887" s="68" t="s">
        <v>4022</v>
      </c>
      <c r="D7887" s="68" t="s">
        <v>4023</v>
      </c>
      <c r="E7887" s="68" t="s">
        <v>4619</v>
      </c>
      <c r="F7887" s="68" t="s">
        <v>4619</v>
      </c>
      <c r="G7887" s="68" t="s">
        <v>3524</v>
      </c>
      <c r="H7887" s="69">
        <v>57365792</v>
      </c>
      <c r="I7887" s="68" t="s">
        <v>5153</v>
      </c>
      <c r="J7887" s="70"/>
      <c r="K7887" s="68" t="s">
        <v>3455</v>
      </c>
    </row>
    <row r="7888" spans="1:11">
      <c r="A7888" s="67" t="s">
        <v>4110</v>
      </c>
      <c r="B7888" s="68" t="s">
        <v>4111</v>
      </c>
      <c r="C7888" s="68" t="s">
        <v>4100</v>
      </c>
      <c r="D7888" s="68" t="s">
        <v>4101</v>
      </c>
      <c r="E7888" s="68" t="s">
        <v>4619</v>
      </c>
      <c r="F7888" s="68" t="s">
        <v>4619</v>
      </c>
      <c r="G7888" s="68" t="s">
        <v>3524</v>
      </c>
      <c r="H7888" s="69">
        <v>39236282</v>
      </c>
      <c r="I7888" s="68" t="s">
        <v>5153</v>
      </c>
      <c r="J7888" s="70"/>
      <c r="K7888" s="68" t="s">
        <v>3455</v>
      </c>
    </row>
    <row r="7889" spans="1:11">
      <c r="A7889" s="67" t="s">
        <v>3623</v>
      </c>
      <c r="B7889" s="68" t="s">
        <v>3624</v>
      </c>
      <c r="C7889" s="68" t="s">
        <v>3625</v>
      </c>
      <c r="D7889" s="68" t="s">
        <v>3626</v>
      </c>
      <c r="E7889" s="68" t="s">
        <v>4619</v>
      </c>
      <c r="F7889" s="68" t="s">
        <v>4619</v>
      </c>
      <c r="G7889" s="68" t="s">
        <v>3524</v>
      </c>
      <c r="H7889" s="69">
        <v>41327499</v>
      </c>
      <c r="I7889" s="68" t="s">
        <v>5153</v>
      </c>
      <c r="J7889" s="70"/>
      <c r="K7889" s="68" t="s">
        <v>3455</v>
      </c>
    </row>
    <row r="7890" spans="1:11">
      <c r="A7890" s="67" t="s">
        <v>3635</v>
      </c>
      <c r="B7890" s="68" t="s">
        <v>3636</v>
      </c>
      <c r="C7890" s="68" t="s">
        <v>3625</v>
      </c>
      <c r="D7890" s="68" t="s">
        <v>3626</v>
      </c>
      <c r="E7890" s="68" t="s">
        <v>4619</v>
      </c>
      <c r="F7890" s="68" t="s">
        <v>4619</v>
      </c>
      <c r="G7890" s="68" t="s">
        <v>3524</v>
      </c>
      <c r="H7890" s="69">
        <v>105596483</v>
      </c>
      <c r="I7890" s="68" t="s">
        <v>5153</v>
      </c>
      <c r="J7890" s="70"/>
      <c r="K7890" s="68" t="s">
        <v>3455</v>
      </c>
    </row>
    <row r="7891" spans="1:11">
      <c r="A7891" s="67" t="s">
        <v>3643</v>
      </c>
      <c r="B7891" s="68" t="s">
        <v>3644</v>
      </c>
      <c r="C7891" s="68" t="s">
        <v>3625</v>
      </c>
      <c r="D7891" s="68" t="s">
        <v>3626</v>
      </c>
      <c r="E7891" s="68" t="s">
        <v>4619</v>
      </c>
      <c r="F7891" s="68" t="s">
        <v>4619</v>
      </c>
      <c r="G7891" s="68" t="s">
        <v>3524</v>
      </c>
      <c r="H7891" s="69">
        <v>19973766</v>
      </c>
      <c r="I7891" s="68" t="s">
        <v>5153</v>
      </c>
      <c r="J7891" s="70"/>
      <c r="K7891" s="68" t="s">
        <v>3455</v>
      </c>
    </row>
    <row r="7892" spans="1:11">
      <c r="A7892" s="67" t="s">
        <v>4226</v>
      </c>
      <c r="B7892" s="68" t="s">
        <v>4227</v>
      </c>
      <c r="C7892" s="68" t="s">
        <v>3625</v>
      </c>
      <c r="D7892" s="68" t="s">
        <v>3626</v>
      </c>
      <c r="E7892" s="68" t="s">
        <v>4619</v>
      </c>
      <c r="F7892" s="68" t="s">
        <v>4619</v>
      </c>
      <c r="G7892" s="68" t="s">
        <v>3524</v>
      </c>
      <c r="H7892" s="69">
        <v>5427924</v>
      </c>
      <c r="I7892" s="68" t="s">
        <v>5153</v>
      </c>
      <c r="J7892" s="70"/>
      <c r="K7892" s="68" t="s">
        <v>3455</v>
      </c>
    </row>
    <row r="7893" spans="1:11">
      <c r="A7893" s="67" t="s">
        <v>3669</v>
      </c>
      <c r="B7893" s="68" t="s">
        <v>3670</v>
      </c>
      <c r="C7893" s="68" t="s">
        <v>3651</v>
      </c>
      <c r="D7893" s="68" t="s">
        <v>3652</v>
      </c>
      <c r="E7893" s="68" t="s">
        <v>4619</v>
      </c>
      <c r="F7893" s="68" t="s">
        <v>4619</v>
      </c>
      <c r="G7893" s="68" t="s">
        <v>3524</v>
      </c>
      <c r="H7893" s="69">
        <v>10120590</v>
      </c>
      <c r="I7893" s="68" t="s">
        <v>5153</v>
      </c>
      <c r="J7893" s="70"/>
      <c r="K7893" s="68" t="s">
        <v>3455</v>
      </c>
    </row>
    <row r="7894" spans="1:11">
      <c r="A7894" s="67" t="s">
        <v>4028</v>
      </c>
      <c r="B7894" s="68" t="s">
        <v>4029</v>
      </c>
      <c r="C7894" s="68" t="s">
        <v>4022</v>
      </c>
      <c r="D7894" s="68" t="s">
        <v>4023</v>
      </c>
      <c r="E7894" s="68" t="s">
        <v>4619</v>
      </c>
      <c r="F7894" s="68" t="s">
        <v>4619</v>
      </c>
      <c r="G7894" s="68" t="s">
        <v>3524</v>
      </c>
      <c r="H7894" s="69">
        <v>57365791</v>
      </c>
      <c r="I7894" s="68" t="s">
        <v>5153</v>
      </c>
      <c r="J7894" s="70"/>
      <c r="K7894" s="68" t="s">
        <v>3455</v>
      </c>
    </row>
    <row r="7895" spans="1:11">
      <c r="A7895" s="67" t="s">
        <v>4110</v>
      </c>
      <c r="B7895" s="68" t="s">
        <v>4111</v>
      </c>
      <c r="C7895" s="68" t="s">
        <v>4100</v>
      </c>
      <c r="D7895" s="68" t="s">
        <v>4101</v>
      </c>
      <c r="E7895" s="68" t="s">
        <v>4619</v>
      </c>
      <c r="F7895" s="68" t="s">
        <v>4619</v>
      </c>
      <c r="G7895" s="68" t="s">
        <v>3524</v>
      </c>
      <c r="H7895" s="69">
        <v>39236283</v>
      </c>
      <c r="I7895" s="68" t="s">
        <v>5153</v>
      </c>
      <c r="J7895" s="70"/>
      <c r="K7895" s="68" t="s">
        <v>3455</v>
      </c>
    </row>
    <row r="7896" spans="1:11">
      <c r="A7896" s="67" t="s">
        <v>3462</v>
      </c>
      <c r="B7896" s="68" t="s">
        <v>3463</v>
      </c>
      <c r="C7896" s="68" t="s">
        <v>3450</v>
      </c>
      <c r="D7896" s="68" t="s">
        <v>3451</v>
      </c>
      <c r="E7896" s="68" t="s">
        <v>4620</v>
      </c>
      <c r="F7896" s="68" t="s">
        <v>4620</v>
      </c>
      <c r="G7896" s="68" t="s">
        <v>4561</v>
      </c>
      <c r="H7896" s="69">
        <v>1119755</v>
      </c>
      <c r="I7896" s="68" t="s">
        <v>5153</v>
      </c>
      <c r="J7896" s="70"/>
      <c r="K7896" s="68"/>
    </row>
    <row r="7897" spans="1:11">
      <c r="A7897" s="67" t="s">
        <v>3595</v>
      </c>
      <c r="B7897" s="68" t="s">
        <v>3596</v>
      </c>
      <c r="C7897" s="68" t="s">
        <v>3583</v>
      </c>
      <c r="D7897" s="68" t="s">
        <v>3584</v>
      </c>
      <c r="E7897" s="68" t="s">
        <v>4620</v>
      </c>
      <c r="F7897" s="68" t="s">
        <v>4620</v>
      </c>
      <c r="G7897" s="68" t="s">
        <v>4561</v>
      </c>
      <c r="H7897" s="69">
        <v>74400</v>
      </c>
      <c r="I7897" s="68" t="s">
        <v>5153</v>
      </c>
      <c r="J7897" s="70"/>
      <c r="K7897" s="68"/>
    </row>
    <row r="7898" spans="1:11">
      <c r="A7898" s="67" t="s">
        <v>3597</v>
      </c>
      <c r="B7898" s="68" t="s">
        <v>3598</v>
      </c>
      <c r="C7898" s="68" t="s">
        <v>3583</v>
      </c>
      <c r="D7898" s="68" t="s">
        <v>3584</v>
      </c>
      <c r="E7898" s="68" t="s">
        <v>4620</v>
      </c>
      <c r="F7898" s="68" t="s">
        <v>4620</v>
      </c>
      <c r="G7898" s="68" t="s">
        <v>4561</v>
      </c>
      <c r="H7898" s="69">
        <v>1019491</v>
      </c>
      <c r="I7898" s="68" t="s">
        <v>5153</v>
      </c>
      <c r="J7898" s="70"/>
      <c r="K7898" s="68"/>
    </row>
    <row r="7899" spans="1:11">
      <c r="A7899" s="67" t="s">
        <v>3615</v>
      </c>
      <c r="B7899" s="68" t="s">
        <v>3616</v>
      </c>
      <c r="C7899" s="68" t="s">
        <v>3607</v>
      </c>
      <c r="D7899" s="68" t="s">
        <v>3608</v>
      </c>
      <c r="E7899" s="68" t="s">
        <v>4620</v>
      </c>
      <c r="F7899" s="68" t="s">
        <v>4620</v>
      </c>
      <c r="G7899" s="68" t="s">
        <v>4561</v>
      </c>
      <c r="H7899" s="69">
        <v>6946495</v>
      </c>
      <c r="I7899" s="68" t="s">
        <v>5153</v>
      </c>
      <c r="J7899" s="70"/>
      <c r="K7899" s="68"/>
    </row>
    <row r="7900" spans="1:11">
      <c r="A7900" s="67" t="s">
        <v>3617</v>
      </c>
      <c r="B7900" s="68" t="s">
        <v>3618</v>
      </c>
      <c r="C7900" s="68" t="s">
        <v>3607</v>
      </c>
      <c r="D7900" s="68" t="s">
        <v>3608</v>
      </c>
      <c r="E7900" s="68" t="s">
        <v>4620</v>
      </c>
      <c r="F7900" s="68" t="s">
        <v>4620</v>
      </c>
      <c r="G7900" s="68" t="s">
        <v>4561</v>
      </c>
      <c r="H7900" s="69">
        <v>4593998</v>
      </c>
      <c r="I7900" s="68" t="s">
        <v>5153</v>
      </c>
      <c r="J7900" s="70"/>
      <c r="K7900" s="68"/>
    </row>
    <row r="7901" spans="1:11">
      <c r="A7901" s="67" t="s">
        <v>3623</v>
      </c>
      <c r="B7901" s="68" t="s">
        <v>3624</v>
      </c>
      <c r="C7901" s="68" t="s">
        <v>3625</v>
      </c>
      <c r="D7901" s="68" t="s">
        <v>3626</v>
      </c>
      <c r="E7901" s="68" t="s">
        <v>4620</v>
      </c>
      <c r="F7901" s="68" t="s">
        <v>4620</v>
      </c>
      <c r="G7901" s="68" t="s">
        <v>4561</v>
      </c>
      <c r="H7901" s="69">
        <v>2466193</v>
      </c>
      <c r="I7901" s="68" t="s">
        <v>5153</v>
      </c>
      <c r="J7901" s="70"/>
      <c r="K7901" s="68"/>
    </row>
    <row r="7902" spans="1:11">
      <c r="A7902" s="67" t="s">
        <v>3627</v>
      </c>
      <c r="B7902" s="68" t="s">
        <v>3628</v>
      </c>
      <c r="C7902" s="68" t="s">
        <v>3625</v>
      </c>
      <c r="D7902" s="68" t="s">
        <v>3626</v>
      </c>
      <c r="E7902" s="68" t="s">
        <v>4620</v>
      </c>
      <c r="F7902" s="68" t="s">
        <v>4620</v>
      </c>
      <c r="G7902" s="68" t="s">
        <v>4561</v>
      </c>
      <c r="H7902" s="69">
        <v>362724</v>
      </c>
      <c r="I7902" s="68" t="s">
        <v>5153</v>
      </c>
      <c r="J7902" s="70"/>
      <c r="K7902" s="68"/>
    </row>
    <row r="7903" spans="1:11">
      <c r="A7903" s="67" t="s">
        <v>3629</v>
      </c>
      <c r="B7903" s="68" t="s">
        <v>3630</v>
      </c>
      <c r="C7903" s="68" t="s">
        <v>3625</v>
      </c>
      <c r="D7903" s="68" t="s">
        <v>3626</v>
      </c>
      <c r="E7903" s="68" t="s">
        <v>4620</v>
      </c>
      <c r="F7903" s="68" t="s">
        <v>4620</v>
      </c>
      <c r="G7903" s="68" t="s">
        <v>4561</v>
      </c>
      <c r="H7903" s="69">
        <v>14434156</v>
      </c>
      <c r="I7903" s="68" t="s">
        <v>5153</v>
      </c>
      <c r="J7903" s="70"/>
      <c r="K7903" s="68"/>
    </row>
    <row r="7904" spans="1:11">
      <c r="A7904" s="67" t="s">
        <v>3631</v>
      </c>
      <c r="B7904" s="68" t="s">
        <v>3632</v>
      </c>
      <c r="C7904" s="68" t="s">
        <v>3625</v>
      </c>
      <c r="D7904" s="68" t="s">
        <v>3626</v>
      </c>
      <c r="E7904" s="68" t="s">
        <v>4620</v>
      </c>
      <c r="F7904" s="68" t="s">
        <v>4620</v>
      </c>
      <c r="G7904" s="68" t="s">
        <v>4561</v>
      </c>
      <c r="H7904" s="69">
        <v>1263643</v>
      </c>
      <c r="I7904" s="68" t="s">
        <v>5153</v>
      </c>
      <c r="J7904" s="70"/>
      <c r="K7904" s="68"/>
    </row>
    <row r="7905" spans="1:11">
      <c r="A7905" s="67" t="s">
        <v>3633</v>
      </c>
      <c r="B7905" s="68" t="s">
        <v>3634</v>
      </c>
      <c r="C7905" s="68" t="s">
        <v>3625</v>
      </c>
      <c r="D7905" s="68" t="s">
        <v>3626</v>
      </c>
      <c r="E7905" s="68" t="s">
        <v>4620</v>
      </c>
      <c r="F7905" s="68" t="s">
        <v>4620</v>
      </c>
      <c r="G7905" s="68" t="s">
        <v>4561</v>
      </c>
      <c r="H7905" s="69">
        <v>4055736</v>
      </c>
      <c r="I7905" s="68" t="s">
        <v>5153</v>
      </c>
      <c r="J7905" s="70"/>
      <c r="K7905" s="68"/>
    </row>
    <row r="7906" spans="1:11">
      <c r="A7906" s="67" t="s">
        <v>3635</v>
      </c>
      <c r="B7906" s="68" t="s">
        <v>3636</v>
      </c>
      <c r="C7906" s="68" t="s">
        <v>3625</v>
      </c>
      <c r="D7906" s="68" t="s">
        <v>3626</v>
      </c>
      <c r="E7906" s="68" t="s">
        <v>4620</v>
      </c>
      <c r="F7906" s="68" t="s">
        <v>4620</v>
      </c>
      <c r="G7906" s="68" t="s">
        <v>4561</v>
      </c>
      <c r="H7906" s="69">
        <v>1750115</v>
      </c>
      <c r="I7906" s="68" t="s">
        <v>5153</v>
      </c>
      <c r="J7906" s="70"/>
      <c r="K7906" s="68"/>
    </row>
    <row r="7907" spans="1:11">
      <c r="A7907" s="67" t="s">
        <v>3637</v>
      </c>
      <c r="B7907" s="68" t="s">
        <v>3638</v>
      </c>
      <c r="C7907" s="68" t="s">
        <v>3625</v>
      </c>
      <c r="D7907" s="68" t="s">
        <v>3626</v>
      </c>
      <c r="E7907" s="68" t="s">
        <v>4620</v>
      </c>
      <c r="F7907" s="68" t="s">
        <v>4620</v>
      </c>
      <c r="G7907" s="68" t="s">
        <v>4561</v>
      </c>
      <c r="H7907" s="69">
        <v>365514</v>
      </c>
      <c r="I7907" s="68" t="s">
        <v>5153</v>
      </c>
      <c r="J7907" s="70"/>
      <c r="K7907" s="68"/>
    </row>
    <row r="7908" spans="1:11">
      <c r="A7908" s="67" t="s">
        <v>3639</v>
      </c>
      <c r="B7908" s="68" t="s">
        <v>3640</v>
      </c>
      <c r="C7908" s="68" t="s">
        <v>3625</v>
      </c>
      <c r="D7908" s="68" t="s">
        <v>3626</v>
      </c>
      <c r="E7908" s="68" t="s">
        <v>4620</v>
      </c>
      <c r="F7908" s="68" t="s">
        <v>4620</v>
      </c>
      <c r="G7908" s="68" t="s">
        <v>4561</v>
      </c>
      <c r="H7908" s="69">
        <v>1940512</v>
      </c>
      <c r="I7908" s="68" t="s">
        <v>5153</v>
      </c>
      <c r="J7908" s="70"/>
      <c r="K7908" s="68"/>
    </row>
    <row r="7909" spans="1:11">
      <c r="A7909" s="182" t="s">
        <v>3643</v>
      </c>
      <c r="B7909" s="183" t="s">
        <v>3644</v>
      </c>
      <c r="C7909" s="183" t="s">
        <v>3625</v>
      </c>
      <c r="D7909" s="183" t="s">
        <v>3626</v>
      </c>
      <c r="E7909" s="183" t="s">
        <v>4620</v>
      </c>
      <c r="F7909" s="183" t="s">
        <v>4620</v>
      </c>
      <c r="G7909" s="183" t="s">
        <v>4561</v>
      </c>
      <c r="H7909" s="184">
        <v>134560</v>
      </c>
      <c r="I7909" s="183" t="s">
        <v>5153</v>
      </c>
      <c r="J7909" s="185"/>
      <c r="K7909" s="183"/>
    </row>
    <row r="7910" spans="1:11">
      <c r="A7910" s="67" t="s">
        <v>3645</v>
      </c>
      <c r="B7910" s="68" t="s">
        <v>3646</v>
      </c>
      <c r="C7910" s="68" t="s">
        <v>3625</v>
      </c>
      <c r="D7910" s="68" t="s">
        <v>3626</v>
      </c>
      <c r="E7910" s="68" t="s">
        <v>4620</v>
      </c>
      <c r="F7910" s="68" t="s">
        <v>4620</v>
      </c>
      <c r="G7910" s="68" t="s">
        <v>4561</v>
      </c>
      <c r="H7910" s="69">
        <v>500000</v>
      </c>
      <c r="I7910" s="68" t="s">
        <v>5153</v>
      </c>
      <c r="J7910" s="70"/>
      <c r="K7910" s="68"/>
    </row>
    <row r="7911" spans="1:11">
      <c r="A7911" s="67" t="s">
        <v>4226</v>
      </c>
      <c r="B7911" s="68" t="s">
        <v>4227</v>
      </c>
      <c r="C7911" s="68" t="s">
        <v>3625</v>
      </c>
      <c r="D7911" s="68" t="s">
        <v>3626</v>
      </c>
      <c r="E7911" s="68" t="s">
        <v>4620</v>
      </c>
      <c r="F7911" s="68" t="s">
        <v>4620</v>
      </c>
      <c r="G7911" s="68" t="s">
        <v>4561</v>
      </c>
      <c r="H7911" s="69">
        <v>737992</v>
      </c>
      <c r="I7911" s="68" t="s">
        <v>5153</v>
      </c>
      <c r="J7911" s="70"/>
      <c r="K7911" s="68"/>
    </row>
    <row r="7912" spans="1:11">
      <c r="A7912" s="67" t="s">
        <v>4392</v>
      </c>
      <c r="B7912" s="68" t="s">
        <v>4393</v>
      </c>
      <c r="C7912" s="68" t="s">
        <v>3625</v>
      </c>
      <c r="D7912" s="68" t="s">
        <v>3626</v>
      </c>
      <c r="E7912" s="68" t="s">
        <v>4620</v>
      </c>
      <c r="F7912" s="68" t="s">
        <v>4620</v>
      </c>
      <c r="G7912" s="68" t="s">
        <v>4561</v>
      </c>
      <c r="H7912" s="69">
        <v>169422</v>
      </c>
      <c r="I7912" s="68" t="s">
        <v>5153</v>
      </c>
      <c r="J7912" s="70"/>
      <c r="K7912" s="68"/>
    </row>
    <row r="7913" spans="1:11">
      <c r="A7913" s="67" t="s">
        <v>4394</v>
      </c>
      <c r="B7913" s="68" t="s">
        <v>4395</v>
      </c>
      <c r="C7913" s="68" t="s">
        <v>3625</v>
      </c>
      <c r="D7913" s="68" t="s">
        <v>3626</v>
      </c>
      <c r="E7913" s="68" t="s">
        <v>4620</v>
      </c>
      <c r="F7913" s="68" t="s">
        <v>4620</v>
      </c>
      <c r="G7913" s="68" t="s">
        <v>4561</v>
      </c>
      <c r="H7913" s="69">
        <v>62999</v>
      </c>
      <c r="I7913" s="68" t="s">
        <v>5153</v>
      </c>
      <c r="J7913" s="70"/>
      <c r="K7913" s="68"/>
    </row>
    <row r="7914" spans="1:11">
      <c r="A7914" s="67" t="s">
        <v>4400</v>
      </c>
      <c r="B7914" s="68" t="s">
        <v>4401</v>
      </c>
      <c r="C7914" s="68" t="s">
        <v>3625</v>
      </c>
      <c r="D7914" s="68" t="s">
        <v>3626</v>
      </c>
      <c r="E7914" s="68" t="s">
        <v>4620</v>
      </c>
      <c r="F7914" s="68" t="s">
        <v>4620</v>
      </c>
      <c r="G7914" s="68" t="s">
        <v>4561</v>
      </c>
      <c r="H7914" s="69">
        <v>5480088</v>
      </c>
      <c r="I7914" s="68" t="s">
        <v>5153</v>
      </c>
      <c r="J7914" s="70"/>
      <c r="K7914" s="68"/>
    </row>
    <row r="7915" spans="1:11">
      <c r="A7915" s="67" t="s">
        <v>3669</v>
      </c>
      <c r="B7915" s="68" t="s">
        <v>3670</v>
      </c>
      <c r="C7915" s="68" t="s">
        <v>3651</v>
      </c>
      <c r="D7915" s="68" t="s">
        <v>3652</v>
      </c>
      <c r="E7915" s="68" t="s">
        <v>4620</v>
      </c>
      <c r="F7915" s="68" t="s">
        <v>4620</v>
      </c>
      <c r="G7915" s="68" t="s">
        <v>4561</v>
      </c>
      <c r="H7915" s="69">
        <v>6308259</v>
      </c>
      <c r="I7915" s="68" t="s">
        <v>5153</v>
      </c>
      <c r="J7915" s="70"/>
      <c r="K7915" s="68"/>
    </row>
    <row r="7916" spans="1:11">
      <c r="A7916" s="67" t="s">
        <v>4621</v>
      </c>
      <c r="B7916" s="68" t="s">
        <v>4622</v>
      </c>
      <c r="C7916" s="68" t="s">
        <v>3693</v>
      </c>
      <c r="D7916" s="68" t="s">
        <v>3694</v>
      </c>
      <c r="E7916" s="68" t="s">
        <v>4620</v>
      </c>
      <c r="F7916" s="68" t="s">
        <v>4620</v>
      </c>
      <c r="G7916" s="68" t="s">
        <v>4561</v>
      </c>
      <c r="H7916" s="69">
        <v>417566</v>
      </c>
      <c r="I7916" s="68" t="s">
        <v>5153</v>
      </c>
      <c r="J7916" s="70"/>
      <c r="K7916" s="68"/>
    </row>
    <row r="7917" spans="1:11">
      <c r="A7917" s="67" t="s">
        <v>3737</v>
      </c>
      <c r="B7917" s="68" t="s">
        <v>3738</v>
      </c>
      <c r="C7917" s="68" t="s">
        <v>3693</v>
      </c>
      <c r="D7917" s="68" t="s">
        <v>3694</v>
      </c>
      <c r="E7917" s="68" t="s">
        <v>4620</v>
      </c>
      <c r="F7917" s="68" t="s">
        <v>4620</v>
      </c>
      <c r="G7917" s="68" t="s">
        <v>4561</v>
      </c>
      <c r="H7917" s="69">
        <v>314238</v>
      </c>
      <c r="I7917" s="68" t="s">
        <v>5153</v>
      </c>
      <c r="J7917" s="70"/>
      <c r="K7917" s="68"/>
    </row>
    <row r="7918" spans="1:11">
      <c r="A7918" s="67" t="s">
        <v>3739</v>
      </c>
      <c r="B7918" s="68" t="s">
        <v>3740</v>
      </c>
      <c r="C7918" s="68" t="s">
        <v>3693</v>
      </c>
      <c r="D7918" s="68" t="s">
        <v>3694</v>
      </c>
      <c r="E7918" s="68" t="s">
        <v>4620</v>
      </c>
      <c r="F7918" s="68" t="s">
        <v>4620</v>
      </c>
      <c r="G7918" s="68" t="s">
        <v>4561</v>
      </c>
      <c r="H7918" s="69">
        <v>24453488</v>
      </c>
      <c r="I7918" s="68" t="s">
        <v>5153</v>
      </c>
      <c r="J7918" s="70"/>
      <c r="K7918" s="68"/>
    </row>
    <row r="7919" spans="1:11">
      <c r="A7919" s="67" t="s">
        <v>3741</v>
      </c>
      <c r="B7919" s="68" t="s">
        <v>3742</v>
      </c>
      <c r="C7919" s="68" t="s">
        <v>3693</v>
      </c>
      <c r="D7919" s="68" t="s">
        <v>3694</v>
      </c>
      <c r="E7919" s="68" t="s">
        <v>4620</v>
      </c>
      <c r="F7919" s="68" t="s">
        <v>4620</v>
      </c>
      <c r="G7919" s="68" t="s">
        <v>4561</v>
      </c>
      <c r="H7919" s="69">
        <v>86500</v>
      </c>
      <c r="I7919" s="68" t="s">
        <v>5153</v>
      </c>
      <c r="J7919" s="70"/>
      <c r="K7919" s="68"/>
    </row>
    <row r="7920" spans="1:11">
      <c r="A7920" s="67" t="s">
        <v>4623</v>
      </c>
      <c r="B7920" s="68" t="s">
        <v>4624</v>
      </c>
      <c r="C7920" s="68" t="s">
        <v>3693</v>
      </c>
      <c r="D7920" s="68" t="s">
        <v>3694</v>
      </c>
      <c r="E7920" s="68" t="s">
        <v>4620</v>
      </c>
      <c r="F7920" s="68" t="s">
        <v>4620</v>
      </c>
      <c r="G7920" s="68" t="s">
        <v>4561</v>
      </c>
      <c r="H7920" s="69">
        <v>178500</v>
      </c>
      <c r="I7920" s="68" t="s">
        <v>5153</v>
      </c>
      <c r="J7920" s="70"/>
      <c r="K7920" s="68"/>
    </row>
    <row r="7921" spans="1:11">
      <c r="A7921" s="67" t="s">
        <v>4421</v>
      </c>
      <c r="B7921" s="68" t="s">
        <v>4422</v>
      </c>
      <c r="C7921" s="68" t="s">
        <v>3693</v>
      </c>
      <c r="D7921" s="68" t="s">
        <v>3694</v>
      </c>
      <c r="E7921" s="68" t="s">
        <v>4620</v>
      </c>
      <c r="F7921" s="68" t="s">
        <v>4620</v>
      </c>
      <c r="G7921" s="68" t="s">
        <v>4561</v>
      </c>
      <c r="H7921" s="69">
        <v>201335</v>
      </c>
      <c r="I7921" s="68" t="s">
        <v>5153</v>
      </c>
      <c r="J7921" s="70"/>
      <c r="K7921" s="68"/>
    </row>
    <row r="7922" spans="1:11">
      <c r="A7922" s="67" t="s">
        <v>4425</v>
      </c>
      <c r="B7922" s="68" t="s">
        <v>4426</v>
      </c>
      <c r="C7922" s="68" t="s">
        <v>3693</v>
      </c>
      <c r="D7922" s="68" t="s">
        <v>3694</v>
      </c>
      <c r="E7922" s="68" t="s">
        <v>4620</v>
      </c>
      <c r="F7922" s="68" t="s">
        <v>4620</v>
      </c>
      <c r="G7922" s="68" t="s">
        <v>4561</v>
      </c>
      <c r="H7922" s="69">
        <v>98833</v>
      </c>
      <c r="I7922" s="68" t="s">
        <v>5153</v>
      </c>
      <c r="J7922" s="70"/>
      <c r="K7922" s="68"/>
    </row>
    <row r="7923" spans="1:11">
      <c r="A7923" s="67" t="s">
        <v>3775</v>
      </c>
      <c r="B7923" s="68" t="s">
        <v>3776</v>
      </c>
      <c r="C7923" s="68" t="s">
        <v>3765</v>
      </c>
      <c r="D7923" s="68" t="s">
        <v>3766</v>
      </c>
      <c r="E7923" s="68" t="s">
        <v>4620</v>
      </c>
      <c r="F7923" s="68" t="s">
        <v>4620</v>
      </c>
      <c r="G7923" s="68" t="s">
        <v>4561</v>
      </c>
      <c r="H7923" s="69">
        <v>284000</v>
      </c>
      <c r="I7923" s="68" t="s">
        <v>5153</v>
      </c>
      <c r="J7923" s="70"/>
      <c r="K7923" s="68"/>
    </row>
    <row r="7924" spans="1:11">
      <c r="A7924" s="67" t="s">
        <v>4312</v>
      </c>
      <c r="B7924" s="68" t="s">
        <v>4313</v>
      </c>
      <c r="C7924" s="68" t="s">
        <v>3783</v>
      </c>
      <c r="D7924" s="68" t="s">
        <v>3784</v>
      </c>
      <c r="E7924" s="68" t="s">
        <v>4620</v>
      </c>
      <c r="F7924" s="68" t="s">
        <v>4620</v>
      </c>
      <c r="G7924" s="68" t="s">
        <v>4561</v>
      </c>
      <c r="H7924" s="69">
        <v>0</v>
      </c>
      <c r="I7924" s="68" t="s">
        <v>5153</v>
      </c>
      <c r="J7924" s="70"/>
      <c r="K7924" s="68"/>
    </row>
    <row r="7925" spans="1:11">
      <c r="A7925" s="67" t="s">
        <v>4429</v>
      </c>
      <c r="B7925" s="68" t="s">
        <v>4430</v>
      </c>
      <c r="C7925" s="68" t="s">
        <v>3783</v>
      </c>
      <c r="D7925" s="68" t="s">
        <v>3784</v>
      </c>
      <c r="E7925" s="68" t="s">
        <v>4620</v>
      </c>
      <c r="F7925" s="68" t="s">
        <v>4620</v>
      </c>
      <c r="G7925" s="68" t="s">
        <v>4561</v>
      </c>
      <c r="H7925" s="69">
        <v>192450</v>
      </c>
      <c r="I7925" s="68" t="s">
        <v>5153</v>
      </c>
      <c r="J7925" s="70"/>
      <c r="K7925" s="68"/>
    </row>
    <row r="7926" spans="1:11">
      <c r="A7926" s="67" t="s">
        <v>4263</v>
      </c>
      <c r="B7926" s="68" t="s">
        <v>4213</v>
      </c>
      <c r="C7926" s="68" t="s">
        <v>3783</v>
      </c>
      <c r="D7926" s="68" t="s">
        <v>3784</v>
      </c>
      <c r="E7926" s="68" t="s">
        <v>4620</v>
      </c>
      <c r="F7926" s="68" t="s">
        <v>4620</v>
      </c>
      <c r="G7926" s="68" t="s">
        <v>4561</v>
      </c>
      <c r="H7926" s="69">
        <v>510579</v>
      </c>
      <c r="I7926" s="68" t="s">
        <v>5153</v>
      </c>
      <c r="J7926" s="70"/>
      <c r="K7926" s="68"/>
    </row>
    <row r="7927" spans="1:11">
      <c r="A7927" s="67" t="s">
        <v>4433</v>
      </c>
      <c r="B7927" s="68" t="s">
        <v>4434</v>
      </c>
      <c r="C7927" s="68" t="s">
        <v>3783</v>
      </c>
      <c r="D7927" s="68" t="s">
        <v>3784</v>
      </c>
      <c r="E7927" s="68" t="s">
        <v>4620</v>
      </c>
      <c r="F7927" s="68" t="s">
        <v>4620</v>
      </c>
      <c r="G7927" s="68" t="s">
        <v>4561</v>
      </c>
      <c r="H7927" s="69">
        <v>328370</v>
      </c>
      <c r="I7927" s="68" t="s">
        <v>5153</v>
      </c>
      <c r="J7927" s="70"/>
      <c r="K7927" s="68"/>
    </row>
    <row r="7928" spans="1:11">
      <c r="A7928" s="67" t="s">
        <v>3813</v>
      </c>
      <c r="B7928" s="68" t="s">
        <v>3814</v>
      </c>
      <c r="C7928" s="68" t="s">
        <v>3805</v>
      </c>
      <c r="D7928" s="68" t="s">
        <v>3806</v>
      </c>
      <c r="E7928" s="68" t="s">
        <v>4620</v>
      </c>
      <c r="F7928" s="68" t="s">
        <v>4620</v>
      </c>
      <c r="G7928" s="68" t="s">
        <v>4561</v>
      </c>
      <c r="H7928" s="69">
        <v>1391832</v>
      </c>
      <c r="I7928" s="68" t="s">
        <v>5153</v>
      </c>
      <c r="J7928" s="70"/>
      <c r="K7928" s="68"/>
    </row>
    <row r="7929" spans="1:11">
      <c r="A7929" s="67" t="s">
        <v>4264</v>
      </c>
      <c r="B7929" s="68" t="s">
        <v>4265</v>
      </c>
      <c r="C7929" s="68" t="s">
        <v>3805</v>
      </c>
      <c r="D7929" s="68" t="s">
        <v>3806</v>
      </c>
      <c r="E7929" s="68" t="s">
        <v>4620</v>
      </c>
      <c r="F7929" s="68" t="s">
        <v>4620</v>
      </c>
      <c r="G7929" s="68" t="s">
        <v>4561</v>
      </c>
      <c r="H7929" s="69">
        <v>3310208</v>
      </c>
      <c r="I7929" s="68" t="s">
        <v>5153</v>
      </c>
      <c r="J7929" s="70"/>
      <c r="K7929" s="68"/>
    </row>
    <row r="7930" spans="1:11">
      <c r="A7930" s="67" t="s">
        <v>3817</v>
      </c>
      <c r="B7930" s="68" t="s">
        <v>3818</v>
      </c>
      <c r="C7930" s="68" t="s">
        <v>3805</v>
      </c>
      <c r="D7930" s="68" t="s">
        <v>3806</v>
      </c>
      <c r="E7930" s="68" t="s">
        <v>4620</v>
      </c>
      <c r="F7930" s="68" t="s">
        <v>4620</v>
      </c>
      <c r="G7930" s="68" t="s">
        <v>4561</v>
      </c>
      <c r="H7930" s="69">
        <v>104500</v>
      </c>
      <c r="I7930" s="68" t="s">
        <v>5153</v>
      </c>
      <c r="J7930" s="70"/>
      <c r="K7930" s="68"/>
    </row>
    <row r="7931" spans="1:11">
      <c r="A7931" s="67" t="s">
        <v>3834</v>
      </c>
      <c r="B7931" s="68" t="s">
        <v>3835</v>
      </c>
      <c r="C7931" s="68" t="s">
        <v>3824</v>
      </c>
      <c r="D7931" s="68" t="s">
        <v>3825</v>
      </c>
      <c r="E7931" s="68" t="s">
        <v>4620</v>
      </c>
      <c r="F7931" s="68" t="s">
        <v>4620</v>
      </c>
      <c r="G7931" s="68" t="s">
        <v>4561</v>
      </c>
      <c r="H7931" s="69">
        <v>79832</v>
      </c>
      <c r="I7931" s="68" t="s">
        <v>5153</v>
      </c>
      <c r="J7931" s="70"/>
      <c r="K7931" s="68"/>
    </row>
    <row r="7932" spans="1:11">
      <c r="A7932" s="67" t="s">
        <v>3836</v>
      </c>
      <c r="B7932" s="68" t="s">
        <v>3837</v>
      </c>
      <c r="C7932" s="68" t="s">
        <v>3824</v>
      </c>
      <c r="D7932" s="68" t="s">
        <v>3825</v>
      </c>
      <c r="E7932" s="68" t="s">
        <v>4620</v>
      </c>
      <c r="F7932" s="68" t="s">
        <v>4620</v>
      </c>
      <c r="G7932" s="68" t="s">
        <v>4561</v>
      </c>
      <c r="H7932" s="69">
        <v>2805881</v>
      </c>
      <c r="I7932" s="68" t="s">
        <v>5153</v>
      </c>
      <c r="J7932" s="70"/>
      <c r="K7932" s="68"/>
    </row>
    <row r="7933" spans="1:11">
      <c r="A7933" s="67" t="s">
        <v>3838</v>
      </c>
      <c r="B7933" s="68" t="s">
        <v>3839</v>
      </c>
      <c r="C7933" s="68" t="s">
        <v>3824</v>
      </c>
      <c r="D7933" s="68" t="s">
        <v>3825</v>
      </c>
      <c r="E7933" s="68" t="s">
        <v>4620</v>
      </c>
      <c r="F7933" s="68" t="s">
        <v>4620</v>
      </c>
      <c r="G7933" s="68" t="s">
        <v>4561</v>
      </c>
      <c r="H7933" s="69">
        <v>3418505</v>
      </c>
      <c r="I7933" s="68" t="s">
        <v>5153</v>
      </c>
      <c r="J7933" s="70"/>
      <c r="K7933" s="68"/>
    </row>
    <row r="7934" spans="1:11">
      <c r="A7934" s="67" t="s">
        <v>4212</v>
      </c>
      <c r="B7934" s="68" t="s">
        <v>4213</v>
      </c>
      <c r="C7934" s="68" t="s">
        <v>3824</v>
      </c>
      <c r="D7934" s="68" t="s">
        <v>3825</v>
      </c>
      <c r="E7934" s="68" t="s">
        <v>4620</v>
      </c>
      <c r="F7934" s="68" t="s">
        <v>4620</v>
      </c>
      <c r="G7934" s="68" t="s">
        <v>4561</v>
      </c>
      <c r="H7934" s="69">
        <v>17371338</v>
      </c>
      <c r="I7934" s="68" t="s">
        <v>5153</v>
      </c>
      <c r="J7934" s="70"/>
      <c r="K7934" s="68"/>
    </row>
    <row r="7935" spans="1:11">
      <c r="A7935" s="67" t="s">
        <v>3890</v>
      </c>
      <c r="B7935" s="68" t="s">
        <v>3891</v>
      </c>
      <c r="C7935" s="68" t="s">
        <v>3846</v>
      </c>
      <c r="D7935" s="68" t="s">
        <v>3847</v>
      </c>
      <c r="E7935" s="68" t="s">
        <v>4620</v>
      </c>
      <c r="F7935" s="68" t="s">
        <v>4620</v>
      </c>
      <c r="G7935" s="68" t="s">
        <v>4561</v>
      </c>
      <c r="H7935" s="69">
        <v>9375631</v>
      </c>
      <c r="I7935" s="68" t="s">
        <v>5153</v>
      </c>
      <c r="J7935" s="70"/>
      <c r="K7935" s="68"/>
    </row>
    <row r="7936" spans="1:11">
      <c r="A7936" s="67" t="s">
        <v>3892</v>
      </c>
      <c r="B7936" s="68" t="s">
        <v>3893</v>
      </c>
      <c r="C7936" s="68" t="s">
        <v>3846</v>
      </c>
      <c r="D7936" s="68" t="s">
        <v>3847</v>
      </c>
      <c r="E7936" s="68" t="s">
        <v>4620</v>
      </c>
      <c r="F7936" s="68" t="s">
        <v>4620</v>
      </c>
      <c r="G7936" s="68" t="s">
        <v>4561</v>
      </c>
      <c r="H7936" s="69">
        <v>456967</v>
      </c>
      <c r="I7936" s="68" t="s">
        <v>5153</v>
      </c>
      <c r="J7936" s="70"/>
      <c r="K7936" s="68"/>
    </row>
    <row r="7937" spans="1:11">
      <c r="A7937" s="67" t="s">
        <v>3894</v>
      </c>
      <c r="B7937" s="68" t="s">
        <v>3895</v>
      </c>
      <c r="C7937" s="68" t="s">
        <v>3846</v>
      </c>
      <c r="D7937" s="68" t="s">
        <v>3847</v>
      </c>
      <c r="E7937" s="68" t="s">
        <v>4620</v>
      </c>
      <c r="F7937" s="68" t="s">
        <v>4620</v>
      </c>
      <c r="G7937" s="68" t="s">
        <v>4561</v>
      </c>
      <c r="H7937" s="69">
        <v>43953691</v>
      </c>
      <c r="I7937" s="68" t="s">
        <v>5153</v>
      </c>
      <c r="J7937" s="70"/>
      <c r="K7937" s="68"/>
    </row>
    <row r="7938" spans="1:11">
      <c r="A7938" s="67" t="s">
        <v>3942</v>
      </c>
      <c r="B7938" s="68" t="s">
        <v>3943</v>
      </c>
      <c r="C7938" s="68" t="s">
        <v>3924</v>
      </c>
      <c r="D7938" s="68" t="s">
        <v>3925</v>
      </c>
      <c r="E7938" s="68" t="s">
        <v>4620</v>
      </c>
      <c r="F7938" s="68" t="s">
        <v>4620</v>
      </c>
      <c r="G7938" s="68" t="s">
        <v>4561</v>
      </c>
      <c r="H7938" s="69">
        <v>348335</v>
      </c>
      <c r="I7938" s="68" t="s">
        <v>5153</v>
      </c>
      <c r="J7938" s="70"/>
      <c r="K7938" s="68"/>
    </row>
    <row r="7939" spans="1:11">
      <c r="A7939" s="67" t="s">
        <v>4449</v>
      </c>
      <c r="B7939" s="68" t="s">
        <v>4450</v>
      </c>
      <c r="C7939" s="68" t="s">
        <v>3924</v>
      </c>
      <c r="D7939" s="68" t="s">
        <v>3925</v>
      </c>
      <c r="E7939" s="68" t="s">
        <v>4620</v>
      </c>
      <c r="F7939" s="68" t="s">
        <v>4620</v>
      </c>
      <c r="G7939" s="68" t="s">
        <v>4561</v>
      </c>
      <c r="H7939" s="69">
        <v>275000</v>
      </c>
      <c r="I7939" s="68" t="s">
        <v>5153</v>
      </c>
      <c r="J7939" s="70"/>
      <c r="K7939" s="68"/>
    </row>
    <row r="7940" spans="1:11">
      <c r="A7940" s="67" t="s">
        <v>3960</v>
      </c>
      <c r="B7940" s="68" t="s">
        <v>3961</v>
      </c>
      <c r="C7940" s="68" t="s">
        <v>3952</v>
      </c>
      <c r="D7940" s="68" t="s">
        <v>3953</v>
      </c>
      <c r="E7940" s="68" t="s">
        <v>4620</v>
      </c>
      <c r="F7940" s="68" t="s">
        <v>4620</v>
      </c>
      <c r="G7940" s="68" t="s">
        <v>4561</v>
      </c>
      <c r="H7940" s="69">
        <v>102500</v>
      </c>
      <c r="I7940" s="68" t="s">
        <v>5153</v>
      </c>
      <c r="J7940" s="70"/>
      <c r="K7940" s="68"/>
    </row>
    <row r="7941" spans="1:11">
      <c r="A7941" s="67" t="s">
        <v>3962</v>
      </c>
      <c r="B7941" s="68" t="s">
        <v>3963</v>
      </c>
      <c r="C7941" s="68" t="s">
        <v>3952</v>
      </c>
      <c r="D7941" s="68" t="s">
        <v>3953</v>
      </c>
      <c r="E7941" s="68" t="s">
        <v>4620</v>
      </c>
      <c r="F7941" s="68" t="s">
        <v>4620</v>
      </c>
      <c r="G7941" s="68" t="s">
        <v>4561</v>
      </c>
      <c r="H7941" s="69">
        <v>3355813</v>
      </c>
      <c r="I7941" s="68" t="s">
        <v>5153</v>
      </c>
      <c r="J7941" s="70"/>
      <c r="K7941" s="68"/>
    </row>
    <row r="7942" spans="1:11">
      <c r="A7942" s="67" t="s">
        <v>3986</v>
      </c>
      <c r="B7942" s="68" t="s">
        <v>3987</v>
      </c>
      <c r="C7942" s="68" t="s">
        <v>3970</v>
      </c>
      <c r="D7942" s="68" t="s">
        <v>3971</v>
      </c>
      <c r="E7942" s="68" t="s">
        <v>4620</v>
      </c>
      <c r="F7942" s="68" t="s">
        <v>4620</v>
      </c>
      <c r="G7942" s="68" t="s">
        <v>4561</v>
      </c>
      <c r="H7942" s="69">
        <v>526845</v>
      </c>
      <c r="I7942" s="68" t="s">
        <v>5153</v>
      </c>
      <c r="J7942" s="70"/>
      <c r="K7942" s="68"/>
    </row>
    <row r="7943" spans="1:11">
      <c r="A7943" s="67" t="s">
        <v>4273</v>
      </c>
      <c r="B7943" s="68" t="s">
        <v>4274</v>
      </c>
      <c r="C7943" s="68" t="s">
        <v>3970</v>
      </c>
      <c r="D7943" s="68" t="s">
        <v>3971</v>
      </c>
      <c r="E7943" s="68" t="s">
        <v>4620</v>
      </c>
      <c r="F7943" s="68" t="s">
        <v>4620</v>
      </c>
      <c r="G7943" s="68" t="s">
        <v>4561</v>
      </c>
      <c r="H7943" s="69">
        <v>776781</v>
      </c>
      <c r="I7943" s="68" t="s">
        <v>5153</v>
      </c>
      <c r="J7943" s="70"/>
      <c r="K7943" s="68"/>
    </row>
    <row r="7944" spans="1:11">
      <c r="A7944" s="67" t="s">
        <v>4282</v>
      </c>
      <c r="B7944" s="68" t="s">
        <v>4213</v>
      </c>
      <c r="C7944" s="68" t="s">
        <v>4004</v>
      </c>
      <c r="D7944" s="68" t="s">
        <v>4005</v>
      </c>
      <c r="E7944" s="68" t="s">
        <v>4620</v>
      </c>
      <c r="F7944" s="68" t="s">
        <v>4620</v>
      </c>
      <c r="G7944" s="68" t="s">
        <v>4561</v>
      </c>
      <c r="H7944" s="69">
        <v>252740</v>
      </c>
      <c r="I7944" s="68" t="s">
        <v>5153</v>
      </c>
      <c r="J7944" s="70"/>
      <c r="K7944" s="68"/>
    </row>
    <row r="7945" spans="1:11">
      <c r="A7945" s="67" t="s">
        <v>4028</v>
      </c>
      <c r="B7945" s="68" t="s">
        <v>4029</v>
      </c>
      <c r="C7945" s="68" t="s">
        <v>4022</v>
      </c>
      <c r="D7945" s="68" t="s">
        <v>4023</v>
      </c>
      <c r="E7945" s="68" t="s">
        <v>4620</v>
      </c>
      <c r="F7945" s="68" t="s">
        <v>4620</v>
      </c>
      <c r="G7945" s="68" t="s">
        <v>4561</v>
      </c>
      <c r="H7945" s="69">
        <v>6722366</v>
      </c>
      <c r="I7945" s="68" t="s">
        <v>5153</v>
      </c>
      <c r="J7945" s="70"/>
      <c r="K7945" s="68"/>
    </row>
    <row r="7946" spans="1:11">
      <c r="A7946" s="67" t="s">
        <v>4030</v>
      </c>
      <c r="B7946" s="68" t="s">
        <v>4031</v>
      </c>
      <c r="C7946" s="68" t="s">
        <v>4022</v>
      </c>
      <c r="D7946" s="68" t="s">
        <v>4023</v>
      </c>
      <c r="E7946" s="68" t="s">
        <v>4620</v>
      </c>
      <c r="F7946" s="68" t="s">
        <v>4620</v>
      </c>
      <c r="G7946" s="68" t="s">
        <v>4561</v>
      </c>
      <c r="H7946" s="69">
        <v>9877723</v>
      </c>
      <c r="I7946" s="68" t="s">
        <v>5153</v>
      </c>
      <c r="J7946" s="70"/>
      <c r="K7946" s="68"/>
    </row>
    <row r="7947" spans="1:11">
      <c r="A7947" s="67" t="s">
        <v>4034</v>
      </c>
      <c r="B7947" s="68" t="s">
        <v>4035</v>
      </c>
      <c r="C7947" s="68" t="s">
        <v>4022</v>
      </c>
      <c r="D7947" s="68" t="s">
        <v>4023</v>
      </c>
      <c r="E7947" s="68" t="s">
        <v>4620</v>
      </c>
      <c r="F7947" s="68" t="s">
        <v>4620</v>
      </c>
      <c r="G7947" s="68" t="s">
        <v>4561</v>
      </c>
      <c r="H7947" s="69">
        <v>54483</v>
      </c>
      <c r="I7947" s="68" t="s">
        <v>5153</v>
      </c>
      <c r="J7947" s="70"/>
      <c r="K7947" s="68"/>
    </row>
    <row r="7948" spans="1:11">
      <c r="A7948" s="67" t="s">
        <v>4058</v>
      </c>
      <c r="B7948" s="68" t="s">
        <v>4059</v>
      </c>
      <c r="C7948" s="68" t="s">
        <v>4042</v>
      </c>
      <c r="D7948" s="68" t="s">
        <v>4043</v>
      </c>
      <c r="E7948" s="68" t="s">
        <v>4620</v>
      </c>
      <c r="F7948" s="68" t="s">
        <v>4620</v>
      </c>
      <c r="G7948" s="68" t="s">
        <v>4561</v>
      </c>
      <c r="H7948" s="69">
        <v>2151000</v>
      </c>
      <c r="I7948" s="68" t="s">
        <v>5153</v>
      </c>
      <c r="J7948" s="70"/>
      <c r="K7948" s="68"/>
    </row>
    <row r="7949" spans="1:11">
      <c r="A7949" s="67" t="s">
        <v>4060</v>
      </c>
      <c r="B7949" s="68" t="s">
        <v>4061</v>
      </c>
      <c r="C7949" s="68" t="s">
        <v>4042</v>
      </c>
      <c r="D7949" s="68" t="s">
        <v>4043</v>
      </c>
      <c r="E7949" s="68" t="s">
        <v>4620</v>
      </c>
      <c r="F7949" s="68" t="s">
        <v>4620</v>
      </c>
      <c r="G7949" s="68" t="s">
        <v>4561</v>
      </c>
      <c r="H7949" s="69">
        <v>1746862</v>
      </c>
      <c r="I7949" s="68" t="s">
        <v>5153</v>
      </c>
      <c r="J7949" s="70"/>
      <c r="K7949" s="68"/>
    </row>
    <row r="7950" spans="1:11">
      <c r="A7950" s="67" t="s">
        <v>4080</v>
      </c>
      <c r="B7950" s="68" t="s">
        <v>4081</v>
      </c>
      <c r="C7950" s="68" t="s">
        <v>4072</v>
      </c>
      <c r="D7950" s="68" t="s">
        <v>4073</v>
      </c>
      <c r="E7950" s="68" t="s">
        <v>4620</v>
      </c>
      <c r="F7950" s="68" t="s">
        <v>4620</v>
      </c>
      <c r="G7950" s="68" t="s">
        <v>4561</v>
      </c>
      <c r="H7950" s="69">
        <v>1467501</v>
      </c>
      <c r="I7950" s="68" t="s">
        <v>5153</v>
      </c>
      <c r="J7950" s="70"/>
      <c r="K7950" s="68"/>
    </row>
    <row r="7951" spans="1:11">
      <c r="A7951" s="67" t="s">
        <v>4467</v>
      </c>
      <c r="B7951" s="68" t="s">
        <v>4468</v>
      </c>
      <c r="C7951" s="68" t="s">
        <v>4072</v>
      </c>
      <c r="D7951" s="68" t="s">
        <v>4073</v>
      </c>
      <c r="E7951" s="68" t="s">
        <v>4620</v>
      </c>
      <c r="F7951" s="68" t="s">
        <v>4620</v>
      </c>
      <c r="G7951" s="68" t="s">
        <v>4561</v>
      </c>
      <c r="H7951" s="69">
        <v>237212</v>
      </c>
      <c r="I7951" s="68" t="s">
        <v>5153</v>
      </c>
      <c r="J7951" s="70"/>
      <c r="K7951" s="68"/>
    </row>
    <row r="7952" spans="1:11">
      <c r="A7952" s="67" t="s">
        <v>4104</v>
      </c>
      <c r="B7952" s="68" t="s">
        <v>4105</v>
      </c>
      <c r="C7952" s="68" t="s">
        <v>4100</v>
      </c>
      <c r="D7952" s="68" t="s">
        <v>4101</v>
      </c>
      <c r="E7952" s="68" t="s">
        <v>4620</v>
      </c>
      <c r="F7952" s="68" t="s">
        <v>4620</v>
      </c>
      <c r="G7952" s="68" t="s">
        <v>4561</v>
      </c>
      <c r="H7952" s="69">
        <v>231092</v>
      </c>
      <c r="I7952" s="68" t="s">
        <v>5153</v>
      </c>
      <c r="J7952" s="70"/>
      <c r="K7952" s="68"/>
    </row>
    <row r="7953" spans="1:11">
      <c r="A7953" s="67" t="s">
        <v>4485</v>
      </c>
      <c r="B7953" s="68" t="s">
        <v>4486</v>
      </c>
      <c r="C7953" s="68" t="s">
        <v>4100</v>
      </c>
      <c r="D7953" s="68" t="s">
        <v>4101</v>
      </c>
      <c r="E7953" s="68" t="s">
        <v>4620</v>
      </c>
      <c r="F7953" s="68" t="s">
        <v>4620</v>
      </c>
      <c r="G7953" s="68" t="s">
        <v>4561</v>
      </c>
      <c r="H7953" s="69">
        <v>99667</v>
      </c>
      <c r="I7953" s="68" t="s">
        <v>5153</v>
      </c>
      <c r="J7953" s="70"/>
      <c r="K7953" s="68"/>
    </row>
    <row r="7954" spans="1:11">
      <c r="A7954" s="67" t="s">
        <v>4132</v>
      </c>
      <c r="B7954" s="68" t="s">
        <v>4133</v>
      </c>
      <c r="C7954" s="68" t="s">
        <v>4126</v>
      </c>
      <c r="D7954" s="68" t="s">
        <v>4127</v>
      </c>
      <c r="E7954" s="68" t="s">
        <v>4620</v>
      </c>
      <c r="F7954" s="68" t="s">
        <v>4620</v>
      </c>
      <c r="G7954" s="68" t="s">
        <v>4561</v>
      </c>
      <c r="H7954" s="69">
        <v>948228</v>
      </c>
      <c r="I7954" s="68" t="s">
        <v>5153</v>
      </c>
      <c r="J7954" s="70"/>
      <c r="K7954" s="68"/>
    </row>
    <row r="7955" spans="1:11">
      <c r="A7955" s="67" t="s">
        <v>4134</v>
      </c>
      <c r="B7955" s="68" t="s">
        <v>4135</v>
      </c>
      <c r="C7955" s="68" t="s">
        <v>4126</v>
      </c>
      <c r="D7955" s="68" t="s">
        <v>4127</v>
      </c>
      <c r="E7955" s="68" t="s">
        <v>4620</v>
      </c>
      <c r="F7955" s="68" t="s">
        <v>4620</v>
      </c>
      <c r="G7955" s="68" t="s">
        <v>4561</v>
      </c>
      <c r="H7955" s="69">
        <v>159426</v>
      </c>
      <c r="I7955" s="68" t="s">
        <v>5153</v>
      </c>
      <c r="J7955" s="70"/>
      <c r="K7955" s="68"/>
    </row>
    <row r="7956" spans="1:11">
      <c r="A7956" s="67" t="s">
        <v>4136</v>
      </c>
      <c r="B7956" s="68" t="s">
        <v>4137</v>
      </c>
      <c r="C7956" s="68" t="s">
        <v>4126</v>
      </c>
      <c r="D7956" s="68" t="s">
        <v>4127</v>
      </c>
      <c r="E7956" s="68" t="s">
        <v>4620</v>
      </c>
      <c r="F7956" s="68" t="s">
        <v>4620</v>
      </c>
      <c r="G7956" s="68" t="s">
        <v>4561</v>
      </c>
      <c r="H7956" s="69">
        <v>99800</v>
      </c>
      <c r="I7956" s="68" t="s">
        <v>5153</v>
      </c>
      <c r="J7956" s="70"/>
      <c r="K7956" s="68"/>
    </row>
    <row r="7957" spans="1:11">
      <c r="A7957" s="67" t="s">
        <v>4138</v>
      </c>
      <c r="B7957" s="68" t="s">
        <v>4139</v>
      </c>
      <c r="C7957" s="68" t="s">
        <v>4126</v>
      </c>
      <c r="D7957" s="68" t="s">
        <v>4127</v>
      </c>
      <c r="E7957" s="68" t="s">
        <v>4620</v>
      </c>
      <c r="F7957" s="68" t="s">
        <v>4620</v>
      </c>
      <c r="G7957" s="68" t="s">
        <v>4561</v>
      </c>
      <c r="H7957" s="69">
        <v>1481034</v>
      </c>
      <c r="I7957" s="68" t="s">
        <v>5153</v>
      </c>
      <c r="J7957" s="70"/>
      <c r="K7957" s="68"/>
    </row>
    <row r="7958" spans="1:11">
      <c r="A7958" s="67" t="s">
        <v>4500</v>
      </c>
      <c r="B7958" s="68" t="s">
        <v>4501</v>
      </c>
      <c r="C7958" s="68" t="s">
        <v>4166</v>
      </c>
      <c r="D7958" s="68" t="s">
        <v>4167</v>
      </c>
      <c r="E7958" s="68" t="s">
        <v>4620</v>
      </c>
      <c r="F7958" s="68" t="s">
        <v>4620</v>
      </c>
      <c r="G7958" s="68" t="s">
        <v>4561</v>
      </c>
      <c r="H7958" s="69">
        <v>436978</v>
      </c>
      <c r="I7958" s="68" t="s">
        <v>5153</v>
      </c>
      <c r="J7958" s="70"/>
      <c r="K7958" s="68"/>
    </row>
    <row r="7959" spans="1:11">
      <c r="A7959" s="67" t="s">
        <v>3462</v>
      </c>
      <c r="B7959" s="68" t="s">
        <v>3463</v>
      </c>
      <c r="C7959" s="68" t="s">
        <v>3450</v>
      </c>
      <c r="D7959" s="68" t="s">
        <v>3451</v>
      </c>
      <c r="E7959" s="68" t="s">
        <v>4620</v>
      </c>
      <c r="F7959" s="68" t="s">
        <v>4620</v>
      </c>
      <c r="G7959" s="68" t="s">
        <v>4561</v>
      </c>
      <c r="H7959" s="69">
        <v>1058463</v>
      </c>
      <c r="I7959" s="68" t="s">
        <v>5153</v>
      </c>
      <c r="J7959" s="70"/>
      <c r="K7959" s="68"/>
    </row>
    <row r="7960" spans="1:11">
      <c r="A7960" s="67" t="s">
        <v>3595</v>
      </c>
      <c r="B7960" s="68" t="s">
        <v>3596</v>
      </c>
      <c r="C7960" s="68" t="s">
        <v>3583</v>
      </c>
      <c r="D7960" s="68" t="s">
        <v>3584</v>
      </c>
      <c r="E7960" s="68" t="s">
        <v>4620</v>
      </c>
      <c r="F7960" s="68" t="s">
        <v>4620</v>
      </c>
      <c r="G7960" s="68" t="s">
        <v>4561</v>
      </c>
      <c r="H7960" s="69">
        <v>12400</v>
      </c>
      <c r="I7960" s="68" t="s">
        <v>5153</v>
      </c>
      <c r="J7960" s="70"/>
      <c r="K7960" s="68"/>
    </row>
    <row r="7961" spans="1:11">
      <c r="A7961" s="67" t="s">
        <v>3597</v>
      </c>
      <c r="B7961" s="68" t="s">
        <v>3598</v>
      </c>
      <c r="C7961" s="68" t="s">
        <v>3583</v>
      </c>
      <c r="D7961" s="68" t="s">
        <v>3584</v>
      </c>
      <c r="E7961" s="68" t="s">
        <v>4620</v>
      </c>
      <c r="F7961" s="68" t="s">
        <v>4620</v>
      </c>
      <c r="G7961" s="68" t="s">
        <v>4561</v>
      </c>
      <c r="H7961" s="69">
        <v>1019491</v>
      </c>
      <c r="I7961" s="68" t="s">
        <v>5153</v>
      </c>
      <c r="J7961" s="70"/>
      <c r="K7961" s="68"/>
    </row>
    <row r="7962" spans="1:11">
      <c r="A7962" s="67" t="s">
        <v>3615</v>
      </c>
      <c r="B7962" s="68" t="s">
        <v>3616</v>
      </c>
      <c r="C7962" s="68" t="s">
        <v>3607</v>
      </c>
      <c r="D7962" s="68" t="s">
        <v>3608</v>
      </c>
      <c r="E7962" s="68" t="s">
        <v>4620</v>
      </c>
      <c r="F7962" s="68" t="s">
        <v>4620</v>
      </c>
      <c r="G7962" s="68" t="s">
        <v>4561</v>
      </c>
      <c r="H7962" s="69">
        <v>7218590</v>
      </c>
      <c r="I7962" s="68" t="s">
        <v>5153</v>
      </c>
      <c r="J7962" s="70"/>
      <c r="K7962" s="68"/>
    </row>
    <row r="7963" spans="1:11">
      <c r="A7963" s="67" t="s">
        <v>3617</v>
      </c>
      <c r="B7963" s="68" t="s">
        <v>3618</v>
      </c>
      <c r="C7963" s="68" t="s">
        <v>3607</v>
      </c>
      <c r="D7963" s="68" t="s">
        <v>3608</v>
      </c>
      <c r="E7963" s="68" t="s">
        <v>4620</v>
      </c>
      <c r="F7963" s="68" t="s">
        <v>4620</v>
      </c>
      <c r="G7963" s="68" t="s">
        <v>4561</v>
      </c>
      <c r="H7963" s="69">
        <v>4593994</v>
      </c>
      <c r="I7963" s="68" t="s">
        <v>5153</v>
      </c>
      <c r="J7963" s="70"/>
      <c r="K7963" s="68"/>
    </row>
    <row r="7964" spans="1:11">
      <c r="A7964" s="67" t="s">
        <v>3623</v>
      </c>
      <c r="B7964" s="68" t="s">
        <v>3624</v>
      </c>
      <c r="C7964" s="68" t="s">
        <v>3625</v>
      </c>
      <c r="D7964" s="68" t="s">
        <v>3626</v>
      </c>
      <c r="E7964" s="68" t="s">
        <v>4620</v>
      </c>
      <c r="F7964" s="68" t="s">
        <v>4620</v>
      </c>
      <c r="G7964" s="68" t="s">
        <v>4561</v>
      </c>
      <c r="H7964" s="69">
        <v>2151695</v>
      </c>
      <c r="I7964" s="68" t="s">
        <v>5153</v>
      </c>
      <c r="J7964" s="70"/>
      <c r="K7964" s="68"/>
    </row>
    <row r="7965" spans="1:11">
      <c r="A7965" s="67" t="s">
        <v>3627</v>
      </c>
      <c r="B7965" s="68" t="s">
        <v>3628</v>
      </c>
      <c r="C7965" s="68" t="s">
        <v>3625</v>
      </c>
      <c r="D7965" s="68" t="s">
        <v>3626</v>
      </c>
      <c r="E7965" s="68" t="s">
        <v>4620</v>
      </c>
      <c r="F7965" s="68" t="s">
        <v>4620</v>
      </c>
      <c r="G7965" s="68" t="s">
        <v>4561</v>
      </c>
      <c r="H7965" s="69">
        <v>362725</v>
      </c>
      <c r="I7965" s="68" t="s">
        <v>5153</v>
      </c>
      <c r="J7965" s="70"/>
      <c r="K7965" s="68"/>
    </row>
    <row r="7966" spans="1:11">
      <c r="A7966" s="67" t="s">
        <v>3629</v>
      </c>
      <c r="B7966" s="68" t="s">
        <v>3630</v>
      </c>
      <c r="C7966" s="68" t="s">
        <v>3625</v>
      </c>
      <c r="D7966" s="68" t="s">
        <v>3626</v>
      </c>
      <c r="E7966" s="68" t="s">
        <v>4620</v>
      </c>
      <c r="F7966" s="68" t="s">
        <v>4620</v>
      </c>
      <c r="G7966" s="68" t="s">
        <v>4561</v>
      </c>
      <c r="H7966" s="69">
        <v>14434168</v>
      </c>
      <c r="I7966" s="68" t="s">
        <v>5153</v>
      </c>
      <c r="J7966" s="70"/>
      <c r="K7966" s="68"/>
    </row>
    <row r="7967" spans="1:11">
      <c r="A7967" s="67" t="s">
        <v>3631</v>
      </c>
      <c r="B7967" s="68" t="s">
        <v>3632</v>
      </c>
      <c r="C7967" s="68" t="s">
        <v>3625</v>
      </c>
      <c r="D7967" s="68" t="s">
        <v>3626</v>
      </c>
      <c r="E7967" s="68" t="s">
        <v>4620</v>
      </c>
      <c r="F7967" s="68" t="s">
        <v>4620</v>
      </c>
      <c r="G7967" s="68" t="s">
        <v>4561</v>
      </c>
      <c r="H7967" s="69">
        <v>1263648</v>
      </c>
      <c r="I7967" s="68" t="s">
        <v>5153</v>
      </c>
      <c r="J7967" s="70"/>
      <c r="K7967" s="68"/>
    </row>
    <row r="7968" spans="1:11">
      <c r="A7968" s="67" t="s">
        <v>3633</v>
      </c>
      <c r="B7968" s="68" t="s">
        <v>3634</v>
      </c>
      <c r="C7968" s="68" t="s">
        <v>3625</v>
      </c>
      <c r="D7968" s="68" t="s">
        <v>3626</v>
      </c>
      <c r="E7968" s="68" t="s">
        <v>4620</v>
      </c>
      <c r="F7968" s="68" t="s">
        <v>4620</v>
      </c>
      <c r="G7968" s="68" t="s">
        <v>4561</v>
      </c>
      <c r="H7968" s="69">
        <v>4055736</v>
      </c>
      <c r="I7968" s="68" t="s">
        <v>5153</v>
      </c>
      <c r="J7968" s="70"/>
      <c r="K7968" s="68"/>
    </row>
    <row r="7969" spans="1:11">
      <c r="A7969" s="67" t="s">
        <v>3635</v>
      </c>
      <c r="B7969" s="68" t="s">
        <v>3636</v>
      </c>
      <c r="C7969" s="68" t="s">
        <v>3625</v>
      </c>
      <c r="D7969" s="68" t="s">
        <v>3626</v>
      </c>
      <c r="E7969" s="68" t="s">
        <v>4620</v>
      </c>
      <c r="F7969" s="68" t="s">
        <v>4620</v>
      </c>
      <c r="G7969" s="68" t="s">
        <v>4561</v>
      </c>
      <c r="H7969" s="69">
        <v>1750115</v>
      </c>
      <c r="I7969" s="68" t="s">
        <v>5153</v>
      </c>
      <c r="J7969" s="70"/>
      <c r="K7969" s="68"/>
    </row>
    <row r="7970" spans="1:11">
      <c r="A7970" s="67" t="s">
        <v>3637</v>
      </c>
      <c r="B7970" s="68" t="s">
        <v>3638</v>
      </c>
      <c r="C7970" s="68" t="s">
        <v>3625</v>
      </c>
      <c r="D7970" s="68" t="s">
        <v>3626</v>
      </c>
      <c r="E7970" s="68" t="s">
        <v>4620</v>
      </c>
      <c r="F7970" s="68" t="s">
        <v>4620</v>
      </c>
      <c r="G7970" s="68" t="s">
        <v>4561</v>
      </c>
      <c r="H7970" s="69">
        <v>365512</v>
      </c>
      <c r="I7970" s="68" t="s">
        <v>5153</v>
      </c>
      <c r="J7970" s="70"/>
      <c r="K7970" s="68"/>
    </row>
    <row r="7971" spans="1:11">
      <c r="A7971" s="67" t="s">
        <v>3639</v>
      </c>
      <c r="B7971" s="68" t="s">
        <v>3640</v>
      </c>
      <c r="C7971" s="68" t="s">
        <v>3625</v>
      </c>
      <c r="D7971" s="68" t="s">
        <v>3626</v>
      </c>
      <c r="E7971" s="68" t="s">
        <v>4620</v>
      </c>
      <c r="F7971" s="68" t="s">
        <v>4620</v>
      </c>
      <c r="G7971" s="68" t="s">
        <v>4561</v>
      </c>
      <c r="H7971" s="69">
        <v>1940512</v>
      </c>
      <c r="I7971" s="68" t="s">
        <v>5153</v>
      </c>
      <c r="J7971" s="70"/>
      <c r="K7971" s="68"/>
    </row>
    <row r="7972" spans="1:11">
      <c r="A7972" s="67" t="s">
        <v>3643</v>
      </c>
      <c r="B7972" s="68" t="s">
        <v>3644</v>
      </c>
      <c r="C7972" s="68" t="s">
        <v>3625</v>
      </c>
      <c r="D7972" s="68" t="s">
        <v>3626</v>
      </c>
      <c r="E7972" s="68" t="s">
        <v>4620</v>
      </c>
      <c r="F7972" s="68" t="s">
        <v>4620</v>
      </c>
      <c r="G7972" s="68" t="s">
        <v>4561</v>
      </c>
      <c r="H7972" s="69">
        <v>134560</v>
      </c>
      <c r="I7972" s="68" t="s">
        <v>5153</v>
      </c>
      <c r="J7972" s="70"/>
      <c r="K7972" s="68"/>
    </row>
    <row r="7973" spans="1:11">
      <c r="A7973" s="67" t="s">
        <v>3645</v>
      </c>
      <c r="B7973" s="68" t="s">
        <v>3646</v>
      </c>
      <c r="C7973" s="68" t="s">
        <v>3625</v>
      </c>
      <c r="D7973" s="68" t="s">
        <v>3626</v>
      </c>
      <c r="E7973" s="68" t="s">
        <v>4620</v>
      </c>
      <c r="F7973" s="68" t="s">
        <v>4620</v>
      </c>
      <c r="G7973" s="68" t="s">
        <v>4561</v>
      </c>
      <c r="H7973" s="69">
        <v>500000</v>
      </c>
      <c r="I7973" s="68" t="s">
        <v>5153</v>
      </c>
      <c r="J7973" s="70"/>
      <c r="K7973" s="68"/>
    </row>
    <row r="7974" spans="1:11">
      <c r="A7974" s="67" t="s">
        <v>4226</v>
      </c>
      <c r="B7974" s="68" t="s">
        <v>4227</v>
      </c>
      <c r="C7974" s="68" t="s">
        <v>3625</v>
      </c>
      <c r="D7974" s="68" t="s">
        <v>3626</v>
      </c>
      <c r="E7974" s="68" t="s">
        <v>4620</v>
      </c>
      <c r="F7974" s="68" t="s">
        <v>4620</v>
      </c>
      <c r="G7974" s="68" t="s">
        <v>4561</v>
      </c>
      <c r="H7974" s="69">
        <v>737996</v>
      </c>
      <c r="I7974" s="68" t="s">
        <v>5153</v>
      </c>
      <c r="J7974" s="70"/>
      <c r="K7974" s="68"/>
    </row>
    <row r="7975" spans="1:11">
      <c r="A7975" s="67" t="s">
        <v>4392</v>
      </c>
      <c r="B7975" s="68" t="s">
        <v>4393</v>
      </c>
      <c r="C7975" s="68" t="s">
        <v>3625</v>
      </c>
      <c r="D7975" s="68" t="s">
        <v>3626</v>
      </c>
      <c r="E7975" s="68" t="s">
        <v>4620</v>
      </c>
      <c r="F7975" s="68" t="s">
        <v>4620</v>
      </c>
      <c r="G7975" s="68" t="s">
        <v>4561</v>
      </c>
      <c r="H7975" s="69">
        <v>203307</v>
      </c>
      <c r="I7975" s="68" t="s">
        <v>5153</v>
      </c>
      <c r="J7975" s="70"/>
      <c r="K7975" s="68"/>
    </row>
    <row r="7976" spans="1:11">
      <c r="A7976" s="67" t="s">
        <v>4394</v>
      </c>
      <c r="B7976" s="68" t="s">
        <v>4395</v>
      </c>
      <c r="C7976" s="68" t="s">
        <v>3625</v>
      </c>
      <c r="D7976" s="68" t="s">
        <v>3626</v>
      </c>
      <c r="E7976" s="68" t="s">
        <v>4620</v>
      </c>
      <c r="F7976" s="68" t="s">
        <v>4620</v>
      </c>
      <c r="G7976" s="68" t="s">
        <v>4561</v>
      </c>
      <c r="H7976" s="69">
        <v>125997</v>
      </c>
      <c r="I7976" s="68" t="s">
        <v>5153</v>
      </c>
      <c r="J7976" s="70"/>
      <c r="K7976" s="68"/>
    </row>
    <row r="7977" spans="1:11">
      <c r="A7977" s="67" t="s">
        <v>4400</v>
      </c>
      <c r="B7977" s="68" t="s">
        <v>4401</v>
      </c>
      <c r="C7977" s="68" t="s">
        <v>3625</v>
      </c>
      <c r="D7977" s="68" t="s">
        <v>3626</v>
      </c>
      <c r="E7977" s="68" t="s">
        <v>4620</v>
      </c>
      <c r="F7977" s="68" t="s">
        <v>4620</v>
      </c>
      <c r="G7977" s="68" t="s">
        <v>4561</v>
      </c>
      <c r="H7977" s="69">
        <v>7748740</v>
      </c>
      <c r="I7977" s="68" t="s">
        <v>5153</v>
      </c>
      <c r="J7977" s="70"/>
      <c r="K7977" s="68"/>
    </row>
    <row r="7978" spans="1:11">
      <c r="A7978" s="67" t="s">
        <v>3669</v>
      </c>
      <c r="B7978" s="68" t="s">
        <v>3670</v>
      </c>
      <c r="C7978" s="68" t="s">
        <v>3651</v>
      </c>
      <c r="D7978" s="68" t="s">
        <v>3652</v>
      </c>
      <c r="E7978" s="68" t="s">
        <v>4620</v>
      </c>
      <c r="F7978" s="68" t="s">
        <v>4620</v>
      </c>
      <c r="G7978" s="68" t="s">
        <v>4561</v>
      </c>
      <c r="H7978" s="69">
        <v>5295027</v>
      </c>
      <c r="I7978" s="68" t="s">
        <v>5153</v>
      </c>
      <c r="J7978" s="70"/>
      <c r="K7978" s="68"/>
    </row>
    <row r="7979" spans="1:11">
      <c r="A7979" s="67" t="s">
        <v>4621</v>
      </c>
      <c r="B7979" s="68" t="s">
        <v>4622</v>
      </c>
      <c r="C7979" s="68" t="s">
        <v>3693</v>
      </c>
      <c r="D7979" s="68" t="s">
        <v>3694</v>
      </c>
      <c r="E7979" s="68" t="s">
        <v>4620</v>
      </c>
      <c r="F7979" s="68" t="s">
        <v>4620</v>
      </c>
      <c r="G7979" s="68" t="s">
        <v>4561</v>
      </c>
      <c r="H7979" s="69">
        <v>417567</v>
      </c>
      <c r="I7979" s="68" t="s">
        <v>5153</v>
      </c>
      <c r="J7979" s="70"/>
      <c r="K7979" s="68"/>
    </row>
    <row r="7980" spans="1:11">
      <c r="A7980" s="67" t="s">
        <v>3737</v>
      </c>
      <c r="B7980" s="68" t="s">
        <v>3738</v>
      </c>
      <c r="C7980" s="68" t="s">
        <v>3693</v>
      </c>
      <c r="D7980" s="68" t="s">
        <v>3694</v>
      </c>
      <c r="E7980" s="68" t="s">
        <v>4620</v>
      </c>
      <c r="F7980" s="68" t="s">
        <v>4620</v>
      </c>
      <c r="G7980" s="68" t="s">
        <v>4561</v>
      </c>
      <c r="H7980" s="69">
        <v>314237</v>
      </c>
      <c r="I7980" s="68" t="s">
        <v>5153</v>
      </c>
      <c r="J7980" s="70"/>
      <c r="K7980" s="68"/>
    </row>
    <row r="7981" spans="1:11">
      <c r="A7981" s="67" t="s">
        <v>3739</v>
      </c>
      <c r="B7981" s="68" t="s">
        <v>3740</v>
      </c>
      <c r="C7981" s="68" t="s">
        <v>3693</v>
      </c>
      <c r="D7981" s="68" t="s">
        <v>3694</v>
      </c>
      <c r="E7981" s="68" t="s">
        <v>4620</v>
      </c>
      <c r="F7981" s="68" t="s">
        <v>4620</v>
      </c>
      <c r="G7981" s="68" t="s">
        <v>4561</v>
      </c>
      <c r="H7981" s="69">
        <v>24664598</v>
      </c>
      <c r="I7981" s="68" t="s">
        <v>5153</v>
      </c>
      <c r="J7981" s="70"/>
      <c r="K7981" s="68"/>
    </row>
    <row r="7982" spans="1:11">
      <c r="A7982" s="67" t="s">
        <v>3741</v>
      </c>
      <c r="B7982" s="68" t="s">
        <v>3742</v>
      </c>
      <c r="C7982" s="68" t="s">
        <v>3693</v>
      </c>
      <c r="D7982" s="68" t="s">
        <v>3694</v>
      </c>
      <c r="E7982" s="68" t="s">
        <v>4620</v>
      </c>
      <c r="F7982" s="68" t="s">
        <v>4620</v>
      </c>
      <c r="G7982" s="68" t="s">
        <v>4561</v>
      </c>
      <c r="H7982" s="69">
        <v>86500</v>
      </c>
      <c r="I7982" s="68" t="s">
        <v>5153</v>
      </c>
      <c r="J7982" s="70"/>
      <c r="K7982" s="68"/>
    </row>
    <row r="7983" spans="1:11">
      <c r="A7983" s="67" t="s">
        <v>4623</v>
      </c>
      <c r="B7983" s="68" t="s">
        <v>4624</v>
      </c>
      <c r="C7983" s="68" t="s">
        <v>3693</v>
      </c>
      <c r="D7983" s="68" t="s">
        <v>3694</v>
      </c>
      <c r="E7983" s="68" t="s">
        <v>4620</v>
      </c>
      <c r="F7983" s="68" t="s">
        <v>4620</v>
      </c>
      <c r="G7983" s="68" t="s">
        <v>4561</v>
      </c>
      <c r="H7983" s="69">
        <v>178500</v>
      </c>
      <c r="I7983" s="68" t="s">
        <v>5153</v>
      </c>
      <c r="J7983" s="70"/>
      <c r="K7983" s="68"/>
    </row>
    <row r="7984" spans="1:11">
      <c r="A7984" s="67" t="s">
        <v>4421</v>
      </c>
      <c r="B7984" s="68" t="s">
        <v>4422</v>
      </c>
      <c r="C7984" s="68" t="s">
        <v>3693</v>
      </c>
      <c r="D7984" s="68" t="s">
        <v>3694</v>
      </c>
      <c r="E7984" s="68" t="s">
        <v>4620</v>
      </c>
      <c r="F7984" s="68" t="s">
        <v>4620</v>
      </c>
      <c r="G7984" s="68" t="s">
        <v>4561</v>
      </c>
      <c r="H7984" s="69">
        <v>305768</v>
      </c>
      <c r="I7984" s="68" t="s">
        <v>5153</v>
      </c>
      <c r="J7984" s="70"/>
      <c r="K7984" s="68"/>
    </row>
    <row r="7985" spans="1:11">
      <c r="A7985" s="67" t="s">
        <v>4425</v>
      </c>
      <c r="B7985" s="68" t="s">
        <v>4426</v>
      </c>
      <c r="C7985" s="68" t="s">
        <v>3693</v>
      </c>
      <c r="D7985" s="68" t="s">
        <v>3694</v>
      </c>
      <c r="E7985" s="68" t="s">
        <v>4620</v>
      </c>
      <c r="F7985" s="68" t="s">
        <v>4620</v>
      </c>
      <c r="G7985" s="68" t="s">
        <v>4561</v>
      </c>
      <c r="H7985" s="69">
        <v>98834</v>
      </c>
      <c r="I7985" s="68" t="s">
        <v>5153</v>
      </c>
      <c r="J7985" s="70"/>
      <c r="K7985" s="68"/>
    </row>
    <row r="7986" spans="1:11">
      <c r="A7986" s="67" t="s">
        <v>3775</v>
      </c>
      <c r="B7986" s="68" t="s">
        <v>3776</v>
      </c>
      <c r="C7986" s="68" t="s">
        <v>3765</v>
      </c>
      <c r="D7986" s="68" t="s">
        <v>3766</v>
      </c>
      <c r="E7986" s="68" t="s">
        <v>4620</v>
      </c>
      <c r="F7986" s="68" t="s">
        <v>4620</v>
      </c>
      <c r="G7986" s="68" t="s">
        <v>4561</v>
      </c>
      <c r="H7986" s="69">
        <v>284000</v>
      </c>
      <c r="I7986" s="68" t="s">
        <v>5153</v>
      </c>
      <c r="J7986" s="70"/>
      <c r="K7986" s="68"/>
    </row>
    <row r="7987" spans="1:11">
      <c r="A7987" s="67" t="s">
        <v>4429</v>
      </c>
      <c r="B7987" s="68" t="s">
        <v>4430</v>
      </c>
      <c r="C7987" s="68" t="s">
        <v>3783</v>
      </c>
      <c r="D7987" s="68" t="s">
        <v>3784</v>
      </c>
      <c r="E7987" s="68" t="s">
        <v>4620</v>
      </c>
      <c r="F7987" s="68" t="s">
        <v>4620</v>
      </c>
      <c r="G7987" s="68" t="s">
        <v>4561</v>
      </c>
      <c r="H7987" s="69">
        <v>192450</v>
      </c>
      <c r="I7987" s="68" t="s">
        <v>5153</v>
      </c>
      <c r="J7987" s="70"/>
      <c r="K7987" s="68"/>
    </row>
    <row r="7988" spans="1:11">
      <c r="A7988" s="67" t="s">
        <v>4263</v>
      </c>
      <c r="B7988" s="68" t="s">
        <v>4213</v>
      </c>
      <c r="C7988" s="68" t="s">
        <v>3783</v>
      </c>
      <c r="D7988" s="68" t="s">
        <v>3784</v>
      </c>
      <c r="E7988" s="68" t="s">
        <v>4620</v>
      </c>
      <c r="F7988" s="68" t="s">
        <v>4620</v>
      </c>
      <c r="G7988" s="68" t="s">
        <v>4561</v>
      </c>
      <c r="H7988" s="69">
        <v>1062490</v>
      </c>
      <c r="I7988" s="68" t="s">
        <v>5153</v>
      </c>
      <c r="J7988" s="70"/>
      <c r="K7988" s="68"/>
    </row>
    <row r="7989" spans="1:11">
      <c r="A7989" s="67" t="s">
        <v>4433</v>
      </c>
      <c r="B7989" s="68" t="s">
        <v>4434</v>
      </c>
      <c r="C7989" s="68" t="s">
        <v>3783</v>
      </c>
      <c r="D7989" s="68" t="s">
        <v>3784</v>
      </c>
      <c r="E7989" s="68" t="s">
        <v>4620</v>
      </c>
      <c r="F7989" s="68" t="s">
        <v>4620</v>
      </c>
      <c r="G7989" s="68" t="s">
        <v>4561</v>
      </c>
      <c r="H7989" s="69">
        <v>328369</v>
      </c>
      <c r="I7989" s="68" t="s">
        <v>5153</v>
      </c>
      <c r="J7989" s="70"/>
      <c r="K7989" s="68"/>
    </row>
    <row r="7990" spans="1:11">
      <c r="A7990" s="67" t="s">
        <v>3813</v>
      </c>
      <c r="B7990" s="68" t="s">
        <v>3814</v>
      </c>
      <c r="C7990" s="68" t="s">
        <v>3805</v>
      </c>
      <c r="D7990" s="68" t="s">
        <v>3806</v>
      </c>
      <c r="E7990" s="68" t="s">
        <v>4620</v>
      </c>
      <c r="F7990" s="68" t="s">
        <v>4620</v>
      </c>
      <c r="G7990" s="68" t="s">
        <v>4561</v>
      </c>
      <c r="H7990" s="69">
        <v>1391830</v>
      </c>
      <c r="I7990" s="68" t="s">
        <v>5153</v>
      </c>
      <c r="J7990" s="70"/>
      <c r="K7990" s="68"/>
    </row>
    <row r="7991" spans="1:11">
      <c r="A7991" s="67" t="s">
        <v>4264</v>
      </c>
      <c r="B7991" s="68" t="s">
        <v>4265</v>
      </c>
      <c r="C7991" s="68" t="s">
        <v>3805</v>
      </c>
      <c r="D7991" s="68" t="s">
        <v>3806</v>
      </c>
      <c r="E7991" s="68" t="s">
        <v>4620</v>
      </c>
      <c r="F7991" s="68" t="s">
        <v>4620</v>
      </c>
      <c r="G7991" s="68" t="s">
        <v>4561</v>
      </c>
      <c r="H7991" s="69">
        <v>3310207</v>
      </c>
      <c r="I7991" s="68" t="s">
        <v>5153</v>
      </c>
      <c r="J7991" s="70"/>
      <c r="K7991" s="68"/>
    </row>
    <row r="7992" spans="1:11">
      <c r="A7992" s="67" t="s">
        <v>4435</v>
      </c>
      <c r="B7992" s="68" t="s">
        <v>4436</v>
      </c>
      <c r="C7992" s="68" t="s">
        <v>3805</v>
      </c>
      <c r="D7992" s="68" t="s">
        <v>3806</v>
      </c>
      <c r="E7992" s="68" t="s">
        <v>4620</v>
      </c>
      <c r="F7992" s="68" t="s">
        <v>4620</v>
      </c>
      <c r="G7992" s="68" t="s">
        <v>4561</v>
      </c>
      <c r="H7992" s="69">
        <v>104711</v>
      </c>
      <c r="I7992" s="68" t="s">
        <v>5153</v>
      </c>
      <c r="J7992" s="70"/>
      <c r="K7992" s="68"/>
    </row>
    <row r="7993" spans="1:11">
      <c r="A7993" s="67" t="s">
        <v>3817</v>
      </c>
      <c r="B7993" s="68" t="s">
        <v>3818</v>
      </c>
      <c r="C7993" s="68" t="s">
        <v>3805</v>
      </c>
      <c r="D7993" s="68" t="s">
        <v>3806</v>
      </c>
      <c r="E7993" s="68" t="s">
        <v>4620</v>
      </c>
      <c r="F7993" s="68" t="s">
        <v>4620</v>
      </c>
      <c r="G7993" s="68" t="s">
        <v>4561</v>
      </c>
      <c r="H7993" s="69">
        <v>104500</v>
      </c>
      <c r="I7993" s="68" t="s">
        <v>5153</v>
      </c>
      <c r="J7993" s="70"/>
      <c r="K7993" s="68"/>
    </row>
    <row r="7994" spans="1:11">
      <c r="A7994" s="67" t="s">
        <v>3834</v>
      </c>
      <c r="B7994" s="68" t="s">
        <v>3835</v>
      </c>
      <c r="C7994" s="68" t="s">
        <v>3824</v>
      </c>
      <c r="D7994" s="68" t="s">
        <v>3825</v>
      </c>
      <c r="E7994" s="68" t="s">
        <v>4620</v>
      </c>
      <c r="F7994" s="68" t="s">
        <v>4620</v>
      </c>
      <c r="G7994" s="68" t="s">
        <v>4561</v>
      </c>
      <c r="H7994" s="69">
        <v>79832</v>
      </c>
      <c r="I7994" s="68" t="s">
        <v>5153</v>
      </c>
      <c r="J7994" s="70"/>
      <c r="K7994" s="68"/>
    </row>
    <row r="7995" spans="1:11">
      <c r="A7995" s="67" t="s">
        <v>3836</v>
      </c>
      <c r="B7995" s="68" t="s">
        <v>3837</v>
      </c>
      <c r="C7995" s="68" t="s">
        <v>3824</v>
      </c>
      <c r="D7995" s="68" t="s">
        <v>3825</v>
      </c>
      <c r="E7995" s="68" t="s">
        <v>4620</v>
      </c>
      <c r="F7995" s="68" t="s">
        <v>4620</v>
      </c>
      <c r="G7995" s="68" t="s">
        <v>4561</v>
      </c>
      <c r="H7995" s="69">
        <v>2805879</v>
      </c>
      <c r="I7995" s="68" t="s">
        <v>5153</v>
      </c>
      <c r="J7995" s="70"/>
      <c r="K7995" s="68"/>
    </row>
    <row r="7996" spans="1:11">
      <c r="A7996" s="67" t="s">
        <v>3838</v>
      </c>
      <c r="B7996" s="68" t="s">
        <v>3839</v>
      </c>
      <c r="C7996" s="68" t="s">
        <v>3824</v>
      </c>
      <c r="D7996" s="68" t="s">
        <v>3825</v>
      </c>
      <c r="E7996" s="68" t="s">
        <v>4620</v>
      </c>
      <c r="F7996" s="68" t="s">
        <v>4620</v>
      </c>
      <c r="G7996" s="68" t="s">
        <v>4561</v>
      </c>
      <c r="H7996" s="69">
        <v>3418504</v>
      </c>
      <c r="I7996" s="68" t="s">
        <v>5153</v>
      </c>
      <c r="J7996" s="70"/>
      <c r="K7996" s="68"/>
    </row>
    <row r="7997" spans="1:11">
      <c r="A7997" s="67" t="s">
        <v>4212</v>
      </c>
      <c r="B7997" s="68" t="s">
        <v>4213</v>
      </c>
      <c r="C7997" s="68" t="s">
        <v>3824</v>
      </c>
      <c r="D7997" s="68" t="s">
        <v>3825</v>
      </c>
      <c r="E7997" s="68" t="s">
        <v>4620</v>
      </c>
      <c r="F7997" s="68" t="s">
        <v>4620</v>
      </c>
      <c r="G7997" s="68" t="s">
        <v>4561</v>
      </c>
      <c r="H7997" s="69">
        <v>17406283</v>
      </c>
      <c r="I7997" s="68" t="s">
        <v>5153</v>
      </c>
      <c r="J7997" s="70"/>
      <c r="K7997" s="68"/>
    </row>
    <row r="7998" spans="1:11">
      <c r="A7998" s="67" t="s">
        <v>3890</v>
      </c>
      <c r="B7998" s="68" t="s">
        <v>3891</v>
      </c>
      <c r="C7998" s="68" t="s">
        <v>3846</v>
      </c>
      <c r="D7998" s="68" t="s">
        <v>3847</v>
      </c>
      <c r="E7998" s="68" t="s">
        <v>4620</v>
      </c>
      <c r="F7998" s="68" t="s">
        <v>4620</v>
      </c>
      <c r="G7998" s="68" t="s">
        <v>4561</v>
      </c>
      <c r="H7998" s="69">
        <v>10193557</v>
      </c>
      <c r="I7998" s="68" t="s">
        <v>5153</v>
      </c>
      <c r="J7998" s="70"/>
      <c r="K7998" s="68"/>
    </row>
    <row r="7999" spans="1:11">
      <c r="A7999" s="67" t="s">
        <v>3892</v>
      </c>
      <c r="B7999" s="68" t="s">
        <v>3893</v>
      </c>
      <c r="C7999" s="68" t="s">
        <v>3846</v>
      </c>
      <c r="D7999" s="68" t="s">
        <v>3847</v>
      </c>
      <c r="E7999" s="68" t="s">
        <v>4620</v>
      </c>
      <c r="F7999" s="68" t="s">
        <v>4620</v>
      </c>
      <c r="G7999" s="68" t="s">
        <v>4561</v>
      </c>
      <c r="H7999" s="69">
        <v>456966</v>
      </c>
      <c r="I7999" s="68" t="s">
        <v>5153</v>
      </c>
      <c r="J7999" s="70"/>
      <c r="K7999" s="68"/>
    </row>
    <row r="8000" spans="1:11">
      <c r="A8000" s="67" t="s">
        <v>3894</v>
      </c>
      <c r="B8000" s="68" t="s">
        <v>3895</v>
      </c>
      <c r="C8000" s="68" t="s">
        <v>3846</v>
      </c>
      <c r="D8000" s="68" t="s">
        <v>3847</v>
      </c>
      <c r="E8000" s="68" t="s">
        <v>4620</v>
      </c>
      <c r="F8000" s="68" t="s">
        <v>4620</v>
      </c>
      <c r="G8000" s="68" t="s">
        <v>4561</v>
      </c>
      <c r="H8000" s="69">
        <v>49137597</v>
      </c>
      <c r="I8000" s="68" t="s">
        <v>5153</v>
      </c>
      <c r="J8000" s="70"/>
      <c r="K8000" s="68"/>
    </row>
    <row r="8001" spans="1:11">
      <c r="A8001" s="67" t="s">
        <v>3914</v>
      </c>
      <c r="B8001" s="68" t="s">
        <v>3915</v>
      </c>
      <c r="C8001" s="68" t="s">
        <v>3900</v>
      </c>
      <c r="D8001" s="68" t="s">
        <v>3901</v>
      </c>
      <c r="E8001" s="68" t="s">
        <v>4620</v>
      </c>
      <c r="F8001" s="68" t="s">
        <v>4620</v>
      </c>
      <c r="G8001" s="68" t="s">
        <v>4561</v>
      </c>
      <c r="H8001" s="69">
        <v>25533</v>
      </c>
      <c r="I8001" s="68" t="s">
        <v>5153</v>
      </c>
      <c r="J8001" s="70"/>
      <c r="K8001" s="68"/>
    </row>
    <row r="8002" spans="1:11">
      <c r="A8002" s="67" t="s">
        <v>3942</v>
      </c>
      <c r="B8002" s="68" t="s">
        <v>3943</v>
      </c>
      <c r="C8002" s="68" t="s">
        <v>3924</v>
      </c>
      <c r="D8002" s="68" t="s">
        <v>3925</v>
      </c>
      <c r="E8002" s="68" t="s">
        <v>4620</v>
      </c>
      <c r="F8002" s="68" t="s">
        <v>4620</v>
      </c>
      <c r="G8002" s="68" t="s">
        <v>4561</v>
      </c>
      <c r="H8002" s="69">
        <v>348330</v>
      </c>
      <c r="I8002" s="68" t="s">
        <v>5153</v>
      </c>
      <c r="J8002" s="70"/>
      <c r="K8002" s="68"/>
    </row>
    <row r="8003" spans="1:11">
      <c r="A8003" s="67" t="s">
        <v>4449</v>
      </c>
      <c r="B8003" s="68" t="s">
        <v>4450</v>
      </c>
      <c r="C8003" s="68" t="s">
        <v>3924</v>
      </c>
      <c r="D8003" s="68" t="s">
        <v>3925</v>
      </c>
      <c r="E8003" s="68" t="s">
        <v>4620</v>
      </c>
      <c r="F8003" s="68" t="s">
        <v>4620</v>
      </c>
      <c r="G8003" s="68" t="s">
        <v>4561</v>
      </c>
      <c r="H8003" s="69">
        <v>275000</v>
      </c>
      <c r="I8003" s="68" t="s">
        <v>5153</v>
      </c>
      <c r="J8003" s="70"/>
      <c r="K8003" s="68"/>
    </row>
    <row r="8004" spans="1:11">
      <c r="A8004" s="67" t="s">
        <v>3960</v>
      </c>
      <c r="B8004" s="68" t="s">
        <v>3961</v>
      </c>
      <c r="C8004" s="68" t="s">
        <v>3952</v>
      </c>
      <c r="D8004" s="68" t="s">
        <v>3953</v>
      </c>
      <c r="E8004" s="68" t="s">
        <v>4620</v>
      </c>
      <c r="F8004" s="68" t="s">
        <v>4620</v>
      </c>
      <c r="G8004" s="68" t="s">
        <v>4561</v>
      </c>
      <c r="H8004" s="69">
        <v>102500</v>
      </c>
      <c r="I8004" s="68" t="s">
        <v>5153</v>
      </c>
      <c r="J8004" s="70"/>
      <c r="K8004" s="68"/>
    </row>
    <row r="8005" spans="1:11">
      <c r="A8005" s="67" t="s">
        <v>3962</v>
      </c>
      <c r="B8005" s="68" t="s">
        <v>3963</v>
      </c>
      <c r="C8005" s="68" t="s">
        <v>3952</v>
      </c>
      <c r="D8005" s="68" t="s">
        <v>3953</v>
      </c>
      <c r="E8005" s="68" t="s">
        <v>4620</v>
      </c>
      <c r="F8005" s="68" t="s">
        <v>4620</v>
      </c>
      <c r="G8005" s="68" t="s">
        <v>4561</v>
      </c>
      <c r="H8005" s="69">
        <v>3211048</v>
      </c>
      <c r="I8005" s="68" t="s">
        <v>5153</v>
      </c>
      <c r="J8005" s="70"/>
      <c r="K8005" s="68"/>
    </row>
    <row r="8006" spans="1:11">
      <c r="A8006" s="67" t="s">
        <v>3986</v>
      </c>
      <c r="B8006" s="68" t="s">
        <v>3987</v>
      </c>
      <c r="C8006" s="68" t="s">
        <v>3970</v>
      </c>
      <c r="D8006" s="68" t="s">
        <v>3971</v>
      </c>
      <c r="E8006" s="68" t="s">
        <v>4620</v>
      </c>
      <c r="F8006" s="68" t="s">
        <v>4620</v>
      </c>
      <c r="G8006" s="68" t="s">
        <v>4561</v>
      </c>
      <c r="H8006" s="69">
        <v>-526845</v>
      </c>
      <c r="I8006" s="68" t="s">
        <v>5153</v>
      </c>
      <c r="J8006" s="70"/>
      <c r="K8006" s="68"/>
    </row>
    <row r="8007" spans="1:11">
      <c r="A8007" s="67" t="s">
        <v>4273</v>
      </c>
      <c r="B8007" s="68" t="s">
        <v>4274</v>
      </c>
      <c r="C8007" s="68" t="s">
        <v>3970</v>
      </c>
      <c r="D8007" s="68" t="s">
        <v>3971</v>
      </c>
      <c r="E8007" s="68" t="s">
        <v>4620</v>
      </c>
      <c r="F8007" s="68" t="s">
        <v>4620</v>
      </c>
      <c r="G8007" s="68" t="s">
        <v>4561</v>
      </c>
      <c r="H8007" s="69">
        <v>776781</v>
      </c>
      <c r="I8007" s="68" t="s">
        <v>5153</v>
      </c>
      <c r="J8007" s="70"/>
      <c r="K8007" s="68"/>
    </row>
    <row r="8008" spans="1:11">
      <c r="A8008" s="67" t="s">
        <v>4451</v>
      </c>
      <c r="B8008" s="68" t="s">
        <v>4452</v>
      </c>
      <c r="C8008" s="68" t="s">
        <v>3970</v>
      </c>
      <c r="D8008" s="68" t="s">
        <v>3971</v>
      </c>
      <c r="E8008" s="68" t="s">
        <v>4620</v>
      </c>
      <c r="F8008" s="68" t="s">
        <v>4620</v>
      </c>
      <c r="G8008" s="68" t="s">
        <v>4561</v>
      </c>
      <c r="H8008" s="69">
        <v>1053689</v>
      </c>
      <c r="I8008" s="68" t="s">
        <v>5153</v>
      </c>
      <c r="J8008" s="70"/>
      <c r="K8008" s="68"/>
    </row>
    <row r="8009" spans="1:11">
      <c r="A8009" s="67" t="s">
        <v>4282</v>
      </c>
      <c r="B8009" s="68" t="s">
        <v>4213</v>
      </c>
      <c r="C8009" s="68" t="s">
        <v>4004</v>
      </c>
      <c r="D8009" s="68" t="s">
        <v>4005</v>
      </c>
      <c r="E8009" s="68" t="s">
        <v>4620</v>
      </c>
      <c r="F8009" s="68" t="s">
        <v>4620</v>
      </c>
      <c r="G8009" s="68" t="s">
        <v>4561</v>
      </c>
      <c r="H8009" s="69">
        <v>252739</v>
      </c>
      <c r="I8009" s="68" t="s">
        <v>5153</v>
      </c>
      <c r="J8009" s="70"/>
      <c r="K8009" s="68"/>
    </row>
    <row r="8010" spans="1:11">
      <c r="A8010" s="67" t="s">
        <v>4028</v>
      </c>
      <c r="B8010" s="68" t="s">
        <v>4029</v>
      </c>
      <c r="C8010" s="68" t="s">
        <v>4022</v>
      </c>
      <c r="D8010" s="68" t="s">
        <v>4023</v>
      </c>
      <c r="E8010" s="68" t="s">
        <v>4620</v>
      </c>
      <c r="F8010" s="68" t="s">
        <v>4620</v>
      </c>
      <c r="G8010" s="68" t="s">
        <v>4561</v>
      </c>
      <c r="H8010" s="69">
        <v>5531365</v>
      </c>
      <c r="I8010" s="68" t="s">
        <v>5153</v>
      </c>
      <c r="J8010" s="70"/>
      <c r="K8010" s="68"/>
    </row>
    <row r="8011" spans="1:11">
      <c r="A8011" s="67" t="s">
        <v>4030</v>
      </c>
      <c r="B8011" s="68" t="s">
        <v>4031</v>
      </c>
      <c r="C8011" s="68" t="s">
        <v>4022</v>
      </c>
      <c r="D8011" s="68" t="s">
        <v>4023</v>
      </c>
      <c r="E8011" s="68" t="s">
        <v>4620</v>
      </c>
      <c r="F8011" s="68" t="s">
        <v>4620</v>
      </c>
      <c r="G8011" s="68" t="s">
        <v>4561</v>
      </c>
      <c r="H8011" s="69">
        <v>9653711</v>
      </c>
      <c r="I8011" s="68" t="s">
        <v>5153</v>
      </c>
      <c r="J8011" s="70"/>
      <c r="K8011" s="68"/>
    </row>
    <row r="8012" spans="1:11">
      <c r="A8012" s="67" t="s">
        <v>4034</v>
      </c>
      <c r="B8012" s="68" t="s">
        <v>4035</v>
      </c>
      <c r="C8012" s="68" t="s">
        <v>4022</v>
      </c>
      <c r="D8012" s="68" t="s">
        <v>4023</v>
      </c>
      <c r="E8012" s="68" t="s">
        <v>4620</v>
      </c>
      <c r="F8012" s="68" t="s">
        <v>4620</v>
      </c>
      <c r="G8012" s="68" t="s">
        <v>4561</v>
      </c>
      <c r="H8012" s="69">
        <v>326892</v>
      </c>
      <c r="I8012" s="68" t="s">
        <v>5153</v>
      </c>
      <c r="J8012" s="70"/>
      <c r="K8012" s="68"/>
    </row>
    <row r="8013" spans="1:11">
      <c r="A8013" s="67" t="s">
        <v>4058</v>
      </c>
      <c r="B8013" s="68" t="s">
        <v>4059</v>
      </c>
      <c r="C8013" s="68" t="s">
        <v>4042</v>
      </c>
      <c r="D8013" s="68" t="s">
        <v>4043</v>
      </c>
      <c r="E8013" s="68" t="s">
        <v>4620</v>
      </c>
      <c r="F8013" s="68" t="s">
        <v>4620</v>
      </c>
      <c r="G8013" s="68" t="s">
        <v>4561</v>
      </c>
      <c r="H8013" s="69">
        <v>2151000</v>
      </c>
      <c r="I8013" s="68" t="s">
        <v>5153</v>
      </c>
      <c r="J8013" s="70"/>
      <c r="K8013" s="68"/>
    </row>
    <row r="8014" spans="1:11">
      <c r="A8014" s="67" t="s">
        <v>4060</v>
      </c>
      <c r="B8014" s="68" t="s">
        <v>4061</v>
      </c>
      <c r="C8014" s="68" t="s">
        <v>4042</v>
      </c>
      <c r="D8014" s="68" t="s">
        <v>4043</v>
      </c>
      <c r="E8014" s="68" t="s">
        <v>4620</v>
      </c>
      <c r="F8014" s="68" t="s">
        <v>4620</v>
      </c>
      <c r="G8014" s="68" t="s">
        <v>4561</v>
      </c>
      <c r="H8014" s="69">
        <v>1720995</v>
      </c>
      <c r="I8014" s="68" t="s">
        <v>5153</v>
      </c>
      <c r="J8014" s="70"/>
      <c r="K8014" s="68"/>
    </row>
    <row r="8015" spans="1:11">
      <c r="A8015" s="67" t="s">
        <v>4080</v>
      </c>
      <c r="B8015" s="68" t="s">
        <v>4081</v>
      </c>
      <c r="C8015" s="68" t="s">
        <v>4072</v>
      </c>
      <c r="D8015" s="68" t="s">
        <v>4073</v>
      </c>
      <c r="E8015" s="68" t="s">
        <v>4620</v>
      </c>
      <c r="F8015" s="68" t="s">
        <v>4620</v>
      </c>
      <c r="G8015" s="68" t="s">
        <v>4561</v>
      </c>
      <c r="H8015" s="69">
        <v>1467498</v>
      </c>
      <c r="I8015" s="68" t="s">
        <v>5153</v>
      </c>
      <c r="J8015" s="70"/>
      <c r="K8015" s="68"/>
    </row>
    <row r="8016" spans="1:11">
      <c r="A8016" s="67" t="s">
        <v>4467</v>
      </c>
      <c r="B8016" s="68" t="s">
        <v>4468</v>
      </c>
      <c r="C8016" s="68" t="s">
        <v>4072</v>
      </c>
      <c r="D8016" s="68" t="s">
        <v>4073</v>
      </c>
      <c r="E8016" s="68" t="s">
        <v>4620</v>
      </c>
      <c r="F8016" s="68" t="s">
        <v>4620</v>
      </c>
      <c r="G8016" s="68" t="s">
        <v>4561</v>
      </c>
      <c r="H8016" s="69">
        <v>253381</v>
      </c>
      <c r="I8016" s="68" t="s">
        <v>5153</v>
      </c>
      <c r="J8016" s="70"/>
      <c r="K8016" s="68"/>
    </row>
    <row r="8017" spans="1:11">
      <c r="A8017" s="67" t="s">
        <v>4104</v>
      </c>
      <c r="B8017" s="68" t="s">
        <v>4105</v>
      </c>
      <c r="C8017" s="68" t="s">
        <v>4100</v>
      </c>
      <c r="D8017" s="68" t="s">
        <v>4101</v>
      </c>
      <c r="E8017" s="68" t="s">
        <v>4620</v>
      </c>
      <c r="F8017" s="68" t="s">
        <v>4620</v>
      </c>
      <c r="G8017" s="68" t="s">
        <v>4561</v>
      </c>
      <c r="H8017" s="69">
        <v>231093</v>
      </c>
      <c r="I8017" s="68" t="s">
        <v>5153</v>
      </c>
      <c r="J8017" s="70"/>
      <c r="K8017" s="68"/>
    </row>
    <row r="8018" spans="1:11">
      <c r="A8018" s="67" t="s">
        <v>4485</v>
      </c>
      <c r="B8018" s="68" t="s">
        <v>4486</v>
      </c>
      <c r="C8018" s="68" t="s">
        <v>4100</v>
      </c>
      <c r="D8018" s="68" t="s">
        <v>4101</v>
      </c>
      <c r="E8018" s="68" t="s">
        <v>4620</v>
      </c>
      <c r="F8018" s="68" t="s">
        <v>4620</v>
      </c>
      <c r="G8018" s="68" t="s">
        <v>4561</v>
      </c>
      <c r="H8018" s="69">
        <v>99666</v>
      </c>
      <c r="I8018" s="68" t="s">
        <v>5153</v>
      </c>
      <c r="J8018" s="70"/>
      <c r="K8018" s="68"/>
    </row>
    <row r="8019" spans="1:11">
      <c r="A8019" s="67" t="s">
        <v>4487</v>
      </c>
      <c r="B8019" s="68" t="s">
        <v>4488</v>
      </c>
      <c r="C8019" s="68" t="s">
        <v>4100</v>
      </c>
      <c r="D8019" s="68" t="s">
        <v>4101</v>
      </c>
      <c r="E8019" s="68" t="s">
        <v>4620</v>
      </c>
      <c r="F8019" s="68" t="s">
        <v>4620</v>
      </c>
      <c r="G8019" s="68" t="s">
        <v>4561</v>
      </c>
      <c r="H8019" s="69">
        <v>164370</v>
      </c>
      <c r="I8019" s="68" t="s">
        <v>5153</v>
      </c>
      <c r="J8019" s="70"/>
      <c r="K8019" s="68"/>
    </row>
    <row r="8020" spans="1:11">
      <c r="A8020" s="67" t="s">
        <v>4132</v>
      </c>
      <c r="B8020" s="68" t="s">
        <v>4133</v>
      </c>
      <c r="C8020" s="68" t="s">
        <v>4126</v>
      </c>
      <c r="D8020" s="68" t="s">
        <v>4127</v>
      </c>
      <c r="E8020" s="68" t="s">
        <v>4620</v>
      </c>
      <c r="F8020" s="68" t="s">
        <v>4620</v>
      </c>
      <c r="G8020" s="68" t="s">
        <v>4561</v>
      </c>
      <c r="H8020" s="69">
        <v>1084616</v>
      </c>
      <c r="I8020" s="68" t="s">
        <v>5153</v>
      </c>
      <c r="J8020" s="70"/>
      <c r="K8020" s="68"/>
    </row>
    <row r="8021" spans="1:11">
      <c r="A8021" s="67" t="s">
        <v>4134</v>
      </c>
      <c r="B8021" s="68" t="s">
        <v>4135</v>
      </c>
      <c r="C8021" s="68" t="s">
        <v>4126</v>
      </c>
      <c r="D8021" s="68" t="s">
        <v>4127</v>
      </c>
      <c r="E8021" s="68" t="s">
        <v>4620</v>
      </c>
      <c r="F8021" s="68" t="s">
        <v>4620</v>
      </c>
      <c r="G8021" s="68" t="s">
        <v>4561</v>
      </c>
      <c r="H8021" s="69">
        <v>159425</v>
      </c>
      <c r="I8021" s="68" t="s">
        <v>5153</v>
      </c>
      <c r="J8021" s="70"/>
      <c r="K8021" s="68"/>
    </row>
    <row r="8022" spans="1:11">
      <c r="A8022" s="67" t="s">
        <v>4136</v>
      </c>
      <c r="B8022" s="68" t="s">
        <v>4137</v>
      </c>
      <c r="C8022" s="68" t="s">
        <v>4126</v>
      </c>
      <c r="D8022" s="68" t="s">
        <v>4127</v>
      </c>
      <c r="E8022" s="68" t="s">
        <v>4620</v>
      </c>
      <c r="F8022" s="68" t="s">
        <v>4620</v>
      </c>
      <c r="G8022" s="68" t="s">
        <v>4561</v>
      </c>
      <c r="H8022" s="69">
        <v>99800</v>
      </c>
      <c r="I8022" s="68" t="s">
        <v>5153</v>
      </c>
      <c r="J8022" s="70"/>
      <c r="K8022" s="68"/>
    </row>
    <row r="8023" spans="1:11">
      <c r="A8023" s="67" t="s">
        <v>4138</v>
      </c>
      <c r="B8023" s="68" t="s">
        <v>4139</v>
      </c>
      <c r="C8023" s="68" t="s">
        <v>4126</v>
      </c>
      <c r="D8023" s="68" t="s">
        <v>4127</v>
      </c>
      <c r="E8023" s="68" t="s">
        <v>4620</v>
      </c>
      <c r="F8023" s="68" t="s">
        <v>4620</v>
      </c>
      <c r="G8023" s="68" t="s">
        <v>4561</v>
      </c>
      <c r="H8023" s="69">
        <v>1481039</v>
      </c>
      <c r="I8023" s="68" t="s">
        <v>5153</v>
      </c>
      <c r="J8023" s="70"/>
      <c r="K8023" s="68"/>
    </row>
    <row r="8024" spans="1:11">
      <c r="A8024" s="67" t="s">
        <v>4492</v>
      </c>
      <c r="B8024" s="68" t="s">
        <v>4493</v>
      </c>
      <c r="C8024" s="68" t="s">
        <v>4126</v>
      </c>
      <c r="D8024" s="68" t="s">
        <v>4127</v>
      </c>
      <c r="E8024" s="68" t="s">
        <v>4620</v>
      </c>
      <c r="F8024" s="68" t="s">
        <v>4620</v>
      </c>
      <c r="G8024" s="68" t="s">
        <v>4561</v>
      </c>
      <c r="H8024" s="69">
        <v>15556</v>
      </c>
      <c r="I8024" s="68" t="s">
        <v>5153</v>
      </c>
      <c r="J8024" s="70"/>
      <c r="K8024" s="68"/>
    </row>
    <row r="8025" spans="1:11">
      <c r="A8025" s="67" t="s">
        <v>4500</v>
      </c>
      <c r="B8025" s="68" t="s">
        <v>4501</v>
      </c>
      <c r="C8025" s="68" t="s">
        <v>4166</v>
      </c>
      <c r="D8025" s="68" t="s">
        <v>4167</v>
      </c>
      <c r="E8025" s="68" t="s">
        <v>4620</v>
      </c>
      <c r="F8025" s="68" t="s">
        <v>4620</v>
      </c>
      <c r="G8025" s="68" t="s">
        <v>4561</v>
      </c>
      <c r="H8025" s="69">
        <v>436980</v>
      </c>
      <c r="I8025" s="68" t="s">
        <v>5153</v>
      </c>
      <c r="J8025" s="70"/>
      <c r="K8025" s="68"/>
    </row>
    <row r="8026" spans="1:11">
      <c r="A8026" s="67" t="s">
        <v>3615</v>
      </c>
      <c r="B8026" s="68" t="s">
        <v>3616</v>
      </c>
      <c r="C8026" s="68" t="s">
        <v>3607</v>
      </c>
      <c r="D8026" s="68" t="s">
        <v>3608</v>
      </c>
      <c r="E8026" s="68" t="s">
        <v>4625</v>
      </c>
      <c r="F8026" s="68" t="s">
        <v>4625</v>
      </c>
      <c r="G8026" s="68" t="s">
        <v>4563</v>
      </c>
      <c r="H8026" s="69">
        <v>214520318</v>
      </c>
      <c r="I8026" s="68" t="s">
        <v>5153</v>
      </c>
      <c r="J8026" s="70"/>
      <c r="K8026" s="68"/>
    </row>
    <row r="8027" spans="1:11">
      <c r="A8027" s="67" t="s">
        <v>3617</v>
      </c>
      <c r="B8027" s="68" t="s">
        <v>3618</v>
      </c>
      <c r="C8027" s="68" t="s">
        <v>3607</v>
      </c>
      <c r="D8027" s="68" t="s">
        <v>3608</v>
      </c>
      <c r="E8027" s="68" t="s">
        <v>4625</v>
      </c>
      <c r="F8027" s="68" t="s">
        <v>4625</v>
      </c>
      <c r="G8027" s="68" t="s">
        <v>4563</v>
      </c>
      <c r="H8027" s="69">
        <v>4766459</v>
      </c>
      <c r="I8027" s="68" t="s">
        <v>5153</v>
      </c>
      <c r="J8027" s="70"/>
      <c r="K8027" s="68"/>
    </row>
    <row r="8028" spans="1:11">
      <c r="A8028" s="67" t="s">
        <v>3623</v>
      </c>
      <c r="B8028" s="68" t="s">
        <v>3624</v>
      </c>
      <c r="C8028" s="68" t="s">
        <v>3625</v>
      </c>
      <c r="D8028" s="68" t="s">
        <v>3626</v>
      </c>
      <c r="E8028" s="68" t="s">
        <v>4625</v>
      </c>
      <c r="F8028" s="68" t="s">
        <v>4625</v>
      </c>
      <c r="G8028" s="68" t="s">
        <v>4563</v>
      </c>
      <c r="H8028" s="69">
        <v>553781</v>
      </c>
      <c r="I8028" s="68" t="s">
        <v>5153</v>
      </c>
      <c r="J8028" s="70"/>
      <c r="K8028" s="68"/>
    </row>
    <row r="8029" spans="1:11">
      <c r="A8029" s="67" t="s">
        <v>3645</v>
      </c>
      <c r="B8029" s="68" t="s">
        <v>3646</v>
      </c>
      <c r="C8029" s="68" t="s">
        <v>3625</v>
      </c>
      <c r="D8029" s="68" t="s">
        <v>3626</v>
      </c>
      <c r="E8029" s="68" t="s">
        <v>4625</v>
      </c>
      <c r="F8029" s="68" t="s">
        <v>4625</v>
      </c>
      <c r="G8029" s="68" t="s">
        <v>4563</v>
      </c>
      <c r="H8029" s="69">
        <v>26795095</v>
      </c>
      <c r="I8029" s="68" t="s">
        <v>5153</v>
      </c>
      <c r="J8029" s="70"/>
      <c r="K8029" s="68"/>
    </row>
    <row r="8030" spans="1:11">
      <c r="A8030" s="67" t="s">
        <v>3669</v>
      </c>
      <c r="B8030" s="68" t="s">
        <v>3670</v>
      </c>
      <c r="C8030" s="68" t="s">
        <v>3651</v>
      </c>
      <c r="D8030" s="68" t="s">
        <v>3652</v>
      </c>
      <c r="E8030" s="68" t="s">
        <v>4625</v>
      </c>
      <c r="F8030" s="68" t="s">
        <v>4625</v>
      </c>
      <c r="G8030" s="68" t="s">
        <v>4563</v>
      </c>
      <c r="H8030" s="69">
        <v>3622549</v>
      </c>
      <c r="I8030" s="68" t="s">
        <v>5153</v>
      </c>
      <c r="J8030" s="70"/>
      <c r="K8030" s="68"/>
    </row>
    <row r="8031" spans="1:11">
      <c r="A8031" s="67" t="s">
        <v>3737</v>
      </c>
      <c r="B8031" s="68" t="s">
        <v>3738</v>
      </c>
      <c r="C8031" s="68" t="s">
        <v>3693</v>
      </c>
      <c r="D8031" s="68" t="s">
        <v>3694</v>
      </c>
      <c r="E8031" s="68" t="s">
        <v>4625</v>
      </c>
      <c r="F8031" s="68" t="s">
        <v>4625</v>
      </c>
      <c r="G8031" s="68" t="s">
        <v>4563</v>
      </c>
      <c r="H8031" s="69">
        <v>831300</v>
      </c>
      <c r="I8031" s="68" t="s">
        <v>5153</v>
      </c>
      <c r="J8031" s="70"/>
      <c r="K8031" s="68"/>
    </row>
    <row r="8032" spans="1:11">
      <c r="A8032" s="67" t="s">
        <v>3739</v>
      </c>
      <c r="B8032" s="68" t="s">
        <v>3740</v>
      </c>
      <c r="C8032" s="68" t="s">
        <v>3693</v>
      </c>
      <c r="D8032" s="68" t="s">
        <v>3694</v>
      </c>
      <c r="E8032" s="68" t="s">
        <v>4625</v>
      </c>
      <c r="F8032" s="68" t="s">
        <v>4625</v>
      </c>
      <c r="G8032" s="68" t="s">
        <v>4563</v>
      </c>
      <c r="H8032" s="69">
        <v>93854395</v>
      </c>
      <c r="I8032" s="68" t="s">
        <v>5153</v>
      </c>
      <c r="J8032" s="70"/>
      <c r="K8032" s="68"/>
    </row>
    <row r="8033" spans="1:11">
      <c r="A8033" s="67" t="s">
        <v>3741</v>
      </c>
      <c r="B8033" s="68" t="s">
        <v>3742</v>
      </c>
      <c r="C8033" s="68" t="s">
        <v>3693</v>
      </c>
      <c r="D8033" s="68" t="s">
        <v>3694</v>
      </c>
      <c r="E8033" s="68" t="s">
        <v>4625</v>
      </c>
      <c r="F8033" s="68" t="s">
        <v>4625</v>
      </c>
      <c r="G8033" s="68" t="s">
        <v>4563</v>
      </c>
      <c r="H8033" s="69">
        <v>3111000</v>
      </c>
      <c r="I8033" s="68" t="s">
        <v>5153</v>
      </c>
      <c r="J8033" s="70"/>
      <c r="K8033" s="68"/>
    </row>
    <row r="8034" spans="1:11">
      <c r="A8034" s="67" t="s">
        <v>4419</v>
      </c>
      <c r="B8034" s="68" t="s">
        <v>4420</v>
      </c>
      <c r="C8034" s="68" t="s">
        <v>3693</v>
      </c>
      <c r="D8034" s="68" t="s">
        <v>3694</v>
      </c>
      <c r="E8034" s="68" t="s">
        <v>4625</v>
      </c>
      <c r="F8034" s="68" t="s">
        <v>4625</v>
      </c>
      <c r="G8034" s="68" t="s">
        <v>4563</v>
      </c>
      <c r="H8034" s="69">
        <v>1450000</v>
      </c>
      <c r="I8034" s="68" t="s">
        <v>5153</v>
      </c>
      <c r="J8034" s="70"/>
      <c r="K8034" s="68"/>
    </row>
    <row r="8035" spans="1:11">
      <c r="A8035" s="67" t="s">
        <v>4626</v>
      </c>
      <c r="B8035" s="68" t="s">
        <v>4627</v>
      </c>
      <c r="C8035" s="68" t="s">
        <v>3693</v>
      </c>
      <c r="D8035" s="68" t="s">
        <v>3694</v>
      </c>
      <c r="E8035" s="68" t="s">
        <v>4625</v>
      </c>
      <c r="F8035" s="68" t="s">
        <v>4625</v>
      </c>
      <c r="G8035" s="68" t="s">
        <v>4563</v>
      </c>
      <c r="H8035" s="69">
        <v>303247</v>
      </c>
      <c r="I8035" s="68" t="s">
        <v>5153</v>
      </c>
      <c r="J8035" s="70"/>
      <c r="K8035" s="68"/>
    </row>
    <row r="8036" spans="1:11">
      <c r="A8036" s="67" t="s">
        <v>4425</v>
      </c>
      <c r="B8036" s="68" t="s">
        <v>4426</v>
      </c>
      <c r="C8036" s="68" t="s">
        <v>3693</v>
      </c>
      <c r="D8036" s="68" t="s">
        <v>3694</v>
      </c>
      <c r="E8036" s="68" t="s">
        <v>4625</v>
      </c>
      <c r="F8036" s="68" t="s">
        <v>4625</v>
      </c>
      <c r="G8036" s="68" t="s">
        <v>4563</v>
      </c>
      <c r="H8036" s="69">
        <v>20051885</v>
      </c>
      <c r="I8036" s="68" t="s">
        <v>5153</v>
      </c>
      <c r="J8036" s="70"/>
      <c r="K8036" s="68"/>
    </row>
    <row r="8037" spans="1:11">
      <c r="A8037" s="67" t="s">
        <v>4263</v>
      </c>
      <c r="B8037" s="68" t="s">
        <v>4213</v>
      </c>
      <c r="C8037" s="68" t="s">
        <v>3783</v>
      </c>
      <c r="D8037" s="68" t="s">
        <v>3784</v>
      </c>
      <c r="E8037" s="68" t="s">
        <v>4625</v>
      </c>
      <c r="F8037" s="68" t="s">
        <v>4625</v>
      </c>
      <c r="G8037" s="68" t="s">
        <v>4563</v>
      </c>
      <c r="H8037" s="69">
        <v>935567</v>
      </c>
      <c r="I8037" s="68" t="s">
        <v>5153</v>
      </c>
      <c r="J8037" s="70"/>
      <c r="K8037" s="68"/>
    </row>
    <row r="8038" spans="1:11">
      <c r="A8038" s="67" t="s">
        <v>4433</v>
      </c>
      <c r="B8038" s="68" t="s">
        <v>4434</v>
      </c>
      <c r="C8038" s="68" t="s">
        <v>3783</v>
      </c>
      <c r="D8038" s="68" t="s">
        <v>3784</v>
      </c>
      <c r="E8038" s="68" t="s">
        <v>4625</v>
      </c>
      <c r="F8038" s="68" t="s">
        <v>4625</v>
      </c>
      <c r="G8038" s="68" t="s">
        <v>4563</v>
      </c>
      <c r="H8038" s="69">
        <v>401422</v>
      </c>
      <c r="I8038" s="68" t="s">
        <v>5153</v>
      </c>
      <c r="J8038" s="70"/>
      <c r="K8038" s="68"/>
    </row>
    <row r="8039" spans="1:11">
      <c r="A8039" s="67" t="s">
        <v>3813</v>
      </c>
      <c r="B8039" s="68" t="s">
        <v>3814</v>
      </c>
      <c r="C8039" s="68" t="s">
        <v>3805</v>
      </c>
      <c r="D8039" s="68" t="s">
        <v>3806</v>
      </c>
      <c r="E8039" s="68" t="s">
        <v>4625</v>
      </c>
      <c r="F8039" s="68" t="s">
        <v>4625</v>
      </c>
      <c r="G8039" s="68" t="s">
        <v>4563</v>
      </c>
      <c r="H8039" s="69">
        <v>5185763</v>
      </c>
      <c r="I8039" s="68" t="s">
        <v>5153</v>
      </c>
      <c r="J8039" s="70"/>
      <c r="K8039" s="68"/>
    </row>
    <row r="8040" spans="1:11">
      <c r="A8040" s="67" t="s">
        <v>3815</v>
      </c>
      <c r="B8040" s="68" t="s">
        <v>3816</v>
      </c>
      <c r="C8040" s="68" t="s">
        <v>3805</v>
      </c>
      <c r="D8040" s="68" t="s">
        <v>3806</v>
      </c>
      <c r="E8040" s="68" t="s">
        <v>4625</v>
      </c>
      <c r="F8040" s="68" t="s">
        <v>4625</v>
      </c>
      <c r="G8040" s="68" t="s">
        <v>4563</v>
      </c>
      <c r="H8040" s="69">
        <v>8292462</v>
      </c>
      <c r="I8040" s="68" t="s">
        <v>5153</v>
      </c>
      <c r="J8040" s="70"/>
      <c r="K8040" s="68"/>
    </row>
    <row r="8041" spans="1:11">
      <c r="A8041" s="67" t="s">
        <v>4264</v>
      </c>
      <c r="B8041" s="68" t="s">
        <v>4265</v>
      </c>
      <c r="C8041" s="68" t="s">
        <v>3805</v>
      </c>
      <c r="D8041" s="68" t="s">
        <v>3806</v>
      </c>
      <c r="E8041" s="68" t="s">
        <v>4625</v>
      </c>
      <c r="F8041" s="68" t="s">
        <v>4625</v>
      </c>
      <c r="G8041" s="68" t="s">
        <v>4563</v>
      </c>
      <c r="H8041" s="69">
        <v>10491610</v>
      </c>
      <c r="I8041" s="68" t="s">
        <v>5153</v>
      </c>
      <c r="J8041" s="70"/>
      <c r="K8041" s="68"/>
    </row>
    <row r="8042" spans="1:11">
      <c r="A8042" s="67" t="s">
        <v>4435</v>
      </c>
      <c r="B8042" s="68" t="s">
        <v>4436</v>
      </c>
      <c r="C8042" s="68" t="s">
        <v>3805</v>
      </c>
      <c r="D8042" s="68" t="s">
        <v>3806</v>
      </c>
      <c r="E8042" s="68" t="s">
        <v>4625</v>
      </c>
      <c r="F8042" s="68" t="s">
        <v>4625</v>
      </c>
      <c r="G8042" s="68" t="s">
        <v>4563</v>
      </c>
      <c r="H8042" s="69">
        <v>506412</v>
      </c>
      <c r="I8042" s="68" t="s">
        <v>5153</v>
      </c>
      <c r="J8042" s="70"/>
      <c r="K8042" s="68"/>
    </row>
    <row r="8043" spans="1:11">
      <c r="A8043" s="67" t="s">
        <v>4437</v>
      </c>
      <c r="B8043" s="68" t="s">
        <v>4438</v>
      </c>
      <c r="C8043" s="68" t="s">
        <v>3805</v>
      </c>
      <c r="D8043" s="68" t="s">
        <v>3806</v>
      </c>
      <c r="E8043" s="68" t="s">
        <v>4625</v>
      </c>
      <c r="F8043" s="68" t="s">
        <v>4625</v>
      </c>
      <c r="G8043" s="68" t="s">
        <v>4563</v>
      </c>
      <c r="H8043" s="69">
        <v>105000</v>
      </c>
      <c r="I8043" s="68" t="s">
        <v>5153</v>
      </c>
      <c r="J8043" s="70"/>
      <c r="K8043" s="68"/>
    </row>
    <row r="8044" spans="1:11">
      <c r="A8044" s="67" t="s">
        <v>3834</v>
      </c>
      <c r="B8044" s="68" t="s">
        <v>3835</v>
      </c>
      <c r="C8044" s="68" t="s">
        <v>3824</v>
      </c>
      <c r="D8044" s="68" t="s">
        <v>3825</v>
      </c>
      <c r="E8044" s="68" t="s">
        <v>4625</v>
      </c>
      <c r="F8044" s="68" t="s">
        <v>4625</v>
      </c>
      <c r="G8044" s="68" t="s">
        <v>4563</v>
      </c>
      <c r="H8044" s="69">
        <v>1754432</v>
      </c>
      <c r="I8044" s="68" t="s">
        <v>5153</v>
      </c>
      <c r="J8044" s="70"/>
      <c r="K8044" s="68"/>
    </row>
    <row r="8045" spans="1:11">
      <c r="A8045" s="67" t="s">
        <v>3836</v>
      </c>
      <c r="B8045" s="68" t="s">
        <v>3837</v>
      </c>
      <c r="C8045" s="68" t="s">
        <v>3824</v>
      </c>
      <c r="D8045" s="68" t="s">
        <v>3825</v>
      </c>
      <c r="E8045" s="68" t="s">
        <v>4625</v>
      </c>
      <c r="F8045" s="68" t="s">
        <v>4625</v>
      </c>
      <c r="G8045" s="68" t="s">
        <v>4563</v>
      </c>
      <c r="H8045" s="69">
        <v>45069658</v>
      </c>
      <c r="I8045" s="68" t="s">
        <v>5153</v>
      </c>
      <c r="J8045" s="70"/>
      <c r="K8045" s="68"/>
    </row>
    <row r="8046" spans="1:11">
      <c r="A8046" s="67" t="s">
        <v>3838</v>
      </c>
      <c r="B8046" s="68" t="s">
        <v>3839</v>
      </c>
      <c r="C8046" s="68" t="s">
        <v>3824</v>
      </c>
      <c r="D8046" s="68" t="s">
        <v>3825</v>
      </c>
      <c r="E8046" s="68" t="s">
        <v>4625</v>
      </c>
      <c r="F8046" s="68" t="s">
        <v>4625</v>
      </c>
      <c r="G8046" s="68" t="s">
        <v>4563</v>
      </c>
      <c r="H8046" s="69">
        <v>17311540</v>
      </c>
      <c r="I8046" s="68" t="s">
        <v>5153</v>
      </c>
      <c r="J8046" s="70"/>
      <c r="K8046" s="68"/>
    </row>
    <row r="8047" spans="1:11">
      <c r="A8047" s="67" t="s">
        <v>3888</v>
      </c>
      <c r="B8047" s="68" t="s">
        <v>3889</v>
      </c>
      <c r="C8047" s="68" t="s">
        <v>3846</v>
      </c>
      <c r="D8047" s="68" t="s">
        <v>3847</v>
      </c>
      <c r="E8047" s="68" t="s">
        <v>4625</v>
      </c>
      <c r="F8047" s="68" t="s">
        <v>4625</v>
      </c>
      <c r="G8047" s="68" t="s">
        <v>4563</v>
      </c>
      <c r="H8047" s="69">
        <v>579552</v>
      </c>
      <c r="I8047" s="68" t="s">
        <v>5153</v>
      </c>
      <c r="J8047" s="70"/>
      <c r="K8047" s="68"/>
    </row>
    <row r="8048" spans="1:11">
      <c r="A8048" s="67" t="s">
        <v>3890</v>
      </c>
      <c r="B8048" s="68" t="s">
        <v>3891</v>
      </c>
      <c r="C8048" s="68" t="s">
        <v>3846</v>
      </c>
      <c r="D8048" s="68" t="s">
        <v>3847</v>
      </c>
      <c r="E8048" s="68" t="s">
        <v>4625</v>
      </c>
      <c r="F8048" s="68" t="s">
        <v>4625</v>
      </c>
      <c r="G8048" s="68" t="s">
        <v>4563</v>
      </c>
      <c r="H8048" s="69">
        <v>19003654</v>
      </c>
      <c r="I8048" s="68" t="s">
        <v>5153</v>
      </c>
      <c r="J8048" s="70"/>
      <c r="K8048" s="68"/>
    </row>
    <row r="8049" spans="1:11">
      <c r="A8049" s="67" t="s">
        <v>3892</v>
      </c>
      <c r="B8049" s="68" t="s">
        <v>3893</v>
      </c>
      <c r="C8049" s="68" t="s">
        <v>3846</v>
      </c>
      <c r="D8049" s="68" t="s">
        <v>3847</v>
      </c>
      <c r="E8049" s="68" t="s">
        <v>4625</v>
      </c>
      <c r="F8049" s="68" t="s">
        <v>4625</v>
      </c>
      <c r="G8049" s="68" t="s">
        <v>4563</v>
      </c>
      <c r="H8049" s="69">
        <v>9880431</v>
      </c>
      <c r="I8049" s="68" t="s">
        <v>5153</v>
      </c>
      <c r="J8049" s="70"/>
      <c r="K8049" s="68"/>
    </row>
    <row r="8050" spans="1:11">
      <c r="A8050" s="67" t="s">
        <v>3894</v>
      </c>
      <c r="B8050" s="68" t="s">
        <v>3895</v>
      </c>
      <c r="C8050" s="68" t="s">
        <v>3846</v>
      </c>
      <c r="D8050" s="68" t="s">
        <v>3847</v>
      </c>
      <c r="E8050" s="68" t="s">
        <v>4625</v>
      </c>
      <c r="F8050" s="68" t="s">
        <v>4625</v>
      </c>
      <c r="G8050" s="68" t="s">
        <v>4563</v>
      </c>
      <c r="H8050" s="69">
        <v>191954695</v>
      </c>
      <c r="I8050" s="68" t="s">
        <v>5153</v>
      </c>
      <c r="J8050" s="70"/>
      <c r="K8050" s="68"/>
    </row>
    <row r="8051" spans="1:11">
      <c r="A8051" s="67" t="s">
        <v>4348</v>
      </c>
      <c r="B8051" s="68" t="s">
        <v>4349</v>
      </c>
      <c r="C8051" s="68" t="s">
        <v>3846</v>
      </c>
      <c r="D8051" s="68" t="s">
        <v>3847</v>
      </c>
      <c r="E8051" s="68" t="s">
        <v>4625</v>
      </c>
      <c r="F8051" s="68" t="s">
        <v>4625</v>
      </c>
      <c r="G8051" s="68" t="s">
        <v>4563</v>
      </c>
      <c r="H8051" s="69">
        <v>3447115</v>
      </c>
      <c r="I8051" s="68" t="s">
        <v>5153</v>
      </c>
      <c r="J8051" s="70"/>
      <c r="K8051" s="68"/>
    </row>
    <row r="8052" spans="1:11">
      <c r="A8052" s="67" t="s">
        <v>3914</v>
      </c>
      <c r="B8052" s="68" t="s">
        <v>3915</v>
      </c>
      <c r="C8052" s="68" t="s">
        <v>3900</v>
      </c>
      <c r="D8052" s="68" t="s">
        <v>3901</v>
      </c>
      <c r="E8052" s="68" t="s">
        <v>4625</v>
      </c>
      <c r="F8052" s="68" t="s">
        <v>4625</v>
      </c>
      <c r="G8052" s="68" t="s">
        <v>4563</v>
      </c>
      <c r="H8052" s="69">
        <v>7079155</v>
      </c>
      <c r="I8052" s="68" t="s">
        <v>5153</v>
      </c>
      <c r="J8052" s="70"/>
      <c r="K8052" s="68"/>
    </row>
    <row r="8053" spans="1:11">
      <c r="A8053" s="67" t="s">
        <v>4273</v>
      </c>
      <c r="B8053" s="68" t="s">
        <v>4274</v>
      </c>
      <c r="C8053" s="68" t="s">
        <v>3970</v>
      </c>
      <c r="D8053" s="68" t="s">
        <v>3971</v>
      </c>
      <c r="E8053" s="68" t="s">
        <v>4625</v>
      </c>
      <c r="F8053" s="68" t="s">
        <v>4625</v>
      </c>
      <c r="G8053" s="68" t="s">
        <v>4563</v>
      </c>
      <c r="H8053" s="69">
        <v>8383906</v>
      </c>
      <c r="I8053" s="68" t="s">
        <v>5153</v>
      </c>
      <c r="J8053" s="70"/>
      <c r="K8053" s="68"/>
    </row>
    <row r="8054" spans="1:11">
      <c r="A8054" s="67" t="s">
        <v>4028</v>
      </c>
      <c r="B8054" s="68" t="s">
        <v>4029</v>
      </c>
      <c r="C8054" s="68" t="s">
        <v>4022</v>
      </c>
      <c r="D8054" s="68" t="s">
        <v>4023</v>
      </c>
      <c r="E8054" s="68" t="s">
        <v>4625</v>
      </c>
      <c r="F8054" s="68" t="s">
        <v>4625</v>
      </c>
      <c r="G8054" s="68" t="s">
        <v>4563</v>
      </c>
      <c r="H8054" s="69">
        <v>4717119</v>
      </c>
      <c r="I8054" s="68" t="s">
        <v>5153</v>
      </c>
      <c r="J8054" s="70"/>
      <c r="K8054" s="68"/>
    </row>
    <row r="8055" spans="1:11">
      <c r="A8055" s="67" t="s">
        <v>4228</v>
      </c>
      <c r="B8055" s="68" t="s">
        <v>4229</v>
      </c>
      <c r="C8055" s="68" t="s">
        <v>4042</v>
      </c>
      <c r="D8055" s="68" t="s">
        <v>4043</v>
      </c>
      <c r="E8055" s="68" t="s">
        <v>4625</v>
      </c>
      <c r="F8055" s="68" t="s">
        <v>4625</v>
      </c>
      <c r="G8055" s="68" t="s">
        <v>4563</v>
      </c>
      <c r="H8055" s="69">
        <v>490024</v>
      </c>
      <c r="I8055" s="68" t="s">
        <v>5153</v>
      </c>
      <c r="J8055" s="70"/>
      <c r="K8055" s="68"/>
    </row>
    <row r="8056" spans="1:11">
      <c r="A8056" s="67" t="s">
        <v>4080</v>
      </c>
      <c r="B8056" s="68" t="s">
        <v>4081</v>
      </c>
      <c r="C8056" s="68" t="s">
        <v>4072</v>
      </c>
      <c r="D8056" s="68" t="s">
        <v>4073</v>
      </c>
      <c r="E8056" s="68" t="s">
        <v>4625</v>
      </c>
      <c r="F8056" s="68" t="s">
        <v>4625</v>
      </c>
      <c r="G8056" s="68" t="s">
        <v>4563</v>
      </c>
      <c r="H8056" s="69">
        <v>9218631</v>
      </c>
      <c r="I8056" s="68" t="s">
        <v>5153</v>
      </c>
      <c r="J8056" s="70"/>
      <c r="K8056" s="68"/>
    </row>
    <row r="8057" spans="1:11">
      <c r="A8057" s="67" t="s">
        <v>4467</v>
      </c>
      <c r="B8057" s="68" t="s">
        <v>4468</v>
      </c>
      <c r="C8057" s="68" t="s">
        <v>4072</v>
      </c>
      <c r="D8057" s="68" t="s">
        <v>4073</v>
      </c>
      <c r="E8057" s="68" t="s">
        <v>4625</v>
      </c>
      <c r="F8057" s="68" t="s">
        <v>4625</v>
      </c>
      <c r="G8057" s="68" t="s">
        <v>4563</v>
      </c>
      <c r="H8057" s="69">
        <v>6767678</v>
      </c>
      <c r="I8057" s="68" t="s">
        <v>5153</v>
      </c>
      <c r="J8057" s="70"/>
      <c r="K8057" s="68"/>
    </row>
    <row r="8058" spans="1:11">
      <c r="A8058" s="67" t="s">
        <v>4628</v>
      </c>
      <c r="B8058" s="68" t="s">
        <v>4629</v>
      </c>
      <c r="C8058" s="68" t="s">
        <v>4072</v>
      </c>
      <c r="D8058" s="68" t="s">
        <v>4073</v>
      </c>
      <c r="E8058" s="68" t="s">
        <v>4625</v>
      </c>
      <c r="F8058" s="68" t="s">
        <v>4625</v>
      </c>
      <c r="G8058" s="68" t="s">
        <v>4563</v>
      </c>
      <c r="H8058" s="69">
        <v>508412</v>
      </c>
      <c r="I8058" s="68" t="s">
        <v>5153</v>
      </c>
      <c r="J8058" s="70"/>
      <c r="K8058" s="68"/>
    </row>
    <row r="8059" spans="1:11">
      <c r="A8059" s="67" t="s">
        <v>4500</v>
      </c>
      <c r="B8059" s="68" t="s">
        <v>4501</v>
      </c>
      <c r="C8059" s="68" t="s">
        <v>4166</v>
      </c>
      <c r="D8059" s="68" t="s">
        <v>4167</v>
      </c>
      <c r="E8059" s="68" t="s">
        <v>4625</v>
      </c>
      <c r="F8059" s="68" t="s">
        <v>4625</v>
      </c>
      <c r="G8059" s="68" t="s">
        <v>4563</v>
      </c>
      <c r="H8059" s="69">
        <v>12377325</v>
      </c>
      <c r="I8059" s="68" t="s">
        <v>5153</v>
      </c>
      <c r="J8059" s="70"/>
      <c r="K8059" s="68"/>
    </row>
    <row r="8060" spans="1:11">
      <c r="A8060" s="67" t="s">
        <v>3615</v>
      </c>
      <c r="B8060" s="68" t="s">
        <v>3616</v>
      </c>
      <c r="C8060" s="68" t="s">
        <v>3607</v>
      </c>
      <c r="D8060" s="68" t="s">
        <v>3608</v>
      </c>
      <c r="E8060" s="68" t="s">
        <v>4625</v>
      </c>
      <c r="F8060" s="68" t="s">
        <v>4625</v>
      </c>
      <c r="G8060" s="68" t="s">
        <v>4563</v>
      </c>
      <c r="H8060" s="69">
        <v>215844776</v>
      </c>
      <c r="I8060" s="68" t="s">
        <v>5153</v>
      </c>
      <c r="J8060" s="70"/>
      <c r="K8060" s="68"/>
    </row>
    <row r="8061" spans="1:11">
      <c r="A8061" s="67" t="s">
        <v>3617</v>
      </c>
      <c r="B8061" s="68" t="s">
        <v>3618</v>
      </c>
      <c r="C8061" s="68" t="s">
        <v>3607</v>
      </c>
      <c r="D8061" s="68" t="s">
        <v>3608</v>
      </c>
      <c r="E8061" s="68" t="s">
        <v>4625</v>
      </c>
      <c r="F8061" s="68" t="s">
        <v>4625</v>
      </c>
      <c r="G8061" s="68" t="s">
        <v>4563</v>
      </c>
      <c r="H8061" s="69">
        <v>4766463</v>
      </c>
      <c r="I8061" s="68" t="s">
        <v>5153</v>
      </c>
      <c r="J8061" s="70"/>
      <c r="K8061" s="68"/>
    </row>
    <row r="8062" spans="1:11">
      <c r="A8062" s="67" t="s">
        <v>3623</v>
      </c>
      <c r="B8062" s="68" t="s">
        <v>3624</v>
      </c>
      <c r="C8062" s="68" t="s">
        <v>3625</v>
      </c>
      <c r="D8062" s="68" t="s">
        <v>3626</v>
      </c>
      <c r="E8062" s="68" t="s">
        <v>4625</v>
      </c>
      <c r="F8062" s="68" t="s">
        <v>4625</v>
      </c>
      <c r="G8062" s="68" t="s">
        <v>4563</v>
      </c>
      <c r="H8062" s="69">
        <v>553782</v>
      </c>
      <c r="I8062" s="68" t="s">
        <v>5153</v>
      </c>
      <c r="J8062" s="70"/>
      <c r="K8062" s="68"/>
    </row>
    <row r="8063" spans="1:11">
      <c r="A8063" s="67" t="s">
        <v>3645</v>
      </c>
      <c r="B8063" s="68" t="s">
        <v>3646</v>
      </c>
      <c r="C8063" s="68" t="s">
        <v>3625</v>
      </c>
      <c r="D8063" s="68" t="s">
        <v>3626</v>
      </c>
      <c r="E8063" s="68" t="s">
        <v>4625</v>
      </c>
      <c r="F8063" s="68" t="s">
        <v>4625</v>
      </c>
      <c r="G8063" s="68" t="s">
        <v>4563</v>
      </c>
      <c r="H8063" s="69">
        <v>26795096</v>
      </c>
      <c r="I8063" s="68" t="s">
        <v>5153</v>
      </c>
      <c r="J8063" s="70"/>
      <c r="K8063" s="68"/>
    </row>
    <row r="8064" spans="1:11">
      <c r="A8064" s="67" t="s">
        <v>3669</v>
      </c>
      <c r="B8064" s="68" t="s">
        <v>3670</v>
      </c>
      <c r="C8064" s="68" t="s">
        <v>3651</v>
      </c>
      <c r="D8064" s="68" t="s">
        <v>3652</v>
      </c>
      <c r="E8064" s="68" t="s">
        <v>4625</v>
      </c>
      <c r="F8064" s="68" t="s">
        <v>4625</v>
      </c>
      <c r="G8064" s="68" t="s">
        <v>4563</v>
      </c>
      <c r="H8064" s="69">
        <v>3622549</v>
      </c>
      <c r="I8064" s="68" t="s">
        <v>5153</v>
      </c>
      <c r="J8064" s="70"/>
      <c r="K8064" s="68"/>
    </row>
    <row r="8065" spans="1:11">
      <c r="A8065" s="67" t="s">
        <v>3737</v>
      </c>
      <c r="B8065" s="68" t="s">
        <v>3738</v>
      </c>
      <c r="C8065" s="68" t="s">
        <v>3693</v>
      </c>
      <c r="D8065" s="68" t="s">
        <v>3694</v>
      </c>
      <c r="E8065" s="68" t="s">
        <v>4625</v>
      </c>
      <c r="F8065" s="68" t="s">
        <v>4625</v>
      </c>
      <c r="G8065" s="68" t="s">
        <v>4563</v>
      </c>
      <c r="H8065" s="69">
        <v>831300</v>
      </c>
      <c r="I8065" s="68" t="s">
        <v>5153</v>
      </c>
      <c r="J8065" s="70"/>
      <c r="K8065" s="68"/>
    </row>
    <row r="8066" spans="1:11">
      <c r="A8066" s="67" t="s">
        <v>3739</v>
      </c>
      <c r="B8066" s="68" t="s">
        <v>3740</v>
      </c>
      <c r="C8066" s="68" t="s">
        <v>3693</v>
      </c>
      <c r="D8066" s="68" t="s">
        <v>3694</v>
      </c>
      <c r="E8066" s="68" t="s">
        <v>4625</v>
      </c>
      <c r="F8066" s="68" t="s">
        <v>4625</v>
      </c>
      <c r="G8066" s="68" t="s">
        <v>4563</v>
      </c>
      <c r="H8066" s="69">
        <v>616422664</v>
      </c>
      <c r="I8066" s="68" t="s">
        <v>5153</v>
      </c>
      <c r="J8066" s="70"/>
      <c r="K8066" s="68"/>
    </row>
    <row r="8067" spans="1:11">
      <c r="A8067" s="67" t="s">
        <v>3741</v>
      </c>
      <c r="B8067" s="68" t="s">
        <v>3742</v>
      </c>
      <c r="C8067" s="68" t="s">
        <v>3693</v>
      </c>
      <c r="D8067" s="68" t="s">
        <v>3694</v>
      </c>
      <c r="E8067" s="68" t="s">
        <v>4625</v>
      </c>
      <c r="F8067" s="68" t="s">
        <v>4625</v>
      </c>
      <c r="G8067" s="68" t="s">
        <v>4563</v>
      </c>
      <c r="H8067" s="69">
        <v>3484967</v>
      </c>
      <c r="I8067" s="68" t="s">
        <v>5153</v>
      </c>
      <c r="J8067" s="70"/>
      <c r="K8067" s="68"/>
    </row>
    <row r="8068" spans="1:11">
      <c r="A8068" s="67" t="s">
        <v>4419</v>
      </c>
      <c r="B8068" s="68" t="s">
        <v>4420</v>
      </c>
      <c r="C8068" s="68" t="s">
        <v>3693</v>
      </c>
      <c r="D8068" s="68" t="s">
        <v>3694</v>
      </c>
      <c r="E8068" s="68" t="s">
        <v>4625</v>
      </c>
      <c r="F8068" s="68" t="s">
        <v>4625</v>
      </c>
      <c r="G8068" s="68" t="s">
        <v>4563</v>
      </c>
      <c r="H8068" s="69">
        <v>1450000</v>
      </c>
      <c r="I8068" s="68" t="s">
        <v>5153</v>
      </c>
      <c r="J8068" s="70"/>
      <c r="K8068" s="68"/>
    </row>
    <row r="8069" spans="1:11">
      <c r="A8069" s="67" t="s">
        <v>4626</v>
      </c>
      <c r="B8069" s="68" t="s">
        <v>4627</v>
      </c>
      <c r="C8069" s="68" t="s">
        <v>3693</v>
      </c>
      <c r="D8069" s="68" t="s">
        <v>3694</v>
      </c>
      <c r="E8069" s="68" t="s">
        <v>4625</v>
      </c>
      <c r="F8069" s="68" t="s">
        <v>4625</v>
      </c>
      <c r="G8069" s="68" t="s">
        <v>4563</v>
      </c>
      <c r="H8069" s="69">
        <v>303246</v>
      </c>
      <c r="I8069" s="68" t="s">
        <v>5153</v>
      </c>
      <c r="J8069" s="70"/>
      <c r="K8069" s="68"/>
    </row>
    <row r="8070" spans="1:11">
      <c r="A8070" s="67" t="s">
        <v>4425</v>
      </c>
      <c r="B8070" s="68" t="s">
        <v>4426</v>
      </c>
      <c r="C8070" s="68" t="s">
        <v>3693</v>
      </c>
      <c r="D8070" s="68" t="s">
        <v>3694</v>
      </c>
      <c r="E8070" s="68" t="s">
        <v>4625</v>
      </c>
      <c r="F8070" s="68" t="s">
        <v>4625</v>
      </c>
      <c r="G8070" s="68" t="s">
        <v>4563</v>
      </c>
      <c r="H8070" s="69">
        <v>20376384</v>
      </c>
      <c r="I8070" s="68" t="s">
        <v>5153</v>
      </c>
      <c r="J8070" s="70"/>
      <c r="K8070" s="68"/>
    </row>
    <row r="8071" spans="1:11">
      <c r="A8071" s="67" t="s">
        <v>4263</v>
      </c>
      <c r="B8071" s="68" t="s">
        <v>4213</v>
      </c>
      <c r="C8071" s="68" t="s">
        <v>3783</v>
      </c>
      <c r="D8071" s="68" t="s">
        <v>3784</v>
      </c>
      <c r="E8071" s="68" t="s">
        <v>4625</v>
      </c>
      <c r="F8071" s="68" t="s">
        <v>4625</v>
      </c>
      <c r="G8071" s="68" t="s">
        <v>4563</v>
      </c>
      <c r="H8071" s="69">
        <v>2399461</v>
      </c>
      <c r="I8071" s="68" t="s">
        <v>5153</v>
      </c>
      <c r="J8071" s="70"/>
      <c r="K8071" s="68"/>
    </row>
    <row r="8072" spans="1:11">
      <c r="A8072" s="67" t="s">
        <v>4433</v>
      </c>
      <c r="B8072" s="68" t="s">
        <v>4434</v>
      </c>
      <c r="C8072" s="68" t="s">
        <v>3783</v>
      </c>
      <c r="D8072" s="68" t="s">
        <v>3784</v>
      </c>
      <c r="E8072" s="68" t="s">
        <v>4625</v>
      </c>
      <c r="F8072" s="68" t="s">
        <v>4625</v>
      </c>
      <c r="G8072" s="68" t="s">
        <v>4563</v>
      </c>
      <c r="H8072" s="69">
        <v>2131965</v>
      </c>
      <c r="I8072" s="68" t="s">
        <v>5153</v>
      </c>
      <c r="J8072" s="70"/>
      <c r="K8072" s="68"/>
    </row>
    <row r="8073" spans="1:11">
      <c r="A8073" s="67" t="s">
        <v>3813</v>
      </c>
      <c r="B8073" s="68" t="s">
        <v>3814</v>
      </c>
      <c r="C8073" s="68" t="s">
        <v>3805</v>
      </c>
      <c r="D8073" s="68" t="s">
        <v>3806</v>
      </c>
      <c r="E8073" s="68" t="s">
        <v>4625</v>
      </c>
      <c r="F8073" s="68" t="s">
        <v>4625</v>
      </c>
      <c r="G8073" s="68" t="s">
        <v>4563</v>
      </c>
      <c r="H8073" s="69">
        <v>5106574</v>
      </c>
      <c r="I8073" s="68" t="s">
        <v>5153</v>
      </c>
      <c r="J8073" s="70"/>
      <c r="K8073" s="68"/>
    </row>
    <row r="8074" spans="1:11">
      <c r="A8074" s="67" t="s">
        <v>3815</v>
      </c>
      <c r="B8074" s="68" t="s">
        <v>3816</v>
      </c>
      <c r="C8074" s="68" t="s">
        <v>3805</v>
      </c>
      <c r="D8074" s="68" t="s">
        <v>3806</v>
      </c>
      <c r="E8074" s="68" t="s">
        <v>4625</v>
      </c>
      <c r="F8074" s="68" t="s">
        <v>4625</v>
      </c>
      <c r="G8074" s="68" t="s">
        <v>4563</v>
      </c>
      <c r="H8074" s="69">
        <v>8423129</v>
      </c>
      <c r="I8074" s="68" t="s">
        <v>5153</v>
      </c>
      <c r="J8074" s="70"/>
      <c r="K8074" s="68"/>
    </row>
    <row r="8075" spans="1:11">
      <c r="A8075" s="67" t="s">
        <v>4264</v>
      </c>
      <c r="B8075" s="68" t="s">
        <v>4265</v>
      </c>
      <c r="C8075" s="68" t="s">
        <v>3805</v>
      </c>
      <c r="D8075" s="68" t="s">
        <v>3806</v>
      </c>
      <c r="E8075" s="68" t="s">
        <v>4625</v>
      </c>
      <c r="F8075" s="68" t="s">
        <v>4625</v>
      </c>
      <c r="G8075" s="68" t="s">
        <v>4563</v>
      </c>
      <c r="H8075" s="69">
        <v>10491615</v>
      </c>
      <c r="I8075" s="68" t="s">
        <v>5153</v>
      </c>
      <c r="J8075" s="70"/>
      <c r="K8075" s="68"/>
    </row>
    <row r="8076" spans="1:11">
      <c r="A8076" s="67" t="s">
        <v>4435</v>
      </c>
      <c r="B8076" s="68" t="s">
        <v>4436</v>
      </c>
      <c r="C8076" s="68" t="s">
        <v>3805</v>
      </c>
      <c r="D8076" s="68" t="s">
        <v>3806</v>
      </c>
      <c r="E8076" s="68" t="s">
        <v>4625</v>
      </c>
      <c r="F8076" s="68" t="s">
        <v>4625</v>
      </c>
      <c r="G8076" s="68" t="s">
        <v>4563</v>
      </c>
      <c r="H8076" s="69">
        <v>650870</v>
      </c>
      <c r="I8076" s="68" t="s">
        <v>5153</v>
      </c>
      <c r="J8076" s="70"/>
      <c r="K8076" s="68"/>
    </row>
    <row r="8077" spans="1:11">
      <c r="A8077" s="67" t="s">
        <v>4437</v>
      </c>
      <c r="B8077" s="68" t="s">
        <v>4438</v>
      </c>
      <c r="C8077" s="68" t="s">
        <v>3805</v>
      </c>
      <c r="D8077" s="68" t="s">
        <v>3806</v>
      </c>
      <c r="E8077" s="68" t="s">
        <v>4625</v>
      </c>
      <c r="F8077" s="68" t="s">
        <v>4625</v>
      </c>
      <c r="G8077" s="68" t="s">
        <v>4563</v>
      </c>
      <c r="H8077" s="69">
        <v>126000</v>
      </c>
      <c r="I8077" s="68" t="s">
        <v>5153</v>
      </c>
      <c r="J8077" s="70"/>
      <c r="K8077" s="68"/>
    </row>
    <row r="8078" spans="1:11">
      <c r="A8078" s="67" t="s">
        <v>3834</v>
      </c>
      <c r="B8078" s="68" t="s">
        <v>3835</v>
      </c>
      <c r="C8078" s="68" t="s">
        <v>3824</v>
      </c>
      <c r="D8078" s="68" t="s">
        <v>3825</v>
      </c>
      <c r="E8078" s="68" t="s">
        <v>4625</v>
      </c>
      <c r="F8078" s="68" t="s">
        <v>4625</v>
      </c>
      <c r="G8078" s="68" t="s">
        <v>4563</v>
      </c>
      <c r="H8078" s="69">
        <v>1754432</v>
      </c>
      <c r="I8078" s="68" t="s">
        <v>5153</v>
      </c>
      <c r="J8078" s="70"/>
      <c r="K8078" s="68"/>
    </row>
    <row r="8079" spans="1:11">
      <c r="A8079" s="67" t="s">
        <v>3836</v>
      </c>
      <c r="B8079" s="68" t="s">
        <v>3837</v>
      </c>
      <c r="C8079" s="68" t="s">
        <v>3824</v>
      </c>
      <c r="D8079" s="68" t="s">
        <v>3825</v>
      </c>
      <c r="E8079" s="68" t="s">
        <v>4625</v>
      </c>
      <c r="F8079" s="68" t="s">
        <v>4625</v>
      </c>
      <c r="G8079" s="68" t="s">
        <v>4563</v>
      </c>
      <c r="H8079" s="69">
        <v>48578740</v>
      </c>
      <c r="I8079" s="68" t="s">
        <v>5153</v>
      </c>
      <c r="J8079" s="70"/>
      <c r="K8079" s="68"/>
    </row>
    <row r="8080" spans="1:11">
      <c r="A8080" s="67" t="s">
        <v>3838</v>
      </c>
      <c r="B8080" s="68" t="s">
        <v>3839</v>
      </c>
      <c r="C8080" s="68" t="s">
        <v>3824</v>
      </c>
      <c r="D8080" s="68" t="s">
        <v>3825</v>
      </c>
      <c r="E8080" s="68" t="s">
        <v>4625</v>
      </c>
      <c r="F8080" s="68" t="s">
        <v>4625</v>
      </c>
      <c r="G8080" s="68" t="s">
        <v>4563</v>
      </c>
      <c r="H8080" s="69">
        <v>18388376</v>
      </c>
      <c r="I8080" s="68" t="s">
        <v>5153</v>
      </c>
      <c r="J8080" s="70"/>
      <c r="K8080" s="68"/>
    </row>
    <row r="8081" spans="1:11">
      <c r="A8081" s="67" t="s">
        <v>3888</v>
      </c>
      <c r="B8081" s="68" t="s">
        <v>3889</v>
      </c>
      <c r="C8081" s="68" t="s">
        <v>3846</v>
      </c>
      <c r="D8081" s="68" t="s">
        <v>3847</v>
      </c>
      <c r="E8081" s="68" t="s">
        <v>4625</v>
      </c>
      <c r="F8081" s="68" t="s">
        <v>4625</v>
      </c>
      <c r="G8081" s="68" t="s">
        <v>4563</v>
      </c>
      <c r="H8081" s="69">
        <v>579553</v>
      </c>
      <c r="I8081" s="68" t="s">
        <v>5153</v>
      </c>
      <c r="J8081" s="70"/>
      <c r="K8081" s="68"/>
    </row>
    <row r="8082" spans="1:11">
      <c r="A8082" s="67" t="s">
        <v>3890</v>
      </c>
      <c r="B8082" s="68" t="s">
        <v>3891</v>
      </c>
      <c r="C8082" s="68" t="s">
        <v>3846</v>
      </c>
      <c r="D8082" s="68" t="s">
        <v>3847</v>
      </c>
      <c r="E8082" s="68" t="s">
        <v>4625</v>
      </c>
      <c r="F8082" s="68" t="s">
        <v>4625</v>
      </c>
      <c r="G8082" s="68" t="s">
        <v>4563</v>
      </c>
      <c r="H8082" s="69">
        <v>21108590</v>
      </c>
      <c r="I8082" s="68" t="s">
        <v>5153</v>
      </c>
      <c r="J8082" s="70"/>
      <c r="K8082" s="68"/>
    </row>
    <row r="8083" spans="1:11">
      <c r="A8083" s="67" t="s">
        <v>3892</v>
      </c>
      <c r="B8083" s="68" t="s">
        <v>3893</v>
      </c>
      <c r="C8083" s="68" t="s">
        <v>3846</v>
      </c>
      <c r="D8083" s="68" t="s">
        <v>3847</v>
      </c>
      <c r="E8083" s="68" t="s">
        <v>4625</v>
      </c>
      <c r="F8083" s="68" t="s">
        <v>4625</v>
      </c>
      <c r="G8083" s="68" t="s">
        <v>4563</v>
      </c>
      <c r="H8083" s="69">
        <v>9880432</v>
      </c>
      <c r="I8083" s="68" t="s">
        <v>5153</v>
      </c>
      <c r="J8083" s="70"/>
      <c r="K8083" s="68"/>
    </row>
    <row r="8084" spans="1:11">
      <c r="A8084" s="67" t="s">
        <v>3894</v>
      </c>
      <c r="B8084" s="68" t="s">
        <v>3895</v>
      </c>
      <c r="C8084" s="68" t="s">
        <v>3846</v>
      </c>
      <c r="D8084" s="68" t="s">
        <v>3847</v>
      </c>
      <c r="E8084" s="68" t="s">
        <v>4625</v>
      </c>
      <c r="F8084" s="68" t="s">
        <v>4625</v>
      </c>
      <c r="G8084" s="68" t="s">
        <v>4563</v>
      </c>
      <c r="H8084" s="69">
        <v>206993662</v>
      </c>
      <c r="I8084" s="68" t="s">
        <v>5153</v>
      </c>
      <c r="J8084" s="70"/>
      <c r="K8084" s="68"/>
    </row>
    <row r="8085" spans="1:11">
      <c r="A8085" s="67" t="s">
        <v>4348</v>
      </c>
      <c r="B8085" s="68" t="s">
        <v>4349</v>
      </c>
      <c r="C8085" s="68" t="s">
        <v>3846</v>
      </c>
      <c r="D8085" s="68" t="s">
        <v>3847</v>
      </c>
      <c r="E8085" s="68" t="s">
        <v>4625</v>
      </c>
      <c r="F8085" s="68" t="s">
        <v>4625</v>
      </c>
      <c r="G8085" s="68" t="s">
        <v>4563</v>
      </c>
      <c r="H8085" s="69">
        <v>3561207</v>
      </c>
      <c r="I8085" s="68" t="s">
        <v>5153</v>
      </c>
      <c r="J8085" s="70"/>
      <c r="K8085" s="68"/>
    </row>
    <row r="8086" spans="1:11">
      <c r="A8086" s="67" t="s">
        <v>3914</v>
      </c>
      <c r="B8086" s="68" t="s">
        <v>3915</v>
      </c>
      <c r="C8086" s="68" t="s">
        <v>3900</v>
      </c>
      <c r="D8086" s="68" t="s">
        <v>3901</v>
      </c>
      <c r="E8086" s="68" t="s">
        <v>4625</v>
      </c>
      <c r="F8086" s="68" t="s">
        <v>4625</v>
      </c>
      <c r="G8086" s="68" t="s">
        <v>4563</v>
      </c>
      <c r="H8086" s="69">
        <v>7074973</v>
      </c>
      <c r="I8086" s="68" t="s">
        <v>5153</v>
      </c>
      <c r="J8086" s="70"/>
      <c r="K8086" s="68"/>
    </row>
    <row r="8087" spans="1:11">
      <c r="A8087" s="67" t="s">
        <v>4441</v>
      </c>
      <c r="B8087" s="68" t="s">
        <v>4442</v>
      </c>
      <c r="C8087" s="68" t="s">
        <v>3900</v>
      </c>
      <c r="D8087" s="68" t="s">
        <v>3901</v>
      </c>
      <c r="E8087" s="68" t="s">
        <v>4625</v>
      </c>
      <c r="F8087" s="68" t="s">
        <v>4625</v>
      </c>
      <c r="G8087" s="68" t="s">
        <v>4563</v>
      </c>
      <c r="H8087" s="69">
        <v>3318804</v>
      </c>
      <c r="I8087" s="68" t="s">
        <v>5153</v>
      </c>
      <c r="J8087" s="70"/>
      <c r="K8087" s="68"/>
    </row>
    <row r="8088" spans="1:11">
      <c r="A8088" s="67" t="s">
        <v>4273</v>
      </c>
      <c r="B8088" s="68" t="s">
        <v>4274</v>
      </c>
      <c r="C8088" s="68" t="s">
        <v>3970</v>
      </c>
      <c r="D8088" s="68" t="s">
        <v>3971</v>
      </c>
      <c r="E8088" s="68" t="s">
        <v>4625</v>
      </c>
      <c r="F8088" s="68" t="s">
        <v>4625</v>
      </c>
      <c r="G8088" s="68" t="s">
        <v>4563</v>
      </c>
      <c r="H8088" s="69">
        <v>8383908</v>
      </c>
      <c r="I8088" s="68" t="s">
        <v>5153</v>
      </c>
      <c r="J8088" s="70"/>
      <c r="K8088" s="68"/>
    </row>
    <row r="8089" spans="1:11">
      <c r="A8089" s="67" t="s">
        <v>5076</v>
      </c>
      <c r="B8089" s="68" t="s">
        <v>4667</v>
      </c>
      <c r="C8089" s="68" t="s">
        <v>3970</v>
      </c>
      <c r="D8089" s="68" t="s">
        <v>3971</v>
      </c>
      <c r="E8089" s="68" t="s">
        <v>4625</v>
      </c>
      <c r="F8089" s="68" t="s">
        <v>4625</v>
      </c>
      <c r="G8089" s="68" t="s">
        <v>4563</v>
      </c>
      <c r="H8089" s="69">
        <v>108633</v>
      </c>
      <c r="I8089" s="68" t="s">
        <v>5153</v>
      </c>
      <c r="J8089" s="70"/>
      <c r="K8089" s="68"/>
    </row>
    <row r="8090" spans="1:11">
      <c r="A8090" s="67" t="s">
        <v>4028</v>
      </c>
      <c r="B8090" s="68" t="s">
        <v>4029</v>
      </c>
      <c r="C8090" s="68" t="s">
        <v>4022</v>
      </c>
      <c r="D8090" s="68" t="s">
        <v>4023</v>
      </c>
      <c r="E8090" s="68" t="s">
        <v>4625</v>
      </c>
      <c r="F8090" s="68" t="s">
        <v>4625</v>
      </c>
      <c r="G8090" s="68" t="s">
        <v>4563</v>
      </c>
      <c r="H8090" s="69">
        <v>4717121</v>
      </c>
      <c r="I8090" s="68" t="s">
        <v>5153</v>
      </c>
      <c r="J8090" s="70"/>
      <c r="K8090" s="68"/>
    </row>
    <row r="8091" spans="1:11">
      <c r="A8091" s="67" t="s">
        <v>4228</v>
      </c>
      <c r="B8091" s="68" t="s">
        <v>4229</v>
      </c>
      <c r="C8091" s="68" t="s">
        <v>4042</v>
      </c>
      <c r="D8091" s="68" t="s">
        <v>4043</v>
      </c>
      <c r="E8091" s="68" t="s">
        <v>4625</v>
      </c>
      <c r="F8091" s="68" t="s">
        <v>4625</v>
      </c>
      <c r="G8091" s="68" t="s">
        <v>4563</v>
      </c>
      <c r="H8091" s="69">
        <v>490023</v>
      </c>
      <c r="I8091" s="68" t="s">
        <v>5153</v>
      </c>
      <c r="J8091" s="70"/>
      <c r="K8091" s="68"/>
    </row>
    <row r="8092" spans="1:11">
      <c r="A8092" s="67" t="s">
        <v>4080</v>
      </c>
      <c r="B8092" s="68" t="s">
        <v>4081</v>
      </c>
      <c r="C8092" s="68" t="s">
        <v>4072</v>
      </c>
      <c r="D8092" s="68" t="s">
        <v>4073</v>
      </c>
      <c r="E8092" s="68" t="s">
        <v>4625</v>
      </c>
      <c r="F8092" s="68" t="s">
        <v>4625</v>
      </c>
      <c r="G8092" s="68" t="s">
        <v>4563</v>
      </c>
      <c r="H8092" s="69">
        <v>9627282</v>
      </c>
      <c r="I8092" s="68" t="s">
        <v>5153</v>
      </c>
      <c r="J8092" s="70"/>
      <c r="K8092" s="68"/>
    </row>
    <row r="8093" spans="1:11">
      <c r="A8093" s="67" t="s">
        <v>4467</v>
      </c>
      <c r="B8093" s="68" t="s">
        <v>4468</v>
      </c>
      <c r="C8093" s="68" t="s">
        <v>4072</v>
      </c>
      <c r="D8093" s="68" t="s">
        <v>4073</v>
      </c>
      <c r="E8093" s="68" t="s">
        <v>4625</v>
      </c>
      <c r="F8093" s="68" t="s">
        <v>4625</v>
      </c>
      <c r="G8093" s="68" t="s">
        <v>4563</v>
      </c>
      <c r="H8093" s="69">
        <v>6116542</v>
      </c>
      <c r="I8093" s="68" t="s">
        <v>5153</v>
      </c>
      <c r="J8093" s="70"/>
      <c r="K8093" s="68"/>
    </row>
    <row r="8094" spans="1:11">
      <c r="A8094" s="67" t="s">
        <v>4628</v>
      </c>
      <c r="B8094" s="68" t="s">
        <v>4629</v>
      </c>
      <c r="C8094" s="68" t="s">
        <v>4072</v>
      </c>
      <c r="D8094" s="68" t="s">
        <v>4073</v>
      </c>
      <c r="E8094" s="68" t="s">
        <v>4625</v>
      </c>
      <c r="F8094" s="68" t="s">
        <v>4625</v>
      </c>
      <c r="G8094" s="68" t="s">
        <v>4563</v>
      </c>
      <c r="H8094" s="69">
        <v>508412</v>
      </c>
      <c r="I8094" s="68" t="s">
        <v>5153</v>
      </c>
      <c r="J8094" s="70"/>
      <c r="K8094" s="68"/>
    </row>
    <row r="8095" spans="1:11">
      <c r="A8095" s="67" t="s">
        <v>4500</v>
      </c>
      <c r="B8095" s="68" t="s">
        <v>4501</v>
      </c>
      <c r="C8095" s="68" t="s">
        <v>4166</v>
      </c>
      <c r="D8095" s="68" t="s">
        <v>4167</v>
      </c>
      <c r="E8095" s="68" t="s">
        <v>4625</v>
      </c>
      <c r="F8095" s="68" t="s">
        <v>4625</v>
      </c>
      <c r="G8095" s="68" t="s">
        <v>4563</v>
      </c>
      <c r="H8095" s="69">
        <v>12377323</v>
      </c>
      <c r="I8095" s="68" t="s">
        <v>5153</v>
      </c>
      <c r="J8095" s="70"/>
      <c r="K8095" s="68"/>
    </row>
    <row r="8096" spans="1:11">
      <c r="A8096" s="67" t="s">
        <v>4502</v>
      </c>
      <c r="B8096" s="68" t="s">
        <v>4225</v>
      </c>
      <c r="C8096" s="68" t="s">
        <v>4174</v>
      </c>
      <c r="D8096" s="68" t="s">
        <v>4175</v>
      </c>
      <c r="E8096" s="68" t="s">
        <v>4625</v>
      </c>
      <c r="F8096" s="68" t="s">
        <v>4625</v>
      </c>
      <c r="G8096" s="68" t="s">
        <v>4563</v>
      </c>
      <c r="H8096" s="69">
        <v>60767</v>
      </c>
      <c r="I8096" s="68" t="s">
        <v>5153</v>
      </c>
      <c r="J8096" s="70"/>
      <c r="K8096" s="68"/>
    </row>
    <row r="8097" spans="1:11">
      <c r="A8097" s="67" t="s">
        <v>3597</v>
      </c>
      <c r="B8097" s="68" t="s">
        <v>3598</v>
      </c>
      <c r="C8097" s="68" t="s">
        <v>3583</v>
      </c>
      <c r="D8097" s="68" t="s">
        <v>3584</v>
      </c>
      <c r="E8097" s="68" t="s">
        <v>4630</v>
      </c>
      <c r="F8097" s="68" t="s">
        <v>4630</v>
      </c>
      <c r="G8097" s="68" t="s">
        <v>4567</v>
      </c>
      <c r="H8097" s="69">
        <v>3192523</v>
      </c>
      <c r="I8097" s="68" t="s">
        <v>5153</v>
      </c>
      <c r="J8097" s="70"/>
      <c r="K8097" s="68"/>
    </row>
    <row r="8098" spans="1:11">
      <c r="A8098" s="67" t="s">
        <v>3615</v>
      </c>
      <c r="B8098" s="68" t="s">
        <v>3616</v>
      </c>
      <c r="C8098" s="68" t="s">
        <v>3607</v>
      </c>
      <c r="D8098" s="68" t="s">
        <v>3608</v>
      </c>
      <c r="E8098" s="68" t="s">
        <v>4630</v>
      </c>
      <c r="F8098" s="68" t="s">
        <v>4630</v>
      </c>
      <c r="G8098" s="68" t="s">
        <v>4567</v>
      </c>
      <c r="H8098" s="69">
        <v>471500</v>
      </c>
      <c r="I8098" s="68" t="s">
        <v>5153</v>
      </c>
      <c r="J8098" s="70"/>
      <c r="K8098" s="68"/>
    </row>
    <row r="8099" spans="1:11">
      <c r="A8099" s="67" t="s">
        <v>3617</v>
      </c>
      <c r="B8099" s="68" t="s">
        <v>3618</v>
      </c>
      <c r="C8099" s="68" t="s">
        <v>3607</v>
      </c>
      <c r="D8099" s="68" t="s">
        <v>3608</v>
      </c>
      <c r="E8099" s="68" t="s">
        <v>4630</v>
      </c>
      <c r="F8099" s="68" t="s">
        <v>4630</v>
      </c>
      <c r="G8099" s="68" t="s">
        <v>4567</v>
      </c>
      <c r="H8099" s="69">
        <v>436510</v>
      </c>
      <c r="I8099" s="68" t="s">
        <v>5153</v>
      </c>
      <c r="J8099" s="70"/>
      <c r="K8099" s="68"/>
    </row>
    <row r="8100" spans="1:11">
      <c r="A8100" s="67" t="s">
        <v>3623</v>
      </c>
      <c r="B8100" s="68" t="s">
        <v>3624</v>
      </c>
      <c r="C8100" s="68" t="s">
        <v>3625</v>
      </c>
      <c r="D8100" s="68" t="s">
        <v>3626</v>
      </c>
      <c r="E8100" s="68" t="s">
        <v>4630</v>
      </c>
      <c r="F8100" s="68" t="s">
        <v>4630</v>
      </c>
      <c r="G8100" s="68" t="s">
        <v>4567</v>
      </c>
      <c r="H8100" s="69">
        <v>7993366</v>
      </c>
      <c r="I8100" s="68" t="s">
        <v>5153</v>
      </c>
      <c r="J8100" s="70"/>
      <c r="K8100" s="68"/>
    </row>
    <row r="8101" spans="1:11">
      <c r="A8101" s="67" t="s">
        <v>3627</v>
      </c>
      <c r="B8101" s="68" t="s">
        <v>3628</v>
      </c>
      <c r="C8101" s="68" t="s">
        <v>3625</v>
      </c>
      <c r="D8101" s="68" t="s">
        <v>3626</v>
      </c>
      <c r="E8101" s="68" t="s">
        <v>4630</v>
      </c>
      <c r="F8101" s="68" t="s">
        <v>4630</v>
      </c>
      <c r="G8101" s="68" t="s">
        <v>4567</v>
      </c>
      <c r="H8101" s="69">
        <v>105840</v>
      </c>
      <c r="I8101" s="68" t="s">
        <v>5153</v>
      </c>
      <c r="J8101" s="70"/>
      <c r="K8101" s="68"/>
    </row>
    <row r="8102" spans="1:11">
      <c r="A8102" s="67" t="s">
        <v>3629</v>
      </c>
      <c r="B8102" s="68" t="s">
        <v>3630</v>
      </c>
      <c r="C8102" s="68" t="s">
        <v>3625</v>
      </c>
      <c r="D8102" s="68" t="s">
        <v>3626</v>
      </c>
      <c r="E8102" s="68" t="s">
        <v>4630</v>
      </c>
      <c r="F8102" s="68" t="s">
        <v>4630</v>
      </c>
      <c r="G8102" s="68" t="s">
        <v>4567</v>
      </c>
      <c r="H8102" s="69">
        <v>358952</v>
      </c>
      <c r="I8102" s="68" t="s">
        <v>5153</v>
      </c>
      <c r="J8102" s="70"/>
      <c r="K8102" s="68"/>
    </row>
    <row r="8103" spans="1:11">
      <c r="A8103" s="67" t="s">
        <v>3631</v>
      </c>
      <c r="B8103" s="68" t="s">
        <v>3632</v>
      </c>
      <c r="C8103" s="68" t="s">
        <v>3625</v>
      </c>
      <c r="D8103" s="68" t="s">
        <v>3626</v>
      </c>
      <c r="E8103" s="68" t="s">
        <v>4630</v>
      </c>
      <c r="F8103" s="68" t="s">
        <v>4630</v>
      </c>
      <c r="G8103" s="68" t="s">
        <v>4567</v>
      </c>
      <c r="H8103" s="69">
        <v>470516</v>
      </c>
      <c r="I8103" s="68" t="s">
        <v>5153</v>
      </c>
      <c r="J8103" s="70"/>
      <c r="K8103" s="68"/>
    </row>
    <row r="8104" spans="1:11">
      <c r="A8104" s="67" t="s">
        <v>3643</v>
      </c>
      <c r="B8104" s="68" t="s">
        <v>3644</v>
      </c>
      <c r="C8104" s="68" t="s">
        <v>3625</v>
      </c>
      <c r="D8104" s="68" t="s">
        <v>3626</v>
      </c>
      <c r="E8104" s="68" t="s">
        <v>4630</v>
      </c>
      <c r="F8104" s="68" t="s">
        <v>4630</v>
      </c>
      <c r="G8104" s="68" t="s">
        <v>4567</v>
      </c>
      <c r="H8104" s="69">
        <v>1176878</v>
      </c>
      <c r="I8104" s="68" t="s">
        <v>5153</v>
      </c>
      <c r="J8104" s="70"/>
      <c r="K8104" s="68"/>
    </row>
    <row r="8105" spans="1:11">
      <c r="A8105" s="67" t="s">
        <v>3645</v>
      </c>
      <c r="B8105" s="68" t="s">
        <v>3646</v>
      </c>
      <c r="C8105" s="68" t="s">
        <v>3625</v>
      </c>
      <c r="D8105" s="68" t="s">
        <v>3626</v>
      </c>
      <c r="E8105" s="68" t="s">
        <v>4630</v>
      </c>
      <c r="F8105" s="68" t="s">
        <v>4630</v>
      </c>
      <c r="G8105" s="68" t="s">
        <v>4567</v>
      </c>
      <c r="H8105" s="69">
        <v>517397</v>
      </c>
      <c r="I8105" s="68" t="s">
        <v>5153</v>
      </c>
      <c r="J8105" s="70"/>
      <c r="K8105" s="68"/>
    </row>
    <row r="8106" spans="1:11">
      <c r="A8106" s="67" t="s">
        <v>4226</v>
      </c>
      <c r="B8106" s="68" t="s">
        <v>4227</v>
      </c>
      <c r="C8106" s="68" t="s">
        <v>3625</v>
      </c>
      <c r="D8106" s="68" t="s">
        <v>3626</v>
      </c>
      <c r="E8106" s="68" t="s">
        <v>4630</v>
      </c>
      <c r="F8106" s="68" t="s">
        <v>4630</v>
      </c>
      <c r="G8106" s="68" t="s">
        <v>4567</v>
      </c>
      <c r="H8106" s="69">
        <v>125431</v>
      </c>
      <c r="I8106" s="68" t="s">
        <v>5153</v>
      </c>
      <c r="J8106" s="70"/>
      <c r="K8106" s="68"/>
    </row>
    <row r="8107" spans="1:11">
      <c r="A8107" s="67" t="s">
        <v>4400</v>
      </c>
      <c r="B8107" s="68" t="s">
        <v>4401</v>
      </c>
      <c r="C8107" s="68" t="s">
        <v>3625</v>
      </c>
      <c r="D8107" s="68" t="s">
        <v>3626</v>
      </c>
      <c r="E8107" s="68" t="s">
        <v>4630</v>
      </c>
      <c r="F8107" s="68" t="s">
        <v>4630</v>
      </c>
      <c r="G8107" s="68" t="s">
        <v>4567</v>
      </c>
      <c r="H8107" s="69">
        <v>6841080</v>
      </c>
      <c r="I8107" s="68" t="s">
        <v>5153</v>
      </c>
      <c r="J8107" s="70"/>
      <c r="K8107" s="68"/>
    </row>
    <row r="8108" spans="1:11">
      <c r="A8108" s="67" t="s">
        <v>3669</v>
      </c>
      <c r="B8108" s="68" t="s">
        <v>3670</v>
      </c>
      <c r="C8108" s="68" t="s">
        <v>3651</v>
      </c>
      <c r="D8108" s="68" t="s">
        <v>3652</v>
      </c>
      <c r="E8108" s="68" t="s">
        <v>4630</v>
      </c>
      <c r="F8108" s="68" t="s">
        <v>4630</v>
      </c>
      <c r="G8108" s="68" t="s">
        <v>4567</v>
      </c>
      <c r="H8108" s="69">
        <v>148166</v>
      </c>
      <c r="I8108" s="68" t="s">
        <v>5153</v>
      </c>
      <c r="J8108" s="70"/>
      <c r="K8108" s="68"/>
    </row>
    <row r="8109" spans="1:11">
      <c r="A8109" s="67" t="s">
        <v>3739</v>
      </c>
      <c r="B8109" s="68" t="s">
        <v>3740</v>
      </c>
      <c r="C8109" s="68" t="s">
        <v>3693</v>
      </c>
      <c r="D8109" s="68" t="s">
        <v>3694</v>
      </c>
      <c r="E8109" s="68" t="s">
        <v>4630</v>
      </c>
      <c r="F8109" s="68" t="s">
        <v>4630</v>
      </c>
      <c r="G8109" s="68" t="s">
        <v>4567</v>
      </c>
      <c r="H8109" s="69">
        <v>685005</v>
      </c>
      <c r="I8109" s="68" t="s">
        <v>5153</v>
      </c>
      <c r="J8109" s="70"/>
      <c r="K8109" s="68"/>
    </row>
    <row r="8110" spans="1:11">
      <c r="A8110" s="67" t="s">
        <v>3741</v>
      </c>
      <c r="B8110" s="68" t="s">
        <v>3742</v>
      </c>
      <c r="C8110" s="68" t="s">
        <v>3693</v>
      </c>
      <c r="D8110" s="68" t="s">
        <v>3694</v>
      </c>
      <c r="E8110" s="68" t="s">
        <v>4630</v>
      </c>
      <c r="F8110" s="68" t="s">
        <v>4630</v>
      </c>
      <c r="G8110" s="68" t="s">
        <v>4567</v>
      </c>
      <c r="H8110" s="69">
        <v>160570</v>
      </c>
      <c r="I8110" s="68" t="s">
        <v>5153</v>
      </c>
      <c r="J8110" s="70"/>
      <c r="K8110" s="68"/>
    </row>
    <row r="8111" spans="1:11">
      <c r="A8111" s="67" t="s">
        <v>4626</v>
      </c>
      <c r="B8111" s="68" t="s">
        <v>4627</v>
      </c>
      <c r="C8111" s="68" t="s">
        <v>3693</v>
      </c>
      <c r="D8111" s="68" t="s">
        <v>3694</v>
      </c>
      <c r="E8111" s="68" t="s">
        <v>4630</v>
      </c>
      <c r="F8111" s="68" t="s">
        <v>4630</v>
      </c>
      <c r="G8111" s="68" t="s">
        <v>4567</v>
      </c>
      <c r="H8111" s="69">
        <v>1530360</v>
      </c>
      <c r="I8111" s="68" t="s">
        <v>5153</v>
      </c>
      <c r="J8111" s="70"/>
      <c r="K8111" s="68"/>
    </row>
    <row r="8112" spans="1:11">
      <c r="A8112" s="67" t="s">
        <v>4425</v>
      </c>
      <c r="B8112" s="68" t="s">
        <v>4426</v>
      </c>
      <c r="C8112" s="68" t="s">
        <v>3693</v>
      </c>
      <c r="D8112" s="68" t="s">
        <v>3694</v>
      </c>
      <c r="E8112" s="68" t="s">
        <v>4630</v>
      </c>
      <c r="F8112" s="68" t="s">
        <v>4630</v>
      </c>
      <c r="G8112" s="68" t="s">
        <v>4567</v>
      </c>
      <c r="H8112" s="69">
        <v>318750</v>
      </c>
      <c r="I8112" s="68" t="s">
        <v>5153</v>
      </c>
      <c r="J8112" s="70"/>
      <c r="K8112" s="68"/>
    </row>
    <row r="8113" spans="1:11">
      <c r="A8113" s="67" t="s">
        <v>4312</v>
      </c>
      <c r="B8113" s="68" t="s">
        <v>4313</v>
      </c>
      <c r="C8113" s="68" t="s">
        <v>3783</v>
      </c>
      <c r="D8113" s="68" t="s">
        <v>3784</v>
      </c>
      <c r="E8113" s="68" t="s">
        <v>4630</v>
      </c>
      <c r="F8113" s="68" t="s">
        <v>4630</v>
      </c>
      <c r="G8113" s="68" t="s">
        <v>4567</v>
      </c>
      <c r="H8113" s="69">
        <v>0</v>
      </c>
      <c r="I8113" s="68" t="s">
        <v>5153</v>
      </c>
      <c r="J8113" s="70"/>
      <c r="K8113" s="68"/>
    </row>
    <row r="8114" spans="1:11">
      <c r="A8114" s="67" t="s">
        <v>4263</v>
      </c>
      <c r="B8114" s="68" t="s">
        <v>4213</v>
      </c>
      <c r="C8114" s="68" t="s">
        <v>3783</v>
      </c>
      <c r="D8114" s="68" t="s">
        <v>3784</v>
      </c>
      <c r="E8114" s="68" t="s">
        <v>4630</v>
      </c>
      <c r="F8114" s="68" t="s">
        <v>4630</v>
      </c>
      <c r="G8114" s="68" t="s">
        <v>4567</v>
      </c>
      <c r="H8114" s="69">
        <v>58979</v>
      </c>
      <c r="I8114" s="68" t="s">
        <v>5153</v>
      </c>
      <c r="J8114" s="70"/>
      <c r="K8114" s="68"/>
    </row>
    <row r="8115" spans="1:11">
      <c r="A8115" s="67" t="s">
        <v>3815</v>
      </c>
      <c r="B8115" s="68" t="s">
        <v>3816</v>
      </c>
      <c r="C8115" s="68" t="s">
        <v>3805</v>
      </c>
      <c r="D8115" s="68" t="s">
        <v>3806</v>
      </c>
      <c r="E8115" s="68" t="s">
        <v>4630</v>
      </c>
      <c r="F8115" s="68" t="s">
        <v>4630</v>
      </c>
      <c r="G8115" s="68" t="s">
        <v>4567</v>
      </c>
      <c r="H8115" s="69">
        <v>217640</v>
      </c>
      <c r="I8115" s="68" t="s">
        <v>5153</v>
      </c>
      <c r="J8115" s="70"/>
      <c r="K8115" s="68"/>
    </row>
    <row r="8116" spans="1:11">
      <c r="A8116" s="67" t="s">
        <v>3834</v>
      </c>
      <c r="B8116" s="68" t="s">
        <v>3835</v>
      </c>
      <c r="C8116" s="68" t="s">
        <v>3824</v>
      </c>
      <c r="D8116" s="68" t="s">
        <v>3825</v>
      </c>
      <c r="E8116" s="68" t="s">
        <v>4630</v>
      </c>
      <c r="F8116" s="68" t="s">
        <v>4630</v>
      </c>
      <c r="G8116" s="68" t="s">
        <v>4567</v>
      </c>
      <c r="H8116" s="69">
        <v>217925</v>
      </c>
      <c r="I8116" s="68" t="s">
        <v>5153</v>
      </c>
      <c r="J8116" s="70"/>
      <c r="K8116" s="68"/>
    </row>
    <row r="8117" spans="1:11">
      <c r="A8117" s="67" t="s">
        <v>4631</v>
      </c>
      <c r="B8117" s="68" t="s">
        <v>4632</v>
      </c>
      <c r="C8117" s="68" t="s">
        <v>3824</v>
      </c>
      <c r="D8117" s="68" t="s">
        <v>3825</v>
      </c>
      <c r="E8117" s="68" t="s">
        <v>4630</v>
      </c>
      <c r="F8117" s="68" t="s">
        <v>4630</v>
      </c>
      <c r="G8117" s="68" t="s">
        <v>4567</v>
      </c>
      <c r="H8117" s="69">
        <v>462951</v>
      </c>
      <c r="I8117" s="68" t="s">
        <v>5153</v>
      </c>
      <c r="J8117" s="70"/>
      <c r="K8117" s="68"/>
    </row>
    <row r="8118" spans="1:11">
      <c r="A8118" s="67" t="s">
        <v>3836</v>
      </c>
      <c r="B8118" s="68" t="s">
        <v>3837</v>
      </c>
      <c r="C8118" s="68" t="s">
        <v>3824</v>
      </c>
      <c r="D8118" s="68" t="s">
        <v>3825</v>
      </c>
      <c r="E8118" s="68" t="s">
        <v>4630</v>
      </c>
      <c r="F8118" s="68" t="s">
        <v>4630</v>
      </c>
      <c r="G8118" s="68" t="s">
        <v>4567</v>
      </c>
      <c r="H8118" s="69">
        <v>16139508</v>
      </c>
      <c r="I8118" s="68" t="s">
        <v>5153</v>
      </c>
      <c r="J8118" s="70"/>
      <c r="K8118" s="68"/>
    </row>
    <row r="8119" spans="1:11">
      <c r="A8119" s="67" t="s">
        <v>3838</v>
      </c>
      <c r="B8119" s="68" t="s">
        <v>3839</v>
      </c>
      <c r="C8119" s="68" t="s">
        <v>3824</v>
      </c>
      <c r="D8119" s="68" t="s">
        <v>3825</v>
      </c>
      <c r="E8119" s="68" t="s">
        <v>4630</v>
      </c>
      <c r="F8119" s="68" t="s">
        <v>4630</v>
      </c>
      <c r="G8119" s="68" t="s">
        <v>4567</v>
      </c>
      <c r="H8119" s="69">
        <v>5351315</v>
      </c>
      <c r="I8119" s="68" t="s">
        <v>5153</v>
      </c>
      <c r="J8119" s="70"/>
      <c r="K8119" s="68"/>
    </row>
    <row r="8120" spans="1:11">
      <c r="A8120" s="67" t="s">
        <v>4212</v>
      </c>
      <c r="B8120" s="68" t="s">
        <v>4213</v>
      </c>
      <c r="C8120" s="68" t="s">
        <v>3824</v>
      </c>
      <c r="D8120" s="68" t="s">
        <v>3825</v>
      </c>
      <c r="E8120" s="68" t="s">
        <v>4630</v>
      </c>
      <c r="F8120" s="68" t="s">
        <v>4630</v>
      </c>
      <c r="G8120" s="68" t="s">
        <v>4567</v>
      </c>
      <c r="H8120" s="69">
        <v>1175000</v>
      </c>
      <c r="I8120" s="68" t="s">
        <v>5153</v>
      </c>
      <c r="J8120" s="70"/>
      <c r="K8120" s="68"/>
    </row>
    <row r="8121" spans="1:11">
      <c r="A8121" s="67" t="s">
        <v>3890</v>
      </c>
      <c r="B8121" s="68" t="s">
        <v>3891</v>
      </c>
      <c r="C8121" s="68" t="s">
        <v>3846</v>
      </c>
      <c r="D8121" s="68" t="s">
        <v>3847</v>
      </c>
      <c r="E8121" s="68" t="s">
        <v>4630</v>
      </c>
      <c r="F8121" s="68" t="s">
        <v>4630</v>
      </c>
      <c r="G8121" s="68" t="s">
        <v>4567</v>
      </c>
      <c r="H8121" s="69">
        <v>4446279</v>
      </c>
      <c r="I8121" s="68" t="s">
        <v>5153</v>
      </c>
      <c r="J8121" s="70"/>
      <c r="K8121" s="68"/>
    </row>
    <row r="8122" spans="1:11">
      <c r="A8122" s="67" t="s">
        <v>3894</v>
      </c>
      <c r="B8122" s="68" t="s">
        <v>3895</v>
      </c>
      <c r="C8122" s="68" t="s">
        <v>3846</v>
      </c>
      <c r="D8122" s="68" t="s">
        <v>3847</v>
      </c>
      <c r="E8122" s="68" t="s">
        <v>4630</v>
      </c>
      <c r="F8122" s="68" t="s">
        <v>4630</v>
      </c>
      <c r="G8122" s="68" t="s">
        <v>4567</v>
      </c>
      <c r="H8122" s="69">
        <v>16463098</v>
      </c>
      <c r="I8122" s="68" t="s">
        <v>5153</v>
      </c>
      <c r="J8122" s="70"/>
      <c r="K8122" s="68"/>
    </row>
    <row r="8123" spans="1:11">
      <c r="A8123" s="67" t="s">
        <v>3914</v>
      </c>
      <c r="B8123" s="68" t="s">
        <v>3915</v>
      </c>
      <c r="C8123" s="68" t="s">
        <v>3900</v>
      </c>
      <c r="D8123" s="68" t="s">
        <v>3901</v>
      </c>
      <c r="E8123" s="68" t="s">
        <v>4630</v>
      </c>
      <c r="F8123" s="68" t="s">
        <v>4630</v>
      </c>
      <c r="G8123" s="68" t="s">
        <v>4567</v>
      </c>
      <c r="H8123" s="69">
        <v>2188657</v>
      </c>
      <c r="I8123" s="68" t="s">
        <v>5153</v>
      </c>
      <c r="J8123" s="70"/>
      <c r="K8123" s="68"/>
    </row>
    <row r="8124" spans="1:11">
      <c r="A8124" s="67" t="s">
        <v>3916</v>
      </c>
      <c r="B8124" s="68" t="s">
        <v>3917</v>
      </c>
      <c r="C8124" s="68" t="s">
        <v>3900</v>
      </c>
      <c r="D8124" s="68" t="s">
        <v>3901</v>
      </c>
      <c r="E8124" s="68" t="s">
        <v>4630</v>
      </c>
      <c r="F8124" s="68" t="s">
        <v>4630</v>
      </c>
      <c r="G8124" s="68" t="s">
        <v>4567</v>
      </c>
      <c r="H8124" s="69">
        <v>1343612</v>
      </c>
      <c r="I8124" s="68" t="s">
        <v>5153</v>
      </c>
      <c r="J8124" s="70"/>
      <c r="K8124" s="68"/>
    </row>
    <row r="8125" spans="1:11">
      <c r="A8125" s="67" t="s">
        <v>3962</v>
      </c>
      <c r="B8125" s="68" t="s">
        <v>3963</v>
      </c>
      <c r="C8125" s="68" t="s">
        <v>3952</v>
      </c>
      <c r="D8125" s="68" t="s">
        <v>3953</v>
      </c>
      <c r="E8125" s="68" t="s">
        <v>4630</v>
      </c>
      <c r="F8125" s="68" t="s">
        <v>4630</v>
      </c>
      <c r="G8125" s="68" t="s">
        <v>4567</v>
      </c>
      <c r="H8125" s="69">
        <v>223500</v>
      </c>
      <c r="I8125" s="68" t="s">
        <v>5153</v>
      </c>
      <c r="J8125" s="70"/>
      <c r="K8125" s="68"/>
    </row>
    <row r="8126" spans="1:11">
      <c r="A8126" s="182" t="s">
        <v>3994</v>
      </c>
      <c r="B8126" s="183" t="s">
        <v>3995</v>
      </c>
      <c r="C8126" s="183" t="s">
        <v>3970</v>
      </c>
      <c r="D8126" s="183" t="s">
        <v>3971</v>
      </c>
      <c r="E8126" s="183" t="s">
        <v>4630</v>
      </c>
      <c r="F8126" s="183" t="s">
        <v>4630</v>
      </c>
      <c r="G8126" s="183" t="s">
        <v>4567</v>
      </c>
      <c r="H8126" s="184">
        <v>318181</v>
      </c>
      <c r="I8126" s="183" t="s">
        <v>5153</v>
      </c>
      <c r="J8126" s="70"/>
      <c r="K8126" s="183"/>
    </row>
    <row r="8127" spans="1:11">
      <c r="A8127" s="67" t="s">
        <v>4282</v>
      </c>
      <c r="B8127" s="68" t="s">
        <v>4213</v>
      </c>
      <c r="C8127" s="68" t="s">
        <v>4004</v>
      </c>
      <c r="D8127" s="68" t="s">
        <v>4005</v>
      </c>
      <c r="E8127" s="68" t="s">
        <v>4630</v>
      </c>
      <c r="F8127" s="68" t="s">
        <v>4630</v>
      </c>
      <c r="G8127" s="68" t="s">
        <v>4567</v>
      </c>
      <c r="H8127" s="69">
        <v>305681</v>
      </c>
      <c r="I8127" s="68" t="s">
        <v>5153</v>
      </c>
      <c r="J8127" s="70"/>
      <c r="K8127" s="68"/>
    </row>
    <row r="8128" spans="1:11">
      <c r="A8128" s="67" t="s">
        <v>4080</v>
      </c>
      <c r="B8128" s="68" t="s">
        <v>4081</v>
      </c>
      <c r="C8128" s="68" t="s">
        <v>4072</v>
      </c>
      <c r="D8128" s="68" t="s">
        <v>4073</v>
      </c>
      <c r="E8128" s="68" t="s">
        <v>4630</v>
      </c>
      <c r="F8128" s="68" t="s">
        <v>4630</v>
      </c>
      <c r="G8128" s="68" t="s">
        <v>4567</v>
      </c>
      <c r="H8128" s="69">
        <v>894617</v>
      </c>
      <c r="I8128" s="68" t="s">
        <v>5153</v>
      </c>
      <c r="J8128" s="70"/>
      <c r="K8128" s="68"/>
    </row>
    <row r="8129" spans="1:11">
      <c r="A8129" s="67" t="s">
        <v>4467</v>
      </c>
      <c r="B8129" s="68" t="s">
        <v>4468</v>
      </c>
      <c r="C8129" s="68" t="s">
        <v>4072</v>
      </c>
      <c r="D8129" s="68" t="s">
        <v>4073</v>
      </c>
      <c r="E8129" s="68" t="s">
        <v>4630</v>
      </c>
      <c r="F8129" s="68" t="s">
        <v>4630</v>
      </c>
      <c r="G8129" s="68" t="s">
        <v>4567</v>
      </c>
      <c r="H8129" s="69">
        <v>135052</v>
      </c>
      <c r="I8129" s="68" t="s">
        <v>5153</v>
      </c>
      <c r="J8129" s="70"/>
      <c r="K8129" s="68"/>
    </row>
    <row r="8130" spans="1:11">
      <c r="A8130" s="67" t="s">
        <v>4132</v>
      </c>
      <c r="B8130" s="68" t="s">
        <v>4133</v>
      </c>
      <c r="C8130" s="68" t="s">
        <v>4126</v>
      </c>
      <c r="D8130" s="68" t="s">
        <v>4127</v>
      </c>
      <c r="E8130" s="68" t="s">
        <v>4630</v>
      </c>
      <c r="F8130" s="68" t="s">
        <v>4630</v>
      </c>
      <c r="G8130" s="68" t="s">
        <v>4567</v>
      </c>
      <c r="H8130" s="69">
        <v>855000</v>
      </c>
      <c r="I8130" s="68" t="s">
        <v>5153</v>
      </c>
      <c r="J8130" s="70"/>
      <c r="K8130" s="68"/>
    </row>
    <row r="8131" spans="1:11">
      <c r="A8131" s="67" t="s">
        <v>3597</v>
      </c>
      <c r="B8131" s="68" t="s">
        <v>3598</v>
      </c>
      <c r="C8131" s="68" t="s">
        <v>3583</v>
      </c>
      <c r="D8131" s="68" t="s">
        <v>3584</v>
      </c>
      <c r="E8131" s="68" t="s">
        <v>4630</v>
      </c>
      <c r="F8131" s="68" t="s">
        <v>4630</v>
      </c>
      <c r="G8131" s="68" t="s">
        <v>4567</v>
      </c>
      <c r="H8131" s="69">
        <v>3192524</v>
      </c>
      <c r="I8131" s="68" t="s">
        <v>5153</v>
      </c>
      <c r="J8131" s="70"/>
      <c r="K8131" s="68"/>
    </row>
    <row r="8132" spans="1:11">
      <c r="A8132" s="67" t="s">
        <v>3615</v>
      </c>
      <c r="B8132" s="68" t="s">
        <v>3616</v>
      </c>
      <c r="C8132" s="68" t="s">
        <v>3607</v>
      </c>
      <c r="D8132" s="68" t="s">
        <v>3608</v>
      </c>
      <c r="E8132" s="68" t="s">
        <v>4630</v>
      </c>
      <c r="F8132" s="68" t="s">
        <v>4630</v>
      </c>
      <c r="G8132" s="68" t="s">
        <v>4567</v>
      </c>
      <c r="H8132" s="69">
        <v>471500</v>
      </c>
      <c r="I8132" s="68" t="s">
        <v>5153</v>
      </c>
      <c r="J8132" s="70"/>
      <c r="K8132" s="68"/>
    </row>
    <row r="8133" spans="1:11">
      <c r="A8133" s="67" t="s">
        <v>3617</v>
      </c>
      <c r="B8133" s="68" t="s">
        <v>3618</v>
      </c>
      <c r="C8133" s="68" t="s">
        <v>3607</v>
      </c>
      <c r="D8133" s="68" t="s">
        <v>3608</v>
      </c>
      <c r="E8133" s="68" t="s">
        <v>4630</v>
      </c>
      <c r="F8133" s="68" t="s">
        <v>4630</v>
      </c>
      <c r="G8133" s="68" t="s">
        <v>4567</v>
      </c>
      <c r="H8133" s="69">
        <v>436510</v>
      </c>
      <c r="I8133" s="68" t="s">
        <v>5153</v>
      </c>
      <c r="J8133" s="70"/>
      <c r="K8133" s="68"/>
    </row>
    <row r="8134" spans="1:11">
      <c r="A8134" s="67" t="s">
        <v>3623</v>
      </c>
      <c r="B8134" s="68" t="s">
        <v>3624</v>
      </c>
      <c r="C8134" s="68" t="s">
        <v>3625</v>
      </c>
      <c r="D8134" s="68" t="s">
        <v>3626</v>
      </c>
      <c r="E8134" s="68" t="s">
        <v>4630</v>
      </c>
      <c r="F8134" s="68" t="s">
        <v>4630</v>
      </c>
      <c r="G8134" s="68" t="s">
        <v>4567</v>
      </c>
      <c r="H8134" s="69">
        <v>7746823</v>
      </c>
      <c r="I8134" s="68" t="s">
        <v>5153</v>
      </c>
      <c r="J8134" s="70"/>
      <c r="K8134" s="68"/>
    </row>
    <row r="8135" spans="1:11">
      <c r="A8135" s="67" t="s">
        <v>3627</v>
      </c>
      <c r="B8135" s="68" t="s">
        <v>3628</v>
      </c>
      <c r="C8135" s="68" t="s">
        <v>3625</v>
      </c>
      <c r="D8135" s="68" t="s">
        <v>3626</v>
      </c>
      <c r="E8135" s="68" t="s">
        <v>4630</v>
      </c>
      <c r="F8135" s="68" t="s">
        <v>4630</v>
      </c>
      <c r="G8135" s="68" t="s">
        <v>4567</v>
      </c>
      <c r="H8135" s="69">
        <v>52920</v>
      </c>
      <c r="I8135" s="68" t="s">
        <v>5153</v>
      </c>
      <c r="J8135" s="70"/>
      <c r="K8135" s="68"/>
    </row>
    <row r="8136" spans="1:11">
      <c r="A8136" s="67" t="s">
        <v>3629</v>
      </c>
      <c r="B8136" s="68" t="s">
        <v>3630</v>
      </c>
      <c r="C8136" s="68" t="s">
        <v>3625</v>
      </c>
      <c r="D8136" s="68" t="s">
        <v>3626</v>
      </c>
      <c r="E8136" s="68" t="s">
        <v>4630</v>
      </c>
      <c r="F8136" s="68" t="s">
        <v>4630</v>
      </c>
      <c r="G8136" s="68" t="s">
        <v>4567</v>
      </c>
      <c r="H8136" s="69">
        <v>179476</v>
      </c>
      <c r="I8136" s="68" t="s">
        <v>5153</v>
      </c>
      <c r="J8136" s="70"/>
      <c r="K8136" s="68"/>
    </row>
    <row r="8137" spans="1:11">
      <c r="A8137" s="67" t="s">
        <v>3631</v>
      </c>
      <c r="B8137" s="68" t="s">
        <v>3632</v>
      </c>
      <c r="C8137" s="68" t="s">
        <v>3625</v>
      </c>
      <c r="D8137" s="68" t="s">
        <v>3626</v>
      </c>
      <c r="E8137" s="68" t="s">
        <v>4630</v>
      </c>
      <c r="F8137" s="68" t="s">
        <v>4630</v>
      </c>
      <c r="G8137" s="68" t="s">
        <v>4567</v>
      </c>
      <c r="H8137" s="69">
        <v>470515</v>
      </c>
      <c r="I8137" s="68" t="s">
        <v>5153</v>
      </c>
      <c r="J8137" s="70"/>
      <c r="K8137" s="68"/>
    </row>
    <row r="8138" spans="1:11">
      <c r="A8138" s="67" t="s">
        <v>3643</v>
      </c>
      <c r="B8138" s="68" t="s">
        <v>3644</v>
      </c>
      <c r="C8138" s="68" t="s">
        <v>3625</v>
      </c>
      <c r="D8138" s="68" t="s">
        <v>3626</v>
      </c>
      <c r="E8138" s="68" t="s">
        <v>4630</v>
      </c>
      <c r="F8138" s="68" t="s">
        <v>4630</v>
      </c>
      <c r="G8138" s="68" t="s">
        <v>4567</v>
      </c>
      <c r="H8138" s="69">
        <v>1176880</v>
      </c>
      <c r="I8138" s="68" t="s">
        <v>5153</v>
      </c>
      <c r="J8138" s="70"/>
      <c r="K8138" s="68"/>
    </row>
    <row r="8139" spans="1:11">
      <c r="A8139" s="67" t="s">
        <v>3645</v>
      </c>
      <c r="B8139" s="68" t="s">
        <v>3646</v>
      </c>
      <c r="C8139" s="68" t="s">
        <v>3625</v>
      </c>
      <c r="D8139" s="68" t="s">
        <v>3626</v>
      </c>
      <c r="E8139" s="68" t="s">
        <v>4630</v>
      </c>
      <c r="F8139" s="68" t="s">
        <v>4630</v>
      </c>
      <c r="G8139" s="68" t="s">
        <v>4567</v>
      </c>
      <c r="H8139" s="69">
        <v>517396</v>
      </c>
      <c r="I8139" s="68" t="s">
        <v>5153</v>
      </c>
      <c r="J8139" s="70"/>
      <c r="K8139" s="68"/>
    </row>
    <row r="8140" spans="1:11">
      <c r="A8140" s="67" t="s">
        <v>4226</v>
      </c>
      <c r="B8140" s="68" t="s">
        <v>4227</v>
      </c>
      <c r="C8140" s="68" t="s">
        <v>3625</v>
      </c>
      <c r="D8140" s="68" t="s">
        <v>3626</v>
      </c>
      <c r="E8140" s="68" t="s">
        <v>4630</v>
      </c>
      <c r="F8140" s="68" t="s">
        <v>4630</v>
      </c>
      <c r="G8140" s="68" t="s">
        <v>4567</v>
      </c>
      <c r="H8140" s="69">
        <v>125431</v>
      </c>
      <c r="I8140" s="68" t="s">
        <v>5153</v>
      </c>
      <c r="J8140" s="70"/>
      <c r="K8140" s="68"/>
    </row>
    <row r="8141" spans="1:11">
      <c r="A8141" s="67" t="s">
        <v>4400</v>
      </c>
      <c r="B8141" s="68" t="s">
        <v>4401</v>
      </c>
      <c r="C8141" s="68" t="s">
        <v>3625</v>
      </c>
      <c r="D8141" s="68" t="s">
        <v>3626</v>
      </c>
      <c r="E8141" s="68" t="s">
        <v>4630</v>
      </c>
      <c r="F8141" s="68" t="s">
        <v>4630</v>
      </c>
      <c r="G8141" s="68" t="s">
        <v>4567</v>
      </c>
      <c r="H8141" s="69">
        <v>7644910</v>
      </c>
      <c r="I8141" s="68" t="s">
        <v>5153</v>
      </c>
      <c r="J8141" s="70"/>
      <c r="K8141" s="68"/>
    </row>
    <row r="8142" spans="1:11">
      <c r="A8142" s="67" t="s">
        <v>3669</v>
      </c>
      <c r="B8142" s="68" t="s">
        <v>3670</v>
      </c>
      <c r="C8142" s="68" t="s">
        <v>3651</v>
      </c>
      <c r="D8142" s="68" t="s">
        <v>3652</v>
      </c>
      <c r="E8142" s="68" t="s">
        <v>4630</v>
      </c>
      <c r="F8142" s="68" t="s">
        <v>4630</v>
      </c>
      <c r="G8142" s="68" t="s">
        <v>4567</v>
      </c>
      <c r="H8142" s="69">
        <v>148166</v>
      </c>
      <c r="I8142" s="68" t="s">
        <v>5153</v>
      </c>
      <c r="J8142" s="70"/>
      <c r="K8142" s="68"/>
    </row>
    <row r="8143" spans="1:11">
      <c r="A8143" s="67" t="s">
        <v>3739</v>
      </c>
      <c r="B8143" s="68" t="s">
        <v>3740</v>
      </c>
      <c r="C8143" s="68" t="s">
        <v>3693</v>
      </c>
      <c r="D8143" s="68" t="s">
        <v>3694</v>
      </c>
      <c r="E8143" s="68" t="s">
        <v>4630</v>
      </c>
      <c r="F8143" s="68" t="s">
        <v>4630</v>
      </c>
      <c r="G8143" s="68" t="s">
        <v>4567</v>
      </c>
      <c r="H8143" s="69">
        <v>685005</v>
      </c>
      <c r="I8143" s="68" t="s">
        <v>5153</v>
      </c>
      <c r="J8143" s="70"/>
      <c r="K8143" s="68"/>
    </row>
    <row r="8144" spans="1:11">
      <c r="A8144" s="67" t="s">
        <v>3741</v>
      </c>
      <c r="B8144" s="68" t="s">
        <v>3742</v>
      </c>
      <c r="C8144" s="68" t="s">
        <v>3693</v>
      </c>
      <c r="D8144" s="68" t="s">
        <v>3694</v>
      </c>
      <c r="E8144" s="68" t="s">
        <v>4630</v>
      </c>
      <c r="F8144" s="68" t="s">
        <v>4630</v>
      </c>
      <c r="G8144" s="68" t="s">
        <v>4567</v>
      </c>
      <c r="H8144" s="69">
        <v>160570</v>
      </c>
      <c r="I8144" s="68" t="s">
        <v>5153</v>
      </c>
      <c r="J8144" s="70"/>
      <c r="K8144" s="68"/>
    </row>
    <row r="8145" spans="1:11">
      <c r="A8145" s="67" t="s">
        <v>4626</v>
      </c>
      <c r="B8145" s="68" t="s">
        <v>4627</v>
      </c>
      <c r="C8145" s="68" t="s">
        <v>3693</v>
      </c>
      <c r="D8145" s="68" t="s">
        <v>3694</v>
      </c>
      <c r="E8145" s="68" t="s">
        <v>4630</v>
      </c>
      <c r="F8145" s="68" t="s">
        <v>4630</v>
      </c>
      <c r="G8145" s="68" t="s">
        <v>4567</v>
      </c>
      <c r="H8145" s="69">
        <v>1530360</v>
      </c>
      <c r="I8145" s="68" t="s">
        <v>5153</v>
      </c>
      <c r="J8145" s="70"/>
      <c r="K8145" s="68"/>
    </row>
    <row r="8146" spans="1:11">
      <c r="A8146" s="67" t="s">
        <v>4425</v>
      </c>
      <c r="B8146" s="68" t="s">
        <v>4426</v>
      </c>
      <c r="C8146" s="68" t="s">
        <v>3693</v>
      </c>
      <c r="D8146" s="68" t="s">
        <v>3694</v>
      </c>
      <c r="E8146" s="68" t="s">
        <v>4630</v>
      </c>
      <c r="F8146" s="68" t="s">
        <v>4630</v>
      </c>
      <c r="G8146" s="68" t="s">
        <v>4567</v>
      </c>
      <c r="H8146" s="69">
        <v>318750</v>
      </c>
      <c r="I8146" s="68" t="s">
        <v>5153</v>
      </c>
      <c r="J8146" s="70"/>
      <c r="K8146" s="68"/>
    </row>
    <row r="8147" spans="1:11">
      <c r="A8147" s="182" t="s">
        <v>4263</v>
      </c>
      <c r="B8147" s="183" t="s">
        <v>4213</v>
      </c>
      <c r="C8147" s="183" t="s">
        <v>3783</v>
      </c>
      <c r="D8147" s="183" t="s">
        <v>3784</v>
      </c>
      <c r="E8147" s="183" t="s">
        <v>4630</v>
      </c>
      <c r="F8147" s="183" t="s">
        <v>4630</v>
      </c>
      <c r="G8147" s="183" t="s">
        <v>4567</v>
      </c>
      <c r="H8147" s="184">
        <v>351938</v>
      </c>
      <c r="I8147" s="183" t="s">
        <v>5153</v>
      </c>
      <c r="J8147" s="185"/>
      <c r="K8147" s="183"/>
    </row>
    <row r="8148" spans="1:11">
      <c r="A8148" s="67" t="s">
        <v>3815</v>
      </c>
      <c r="B8148" s="68" t="s">
        <v>3816</v>
      </c>
      <c r="C8148" s="68" t="s">
        <v>3805</v>
      </c>
      <c r="D8148" s="68" t="s">
        <v>3806</v>
      </c>
      <c r="E8148" s="68" t="s">
        <v>4630</v>
      </c>
      <c r="F8148" s="68" t="s">
        <v>4630</v>
      </c>
      <c r="G8148" s="68" t="s">
        <v>4567</v>
      </c>
      <c r="H8148" s="69">
        <v>217641</v>
      </c>
      <c r="I8148" s="68" t="s">
        <v>5153</v>
      </c>
      <c r="J8148" s="70"/>
      <c r="K8148" s="68"/>
    </row>
    <row r="8149" spans="1:11">
      <c r="A8149" s="67" t="s">
        <v>3834</v>
      </c>
      <c r="B8149" s="68" t="s">
        <v>3835</v>
      </c>
      <c r="C8149" s="68" t="s">
        <v>3824</v>
      </c>
      <c r="D8149" s="68" t="s">
        <v>3825</v>
      </c>
      <c r="E8149" s="68" t="s">
        <v>4630</v>
      </c>
      <c r="F8149" s="68" t="s">
        <v>4630</v>
      </c>
      <c r="G8149" s="68" t="s">
        <v>4567</v>
      </c>
      <c r="H8149" s="69">
        <v>217925</v>
      </c>
      <c r="I8149" s="68" t="s">
        <v>5153</v>
      </c>
      <c r="J8149" s="70"/>
      <c r="K8149" s="68"/>
    </row>
    <row r="8150" spans="1:11">
      <c r="A8150" s="67" t="s">
        <v>4631</v>
      </c>
      <c r="B8150" s="68" t="s">
        <v>4632</v>
      </c>
      <c r="C8150" s="68" t="s">
        <v>3824</v>
      </c>
      <c r="D8150" s="68" t="s">
        <v>3825</v>
      </c>
      <c r="E8150" s="68" t="s">
        <v>4630</v>
      </c>
      <c r="F8150" s="68" t="s">
        <v>4630</v>
      </c>
      <c r="G8150" s="68" t="s">
        <v>4567</v>
      </c>
      <c r="H8150" s="69">
        <v>462950</v>
      </c>
      <c r="I8150" s="68" t="s">
        <v>5153</v>
      </c>
      <c r="J8150" s="70"/>
      <c r="K8150" s="68"/>
    </row>
    <row r="8151" spans="1:11">
      <c r="A8151" s="67" t="s">
        <v>3836</v>
      </c>
      <c r="B8151" s="68" t="s">
        <v>3837</v>
      </c>
      <c r="C8151" s="68" t="s">
        <v>3824</v>
      </c>
      <c r="D8151" s="68" t="s">
        <v>3825</v>
      </c>
      <c r="E8151" s="68" t="s">
        <v>4630</v>
      </c>
      <c r="F8151" s="68" t="s">
        <v>4630</v>
      </c>
      <c r="G8151" s="68" t="s">
        <v>4567</v>
      </c>
      <c r="H8151" s="69">
        <v>16139504</v>
      </c>
      <c r="I8151" s="68" t="s">
        <v>5153</v>
      </c>
      <c r="J8151" s="70"/>
      <c r="K8151" s="68"/>
    </row>
    <row r="8152" spans="1:11">
      <c r="A8152" s="67" t="s">
        <v>3838</v>
      </c>
      <c r="B8152" s="68" t="s">
        <v>3839</v>
      </c>
      <c r="C8152" s="68" t="s">
        <v>3824</v>
      </c>
      <c r="D8152" s="68" t="s">
        <v>3825</v>
      </c>
      <c r="E8152" s="68" t="s">
        <v>4630</v>
      </c>
      <c r="F8152" s="68" t="s">
        <v>4630</v>
      </c>
      <c r="G8152" s="68" t="s">
        <v>4567</v>
      </c>
      <c r="H8152" s="69">
        <v>5351321</v>
      </c>
      <c r="I8152" s="68" t="s">
        <v>5153</v>
      </c>
      <c r="J8152" s="70"/>
      <c r="K8152" s="68"/>
    </row>
    <row r="8153" spans="1:11">
      <c r="A8153" s="67" t="s">
        <v>4212</v>
      </c>
      <c r="B8153" s="68" t="s">
        <v>4213</v>
      </c>
      <c r="C8153" s="68" t="s">
        <v>3824</v>
      </c>
      <c r="D8153" s="68" t="s">
        <v>3825</v>
      </c>
      <c r="E8153" s="68" t="s">
        <v>4630</v>
      </c>
      <c r="F8153" s="68" t="s">
        <v>4630</v>
      </c>
      <c r="G8153" s="68" t="s">
        <v>4567</v>
      </c>
      <c r="H8153" s="69">
        <v>1175000</v>
      </c>
      <c r="I8153" s="68" t="s">
        <v>5153</v>
      </c>
      <c r="J8153" s="70"/>
      <c r="K8153" s="68"/>
    </row>
    <row r="8154" spans="1:11">
      <c r="A8154" s="67" t="s">
        <v>3890</v>
      </c>
      <c r="B8154" s="68" t="s">
        <v>3891</v>
      </c>
      <c r="C8154" s="68" t="s">
        <v>3846</v>
      </c>
      <c r="D8154" s="68" t="s">
        <v>3847</v>
      </c>
      <c r="E8154" s="68" t="s">
        <v>4630</v>
      </c>
      <c r="F8154" s="68" t="s">
        <v>4630</v>
      </c>
      <c r="G8154" s="68" t="s">
        <v>4567</v>
      </c>
      <c r="H8154" s="69">
        <v>4811278</v>
      </c>
      <c r="I8154" s="68" t="s">
        <v>5153</v>
      </c>
      <c r="J8154" s="70"/>
      <c r="K8154" s="68"/>
    </row>
    <row r="8155" spans="1:11">
      <c r="A8155" s="67" t="s">
        <v>3894</v>
      </c>
      <c r="B8155" s="68" t="s">
        <v>3895</v>
      </c>
      <c r="C8155" s="68" t="s">
        <v>3846</v>
      </c>
      <c r="D8155" s="68" t="s">
        <v>3847</v>
      </c>
      <c r="E8155" s="68" t="s">
        <v>4630</v>
      </c>
      <c r="F8155" s="68" t="s">
        <v>4630</v>
      </c>
      <c r="G8155" s="68" t="s">
        <v>4567</v>
      </c>
      <c r="H8155" s="69">
        <v>16463096</v>
      </c>
      <c r="I8155" s="68" t="s">
        <v>5153</v>
      </c>
      <c r="J8155" s="70"/>
      <c r="K8155" s="68"/>
    </row>
    <row r="8156" spans="1:11">
      <c r="A8156" s="67" t="s">
        <v>3914</v>
      </c>
      <c r="B8156" s="68" t="s">
        <v>3915</v>
      </c>
      <c r="C8156" s="68" t="s">
        <v>3900</v>
      </c>
      <c r="D8156" s="68" t="s">
        <v>3901</v>
      </c>
      <c r="E8156" s="68" t="s">
        <v>4630</v>
      </c>
      <c r="F8156" s="68" t="s">
        <v>4630</v>
      </c>
      <c r="G8156" s="68" t="s">
        <v>4567</v>
      </c>
      <c r="H8156" s="69">
        <v>2188656</v>
      </c>
      <c r="I8156" s="68" t="s">
        <v>5153</v>
      </c>
      <c r="J8156" s="70"/>
      <c r="K8156" s="68"/>
    </row>
    <row r="8157" spans="1:11">
      <c r="A8157" s="67" t="s">
        <v>3916</v>
      </c>
      <c r="B8157" s="68" t="s">
        <v>3917</v>
      </c>
      <c r="C8157" s="68" t="s">
        <v>3900</v>
      </c>
      <c r="D8157" s="68" t="s">
        <v>3901</v>
      </c>
      <c r="E8157" s="68" t="s">
        <v>4630</v>
      </c>
      <c r="F8157" s="68" t="s">
        <v>4630</v>
      </c>
      <c r="G8157" s="68" t="s">
        <v>4567</v>
      </c>
      <c r="H8157" s="69">
        <v>1343612</v>
      </c>
      <c r="I8157" s="68" t="s">
        <v>5153</v>
      </c>
      <c r="J8157" s="70"/>
      <c r="K8157" s="68"/>
    </row>
    <row r="8158" spans="1:11">
      <c r="A8158" s="67" t="s">
        <v>3962</v>
      </c>
      <c r="B8158" s="68" t="s">
        <v>3963</v>
      </c>
      <c r="C8158" s="68" t="s">
        <v>3952</v>
      </c>
      <c r="D8158" s="68" t="s">
        <v>3953</v>
      </c>
      <c r="E8158" s="68" t="s">
        <v>4630</v>
      </c>
      <c r="F8158" s="68" t="s">
        <v>4630</v>
      </c>
      <c r="G8158" s="68" t="s">
        <v>4567</v>
      </c>
      <c r="H8158" s="69">
        <v>223500</v>
      </c>
      <c r="I8158" s="68" t="s">
        <v>5153</v>
      </c>
      <c r="J8158" s="70"/>
      <c r="K8158" s="68"/>
    </row>
    <row r="8159" spans="1:11">
      <c r="A8159" s="67" t="s">
        <v>3994</v>
      </c>
      <c r="B8159" s="68" t="s">
        <v>3995</v>
      </c>
      <c r="C8159" s="68" t="s">
        <v>3970</v>
      </c>
      <c r="D8159" s="68" t="s">
        <v>3971</v>
      </c>
      <c r="E8159" s="68" t="s">
        <v>4630</v>
      </c>
      <c r="F8159" s="68" t="s">
        <v>4630</v>
      </c>
      <c r="G8159" s="68" t="s">
        <v>4567</v>
      </c>
      <c r="H8159" s="69">
        <v>318181</v>
      </c>
      <c r="I8159" s="68" t="s">
        <v>5153</v>
      </c>
      <c r="J8159" s="70"/>
      <c r="K8159" s="68"/>
    </row>
    <row r="8160" spans="1:11">
      <c r="A8160" s="67" t="s">
        <v>4282</v>
      </c>
      <c r="B8160" s="68" t="s">
        <v>4213</v>
      </c>
      <c r="C8160" s="68" t="s">
        <v>4004</v>
      </c>
      <c r="D8160" s="68" t="s">
        <v>4005</v>
      </c>
      <c r="E8160" s="68" t="s">
        <v>4630</v>
      </c>
      <c r="F8160" s="68" t="s">
        <v>4630</v>
      </c>
      <c r="G8160" s="68" t="s">
        <v>4567</v>
      </c>
      <c r="H8160" s="69">
        <v>305681</v>
      </c>
      <c r="I8160" s="68" t="s">
        <v>5153</v>
      </c>
      <c r="J8160" s="70"/>
      <c r="K8160" s="68"/>
    </row>
    <row r="8161" spans="1:11">
      <c r="A8161" s="67" t="s">
        <v>4080</v>
      </c>
      <c r="B8161" s="68" t="s">
        <v>4081</v>
      </c>
      <c r="C8161" s="68" t="s">
        <v>4072</v>
      </c>
      <c r="D8161" s="68" t="s">
        <v>4073</v>
      </c>
      <c r="E8161" s="68" t="s">
        <v>4630</v>
      </c>
      <c r="F8161" s="68" t="s">
        <v>4630</v>
      </c>
      <c r="G8161" s="68" t="s">
        <v>4567</v>
      </c>
      <c r="H8161" s="69">
        <v>894617</v>
      </c>
      <c r="I8161" s="68" t="s">
        <v>5153</v>
      </c>
      <c r="J8161" s="70"/>
      <c r="K8161" s="68"/>
    </row>
    <row r="8162" spans="1:11">
      <c r="A8162" s="67" t="s">
        <v>4467</v>
      </c>
      <c r="B8162" s="68" t="s">
        <v>4468</v>
      </c>
      <c r="C8162" s="68" t="s">
        <v>4072</v>
      </c>
      <c r="D8162" s="68" t="s">
        <v>4073</v>
      </c>
      <c r="E8162" s="68" t="s">
        <v>4630</v>
      </c>
      <c r="F8162" s="68" t="s">
        <v>4630</v>
      </c>
      <c r="G8162" s="68" t="s">
        <v>4567</v>
      </c>
      <c r="H8162" s="69">
        <v>135053</v>
      </c>
      <c r="I8162" s="68" t="s">
        <v>5153</v>
      </c>
      <c r="J8162" s="70"/>
      <c r="K8162" s="68"/>
    </row>
    <row r="8163" spans="1:11">
      <c r="A8163" s="67" t="s">
        <v>4132</v>
      </c>
      <c r="B8163" s="68" t="s">
        <v>4133</v>
      </c>
      <c r="C8163" s="68" t="s">
        <v>4126</v>
      </c>
      <c r="D8163" s="68" t="s">
        <v>4127</v>
      </c>
      <c r="E8163" s="68" t="s">
        <v>4630</v>
      </c>
      <c r="F8163" s="68" t="s">
        <v>4630</v>
      </c>
      <c r="G8163" s="68" t="s">
        <v>4567</v>
      </c>
      <c r="H8163" s="69">
        <v>1710000</v>
      </c>
      <c r="I8163" s="68" t="s">
        <v>5153</v>
      </c>
      <c r="J8163" s="70"/>
      <c r="K8163" s="68"/>
    </row>
    <row r="8164" spans="1:11">
      <c r="A8164" s="67" t="s">
        <v>3595</v>
      </c>
      <c r="B8164" s="68" t="s">
        <v>3596</v>
      </c>
      <c r="C8164" s="68" t="s">
        <v>3583</v>
      </c>
      <c r="D8164" s="68" t="s">
        <v>3584</v>
      </c>
      <c r="E8164" s="68" t="s">
        <v>4633</v>
      </c>
      <c r="F8164" s="68" t="s">
        <v>4633</v>
      </c>
      <c r="G8164" s="68" t="s">
        <v>4569</v>
      </c>
      <c r="H8164" s="69">
        <v>332000</v>
      </c>
      <c r="I8164" s="68" t="s">
        <v>5153</v>
      </c>
      <c r="J8164" s="70"/>
      <c r="K8164" s="68"/>
    </row>
    <row r="8165" spans="1:11">
      <c r="A8165" s="67" t="s">
        <v>3597</v>
      </c>
      <c r="B8165" s="68" t="s">
        <v>3598</v>
      </c>
      <c r="C8165" s="68" t="s">
        <v>3583</v>
      </c>
      <c r="D8165" s="68" t="s">
        <v>3584</v>
      </c>
      <c r="E8165" s="68" t="s">
        <v>4633</v>
      </c>
      <c r="F8165" s="68" t="s">
        <v>4633</v>
      </c>
      <c r="G8165" s="68" t="s">
        <v>4569</v>
      </c>
      <c r="H8165" s="69">
        <v>3652044</v>
      </c>
      <c r="I8165" s="68" t="s">
        <v>5153</v>
      </c>
      <c r="J8165" s="70"/>
      <c r="K8165" s="68"/>
    </row>
    <row r="8166" spans="1:11">
      <c r="A8166" s="67" t="s">
        <v>3615</v>
      </c>
      <c r="B8166" s="68" t="s">
        <v>3616</v>
      </c>
      <c r="C8166" s="68" t="s">
        <v>3607</v>
      </c>
      <c r="D8166" s="68" t="s">
        <v>3608</v>
      </c>
      <c r="E8166" s="68" t="s">
        <v>4633</v>
      </c>
      <c r="F8166" s="68" t="s">
        <v>4633</v>
      </c>
      <c r="G8166" s="68" t="s">
        <v>4569</v>
      </c>
      <c r="H8166" s="69">
        <v>24047997</v>
      </c>
      <c r="I8166" s="68" t="s">
        <v>5153</v>
      </c>
      <c r="J8166" s="70"/>
      <c r="K8166" s="68"/>
    </row>
    <row r="8167" spans="1:11">
      <c r="A8167" s="67" t="s">
        <v>3617</v>
      </c>
      <c r="B8167" s="68" t="s">
        <v>3618</v>
      </c>
      <c r="C8167" s="68" t="s">
        <v>3607</v>
      </c>
      <c r="D8167" s="68" t="s">
        <v>3608</v>
      </c>
      <c r="E8167" s="68" t="s">
        <v>4633</v>
      </c>
      <c r="F8167" s="68" t="s">
        <v>4633</v>
      </c>
      <c r="G8167" s="68" t="s">
        <v>4569</v>
      </c>
      <c r="H8167" s="69">
        <v>8601175</v>
      </c>
      <c r="I8167" s="68" t="s">
        <v>5153</v>
      </c>
      <c r="J8167" s="70"/>
      <c r="K8167" s="68"/>
    </row>
    <row r="8168" spans="1:11">
      <c r="A8168" s="67" t="s">
        <v>3623</v>
      </c>
      <c r="B8168" s="68" t="s">
        <v>3624</v>
      </c>
      <c r="C8168" s="68" t="s">
        <v>3625</v>
      </c>
      <c r="D8168" s="68" t="s">
        <v>3626</v>
      </c>
      <c r="E8168" s="68" t="s">
        <v>4633</v>
      </c>
      <c r="F8168" s="68" t="s">
        <v>4633</v>
      </c>
      <c r="G8168" s="68" t="s">
        <v>4569</v>
      </c>
      <c r="H8168" s="69">
        <v>2721840</v>
      </c>
      <c r="I8168" s="68" t="s">
        <v>5153</v>
      </c>
      <c r="J8168" s="70"/>
      <c r="K8168" s="68"/>
    </row>
    <row r="8169" spans="1:11">
      <c r="A8169" s="67" t="s">
        <v>3629</v>
      </c>
      <c r="B8169" s="68" t="s">
        <v>3630</v>
      </c>
      <c r="C8169" s="68" t="s">
        <v>3625</v>
      </c>
      <c r="D8169" s="68" t="s">
        <v>3626</v>
      </c>
      <c r="E8169" s="68" t="s">
        <v>4633</v>
      </c>
      <c r="F8169" s="68" t="s">
        <v>4633</v>
      </c>
      <c r="G8169" s="68" t="s">
        <v>4569</v>
      </c>
      <c r="H8169" s="69">
        <v>250000</v>
      </c>
      <c r="I8169" s="68" t="s">
        <v>5153</v>
      </c>
      <c r="J8169" s="70"/>
      <c r="K8169" s="68"/>
    </row>
    <row r="8170" spans="1:11">
      <c r="A8170" s="67" t="s">
        <v>3631</v>
      </c>
      <c r="B8170" s="68" t="s">
        <v>3632</v>
      </c>
      <c r="C8170" s="68" t="s">
        <v>3625</v>
      </c>
      <c r="D8170" s="68" t="s">
        <v>3626</v>
      </c>
      <c r="E8170" s="68" t="s">
        <v>4633</v>
      </c>
      <c r="F8170" s="68" t="s">
        <v>4633</v>
      </c>
      <c r="G8170" s="68" t="s">
        <v>4569</v>
      </c>
      <c r="H8170" s="69">
        <v>576789</v>
      </c>
      <c r="I8170" s="68" t="s">
        <v>5153</v>
      </c>
      <c r="J8170" s="70"/>
      <c r="K8170" s="68"/>
    </row>
    <row r="8171" spans="1:11">
      <c r="A8171" s="67" t="s">
        <v>3633</v>
      </c>
      <c r="B8171" s="68" t="s">
        <v>3634</v>
      </c>
      <c r="C8171" s="68" t="s">
        <v>3625</v>
      </c>
      <c r="D8171" s="68" t="s">
        <v>3626</v>
      </c>
      <c r="E8171" s="68" t="s">
        <v>4633</v>
      </c>
      <c r="F8171" s="68" t="s">
        <v>4633</v>
      </c>
      <c r="G8171" s="68" t="s">
        <v>4569</v>
      </c>
      <c r="H8171" s="69">
        <v>313500</v>
      </c>
      <c r="I8171" s="68" t="s">
        <v>5153</v>
      </c>
      <c r="J8171" s="70"/>
      <c r="K8171" s="68"/>
    </row>
    <row r="8172" spans="1:11">
      <c r="A8172" s="67" t="s">
        <v>4253</v>
      </c>
      <c r="B8172" s="68" t="s">
        <v>4254</v>
      </c>
      <c r="C8172" s="68" t="s">
        <v>3625</v>
      </c>
      <c r="D8172" s="68" t="s">
        <v>3626</v>
      </c>
      <c r="E8172" s="68" t="s">
        <v>4633</v>
      </c>
      <c r="F8172" s="68" t="s">
        <v>4633</v>
      </c>
      <c r="G8172" s="68" t="s">
        <v>4569</v>
      </c>
      <c r="H8172" s="69">
        <v>658461</v>
      </c>
      <c r="I8172" s="68" t="s">
        <v>5153</v>
      </c>
      <c r="J8172" s="70"/>
      <c r="K8172" s="68"/>
    </row>
    <row r="8173" spans="1:11">
      <c r="A8173" s="67" t="s">
        <v>3635</v>
      </c>
      <c r="B8173" s="68" t="s">
        <v>3636</v>
      </c>
      <c r="C8173" s="68" t="s">
        <v>3625</v>
      </c>
      <c r="D8173" s="68" t="s">
        <v>3626</v>
      </c>
      <c r="E8173" s="68" t="s">
        <v>4633</v>
      </c>
      <c r="F8173" s="68" t="s">
        <v>4633</v>
      </c>
      <c r="G8173" s="68" t="s">
        <v>4569</v>
      </c>
      <c r="H8173" s="69">
        <v>120667</v>
      </c>
      <c r="I8173" s="68" t="s">
        <v>5153</v>
      </c>
      <c r="J8173" s="70"/>
      <c r="K8173" s="68"/>
    </row>
    <row r="8174" spans="1:11">
      <c r="A8174" s="67" t="s">
        <v>3637</v>
      </c>
      <c r="B8174" s="68" t="s">
        <v>3638</v>
      </c>
      <c r="C8174" s="68" t="s">
        <v>3625</v>
      </c>
      <c r="D8174" s="68" t="s">
        <v>3626</v>
      </c>
      <c r="E8174" s="68" t="s">
        <v>4633</v>
      </c>
      <c r="F8174" s="68" t="s">
        <v>4633</v>
      </c>
      <c r="G8174" s="68" t="s">
        <v>4569</v>
      </c>
      <c r="H8174" s="69">
        <v>7583017</v>
      </c>
      <c r="I8174" s="68" t="s">
        <v>5153</v>
      </c>
      <c r="J8174" s="70"/>
      <c r="K8174" s="68"/>
    </row>
    <row r="8175" spans="1:11">
      <c r="A8175" s="67" t="s">
        <v>3639</v>
      </c>
      <c r="B8175" s="68" t="s">
        <v>3640</v>
      </c>
      <c r="C8175" s="68" t="s">
        <v>3625</v>
      </c>
      <c r="D8175" s="68" t="s">
        <v>3626</v>
      </c>
      <c r="E8175" s="68" t="s">
        <v>4633</v>
      </c>
      <c r="F8175" s="68" t="s">
        <v>4633</v>
      </c>
      <c r="G8175" s="68" t="s">
        <v>4569</v>
      </c>
      <c r="H8175" s="69">
        <v>3012852</v>
      </c>
      <c r="I8175" s="68" t="s">
        <v>5153</v>
      </c>
      <c r="J8175" s="70"/>
      <c r="K8175" s="68"/>
    </row>
    <row r="8176" spans="1:11">
      <c r="A8176" s="67" t="s">
        <v>3643</v>
      </c>
      <c r="B8176" s="68" t="s">
        <v>3644</v>
      </c>
      <c r="C8176" s="68" t="s">
        <v>3625</v>
      </c>
      <c r="D8176" s="68" t="s">
        <v>3626</v>
      </c>
      <c r="E8176" s="68" t="s">
        <v>4633</v>
      </c>
      <c r="F8176" s="68" t="s">
        <v>4633</v>
      </c>
      <c r="G8176" s="68" t="s">
        <v>4569</v>
      </c>
      <c r="H8176" s="69">
        <v>280654</v>
      </c>
      <c r="I8176" s="68" t="s">
        <v>5153</v>
      </c>
      <c r="J8176" s="70"/>
      <c r="K8176" s="68"/>
    </row>
    <row r="8177" spans="1:11">
      <c r="A8177" s="67" t="s">
        <v>3645</v>
      </c>
      <c r="B8177" s="68" t="s">
        <v>3646</v>
      </c>
      <c r="C8177" s="68" t="s">
        <v>3625</v>
      </c>
      <c r="D8177" s="68" t="s">
        <v>3626</v>
      </c>
      <c r="E8177" s="68" t="s">
        <v>4633</v>
      </c>
      <c r="F8177" s="68" t="s">
        <v>4633</v>
      </c>
      <c r="G8177" s="68" t="s">
        <v>4569</v>
      </c>
      <c r="H8177" s="69">
        <v>756094</v>
      </c>
      <c r="I8177" s="68" t="s">
        <v>5153</v>
      </c>
      <c r="J8177" s="70"/>
      <c r="K8177" s="68"/>
    </row>
    <row r="8178" spans="1:11">
      <c r="A8178" s="67" t="s">
        <v>4226</v>
      </c>
      <c r="B8178" s="68" t="s">
        <v>4227</v>
      </c>
      <c r="C8178" s="68" t="s">
        <v>3625</v>
      </c>
      <c r="D8178" s="68" t="s">
        <v>3626</v>
      </c>
      <c r="E8178" s="68" t="s">
        <v>4633</v>
      </c>
      <c r="F8178" s="68" t="s">
        <v>4633</v>
      </c>
      <c r="G8178" s="68" t="s">
        <v>4569</v>
      </c>
      <c r="H8178" s="69">
        <v>551607</v>
      </c>
      <c r="I8178" s="68" t="s">
        <v>5153</v>
      </c>
      <c r="J8178" s="70"/>
      <c r="K8178" s="68"/>
    </row>
    <row r="8179" spans="1:11">
      <c r="A8179" s="67" t="s">
        <v>4341</v>
      </c>
      <c r="B8179" s="68" t="s">
        <v>4342</v>
      </c>
      <c r="C8179" s="68" t="s">
        <v>3625</v>
      </c>
      <c r="D8179" s="68" t="s">
        <v>3626</v>
      </c>
      <c r="E8179" s="68" t="s">
        <v>4633</v>
      </c>
      <c r="F8179" s="68" t="s">
        <v>4633</v>
      </c>
      <c r="G8179" s="68" t="s">
        <v>4569</v>
      </c>
      <c r="H8179" s="69">
        <v>556051</v>
      </c>
      <c r="I8179" s="68" t="s">
        <v>5153</v>
      </c>
      <c r="J8179" s="70"/>
      <c r="K8179" s="68"/>
    </row>
    <row r="8180" spans="1:11">
      <c r="A8180" s="67" t="s">
        <v>4394</v>
      </c>
      <c r="B8180" s="68" t="s">
        <v>4395</v>
      </c>
      <c r="C8180" s="68" t="s">
        <v>3625</v>
      </c>
      <c r="D8180" s="68" t="s">
        <v>3626</v>
      </c>
      <c r="E8180" s="68" t="s">
        <v>4633</v>
      </c>
      <c r="F8180" s="68" t="s">
        <v>4633</v>
      </c>
      <c r="G8180" s="68" t="s">
        <v>4569</v>
      </c>
      <c r="H8180" s="69">
        <v>857172</v>
      </c>
      <c r="I8180" s="68" t="s">
        <v>5153</v>
      </c>
      <c r="J8180" s="70"/>
      <c r="K8180" s="68"/>
    </row>
    <row r="8181" spans="1:11">
      <c r="A8181" s="67" t="s">
        <v>4396</v>
      </c>
      <c r="B8181" s="68" t="s">
        <v>4397</v>
      </c>
      <c r="C8181" s="68" t="s">
        <v>3625</v>
      </c>
      <c r="D8181" s="68" t="s">
        <v>3626</v>
      </c>
      <c r="E8181" s="68" t="s">
        <v>4633</v>
      </c>
      <c r="F8181" s="68" t="s">
        <v>4633</v>
      </c>
      <c r="G8181" s="68" t="s">
        <v>4569</v>
      </c>
      <c r="H8181" s="69">
        <v>167097</v>
      </c>
      <c r="I8181" s="68" t="s">
        <v>5153</v>
      </c>
      <c r="J8181" s="70"/>
      <c r="K8181" s="68"/>
    </row>
    <row r="8182" spans="1:11">
      <c r="A8182" s="67" t="s">
        <v>4398</v>
      </c>
      <c r="B8182" s="68" t="s">
        <v>4399</v>
      </c>
      <c r="C8182" s="68" t="s">
        <v>3625</v>
      </c>
      <c r="D8182" s="68" t="s">
        <v>3626</v>
      </c>
      <c r="E8182" s="68" t="s">
        <v>4633</v>
      </c>
      <c r="F8182" s="68" t="s">
        <v>4633</v>
      </c>
      <c r="G8182" s="68" t="s">
        <v>4569</v>
      </c>
      <c r="H8182" s="69">
        <v>510418</v>
      </c>
      <c r="I8182" s="68" t="s">
        <v>5153</v>
      </c>
      <c r="J8182" s="70"/>
      <c r="K8182" s="68"/>
    </row>
    <row r="8183" spans="1:11">
      <c r="A8183" s="67" t="s">
        <v>4400</v>
      </c>
      <c r="B8183" s="68" t="s">
        <v>4401</v>
      </c>
      <c r="C8183" s="68" t="s">
        <v>3625</v>
      </c>
      <c r="D8183" s="68" t="s">
        <v>3626</v>
      </c>
      <c r="E8183" s="68" t="s">
        <v>4633</v>
      </c>
      <c r="F8183" s="68" t="s">
        <v>4633</v>
      </c>
      <c r="G8183" s="68" t="s">
        <v>4569</v>
      </c>
      <c r="H8183" s="69">
        <v>204618</v>
      </c>
      <c r="I8183" s="68" t="s">
        <v>5153</v>
      </c>
      <c r="J8183" s="70"/>
      <c r="K8183" s="68"/>
    </row>
    <row r="8184" spans="1:11">
      <c r="A8184" s="67" t="s">
        <v>4402</v>
      </c>
      <c r="B8184" s="68" t="s">
        <v>4403</v>
      </c>
      <c r="C8184" s="68" t="s">
        <v>3625</v>
      </c>
      <c r="D8184" s="68" t="s">
        <v>3626</v>
      </c>
      <c r="E8184" s="68" t="s">
        <v>4633</v>
      </c>
      <c r="F8184" s="68" t="s">
        <v>4633</v>
      </c>
      <c r="G8184" s="68" t="s">
        <v>4569</v>
      </c>
      <c r="H8184" s="69">
        <v>586250</v>
      </c>
      <c r="I8184" s="68" t="s">
        <v>5153</v>
      </c>
      <c r="J8184" s="70"/>
      <c r="K8184" s="68"/>
    </row>
    <row r="8185" spans="1:11">
      <c r="A8185" s="67" t="s">
        <v>5061</v>
      </c>
      <c r="B8185" s="68" t="s">
        <v>4659</v>
      </c>
      <c r="C8185" s="68" t="s">
        <v>3625</v>
      </c>
      <c r="D8185" s="68" t="s">
        <v>3626</v>
      </c>
      <c r="E8185" s="68" t="s">
        <v>4633</v>
      </c>
      <c r="F8185" s="68" t="s">
        <v>4633</v>
      </c>
      <c r="G8185" s="68" t="s">
        <v>4569</v>
      </c>
      <c r="H8185" s="69">
        <v>2669950</v>
      </c>
      <c r="I8185" s="68" t="s">
        <v>5153</v>
      </c>
      <c r="J8185" s="70"/>
      <c r="K8185" s="68"/>
    </row>
    <row r="8186" spans="1:11">
      <c r="A8186" s="67" t="s">
        <v>3669</v>
      </c>
      <c r="B8186" s="68" t="s">
        <v>3670</v>
      </c>
      <c r="C8186" s="68" t="s">
        <v>3651</v>
      </c>
      <c r="D8186" s="68" t="s">
        <v>3652</v>
      </c>
      <c r="E8186" s="68" t="s">
        <v>4633</v>
      </c>
      <c r="F8186" s="68" t="s">
        <v>4633</v>
      </c>
      <c r="G8186" s="68" t="s">
        <v>4569</v>
      </c>
      <c r="H8186" s="69">
        <v>251430</v>
      </c>
      <c r="I8186" s="68" t="s">
        <v>5153</v>
      </c>
      <c r="J8186" s="70"/>
      <c r="K8186" s="68"/>
    </row>
    <row r="8187" spans="1:11">
      <c r="A8187" s="67" t="s">
        <v>3737</v>
      </c>
      <c r="B8187" s="68" t="s">
        <v>3738</v>
      </c>
      <c r="C8187" s="68" t="s">
        <v>3693</v>
      </c>
      <c r="D8187" s="68" t="s">
        <v>3694</v>
      </c>
      <c r="E8187" s="68" t="s">
        <v>4633</v>
      </c>
      <c r="F8187" s="68" t="s">
        <v>4633</v>
      </c>
      <c r="G8187" s="68" t="s">
        <v>4569</v>
      </c>
      <c r="H8187" s="69">
        <v>3172000</v>
      </c>
      <c r="I8187" s="68" t="s">
        <v>5153</v>
      </c>
      <c r="J8187" s="70"/>
      <c r="K8187" s="68"/>
    </row>
    <row r="8188" spans="1:11">
      <c r="A8188" s="67" t="s">
        <v>3739</v>
      </c>
      <c r="B8188" s="68" t="s">
        <v>3740</v>
      </c>
      <c r="C8188" s="68" t="s">
        <v>3693</v>
      </c>
      <c r="D8188" s="68" t="s">
        <v>3694</v>
      </c>
      <c r="E8188" s="68" t="s">
        <v>4633</v>
      </c>
      <c r="F8188" s="68" t="s">
        <v>4633</v>
      </c>
      <c r="G8188" s="68" t="s">
        <v>4569</v>
      </c>
      <c r="H8188" s="69">
        <v>9914609</v>
      </c>
      <c r="I8188" s="68" t="s">
        <v>5153</v>
      </c>
      <c r="J8188" s="70"/>
      <c r="K8188" s="68"/>
    </row>
    <row r="8189" spans="1:11">
      <c r="A8189" s="67" t="s">
        <v>3741</v>
      </c>
      <c r="B8189" s="68" t="s">
        <v>3742</v>
      </c>
      <c r="C8189" s="68" t="s">
        <v>3693</v>
      </c>
      <c r="D8189" s="68" t="s">
        <v>3694</v>
      </c>
      <c r="E8189" s="68" t="s">
        <v>4633</v>
      </c>
      <c r="F8189" s="68" t="s">
        <v>4633</v>
      </c>
      <c r="G8189" s="68" t="s">
        <v>4569</v>
      </c>
      <c r="H8189" s="69">
        <v>2687286</v>
      </c>
      <c r="I8189" s="68" t="s">
        <v>5153</v>
      </c>
      <c r="J8189" s="70"/>
      <c r="K8189" s="68"/>
    </row>
    <row r="8190" spans="1:11">
      <c r="A8190" s="67" t="s">
        <v>4261</v>
      </c>
      <c r="B8190" s="68" t="s">
        <v>4262</v>
      </c>
      <c r="C8190" s="68" t="s">
        <v>3765</v>
      </c>
      <c r="D8190" s="68" t="s">
        <v>3766</v>
      </c>
      <c r="E8190" s="68" t="s">
        <v>4633</v>
      </c>
      <c r="F8190" s="68" t="s">
        <v>4633</v>
      </c>
      <c r="G8190" s="68" t="s">
        <v>4569</v>
      </c>
      <c r="H8190" s="69">
        <v>512126</v>
      </c>
      <c r="I8190" s="68" t="s">
        <v>5153</v>
      </c>
      <c r="J8190" s="70"/>
      <c r="K8190" s="68"/>
    </row>
    <row r="8191" spans="1:11">
      <c r="A8191" s="67" t="s">
        <v>4263</v>
      </c>
      <c r="B8191" s="68" t="s">
        <v>4213</v>
      </c>
      <c r="C8191" s="68" t="s">
        <v>3783</v>
      </c>
      <c r="D8191" s="68" t="s">
        <v>3784</v>
      </c>
      <c r="E8191" s="68" t="s">
        <v>4633</v>
      </c>
      <c r="F8191" s="68" t="s">
        <v>4633</v>
      </c>
      <c r="G8191" s="68" t="s">
        <v>4569</v>
      </c>
      <c r="H8191" s="69">
        <v>5905032</v>
      </c>
      <c r="I8191" s="68" t="s">
        <v>5153</v>
      </c>
      <c r="J8191" s="70"/>
      <c r="K8191" s="68"/>
    </row>
    <row r="8192" spans="1:11">
      <c r="A8192" s="67" t="s">
        <v>3813</v>
      </c>
      <c r="B8192" s="68" t="s">
        <v>3814</v>
      </c>
      <c r="C8192" s="68" t="s">
        <v>3805</v>
      </c>
      <c r="D8192" s="68" t="s">
        <v>3806</v>
      </c>
      <c r="E8192" s="68" t="s">
        <v>4633</v>
      </c>
      <c r="F8192" s="68" t="s">
        <v>4633</v>
      </c>
      <c r="G8192" s="68" t="s">
        <v>4569</v>
      </c>
      <c r="H8192" s="69">
        <v>969836</v>
      </c>
      <c r="I8192" s="68" t="s">
        <v>5153</v>
      </c>
      <c r="J8192" s="70"/>
      <c r="K8192" s="68"/>
    </row>
    <row r="8193" spans="1:11">
      <c r="A8193" s="67" t="s">
        <v>3815</v>
      </c>
      <c r="B8193" s="68" t="s">
        <v>3816</v>
      </c>
      <c r="C8193" s="68" t="s">
        <v>3805</v>
      </c>
      <c r="D8193" s="68" t="s">
        <v>3806</v>
      </c>
      <c r="E8193" s="68" t="s">
        <v>4633</v>
      </c>
      <c r="F8193" s="68" t="s">
        <v>4633</v>
      </c>
      <c r="G8193" s="68" t="s">
        <v>4569</v>
      </c>
      <c r="H8193" s="69">
        <v>1732995</v>
      </c>
      <c r="I8193" s="68" t="s">
        <v>5153</v>
      </c>
      <c r="J8193" s="70"/>
      <c r="K8193" s="68"/>
    </row>
    <row r="8194" spans="1:11">
      <c r="A8194" s="67" t="s">
        <v>4264</v>
      </c>
      <c r="B8194" s="68" t="s">
        <v>4265</v>
      </c>
      <c r="C8194" s="68" t="s">
        <v>3805</v>
      </c>
      <c r="D8194" s="68" t="s">
        <v>3806</v>
      </c>
      <c r="E8194" s="68" t="s">
        <v>4633</v>
      </c>
      <c r="F8194" s="68" t="s">
        <v>4633</v>
      </c>
      <c r="G8194" s="68" t="s">
        <v>4569</v>
      </c>
      <c r="H8194" s="69">
        <v>1056817</v>
      </c>
      <c r="I8194" s="68" t="s">
        <v>5153</v>
      </c>
      <c r="J8194" s="70"/>
      <c r="K8194" s="68"/>
    </row>
    <row r="8195" spans="1:11">
      <c r="A8195" s="67" t="s">
        <v>3817</v>
      </c>
      <c r="B8195" s="68" t="s">
        <v>3818</v>
      </c>
      <c r="C8195" s="68" t="s">
        <v>3805</v>
      </c>
      <c r="D8195" s="68" t="s">
        <v>3806</v>
      </c>
      <c r="E8195" s="68" t="s">
        <v>4633</v>
      </c>
      <c r="F8195" s="68" t="s">
        <v>4633</v>
      </c>
      <c r="G8195" s="68" t="s">
        <v>4569</v>
      </c>
      <c r="H8195" s="69">
        <v>9094136</v>
      </c>
      <c r="I8195" s="68" t="s">
        <v>5153</v>
      </c>
      <c r="J8195" s="70"/>
      <c r="K8195" s="68"/>
    </row>
    <row r="8196" spans="1:11">
      <c r="A8196" s="67" t="s">
        <v>4314</v>
      </c>
      <c r="B8196" s="68" t="s">
        <v>4315</v>
      </c>
      <c r="C8196" s="68" t="s">
        <v>3805</v>
      </c>
      <c r="D8196" s="68" t="s">
        <v>3806</v>
      </c>
      <c r="E8196" s="68" t="s">
        <v>4633</v>
      </c>
      <c r="F8196" s="68" t="s">
        <v>4633</v>
      </c>
      <c r="G8196" s="68" t="s">
        <v>4569</v>
      </c>
      <c r="H8196" s="69">
        <v>556122</v>
      </c>
      <c r="I8196" s="68" t="s">
        <v>5153</v>
      </c>
      <c r="J8196" s="70"/>
      <c r="K8196" s="68"/>
    </row>
    <row r="8197" spans="1:11">
      <c r="A8197" s="67" t="s">
        <v>3834</v>
      </c>
      <c r="B8197" s="68" t="s">
        <v>3835</v>
      </c>
      <c r="C8197" s="68" t="s">
        <v>3824</v>
      </c>
      <c r="D8197" s="68" t="s">
        <v>3825</v>
      </c>
      <c r="E8197" s="68" t="s">
        <v>4633</v>
      </c>
      <c r="F8197" s="68" t="s">
        <v>4633</v>
      </c>
      <c r="G8197" s="68" t="s">
        <v>4569</v>
      </c>
      <c r="H8197" s="69">
        <v>151500</v>
      </c>
      <c r="I8197" s="68" t="s">
        <v>5153</v>
      </c>
      <c r="J8197" s="70"/>
      <c r="K8197" s="68"/>
    </row>
    <row r="8198" spans="1:11">
      <c r="A8198" s="67" t="s">
        <v>3836</v>
      </c>
      <c r="B8198" s="68" t="s">
        <v>3837</v>
      </c>
      <c r="C8198" s="68" t="s">
        <v>3824</v>
      </c>
      <c r="D8198" s="68" t="s">
        <v>3825</v>
      </c>
      <c r="E8198" s="68" t="s">
        <v>4633</v>
      </c>
      <c r="F8198" s="68" t="s">
        <v>4633</v>
      </c>
      <c r="G8198" s="68" t="s">
        <v>4569</v>
      </c>
      <c r="H8198" s="69">
        <v>4520238</v>
      </c>
      <c r="I8198" s="68" t="s">
        <v>5153</v>
      </c>
      <c r="J8198" s="70"/>
      <c r="K8198" s="68"/>
    </row>
    <row r="8199" spans="1:11">
      <c r="A8199" s="67" t="s">
        <v>3838</v>
      </c>
      <c r="B8199" s="68" t="s">
        <v>3839</v>
      </c>
      <c r="C8199" s="68" t="s">
        <v>3824</v>
      </c>
      <c r="D8199" s="68" t="s">
        <v>3825</v>
      </c>
      <c r="E8199" s="68" t="s">
        <v>4633</v>
      </c>
      <c r="F8199" s="68" t="s">
        <v>4633</v>
      </c>
      <c r="G8199" s="68" t="s">
        <v>4569</v>
      </c>
      <c r="H8199" s="69">
        <v>13457179</v>
      </c>
      <c r="I8199" s="68" t="s">
        <v>5153</v>
      </c>
      <c r="J8199" s="70"/>
      <c r="K8199" s="68"/>
    </row>
    <row r="8200" spans="1:11">
      <c r="A8200" s="67" t="s">
        <v>3888</v>
      </c>
      <c r="B8200" s="68" t="s">
        <v>3889</v>
      </c>
      <c r="C8200" s="68" t="s">
        <v>3846</v>
      </c>
      <c r="D8200" s="68" t="s">
        <v>3847</v>
      </c>
      <c r="E8200" s="68" t="s">
        <v>4633</v>
      </c>
      <c r="F8200" s="68" t="s">
        <v>4633</v>
      </c>
      <c r="G8200" s="68" t="s">
        <v>4569</v>
      </c>
      <c r="H8200" s="69">
        <v>787541</v>
      </c>
      <c r="I8200" s="68" t="s">
        <v>5153</v>
      </c>
      <c r="J8200" s="70"/>
      <c r="K8200" s="68"/>
    </row>
    <row r="8201" spans="1:11">
      <c r="A8201" s="67" t="s">
        <v>3890</v>
      </c>
      <c r="B8201" s="68" t="s">
        <v>3891</v>
      </c>
      <c r="C8201" s="68" t="s">
        <v>3846</v>
      </c>
      <c r="D8201" s="68" t="s">
        <v>3847</v>
      </c>
      <c r="E8201" s="68" t="s">
        <v>4633</v>
      </c>
      <c r="F8201" s="68" t="s">
        <v>4633</v>
      </c>
      <c r="G8201" s="68" t="s">
        <v>4569</v>
      </c>
      <c r="H8201" s="69">
        <v>16888009</v>
      </c>
      <c r="I8201" s="68" t="s">
        <v>5153</v>
      </c>
      <c r="J8201" s="70"/>
      <c r="K8201" s="68"/>
    </row>
    <row r="8202" spans="1:11">
      <c r="A8202" s="67" t="s">
        <v>3892</v>
      </c>
      <c r="B8202" s="68" t="s">
        <v>3893</v>
      </c>
      <c r="C8202" s="68" t="s">
        <v>3846</v>
      </c>
      <c r="D8202" s="68" t="s">
        <v>3847</v>
      </c>
      <c r="E8202" s="68" t="s">
        <v>4633</v>
      </c>
      <c r="F8202" s="68" t="s">
        <v>4633</v>
      </c>
      <c r="G8202" s="68" t="s">
        <v>4569</v>
      </c>
      <c r="H8202" s="69">
        <v>11915658</v>
      </c>
      <c r="I8202" s="68" t="s">
        <v>5153</v>
      </c>
      <c r="J8202" s="70"/>
      <c r="K8202" s="68"/>
    </row>
    <row r="8203" spans="1:11">
      <c r="A8203" s="67" t="s">
        <v>3894</v>
      </c>
      <c r="B8203" s="68" t="s">
        <v>3895</v>
      </c>
      <c r="C8203" s="68" t="s">
        <v>3846</v>
      </c>
      <c r="D8203" s="68" t="s">
        <v>3847</v>
      </c>
      <c r="E8203" s="68" t="s">
        <v>4633</v>
      </c>
      <c r="F8203" s="68" t="s">
        <v>4633</v>
      </c>
      <c r="G8203" s="68" t="s">
        <v>4569</v>
      </c>
      <c r="H8203" s="69">
        <v>138041773</v>
      </c>
      <c r="I8203" s="68" t="s">
        <v>5153</v>
      </c>
      <c r="J8203" s="70"/>
      <c r="K8203" s="68"/>
    </row>
    <row r="8204" spans="1:11">
      <c r="A8204" s="67" t="s">
        <v>5059</v>
      </c>
      <c r="B8204" s="68" t="s">
        <v>4661</v>
      </c>
      <c r="C8204" s="68" t="s">
        <v>3846</v>
      </c>
      <c r="D8204" s="68" t="s">
        <v>3847</v>
      </c>
      <c r="E8204" s="68" t="s">
        <v>4633</v>
      </c>
      <c r="F8204" s="68" t="s">
        <v>4633</v>
      </c>
      <c r="G8204" s="68" t="s">
        <v>4569</v>
      </c>
      <c r="H8204" s="69">
        <v>1287816</v>
      </c>
      <c r="I8204" s="68" t="s">
        <v>5153</v>
      </c>
      <c r="J8204" s="70"/>
      <c r="K8204" s="68"/>
    </row>
    <row r="8205" spans="1:11">
      <c r="A8205" s="67" t="s">
        <v>3914</v>
      </c>
      <c r="B8205" s="68" t="s">
        <v>3915</v>
      </c>
      <c r="C8205" s="68" t="s">
        <v>3900</v>
      </c>
      <c r="D8205" s="68" t="s">
        <v>3901</v>
      </c>
      <c r="E8205" s="68" t="s">
        <v>4633</v>
      </c>
      <c r="F8205" s="68" t="s">
        <v>4633</v>
      </c>
      <c r="G8205" s="68" t="s">
        <v>4569</v>
      </c>
      <c r="H8205" s="69">
        <v>1081205</v>
      </c>
      <c r="I8205" s="68" t="s">
        <v>5153</v>
      </c>
      <c r="J8205" s="70"/>
      <c r="K8205" s="68"/>
    </row>
    <row r="8206" spans="1:11">
      <c r="A8206" s="67" t="s">
        <v>3916</v>
      </c>
      <c r="B8206" s="68" t="s">
        <v>3917</v>
      </c>
      <c r="C8206" s="68" t="s">
        <v>3900</v>
      </c>
      <c r="D8206" s="68" t="s">
        <v>3901</v>
      </c>
      <c r="E8206" s="68" t="s">
        <v>4633</v>
      </c>
      <c r="F8206" s="68" t="s">
        <v>4633</v>
      </c>
      <c r="G8206" s="68" t="s">
        <v>4569</v>
      </c>
      <c r="H8206" s="69">
        <v>501338</v>
      </c>
      <c r="I8206" s="68" t="s">
        <v>5153</v>
      </c>
      <c r="J8206" s="70"/>
      <c r="K8206" s="68"/>
    </row>
    <row r="8207" spans="1:11">
      <c r="A8207" s="67" t="s">
        <v>4447</v>
      </c>
      <c r="B8207" s="68" t="s">
        <v>4448</v>
      </c>
      <c r="C8207" s="68" t="s">
        <v>3924</v>
      </c>
      <c r="D8207" s="68" t="s">
        <v>3925</v>
      </c>
      <c r="E8207" s="68" t="s">
        <v>4633</v>
      </c>
      <c r="F8207" s="68" t="s">
        <v>4633</v>
      </c>
      <c r="G8207" s="68" t="s">
        <v>4569</v>
      </c>
      <c r="H8207" s="69">
        <v>4441637</v>
      </c>
      <c r="I8207" s="68" t="s">
        <v>5153</v>
      </c>
      <c r="J8207" s="70"/>
      <c r="K8207" s="68"/>
    </row>
    <row r="8208" spans="1:11">
      <c r="A8208" s="67" t="s">
        <v>4266</v>
      </c>
      <c r="B8208" s="68" t="s">
        <v>3923</v>
      </c>
      <c r="C8208" s="68" t="s">
        <v>3924</v>
      </c>
      <c r="D8208" s="68" t="s">
        <v>3925</v>
      </c>
      <c r="E8208" s="68" t="s">
        <v>4633</v>
      </c>
      <c r="F8208" s="68" t="s">
        <v>4633</v>
      </c>
      <c r="G8208" s="68" t="s">
        <v>4569</v>
      </c>
      <c r="H8208" s="69">
        <v>6180260</v>
      </c>
      <c r="I8208" s="68" t="s">
        <v>5153</v>
      </c>
      <c r="J8208" s="70"/>
      <c r="K8208" s="68"/>
    </row>
    <row r="8209" spans="1:11">
      <c r="A8209" s="67" t="s">
        <v>4267</v>
      </c>
      <c r="B8209" s="68" t="s">
        <v>4268</v>
      </c>
      <c r="C8209" s="68" t="s">
        <v>3924</v>
      </c>
      <c r="D8209" s="68" t="s">
        <v>3925</v>
      </c>
      <c r="E8209" s="68" t="s">
        <v>4633</v>
      </c>
      <c r="F8209" s="68" t="s">
        <v>4633</v>
      </c>
      <c r="G8209" s="68" t="s">
        <v>4569</v>
      </c>
      <c r="H8209" s="69">
        <v>916517</v>
      </c>
      <c r="I8209" s="68" t="s">
        <v>5153</v>
      </c>
      <c r="J8209" s="70"/>
      <c r="K8209" s="68"/>
    </row>
    <row r="8210" spans="1:11">
      <c r="A8210" s="67" t="s">
        <v>4269</v>
      </c>
      <c r="B8210" s="68" t="s">
        <v>4270</v>
      </c>
      <c r="C8210" s="68" t="s">
        <v>3924</v>
      </c>
      <c r="D8210" s="68" t="s">
        <v>3925</v>
      </c>
      <c r="E8210" s="68" t="s">
        <v>4633</v>
      </c>
      <c r="F8210" s="68" t="s">
        <v>4633</v>
      </c>
      <c r="G8210" s="68" t="s">
        <v>4569</v>
      </c>
      <c r="H8210" s="69">
        <v>4922083</v>
      </c>
      <c r="I8210" s="68" t="s">
        <v>5153</v>
      </c>
      <c r="J8210" s="70"/>
      <c r="K8210" s="68"/>
    </row>
    <row r="8211" spans="1:11">
      <c r="A8211" s="67" t="s">
        <v>3940</v>
      </c>
      <c r="B8211" s="68" t="s">
        <v>3941</v>
      </c>
      <c r="C8211" s="68" t="s">
        <v>3924</v>
      </c>
      <c r="D8211" s="68" t="s">
        <v>3925</v>
      </c>
      <c r="E8211" s="68" t="s">
        <v>4633</v>
      </c>
      <c r="F8211" s="68" t="s">
        <v>4633</v>
      </c>
      <c r="G8211" s="68" t="s">
        <v>4569</v>
      </c>
      <c r="H8211" s="69">
        <v>3447743</v>
      </c>
      <c r="I8211" s="68" t="s">
        <v>5153</v>
      </c>
      <c r="J8211" s="70"/>
      <c r="K8211" s="68"/>
    </row>
    <row r="8212" spans="1:11">
      <c r="A8212" s="67" t="s">
        <v>3942</v>
      </c>
      <c r="B8212" s="68" t="s">
        <v>3943</v>
      </c>
      <c r="C8212" s="68" t="s">
        <v>3924</v>
      </c>
      <c r="D8212" s="68" t="s">
        <v>3925</v>
      </c>
      <c r="E8212" s="68" t="s">
        <v>4633</v>
      </c>
      <c r="F8212" s="68" t="s">
        <v>4633</v>
      </c>
      <c r="G8212" s="68" t="s">
        <v>4569</v>
      </c>
      <c r="H8212" s="69">
        <v>7096388</v>
      </c>
      <c r="I8212" s="68" t="s">
        <v>5153</v>
      </c>
      <c r="J8212" s="70"/>
      <c r="K8212" s="68"/>
    </row>
    <row r="8213" spans="1:11">
      <c r="A8213" s="67" t="s">
        <v>4449</v>
      </c>
      <c r="B8213" s="68" t="s">
        <v>4450</v>
      </c>
      <c r="C8213" s="68" t="s">
        <v>3924</v>
      </c>
      <c r="D8213" s="68" t="s">
        <v>3925</v>
      </c>
      <c r="E8213" s="68" t="s">
        <v>4633</v>
      </c>
      <c r="F8213" s="68" t="s">
        <v>4633</v>
      </c>
      <c r="G8213" s="68" t="s">
        <v>4569</v>
      </c>
      <c r="H8213" s="69">
        <v>1464589</v>
      </c>
      <c r="I8213" s="68" t="s">
        <v>5153</v>
      </c>
      <c r="J8213" s="70"/>
      <c r="K8213" s="68"/>
    </row>
    <row r="8214" spans="1:11">
      <c r="A8214" s="67" t="s">
        <v>3960</v>
      </c>
      <c r="B8214" s="68" t="s">
        <v>3961</v>
      </c>
      <c r="C8214" s="68" t="s">
        <v>3952</v>
      </c>
      <c r="D8214" s="68" t="s">
        <v>3953</v>
      </c>
      <c r="E8214" s="68" t="s">
        <v>4633</v>
      </c>
      <c r="F8214" s="68" t="s">
        <v>4633</v>
      </c>
      <c r="G8214" s="68" t="s">
        <v>4569</v>
      </c>
      <c r="H8214" s="69">
        <v>352146</v>
      </c>
      <c r="I8214" s="68" t="s">
        <v>5153</v>
      </c>
      <c r="J8214" s="70"/>
      <c r="K8214" s="68"/>
    </row>
    <row r="8215" spans="1:11">
      <c r="A8215" s="67" t="s">
        <v>3962</v>
      </c>
      <c r="B8215" s="68" t="s">
        <v>3963</v>
      </c>
      <c r="C8215" s="68" t="s">
        <v>3952</v>
      </c>
      <c r="D8215" s="68" t="s">
        <v>3953</v>
      </c>
      <c r="E8215" s="68" t="s">
        <v>4633</v>
      </c>
      <c r="F8215" s="68" t="s">
        <v>4633</v>
      </c>
      <c r="G8215" s="68" t="s">
        <v>4569</v>
      </c>
      <c r="H8215" s="69">
        <v>4929958</v>
      </c>
      <c r="I8215" s="68" t="s">
        <v>5153</v>
      </c>
      <c r="J8215" s="70"/>
      <c r="K8215" s="68"/>
    </row>
    <row r="8216" spans="1:11">
      <c r="A8216" s="67" t="s">
        <v>3986</v>
      </c>
      <c r="B8216" s="68" t="s">
        <v>3987</v>
      </c>
      <c r="C8216" s="68" t="s">
        <v>3970</v>
      </c>
      <c r="D8216" s="68" t="s">
        <v>3971</v>
      </c>
      <c r="E8216" s="68" t="s">
        <v>4633</v>
      </c>
      <c r="F8216" s="68" t="s">
        <v>4633</v>
      </c>
      <c r="G8216" s="68" t="s">
        <v>4569</v>
      </c>
      <c r="H8216" s="69">
        <v>147998</v>
      </c>
      <c r="I8216" s="68" t="s">
        <v>5153</v>
      </c>
      <c r="J8216" s="70"/>
      <c r="K8216" s="68"/>
    </row>
    <row r="8217" spans="1:11">
      <c r="A8217" s="67" t="s">
        <v>3994</v>
      </c>
      <c r="B8217" s="68" t="s">
        <v>3995</v>
      </c>
      <c r="C8217" s="68" t="s">
        <v>3970</v>
      </c>
      <c r="D8217" s="68" t="s">
        <v>3971</v>
      </c>
      <c r="E8217" s="68" t="s">
        <v>4633</v>
      </c>
      <c r="F8217" s="68" t="s">
        <v>4633</v>
      </c>
      <c r="G8217" s="68" t="s">
        <v>4569</v>
      </c>
      <c r="H8217" s="69">
        <v>144569</v>
      </c>
      <c r="I8217" s="68" t="s">
        <v>5153</v>
      </c>
      <c r="J8217" s="70"/>
      <c r="K8217" s="68"/>
    </row>
    <row r="8218" spans="1:11">
      <c r="A8218" s="67" t="s">
        <v>4273</v>
      </c>
      <c r="B8218" s="68" t="s">
        <v>4274</v>
      </c>
      <c r="C8218" s="68" t="s">
        <v>3970</v>
      </c>
      <c r="D8218" s="68" t="s">
        <v>3971</v>
      </c>
      <c r="E8218" s="68" t="s">
        <v>4633</v>
      </c>
      <c r="F8218" s="68" t="s">
        <v>4633</v>
      </c>
      <c r="G8218" s="68" t="s">
        <v>4569</v>
      </c>
      <c r="H8218" s="69">
        <v>319265</v>
      </c>
      <c r="I8218" s="68" t="s">
        <v>5153</v>
      </c>
      <c r="J8218" s="70"/>
      <c r="K8218" s="68"/>
    </row>
    <row r="8219" spans="1:11">
      <c r="A8219" s="67" t="s">
        <v>4451</v>
      </c>
      <c r="B8219" s="68" t="s">
        <v>4452</v>
      </c>
      <c r="C8219" s="68" t="s">
        <v>3970</v>
      </c>
      <c r="D8219" s="68" t="s">
        <v>3971</v>
      </c>
      <c r="E8219" s="68" t="s">
        <v>4633</v>
      </c>
      <c r="F8219" s="68" t="s">
        <v>4633</v>
      </c>
      <c r="G8219" s="68" t="s">
        <v>4569</v>
      </c>
      <c r="H8219" s="69">
        <v>489579</v>
      </c>
      <c r="I8219" s="68" t="s">
        <v>5153</v>
      </c>
      <c r="J8219" s="70"/>
      <c r="K8219" s="68"/>
    </row>
    <row r="8220" spans="1:11">
      <c r="A8220" s="67" t="s">
        <v>4331</v>
      </c>
      <c r="B8220" s="68" t="s">
        <v>4213</v>
      </c>
      <c r="C8220" s="68" t="s">
        <v>3970</v>
      </c>
      <c r="D8220" s="68" t="s">
        <v>3971</v>
      </c>
      <c r="E8220" s="68" t="s">
        <v>4633</v>
      </c>
      <c r="F8220" s="68" t="s">
        <v>4633</v>
      </c>
      <c r="G8220" s="68" t="s">
        <v>4569</v>
      </c>
      <c r="H8220" s="69">
        <v>967088</v>
      </c>
      <c r="I8220" s="68" t="s">
        <v>5153</v>
      </c>
      <c r="J8220" s="70"/>
      <c r="K8220" s="68"/>
    </row>
    <row r="8221" spans="1:11">
      <c r="A8221" s="67" t="s">
        <v>4282</v>
      </c>
      <c r="B8221" s="68" t="s">
        <v>4213</v>
      </c>
      <c r="C8221" s="68" t="s">
        <v>4004</v>
      </c>
      <c r="D8221" s="68" t="s">
        <v>4005</v>
      </c>
      <c r="E8221" s="68" t="s">
        <v>4633</v>
      </c>
      <c r="F8221" s="68" t="s">
        <v>4633</v>
      </c>
      <c r="G8221" s="68" t="s">
        <v>4569</v>
      </c>
      <c r="H8221" s="69">
        <v>5537656</v>
      </c>
      <c r="I8221" s="68" t="s">
        <v>5153</v>
      </c>
      <c r="J8221" s="70"/>
      <c r="K8221" s="68"/>
    </row>
    <row r="8222" spans="1:11">
      <c r="A8222" s="182" t="s">
        <v>4028</v>
      </c>
      <c r="B8222" s="183" t="s">
        <v>4029</v>
      </c>
      <c r="C8222" s="183" t="s">
        <v>4022</v>
      </c>
      <c r="D8222" s="183" t="s">
        <v>4023</v>
      </c>
      <c r="E8222" s="183" t="s">
        <v>4633</v>
      </c>
      <c r="F8222" s="183" t="s">
        <v>4633</v>
      </c>
      <c r="G8222" s="183" t="s">
        <v>4569</v>
      </c>
      <c r="H8222" s="184">
        <v>1526166</v>
      </c>
      <c r="I8222" s="183" t="s">
        <v>5153</v>
      </c>
      <c r="J8222" s="185"/>
      <c r="K8222" s="183"/>
    </row>
    <row r="8223" spans="1:11">
      <c r="A8223" s="67" t="s">
        <v>4030</v>
      </c>
      <c r="B8223" s="68" t="s">
        <v>4031</v>
      </c>
      <c r="C8223" s="68" t="s">
        <v>4022</v>
      </c>
      <c r="D8223" s="68" t="s">
        <v>4023</v>
      </c>
      <c r="E8223" s="68" t="s">
        <v>4633</v>
      </c>
      <c r="F8223" s="68" t="s">
        <v>4633</v>
      </c>
      <c r="G8223" s="68" t="s">
        <v>4569</v>
      </c>
      <c r="H8223" s="69">
        <v>16792613</v>
      </c>
      <c r="I8223" s="68" t="s">
        <v>5153</v>
      </c>
      <c r="J8223" s="70"/>
      <c r="K8223" s="68"/>
    </row>
    <row r="8224" spans="1:11">
      <c r="A8224" s="67" t="s">
        <v>4034</v>
      </c>
      <c r="B8224" s="68" t="s">
        <v>4035</v>
      </c>
      <c r="C8224" s="68" t="s">
        <v>4022</v>
      </c>
      <c r="D8224" s="68" t="s">
        <v>4023</v>
      </c>
      <c r="E8224" s="68" t="s">
        <v>4633</v>
      </c>
      <c r="F8224" s="68" t="s">
        <v>4633</v>
      </c>
      <c r="G8224" s="68" t="s">
        <v>4569</v>
      </c>
      <c r="H8224" s="69">
        <v>861948</v>
      </c>
      <c r="I8224" s="68" t="s">
        <v>5153</v>
      </c>
      <c r="J8224" s="70"/>
      <c r="K8224" s="68"/>
    </row>
    <row r="8225" spans="1:11">
      <c r="A8225" s="67" t="s">
        <v>4060</v>
      </c>
      <c r="B8225" s="68" t="s">
        <v>4061</v>
      </c>
      <c r="C8225" s="68" t="s">
        <v>4042</v>
      </c>
      <c r="D8225" s="68" t="s">
        <v>4043</v>
      </c>
      <c r="E8225" s="68" t="s">
        <v>4633</v>
      </c>
      <c r="F8225" s="68" t="s">
        <v>4633</v>
      </c>
      <c r="G8225" s="68" t="s">
        <v>4569</v>
      </c>
      <c r="H8225" s="69">
        <v>881747</v>
      </c>
      <c r="I8225" s="68" t="s">
        <v>5153</v>
      </c>
      <c r="J8225" s="70"/>
      <c r="K8225" s="68"/>
    </row>
    <row r="8226" spans="1:11">
      <c r="A8226" s="67" t="s">
        <v>4064</v>
      </c>
      <c r="B8226" s="68" t="s">
        <v>4065</v>
      </c>
      <c r="C8226" s="68" t="s">
        <v>4042</v>
      </c>
      <c r="D8226" s="68" t="s">
        <v>4043</v>
      </c>
      <c r="E8226" s="68" t="s">
        <v>4633</v>
      </c>
      <c r="F8226" s="68" t="s">
        <v>4633</v>
      </c>
      <c r="G8226" s="68" t="s">
        <v>4569</v>
      </c>
      <c r="H8226" s="69">
        <v>355198</v>
      </c>
      <c r="I8226" s="68" t="s">
        <v>5153</v>
      </c>
      <c r="J8226" s="70"/>
      <c r="K8226" s="68"/>
    </row>
    <row r="8227" spans="1:11">
      <c r="A8227" s="67" t="s">
        <v>4080</v>
      </c>
      <c r="B8227" s="68" t="s">
        <v>4081</v>
      </c>
      <c r="C8227" s="68" t="s">
        <v>4072</v>
      </c>
      <c r="D8227" s="68" t="s">
        <v>4073</v>
      </c>
      <c r="E8227" s="68" t="s">
        <v>4633</v>
      </c>
      <c r="F8227" s="68" t="s">
        <v>4633</v>
      </c>
      <c r="G8227" s="68" t="s">
        <v>4569</v>
      </c>
      <c r="H8227" s="69">
        <v>221709</v>
      </c>
      <c r="I8227" s="68" t="s">
        <v>5153</v>
      </c>
      <c r="J8227" s="70"/>
      <c r="K8227" s="68"/>
    </row>
    <row r="8228" spans="1:11">
      <c r="A8228" s="67" t="s">
        <v>4467</v>
      </c>
      <c r="B8228" s="68" t="s">
        <v>4468</v>
      </c>
      <c r="C8228" s="68" t="s">
        <v>4072</v>
      </c>
      <c r="D8228" s="68" t="s">
        <v>4073</v>
      </c>
      <c r="E8228" s="68" t="s">
        <v>4633</v>
      </c>
      <c r="F8228" s="68" t="s">
        <v>4633</v>
      </c>
      <c r="G8228" s="68" t="s">
        <v>4569</v>
      </c>
      <c r="H8228" s="69">
        <v>865656</v>
      </c>
      <c r="I8228" s="68" t="s">
        <v>5153</v>
      </c>
      <c r="J8228" s="70"/>
      <c r="K8228" s="68"/>
    </row>
    <row r="8229" spans="1:11">
      <c r="A8229" s="67" t="s">
        <v>4104</v>
      </c>
      <c r="B8229" s="68" t="s">
        <v>4105</v>
      </c>
      <c r="C8229" s="68" t="s">
        <v>4100</v>
      </c>
      <c r="D8229" s="68" t="s">
        <v>4101</v>
      </c>
      <c r="E8229" s="68" t="s">
        <v>4633</v>
      </c>
      <c r="F8229" s="68" t="s">
        <v>4633</v>
      </c>
      <c r="G8229" s="68" t="s">
        <v>4569</v>
      </c>
      <c r="H8229" s="69">
        <v>205957</v>
      </c>
      <c r="I8229" s="68" t="s">
        <v>5153</v>
      </c>
      <c r="J8229" s="70"/>
      <c r="K8229" s="68"/>
    </row>
    <row r="8230" spans="1:11">
      <c r="A8230" s="67" t="s">
        <v>4485</v>
      </c>
      <c r="B8230" s="68" t="s">
        <v>4486</v>
      </c>
      <c r="C8230" s="68" t="s">
        <v>4100</v>
      </c>
      <c r="D8230" s="68" t="s">
        <v>4101</v>
      </c>
      <c r="E8230" s="68" t="s">
        <v>4633</v>
      </c>
      <c r="F8230" s="68" t="s">
        <v>4633</v>
      </c>
      <c r="G8230" s="68" t="s">
        <v>4569</v>
      </c>
      <c r="H8230" s="69">
        <v>793614</v>
      </c>
      <c r="I8230" s="68" t="s">
        <v>5153</v>
      </c>
      <c r="J8230" s="70"/>
      <c r="K8230" s="68"/>
    </row>
    <row r="8231" spans="1:11">
      <c r="A8231" s="67" t="s">
        <v>4132</v>
      </c>
      <c r="B8231" s="68" t="s">
        <v>4133</v>
      </c>
      <c r="C8231" s="68" t="s">
        <v>4126</v>
      </c>
      <c r="D8231" s="68" t="s">
        <v>4127</v>
      </c>
      <c r="E8231" s="68" t="s">
        <v>4633</v>
      </c>
      <c r="F8231" s="68" t="s">
        <v>4633</v>
      </c>
      <c r="G8231" s="68" t="s">
        <v>4569</v>
      </c>
      <c r="H8231" s="69">
        <v>1781374</v>
      </c>
      <c r="I8231" s="68" t="s">
        <v>5153</v>
      </c>
      <c r="J8231" s="70"/>
      <c r="K8231" s="68"/>
    </row>
    <row r="8232" spans="1:11">
      <c r="A8232" s="67" t="s">
        <v>4134</v>
      </c>
      <c r="B8232" s="68" t="s">
        <v>4135</v>
      </c>
      <c r="C8232" s="68" t="s">
        <v>4126</v>
      </c>
      <c r="D8232" s="68" t="s">
        <v>4127</v>
      </c>
      <c r="E8232" s="68" t="s">
        <v>4633</v>
      </c>
      <c r="F8232" s="68" t="s">
        <v>4633</v>
      </c>
      <c r="G8232" s="68" t="s">
        <v>4569</v>
      </c>
      <c r="H8232" s="69">
        <v>3445099</v>
      </c>
      <c r="I8232" s="68" t="s">
        <v>5153</v>
      </c>
      <c r="J8232" s="70"/>
      <c r="K8232" s="68"/>
    </row>
    <row r="8233" spans="1:11">
      <c r="A8233" s="67" t="s">
        <v>4136</v>
      </c>
      <c r="B8233" s="68" t="s">
        <v>4137</v>
      </c>
      <c r="C8233" s="68" t="s">
        <v>4126</v>
      </c>
      <c r="D8233" s="68" t="s">
        <v>4127</v>
      </c>
      <c r="E8233" s="68" t="s">
        <v>4633</v>
      </c>
      <c r="F8233" s="68" t="s">
        <v>4633</v>
      </c>
      <c r="G8233" s="68" t="s">
        <v>4569</v>
      </c>
      <c r="H8233" s="69">
        <v>3757465</v>
      </c>
      <c r="I8233" s="68" t="s">
        <v>5153</v>
      </c>
      <c r="J8233" s="70"/>
      <c r="K8233" s="68"/>
    </row>
    <row r="8234" spans="1:11">
      <c r="A8234" s="67" t="s">
        <v>4138</v>
      </c>
      <c r="B8234" s="68" t="s">
        <v>4139</v>
      </c>
      <c r="C8234" s="68" t="s">
        <v>4126</v>
      </c>
      <c r="D8234" s="68" t="s">
        <v>4127</v>
      </c>
      <c r="E8234" s="68" t="s">
        <v>4633</v>
      </c>
      <c r="F8234" s="68" t="s">
        <v>4633</v>
      </c>
      <c r="G8234" s="68" t="s">
        <v>4569</v>
      </c>
      <c r="H8234" s="69">
        <v>428563</v>
      </c>
      <c r="I8234" s="68" t="s">
        <v>5153</v>
      </c>
      <c r="J8234" s="70"/>
      <c r="K8234" s="68"/>
    </row>
    <row r="8235" spans="1:11">
      <c r="A8235" s="67" t="s">
        <v>4492</v>
      </c>
      <c r="B8235" s="68" t="s">
        <v>4493</v>
      </c>
      <c r="C8235" s="68" t="s">
        <v>4126</v>
      </c>
      <c r="D8235" s="68" t="s">
        <v>4127</v>
      </c>
      <c r="E8235" s="68" t="s">
        <v>4633</v>
      </c>
      <c r="F8235" s="68" t="s">
        <v>4633</v>
      </c>
      <c r="G8235" s="68" t="s">
        <v>4569</v>
      </c>
      <c r="H8235" s="69">
        <v>369634</v>
      </c>
      <c r="I8235" s="68" t="s">
        <v>5153</v>
      </c>
      <c r="J8235" s="70"/>
      <c r="K8235" s="68"/>
    </row>
    <row r="8236" spans="1:11">
      <c r="A8236" s="67" t="s">
        <v>4496</v>
      </c>
      <c r="B8236" s="68" t="s">
        <v>4497</v>
      </c>
      <c r="C8236" s="68" t="s">
        <v>4166</v>
      </c>
      <c r="D8236" s="68" t="s">
        <v>4167</v>
      </c>
      <c r="E8236" s="68" t="s">
        <v>4633</v>
      </c>
      <c r="F8236" s="68" t="s">
        <v>4633</v>
      </c>
      <c r="G8236" s="68" t="s">
        <v>4569</v>
      </c>
      <c r="H8236" s="69">
        <v>87815</v>
      </c>
      <c r="I8236" s="68" t="s">
        <v>5153</v>
      </c>
      <c r="J8236" s="70"/>
      <c r="K8236" s="68"/>
    </row>
    <row r="8237" spans="1:11">
      <c r="A8237" s="67" t="s">
        <v>4500</v>
      </c>
      <c r="B8237" s="68" t="s">
        <v>4501</v>
      </c>
      <c r="C8237" s="68" t="s">
        <v>4166</v>
      </c>
      <c r="D8237" s="68" t="s">
        <v>4167</v>
      </c>
      <c r="E8237" s="68" t="s">
        <v>4633</v>
      </c>
      <c r="F8237" s="68" t="s">
        <v>4633</v>
      </c>
      <c r="G8237" s="68" t="s">
        <v>4569</v>
      </c>
      <c r="H8237" s="69">
        <v>1754677</v>
      </c>
      <c r="I8237" s="68" t="s">
        <v>5153</v>
      </c>
      <c r="J8237" s="70"/>
      <c r="K8237" s="68"/>
    </row>
    <row r="8238" spans="1:11">
      <c r="A8238" s="67" t="s">
        <v>3595</v>
      </c>
      <c r="B8238" s="68" t="s">
        <v>3596</v>
      </c>
      <c r="C8238" s="68" t="s">
        <v>3583</v>
      </c>
      <c r="D8238" s="68" t="s">
        <v>3584</v>
      </c>
      <c r="E8238" s="68" t="s">
        <v>4633</v>
      </c>
      <c r="F8238" s="68" t="s">
        <v>4633</v>
      </c>
      <c r="G8238" s="68" t="s">
        <v>4569</v>
      </c>
      <c r="H8238" s="69">
        <v>331999</v>
      </c>
      <c r="I8238" s="68" t="s">
        <v>5153</v>
      </c>
      <c r="J8238" s="70"/>
      <c r="K8238" s="68"/>
    </row>
    <row r="8239" spans="1:11">
      <c r="A8239" s="67" t="s">
        <v>3597</v>
      </c>
      <c r="B8239" s="68" t="s">
        <v>3598</v>
      </c>
      <c r="C8239" s="68" t="s">
        <v>3583</v>
      </c>
      <c r="D8239" s="68" t="s">
        <v>3584</v>
      </c>
      <c r="E8239" s="68" t="s">
        <v>4633</v>
      </c>
      <c r="F8239" s="68" t="s">
        <v>4633</v>
      </c>
      <c r="G8239" s="68" t="s">
        <v>4569</v>
      </c>
      <c r="H8239" s="69">
        <v>3160079</v>
      </c>
      <c r="I8239" s="68" t="s">
        <v>5153</v>
      </c>
      <c r="J8239" s="70"/>
      <c r="K8239" s="68"/>
    </row>
    <row r="8240" spans="1:11">
      <c r="A8240" s="67" t="s">
        <v>3615</v>
      </c>
      <c r="B8240" s="68" t="s">
        <v>3616</v>
      </c>
      <c r="C8240" s="68" t="s">
        <v>3607</v>
      </c>
      <c r="D8240" s="68" t="s">
        <v>3608</v>
      </c>
      <c r="E8240" s="68" t="s">
        <v>4633</v>
      </c>
      <c r="F8240" s="68" t="s">
        <v>4633</v>
      </c>
      <c r="G8240" s="68" t="s">
        <v>4569</v>
      </c>
      <c r="H8240" s="69">
        <v>23322439</v>
      </c>
      <c r="I8240" s="68" t="s">
        <v>5153</v>
      </c>
      <c r="J8240" s="70"/>
      <c r="K8240" s="68"/>
    </row>
    <row r="8241" spans="1:11">
      <c r="A8241" s="67" t="s">
        <v>3617</v>
      </c>
      <c r="B8241" s="68" t="s">
        <v>3618</v>
      </c>
      <c r="C8241" s="68" t="s">
        <v>3607</v>
      </c>
      <c r="D8241" s="68" t="s">
        <v>3608</v>
      </c>
      <c r="E8241" s="68" t="s">
        <v>4633</v>
      </c>
      <c r="F8241" s="68" t="s">
        <v>4633</v>
      </c>
      <c r="G8241" s="68" t="s">
        <v>4569</v>
      </c>
      <c r="H8241" s="69">
        <v>9935133</v>
      </c>
      <c r="I8241" s="68" t="s">
        <v>5153</v>
      </c>
      <c r="J8241" s="70"/>
      <c r="K8241" s="68"/>
    </row>
    <row r="8242" spans="1:11">
      <c r="A8242" s="67" t="s">
        <v>3623</v>
      </c>
      <c r="B8242" s="68" t="s">
        <v>3624</v>
      </c>
      <c r="C8242" s="68" t="s">
        <v>3625</v>
      </c>
      <c r="D8242" s="68" t="s">
        <v>3626</v>
      </c>
      <c r="E8242" s="68" t="s">
        <v>4633</v>
      </c>
      <c r="F8242" s="68" t="s">
        <v>4633</v>
      </c>
      <c r="G8242" s="68" t="s">
        <v>4569</v>
      </c>
      <c r="H8242" s="69">
        <v>2044771</v>
      </c>
      <c r="I8242" s="68" t="s">
        <v>5153</v>
      </c>
      <c r="J8242" s="70"/>
      <c r="K8242" s="68"/>
    </row>
    <row r="8243" spans="1:11">
      <c r="A8243" s="67" t="s">
        <v>3629</v>
      </c>
      <c r="B8243" s="68" t="s">
        <v>3630</v>
      </c>
      <c r="C8243" s="68" t="s">
        <v>3625</v>
      </c>
      <c r="D8243" s="68" t="s">
        <v>3626</v>
      </c>
      <c r="E8243" s="68" t="s">
        <v>4633</v>
      </c>
      <c r="F8243" s="68" t="s">
        <v>4633</v>
      </c>
      <c r="G8243" s="68" t="s">
        <v>4569</v>
      </c>
      <c r="H8243" s="69">
        <v>250000</v>
      </c>
      <c r="I8243" s="68" t="s">
        <v>5153</v>
      </c>
      <c r="J8243" s="70"/>
      <c r="K8243" s="68"/>
    </row>
    <row r="8244" spans="1:11">
      <c r="A8244" s="67" t="s">
        <v>3631</v>
      </c>
      <c r="B8244" s="68" t="s">
        <v>3632</v>
      </c>
      <c r="C8244" s="68" t="s">
        <v>3625</v>
      </c>
      <c r="D8244" s="68" t="s">
        <v>3626</v>
      </c>
      <c r="E8244" s="68" t="s">
        <v>4633</v>
      </c>
      <c r="F8244" s="68" t="s">
        <v>4633</v>
      </c>
      <c r="G8244" s="68" t="s">
        <v>4569</v>
      </c>
      <c r="H8244" s="69">
        <v>576790</v>
      </c>
      <c r="I8244" s="68" t="s">
        <v>5153</v>
      </c>
      <c r="J8244" s="70"/>
      <c r="K8244" s="68"/>
    </row>
    <row r="8245" spans="1:11">
      <c r="A8245" s="67" t="s">
        <v>4253</v>
      </c>
      <c r="B8245" s="68" t="s">
        <v>4254</v>
      </c>
      <c r="C8245" s="68" t="s">
        <v>3625</v>
      </c>
      <c r="D8245" s="68" t="s">
        <v>3626</v>
      </c>
      <c r="E8245" s="68" t="s">
        <v>4633</v>
      </c>
      <c r="F8245" s="68" t="s">
        <v>4633</v>
      </c>
      <c r="G8245" s="68" t="s">
        <v>4569</v>
      </c>
      <c r="H8245" s="69">
        <v>658462</v>
      </c>
      <c r="I8245" s="68" t="s">
        <v>5153</v>
      </c>
      <c r="J8245" s="70"/>
      <c r="K8245" s="68"/>
    </row>
    <row r="8246" spans="1:11">
      <c r="A8246" s="67" t="s">
        <v>3637</v>
      </c>
      <c r="B8246" s="68" t="s">
        <v>3638</v>
      </c>
      <c r="C8246" s="68" t="s">
        <v>3625</v>
      </c>
      <c r="D8246" s="68" t="s">
        <v>3626</v>
      </c>
      <c r="E8246" s="68" t="s">
        <v>4633</v>
      </c>
      <c r="F8246" s="68" t="s">
        <v>4633</v>
      </c>
      <c r="G8246" s="68" t="s">
        <v>4569</v>
      </c>
      <c r="H8246" s="69">
        <v>7616684</v>
      </c>
      <c r="I8246" s="68" t="s">
        <v>5153</v>
      </c>
      <c r="J8246" s="70"/>
      <c r="K8246" s="68"/>
    </row>
    <row r="8247" spans="1:11">
      <c r="A8247" s="67" t="s">
        <v>3639</v>
      </c>
      <c r="B8247" s="68" t="s">
        <v>3640</v>
      </c>
      <c r="C8247" s="68" t="s">
        <v>3625</v>
      </c>
      <c r="D8247" s="68" t="s">
        <v>3626</v>
      </c>
      <c r="E8247" s="68" t="s">
        <v>4633</v>
      </c>
      <c r="F8247" s="68" t="s">
        <v>4633</v>
      </c>
      <c r="G8247" s="68" t="s">
        <v>4569</v>
      </c>
      <c r="H8247" s="69">
        <v>3012847</v>
      </c>
      <c r="I8247" s="68" t="s">
        <v>5153</v>
      </c>
      <c r="J8247" s="70"/>
      <c r="K8247" s="68"/>
    </row>
    <row r="8248" spans="1:11">
      <c r="A8248" s="67" t="s">
        <v>3643</v>
      </c>
      <c r="B8248" s="68" t="s">
        <v>3644</v>
      </c>
      <c r="C8248" s="68" t="s">
        <v>3625</v>
      </c>
      <c r="D8248" s="68" t="s">
        <v>3626</v>
      </c>
      <c r="E8248" s="68" t="s">
        <v>4633</v>
      </c>
      <c r="F8248" s="68" t="s">
        <v>4633</v>
      </c>
      <c r="G8248" s="68" t="s">
        <v>4569</v>
      </c>
      <c r="H8248" s="69">
        <v>280655</v>
      </c>
      <c r="I8248" s="68" t="s">
        <v>5153</v>
      </c>
      <c r="J8248" s="70"/>
      <c r="K8248" s="68"/>
    </row>
    <row r="8249" spans="1:11">
      <c r="A8249" s="67" t="s">
        <v>3645</v>
      </c>
      <c r="B8249" s="68" t="s">
        <v>3646</v>
      </c>
      <c r="C8249" s="68" t="s">
        <v>3625</v>
      </c>
      <c r="D8249" s="68" t="s">
        <v>3626</v>
      </c>
      <c r="E8249" s="68" t="s">
        <v>4633</v>
      </c>
      <c r="F8249" s="68" t="s">
        <v>4633</v>
      </c>
      <c r="G8249" s="68" t="s">
        <v>4569</v>
      </c>
      <c r="H8249" s="69">
        <v>756096</v>
      </c>
      <c r="I8249" s="68" t="s">
        <v>5153</v>
      </c>
      <c r="J8249" s="70"/>
      <c r="K8249" s="68"/>
    </row>
    <row r="8250" spans="1:11">
      <c r="A8250" s="67" t="s">
        <v>4226</v>
      </c>
      <c r="B8250" s="68" t="s">
        <v>4227</v>
      </c>
      <c r="C8250" s="68" t="s">
        <v>3625</v>
      </c>
      <c r="D8250" s="68" t="s">
        <v>3626</v>
      </c>
      <c r="E8250" s="68" t="s">
        <v>4633</v>
      </c>
      <c r="F8250" s="68" t="s">
        <v>4633</v>
      </c>
      <c r="G8250" s="68" t="s">
        <v>4569</v>
      </c>
      <c r="H8250" s="69">
        <v>551609</v>
      </c>
      <c r="I8250" s="68" t="s">
        <v>5153</v>
      </c>
      <c r="J8250" s="70"/>
      <c r="K8250" s="68"/>
    </row>
    <row r="8251" spans="1:11">
      <c r="A8251" s="67" t="s">
        <v>4341</v>
      </c>
      <c r="B8251" s="68" t="s">
        <v>4342</v>
      </c>
      <c r="C8251" s="68" t="s">
        <v>3625</v>
      </c>
      <c r="D8251" s="68" t="s">
        <v>3626</v>
      </c>
      <c r="E8251" s="68" t="s">
        <v>4633</v>
      </c>
      <c r="F8251" s="68" t="s">
        <v>4633</v>
      </c>
      <c r="G8251" s="68" t="s">
        <v>4569</v>
      </c>
      <c r="H8251" s="69">
        <v>556051</v>
      </c>
      <c r="I8251" s="68" t="s">
        <v>5153</v>
      </c>
      <c r="J8251" s="70"/>
      <c r="K8251" s="68"/>
    </row>
    <row r="8252" spans="1:11">
      <c r="A8252" s="67" t="s">
        <v>4394</v>
      </c>
      <c r="B8252" s="68" t="s">
        <v>4395</v>
      </c>
      <c r="C8252" s="68" t="s">
        <v>3625</v>
      </c>
      <c r="D8252" s="68" t="s">
        <v>3626</v>
      </c>
      <c r="E8252" s="68" t="s">
        <v>4633</v>
      </c>
      <c r="F8252" s="68" t="s">
        <v>4633</v>
      </c>
      <c r="G8252" s="68" t="s">
        <v>4569</v>
      </c>
      <c r="H8252" s="69">
        <v>857173</v>
      </c>
      <c r="I8252" s="68" t="s">
        <v>5153</v>
      </c>
      <c r="J8252" s="70"/>
      <c r="K8252" s="68"/>
    </row>
    <row r="8253" spans="1:11">
      <c r="A8253" s="67" t="s">
        <v>4396</v>
      </c>
      <c r="B8253" s="68" t="s">
        <v>4397</v>
      </c>
      <c r="C8253" s="68" t="s">
        <v>3625</v>
      </c>
      <c r="D8253" s="68" t="s">
        <v>3626</v>
      </c>
      <c r="E8253" s="68" t="s">
        <v>4633</v>
      </c>
      <c r="F8253" s="68" t="s">
        <v>4633</v>
      </c>
      <c r="G8253" s="68" t="s">
        <v>4569</v>
      </c>
      <c r="H8253" s="69">
        <v>167098</v>
      </c>
      <c r="I8253" s="68" t="s">
        <v>5153</v>
      </c>
      <c r="J8253" s="70"/>
      <c r="K8253" s="68"/>
    </row>
    <row r="8254" spans="1:11">
      <c r="A8254" s="67" t="s">
        <v>4398</v>
      </c>
      <c r="B8254" s="68" t="s">
        <v>4399</v>
      </c>
      <c r="C8254" s="68" t="s">
        <v>3625</v>
      </c>
      <c r="D8254" s="68" t="s">
        <v>3626</v>
      </c>
      <c r="E8254" s="68" t="s">
        <v>4633</v>
      </c>
      <c r="F8254" s="68" t="s">
        <v>4633</v>
      </c>
      <c r="G8254" s="68" t="s">
        <v>4569</v>
      </c>
      <c r="H8254" s="69">
        <v>510420</v>
      </c>
      <c r="I8254" s="68" t="s">
        <v>5153</v>
      </c>
      <c r="J8254" s="70"/>
      <c r="K8254" s="68"/>
    </row>
    <row r="8255" spans="1:11">
      <c r="A8255" s="67" t="s">
        <v>4400</v>
      </c>
      <c r="B8255" s="68" t="s">
        <v>4401</v>
      </c>
      <c r="C8255" s="68" t="s">
        <v>3625</v>
      </c>
      <c r="D8255" s="68" t="s">
        <v>3626</v>
      </c>
      <c r="E8255" s="68" t="s">
        <v>4633</v>
      </c>
      <c r="F8255" s="68" t="s">
        <v>4633</v>
      </c>
      <c r="G8255" s="68" t="s">
        <v>4569</v>
      </c>
      <c r="H8255" s="69">
        <v>284384</v>
      </c>
      <c r="I8255" s="68" t="s">
        <v>5153</v>
      </c>
      <c r="J8255" s="70"/>
      <c r="K8255" s="68"/>
    </row>
    <row r="8256" spans="1:11">
      <c r="A8256" s="67" t="s">
        <v>4402</v>
      </c>
      <c r="B8256" s="68" t="s">
        <v>4403</v>
      </c>
      <c r="C8256" s="68" t="s">
        <v>3625</v>
      </c>
      <c r="D8256" s="68" t="s">
        <v>3626</v>
      </c>
      <c r="E8256" s="68" t="s">
        <v>4633</v>
      </c>
      <c r="F8256" s="68" t="s">
        <v>4633</v>
      </c>
      <c r="G8256" s="68" t="s">
        <v>4569</v>
      </c>
      <c r="H8256" s="69">
        <v>586250</v>
      </c>
      <c r="I8256" s="68" t="s">
        <v>5153</v>
      </c>
      <c r="J8256" s="70"/>
      <c r="K8256" s="68"/>
    </row>
    <row r="8257" spans="1:11">
      <c r="A8257" s="67" t="s">
        <v>4404</v>
      </c>
      <c r="B8257" s="68" t="s">
        <v>4380</v>
      </c>
      <c r="C8257" s="68" t="s">
        <v>3625</v>
      </c>
      <c r="D8257" s="68" t="s">
        <v>3626</v>
      </c>
      <c r="E8257" s="68" t="s">
        <v>4633</v>
      </c>
      <c r="F8257" s="68" t="s">
        <v>4633</v>
      </c>
      <c r="G8257" s="68" t="s">
        <v>4569</v>
      </c>
      <c r="H8257" s="69">
        <v>1124688</v>
      </c>
      <c r="I8257" s="68" t="s">
        <v>5153</v>
      </c>
      <c r="J8257" s="70"/>
      <c r="K8257" s="68"/>
    </row>
    <row r="8258" spans="1:11">
      <c r="A8258" s="67" t="s">
        <v>5061</v>
      </c>
      <c r="B8258" s="68" t="s">
        <v>4659</v>
      </c>
      <c r="C8258" s="68" t="s">
        <v>3625</v>
      </c>
      <c r="D8258" s="68" t="s">
        <v>3626</v>
      </c>
      <c r="E8258" s="68" t="s">
        <v>4633</v>
      </c>
      <c r="F8258" s="68" t="s">
        <v>4633</v>
      </c>
      <c r="G8258" s="68" t="s">
        <v>4569</v>
      </c>
      <c r="H8258" s="69">
        <v>2777296</v>
      </c>
      <c r="I8258" s="68" t="s">
        <v>5153</v>
      </c>
      <c r="J8258" s="70"/>
      <c r="K8258" s="68"/>
    </row>
    <row r="8259" spans="1:11">
      <c r="A8259" s="67" t="s">
        <v>3669</v>
      </c>
      <c r="B8259" s="68" t="s">
        <v>3670</v>
      </c>
      <c r="C8259" s="68" t="s">
        <v>3651</v>
      </c>
      <c r="D8259" s="68" t="s">
        <v>3652</v>
      </c>
      <c r="E8259" s="68" t="s">
        <v>4633</v>
      </c>
      <c r="F8259" s="68" t="s">
        <v>4633</v>
      </c>
      <c r="G8259" s="68" t="s">
        <v>4569</v>
      </c>
      <c r="H8259" s="69">
        <v>251430</v>
      </c>
      <c r="I8259" s="68" t="s">
        <v>5153</v>
      </c>
      <c r="J8259" s="70"/>
      <c r="K8259" s="68"/>
    </row>
    <row r="8260" spans="1:11">
      <c r="A8260" s="67" t="s">
        <v>3737</v>
      </c>
      <c r="B8260" s="68" t="s">
        <v>3738</v>
      </c>
      <c r="C8260" s="68" t="s">
        <v>3693</v>
      </c>
      <c r="D8260" s="68" t="s">
        <v>3694</v>
      </c>
      <c r="E8260" s="68" t="s">
        <v>4633</v>
      </c>
      <c r="F8260" s="68" t="s">
        <v>4633</v>
      </c>
      <c r="G8260" s="68" t="s">
        <v>4569</v>
      </c>
      <c r="H8260" s="69">
        <v>3172000</v>
      </c>
      <c r="I8260" s="68" t="s">
        <v>5153</v>
      </c>
      <c r="J8260" s="70"/>
      <c r="K8260" s="68"/>
    </row>
    <row r="8261" spans="1:11">
      <c r="A8261" s="67" t="s">
        <v>3739</v>
      </c>
      <c r="B8261" s="68" t="s">
        <v>3740</v>
      </c>
      <c r="C8261" s="68" t="s">
        <v>3693</v>
      </c>
      <c r="D8261" s="68" t="s">
        <v>3694</v>
      </c>
      <c r="E8261" s="68" t="s">
        <v>4633</v>
      </c>
      <c r="F8261" s="68" t="s">
        <v>4633</v>
      </c>
      <c r="G8261" s="68" t="s">
        <v>4569</v>
      </c>
      <c r="H8261" s="69">
        <v>7753066</v>
      </c>
      <c r="I8261" s="68" t="s">
        <v>5153</v>
      </c>
      <c r="J8261" s="70"/>
      <c r="K8261" s="68"/>
    </row>
    <row r="8262" spans="1:11">
      <c r="A8262" s="67" t="s">
        <v>3741</v>
      </c>
      <c r="B8262" s="68" t="s">
        <v>3742</v>
      </c>
      <c r="C8262" s="68" t="s">
        <v>3693</v>
      </c>
      <c r="D8262" s="68" t="s">
        <v>3694</v>
      </c>
      <c r="E8262" s="68" t="s">
        <v>4633</v>
      </c>
      <c r="F8262" s="68" t="s">
        <v>4633</v>
      </c>
      <c r="G8262" s="68" t="s">
        <v>4569</v>
      </c>
      <c r="H8262" s="69">
        <v>2687286</v>
      </c>
      <c r="I8262" s="68" t="s">
        <v>5153</v>
      </c>
      <c r="J8262" s="70"/>
      <c r="K8262" s="68"/>
    </row>
    <row r="8263" spans="1:11">
      <c r="A8263" s="67" t="s">
        <v>5058</v>
      </c>
      <c r="B8263" s="68" t="s">
        <v>4662</v>
      </c>
      <c r="C8263" s="68" t="s">
        <v>3693</v>
      </c>
      <c r="D8263" s="68" t="s">
        <v>3694</v>
      </c>
      <c r="E8263" s="68" t="s">
        <v>4633</v>
      </c>
      <c r="F8263" s="68" t="s">
        <v>4633</v>
      </c>
      <c r="G8263" s="68" t="s">
        <v>4569</v>
      </c>
      <c r="H8263" s="69">
        <v>813859</v>
      </c>
      <c r="I8263" s="68" t="s">
        <v>5153</v>
      </c>
      <c r="J8263" s="70"/>
      <c r="K8263" s="68"/>
    </row>
    <row r="8264" spans="1:11">
      <c r="A8264" s="67" t="s">
        <v>4261</v>
      </c>
      <c r="B8264" s="68" t="s">
        <v>4262</v>
      </c>
      <c r="C8264" s="68" t="s">
        <v>3765</v>
      </c>
      <c r="D8264" s="68" t="s">
        <v>3766</v>
      </c>
      <c r="E8264" s="68" t="s">
        <v>4633</v>
      </c>
      <c r="F8264" s="68" t="s">
        <v>4633</v>
      </c>
      <c r="G8264" s="68" t="s">
        <v>4569</v>
      </c>
      <c r="H8264" s="69">
        <v>512124</v>
      </c>
      <c r="I8264" s="68" t="s">
        <v>5153</v>
      </c>
      <c r="J8264" s="70"/>
      <c r="K8264" s="68"/>
    </row>
    <row r="8265" spans="1:11">
      <c r="A8265" s="67" t="s">
        <v>4263</v>
      </c>
      <c r="B8265" s="68" t="s">
        <v>4213</v>
      </c>
      <c r="C8265" s="68" t="s">
        <v>3783</v>
      </c>
      <c r="D8265" s="68" t="s">
        <v>3784</v>
      </c>
      <c r="E8265" s="68" t="s">
        <v>4633</v>
      </c>
      <c r="F8265" s="68" t="s">
        <v>4633</v>
      </c>
      <c r="G8265" s="68" t="s">
        <v>4569</v>
      </c>
      <c r="H8265" s="69">
        <v>7095588</v>
      </c>
      <c r="I8265" s="68" t="s">
        <v>5153</v>
      </c>
      <c r="J8265" s="70"/>
      <c r="K8265" s="68"/>
    </row>
    <row r="8266" spans="1:11">
      <c r="A8266" s="67" t="s">
        <v>3813</v>
      </c>
      <c r="B8266" s="68" t="s">
        <v>3814</v>
      </c>
      <c r="C8266" s="68" t="s">
        <v>3805</v>
      </c>
      <c r="D8266" s="68" t="s">
        <v>3806</v>
      </c>
      <c r="E8266" s="68" t="s">
        <v>4633</v>
      </c>
      <c r="F8266" s="68" t="s">
        <v>4633</v>
      </c>
      <c r="G8266" s="68" t="s">
        <v>4569</v>
      </c>
      <c r="H8266" s="69">
        <v>1113947</v>
      </c>
      <c r="I8266" s="68" t="s">
        <v>5153</v>
      </c>
      <c r="J8266" s="70"/>
      <c r="K8266" s="68"/>
    </row>
    <row r="8267" spans="1:11">
      <c r="A8267" s="67" t="s">
        <v>3815</v>
      </c>
      <c r="B8267" s="68" t="s">
        <v>3816</v>
      </c>
      <c r="C8267" s="68" t="s">
        <v>3805</v>
      </c>
      <c r="D8267" s="68" t="s">
        <v>3806</v>
      </c>
      <c r="E8267" s="68" t="s">
        <v>4633</v>
      </c>
      <c r="F8267" s="68" t="s">
        <v>4633</v>
      </c>
      <c r="G8267" s="68" t="s">
        <v>4569</v>
      </c>
      <c r="H8267" s="69">
        <v>1948538</v>
      </c>
      <c r="I8267" s="68" t="s">
        <v>5153</v>
      </c>
      <c r="J8267" s="70"/>
      <c r="K8267" s="68"/>
    </row>
    <row r="8268" spans="1:11">
      <c r="A8268" s="67" t="s">
        <v>4264</v>
      </c>
      <c r="B8268" s="68" t="s">
        <v>4265</v>
      </c>
      <c r="C8268" s="68" t="s">
        <v>3805</v>
      </c>
      <c r="D8268" s="68" t="s">
        <v>3806</v>
      </c>
      <c r="E8268" s="68" t="s">
        <v>4633</v>
      </c>
      <c r="F8268" s="68" t="s">
        <v>4633</v>
      </c>
      <c r="G8268" s="68" t="s">
        <v>4569</v>
      </c>
      <c r="H8268" s="69">
        <v>1364105</v>
      </c>
      <c r="I8268" s="68" t="s">
        <v>5153</v>
      </c>
      <c r="J8268" s="70"/>
      <c r="K8268" s="68"/>
    </row>
    <row r="8269" spans="1:11">
      <c r="A8269" s="67" t="s">
        <v>3817</v>
      </c>
      <c r="B8269" s="68" t="s">
        <v>3818</v>
      </c>
      <c r="C8269" s="68" t="s">
        <v>3805</v>
      </c>
      <c r="D8269" s="68" t="s">
        <v>3806</v>
      </c>
      <c r="E8269" s="68" t="s">
        <v>4633</v>
      </c>
      <c r="F8269" s="68" t="s">
        <v>4633</v>
      </c>
      <c r="G8269" s="68" t="s">
        <v>4569</v>
      </c>
      <c r="H8269" s="69">
        <v>7163906</v>
      </c>
      <c r="I8269" s="68" t="s">
        <v>5153</v>
      </c>
      <c r="J8269" s="70"/>
      <c r="K8269" s="68"/>
    </row>
    <row r="8270" spans="1:11">
      <c r="A8270" s="67" t="s">
        <v>4314</v>
      </c>
      <c r="B8270" s="68" t="s">
        <v>4315</v>
      </c>
      <c r="C8270" s="68" t="s">
        <v>3805</v>
      </c>
      <c r="D8270" s="68" t="s">
        <v>3806</v>
      </c>
      <c r="E8270" s="68" t="s">
        <v>4633</v>
      </c>
      <c r="F8270" s="68" t="s">
        <v>4633</v>
      </c>
      <c r="G8270" s="68" t="s">
        <v>4569</v>
      </c>
      <c r="H8270" s="69">
        <v>598321</v>
      </c>
      <c r="I8270" s="68" t="s">
        <v>5153</v>
      </c>
      <c r="J8270" s="70"/>
      <c r="K8270" s="68"/>
    </row>
    <row r="8271" spans="1:11">
      <c r="A8271" s="67" t="s">
        <v>3836</v>
      </c>
      <c r="B8271" s="68" t="s">
        <v>3837</v>
      </c>
      <c r="C8271" s="68" t="s">
        <v>3824</v>
      </c>
      <c r="D8271" s="68" t="s">
        <v>3825</v>
      </c>
      <c r="E8271" s="68" t="s">
        <v>4633</v>
      </c>
      <c r="F8271" s="68" t="s">
        <v>4633</v>
      </c>
      <c r="G8271" s="68" t="s">
        <v>4569</v>
      </c>
      <c r="H8271" s="69">
        <v>4275822</v>
      </c>
      <c r="I8271" s="68" t="s">
        <v>5153</v>
      </c>
      <c r="J8271" s="70"/>
      <c r="K8271" s="68"/>
    </row>
    <row r="8272" spans="1:11">
      <c r="A8272" s="67" t="s">
        <v>3838</v>
      </c>
      <c r="B8272" s="68" t="s">
        <v>3839</v>
      </c>
      <c r="C8272" s="68" t="s">
        <v>3824</v>
      </c>
      <c r="D8272" s="68" t="s">
        <v>3825</v>
      </c>
      <c r="E8272" s="68" t="s">
        <v>4633</v>
      </c>
      <c r="F8272" s="68" t="s">
        <v>4633</v>
      </c>
      <c r="G8272" s="68" t="s">
        <v>4569</v>
      </c>
      <c r="H8272" s="69">
        <v>12004759</v>
      </c>
      <c r="I8272" s="68" t="s">
        <v>5153</v>
      </c>
      <c r="J8272" s="70"/>
      <c r="K8272" s="68"/>
    </row>
    <row r="8273" spans="1:11">
      <c r="A8273" s="67" t="s">
        <v>3888</v>
      </c>
      <c r="B8273" s="68" t="s">
        <v>3889</v>
      </c>
      <c r="C8273" s="68" t="s">
        <v>3846</v>
      </c>
      <c r="D8273" s="68" t="s">
        <v>3847</v>
      </c>
      <c r="E8273" s="68" t="s">
        <v>4633</v>
      </c>
      <c r="F8273" s="68" t="s">
        <v>4633</v>
      </c>
      <c r="G8273" s="68" t="s">
        <v>4569</v>
      </c>
      <c r="H8273" s="69">
        <v>353096</v>
      </c>
      <c r="I8273" s="68" t="s">
        <v>5153</v>
      </c>
      <c r="J8273" s="70"/>
      <c r="K8273" s="68"/>
    </row>
    <row r="8274" spans="1:11">
      <c r="A8274" s="67" t="s">
        <v>3890</v>
      </c>
      <c r="B8274" s="68" t="s">
        <v>3891</v>
      </c>
      <c r="C8274" s="68" t="s">
        <v>3846</v>
      </c>
      <c r="D8274" s="68" t="s">
        <v>3847</v>
      </c>
      <c r="E8274" s="68" t="s">
        <v>4633</v>
      </c>
      <c r="F8274" s="68" t="s">
        <v>4633</v>
      </c>
      <c r="G8274" s="68" t="s">
        <v>4569</v>
      </c>
      <c r="H8274" s="69">
        <v>18010989</v>
      </c>
      <c r="I8274" s="68" t="s">
        <v>5153</v>
      </c>
      <c r="J8274" s="70"/>
      <c r="K8274" s="68"/>
    </row>
    <row r="8275" spans="1:11">
      <c r="A8275" s="67" t="s">
        <v>3892</v>
      </c>
      <c r="B8275" s="68" t="s">
        <v>3893</v>
      </c>
      <c r="C8275" s="68" t="s">
        <v>3846</v>
      </c>
      <c r="D8275" s="68" t="s">
        <v>3847</v>
      </c>
      <c r="E8275" s="68" t="s">
        <v>4633</v>
      </c>
      <c r="F8275" s="68" t="s">
        <v>4633</v>
      </c>
      <c r="G8275" s="68" t="s">
        <v>4569</v>
      </c>
      <c r="H8275" s="69">
        <v>6564577</v>
      </c>
      <c r="I8275" s="68" t="s">
        <v>5153</v>
      </c>
      <c r="J8275" s="70"/>
      <c r="K8275" s="68"/>
    </row>
    <row r="8276" spans="1:11">
      <c r="A8276" s="67" t="s">
        <v>3894</v>
      </c>
      <c r="B8276" s="68" t="s">
        <v>3895</v>
      </c>
      <c r="C8276" s="68" t="s">
        <v>3846</v>
      </c>
      <c r="D8276" s="68" t="s">
        <v>3847</v>
      </c>
      <c r="E8276" s="68" t="s">
        <v>4633</v>
      </c>
      <c r="F8276" s="68" t="s">
        <v>4633</v>
      </c>
      <c r="G8276" s="68" t="s">
        <v>4569</v>
      </c>
      <c r="H8276" s="69">
        <v>128120841</v>
      </c>
      <c r="I8276" s="68" t="s">
        <v>5153</v>
      </c>
      <c r="J8276" s="70"/>
      <c r="K8276" s="68"/>
    </row>
    <row r="8277" spans="1:11">
      <c r="A8277" s="67" t="s">
        <v>5059</v>
      </c>
      <c r="B8277" s="68" t="s">
        <v>4661</v>
      </c>
      <c r="C8277" s="68" t="s">
        <v>3846</v>
      </c>
      <c r="D8277" s="68" t="s">
        <v>3847</v>
      </c>
      <c r="E8277" s="68" t="s">
        <v>4633</v>
      </c>
      <c r="F8277" s="68" t="s">
        <v>4633</v>
      </c>
      <c r="G8277" s="68" t="s">
        <v>4569</v>
      </c>
      <c r="H8277" s="69">
        <v>1287818</v>
      </c>
      <c r="I8277" s="68" t="s">
        <v>5153</v>
      </c>
      <c r="J8277" s="70"/>
      <c r="K8277" s="68"/>
    </row>
    <row r="8278" spans="1:11">
      <c r="A8278" s="67" t="s">
        <v>3914</v>
      </c>
      <c r="B8278" s="68" t="s">
        <v>3915</v>
      </c>
      <c r="C8278" s="68" t="s">
        <v>3900</v>
      </c>
      <c r="D8278" s="68" t="s">
        <v>3901</v>
      </c>
      <c r="E8278" s="68" t="s">
        <v>4633</v>
      </c>
      <c r="F8278" s="68" t="s">
        <v>4633</v>
      </c>
      <c r="G8278" s="68" t="s">
        <v>4569</v>
      </c>
      <c r="H8278" s="69">
        <v>1081206</v>
      </c>
      <c r="I8278" s="68" t="s">
        <v>5153</v>
      </c>
      <c r="J8278" s="70"/>
      <c r="K8278" s="68"/>
    </row>
    <row r="8279" spans="1:11">
      <c r="A8279" s="67" t="s">
        <v>3916</v>
      </c>
      <c r="B8279" s="68" t="s">
        <v>3917</v>
      </c>
      <c r="C8279" s="68" t="s">
        <v>3900</v>
      </c>
      <c r="D8279" s="68" t="s">
        <v>3901</v>
      </c>
      <c r="E8279" s="68" t="s">
        <v>4633</v>
      </c>
      <c r="F8279" s="68" t="s">
        <v>4633</v>
      </c>
      <c r="G8279" s="68" t="s">
        <v>4569</v>
      </c>
      <c r="H8279" s="69">
        <v>501338</v>
      </c>
      <c r="I8279" s="68" t="s">
        <v>5153</v>
      </c>
      <c r="J8279" s="70"/>
      <c r="K8279" s="68"/>
    </row>
    <row r="8280" spans="1:11">
      <c r="A8280" s="67" t="s">
        <v>4443</v>
      </c>
      <c r="B8280" s="68" t="s">
        <v>4444</v>
      </c>
      <c r="C8280" s="68" t="s">
        <v>3924</v>
      </c>
      <c r="D8280" s="68" t="s">
        <v>3925</v>
      </c>
      <c r="E8280" s="68" t="s">
        <v>4633</v>
      </c>
      <c r="F8280" s="68" t="s">
        <v>4633</v>
      </c>
      <c r="G8280" s="68" t="s">
        <v>4569</v>
      </c>
      <c r="H8280" s="69">
        <v>5517934</v>
      </c>
      <c r="I8280" s="68" t="s">
        <v>5153</v>
      </c>
      <c r="J8280" s="70"/>
      <c r="K8280" s="68"/>
    </row>
    <row r="8281" spans="1:11">
      <c r="A8281" s="67" t="s">
        <v>3936</v>
      </c>
      <c r="B8281" s="68" t="s">
        <v>3937</v>
      </c>
      <c r="C8281" s="68" t="s">
        <v>3924</v>
      </c>
      <c r="D8281" s="68" t="s">
        <v>3925</v>
      </c>
      <c r="E8281" s="68" t="s">
        <v>4633</v>
      </c>
      <c r="F8281" s="68" t="s">
        <v>4633</v>
      </c>
      <c r="G8281" s="68" t="s">
        <v>4569</v>
      </c>
      <c r="H8281" s="69">
        <v>6103960</v>
      </c>
      <c r="I8281" s="68" t="s">
        <v>5153</v>
      </c>
      <c r="J8281" s="70"/>
      <c r="K8281" s="68"/>
    </row>
    <row r="8282" spans="1:11">
      <c r="A8282" s="67" t="s">
        <v>4447</v>
      </c>
      <c r="B8282" s="68" t="s">
        <v>4448</v>
      </c>
      <c r="C8282" s="68" t="s">
        <v>3924</v>
      </c>
      <c r="D8282" s="68" t="s">
        <v>3925</v>
      </c>
      <c r="E8282" s="68" t="s">
        <v>4633</v>
      </c>
      <c r="F8282" s="68" t="s">
        <v>4633</v>
      </c>
      <c r="G8282" s="68" t="s">
        <v>4569</v>
      </c>
      <c r="H8282" s="69">
        <v>-4441637</v>
      </c>
      <c r="I8282" s="68" t="s">
        <v>5153</v>
      </c>
      <c r="J8282" s="70"/>
      <c r="K8282" s="68"/>
    </row>
    <row r="8283" spans="1:11">
      <c r="A8283" s="67" t="s">
        <v>4266</v>
      </c>
      <c r="B8283" s="68" t="s">
        <v>3923</v>
      </c>
      <c r="C8283" s="68" t="s">
        <v>3924</v>
      </c>
      <c r="D8283" s="68" t="s">
        <v>3925</v>
      </c>
      <c r="E8283" s="68" t="s">
        <v>4633</v>
      </c>
      <c r="F8283" s="68" t="s">
        <v>4633</v>
      </c>
      <c r="G8283" s="68" t="s">
        <v>4569</v>
      </c>
      <c r="H8283" s="69">
        <v>6370997</v>
      </c>
      <c r="I8283" s="68" t="s">
        <v>5153</v>
      </c>
      <c r="J8283" s="70"/>
      <c r="K8283" s="68"/>
    </row>
    <row r="8284" spans="1:11">
      <c r="A8284" s="67" t="s">
        <v>4267</v>
      </c>
      <c r="B8284" s="68" t="s">
        <v>4268</v>
      </c>
      <c r="C8284" s="68" t="s">
        <v>3924</v>
      </c>
      <c r="D8284" s="68" t="s">
        <v>3925</v>
      </c>
      <c r="E8284" s="68" t="s">
        <v>4633</v>
      </c>
      <c r="F8284" s="68" t="s">
        <v>4633</v>
      </c>
      <c r="G8284" s="68" t="s">
        <v>4569</v>
      </c>
      <c r="H8284" s="69">
        <v>916514</v>
      </c>
      <c r="I8284" s="68" t="s">
        <v>5153</v>
      </c>
      <c r="J8284" s="70"/>
      <c r="K8284" s="68"/>
    </row>
    <row r="8285" spans="1:11">
      <c r="A8285" s="67" t="s">
        <v>4269</v>
      </c>
      <c r="B8285" s="68" t="s">
        <v>4270</v>
      </c>
      <c r="C8285" s="68" t="s">
        <v>3924</v>
      </c>
      <c r="D8285" s="68" t="s">
        <v>3925</v>
      </c>
      <c r="E8285" s="68" t="s">
        <v>4633</v>
      </c>
      <c r="F8285" s="68" t="s">
        <v>4633</v>
      </c>
      <c r="G8285" s="68" t="s">
        <v>4569</v>
      </c>
      <c r="H8285" s="69">
        <v>4428760</v>
      </c>
      <c r="I8285" s="68" t="s">
        <v>5153</v>
      </c>
      <c r="J8285" s="70"/>
      <c r="K8285" s="68"/>
    </row>
    <row r="8286" spans="1:11">
      <c r="A8286" s="67" t="s">
        <v>3940</v>
      </c>
      <c r="B8286" s="68" t="s">
        <v>3941</v>
      </c>
      <c r="C8286" s="68" t="s">
        <v>3924</v>
      </c>
      <c r="D8286" s="68" t="s">
        <v>3925</v>
      </c>
      <c r="E8286" s="68" t="s">
        <v>4633</v>
      </c>
      <c r="F8286" s="68" t="s">
        <v>4633</v>
      </c>
      <c r="G8286" s="68" t="s">
        <v>4569</v>
      </c>
      <c r="H8286" s="69">
        <v>-3447743</v>
      </c>
      <c r="I8286" s="68" t="s">
        <v>5153</v>
      </c>
      <c r="J8286" s="70"/>
      <c r="K8286" s="68"/>
    </row>
    <row r="8287" spans="1:11">
      <c r="A8287" s="67" t="s">
        <v>3942</v>
      </c>
      <c r="B8287" s="68" t="s">
        <v>3943</v>
      </c>
      <c r="C8287" s="68" t="s">
        <v>3924</v>
      </c>
      <c r="D8287" s="68" t="s">
        <v>3925</v>
      </c>
      <c r="E8287" s="68" t="s">
        <v>4633</v>
      </c>
      <c r="F8287" s="68" t="s">
        <v>4633</v>
      </c>
      <c r="G8287" s="68" t="s">
        <v>4569</v>
      </c>
      <c r="H8287" s="69">
        <v>7352597</v>
      </c>
      <c r="I8287" s="68" t="s">
        <v>5153</v>
      </c>
      <c r="J8287" s="70"/>
      <c r="K8287" s="68"/>
    </row>
    <row r="8288" spans="1:11">
      <c r="A8288" s="67" t="s">
        <v>4449</v>
      </c>
      <c r="B8288" s="68" t="s">
        <v>4450</v>
      </c>
      <c r="C8288" s="68" t="s">
        <v>3924</v>
      </c>
      <c r="D8288" s="68" t="s">
        <v>3925</v>
      </c>
      <c r="E8288" s="68" t="s">
        <v>4633</v>
      </c>
      <c r="F8288" s="68" t="s">
        <v>4633</v>
      </c>
      <c r="G8288" s="68" t="s">
        <v>4569</v>
      </c>
      <c r="H8288" s="69">
        <v>1372256</v>
      </c>
      <c r="I8288" s="68" t="s">
        <v>5153</v>
      </c>
      <c r="J8288" s="70"/>
      <c r="K8288" s="68"/>
    </row>
    <row r="8289" spans="1:11">
      <c r="A8289" s="67" t="s">
        <v>3962</v>
      </c>
      <c r="B8289" s="68" t="s">
        <v>3963</v>
      </c>
      <c r="C8289" s="68" t="s">
        <v>3952</v>
      </c>
      <c r="D8289" s="68" t="s">
        <v>3953</v>
      </c>
      <c r="E8289" s="68" t="s">
        <v>4633</v>
      </c>
      <c r="F8289" s="68" t="s">
        <v>4633</v>
      </c>
      <c r="G8289" s="68" t="s">
        <v>4569</v>
      </c>
      <c r="H8289" s="69">
        <v>3286645</v>
      </c>
      <c r="I8289" s="68" t="s">
        <v>5153</v>
      </c>
      <c r="J8289" s="70"/>
      <c r="K8289" s="68"/>
    </row>
    <row r="8290" spans="1:11">
      <c r="A8290" s="67" t="s">
        <v>3986</v>
      </c>
      <c r="B8290" s="68" t="s">
        <v>3987</v>
      </c>
      <c r="C8290" s="68" t="s">
        <v>3970</v>
      </c>
      <c r="D8290" s="68" t="s">
        <v>3971</v>
      </c>
      <c r="E8290" s="68" t="s">
        <v>4633</v>
      </c>
      <c r="F8290" s="68" t="s">
        <v>4633</v>
      </c>
      <c r="G8290" s="68" t="s">
        <v>4569</v>
      </c>
      <c r="H8290" s="69">
        <v>-147998</v>
      </c>
      <c r="I8290" s="68" t="s">
        <v>5153</v>
      </c>
      <c r="J8290" s="70"/>
      <c r="K8290" s="68"/>
    </row>
    <row r="8291" spans="1:11">
      <c r="A8291" s="67" t="s">
        <v>3992</v>
      </c>
      <c r="B8291" s="68" t="s">
        <v>3993</v>
      </c>
      <c r="C8291" s="68" t="s">
        <v>3970</v>
      </c>
      <c r="D8291" s="68" t="s">
        <v>3971</v>
      </c>
      <c r="E8291" s="68" t="s">
        <v>4633</v>
      </c>
      <c r="F8291" s="68" t="s">
        <v>4633</v>
      </c>
      <c r="G8291" s="68" t="s">
        <v>4569</v>
      </c>
      <c r="H8291" s="69">
        <v>221508</v>
      </c>
      <c r="I8291" s="68" t="s">
        <v>5153</v>
      </c>
      <c r="J8291" s="70"/>
      <c r="K8291" s="68"/>
    </row>
    <row r="8292" spans="1:11">
      <c r="A8292" s="67" t="s">
        <v>3994</v>
      </c>
      <c r="B8292" s="68" t="s">
        <v>3995</v>
      </c>
      <c r="C8292" s="68" t="s">
        <v>3970</v>
      </c>
      <c r="D8292" s="68" t="s">
        <v>3971</v>
      </c>
      <c r="E8292" s="68" t="s">
        <v>4633</v>
      </c>
      <c r="F8292" s="68" t="s">
        <v>4633</v>
      </c>
      <c r="G8292" s="68" t="s">
        <v>4569</v>
      </c>
      <c r="H8292" s="69">
        <v>24095</v>
      </c>
      <c r="I8292" s="68" t="s">
        <v>5153</v>
      </c>
      <c r="J8292" s="70"/>
      <c r="K8292" s="68"/>
    </row>
    <row r="8293" spans="1:11">
      <c r="A8293" s="67" t="s">
        <v>4273</v>
      </c>
      <c r="B8293" s="68" t="s">
        <v>4274</v>
      </c>
      <c r="C8293" s="68" t="s">
        <v>3970</v>
      </c>
      <c r="D8293" s="68" t="s">
        <v>3971</v>
      </c>
      <c r="E8293" s="68" t="s">
        <v>4633</v>
      </c>
      <c r="F8293" s="68" t="s">
        <v>4633</v>
      </c>
      <c r="G8293" s="68" t="s">
        <v>4569</v>
      </c>
      <c r="H8293" s="69">
        <v>319264</v>
      </c>
      <c r="I8293" s="68" t="s">
        <v>5153</v>
      </c>
      <c r="J8293" s="70"/>
      <c r="K8293" s="68"/>
    </row>
    <row r="8294" spans="1:11">
      <c r="A8294" s="67" t="s">
        <v>4451</v>
      </c>
      <c r="B8294" s="68" t="s">
        <v>4452</v>
      </c>
      <c r="C8294" s="68" t="s">
        <v>3970</v>
      </c>
      <c r="D8294" s="68" t="s">
        <v>3971</v>
      </c>
      <c r="E8294" s="68" t="s">
        <v>4633</v>
      </c>
      <c r="F8294" s="68" t="s">
        <v>4633</v>
      </c>
      <c r="G8294" s="68" t="s">
        <v>4569</v>
      </c>
      <c r="H8294" s="69">
        <v>936119</v>
      </c>
      <c r="I8294" s="68" t="s">
        <v>5153</v>
      </c>
      <c r="J8294" s="70"/>
      <c r="K8294" s="68"/>
    </row>
    <row r="8295" spans="1:11">
      <c r="A8295" s="67" t="s">
        <v>4331</v>
      </c>
      <c r="B8295" s="68" t="s">
        <v>4213</v>
      </c>
      <c r="C8295" s="68" t="s">
        <v>3970</v>
      </c>
      <c r="D8295" s="68" t="s">
        <v>3971</v>
      </c>
      <c r="E8295" s="68" t="s">
        <v>4633</v>
      </c>
      <c r="F8295" s="68" t="s">
        <v>4633</v>
      </c>
      <c r="G8295" s="68" t="s">
        <v>4569</v>
      </c>
      <c r="H8295" s="69">
        <v>967088</v>
      </c>
      <c r="I8295" s="68" t="s">
        <v>5153</v>
      </c>
      <c r="J8295" s="70"/>
      <c r="K8295" s="68"/>
    </row>
    <row r="8296" spans="1:11">
      <c r="A8296" s="67" t="s">
        <v>4282</v>
      </c>
      <c r="B8296" s="68" t="s">
        <v>4213</v>
      </c>
      <c r="C8296" s="68" t="s">
        <v>4004</v>
      </c>
      <c r="D8296" s="68" t="s">
        <v>4005</v>
      </c>
      <c r="E8296" s="68" t="s">
        <v>4633</v>
      </c>
      <c r="F8296" s="68" t="s">
        <v>4633</v>
      </c>
      <c r="G8296" s="68" t="s">
        <v>4569</v>
      </c>
      <c r="H8296" s="69">
        <v>5537653</v>
      </c>
      <c r="I8296" s="68" t="s">
        <v>5153</v>
      </c>
      <c r="J8296" s="70"/>
      <c r="K8296" s="68"/>
    </row>
    <row r="8297" spans="1:11">
      <c r="A8297" s="67" t="s">
        <v>4028</v>
      </c>
      <c r="B8297" s="68" t="s">
        <v>4029</v>
      </c>
      <c r="C8297" s="68" t="s">
        <v>4022</v>
      </c>
      <c r="D8297" s="68" t="s">
        <v>4023</v>
      </c>
      <c r="E8297" s="68" t="s">
        <v>4633</v>
      </c>
      <c r="F8297" s="68" t="s">
        <v>4633</v>
      </c>
      <c r="G8297" s="68" t="s">
        <v>4569</v>
      </c>
      <c r="H8297" s="69">
        <v>303250</v>
      </c>
      <c r="I8297" s="68" t="s">
        <v>5153</v>
      </c>
      <c r="J8297" s="70"/>
      <c r="K8297" s="68"/>
    </row>
    <row r="8298" spans="1:11">
      <c r="A8298" s="67" t="s">
        <v>4030</v>
      </c>
      <c r="B8298" s="68" t="s">
        <v>4031</v>
      </c>
      <c r="C8298" s="68" t="s">
        <v>4022</v>
      </c>
      <c r="D8298" s="68" t="s">
        <v>4023</v>
      </c>
      <c r="E8298" s="68" t="s">
        <v>4633</v>
      </c>
      <c r="F8298" s="68" t="s">
        <v>4633</v>
      </c>
      <c r="G8298" s="68" t="s">
        <v>4569</v>
      </c>
      <c r="H8298" s="69">
        <v>16792613</v>
      </c>
      <c r="I8298" s="68" t="s">
        <v>5153</v>
      </c>
      <c r="J8298" s="70"/>
      <c r="K8298" s="68"/>
    </row>
    <row r="8299" spans="1:11">
      <c r="A8299" s="67" t="s">
        <v>4034</v>
      </c>
      <c r="B8299" s="68" t="s">
        <v>4035</v>
      </c>
      <c r="C8299" s="68" t="s">
        <v>4022</v>
      </c>
      <c r="D8299" s="68" t="s">
        <v>4023</v>
      </c>
      <c r="E8299" s="68" t="s">
        <v>4633</v>
      </c>
      <c r="F8299" s="68" t="s">
        <v>4633</v>
      </c>
      <c r="G8299" s="68" t="s">
        <v>4569</v>
      </c>
      <c r="H8299" s="69">
        <v>1215210</v>
      </c>
      <c r="I8299" s="68" t="s">
        <v>5153</v>
      </c>
      <c r="J8299" s="70"/>
      <c r="K8299" s="68"/>
    </row>
    <row r="8300" spans="1:11">
      <c r="A8300" s="67" t="s">
        <v>4060</v>
      </c>
      <c r="B8300" s="68" t="s">
        <v>4061</v>
      </c>
      <c r="C8300" s="68" t="s">
        <v>4042</v>
      </c>
      <c r="D8300" s="68" t="s">
        <v>4043</v>
      </c>
      <c r="E8300" s="68" t="s">
        <v>4633</v>
      </c>
      <c r="F8300" s="68" t="s">
        <v>4633</v>
      </c>
      <c r="G8300" s="68" t="s">
        <v>4569</v>
      </c>
      <c r="H8300" s="69">
        <v>575052</v>
      </c>
      <c r="I8300" s="68" t="s">
        <v>5153</v>
      </c>
      <c r="J8300" s="70"/>
      <c r="K8300" s="68"/>
    </row>
    <row r="8301" spans="1:11">
      <c r="A8301" s="67" t="s">
        <v>4064</v>
      </c>
      <c r="B8301" s="68" t="s">
        <v>4065</v>
      </c>
      <c r="C8301" s="68" t="s">
        <v>4042</v>
      </c>
      <c r="D8301" s="68" t="s">
        <v>4043</v>
      </c>
      <c r="E8301" s="68" t="s">
        <v>4633</v>
      </c>
      <c r="F8301" s="68" t="s">
        <v>4633</v>
      </c>
      <c r="G8301" s="68" t="s">
        <v>4569</v>
      </c>
      <c r="H8301" s="69">
        <v>355200</v>
      </c>
      <c r="I8301" s="68" t="s">
        <v>5153</v>
      </c>
      <c r="J8301" s="70"/>
      <c r="K8301" s="68"/>
    </row>
    <row r="8302" spans="1:11">
      <c r="A8302" s="67" t="s">
        <v>4080</v>
      </c>
      <c r="B8302" s="68" t="s">
        <v>4081</v>
      </c>
      <c r="C8302" s="68" t="s">
        <v>4072</v>
      </c>
      <c r="D8302" s="68" t="s">
        <v>4073</v>
      </c>
      <c r="E8302" s="68" t="s">
        <v>4633</v>
      </c>
      <c r="F8302" s="68" t="s">
        <v>4633</v>
      </c>
      <c r="G8302" s="68" t="s">
        <v>4569</v>
      </c>
      <c r="H8302" s="69">
        <v>221709</v>
      </c>
      <c r="I8302" s="68" t="s">
        <v>5153</v>
      </c>
      <c r="J8302" s="70"/>
      <c r="K8302" s="68"/>
    </row>
    <row r="8303" spans="1:11">
      <c r="A8303" s="67" t="s">
        <v>4467</v>
      </c>
      <c r="B8303" s="68" t="s">
        <v>4468</v>
      </c>
      <c r="C8303" s="68" t="s">
        <v>4072</v>
      </c>
      <c r="D8303" s="68" t="s">
        <v>4073</v>
      </c>
      <c r="E8303" s="68" t="s">
        <v>4633</v>
      </c>
      <c r="F8303" s="68" t="s">
        <v>4633</v>
      </c>
      <c r="G8303" s="68" t="s">
        <v>4569</v>
      </c>
      <c r="H8303" s="69">
        <v>2138698</v>
      </c>
      <c r="I8303" s="68" t="s">
        <v>5153</v>
      </c>
      <c r="J8303" s="70"/>
      <c r="K8303" s="68"/>
    </row>
    <row r="8304" spans="1:11">
      <c r="A8304" s="67" t="s">
        <v>4104</v>
      </c>
      <c r="B8304" s="68" t="s">
        <v>4105</v>
      </c>
      <c r="C8304" s="68" t="s">
        <v>4100</v>
      </c>
      <c r="D8304" s="68" t="s">
        <v>4101</v>
      </c>
      <c r="E8304" s="68" t="s">
        <v>4633</v>
      </c>
      <c r="F8304" s="68" t="s">
        <v>4633</v>
      </c>
      <c r="G8304" s="68" t="s">
        <v>4569</v>
      </c>
      <c r="H8304" s="69">
        <v>171631</v>
      </c>
      <c r="I8304" s="68" t="s">
        <v>5153</v>
      </c>
      <c r="J8304" s="70"/>
      <c r="K8304" s="68"/>
    </row>
    <row r="8305" spans="1:11">
      <c r="A8305" s="67" t="s">
        <v>4485</v>
      </c>
      <c r="B8305" s="68" t="s">
        <v>4486</v>
      </c>
      <c r="C8305" s="68" t="s">
        <v>4100</v>
      </c>
      <c r="D8305" s="68" t="s">
        <v>4101</v>
      </c>
      <c r="E8305" s="68" t="s">
        <v>4633</v>
      </c>
      <c r="F8305" s="68" t="s">
        <v>4633</v>
      </c>
      <c r="G8305" s="68" t="s">
        <v>4569</v>
      </c>
      <c r="H8305" s="69">
        <v>793617</v>
      </c>
      <c r="I8305" s="68" t="s">
        <v>5153</v>
      </c>
      <c r="J8305" s="70"/>
      <c r="K8305" s="68"/>
    </row>
    <row r="8306" spans="1:11">
      <c r="A8306" s="67" t="s">
        <v>4487</v>
      </c>
      <c r="B8306" s="68" t="s">
        <v>4488</v>
      </c>
      <c r="C8306" s="68" t="s">
        <v>4100</v>
      </c>
      <c r="D8306" s="68" t="s">
        <v>4101</v>
      </c>
      <c r="E8306" s="68" t="s">
        <v>4633</v>
      </c>
      <c r="F8306" s="68" t="s">
        <v>4633</v>
      </c>
      <c r="G8306" s="68" t="s">
        <v>4569</v>
      </c>
      <c r="H8306" s="69">
        <v>62517</v>
      </c>
      <c r="I8306" s="68" t="s">
        <v>5153</v>
      </c>
      <c r="J8306" s="70"/>
      <c r="K8306" s="68"/>
    </row>
    <row r="8307" spans="1:11">
      <c r="A8307" s="67" t="s">
        <v>4132</v>
      </c>
      <c r="B8307" s="68" t="s">
        <v>4133</v>
      </c>
      <c r="C8307" s="68" t="s">
        <v>4126</v>
      </c>
      <c r="D8307" s="68" t="s">
        <v>4127</v>
      </c>
      <c r="E8307" s="68" t="s">
        <v>4633</v>
      </c>
      <c r="F8307" s="68" t="s">
        <v>4633</v>
      </c>
      <c r="G8307" s="68" t="s">
        <v>4569</v>
      </c>
      <c r="H8307" s="69">
        <v>1470043</v>
      </c>
      <c r="I8307" s="68" t="s">
        <v>5153</v>
      </c>
      <c r="J8307" s="70"/>
      <c r="K8307" s="68"/>
    </row>
    <row r="8308" spans="1:11">
      <c r="A8308" s="67" t="s">
        <v>4134</v>
      </c>
      <c r="B8308" s="68" t="s">
        <v>4135</v>
      </c>
      <c r="C8308" s="68" t="s">
        <v>4126</v>
      </c>
      <c r="D8308" s="68" t="s">
        <v>4127</v>
      </c>
      <c r="E8308" s="68" t="s">
        <v>4633</v>
      </c>
      <c r="F8308" s="68" t="s">
        <v>4633</v>
      </c>
      <c r="G8308" s="68" t="s">
        <v>4569</v>
      </c>
      <c r="H8308" s="69">
        <v>3445088</v>
      </c>
      <c r="I8308" s="68" t="s">
        <v>5153</v>
      </c>
      <c r="J8308" s="70"/>
      <c r="K8308" s="68"/>
    </row>
    <row r="8309" spans="1:11">
      <c r="A8309" s="67" t="s">
        <v>4136</v>
      </c>
      <c r="B8309" s="68" t="s">
        <v>4137</v>
      </c>
      <c r="C8309" s="68" t="s">
        <v>4126</v>
      </c>
      <c r="D8309" s="68" t="s">
        <v>4127</v>
      </c>
      <c r="E8309" s="68" t="s">
        <v>4633</v>
      </c>
      <c r="F8309" s="68" t="s">
        <v>4633</v>
      </c>
      <c r="G8309" s="68" t="s">
        <v>4569</v>
      </c>
      <c r="H8309" s="69">
        <v>3757465</v>
      </c>
      <c r="I8309" s="68" t="s">
        <v>5153</v>
      </c>
      <c r="J8309" s="70"/>
      <c r="K8309" s="68"/>
    </row>
    <row r="8310" spans="1:11">
      <c r="A8310" s="67" t="s">
        <v>4138</v>
      </c>
      <c r="B8310" s="68" t="s">
        <v>4139</v>
      </c>
      <c r="C8310" s="68" t="s">
        <v>4126</v>
      </c>
      <c r="D8310" s="68" t="s">
        <v>4127</v>
      </c>
      <c r="E8310" s="68" t="s">
        <v>4633</v>
      </c>
      <c r="F8310" s="68" t="s">
        <v>4633</v>
      </c>
      <c r="G8310" s="68" t="s">
        <v>4569</v>
      </c>
      <c r="H8310" s="69">
        <v>428563</v>
      </c>
      <c r="I8310" s="68" t="s">
        <v>5153</v>
      </c>
      <c r="J8310" s="70"/>
      <c r="K8310" s="68"/>
    </row>
    <row r="8311" spans="1:11">
      <c r="A8311" s="67" t="s">
        <v>4492</v>
      </c>
      <c r="B8311" s="68" t="s">
        <v>4493</v>
      </c>
      <c r="C8311" s="68" t="s">
        <v>4126</v>
      </c>
      <c r="D8311" s="68" t="s">
        <v>4127</v>
      </c>
      <c r="E8311" s="68" t="s">
        <v>4633</v>
      </c>
      <c r="F8311" s="68" t="s">
        <v>4633</v>
      </c>
      <c r="G8311" s="68" t="s">
        <v>4569</v>
      </c>
      <c r="H8311" s="69">
        <v>369636</v>
      </c>
      <c r="I8311" s="68" t="s">
        <v>5153</v>
      </c>
      <c r="J8311" s="70"/>
      <c r="K8311" s="68"/>
    </row>
    <row r="8312" spans="1:11">
      <c r="A8312" s="67" t="s">
        <v>4496</v>
      </c>
      <c r="B8312" s="68" t="s">
        <v>4497</v>
      </c>
      <c r="C8312" s="68" t="s">
        <v>4166</v>
      </c>
      <c r="D8312" s="68" t="s">
        <v>4167</v>
      </c>
      <c r="E8312" s="68" t="s">
        <v>4633</v>
      </c>
      <c r="F8312" s="68" t="s">
        <v>4633</v>
      </c>
      <c r="G8312" s="68" t="s">
        <v>4569</v>
      </c>
      <c r="H8312" s="69">
        <v>87815</v>
      </c>
      <c r="I8312" s="68" t="s">
        <v>5153</v>
      </c>
      <c r="J8312" s="70"/>
      <c r="K8312" s="68"/>
    </row>
    <row r="8313" spans="1:11">
      <c r="A8313" s="67" t="s">
        <v>4500</v>
      </c>
      <c r="B8313" s="68" t="s">
        <v>4501</v>
      </c>
      <c r="C8313" s="68" t="s">
        <v>4166</v>
      </c>
      <c r="D8313" s="68" t="s">
        <v>4167</v>
      </c>
      <c r="E8313" s="68" t="s">
        <v>4633</v>
      </c>
      <c r="F8313" s="68" t="s">
        <v>4633</v>
      </c>
      <c r="G8313" s="68" t="s">
        <v>4569</v>
      </c>
      <c r="H8313" s="69">
        <v>2364669</v>
      </c>
      <c r="I8313" s="68" t="s">
        <v>5153</v>
      </c>
      <c r="J8313" s="70"/>
      <c r="K8313" s="68"/>
    </row>
    <row r="8314" spans="1:11">
      <c r="A8314" s="67" t="s">
        <v>4502</v>
      </c>
      <c r="B8314" s="68" t="s">
        <v>4225</v>
      </c>
      <c r="C8314" s="68" t="s">
        <v>4174</v>
      </c>
      <c r="D8314" s="68" t="s">
        <v>4175</v>
      </c>
      <c r="E8314" s="68" t="s">
        <v>4633</v>
      </c>
      <c r="F8314" s="68" t="s">
        <v>4633</v>
      </c>
      <c r="G8314" s="68" t="s">
        <v>4569</v>
      </c>
      <c r="H8314" s="69">
        <v>268141</v>
      </c>
      <c r="I8314" s="68" t="s">
        <v>5153</v>
      </c>
      <c r="J8314" s="70"/>
      <c r="K8314" s="68"/>
    </row>
    <row r="8315" spans="1:11">
      <c r="A8315" s="67" t="s">
        <v>3739</v>
      </c>
      <c r="B8315" s="68" t="s">
        <v>3740</v>
      </c>
      <c r="C8315" s="68" t="s">
        <v>3693</v>
      </c>
      <c r="D8315" s="68" t="s">
        <v>3694</v>
      </c>
      <c r="E8315" s="68" t="s">
        <v>4634</v>
      </c>
      <c r="F8315" s="68" t="s">
        <v>4634</v>
      </c>
      <c r="G8315" s="68" t="s">
        <v>4571</v>
      </c>
      <c r="H8315" s="69">
        <v>5558374</v>
      </c>
      <c r="I8315" s="68" t="s">
        <v>5153</v>
      </c>
      <c r="J8315" s="70"/>
      <c r="K8315" s="68"/>
    </row>
    <row r="8316" spans="1:11">
      <c r="A8316" s="67" t="s">
        <v>3894</v>
      </c>
      <c r="B8316" s="68" t="s">
        <v>3895</v>
      </c>
      <c r="C8316" s="68" t="s">
        <v>3846</v>
      </c>
      <c r="D8316" s="68" t="s">
        <v>3847</v>
      </c>
      <c r="E8316" s="68" t="s">
        <v>4634</v>
      </c>
      <c r="F8316" s="68" t="s">
        <v>4634</v>
      </c>
      <c r="G8316" s="68" t="s">
        <v>4571</v>
      </c>
      <c r="H8316" s="69">
        <v>573419</v>
      </c>
      <c r="I8316" s="68" t="s">
        <v>5153</v>
      </c>
      <c r="J8316" s="70"/>
      <c r="K8316" s="68"/>
    </row>
    <row r="8317" spans="1:11">
      <c r="A8317" s="67" t="s">
        <v>4500</v>
      </c>
      <c r="B8317" s="68" t="s">
        <v>4501</v>
      </c>
      <c r="C8317" s="68" t="s">
        <v>4166</v>
      </c>
      <c r="D8317" s="68" t="s">
        <v>4167</v>
      </c>
      <c r="E8317" s="68" t="s">
        <v>4634</v>
      </c>
      <c r="F8317" s="68" t="s">
        <v>4634</v>
      </c>
      <c r="G8317" s="68" t="s">
        <v>4571</v>
      </c>
      <c r="H8317" s="69">
        <v>600000</v>
      </c>
      <c r="I8317" s="68" t="s">
        <v>5153</v>
      </c>
      <c r="J8317" s="70"/>
      <c r="K8317" s="68"/>
    </row>
    <row r="8318" spans="1:11">
      <c r="A8318" s="67" t="s">
        <v>3739</v>
      </c>
      <c r="B8318" s="68" t="s">
        <v>3740</v>
      </c>
      <c r="C8318" s="68" t="s">
        <v>3693</v>
      </c>
      <c r="D8318" s="68" t="s">
        <v>3694</v>
      </c>
      <c r="E8318" s="68" t="s">
        <v>4634</v>
      </c>
      <c r="F8318" s="68" t="s">
        <v>4634</v>
      </c>
      <c r="G8318" s="68" t="s">
        <v>4571</v>
      </c>
      <c r="H8318" s="69">
        <v>4850471</v>
      </c>
      <c r="I8318" s="68" t="s">
        <v>5153</v>
      </c>
      <c r="J8318" s="70"/>
      <c r="K8318" s="68"/>
    </row>
    <row r="8319" spans="1:11">
      <c r="A8319" s="67" t="s">
        <v>3894</v>
      </c>
      <c r="B8319" s="68" t="s">
        <v>3895</v>
      </c>
      <c r="C8319" s="68" t="s">
        <v>3846</v>
      </c>
      <c r="D8319" s="68" t="s">
        <v>3847</v>
      </c>
      <c r="E8319" s="68" t="s">
        <v>4634</v>
      </c>
      <c r="F8319" s="68" t="s">
        <v>4634</v>
      </c>
      <c r="G8319" s="68" t="s">
        <v>4571</v>
      </c>
      <c r="H8319" s="69">
        <v>698420</v>
      </c>
      <c r="I8319" s="68" t="s">
        <v>5153</v>
      </c>
      <c r="J8319" s="70"/>
      <c r="K8319" s="68"/>
    </row>
    <row r="8320" spans="1:11">
      <c r="A8320" s="67" t="s">
        <v>4500</v>
      </c>
      <c r="B8320" s="68" t="s">
        <v>4501</v>
      </c>
      <c r="C8320" s="68" t="s">
        <v>4166</v>
      </c>
      <c r="D8320" s="68" t="s">
        <v>4167</v>
      </c>
      <c r="E8320" s="68" t="s">
        <v>4634</v>
      </c>
      <c r="F8320" s="68" t="s">
        <v>4634</v>
      </c>
      <c r="G8320" s="68" t="s">
        <v>4571</v>
      </c>
      <c r="H8320" s="69">
        <v>600000</v>
      </c>
      <c r="I8320" s="68" t="s">
        <v>5153</v>
      </c>
      <c r="J8320" s="70"/>
      <c r="K8320" s="68"/>
    </row>
    <row r="8321" spans="1:11">
      <c r="A8321" s="67" t="s">
        <v>3617</v>
      </c>
      <c r="B8321" s="68" t="s">
        <v>3618</v>
      </c>
      <c r="C8321" s="68" t="s">
        <v>3607</v>
      </c>
      <c r="D8321" s="68" t="s">
        <v>3608</v>
      </c>
      <c r="E8321" s="68" t="s">
        <v>4635</v>
      </c>
      <c r="F8321" s="68" t="s">
        <v>4635</v>
      </c>
      <c r="G8321" s="68" t="s">
        <v>4604</v>
      </c>
      <c r="H8321" s="69">
        <v>168000</v>
      </c>
      <c r="I8321" s="68" t="s">
        <v>5153</v>
      </c>
      <c r="J8321" s="70"/>
      <c r="K8321" s="68"/>
    </row>
    <row r="8322" spans="1:11">
      <c r="A8322" s="67" t="s">
        <v>3838</v>
      </c>
      <c r="B8322" s="68" t="s">
        <v>3839</v>
      </c>
      <c r="C8322" s="68" t="s">
        <v>3824</v>
      </c>
      <c r="D8322" s="68" t="s">
        <v>3825</v>
      </c>
      <c r="E8322" s="68" t="s">
        <v>4635</v>
      </c>
      <c r="F8322" s="68" t="s">
        <v>4635</v>
      </c>
      <c r="G8322" s="68" t="s">
        <v>4604</v>
      </c>
      <c r="H8322" s="69">
        <v>443916</v>
      </c>
      <c r="I8322" s="68" t="s">
        <v>5153</v>
      </c>
      <c r="J8322" s="70"/>
      <c r="K8322" s="68"/>
    </row>
    <row r="8323" spans="1:11">
      <c r="A8323" s="67" t="s">
        <v>3894</v>
      </c>
      <c r="B8323" s="68" t="s">
        <v>3895</v>
      </c>
      <c r="C8323" s="68" t="s">
        <v>3846</v>
      </c>
      <c r="D8323" s="68" t="s">
        <v>3847</v>
      </c>
      <c r="E8323" s="68" t="s">
        <v>4635</v>
      </c>
      <c r="F8323" s="68" t="s">
        <v>4635</v>
      </c>
      <c r="G8323" s="68" t="s">
        <v>4604</v>
      </c>
      <c r="H8323" s="69">
        <v>359000</v>
      </c>
      <c r="I8323" s="68" t="s">
        <v>5153</v>
      </c>
      <c r="J8323" s="70"/>
      <c r="K8323" s="68"/>
    </row>
    <row r="8324" spans="1:11">
      <c r="A8324" s="67" t="s">
        <v>4028</v>
      </c>
      <c r="B8324" s="68" t="s">
        <v>4029</v>
      </c>
      <c r="C8324" s="68" t="s">
        <v>4022</v>
      </c>
      <c r="D8324" s="68" t="s">
        <v>4023</v>
      </c>
      <c r="E8324" s="68" t="s">
        <v>4635</v>
      </c>
      <c r="F8324" s="68" t="s">
        <v>4635</v>
      </c>
      <c r="G8324" s="68" t="s">
        <v>4604</v>
      </c>
      <c r="H8324" s="69">
        <v>476500</v>
      </c>
      <c r="I8324" s="68" t="s">
        <v>5153</v>
      </c>
      <c r="J8324" s="70"/>
      <c r="K8324" s="68"/>
    </row>
    <row r="8325" spans="1:11">
      <c r="A8325" s="67" t="s">
        <v>3617</v>
      </c>
      <c r="B8325" s="68" t="s">
        <v>3618</v>
      </c>
      <c r="C8325" s="68" t="s">
        <v>3607</v>
      </c>
      <c r="D8325" s="68" t="s">
        <v>3608</v>
      </c>
      <c r="E8325" s="68" t="s">
        <v>4635</v>
      </c>
      <c r="F8325" s="68" t="s">
        <v>4635</v>
      </c>
      <c r="G8325" s="68" t="s">
        <v>4604</v>
      </c>
      <c r="H8325" s="69">
        <v>168000</v>
      </c>
      <c r="I8325" s="68" t="s">
        <v>5153</v>
      </c>
      <c r="J8325" s="70"/>
      <c r="K8325" s="68"/>
    </row>
    <row r="8326" spans="1:11">
      <c r="A8326" s="67" t="s">
        <v>3838</v>
      </c>
      <c r="B8326" s="68" t="s">
        <v>3839</v>
      </c>
      <c r="C8326" s="68" t="s">
        <v>3824</v>
      </c>
      <c r="D8326" s="68" t="s">
        <v>3825</v>
      </c>
      <c r="E8326" s="68" t="s">
        <v>4635</v>
      </c>
      <c r="F8326" s="68" t="s">
        <v>4635</v>
      </c>
      <c r="G8326" s="68" t="s">
        <v>4604</v>
      </c>
      <c r="H8326" s="69">
        <v>443916</v>
      </c>
      <c r="I8326" s="68" t="s">
        <v>5153</v>
      </c>
      <c r="J8326" s="70"/>
      <c r="K8326" s="68"/>
    </row>
    <row r="8327" spans="1:11">
      <c r="A8327" s="67" t="s">
        <v>3894</v>
      </c>
      <c r="B8327" s="68" t="s">
        <v>3895</v>
      </c>
      <c r="C8327" s="68" t="s">
        <v>3846</v>
      </c>
      <c r="D8327" s="68" t="s">
        <v>3847</v>
      </c>
      <c r="E8327" s="68" t="s">
        <v>4635</v>
      </c>
      <c r="F8327" s="68" t="s">
        <v>4635</v>
      </c>
      <c r="G8327" s="68" t="s">
        <v>4604</v>
      </c>
      <c r="H8327" s="69">
        <v>359000</v>
      </c>
      <c r="I8327" s="68" t="s">
        <v>5153</v>
      </c>
      <c r="J8327" s="70"/>
      <c r="K8327" s="68"/>
    </row>
    <row r="8328" spans="1:11">
      <c r="A8328" s="67" t="s">
        <v>4028</v>
      </c>
      <c r="B8328" s="68" t="s">
        <v>4029</v>
      </c>
      <c r="C8328" s="68" t="s">
        <v>4022</v>
      </c>
      <c r="D8328" s="68" t="s">
        <v>4023</v>
      </c>
      <c r="E8328" s="68" t="s">
        <v>4635</v>
      </c>
      <c r="F8328" s="68" t="s">
        <v>4635</v>
      </c>
      <c r="G8328" s="68" t="s">
        <v>4604</v>
      </c>
      <c r="H8328" s="69">
        <v>476500</v>
      </c>
      <c r="I8328" s="68" t="s">
        <v>5153</v>
      </c>
      <c r="J8328" s="70"/>
      <c r="K8328" s="68"/>
    </row>
    <row r="8329" spans="1:11">
      <c r="A8329" s="67" t="s">
        <v>3623</v>
      </c>
      <c r="B8329" s="68" t="s">
        <v>3624</v>
      </c>
      <c r="C8329" s="68" t="s">
        <v>3625</v>
      </c>
      <c r="D8329" s="68" t="s">
        <v>3626</v>
      </c>
      <c r="E8329" s="68" t="s">
        <v>4636</v>
      </c>
      <c r="F8329" s="68" t="s">
        <v>4636</v>
      </c>
      <c r="G8329" s="68" t="s">
        <v>4605</v>
      </c>
      <c r="H8329" s="69">
        <v>550000</v>
      </c>
      <c r="I8329" s="68" t="s">
        <v>5153</v>
      </c>
      <c r="J8329" s="70"/>
      <c r="K8329" s="68"/>
    </row>
    <row r="8330" spans="1:11">
      <c r="A8330" s="67" t="s">
        <v>3629</v>
      </c>
      <c r="B8330" s="68" t="s">
        <v>3630</v>
      </c>
      <c r="C8330" s="68" t="s">
        <v>3625</v>
      </c>
      <c r="D8330" s="68" t="s">
        <v>3626</v>
      </c>
      <c r="E8330" s="68" t="s">
        <v>4636</v>
      </c>
      <c r="F8330" s="68" t="s">
        <v>4636</v>
      </c>
      <c r="G8330" s="68" t="s">
        <v>4605</v>
      </c>
      <c r="H8330" s="69">
        <v>632538</v>
      </c>
      <c r="I8330" s="68" t="s">
        <v>5153</v>
      </c>
      <c r="J8330" s="70"/>
      <c r="K8330" s="68"/>
    </row>
    <row r="8331" spans="1:11">
      <c r="A8331" s="67" t="s">
        <v>3631</v>
      </c>
      <c r="B8331" s="68" t="s">
        <v>3632</v>
      </c>
      <c r="C8331" s="68" t="s">
        <v>3625</v>
      </c>
      <c r="D8331" s="68" t="s">
        <v>3626</v>
      </c>
      <c r="E8331" s="68" t="s">
        <v>4636</v>
      </c>
      <c r="F8331" s="68" t="s">
        <v>4636</v>
      </c>
      <c r="G8331" s="68" t="s">
        <v>4605</v>
      </c>
      <c r="H8331" s="69">
        <v>1000000</v>
      </c>
      <c r="I8331" s="68" t="s">
        <v>5153</v>
      </c>
      <c r="J8331" s="70"/>
      <c r="K8331" s="68"/>
    </row>
    <row r="8332" spans="1:11">
      <c r="A8332" s="67" t="s">
        <v>3815</v>
      </c>
      <c r="B8332" s="68" t="s">
        <v>3816</v>
      </c>
      <c r="C8332" s="68" t="s">
        <v>3805</v>
      </c>
      <c r="D8332" s="68" t="s">
        <v>3806</v>
      </c>
      <c r="E8332" s="68" t="s">
        <v>4636</v>
      </c>
      <c r="F8332" s="68" t="s">
        <v>4636</v>
      </c>
      <c r="G8332" s="68" t="s">
        <v>4605</v>
      </c>
      <c r="H8332" s="69">
        <v>220000</v>
      </c>
      <c r="I8332" s="68" t="s">
        <v>5153</v>
      </c>
      <c r="J8332" s="70"/>
      <c r="K8332" s="68"/>
    </row>
    <row r="8333" spans="1:11">
      <c r="A8333" s="67" t="s">
        <v>3623</v>
      </c>
      <c r="B8333" s="68" t="s">
        <v>3624</v>
      </c>
      <c r="C8333" s="68" t="s">
        <v>3625</v>
      </c>
      <c r="D8333" s="68" t="s">
        <v>3626</v>
      </c>
      <c r="E8333" s="68" t="s">
        <v>4636</v>
      </c>
      <c r="F8333" s="68" t="s">
        <v>4636</v>
      </c>
      <c r="G8333" s="68" t="s">
        <v>4605</v>
      </c>
      <c r="H8333" s="69">
        <v>550000</v>
      </c>
      <c r="I8333" s="68" t="s">
        <v>5153</v>
      </c>
      <c r="J8333" s="70"/>
      <c r="K8333" s="68"/>
    </row>
    <row r="8334" spans="1:11">
      <c r="A8334" s="67" t="s">
        <v>3629</v>
      </c>
      <c r="B8334" s="68" t="s">
        <v>3630</v>
      </c>
      <c r="C8334" s="68" t="s">
        <v>3625</v>
      </c>
      <c r="D8334" s="68" t="s">
        <v>3626</v>
      </c>
      <c r="E8334" s="68" t="s">
        <v>4636</v>
      </c>
      <c r="F8334" s="68" t="s">
        <v>4636</v>
      </c>
      <c r="G8334" s="68" t="s">
        <v>4605</v>
      </c>
      <c r="H8334" s="69">
        <v>632538</v>
      </c>
      <c r="I8334" s="68" t="s">
        <v>5153</v>
      </c>
      <c r="J8334" s="70"/>
      <c r="K8334" s="68"/>
    </row>
    <row r="8335" spans="1:11">
      <c r="A8335" s="67" t="s">
        <v>3631</v>
      </c>
      <c r="B8335" s="68" t="s">
        <v>3632</v>
      </c>
      <c r="C8335" s="68" t="s">
        <v>3625</v>
      </c>
      <c r="D8335" s="68" t="s">
        <v>3626</v>
      </c>
      <c r="E8335" s="68" t="s">
        <v>4636</v>
      </c>
      <c r="F8335" s="68" t="s">
        <v>4636</v>
      </c>
      <c r="G8335" s="68" t="s">
        <v>4605</v>
      </c>
      <c r="H8335" s="69">
        <v>1000000</v>
      </c>
      <c r="I8335" s="68" t="s">
        <v>5153</v>
      </c>
      <c r="J8335" s="70"/>
      <c r="K8335" s="68"/>
    </row>
    <row r="8336" spans="1:11">
      <c r="A8336" s="67" t="s">
        <v>3815</v>
      </c>
      <c r="B8336" s="68" t="s">
        <v>3816</v>
      </c>
      <c r="C8336" s="68" t="s">
        <v>3805</v>
      </c>
      <c r="D8336" s="68" t="s">
        <v>3806</v>
      </c>
      <c r="E8336" s="68" t="s">
        <v>4636</v>
      </c>
      <c r="F8336" s="68" t="s">
        <v>4636</v>
      </c>
      <c r="G8336" s="68" t="s">
        <v>4605</v>
      </c>
      <c r="H8336" s="69">
        <v>220000</v>
      </c>
      <c r="I8336" s="68" t="s">
        <v>5153</v>
      </c>
      <c r="J8336" s="70"/>
      <c r="K8336" s="68"/>
    </row>
    <row r="8337" spans="1:11">
      <c r="A8337" s="67" t="s">
        <v>3615</v>
      </c>
      <c r="B8337" s="68" t="s">
        <v>3616</v>
      </c>
      <c r="C8337" s="68" t="s">
        <v>3607</v>
      </c>
      <c r="D8337" s="68" t="s">
        <v>3608</v>
      </c>
      <c r="E8337" s="68" t="s">
        <v>4637</v>
      </c>
      <c r="F8337" s="68" t="s">
        <v>4637</v>
      </c>
      <c r="G8337" s="68" t="s">
        <v>3532</v>
      </c>
      <c r="H8337" s="69">
        <v>3303323</v>
      </c>
      <c r="I8337" s="68" t="s">
        <v>5152</v>
      </c>
      <c r="J8337" s="70" t="s">
        <v>3455</v>
      </c>
      <c r="K8337" s="68" t="s">
        <v>3455</v>
      </c>
    </row>
    <row r="8338" spans="1:11">
      <c r="A8338" s="67" t="s">
        <v>3623</v>
      </c>
      <c r="B8338" s="68" t="s">
        <v>3624</v>
      </c>
      <c r="C8338" s="68" t="s">
        <v>3625</v>
      </c>
      <c r="D8338" s="68" t="s">
        <v>3626</v>
      </c>
      <c r="E8338" s="68" t="s">
        <v>4637</v>
      </c>
      <c r="F8338" s="68" t="s">
        <v>4637</v>
      </c>
      <c r="G8338" s="68" t="s">
        <v>3532</v>
      </c>
      <c r="H8338" s="69">
        <v>385000</v>
      </c>
      <c r="I8338" s="68" t="s">
        <v>5152</v>
      </c>
      <c r="J8338" s="70" t="s">
        <v>3455</v>
      </c>
      <c r="K8338" s="68" t="s">
        <v>3455</v>
      </c>
    </row>
    <row r="8339" spans="1:11">
      <c r="A8339" s="67" t="s">
        <v>3639</v>
      </c>
      <c r="B8339" s="68" t="s">
        <v>3640</v>
      </c>
      <c r="C8339" s="68" t="s">
        <v>3625</v>
      </c>
      <c r="D8339" s="68" t="s">
        <v>3626</v>
      </c>
      <c r="E8339" s="68" t="s">
        <v>4637</v>
      </c>
      <c r="F8339" s="68" t="s">
        <v>4637</v>
      </c>
      <c r="G8339" s="68" t="s">
        <v>3532</v>
      </c>
      <c r="H8339" s="69">
        <v>8521999</v>
      </c>
      <c r="I8339" s="68" t="s">
        <v>5152</v>
      </c>
      <c r="J8339" s="70" t="s">
        <v>3455</v>
      </c>
      <c r="K8339" s="68" t="s">
        <v>3455</v>
      </c>
    </row>
    <row r="8340" spans="1:11">
      <c r="A8340" s="67" t="s">
        <v>3645</v>
      </c>
      <c r="B8340" s="68" t="s">
        <v>3646</v>
      </c>
      <c r="C8340" s="68" t="s">
        <v>3625</v>
      </c>
      <c r="D8340" s="68" t="s">
        <v>3626</v>
      </c>
      <c r="E8340" s="68" t="s">
        <v>4637</v>
      </c>
      <c r="F8340" s="68" t="s">
        <v>4637</v>
      </c>
      <c r="G8340" s="68" t="s">
        <v>3532</v>
      </c>
      <c r="H8340" s="69">
        <v>180000</v>
      </c>
      <c r="I8340" s="68" t="s">
        <v>5152</v>
      </c>
      <c r="J8340" s="70" t="s">
        <v>3455</v>
      </c>
      <c r="K8340" s="68" t="s">
        <v>3455</v>
      </c>
    </row>
    <row r="8341" spans="1:11">
      <c r="A8341" s="67" t="s">
        <v>3739</v>
      </c>
      <c r="B8341" s="68" t="s">
        <v>3740</v>
      </c>
      <c r="C8341" s="68" t="s">
        <v>3693</v>
      </c>
      <c r="D8341" s="68" t="s">
        <v>3694</v>
      </c>
      <c r="E8341" s="68" t="s">
        <v>4637</v>
      </c>
      <c r="F8341" s="68" t="s">
        <v>4637</v>
      </c>
      <c r="G8341" s="68" t="s">
        <v>3532</v>
      </c>
      <c r="H8341" s="69">
        <v>1290000</v>
      </c>
      <c r="I8341" s="68" t="s">
        <v>5152</v>
      </c>
      <c r="J8341" s="70" t="s">
        <v>3455</v>
      </c>
      <c r="K8341" s="68" t="s">
        <v>3455</v>
      </c>
    </row>
    <row r="8342" spans="1:11">
      <c r="A8342" s="67" t="s">
        <v>3815</v>
      </c>
      <c r="B8342" s="68" t="s">
        <v>3816</v>
      </c>
      <c r="C8342" s="68" t="s">
        <v>3805</v>
      </c>
      <c r="D8342" s="68" t="s">
        <v>3806</v>
      </c>
      <c r="E8342" s="68" t="s">
        <v>4637</v>
      </c>
      <c r="F8342" s="68" t="s">
        <v>4637</v>
      </c>
      <c r="G8342" s="68" t="s">
        <v>3532</v>
      </c>
      <c r="H8342" s="69">
        <v>938120</v>
      </c>
      <c r="I8342" s="68" t="s">
        <v>5152</v>
      </c>
      <c r="J8342" s="70" t="s">
        <v>3455</v>
      </c>
      <c r="K8342" s="68" t="s">
        <v>3455</v>
      </c>
    </row>
    <row r="8343" spans="1:11">
      <c r="A8343" s="67" t="s">
        <v>3836</v>
      </c>
      <c r="B8343" s="68" t="s">
        <v>3837</v>
      </c>
      <c r="C8343" s="68" t="s">
        <v>3824</v>
      </c>
      <c r="D8343" s="68" t="s">
        <v>3825</v>
      </c>
      <c r="E8343" s="68" t="s">
        <v>4637</v>
      </c>
      <c r="F8343" s="68" t="s">
        <v>4637</v>
      </c>
      <c r="G8343" s="68" t="s">
        <v>3532</v>
      </c>
      <c r="H8343" s="69">
        <v>1237439</v>
      </c>
      <c r="I8343" s="68" t="s">
        <v>5152</v>
      </c>
      <c r="J8343" s="70" t="s">
        <v>3455</v>
      </c>
      <c r="K8343" s="68" t="s">
        <v>3455</v>
      </c>
    </row>
    <row r="8344" spans="1:11">
      <c r="A8344" s="67" t="s">
        <v>3838</v>
      </c>
      <c r="B8344" s="68" t="s">
        <v>3839</v>
      </c>
      <c r="C8344" s="68" t="s">
        <v>3824</v>
      </c>
      <c r="D8344" s="68" t="s">
        <v>3825</v>
      </c>
      <c r="E8344" s="68" t="s">
        <v>4637</v>
      </c>
      <c r="F8344" s="68" t="s">
        <v>4637</v>
      </c>
      <c r="G8344" s="68" t="s">
        <v>3532</v>
      </c>
      <c r="H8344" s="69">
        <v>1100000</v>
      </c>
      <c r="I8344" s="68" t="s">
        <v>5152</v>
      </c>
      <c r="J8344" s="70" t="s">
        <v>3455</v>
      </c>
      <c r="K8344" s="68" t="s">
        <v>3455</v>
      </c>
    </row>
    <row r="8345" spans="1:11">
      <c r="A8345" s="67" t="s">
        <v>3890</v>
      </c>
      <c r="B8345" s="68" t="s">
        <v>3891</v>
      </c>
      <c r="C8345" s="68" t="s">
        <v>3846</v>
      </c>
      <c r="D8345" s="68" t="s">
        <v>3847</v>
      </c>
      <c r="E8345" s="68" t="s">
        <v>4637</v>
      </c>
      <c r="F8345" s="68" t="s">
        <v>4637</v>
      </c>
      <c r="G8345" s="68" t="s">
        <v>3532</v>
      </c>
      <c r="H8345" s="69">
        <v>11548000</v>
      </c>
      <c r="I8345" s="68" t="s">
        <v>5152</v>
      </c>
      <c r="J8345" s="70" t="s">
        <v>3455</v>
      </c>
      <c r="K8345" s="68" t="s">
        <v>3455</v>
      </c>
    </row>
    <row r="8346" spans="1:11">
      <c r="A8346" s="67" t="s">
        <v>3892</v>
      </c>
      <c r="B8346" s="68" t="s">
        <v>3893</v>
      </c>
      <c r="C8346" s="68" t="s">
        <v>3846</v>
      </c>
      <c r="D8346" s="68" t="s">
        <v>3847</v>
      </c>
      <c r="E8346" s="68" t="s">
        <v>4637</v>
      </c>
      <c r="F8346" s="68" t="s">
        <v>4637</v>
      </c>
      <c r="G8346" s="68" t="s">
        <v>3532</v>
      </c>
      <c r="H8346" s="69">
        <v>837000</v>
      </c>
      <c r="I8346" s="68" t="s">
        <v>5152</v>
      </c>
      <c r="J8346" s="70" t="s">
        <v>3455</v>
      </c>
      <c r="K8346" s="68" t="s">
        <v>3455</v>
      </c>
    </row>
    <row r="8347" spans="1:11">
      <c r="A8347" s="67" t="s">
        <v>3894</v>
      </c>
      <c r="B8347" s="68" t="s">
        <v>3895</v>
      </c>
      <c r="C8347" s="68" t="s">
        <v>3846</v>
      </c>
      <c r="D8347" s="68" t="s">
        <v>3847</v>
      </c>
      <c r="E8347" s="68" t="s">
        <v>4637</v>
      </c>
      <c r="F8347" s="68" t="s">
        <v>4637</v>
      </c>
      <c r="G8347" s="68" t="s">
        <v>3532</v>
      </c>
      <c r="H8347" s="69">
        <v>7329024</v>
      </c>
      <c r="I8347" s="68" t="s">
        <v>5152</v>
      </c>
      <c r="J8347" s="70" t="s">
        <v>3455</v>
      </c>
      <c r="K8347" s="68" t="s">
        <v>3455</v>
      </c>
    </row>
    <row r="8348" spans="1:11">
      <c r="A8348" s="67" t="s">
        <v>4447</v>
      </c>
      <c r="B8348" s="68" t="s">
        <v>4448</v>
      </c>
      <c r="C8348" s="68" t="s">
        <v>3924</v>
      </c>
      <c r="D8348" s="68" t="s">
        <v>3925</v>
      </c>
      <c r="E8348" s="68" t="s">
        <v>4637</v>
      </c>
      <c r="F8348" s="68" t="s">
        <v>4637</v>
      </c>
      <c r="G8348" s="68" t="s">
        <v>3532</v>
      </c>
      <c r="H8348" s="69">
        <v>104712</v>
      </c>
      <c r="I8348" s="68" t="s">
        <v>5152</v>
      </c>
      <c r="J8348" s="70" t="s">
        <v>3455</v>
      </c>
      <c r="K8348" s="68" t="s">
        <v>3455</v>
      </c>
    </row>
    <row r="8349" spans="1:11">
      <c r="A8349" s="67" t="s">
        <v>4266</v>
      </c>
      <c r="B8349" s="68" t="s">
        <v>3923</v>
      </c>
      <c r="C8349" s="68" t="s">
        <v>3924</v>
      </c>
      <c r="D8349" s="68" t="s">
        <v>3925</v>
      </c>
      <c r="E8349" s="68" t="s">
        <v>4637</v>
      </c>
      <c r="F8349" s="68" t="s">
        <v>4637</v>
      </c>
      <c r="G8349" s="68" t="s">
        <v>3532</v>
      </c>
      <c r="H8349" s="69">
        <v>300939</v>
      </c>
      <c r="I8349" s="68" t="s">
        <v>5152</v>
      </c>
      <c r="J8349" s="70" t="s">
        <v>3455</v>
      </c>
      <c r="K8349" s="68" t="s">
        <v>3455</v>
      </c>
    </row>
    <row r="8350" spans="1:11">
      <c r="A8350" s="67" t="s">
        <v>3940</v>
      </c>
      <c r="B8350" s="68" t="s">
        <v>3941</v>
      </c>
      <c r="C8350" s="68" t="s">
        <v>3924</v>
      </c>
      <c r="D8350" s="68" t="s">
        <v>3925</v>
      </c>
      <c r="E8350" s="68" t="s">
        <v>4637</v>
      </c>
      <c r="F8350" s="68" t="s">
        <v>4637</v>
      </c>
      <c r="G8350" s="68" t="s">
        <v>3532</v>
      </c>
      <c r="H8350" s="69">
        <v>568875</v>
      </c>
      <c r="I8350" s="68" t="s">
        <v>5152</v>
      </c>
      <c r="J8350" s="70" t="s">
        <v>3455</v>
      </c>
      <c r="K8350" s="68" t="s">
        <v>3455</v>
      </c>
    </row>
    <row r="8351" spans="1:11">
      <c r="A8351" s="67" t="s">
        <v>4058</v>
      </c>
      <c r="B8351" s="68" t="s">
        <v>4059</v>
      </c>
      <c r="C8351" s="68" t="s">
        <v>4042</v>
      </c>
      <c r="D8351" s="68" t="s">
        <v>4043</v>
      </c>
      <c r="E8351" s="68" t="s">
        <v>4637</v>
      </c>
      <c r="F8351" s="68" t="s">
        <v>4637</v>
      </c>
      <c r="G8351" s="68" t="s">
        <v>3532</v>
      </c>
      <c r="H8351" s="69">
        <v>222542</v>
      </c>
      <c r="I8351" s="68" t="s">
        <v>5152</v>
      </c>
      <c r="J8351" s="70" t="s">
        <v>3455</v>
      </c>
      <c r="K8351" s="68" t="s">
        <v>3455</v>
      </c>
    </row>
    <row r="8352" spans="1:11">
      <c r="A8352" s="67" t="s">
        <v>3615</v>
      </c>
      <c r="B8352" s="68" t="s">
        <v>3616</v>
      </c>
      <c r="C8352" s="68" t="s">
        <v>3607</v>
      </c>
      <c r="D8352" s="68" t="s">
        <v>3608</v>
      </c>
      <c r="E8352" s="68" t="s">
        <v>4637</v>
      </c>
      <c r="F8352" s="68" t="s">
        <v>4637</v>
      </c>
      <c r="G8352" s="68" t="s">
        <v>3532</v>
      </c>
      <c r="H8352" s="69">
        <v>3303322</v>
      </c>
      <c r="I8352" s="68" t="s">
        <v>5152</v>
      </c>
      <c r="J8352" s="70" t="s">
        <v>3455</v>
      </c>
      <c r="K8352" s="68" t="s">
        <v>3455</v>
      </c>
    </row>
    <row r="8353" spans="1:11">
      <c r="A8353" s="67" t="s">
        <v>3623</v>
      </c>
      <c r="B8353" s="68" t="s">
        <v>3624</v>
      </c>
      <c r="C8353" s="68" t="s">
        <v>3625</v>
      </c>
      <c r="D8353" s="68" t="s">
        <v>3626</v>
      </c>
      <c r="E8353" s="68" t="s">
        <v>4637</v>
      </c>
      <c r="F8353" s="68" t="s">
        <v>4637</v>
      </c>
      <c r="G8353" s="68" t="s">
        <v>3532</v>
      </c>
      <c r="H8353" s="69">
        <v>385000</v>
      </c>
      <c r="I8353" s="68" t="s">
        <v>5152</v>
      </c>
      <c r="J8353" s="70" t="s">
        <v>3455</v>
      </c>
      <c r="K8353" s="68" t="s">
        <v>3455</v>
      </c>
    </row>
    <row r="8354" spans="1:11">
      <c r="A8354" s="67" t="s">
        <v>3639</v>
      </c>
      <c r="B8354" s="68" t="s">
        <v>3640</v>
      </c>
      <c r="C8354" s="68" t="s">
        <v>3625</v>
      </c>
      <c r="D8354" s="68" t="s">
        <v>3626</v>
      </c>
      <c r="E8354" s="68" t="s">
        <v>4637</v>
      </c>
      <c r="F8354" s="68" t="s">
        <v>4637</v>
      </c>
      <c r="G8354" s="68" t="s">
        <v>3532</v>
      </c>
      <c r="H8354" s="69">
        <v>11137946</v>
      </c>
      <c r="I8354" s="68" t="s">
        <v>5152</v>
      </c>
      <c r="J8354" s="70" t="s">
        <v>3455</v>
      </c>
      <c r="K8354" s="68" t="s">
        <v>3455</v>
      </c>
    </row>
    <row r="8355" spans="1:11">
      <c r="A8355" s="67" t="s">
        <v>3645</v>
      </c>
      <c r="B8355" s="68" t="s">
        <v>3646</v>
      </c>
      <c r="C8355" s="68" t="s">
        <v>3625</v>
      </c>
      <c r="D8355" s="68" t="s">
        <v>3626</v>
      </c>
      <c r="E8355" s="68" t="s">
        <v>4637</v>
      </c>
      <c r="F8355" s="68" t="s">
        <v>4637</v>
      </c>
      <c r="G8355" s="68" t="s">
        <v>3532</v>
      </c>
      <c r="H8355" s="69">
        <v>180000</v>
      </c>
      <c r="I8355" s="68" t="s">
        <v>5152</v>
      </c>
      <c r="J8355" s="70" t="s">
        <v>3455</v>
      </c>
      <c r="K8355" s="68" t="s">
        <v>3455</v>
      </c>
    </row>
    <row r="8356" spans="1:11">
      <c r="A8356" s="67" t="s">
        <v>3739</v>
      </c>
      <c r="B8356" s="68" t="s">
        <v>3740</v>
      </c>
      <c r="C8356" s="68" t="s">
        <v>3693</v>
      </c>
      <c r="D8356" s="68" t="s">
        <v>3694</v>
      </c>
      <c r="E8356" s="68" t="s">
        <v>4637</v>
      </c>
      <c r="F8356" s="68" t="s">
        <v>4637</v>
      </c>
      <c r="G8356" s="68" t="s">
        <v>3532</v>
      </c>
      <c r="H8356" s="69">
        <v>1075000</v>
      </c>
      <c r="I8356" s="68" t="s">
        <v>5152</v>
      </c>
      <c r="J8356" s="70" t="s">
        <v>3455</v>
      </c>
      <c r="K8356" s="68" t="s">
        <v>3455</v>
      </c>
    </row>
    <row r="8357" spans="1:11">
      <c r="A8357" s="67" t="s">
        <v>3815</v>
      </c>
      <c r="B8357" s="68" t="s">
        <v>3816</v>
      </c>
      <c r="C8357" s="68" t="s">
        <v>3805</v>
      </c>
      <c r="D8357" s="68" t="s">
        <v>3806</v>
      </c>
      <c r="E8357" s="68" t="s">
        <v>4637</v>
      </c>
      <c r="F8357" s="68" t="s">
        <v>4637</v>
      </c>
      <c r="G8357" s="68" t="s">
        <v>3532</v>
      </c>
      <c r="H8357" s="69">
        <v>312707</v>
      </c>
      <c r="I8357" s="68" t="s">
        <v>5152</v>
      </c>
      <c r="J8357" s="70" t="s">
        <v>3455</v>
      </c>
      <c r="K8357" s="68" t="s">
        <v>3455</v>
      </c>
    </row>
    <row r="8358" spans="1:11">
      <c r="A8358" s="67" t="s">
        <v>3836</v>
      </c>
      <c r="B8358" s="68" t="s">
        <v>3837</v>
      </c>
      <c r="C8358" s="68" t="s">
        <v>3824</v>
      </c>
      <c r="D8358" s="68" t="s">
        <v>3825</v>
      </c>
      <c r="E8358" s="68" t="s">
        <v>4637</v>
      </c>
      <c r="F8358" s="68" t="s">
        <v>4637</v>
      </c>
      <c r="G8358" s="68" t="s">
        <v>3532</v>
      </c>
      <c r="H8358" s="69">
        <v>1142782</v>
      </c>
      <c r="I8358" s="68" t="s">
        <v>5152</v>
      </c>
      <c r="J8358" s="70" t="s">
        <v>3455</v>
      </c>
      <c r="K8358" s="68" t="s">
        <v>3455</v>
      </c>
    </row>
    <row r="8359" spans="1:11">
      <c r="A8359" s="67" t="s">
        <v>3838</v>
      </c>
      <c r="B8359" s="68" t="s">
        <v>3839</v>
      </c>
      <c r="C8359" s="68" t="s">
        <v>3824</v>
      </c>
      <c r="D8359" s="68" t="s">
        <v>3825</v>
      </c>
      <c r="E8359" s="68" t="s">
        <v>4637</v>
      </c>
      <c r="F8359" s="68" t="s">
        <v>4637</v>
      </c>
      <c r="G8359" s="68" t="s">
        <v>3532</v>
      </c>
      <c r="H8359" s="69">
        <v>1100000</v>
      </c>
      <c r="I8359" s="68" t="s">
        <v>5152</v>
      </c>
      <c r="J8359" s="70" t="s">
        <v>3455</v>
      </c>
      <c r="K8359" s="68" t="s">
        <v>3455</v>
      </c>
    </row>
    <row r="8360" spans="1:11">
      <c r="A8360" s="67" t="s">
        <v>3890</v>
      </c>
      <c r="B8360" s="68" t="s">
        <v>3891</v>
      </c>
      <c r="C8360" s="68" t="s">
        <v>3846</v>
      </c>
      <c r="D8360" s="68" t="s">
        <v>3847</v>
      </c>
      <c r="E8360" s="68" t="s">
        <v>4637</v>
      </c>
      <c r="F8360" s="68" t="s">
        <v>4637</v>
      </c>
      <c r="G8360" s="68" t="s">
        <v>3532</v>
      </c>
      <c r="H8360" s="69">
        <v>11548000</v>
      </c>
      <c r="I8360" s="68" t="s">
        <v>5152</v>
      </c>
      <c r="J8360" s="70" t="s">
        <v>3455</v>
      </c>
      <c r="K8360" s="68" t="s">
        <v>3455</v>
      </c>
    </row>
    <row r="8361" spans="1:11">
      <c r="A8361" s="67" t="s">
        <v>3892</v>
      </c>
      <c r="B8361" s="68" t="s">
        <v>3893</v>
      </c>
      <c r="C8361" s="68" t="s">
        <v>3846</v>
      </c>
      <c r="D8361" s="68" t="s">
        <v>3847</v>
      </c>
      <c r="E8361" s="68" t="s">
        <v>4637</v>
      </c>
      <c r="F8361" s="68" t="s">
        <v>4637</v>
      </c>
      <c r="G8361" s="68" t="s">
        <v>3532</v>
      </c>
      <c r="H8361" s="69">
        <v>558000</v>
      </c>
      <c r="I8361" s="68" t="s">
        <v>5152</v>
      </c>
      <c r="J8361" s="70" t="s">
        <v>3455</v>
      </c>
      <c r="K8361" s="68" t="s">
        <v>3455</v>
      </c>
    </row>
    <row r="8362" spans="1:11">
      <c r="A8362" s="67" t="s">
        <v>3894</v>
      </c>
      <c r="B8362" s="68" t="s">
        <v>3895</v>
      </c>
      <c r="C8362" s="68" t="s">
        <v>3846</v>
      </c>
      <c r="D8362" s="68" t="s">
        <v>3847</v>
      </c>
      <c r="E8362" s="68" t="s">
        <v>4637</v>
      </c>
      <c r="F8362" s="68" t="s">
        <v>4637</v>
      </c>
      <c r="G8362" s="68" t="s">
        <v>3532</v>
      </c>
      <c r="H8362" s="69">
        <v>7329023</v>
      </c>
      <c r="I8362" s="68" t="s">
        <v>5152</v>
      </c>
      <c r="J8362" s="70" t="s">
        <v>3455</v>
      </c>
      <c r="K8362" s="68" t="s">
        <v>3455</v>
      </c>
    </row>
    <row r="8363" spans="1:11">
      <c r="A8363" s="67" t="s">
        <v>4443</v>
      </c>
      <c r="B8363" s="68" t="s">
        <v>4444</v>
      </c>
      <c r="C8363" s="68" t="s">
        <v>3924</v>
      </c>
      <c r="D8363" s="68" t="s">
        <v>3925</v>
      </c>
      <c r="E8363" s="68" t="s">
        <v>4637</v>
      </c>
      <c r="F8363" s="68" t="s">
        <v>4637</v>
      </c>
      <c r="G8363" s="68" t="s">
        <v>3532</v>
      </c>
      <c r="H8363" s="69">
        <v>1042938</v>
      </c>
      <c r="I8363" s="68" t="s">
        <v>5152</v>
      </c>
      <c r="J8363" s="70" t="s">
        <v>3455</v>
      </c>
      <c r="K8363" s="68" t="s">
        <v>3455</v>
      </c>
    </row>
    <row r="8364" spans="1:11">
      <c r="A8364" s="67" t="s">
        <v>3936</v>
      </c>
      <c r="B8364" s="68" t="s">
        <v>3937</v>
      </c>
      <c r="C8364" s="68" t="s">
        <v>3924</v>
      </c>
      <c r="D8364" s="68" t="s">
        <v>3925</v>
      </c>
      <c r="E8364" s="68" t="s">
        <v>4637</v>
      </c>
      <c r="F8364" s="68" t="s">
        <v>4637</v>
      </c>
      <c r="G8364" s="68" t="s">
        <v>3532</v>
      </c>
      <c r="H8364" s="69">
        <v>209424</v>
      </c>
      <c r="I8364" s="68" t="s">
        <v>5152</v>
      </c>
      <c r="J8364" s="70" t="s">
        <v>3455</v>
      </c>
      <c r="K8364" s="68" t="s">
        <v>3455</v>
      </c>
    </row>
    <row r="8365" spans="1:11">
      <c r="A8365" s="67" t="s">
        <v>4447</v>
      </c>
      <c r="B8365" s="68" t="s">
        <v>4448</v>
      </c>
      <c r="C8365" s="68" t="s">
        <v>3924</v>
      </c>
      <c r="D8365" s="68" t="s">
        <v>3925</v>
      </c>
      <c r="E8365" s="68" t="s">
        <v>4637</v>
      </c>
      <c r="F8365" s="68" t="s">
        <v>4637</v>
      </c>
      <c r="G8365" s="68" t="s">
        <v>3532</v>
      </c>
      <c r="H8365" s="69">
        <v>-104712</v>
      </c>
      <c r="I8365" s="68" t="s">
        <v>5152</v>
      </c>
      <c r="J8365" s="70" t="s">
        <v>3455</v>
      </c>
      <c r="K8365" s="68" t="s">
        <v>3455</v>
      </c>
    </row>
    <row r="8366" spans="1:11">
      <c r="A8366" s="67" t="s">
        <v>4269</v>
      </c>
      <c r="B8366" s="68" t="s">
        <v>4270</v>
      </c>
      <c r="C8366" s="68" t="s">
        <v>3924</v>
      </c>
      <c r="D8366" s="68" t="s">
        <v>3925</v>
      </c>
      <c r="E8366" s="68" t="s">
        <v>4637</v>
      </c>
      <c r="F8366" s="68" t="s">
        <v>4637</v>
      </c>
      <c r="G8366" s="68" t="s">
        <v>3532</v>
      </c>
      <c r="H8366" s="69">
        <v>85769090</v>
      </c>
      <c r="I8366" s="68" t="s">
        <v>5152</v>
      </c>
      <c r="J8366" s="70" t="s">
        <v>3455</v>
      </c>
      <c r="K8366" s="68" t="s">
        <v>3455</v>
      </c>
    </row>
    <row r="8367" spans="1:11">
      <c r="A8367" s="67" t="s">
        <v>3940</v>
      </c>
      <c r="B8367" s="68" t="s">
        <v>3941</v>
      </c>
      <c r="C8367" s="68" t="s">
        <v>3924</v>
      </c>
      <c r="D8367" s="68" t="s">
        <v>3925</v>
      </c>
      <c r="E8367" s="68" t="s">
        <v>4637</v>
      </c>
      <c r="F8367" s="68" t="s">
        <v>4637</v>
      </c>
      <c r="G8367" s="68" t="s">
        <v>3532</v>
      </c>
      <c r="H8367" s="69">
        <v>-568875</v>
      </c>
      <c r="I8367" s="68" t="s">
        <v>5152</v>
      </c>
      <c r="J8367" s="70" t="s">
        <v>3455</v>
      </c>
      <c r="K8367" s="68" t="s">
        <v>3455</v>
      </c>
    </row>
    <row r="8368" spans="1:11">
      <c r="A8368" s="67" t="s">
        <v>4058</v>
      </c>
      <c r="B8368" s="68" t="s">
        <v>4059</v>
      </c>
      <c r="C8368" s="68" t="s">
        <v>4042</v>
      </c>
      <c r="D8368" s="68" t="s">
        <v>4043</v>
      </c>
      <c r="E8368" s="68" t="s">
        <v>4637</v>
      </c>
      <c r="F8368" s="68" t="s">
        <v>4637</v>
      </c>
      <c r="G8368" s="68" t="s">
        <v>3532</v>
      </c>
      <c r="H8368" s="69">
        <v>1335250</v>
      </c>
      <c r="I8368" s="68" t="s">
        <v>5152</v>
      </c>
      <c r="J8368" s="70" t="s">
        <v>3455</v>
      </c>
      <c r="K8368" s="68" t="s">
        <v>3455</v>
      </c>
    </row>
    <row r="8369" spans="1:11">
      <c r="A8369" s="67" t="s">
        <v>3603</v>
      </c>
      <c r="B8369" s="68" t="s">
        <v>3604</v>
      </c>
      <c r="C8369" s="68" t="s">
        <v>3583</v>
      </c>
      <c r="D8369" s="68" t="s">
        <v>3584</v>
      </c>
      <c r="E8369" s="68" t="s">
        <v>4638</v>
      </c>
      <c r="F8369" s="68" t="s">
        <v>4639</v>
      </c>
      <c r="G8369" s="68" t="s">
        <v>3518</v>
      </c>
      <c r="H8369" s="69">
        <v>402979</v>
      </c>
      <c r="I8369" s="68" t="s">
        <v>5150</v>
      </c>
      <c r="J8369" s="70"/>
      <c r="K8369" s="68" t="s">
        <v>3455</v>
      </c>
    </row>
    <row r="8370" spans="1:11">
      <c r="A8370" s="67" t="s">
        <v>3745</v>
      </c>
      <c r="B8370" s="68" t="s">
        <v>3746</v>
      </c>
      <c r="C8370" s="68" t="s">
        <v>3693</v>
      </c>
      <c r="D8370" s="68" t="s">
        <v>3694</v>
      </c>
      <c r="E8370" s="68" t="s">
        <v>4638</v>
      </c>
      <c r="F8370" s="68" t="s">
        <v>4639</v>
      </c>
      <c r="G8370" s="68" t="s">
        <v>3518</v>
      </c>
      <c r="H8370" s="69">
        <v>11335511</v>
      </c>
      <c r="I8370" s="68" t="s">
        <v>5150</v>
      </c>
      <c r="J8370" s="70"/>
      <c r="K8370" s="68" t="s">
        <v>3455</v>
      </c>
    </row>
    <row r="8371" spans="1:11">
      <c r="A8371" s="67" t="s">
        <v>3828</v>
      </c>
      <c r="B8371" s="68" t="s">
        <v>3829</v>
      </c>
      <c r="C8371" s="68" t="s">
        <v>3824</v>
      </c>
      <c r="D8371" s="68" t="s">
        <v>3825</v>
      </c>
      <c r="E8371" s="68" t="s">
        <v>4638</v>
      </c>
      <c r="F8371" s="68" t="s">
        <v>4639</v>
      </c>
      <c r="G8371" s="68" t="s">
        <v>3518</v>
      </c>
      <c r="H8371" s="69">
        <v>2358251</v>
      </c>
      <c r="I8371" s="68" t="s">
        <v>5150</v>
      </c>
      <c r="J8371" s="70"/>
      <c r="K8371" s="68" t="s">
        <v>3455</v>
      </c>
    </row>
    <row r="8372" spans="1:11">
      <c r="A8372" s="67" t="s">
        <v>3840</v>
      </c>
      <c r="B8372" s="68" t="s">
        <v>3841</v>
      </c>
      <c r="C8372" s="68" t="s">
        <v>3824</v>
      </c>
      <c r="D8372" s="68" t="s">
        <v>3825</v>
      </c>
      <c r="E8372" s="68" t="s">
        <v>4638</v>
      </c>
      <c r="F8372" s="68" t="s">
        <v>4639</v>
      </c>
      <c r="G8372" s="68" t="s">
        <v>3518</v>
      </c>
      <c r="H8372" s="69">
        <v>2166400</v>
      </c>
      <c r="I8372" s="68" t="s">
        <v>5150</v>
      </c>
      <c r="J8372" s="70"/>
      <c r="K8372" s="68" t="s">
        <v>3455</v>
      </c>
    </row>
    <row r="8373" spans="1:11">
      <c r="A8373" s="67" t="s">
        <v>4200</v>
      </c>
      <c r="B8373" s="68" t="s">
        <v>4201</v>
      </c>
      <c r="C8373" s="68" t="s">
        <v>3824</v>
      </c>
      <c r="D8373" s="68" t="s">
        <v>3825</v>
      </c>
      <c r="E8373" s="68" t="s">
        <v>4638</v>
      </c>
      <c r="F8373" s="68" t="s">
        <v>4639</v>
      </c>
      <c r="G8373" s="68" t="s">
        <v>3518</v>
      </c>
      <c r="H8373" s="69">
        <v>4483179</v>
      </c>
      <c r="I8373" s="68" t="s">
        <v>5150</v>
      </c>
      <c r="J8373" s="70"/>
      <c r="K8373" s="68" t="s">
        <v>3455</v>
      </c>
    </row>
    <row r="8374" spans="1:11">
      <c r="A8374" s="67" t="s">
        <v>3966</v>
      </c>
      <c r="B8374" s="68" t="s">
        <v>3967</v>
      </c>
      <c r="C8374" s="68" t="s">
        <v>3952</v>
      </c>
      <c r="D8374" s="68" t="s">
        <v>3953</v>
      </c>
      <c r="E8374" s="68" t="s">
        <v>4638</v>
      </c>
      <c r="F8374" s="68" t="s">
        <v>4639</v>
      </c>
      <c r="G8374" s="68" t="s">
        <v>3518</v>
      </c>
      <c r="H8374" s="69">
        <v>2639800</v>
      </c>
      <c r="I8374" s="68" t="s">
        <v>5150</v>
      </c>
      <c r="J8374" s="70"/>
      <c r="K8374" s="68" t="s">
        <v>3455</v>
      </c>
    </row>
    <row r="8375" spans="1:11">
      <c r="A8375" s="67" t="s">
        <v>3745</v>
      </c>
      <c r="B8375" s="68" t="s">
        <v>3746</v>
      </c>
      <c r="C8375" s="68" t="s">
        <v>3693</v>
      </c>
      <c r="D8375" s="68" t="s">
        <v>3694</v>
      </c>
      <c r="E8375" s="68" t="s">
        <v>4638</v>
      </c>
      <c r="F8375" s="68" t="s">
        <v>4639</v>
      </c>
      <c r="G8375" s="68" t="s">
        <v>3518</v>
      </c>
      <c r="H8375" s="69">
        <v>4145801</v>
      </c>
      <c r="I8375" s="68" t="s">
        <v>5150</v>
      </c>
      <c r="J8375" s="70"/>
      <c r="K8375" s="68" t="s">
        <v>3455</v>
      </c>
    </row>
    <row r="8376" spans="1:11">
      <c r="A8376" s="67" t="s">
        <v>4263</v>
      </c>
      <c r="B8376" s="68" t="s">
        <v>4213</v>
      </c>
      <c r="C8376" s="68" t="s">
        <v>3783</v>
      </c>
      <c r="D8376" s="68" t="s">
        <v>3784</v>
      </c>
      <c r="E8376" s="68" t="s">
        <v>4638</v>
      </c>
      <c r="F8376" s="68" t="s">
        <v>4639</v>
      </c>
      <c r="G8376" s="68" t="s">
        <v>3518</v>
      </c>
      <c r="H8376" s="69">
        <v>22922</v>
      </c>
      <c r="I8376" s="68" t="s">
        <v>5150</v>
      </c>
      <c r="J8376" s="70"/>
      <c r="K8376" s="68" t="s">
        <v>3455</v>
      </c>
    </row>
    <row r="8377" spans="1:11">
      <c r="A8377" s="67" t="s">
        <v>3828</v>
      </c>
      <c r="B8377" s="68" t="s">
        <v>3829</v>
      </c>
      <c r="C8377" s="68" t="s">
        <v>3824</v>
      </c>
      <c r="D8377" s="68" t="s">
        <v>3825</v>
      </c>
      <c r="E8377" s="68" t="s">
        <v>4638</v>
      </c>
      <c r="F8377" s="68" t="s">
        <v>4639</v>
      </c>
      <c r="G8377" s="68" t="s">
        <v>3518</v>
      </c>
      <c r="H8377" s="69">
        <v>92817</v>
      </c>
      <c r="I8377" s="68" t="s">
        <v>5150</v>
      </c>
      <c r="J8377" s="70"/>
      <c r="K8377" s="68" t="s">
        <v>3455</v>
      </c>
    </row>
    <row r="8378" spans="1:11">
      <c r="A8378" s="67" t="s">
        <v>3840</v>
      </c>
      <c r="B8378" s="68" t="s">
        <v>3841</v>
      </c>
      <c r="C8378" s="68" t="s">
        <v>3824</v>
      </c>
      <c r="D8378" s="68" t="s">
        <v>3825</v>
      </c>
      <c r="E8378" s="68" t="s">
        <v>4638</v>
      </c>
      <c r="F8378" s="68" t="s">
        <v>4639</v>
      </c>
      <c r="G8378" s="68" t="s">
        <v>3518</v>
      </c>
      <c r="H8378" s="69">
        <v>718720</v>
      </c>
      <c r="I8378" s="68" t="s">
        <v>5150</v>
      </c>
      <c r="J8378" s="70"/>
      <c r="K8378" s="68" t="s">
        <v>3455</v>
      </c>
    </row>
    <row r="8379" spans="1:11">
      <c r="A8379" s="67" t="s">
        <v>3842</v>
      </c>
      <c r="B8379" s="68" t="s">
        <v>3843</v>
      </c>
      <c r="C8379" s="68" t="s">
        <v>3824</v>
      </c>
      <c r="D8379" s="68" t="s">
        <v>3825</v>
      </c>
      <c r="E8379" s="68" t="s">
        <v>4638</v>
      </c>
      <c r="F8379" s="68" t="s">
        <v>4639</v>
      </c>
      <c r="G8379" s="68" t="s">
        <v>3518</v>
      </c>
      <c r="H8379" s="69">
        <v>2770827</v>
      </c>
      <c r="I8379" s="68" t="s">
        <v>5150</v>
      </c>
      <c r="J8379" s="70"/>
      <c r="K8379" s="68" t="s">
        <v>3455</v>
      </c>
    </row>
    <row r="8380" spans="1:11">
      <c r="A8380" s="67" t="s">
        <v>4200</v>
      </c>
      <c r="B8380" s="68" t="s">
        <v>4201</v>
      </c>
      <c r="C8380" s="68" t="s">
        <v>3824</v>
      </c>
      <c r="D8380" s="68" t="s">
        <v>3825</v>
      </c>
      <c r="E8380" s="68" t="s">
        <v>4638</v>
      </c>
      <c r="F8380" s="68" t="s">
        <v>4639</v>
      </c>
      <c r="G8380" s="68" t="s">
        <v>3518</v>
      </c>
      <c r="H8380" s="69">
        <v>7879779</v>
      </c>
      <c r="I8380" s="68" t="s">
        <v>5150</v>
      </c>
      <c r="J8380" s="70"/>
      <c r="K8380" s="68" t="s">
        <v>3455</v>
      </c>
    </row>
    <row r="8381" spans="1:11">
      <c r="A8381" s="67" t="s">
        <v>3904</v>
      </c>
      <c r="B8381" s="68" t="s">
        <v>3905</v>
      </c>
      <c r="C8381" s="68" t="s">
        <v>3900</v>
      </c>
      <c r="D8381" s="68" t="s">
        <v>3901</v>
      </c>
      <c r="E8381" s="68" t="s">
        <v>4638</v>
      </c>
      <c r="F8381" s="68" t="s">
        <v>4639</v>
      </c>
      <c r="G8381" s="68" t="s">
        <v>3518</v>
      </c>
      <c r="H8381" s="69">
        <v>365779</v>
      </c>
      <c r="I8381" s="68" t="s">
        <v>5150</v>
      </c>
      <c r="J8381" s="70"/>
      <c r="K8381" s="68" t="s">
        <v>3455</v>
      </c>
    </row>
    <row r="8382" spans="1:11">
      <c r="A8382" s="67" t="s">
        <v>3914</v>
      </c>
      <c r="B8382" s="68" t="s">
        <v>3915</v>
      </c>
      <c r="C8382" s="68" t="s">
        <v>3900</v>
      </c>
      <c r="D8382" s="68" t="s">
        <v>3901</v>
      </c>
      <c r="E8382" s="68" t="s">
        <v>4638</v>
      </c>
      <c r="F8382" s="68" t="s">
        <v>4639</v>
      </c>
      <c r="G8382" s="68" t="s">
        <v>3518</v>
      </c>
      <c r="H8382" s="69">
        <v>370000</v>
      </c>
      <c r="I8382" s="68" t="s">
        <v>5150</v>
      </c>
      <c r="J8382" s="70"/>
      <c r="K8382" s="68" t="s">
        <v>3455</v>
      </c>
    </row>
    <row r="8383" spans="1:11">
      <c r="A8383" s="67" t="s">
        <v>4441</v>
      </c>
      <c r="B8383" s="68" t="s">
        <v>4442</v>
      </c>
      <c r="C8383" s="68" t="s">
        <v>3900</v>
      </c>
      <c r="D8383" s="68" t="s">
        <v>3901</v>
      </c>
      <c r="E8383" s="68" t="s">
        <v>4638</v>
      </c>
      <c r="F8383" s="68" t="s">
        <v>4639</v>
      </c>
      <c r="G8383" s="68" t="s">
        <v>3518</v>
      </c>
      <c r="H8383" s="69">
        <v>105840</v>
      </c>
      <c r="I8383" s="68" t="s">
        <v>5150</v>
      </c>
      <c r="J8383" s="70"/>
      <c r="K8383" s="68" t="s">
        <v>3455</v>
      </c>
    </row>
    <row r="8384" spans="1:11">
      <c r="A8384" s="67" t="s">
        <v>3615</v>
      </c>
      <c r="B8384" s="68" t="s">
        <v>3616</v>
      </c>
      <c r="C8384" s="68" t="s">
        <v>3607</v>
      </c>
      <c r="D8384" s="68" t="s">
        <v>3608</v>
      </c>
      <c r="E8384" s="68" t="s">
        <v>4640</v>
      </c>
      <c r="F8384" s="68" t="s">
        <v>4641</v>
      </c>
      <c r="G8384" s="68" t="s">
        <v>4642</v>
      </c>
      <c r="H8384" s="69">
        <v>40708</v>
      </c>
      <c r="I8384" s="68" t="s">
        <v>5149</v>
      </c>
      <c r="J8384" s="70"/>
      <c r="K8384" s="68"/>
    </row>
    <row r="8385" spans="1:11">
      <c r="A8385" s="67" t="s">
        <v>4263</v>
      </c>
      <c r="B8385" s="68" t="s">
        <v>4213</v>
      </c>
      <c r="C8385" s="68" t="s">
        <v>3783</v>
      </c>
      <c r="D8385" s="68" t="s">
        <v>3784</v>
      </c>
      <c r="E8385" s="68" t="s">
        <v>4640</v>
      </c>
      <c r="F8385" s="68" t="s">
        <v>4641</v>
      </c>
      <c r="G8385" s="68" t="s">
        <v>4642</v>
      </c>
      <c r="H8385" s="69">
        <v>22686500</v>
      </c>
      <c r="I8385" s="68" t="s">
        <v>5149</v>
      </c>
      <c r="J8385" s="70"/>
      <c r="K8385" s="68"/>
    </row>
    <row r="8386" spans="1:11">
      <c r="A8386" s="67" t="s">
        <v>3836</v>
      </c>
      <c r="B8386" s="68" t="s">
        <v>3837</v>
      </c>
      <c r="C8386" s="68" t="s">
        <v>3824</v>
      </c>
      <c r="D8386" s="68" t="s">
        <v>3825</v>
      </c>
      <c r="E8386" s="68" t="s">
        <v>4640</v>
      </c>
      <c r="F8386" s="68" t="s">
        <v>4641</v>
      </c>
      <c r="G8386" s="68" t="s">
        <v>4642</v>
      </c>
      <c r="H8386" s="69">
        <v>152302</v>
      </c>
      <c r="I8386" s="68" t="s">
        <v>5149</v>
      </c>
      <c r="J8386" s="70"/>
      <c r="K8386" s="68"/>
    </row>
    <row r="8387" spans="1:11">
      <c r="A8387" s="67" t="s">
        <v>3890</v>
      </c>
      <c r="B8387" s="68" t="s">
        <v>3891</v>
      </c>
      <c r="C8387" s="68" t="s">
        <v>3846</v>
      </c>
      <c r="D8387" s="68" t="s">
        <v>3847</v>
      </c>
      <c r="E8387" s="68" t="s">
        <v>4640</v>
      </c>
      <c r="F8387" s="68" t="s">
        <v>4641</v>
      </c>
      <c r="G8387" s="68" t="s">
        <v>4642</v>
      </c>
      <c r="H8387" s="69">
        <v>70746</v>
      </c>
      <c r="I8387" s="68" t="s">
        <v>5149</v>
      </c>
      <c r="J8387" s="70"/>
      <c r="K8387" s="68"/>
    </row>
    <row r="8388" spans="1:11">
      <c r="A8388" s="67" t="s">
        <v>4164</v>
      </c>
      <c r="B8388" s="68" t="s">
        <v>4165</v>
      </c>
      <c r="C8388" s="68" t="s">
        <v>4166</v>
      </c>
      <c r="D8388" s="68" t="s">
        <v>4167</v>
      </c>
      <c r="E8388" s="68" t="s">
        <v>4640</v>
      </c>
      <c r="F8388" s="68" t="s">
        <v>4641</v>
      </c>
      <c r="G8388" s="68" t="s">
        <v>4642</v>
      </c>
      <c r="H8388" s="69">
        <v>4765062</v>
      </c>
      <c r="I8388" s="68" t="s">
        <v>5149</v>
      </c>
      <c r="J8388" s="70"/>
      <c r="K8388" s="68"/>
    </row>
    <row r="8389" spans="1:11">
      <c r="A8389" s="67" t="s">
        <v>4168</v>
      </c>
      <c r="B8389" s="68" t="s">
        <v>4169</v>
      </c>
      <c r="C8389" s="68" t="s">
        <v>4166</v>
      </c>
      <c r="D8389" s="68" t="s">
        <v>4167</v>
      </c>
      <c r="E8389" s="68" t="s">
        <v>4640</v>
      </c>
      <c r="F8389" s="68" t="s">
        <v>4641</v>
      </c>
      <c r="G8389" s="68" t="s">
        <v>4642</v>
      </c>
      <c r="H8389" s="69">
        <v>1950000</v>
      </c>
      <c r="I8389" s="68" t="s">
        <v>5149</v>
      </c>
      <c r="J8389" s="70"/>
      <c r="K8389" s="68"/>
    </row>
    <row r="8390" spans="1:11">
      <c r="A8390" s="67" t="s">
        <v>4392</v>
      </c>
      <c r="B8390" s="68" t="s">
        <v>4393</v>
      </c>
      <c r="C8390" s="68" t="s">
        <v>3625</v>
      </c>
      <c r="D8390" s="68" t="s">
        <v>3626</v>
      </c>
      <c r="E8390" s="68" t="s">
        <v>4640</v>
      </c>
      <c r="F8390" s="68" t="s">
        <v>4641</v>
      </c>
      <c r="G8390" s="68" t="s">
        <v>4642</v>
      </c>
      <c r="H8390" s="69">
        <v>256200</v>
      </c>
      <c r="I8390" s="68" t="s">
        <v>5149</v>
      </c>
      <c r="J8390" s="70"/>
      <c r="K8390" s="68"/>
    </row>
    <row r="8391" spans="1:11">
      <c r="A8391" s="67" t="s">
        <v>4212</v>
      </c>
      <c r="B8391" s="68" t="s">
        <v>4213</v>
      </c>
      <c r="C8391" s="68" t="s">
        <v>3824</v>
      </c>
      <c r="D8391" s="68" t="s">
        <v>3825</v>
      </c>
      <c r="E8391" s="68" t="s">
        <v>4640</v>
      </c>
      <c r="F8391" s="68" t="s">
        <v>4641</v>
      </c>
      <c r="G8391" s="68" t="s">
        <v>4642</v>
      </c>
      <c r="H8391" s="69">
        <v>80000</v>
      </c>
      <c r="I8391" s="68" t="s">
        <v>5149</v>
      </c>
      <c r="J8391" s="70"/>
      <c r="K8391" s="68"/>
    </row>
    <row r="8392" spans="1:11">
      <c r="A8392" s="67" t="s">
        <v>3894</v>
      </c>
      <c r="B8392" s="68" t="s">
        <v>3895</v>
      </c>
      <c r="C8392" s="68" t="s">
        <v>3846</v>
      </c>
      <c r="D8392" s="68" t="s">
        <v>3847</v>
      </c>
      <c r="E8392" s="68" t="s">
        <v>4640</v>
      </c>
      <c r="F8392" s="68" t="s">
        <v>4641</v>
      </c>
      <c r="G8392" s="68" t="s">
        <v>4642</v>
      </c>
      <c r="H8392" s="69">
        <v>274500</v>
      </c>
      <c r="I8392" s="68" t="s">
        <v>5149</v>
      </c>
      <c r="J8392" s="70"/>
      <c r="K8392" s="68"/>
    </row>
    <row r="8393" spans="1:11">
      <c r="A8393" s="67" t="s">
        <v>4331</v>
      </c>
      <c r="B8393" s="68" t="s">
        <v>4213</v>
      </c>
      <c r="C8393" s="68" t="s">
        <v>3970</v>
      </c>
      <c r="D8393" s="68" t="s">
        <v>3971</v>
      </c>
      <c r="E8393" s="68" t="s">
        <v>4640</v>
      </c>
      <c r="F8393" s="68" t="s">
        <v>4641</v>
      </c>
      <c r="G8393" s="68" t="s">
        <v>4642</v>
      </c>
      <c r="H8393" s="69">
        <v>605000</v>
      </c>
      <c r="I8393" s="68" t="s">
        <v>5149</v>
      </c>
      <c r="J8393" s="70"/>
      <c r="K8393" s="68"/>
    </row>
    <row r="8394" spans="1:11">
      <c r="A8394" s="67" t="s">
        <v>4282</v>
      </c>
      <c r="B8394" s="68" t="s">
        <v>4213</v>
      </c>
      <c r="C8394" s="68" t="s">
        <v>4004</v>
      </c>
      <c r="D8394" s="68" t="s">
        <v>4005</v>
      </c>
      <c r="E8394" s="68" t="s">
        <v>4640</v>
      </c>
      <c r="F8394" s="68" t="s">
        <v>4641</v>
      </c>
      <c r="G8394" s="68" t="s">
        <v>4642</v>
      </c>
      <c r="H8394" s="69">
        <v>369600</v>
      </c>
      <c r="I8394" s="68" t="s">
        <v>5149</v>
      </c>
      <c r="J8394" s="70"/>
      <c r="K8394" s="68"/>
    </row>
    <row r="8395" spans="1:11">
      <c r="A8395" s="67" t="s">
        <v>3601</v>
      </c>
      <c r="B8395" s="68" t="s">
        <v>3602</v>
      </c>
      <c r="C8395" s="68" t="s">
        <v>3583</v>
      </c>
      <c r="D8395" s="68" t="s">
        <v>3584</v>
      </c>
      <c r="E8395" s="68" t="s">
        <v>4643</v>
      </c>
      <c r="F8395" s="68" t="s">
        <v>4643</v>
      </c>
      <c r="G8395" s="68" t="s">
        <v>3524</v>
      </c>
      <c r="H8395" s="69">
        <v>81891578</v>
      </c>
      <c r="I8395" s="68" t="s">
        <v>5153</v>
      </c>
      <c r="J8395" s="70"/>
      <c r="K8395" s="68" t="s">
        <v>3455</v>
      </c>
    </row>
    <row r="8396" spans="1:11">
      <c r="A8396" s="67" t="s">
        <v>3743</v>
      </c>
      <c r="B8396" s="68" t="s">
        <v>3744</v>
      </c>
      <c r="C8396" s="68" t="s">
        <v>3693</v>
      </c>
      <c r="D8396" s="68" t="s">
        <v>3694</v>
      </c>
      <c r="E8396" s="68" t="s">
        <v>4643</v>
      </c>
      <c r="F8396" s="68" t="s">
        <v>4643</v>
      </c>
      <c r="G8396" s="68" t="s">
        <v>3524</v>
      </c>
      <c r="H8396" s="69">
        <v>199872777</v>
      </c>
      <c r="I8396" s="68" t="s">
        <v>5153</v>
      </c>
      <c r="J8396" s="70"/>
      <c r="K8396" s="68" t="s">
        <v>3455</v>
      </c>
    </row>
    <row r="8397" spans="1:11">
      <c r="A8397" s="67" t="s">
        <v>3759</v>
      </c>
      <c r="B8397" s="68" t="s">
        <v>3760</v>
      </c>
      <c r="C8397" s="68" t="s">
        <v>3749</v>
      </c>
      <c r="D8397" s="68" t="s">
        <v>3750</v>
      </c>
      <c r="E8397" s="68" t="s">
        <v>4643</v>
      </c>
      <c r="F8397" s="68" t="s">
        <v>4643</v>
      </c>
      <c r="G8397" s="68" t="s">
        <v>3524</v>
      </c>
      <c r="H8397" s="69">
        <v>120992230</v>
      </c>
      <c r="I8397" s="68" t="s">
        <v>5153</v>
      </c>
      <c r="J8397" s="70"/>
      <c r="K8397" s="68" t="s">
        <v>3455</v>
      </c>
    </row>
    <row r="8398" spans="1:11">
      <c r="A8398" s="67" t="s">
        <v>3777</v>
      </c>
      <c r="B8398" s="68" t="s">
        <v>3778</v>
      </c>
      <c r="C8398" s="68" t="s">
        <v>3765</v>
      </c>
      <c r="D8398" s="68" t="s">
        <v>3766</v>
      </c>
      <c r="E8398" s="68" t="s">
        <v>4643</v>
      </c>
      <c r="F8398" s="68" t="s">
        <v>4643</v>
      </c>
      <c r="G8398" s="68" t="s">
        <v>3524</v>
      </c>
      <c r="H8398" s="69">
        <v>37691985</v>
      </c>
      <c r="I8398" s="68" t="s">
        <v>5153</v>
      </c>
      <c r="J8398" s="70"/>
      <c r="K8398" s="68" t="s">
        <v>3455</v>
      </c>
    </row>
    <row r="8399" spans="1:11">
      <c r="A8399" s="67" t="s">
        <v>3797</v>
      </c>
      <c r="B8399" s="68" t="s">
        <v>3798</v>
      </c>
      <c r="C8399" s="68" t="s">
        <v>3783</v>
      </c>
      <c r="D8399" s="68" t="s">
        <v>3784</v>
      </c>
      <c r="E8399" s="68" t="s">
        <v>4643</v>
      </c>
      <c r="F8399" s="68" t="s">
        <v>4643</v>
      </c>
      <c r="G8399" s="68" t="s">
        <v>3524</v>
      </c>
      <c r="H8399" s="69">
        <v>44953815</v>
      </c>
      <c r="I8399" s="68" t="s">
        <v>5153</v>
      </c>
      <c r="J8399" s="70"/>
      <c r="K8399" s="68" t="s">
        <v>3455</v>
      </c>
    </row>
    <row r="8400" spans="1:11">
      <c r="A8400" s="67" t="s">
        <v>3840</v>
      </c>
      <c r="B8400" s="68" t="s">
        <v>3841</v>
      </c>
      <c r="C8400" s="68" t="s">
        <v>3824</v>
      </c>
      <c r="D8400" s="68" t="s">
        <v>3825</v>
      </c>
      <c r="E8400" s="68" t="s">
        <v>4643</v>
      </c>
      <c r="F8400" s="68" t="s">
        <v>4643</v>
      </c>
      <c r="G8400" s="68" t="s">
        <v>3524</v>
      </c>
      <c r="H8400" s="69">
        <v>120185278</v>
      </c>
      <c r="I8400" s="68" t="s">
        <v>5153</v>
      </c>
      <c r="J8400" s="70"/>
      <c r="K8400" s="68" t="s">
        <v>3455</v>
      </c>
    </row>
    <row r="8401" spans="1:11">
      <c r="A8401" s="67" t="s">
        <v>4234</v>
      </c>
      <c r="B8401" s="68" t="s">
        <v>4235</v>
      </c>
      <c r="C8401" s="68" t="s">
        <v>3824</v>
      </c>
      <c r="D8401" s="68" t="s">
        <v>3825</v>
      </c>
      <c r="E8401" s="68" t="s">
        <v>4643</v>
      </c>
      <c r="F8401" s="68" t="s">
        <v>4643</v>
      </c>
      <c r="G8401" s="68" t="s">
        <v>3524</v>
      </c>
      <c r="H8401" s="69">
        <v>5782967</v>
      </c>
      <c r="I8401" s="68" t="s">
        <v>5153</v>
      </c>
      <c r="J8401" s="70"/>
      <c r="K8401" s="68" t="s">
        <v>3455</v>
      </c>
    </row>
    <row r="8402" spans="1:11">
      <c r="A8402" s="67" t="s">
        <v>4200</v>
      </c>
      <c r="B8402" s="68" t="s">
        <v>4201</v>
      </c>
      <c r="C8402" s="68" t="s">
        <v>3824</v>
      </c>
      <c r="D8402" s="68" t="s">
        <v>3825</v>
      </c>
      <c r="E8402" s="68" t="s">
        <v>4643</v>
      </c>
      <c r="F8402" s="68" t="s">
        <v>4643</v>
      </c>
      <c r="G8402" s="68" t="s">
        <v>3524</v>
      </c>
      <c r="H8402" s="69">
        <v>39313200</v>
      </c>
      <c r="I8402" s="68" t="s">
        <v>5153</v>
      </c>
      <c r="J8402" s="70"/>
      <c r="K8402" s="68" t="s">
        <v>3455</v>
      </c>
    </row>
    <row r="8403" spans="1:11">
      <c r="A8403" s="67" t="s">
        <v>4236</v>
      </c>
      <c r="B8403" s="68" t="s">
        <v>4237</v>
      </c>
      <c r="C8403" s="68" t="s">
        <v>3824</v>
      </c>
      <c r="D8403" s="68" t="s">
        <v>3825</v>
      </c>
      <c r="E8403" s="68" t="s">
        <v>4643</v>
      </c>
      <c r="F8403" s="68" t="s">
        <v>4643</v>
      </c>
      <c r="G8403" s="68" t="s">
        <v>3524</v>
      </c>
      <c r="H8403" s="69">
        <v>26493754</v>
      </c>
      <c r="I8403" s="68" t="s">
        <v>5153</v>
      </c>
      <c r="J8403" s="70"/>
      <c r="K8403" s="68" t="s">
        <v>3455</v>
      </c>
    </row>
    <row r="8404" spans="1:11">
      <c r="A8404" s="67" t="s">
        <v>3896</v>
      </c>
      <c r="B8404" s="68" t="s">
        <v>3897</v>
      </c>
      <c r="C8404" s="68" t="s">
        <v>3846</v>
      </c>
      <c r="D8404" s="68" t="s">
        <v>3847</v>
      </c>
      <c r="E8404" s="68" t="s">
        <v>4643</v>
      </c>
      <c r="F8404" s="68" t="s">
        <v>4643</v>
      </c>
      <c r="G8404" s="68" t="s">
        <v>3524</v>
      </c>
      <c r="H8404" s="69">
        <v>12432295</v>
      </c>
      <c r="I8404" s="68" t="s">
        <v>5153</v>
      </c>
      <c r="J8404" s="70"/>
      <c r="K8404" s="68" t="s">
        <v>3455</v>
      </c>
    </row>
    <row r="8405" spans="1:11">
      <c r="A8405" s="67" t="s">
        <v>3918</v>
      </c>
      <c r="B8405" s="68" t="s">
        <v>3919</v>
      </c>
      <c r="C8405" s="68" t="s">
        <v>3900</v>
      </c>
      <c r="D8405" s="68" t="s">
        <v>3901</v>
      </c>
      <c r="E8405" s="68" t="s">
        <v>4643</v>
      </c>
      <c r="F8405" s="68" t="s">
        <v>4643</v>
      </c>
      <c r="G8405" s="68" t="s">
        <v>3524</v>
      </c>
      <c r="H8405" s="69">
        <v>753188821</v>
      </c>
      <c r="I8405" s="68" t="s">
        <v>5153</v>
      </c>
      <c r="J8405" s="70"/>
      <c r="K8405" s="68" t="s">
        <v>3455</v>
      </c>
    </row>
    <row r="8406" spans="1:11">
      <c r="A8406" s="67" t="s">
        <v>4016</v>
      </c>
      <c r="B8406" s="68" t="s">
        <v>4017</v>
      </c>
      <c r="C8406" s="68" t="s">
        <v>4004</v>
      </c>
      <c r="D8406" s="68" t="s">
        <v>4005</v>
      </c>
      <c r="E8406" s="68" t="s">
        <v>4643</v>
      </c>
      <c r="F8406" s="68" t="s">
        <v>4643</v>
      </c>
      <c r="G8406" s="68" t="s">
        <v>3524</v>
      </c>
      <c r="H8406" s="69">
        <v>124410000</v>
      </c>
      <c r="I8406" s="68" t="s">
        <v>5153</v>
      </c>
      <c r="J8406" s="70"/>
      <c r="K8406" s="68" t="s">
        <v>3455</v>
      </c>
    </row>
    <row r="8407" spans="1:11">
      <c r="A8407" s="67" t="s">
        <v>4068</v>
      </c>
      <c r="B8407" s="68" t="s">
        <v>4069</v>
      </c>
      <c r="C8407" s="68" t="s">
        <v>4042</v>
      </c>
      <c r="D8407" s="68" t="s">
        <v>4043</v>
      </c>
      <c r="E8407" s="68" t="s">
        <v>4643</v>
      </c>
      <c r="F8407" s="68" t="s">
        <v>4643</v>
      </c>
      <c r="G8407" s="68" t="s">
        <v>3524</v>
      </c>
      <c r="H8407" s="69">
        <v>53429030</v>
      </c>
      <c r="I8407" s="68" t="s">
        <v>5153</v>
      </c>
      <c r="J8407" s="70"/>
      <c r="K8407" s="68" t="s">
        <v>3455</v>
      </c>
    </row>
    <row r="8408" spans="1:11">
      <c r="A8408" s="67" t="s">
        <v>4082</v>
      </c>
      <c r="B8408" s="68" t="s">
        <v>4083</v>
      </c>
      <c r="C8408" s="68" t="s">
        <v>4072</v>
      </c>
      <c r="D8408" s="68" t="s">
        <v>4073</v>
      </c>
      <c r="E8408" s="68" t="s">
        <v>4643</v>
      </c>
      <c r="F8408" s="68" t="s">
        <v>4643</v>
      </c>
      <c r="G8408" s="68" t="s">
        <v>3524</v>
      </c>
      <c r="H8408" s="69">
        <v>39743797</v>
      </c>
      <c r="I8408" s="68" t="s">
        <v>5153</v>
      </c>
      <c r="J8408" s="70"/>
      <c r="K8408" s="68" t="s">
        <v>3455</v>
      </c>
    </row>
    <row r="8409" spans="1:11">
      <c r="A8409" s="67" t="s">
        <v>4112</v>
      </c>
      <c r="B8409" s="68" t="s">
        <v>4113</v>
      </c>
      <c r="C8409" s="68" t="s">
        <v>4100</v>
      </c>
      <c r="D8409" s="68" t="s">
        <v>4101</v>
      </c>
      <c r="E8409" s="68" t="s">
        <v>4643</v>
      </c>
      <c r="F8409" s="68" t="s">
        <v>4643</v>
      </c>
      <c r="G8409" s="68" t="s">
        <v>3524</v>
      </c>
      <c r="H8409" s="69">
        <v>2695723</v>
      </c>
      <c r="I8409" s="68" t="s">
        <v>5153</v>
      </c>
      <c r="J8409" s="70"/>
      <c r="K8409" s="68" t="s">
        <v>3455</v>
      </c>
    </row>
    <row r="8410" spans="1:11">
      <c r="A8410" s="67" t="s">
        <v>3601</v>
      </c>
      <c r="B8410" s="68" t="s">
        <v>3602</v>
      </c>
      <c r="C8410" s="68" t="s">
        <v>3583</v>
      </c>
      <c r="D8410" s="68" t="s">
        <v>3584</v>
      </c>
      <c r="E8410" s="68" t="s">
        <v>4643</v>
      </c>
      <c r="F8410" s="68" t="s">
        <v>4643</v>
      </c>
      <c r="G8410" s="68" t="s">
        <v>3524</v>
      </c>
      <c r="H8410" s="69">
        <v>81891579</v>
      </c>
      <c r="I8410" s="68" t="s">
        <v>5153</v>
      </c>
      <c r="J8410" s="70"/>
      <c r="K8410" s="68" t="s">
        <v>3455</v>
      </c>
    </row>
    <row r="8411" spans="1:11">
      <c r="A8411" s="67" t="s">
        <v>3743</v>
      </c>
      <c r="B8411" s="68" t="s">
        <v>3744</v>
      </c>
      <c r="C8411" s="68" t="s">
        <v>3693</v>
      </c>
      <c r="D8411" s="68" t="s">
        <v>3694</v>
      </c>
      <c r="E8411" s="68" t="s">
        <v>4643</v>
      </c>
      <c r="F8411" s="68" t="s">
        <v>4643</v>
      </c>
      <c r="G8411" s="68" t="s">
        <v>3524</v>
      </c>
      <c r="H8411" s="69">
        <v>199872780</v>
      </c>
      <c r="I8411" s="68" t="s">
        <v>5153</v>
      </c>
      <c r="J8411" s="70"/>
      <c r="K8411" s="68" t="s">
        <v>3455</v>
      </c>
    </row>
    <row r="8412" spans="1:11">
      <c r="A8412" s="67" t="s">
        <v>3759</v>
      </c>
      <c r="B8412" s="68" t="s">
        <v>3760</v>
      </c>
      <c r="C8412" s="68" t="s">
        <v>3749</v>
      </c>
      <c r="D8412" s="68" t="s">
        <v>3750</v>
      </c>
      <c r="E8412" s="68" t="s">
        <v>4643</v>
      </c>
      <c r="F8412" s="68" t="s">
        <v>4643</v>
      </c>
      <c r="G8412" s="68" t="s">
        <v>3524</v>
      </c>
      <c r="H8412" s="69">
        <v>120992229</v>
      </c>
      <c r="I8412" s="68" t="s">
        <v>5153</v>
      </c>
      <c r="J8412" s="70"/>
      <c r="K8412" s="68" t="s">
        <v>3455</v>
      </c>
    </row>
    <row r="8413" spans="1:11">
      <c r="A8413" s="67" t="s">
        <v>3777</v>
      </c>
      <c r="B8413" s="68" t="s">
        <v>3778</v>
      </c>
      <c r="C8413" s="68" t="s">
        <v>3765</v>
      </c>
      <c r="D8413" s="68" t="s">
        <v>3766</v>
      </c>
      <c r="E8413" s="68" t="s">
        <v>4643</v>
      </c>
      <c r="F8413" s="68" t="s">
        <v>4643</v>
      </c>
      <c r="G8413" s="68" t="s">
        <v>3524</v>
      </c>
      <c r="H8413" s="69">
        <v>37691985</v>
      </c>
      <c r="I8413" s="68" t="s">
        <v>5153</v>
      </c>
      <c r="J8413" s="70"/>
      <c r="K8413" s="68" t="s">
        <v>3455</v>
      </c>
    </row>
    <row r="8414" spans="1:11">
      <c r="A8414" s="67" t="s">
        <v>3797</v>
      </c>
      <c r="B8414" s="68" t="s">
        <v>3798</v>
      </c>
      <c r="C8414" s="68" t="s">
        <v>3783</v>
      </c>
      <c r="D8414" s="68" t="s">
        <v>3784</v>
      </c>
      <c r="E8414" s="68" t="s">
        <v>4643</v>
      </c>
      <c r="F8414" s="68" t="s">
        <v>4643</v>
      </c>
      <c r="G8414" s="68" t="s">
        <v>3524</v>
      </c>
      <c r="H8414" s="69">
        <v>44953815</v>
      </c>
      <c r="I8414" s="68" t="s">
        <v>5153</v>
      </c>
      <c r="J8414" s="70"/>
      <c r="K8414" s="68" t="s">
        <v>3455</v>
      </c>
    </row>
    <row r="8415" spans="1:11">
      <c r="A8415" s="67" t="s">
        <v>3840</v>
      </c>
      <c r="B8415" s="68" t="s">
        <v>3841</v>
      </c>
      <c r="C8415" s="68" t="s">
        <v>3824</v>
      </c>
      <c r="D8415" s="68" t="s">
        <v>3825</v>
      </c>
      <c r="E8415" s="68" t="s">
        <v>4643</v>
      </c>
      <c r="F8415" s="68" t="s">
        <v>4643</v>
      </c>
      <c r="G8415" s="68" t="s">
        <v>3524</v>
      </c>
      <c r="H8415" s="69">
        <v>120185278</v>
      </c>
      <c r="I8415" s="68" t="s">
        <v>5153</v>
      </c>
      <c r="J8415" s="70"/>
      <c r="K8415" s="68" t="s">
        <v>3455</v>
      </c>
    </row>
    <row r="8416" spans="1:11">
      <c r="A8416" s="67" t="s">
        <v>4234</v>
      </c>
      <c r="B8416" s="68" t="s">
        <v>4235</v>
      </c>
      <c r="C8416" s="68" t="s">
        <v>3824</v>
      </c>
      <c r="D8416" s="68" t="s">
        <v>3825</v>
      </c>
      <c r="E8416" s="68" t="s">
        <v>4643</v>
      </c>
      <c r="F8416" s="68" t="s">
        <v>4643</v>
      </c>
      <c r="G8416" s="68" t="s">
        <v>3524</v>
      </c>
      <c r="H8416" s="69">
        <v>5782966</v>
      </c>
      <c r="I8416" s="68" t="s">
        <v>5153</v>
      </c>
      <c r="J8416" s="70"/>
      <c r="K8416" s="68" t="s">
        <v>3455</v>
      </c>
    </row>
    <row r="8417" spans="1:11">
      <c r="A8417" s="67" t="s">
        <v>4200</v>
      </c>
      <c r="B8417" s="68" t="s">
        <v>4201</v>
      </c>
      <c r="C8417" s="68" t="s">
        <v>3824</v>
      </c>
      <c r="D8417" s="68" t="s">
        <v>3825</v>
      </c>
      <c r="E8417" s="68" t="s">
        <v>4643</v>
      </c>
      <c r="F8417" s="68" t="s">
        <v>4643</v>
      </c>
      <c r="G8417" s="68" t="s">
        <v>3524</v>
      </c>
      <c r="H8417" s="69">
        <v>39313200</v>
      </c>
      <c r="I8417" s="68" t="s">
        <v>5153</v>
      </c>
      <c r="J8417" s="70"/>
      <c r="K8417" s="68" t="s">
        <v>3455</v>
      </c>
    </row>
    <row r="8418" spans="1:11">
      <c r="A8418" s="67" t="s">
        <v>4236</v>
      </c>
      <c r="B8418" s="68" t="s">
        <v>4237</v>
      </c>
      <c r="C8418" s="68" t="s">
        <v>3824</v>
      </c>
      <c r="D8418" s="68" t="s">
        <v>3825</v>
      </c>
      <c r="E8418" s="68" t="s">
        <v>4643</v>
      </c>
      <c r="F8418" s="68" t="s">
        <v>4643</v>
      </c>
      <c r="G8418" s="68" t="s">
        <v>3524</v>
      </c>
      <c r="H8418" s="69">
        <v>26493754</v>
      </c>
      <c r="I8418" s="68" t="s">
        <v>5153</v>
      </c>
      <c r="J8418" s="70"/>
      <c r="K8418" s="68" t="s">
        <v>3455</v>
      </c>
    </row>
    <row r="8419" spans="1:11">
      <c r="A8419" s="67" t="s">
        <v>3896</v>
      </c>
      <c r="B8419" s="68" t="s">
        <v>3897</v>
      </c>
      <c r="C8419" s="68" t="s">
        <v>3846</v>
      </c>
      <c r="D8419" s="68" t="s">
        <v>3847</v>
      </c>
      <c r="E8419" s="68" t="s">
        <v>4643</v>
      </c>
      <c r="F8419" s="68" t="s">
        <v>4643</v>
      </c>
      <c r="G8419" s="68" t="s">
        <v>3524</v>
      </c>
      <c r="H8419" s="69">
        <v>12432295</v>
      </c>
      <c r="I8419" s="68" t="s">
        <v>5153</v>
      </c>
      <c r="J8419" s="70"/>
      <c r="K8419" s="68" t="s">
        <v>3455</v>
      </c>
    </row>
    <row r="8420" spans="1:11">
      <c r="A8420" s="67" t="s">
        <v>3918</v>
      </c>
      <c r="B8420" s="68" t="s">
        <v>3919</v>
      </c>
      <c r="C8420" s="68" t="s">
        <v>3900</v>
      </c>
      <c r="D8420" s="68" t="s">
        <v>3901</v>
      </c>
      <c r="E8420" s="68" t="s">
        <v>4643</v>
      </c>
      <c r="F8420" s="68" t="s">
        <v>4643</v>
      </c>
      <c r="G8420" s="68" t="s">
        <v>3524</v>
      </c>
      <c r="H8420" s="69">
        <v>753188820</v>
      </c>
      <c r="I8420" s="68" t="s">
        <v>5153</v>
      </c>
      <c r="J8420" s="70"/>
      <c r="K8420" s="68" t="s">
        <v>3455</v>
      </c>
    </row>
    <row r="8421" spans="1:11">
      <c r="A8421" s="67" t="s">
        <v>4016</v>
      </c>
      <c r="B8421" s="68" t="s">
        <v>4017</v>
      </c>
      <c r="C8421" s="68" t="s">
        <v>4004</v>
      </c>
      <c r="D8421" s="68" t="s">
        <v>4005</v>
      </c>
      <c r="E8421" s="68" t="s">
        <v>4643</v>
      </c>
      <c r="F8421" s="68" t="s">
        <v>4643</v>
      </c>
      <c r="G8421" s="68" t="s">
        <v>3524</v>
      </c>
      <c r="H8421" s="69">
        <v>124410000</v>
      </c>
      <c r="I8421" s="68" t="s">
        <v>5153</v>
      </c>
      <c r="J8421" s="70"/>
      <c r="K8421" s="68" t="s">
        <v>3455</v>
      </c>
    </row>
    <row r="8422" spans="1:11">
      <c r="A8422" s="67" t="s">
        <v>4068</v>
      </c>
      <c r="B8422" s="68" t="s">
        <v>4069</v>
      </c>
      <c r="C8422" s="68" t="s">
        <v>4042</v>
      </c>
      <c r="D8422" s="68" t="s">
        <v>4043</v>
      </c>
      <c r="E8422" s="68" t="s">
        <v>4643</v>
      </c>
      <c r="F8422" s="68" t="s">
        <v>4643</v>
      </c>
      <c r="G8422" s="68" t="s">
        <v>3524</v>
      </c>
      <c r="H8422" s="69">
        <v>53429030</v>
      </c>
      <c r="I8422" s="68" t="s">
        <v>5153</v>
      </c>
      <c r="J8422" s="70"/>
      <c r="K8422" s="68" t="s">
        <v>3455</v>
      </c>
    </row>
    <row r="8423" spans="1:11">
      <c r="A8423" s="67" t="s">
        <v>4082</v>
      </c>
      <c r="B8423" s="68" t="s">
        <v>4083</v>
      </c>
      <c r="C8423" s="68" t="s">
        <v>4072</v>
      </c>
      <c r="D8423" s="68" t="s">
        <v>4073</v>
      </c>
      <c r="E8423" s="68" t="s">
        <v>4643</v>
      </c>
      <c r="F8423" s="68" t="s">
        <v>4643</v>
      </c>
      <c r="G8423" s="68" t="s">
        <v>3524</v>
      </c>
      <c r="H8423" s="69">
        <v>39743796</v>
      </c>
      <c r="I8423" s="68" t="s">
        <v>5153</v>
      </c>
      <c r="J8423" s="70"/>
      <c r="K8423" s="68" t="s">
        <v>3455</v>
      </c>
    </row>
    <row r="8424" spans="1:11">
      <c r="A8424" s="67" t="s">
        <v>4112</v>
      </c>
      <c r="B8424" s="68" t="s">
        <v>4113</v>
      </c>
      <c r="C8424" s="68" t="s">
        <v>4100</v>
      </c>
      <c r="D8424" s="68" t="s">
        <v>4101</v>
      </c>
      <c r="E8424" s="68" t="s">
        <v>4643</v>
      </c>
      <c r="F8424" s="68" t="s">
        <v>4643</v>
      </c>
      <c r="G8424" s="68" t="s">
        <v>3524</v>
      </c>
      <c r="H8424" s="69">
        <v>2695723</v>
      </c>
      <c r="I8424" s="68" t="s">
        <v>5153</v>
      </c>
      <c r="J8424" s="70"/>
      <c r="K8424" s="68" t="s">
        <v>3455</v>
      </c>
    </row>
    <row r="8425" spans="1:11">
      <c r="A8425" s="67" t="s">
        <v>3599</v>
      </c>
      <c r="B8425" s="68" t="s">
        <v>3600</v>
      </c>
      <c r="C8425" s="68" t="s">
        <v>3583</v>
      </c>
      <c r="D8425" s="68" t="s">
        <v>3584</v>
      </c>
      <c r="E8425" s="68" t="s">
        <v>4644</v>
      </c>
      <c r="F8425" s="68" t="s">
        <v>4644</v>
      </c>
      <c r="G8425" s="68" t="s">
        <v>4561</v>
      </c>
      <c r="H8425" s="69">
        <v>2935843</v>
      </c>
      <c r="I8425" s="68" t="s">
        <v>5153</v>
      </c>
      <c r="J8425" s="70"/>
      <c r="K8425" s="68"/>
    </row>
    <row r="8426" spans="1:11">
      <c r="A8426" s="67" t="s">
        <v>3601</v>
      </c>
      <c r="B8426" s="68" t="s">
        <v>3602</v>
      </c>
      <c r="C8426" s="68" t="s">
        <v>3583</v>
      </c>
      <c r="D8426" s="68" t="s">
        <v>3584</v>
      </c>
      <c r="E8426" s="68" t="s">
        <v>4644</v>
      </c>
      <c r="F8426" s="68" t="s">
        <v>4644</v>
      </c>
      <c r="G8426" s="68" t="s">
        <v>4561</v>
      </c>
      <c r="H8426" s="69">
        <v>11029349</v>
      </c>
      <c r="I8426" s="68" t="s">
        <v>5153</v>
      </c>
      <c r="J8426" s="70"/>
      <c r="K8426" s="68"/>
    </row>
    <row r="8427" spans="1:11">
      <c r="A8427" s="67" t="s">
        <v>3603</v>
      </c>
      <c r="B8427" s="68" t="s">
        <v>3604</v>
      </c>
      <c r="C8427" s="68" t="s">
        <v>3583</v>
      </c>
      <c r="D8427" s="68" t="s">
        <v>3584</v>
      </c>
      <c r="E8427" s="68" t="s">
        <v>4644</v>
      </c>
      <c r="F8427" s="68" t="s">
        <v>4644</v>
      </c>
      <c r="G8427" s="68" t="s">
        <v>4561</v>
      </c>
      <c r="H8427" s="69">
        <v>6463886</v>
      </c>
      <c r="I8427" s="68" t="s">
        <v>5153</v>
      </c>
      <c r="J8427" s="70"/>
      <c r="K8427" s="68"/>
    </row>
    <row r="8428" spans="1:11">
      <c r="A8428" s="67" t="s">
        <v>3621</v>
      </c>
      <c r="B8428" s="68" t="s">
        <v>3622</v>
      </c>
      <c r="C8428" s="68" t="s">
        <v>3607</v>
      </c>
      <c r="D8428" s="68" t="s">
        <v>3608</v>
      </c>
      <c r="E8428" s="68" t="s">
        <v>4644</v>
      </c>
      <c r="F8428" s="68" t="s">
        <v>4644</v>
      </c>
      <c r="G8428" s="68" t="s">
        <v>4561</v>
      </c>
      <c r="H8428" s="69">
        <v>1186408</v>
      </c>
      <c r="I8428" s="68" t="s">
        <v>5153</v>
      </c>
      <c r="J8428" s="70"/>
      <c r="K8428" s="68"/>
    </row>
    <row r="8429" spans="1:11">
      <c r="A8429" s="67" t="s">
        <v>3647</v>
      </c>
      <c r="B8429" s="68" t="s">
        <v>3648</v>
      </c>
      <c r="C8429" s="68" t="s">
        <v>3625</v>
      </c>
      <c r="D8429" s="68" t="s">
        <v>3626</v>
      </c>
      <c r="E8429" s="68" t="s">
        <v>4644</v>
      </c>
      <c r="F8429" s="68" t="s">
        <v>4644</v>
      </c>
      <c r="G8429" s="68" t="s">
        <v>4561</v>
      </c>
      <c r="H8429" s="69">
        <v>1356487</v>
      </c>
      <c r="I8429" s="68" t="s">
        <v>5153</v>
      </c>
      <c r="J8429" s="70"/>
      <c r="K8429" s="68"/>
    </row>
    <row r="8430" spans="1:11">
      <c r="A8430" s="67" t="s">
        <v>3673</v>
      </c>
      <c r="B8430" s="68" t="s">
        <v>3674</v>
      </c>
      <c r="C8430" s="68" t="s">
        <v>3651</v>
      </c>
      <c r="D8430" s="68" t="s">
        <v>3652</v>
      </c>
      <c r="E8430" s="68" t="s">
        <v>4644</v>
      </c>
      <c r="F8430" s="68" t="s">
        <v>4644</v>
      </c>
      <c r="G8430" s="68" t="s">
        <v>4561</v>
      </c>
      <c r="H8430" s="69">
        <v>402972</v>
      </c>
      <c r="I8430" s="68" t="s">
        <v>5153</v>
      </c>
      <c r="J8430" s="70"/>
      <c r="K8430" s="68"/>
    </row>
    <row r="8431" spans="1:11">
      <c r="A8431" s="67" t="s">
        <v>3675</v>
      </c>
      <c r="B8431" s="68" t="s">
        <v>3676</v>
      </c>
      <c r="C8431" s="68" t="s">
        <v>3651</v>
      </c>
      <c r="D8431" s="68" t="s">
        <v>3652</v>
      </c>
      <c r="E8431" s="68" t="s">
        <v>4644</v>
      </c>
      <c r="F8431" s="68" t="s">
        <v>4644</v>
      </c>
      <c r="G8431" s="68" t="s">
        <v>4561</v>
      </c>
      <c r="H8431" s="69">
        <v>29239</v>
      </c>
      <c r="I8431" s="68" t="s">
        <v>5153</v>
      </c>
      <c r="J8431" s="70"/>
      <c r="K8431" s="68"/>
    </row>
    <row r="8432" spans="1:11">
      <c r="A8432" s="67" t="s">
        <v>3743</v>
      </c>
      <c r="B8432" s="68" t="s">
        <v>3744</v>
      </c>
      <c r="C8432" s="68" t="s">
        <v>3693</v>
      </c>
      <c r="D8432" s="68" t="s">
        <v>3694</v>
      </c>
      <c r="E8432" s="68" t="s">
        <v>4644</v>
      </c>
      <c r="F8432" s="68" t="s">
        <v>4644</v>
      </c>
      <c r="G8432" s="68" t="s">
        <v>4561</v>
      </c>
      <c r="H8432" s="69">
        <v>13922800</v>
      </c>
      <c r="I8432" s="68" t="s">
        <v>5153</v>
      </c>
      <c r="J8432" s="70"/>
      <c r="K8432" s="68"/>
    </row>
    <row r="8433" spans="1:11">
      <c r="A8433" s="67" t="s">
        <v>3745</v>
      </c>
      <c r="B8433" s="68" t="s">
        <v>3746</v>
      </c>
      <c r="C8433" s="68" t="s">
        <v>3693</v>
      </c>
      <c r="D8433" s="68" t="s">
        <v>3694</v>
      </c>
      <c r="E8433" s="68" t="s">
        <v>4644</v>
      </c>
      <c r="F8433" s="68" t="s">
        <v>4644</v>
      </c>
      <c r="G8433" s="68" t="s">
        <v>4561</v>
      </c>
      <c r="H8433" s="69">
        <v>7450403</v>
      </c>
      <c r="I8433" s="68" t="s">
        <v>5153</v>
      </c>
      <c r="J8433" s="70"/>
      <c r="K8433" s="68"/>
    </row>
    <row r="8434" spans="1:11">
      <c r="A8434" s="67" t="s">
        <v>3759</v>
      </c>
      <c r="B8434" s="68" t="s">
        <v>3760</v>
      </c>
      <c r="C8434" s="68" t="s">
        <v>3749</v>
      </c>
      <c r="D8434" s="68" t="s">
        <v>3750</v>
      </c>
      <c r="E8434" s="68" t="s">
        <v>4644</v>
      </c>
      <c r="F8434" s="68" t="s">
        <v>4644</v>
      </c>
      <c r="G8434" s="68" t="s">
        <v>4561</v>
      </c>
      <c r="H8434" s="69">
        <v>1483060</v>
      </c>
      <c r="I8434" s="68" t="s">
        <v>5153</v>
      </c>
      <c r="J8434" s="70"/>
      <c r="K8434" s="68"/>
    </row>
    <row r="8435" spans="1:11">
      <c r="A8435" s="67" t="s">
        <v>3761</v>
      </c>
      <c r="B8435" s="68" t="s">
        <v>3762</v>
      </c>
      <c r="C8435" s="68" t="s">
        <v>3749</v>
      </c>
      <c r="D8435" s="68" t="s">
        <v>3750</v>
      </c>
      <c r="E8435" s="68" t="s">
        <v>4644</v>
      </c>
      <c r="F8435" s="68" t="s">
        <v>4644</v>
      </c>
      <c r="G8435" s="68" t="s">
        <v>4561</v>
      </c>
      <c r="H8435" s="69">
        <v>2771898</v>
      </c>
      <c r="I8435" s="68" t="s">
        <v>5153</v>
      </c>
      <c r="J8435" s="70"/>
      <c r="K8435" s="68"/>
    </row>
    <row r="8436" spans="1:11">
      <c r="A8436" s="67" t="s">
        <v>3777</v>
      </c>
      <c r="B8436" s="68" t="s">
        <v>3778</v>
      </c>
      <c r="C8436" s="68" t="s">
        <v>3765</v>
      </c>
      <c r="D8436" s="68" t="s">
        <v>3766</v>
      </c>
      <c r="E8436" s="68" t="s">
        <v>4644</v>
      </c>
      <c r="F8436" s="68" t="s">
        <v>4644</v>
      </c>
      <c r="G8436" s="68" t="s">
        <v>4561</v>
      </c>
      <c r="H8436" s="69">
        <v>1546484</v>
      </c>
      <c r="I8436" s="68" t="s">
        <v>5153</v>
      </c>
      <c r="J8436" s="70"/>
      <c r="K8436" s="68"/>
    </row>
    <row r="8437" spans="1:11">
      <c r="A8437" s="67" t="s">
        <v>3797</v>
      </c>
      <c r="B8437" s="68" t="s">
        <v>3798</v>
      </c>
      <c r="C8437" s="68" t="s">
        <v>3783</v>
      </c>
      <c r="D8437" s="68" t="s">
        <v>3784</v>
      </c>
      <c r="E8437" s="68" t="s">
        <v>4644</v>
      </c>
      <c r="F8437" s="68" t="s">
        <v>4644</v>
      </c>
      <c r="G8437" s="68" t="s">
        <v>4561</v>
      </c>
      <c r="H8437" s="69">
        <v>158613</v>
      </c>
      <c r="I8437" s="68" t="s">
        <v>5153</v>
      </c>
      <c r="J8437" s="70"/>
      <c r="K8437" s="68"/>
    </row>
    <row r="8438" spans="1:11">
      <c r="A8438" s="67" t="s">
        <v>3799</v>
      </c>
      <c r="B8438" s="68" t="s">
        <v>3800</v>
      </c>
      <c r="C8438" s="68" t="s">
        <v>3783</v>
      </c>
      <c r="D8438" s="68" t="s">
        <v>3784</v>
      </c>
      <c r="E8438" s="68" t="s">
        <v>4644</v>
      </c>
      <c r="F8438" s="68" t="s">
        <v>4644</v>
      </c>
      <c r="G8438" s="68" t="s">
        <v>4561</v>
      </c>
      <c r="H8438" s="69">
        <v>3892146</v>
      </c>
      <c r="I8438" s="68" t="s">
        <v>5153</v>
      </c>
      <c r="J8438" s="70"/>
      <c r="K8438" s="68"/>
    </row>
    <row r="8439" spans="1:11">
      <c r="A8439" s="67" t="s">
        <v>3819</v>
      </c>
      <c r="B8439" s="68" t="s">
        <v>3820</v>
      </c>
      <c r="C8439" s="68" t="s">
        <v>3805</v>
      </c>
      <c r="D8439" s="68" t="s">
        <v>3806</v>
      </c>
      <c r="E8439" s="68" t="s">
        <v>4644</v>
      </c>
      <c r="F8439" s="68" t="s">
        <v>4644</v>
      </c>
      <c r="G8439" s="68" t="s">
        <v>4561</v>
      </c>
      <c r="H8439" s="69">
        <v>2136294</v>
      </c>
      <c r="I8439" s="68" t="s">
        <v>5153</v>
      </c>
      <c r="J8439" s="70"/>
      <c r="K8439" s="68"/>
    </row>
    <row r="8440" spans="1:11">
      <c r="A8440" s="67" t="s">
        <v>3821</v>
      </c>
      <c r="B8440" s="68" t="s">
        <v>3820</v>
      </c>
      <c r="C8440" s="68" t="s">
        <v>3805</v>
      </c>
      <c r="D8440" s="68" t="s">
        <v>3806</v>
      </c>
      <c r="E8440" s="68" t="s">
        <v>4644</v>
      </c>
      <c r="F8440" s="68" t="s">
        <v>4644</v>
      </c>
      <c r="G8440" s="68" t="s">
        <v>4561</v>
      </c>
      <c r="H8440" s="69">
        <v>1859960</v>
      </c>
      <c r="I8440" s="68" t="s">
        <v>5153</v>
      </c>
      <c r="J8440" s="70"/>
      <c r="K8440" s="68"/>
    </row>
    <row r="8441" spans="1:11">
      <c r="A8441" s="67" t="s">
        <v>3840</v>
      </c>
      <c r="B8441" s="68" t="s">
        <v>3841</v>
      </c>
      <c r="C8441" s="68" t="s">
        <v>3824</v>
      </c>
      <c r="D8441" s="68" t="s">
        <v>3825</v>
      </c>
      <c r="E8441" s="68" t="s">
        <v>4644</v>
      </c>
      <c r="F8441" s="68" t="s">
        <v>4644</v>
      </c>
      <c r="G8441" s="68" t="s">
        <v>4561</v>
      </c>
      <c r="H8441" s="69">
        <v>954303</v>
      </c>
      <c r="I8441" s="68" t="s">
        <v>5153</v>
      </c>
      <c r="J8441" s="70"/>
      <c r="K8441" s="68"/>
    </row>
    <row r="8442" spans="1:11">
      <c r="A8442" s="67" t="s">
        <v>3842</v>
      </c>
      <c r="B8442" s="68" t="s">
        <v>3843</v>
      </c>
      <c r="C8442" s="68" t="s">
        <v>3824</v>
      </c>
      <c r="D8442" s="68" t="s">
        <v>3825</v>
      </c>
      <c r="E8442" s="68" t="s">
        <v>4644</v>
      </c>
      <c r="F8442" s="68" t="s">
        <v>4644</v>
      </c>
      <c r="G8442" s="68" t="s">
        <v>4561</v>
      </c>
      <c r="H8442" s="69">
        <v>4549987</v>
      </c>
      <c r="I8442" s="68" t="s">
        <v>5153</v>
      </c>
      <c r="J8442" s="70"/>
      <c r="K8442" s="68"/>
    </row>
    <row r="8443" spans="1:11">
      <c r="A8443" s="67" t="s">
        <v>4234</v>
      </c>
      <c r="B8443" s="68" t="s">
        <v>4235</v>
      </c>
      <c r="C8443" s="68" t="s">
        <v>3824</v>
      </c>
      <c r="D8443" s="68" t="s">
        <v>3825</v>
      </c>
      <c r="E8443" s="68" t="s">
        <v>4644</v>
      </c>
      <c r="F8443" s="68" t="s">
        <v>4644</v>
      </c>
      <c r="G8443" s="68" t="s">
        <v>4561</v>
      </c>
      <c r="H8443" s="69">
        <v>371000</v>
      </c>
      <c r="I8443" s="68" t="s">
        <v>5153</v>
      </c>
      <c r="J8443" s="70"/>
      <c r="K8443" s="68"/>
    </row>
    <row r="8444" spans="1:11">
      <c r="A8444" s="67" t="s">
        <v>4200</v>
      </c>
      <c r="B8444" s="68" t="s">
        <v>4201</v>
      </c>
      <c r="C8444" s="68" t="s">
        <v>3824</v>
      </c>
      <c r="D8444" s="68" t="s">
        <v>3825</v>
      </c>
      <c r="E8444" s="68" t="s">
        <v>4644</v>
      </c>
      <c r="F8444" s="68" t="s">
        <v>4644</v>
      </c>
      <c r="G8444" s="68" t="s">
        <v>4561</v>
      </c>
      <c r="H8444" s="69">
        <v>5362646</v>
      </c>
      <c r="I8444" s="68" t="s">
        <v>5153</v>
      </c>
      <c r="J8444" s="70"/>
      <c r="K8444" s="68"/>
    </row>
    <row r="8445" spans="1:11">
      <c r="A8445" s="67" t="s">
        <v>4236</v>
      </c>
      <c r="B8445" s="68" t="s">
        <v>4237</v>
      </c>
      <c r="C8445" s="68" t="s">
        <v>3824</v>
      </c>
      <c r="D8445" s="68" t="s">
        <v>3825</v>
      </c>
      <c r="E8445" s="68" t="s">
        <v>4644</v>
      </c>
      <c r="F8445" s="68" t="s">
        <v>4644</v>
      </c>
      <c r="G8445" s="68" t="s">
        <v>4561</v>
      </c>
      <c r="H8445" s="69">
        <v>89500</v>
      </c>
      <c r="I8445" s="68" t="s">
        <v>5153</v>
      </c>
      <c r="J8445" s="70"/>
      <c r="K8445" s="68"/>
    </row>
    <row r="8446" spans="1:11">
      <c r="A8446" s="67" t="s">
        <v>3896</v>
      </c>
      <c r="B8446" s="68" t="s">
        <v>3897</v>
      </c>
      <c r="C8446" s="68" t="s">
        <v>3846</v>
      </c>
      <c r="D8446" s="68" t="s">
        <v>3847</v>
      </c>
      <c r="E8446" s="68" t="s">
        <v>4644</v>
      </c>
      <c r="F8446" s="68" t="s">
        <v>4644</v>
      </c>
      <c r="G8446" s="68" t="s">
        <v>4561</v>
      </c>
      <c r="H8446" s="69">
        <v>11871320</v>
      </c>
      <c r="I8446" s="68" t="s">
        <v>5153</v>
      </c>
      <c r="J8446" s="70"/>
      <c r="K8446" s="68"/>
    </row>
    <row r="8447" spans="1:11">
      <c r="A8447" s="67" t="s">
        <v>3918</v>
      </c>
      <c r="B8447" s="68" t="s">
        <v>3919</v>
      </c>
      <c r="C8447" s="68" t="s">
        <v>3900</v>
      </c>
      <c r="D8447" s="68" t="s">
        <v>3901</v>
      </c>
      <c r="E8447" s="68" t="s">
        <v>4644</v>
      </c>
      <c r="F8447" s="68" t="s">
        <v>4644</v>
      </c>
      <c r="G8447" s="68" t="s">
        <v>4561</v>
      </c>
      <c r="H8447" s="69">
        <v>641644</v>
      </c>
      <c r="I8447" s="68" t="s">
        <v>5153</v>
      </c>
      <c r="J8447" s="70"/>
      <c r="K8447" s="68"/>
    </row>
    <row r="8448" spans="1:11">
      <c r="A8448" s="67" t="s">
        <v>3920</v>
      </c>
      <c r="B8448" s="68" t="s">
        <v>3921</v>
      </c>
      <c r="C8448" s="68" t="s">
        <v>3900</v>
      </c>
      <c r="D8448" s="68" t="s">
        <v>3901</v>
      </c>
      <c r="E8448" s="68" t="s">
        <v>4644</v>
      </c>
      <c r="F8448" s="68" t="s">
        <v>4644</v>
      </c>
      <c r="G8448" s="68" t="s">
        <v>4561</v>
      </c>
      <c r="H8448" s="69">
        <v>6005577</v>
      </c>
      <c r="I8448" s="68" t="s">
        <v>5153</v>
      </c>
      <c r="J8448" s="70"/>
      <c r="K8448" s="68"/>
    </row>
    <row r="8449" spans="1:11">
      <c r="A8449" s="67" t="s">
        <v>3946</v>
      </c>
      <c r="B8449" s="68" t="s">
        <v>3947</v>
      </c>
      <c r="C8449" s="68" t="s">
        <v>3924</v>
      </c>
      <c r="D8449" s="68" t="s">
        <v>3925</v>
      </c>
      <c r="E8449" s="68" t="s">
        <v>4644</v>
      </c>
      <c r="F8449" s="68" t="s">
        <v>4644</v>
      </c>
      <c r="G8449" s="68" t="s">
        <v>4561</v>
      </c>
      <c r="H8449" s="69">
        <v>686729</v>
      </c>
      <c r="I8449" s="68" t="s">
        <v>5153</v>
      </c>
      <c r="J8449" s="70"/>
      <c r="K8449" s="68"/>
    </row>
    <row r="8450" spans="1:11">
      <c r="A8450" s="67" t="s">
        <v>3948</v>
      </c>
      <c r="B8450" s="68" t="s">
        <v>3949</v>
      </c>
      <c r="C8450" s="68" t="s">
        <v>3924</v>
      </c>
      <c r="D8450" s="68" t="s">
        <v>3925</v>
      </c>
      <c r="E8450" s="68" t="s">
        <v>4644</v>
      </c>
      <c r="F8450" s="68" t="s">
        <v>4644</v>
      </c>
      <c r="G8450" s="68" t="s">
        <v>4561</v>
      </c>
      <c r="H8450" s="69">
        <v>3493410</v>
      </c>
      <c r="I8450" s="68" t="s">
        <v>5153</v>
      </c>
      <c r="J8450" s="70"/>
      <c r="K8450" s="68"/>
    </row>
    <row r="8451" spans="1:11">
      <c r="A8451" s="67" t="s">
        <v>3964</v>
      </c>
      <c r="B8451" s="68" t="s">
        <v>3965</v>
      </c>
      <c r="C8451" s="68" t="s">
        <v>3952</v>
      </c>
      <c r="D8451" s="68" t="s">
        <v>3953</v>
      </c>
      <c r="E8451" s="68" t="s">
        <v>4644</v>
      </c>
      <c r="F8451" s="68" t="s">
        <v>4644</v>
      </c>
      <c r="G8451" s="68" t="s">
        <v>4561</v>
      </c>
      <c r="H8451" s="69">
        <v>2357518</v>
      </c>
      <c r="I8451" s="68" t="s">
        <v>5153</v>
      </c>
      <c r="J8451" s="70"/>
      <c r="K8451" s="68"/>
    </row>
    <row r="8452" spans="1:11">
      <c r="A8452" s="67" t="s">
        <v>3966</v>
      </c>
      <c r="B8452" s="68" t="s">
        <v>3967</v>
      </c>
      <c r="C8452" s="68" t="s">
        <v>3952</v>
      </c>
      <c r="D8452" s="68" t="s">
        <v>3953</v>
      </c>
      <c r="E8452" s="68" t="s">
        <v>4644</v>
      </c>
      <c r="F8452" s="68" t="s">
        <v>4644</v>
      </c>
      <c r="G8452" s="68" t="s">
        <v>4561</v>
      </c>
      <c r="H8452" s="69">
        <v>3538216</v>
      </c>
      <c r="I8452" s="68" t="s">
        <v>5153</v>
      </c>
      <c r="J8452" s="70"/>
      <c r="K8452" s="68"/>
    </row>
    <row r="8453" spans="1:11">
      <c r="A8453" s="67" t="s">
        <v>3998</v>
      </c>
      <c r="B8453" s="68" t="s">
        <v>3999</v>
      </c>
      <c r="C8453" s="68" t="s">
        <v>3970</v>
      </c>
      <c r="D8453" s="68" t="s">
        <v>3971</v>
      </c>
      <c r="E8453" s="68" t="s">
        <v>4644</v>
      </c>
      <c r="F8453" s="68" t="s">
        <v>4644</v>
      </c>
      <c r="G8453" s="68" t="s">
        <v>4561</v>
      </c>
      <c r="H8453" s="69">
        <v>884599</v>
      </c>
      <c r="I8453" s="68" t="s">
        <v>5153</v>
      </c>
      <c r="J8453" s="70"/>
      <c r="K8453" s="68"/>
    </row>
    <row r="8454" spans="1:11">
      <c r="A8454" s="67" t="s">
        <v>4000</v>
      </c>
      <c r="B8454" s="68" t="s">
        <v>4001</v>
      </c>
      <c r="C8454" s="68" t="s">
        <v>3970</v>
      </c>
      <c r="D8454" s="68" t="s">
        <v>3971</v>
      </c>
      <c r="E8454" s="68" t="s">
        <v>4644</v>
      </c>
      <c r="F8454" s="68" t="s">
        <v>4644</v>
      </c>
      <c r="G8454" s="68" t="s">
        <v>4561</v>
      </c>
      <c r="H8454" s="69">
        <v>14201564</v>
      </c>
      <c r="I8454" s="68" t="s">
        <v>5153</v>
      </c>
      <c r="J8454" s="70"/>
      <c r="K8454" s="68"/>
    </row>
    <row r="8455" spans="1:11">
      <c r="A8455" s="67" t="s">
        <v>4016</v>
      </c>
      <c r="B8455" s="68" t="s">
        <v>4017</v>
      </c>
      <c r="C8455" s="68" t="s">
        <v>4004</v>
      </c>
      <c r="D8455" s="68" t="s">
        <v>4005</v>
      </c>
      <c r="E8455" s="68" t="s">
        <v>4644</v>
      </c>
      <c r="F8455" s="68" t="s">
        <v>4644</v>
      </c>
      <c r="G8455" s="68" t="s">
        <v>4561</v>
      </c>
      <c r="H8455" s="69">
        <v>5115329</v>
      </c>
      <c r="I8455" s="68" t="s">
        <v>5153</v>
      </c>
      <c r="J8455" s="70"/>
      <c r="K8455" s="68"/>
    </row>
    <row r="8456" spans="1:11">
      <c r="A8456" s="67" t="s">
        <v>4018</v>
      </c>
      <c r="B8456" s="68" t="s">
        <v>4019</v>
      </c>
      <c r="C8456" s="68" t="s">
        <v>4004</v>
      </c>
      <c r="D8456" s="68" t="s">
        <v>4005</v>
      </c>
      <c r="E8456" s="68" t="s">
        <v>4644</v>
      </c>
      <c r="F8456" s="68" t="s">
        <v>4644</v>
      </c>
      <c r="G8456" s="68" t="s">
        <v>4561</v>
      </c>
      <c r="H8456" s="69">
        <v>2258134</v>
      </c>
      <c r="I8456" s="68" t="s">
        <v>5153</v>
      </c>
      <c r="J8456" s="70"/>
      <c r="K8456" s="68"/>
    </row>
    <row r="8457" spans="1:11">
      <c r="A8457" s="67" t="s">
        <v>4068</v>
      </c>
      <c r="B8457" s="68" t="s">
        <v>4069</v>
      </c>
      <c r="C8457" s="68" t="s">
        <v>4042</v>
      </c>
      <c r="D8457" s="68" t="s">
        <v>4043</v>
      </c>
      <c r="E8457" s="68" t="s">
        <v>4644</v>
      </c>
      <c r="F8457" s="68" t="s">
        <v>4644</v>
      </c>
      <c r="G8457" s="68" t="s">
        <v>4561</v>
      </c>
      <c r="H8457" s="69">
        <v>385616</v>
      </c>
      <c r="I8457" s="68" t="s">
        <v>5153</v>
      </c>
      <c r="J8457" s="70"/>
      <c r="K8457" s="68"/>
    </row>
    <row r="8458" spans="1:11">
      <c r="A8458" s="67" t="s">
        <v>4084</v>
      </c>
      <c r="B8458" s="68" t="s">
        <v>4085</v>
      </c>
      <c r="C8458" s="68" t="s">
        <v>4072</v>
      </c>
      <c r="D8458" s="68" t="s">
        <v>4073</v>
      </c>
      <c r="E8458" s="68" t="s">
        <v>4644</v>
      </c>
      <c r="F8458" s="68" t="s">
        <v>4644</v>
      </c>
      <c r="G8458" s="68" t="s">
        <v>4561</v>
      </c>
      <c r="H8458" s="69">
        <v>2843709</v>
      </c>
      <c r="I8458" s="68" t="s">
        <v>5153</v>
      </c>
      <c r="J8458" s="70"/>
      <c r="K8458" s="68"/>
    </row>
    <row r="8459" spans="1:11">
      <c r="A8459" s="67" t="s">
        <v>4094</v>
      </c>
      <c r="B8459" s="68" t="s">
        <v>4095</v>
      </c>
      <c r="C8459" s="68" t="s">
        <v>4088</v>
      </c>
      <c r="D8459" s="68" t="s">
        <v>4089</v>
      </c>
      <c r="E8459" s="68" t="s">
        <v>4644</v>
      </c>
      <c r="F8459" s="68" t="s">
        <v>4644</v>
      </c>
      <c r="G8459" s="68" t="s">
        <v>4561</v>
      </c>
      <c r="H8459" s="69">
        <v>1984190</v>
      </c>
      <c r="I8459" s="68" t="s">
        <v>5153</v>
      </c>
      <c r="J8459" s="70"/>
      <c r="K8459" s="68"/>
    </row>
    <row r="8460" spans="1:11">
      <c r="A8460" s="67" t="s">
        <v>4096</v>
      </c>
      <c r="B8460" s="68" t="s">
        <v>4097</v>
      </c>
      <c r="C8460" s="68" t="s">
        <v>4088</v>
      </c>
      <c r="D8460" s="68" t="s">
        <v>4089</v>
      </c>
      <c r="E8460" s="68" t="s">
        <v>4644</v>
      </c>
      <c r="F8460" s="68" t="s">
        <v>4644</v>
      </c>
      <c r="G8460" s="68" t="s">
        <v>4561</v>
      </c>
      <c r="H8460" s="69">
        <v>1927324</v>
      </c>
      <c r="I8460" s="68" t="s">
        <v>5153</v>
      </c>
      <c r="J8460" s="70"/>
      <c r="K8460" s="68"/>
    </row>
    <row r="8461" spans="1:11">
      <c r="A8461" s="67" t="s">
        <v>4112</v>
      </c>
      <c r="B8461" s="68" t="s">
        <v>4113</v>
      </c>
      <c r="C8461" s="68" t="s">
        <v>4100</v>
      </c>
      <c r="D8461" s="68" t="s">
        <v>4101</v>
      </c>
      <c r="E8461" s="68" t="s">
        <v>4644</v>
      </c>
      <c r="F8461" s="68" t="s">
        <v>4644</v>
      </c>
      <c r="G8461" s="68" t="s">
        <v>4561</v>
      </c>
      <c r="H8461" s="69">
        <v>3665015</v>
      </c>
      <c r="I8461" s="68" t="s">
        <v>5153</v>
      </c>
      <c r="J8461" s="70"/>
      <c r="K8461" s="68"/>
    </row>
    <row r="8462" spans="1:11">
      <c r="A8462" s="67" t="s">
        <v>4114</v>
      </c>
      <c r="B8462" s="68" t="s">
        <v>4115</v>
      </c>
      <c r="C8462" s="68" t="s">
        <v>4100</v>
      </c>
      <c r="D8462" s="68" t="s">
        <v>4101</v>
      </c>
      <c r="E8462" s="68" t="s">
        <v>4644</v>
      </c>
      <c r="F8462" s="68" t="s">
        <v>4644</v>
      </c>
      <c r="G8462" s="68" t="s">
        <v>4561</v>
      </c>
      <c r="H8462" s="69">
        <v>1151469</v>
      </c>
      <c r="I8462" s="68" t="s">
        <v>5153</v>
      </c>
      <c r="J8462" s="70"/>
      <c r="K8462" s="68"/>
    </row>
    <row r="8463" spans="1:11">
      <c r="A8463" s="67" t="s">
        <v>4122</v>
      </c>
      <c r="B8463" s="68" t="s">
        <v>4123</v>
      </c>
      <c r="C8463" s="68" t="s">
        <v>4118</v>
      </c>
      <c r="D8463" s="68" t="s">
        <v>4119</v>
      </c>
      <c r="E8463" s="68" t="s">
        <v>4644</v>
      </c>
      <c r="F8463" s="68" t="s">
        <v>4644</v>
      </c>
      <c r="G8463" s="68" t="s">
        <v>4561</v>
      </c>
      <c r="H8463" s="69">
        <v>3863839</v>
      </c>
      <c r="I8463" s="68" t="s">
        <v>5153</v>
      </c>
      <c r="J8463" s="70"/>
      <c r="K8463" s="68"/>
    </row>
    <row r="8464" spans="1:11">
      <c r="A8464" s="67" t="s">
        <v>4146</v>
      </c>
      <c r="B8464" s="68" t="s">
        <v>4147</v>
      </c>
      <c r="C8464" s="68" t="s">
        <v>4144</v>
      </c>
      <c r="D8464" s="68" t="s">
        <v>4145</v>
      </c>
      <c r="E8464" s="68" t="s">
        <v>4644</v>
      </c>
      <c r="F8464" s="68" t="s">
        <v>4644</v>
      </c>
      <c r="G8464" s="68" t="s">
        <v>4561</v>
      </c>
      <c r="H8464" s="69">
        <v>269976</v>
      </c>
      <c r="I8464" s="68" t="s">
        <v>5153</v>
      </c>
      <c r="J8464" s="70"/>
      <c r="K8464" s="68"/>
    </row>
    <row r="8465" spans="1:11">
      <c r="A8465" s="67" t="s">
        <v>4148</v>
      </c>
      <c r="B8465" s="68" t="s">
        <v>4149</v>
      </c>
      <c r="C8465" s="68" t="s">
        <v>4144</v>
      </c>
      <c r="D8465" s="68" t="s">
        <v>4145</v>
      </c>
      <c r="E8465" s="68" t="s">
        <v>4644</v>
      </c>
      <c r="F8465" s="68" t="s">
        <v>4644</v>
      </c>
      <c r="G8465" s="68" t="s">
        <v>4561</v>
      </c>
      <c r="H8465" s="69">
        <v>71650</v>
      </c>
      <c r="I8465" s="68" t="s">
        <v>5153</v>
      </c>
      <c r="J8465" s="70"/>
      <c r="K8465" s="68"/>
    </row>
    <row r="8466" spans="1:11">
      <c r="A8466" s="67" t="s">
        <v>4150</v>
      </c>
      <c r="B8466" s="68" t="s">
        <v>4151</v>
      </c>
      <c r="C8466" s="68" t="s">
        <v>4152</v>
      </c>
      <c r="D8466" s="68" t="s">
        <v>4153</v>
      </c>
      <c r="E8466" s="68" t="s">
        <v>4644</v>
      </c>
      <c r="F8466" s="68" t="s">
        <v>4644</v>
      </c>
      <c r="G8466" s="68" t="s">
        <v>4561</v>
      </c>
      <c r="H8466" s="69">
        <v>112219</v>
      </c>
      <c r="I8466" s="68" t="s">
        <v>5153</v>
      </c>
      <c r="J8466" s="70"/>
      <c r="K8466" s="68"/>
    </row>
    <row r="8467" spans="1:11">
      <c r="A8467" s="67" t="s">
        <v>4160</v>
      </c>
      <c r="B8467" s="68" t="s">
        <v>4161</v>
      </c>
      <c r="C8467" s="68" t="s">
        <v>4158</v>
      </c>
      <c r="D8467" s="68" t="s">
        <v>4159</v>
      </c>
      <c r="E8467" s="68" t="s">
        <v>4644</v>
      </c>
      <c r="F8467" s="68" t="s">
        <v>4644</v>
      </c>
      <c r="G8467" s="68" t="s">
        <v>4561</v>
      </c>
      <c r="H8467" s="69">
        <v>335344</v>
      </c>
      <c r="I8467" s="68" t="s">
        <v>5153</v>
      </c>
      <c r="J8467" s="70"/>
      <c r="K8467" s="68"/>
    </row>
    <row r="8468" spans="1:11">
      <c r="A8468" s="67" t="s">
        <v>4162</v>
      </c>
      <c r="B8468" s="68" t="s">
        <v>4163</v>
      </c>
      <c r="C8468" s="68" t="s">
        <v>4158</v>
      </c>
      <c r="D8468" s="68" t="s">
        <v>4159</v>
      </c>
      <c r="E8468" s="68" t="s">
        <v>4644</v>
      </c>
      <c r="F8468" s="68" t="s">
        <v>4644</v>
      </c>
      <c r="G8468" s="68" t="s">
        <v>4561</v>
      </c>
      <c r="H8468" s="69">
        <v>111345</v>
      </c>
      <c r="I8468" s="68" t="s">
        <v>5153</v>
      </c>
      <c r="J8468" s="70"/>
      <c r="K8468" s="68"/>
    </row>
    <row r="8469" spans="1:11">
      <c r="A8469" s="67" t="s">
        <v>3599</v>
      </c>
      <c r="B8469" s="68" t="s">
        <v>3600</v>
      </c>
      <c r="C8469" s="68" t="s">
        <v>3583</v>
      </c>
      <c r="D8469" s="68" t="s">
        <v>3584</v>
      </c>
      <c r="E8469" s="68" t="s">
        <v>4644</v>
      </c>
      <c r="F8469" s="68" t="s">
        <v>4644</v>
      </c>
      <c r="G8469" s="68" t="s">
        <v>4561</v>
      </c>
      <c r="H8469" s="69">
        <v>1788982</v>
      </c>
      <c r="I8469" s="68" t="s">
        <v>5153</v>
      </c>
      <c r="J8469" s="70"/>
      <c r="K8469" s="68"/>
    </row>
    <row r="8470" spans="1:11">
      <c r="A8470" s="182" t="s">
        <v>3601</v>
      </c>
      <c r="B8470" s="183" t="s">
        <v>3602</v>
      </c>
      <c r="C8470" s="183" t="s">
        <v>3583</v>
      </c>
      <c r="D8470" s="183" t="s">
        <v>3584</v>
      </c>
      <c r="E8470" s="183" t="s">
        <v>4644</v>
      </c>
      <c r="F8470" s="183" t="s">
        <v>4644</v>
      </c>
      <c r="G8470" s="183" t="s">
        <v>4561</v>
      </c>
      <c r="H8470" s="184">
        <v>10300442</v>
      </c>
      <c r="I8470" s="183" t="s">
        <v>5153</v>
      </c>
      <c r="J8470" s="70"/>
      <c r="K8470" s="183"/>
    </row>
    <row r="8471" spans="1:11">
      <c r="A8471" s="67" t="s">
        <v>3603</v>
      </c>
      <c r="B8471" s="68" t="s">
        <v>3604</v>
      </c>
      <c r="C8471" s="68" t="s">
        <v>3583</v>
      </c>
      <c r="D8471" s="68" t="s">
        <v>3584</v>
      </c>
      <c r="E8471" s="68" t="s">
        <v>4644</v>
      </c>
      <c r="F8471" s="68" t="s">
        <v>4644</v>
      </c>
      <c r="G8471" s="68" t="s">
        <v>4561</v>
      </c>
      <c r="H8471" s="69">
        <v>7514796</v>
      </c>
      <c r="I8471" s="68" t="s">
        <v>5153</v>
      </c>
      <c r="J8471" s="70"/>
      <c r="K8471" s="68"/>
    </row>
    <row r="8472" spans="1:11">
      <c r="A8472" s="67" t="s">
        <v>3621</v>
      </c>
      <c r="B8472" s="68" t="s">
        <v>3622</v>
      </c>
      <c r="C8472" s="68" t="s">
        <v>3607</v>
      </c>
      <c r="D8472" s="68" t="s">
        <v>3608</v>
      </c>
      <c r="E8472" s="68" t="s">
        <v>4644</v>
      </c>
      <c r="F8472" s="68" t="s">
        <v>4644</v>
      </c>
      <c r="G8472" s="68" t="s">
        <v>4561</v>
      </c>
      <c r="H8472" s="69">
        <v>1083701</v>
      </c>
      <c r="I8472" s="68" t="s">
        <v>5153</v>
      </c>
      <c r="J8472" s="70"/>
      <c r="K8472" s="68"/>
    </row>
    <row r="8473" spans="1:11">
      <c r="A8473" s="67" t="s">
        <v>3647</v>
      </c>
      <c r="B8473" s="68" t="s">
        <v>3648</v>
      </c>
      <c r="C8473" s="68" t="s">
        <v>3625</v>
      </c>
      <c r="D8473" s="68" t="s">
        <v>3626</v>
      </c>
      <c r="E8473" s="68" t="s">
        <v>4644</v>
      </c>
      <c r="F8473" s="68" t="s">
        <v>4644</v>
      </c>
      <c r="G8473" s="68" t="s">
        <v>4561</v>
      </c>
      <c r="H8473" s="69">
        <v>1356487</v>
      </c>
      <c r="I8473" s="68" t="s">
        <v>5153</v>
      </c>
      <c r="J8473" s="70"/>
      <c r="K8473" s="68"/>
    </row>
    <row r="8474" spans="1:11">
      <c r="A8474" s="67" t="s">
        <v>3673</v>
      </c>
      <c r="B8474" s="68" t="s">
        <v>3674</v>
      </c>
      <c r="C8474" s="68" t="s">
        <v>3651</v>
      </c>
      <c r="D8474" s="68" t="s">
        <v>3652</v>
      </c>
      <c r="E8474" s="68" t="s">
        <v>4644</v>
      </c>
      <c r="F8474" s="68" t="s">
        <v>4644</v>
      </c>
      <c r="G8474" s="68" t="s">
        <v>4561</v>
      </c>
      <c r="H8474" s="69">
        <v>402972</v>
      </c>
      <c r="I8474" s="68" t="s">
        <v>5153</v>
      </c>
      <c r="J8474" s="70"/>
      <c r="K8474" s="68"/>
    </row>
    <row r="8475" spans="1:11">
      <c r="A8475" s="67" t="s">
        <v>3675</v>
      </c>
      <c r="B8475" s="68" t="s">
        <v>3676</v>
      </c>
      <c r="C8475" s="68" t="s">
        <v>3651</v>
      </c>
      <c r="D8475" s="68" t="s">
        <v>3652</v>
      </c>
      <c r="E8475" s="68" t="s">
        <v>4644</v>
      </c>
      <c r="F8475" s="68" t="s">
        <v>4644</v>
      </c>
      <c r="G8475" s="68" t="s">
        <v>4561</v>
      </c>
      <c r="H8475" s="69">
        <v>175432</v>
      </c>
      <c r="I8475" s="68" t="s">
        <v>5153</v>
      </c>
      <c r="J8475" s="70"/>
      <c r="K8475" s="68"/>
    </row>
    <row r="8476" spans="1:11">
      <c r="A8476" s="67" t="s">
        <v>3743</v>
      </c>
      <c r="B8476" s="68" t="s">
        <v>3744</v>
      </c>
      <c r="C8476" s="68" t="s">
        <v>3693</v>
      </c>
      <c r="D8476" s="68" t="s">
        <v>3694</v>
      </c>
      <c r="E8476" s="68" t="s">
        <v>4644</v>
      </c>
      <c r="F8476" s="68" t="s">
        <v>4644</v>
      </c>
      <c r="G8476" s="68" t="s">
        <v>4561</v>
      </c>
      <c r="H8476" s="69">
        <v>12654840</v>
      </c>
      <c r="I8476" s="68" t="s">
        <v>5153</v>
      </c>
      <c r="J8476" s="70"/>
      <c r="K8476" s="68"/>
    </row>
    <row r="8477" spans="1:11">
      <c r="A8477" s="67" t="s">
        <v>3745</v>
      </c>
      <c r="B8477" s="68" t="s">
        <v>3746</v>
      </c>
      <c r="C8477" s="68" t="s">
        <v>3693</v>
      </c>
      <c r="D8477" s="68" t="s">
        <v>3694</v>
      </c>
      <c r="E8477" s="68" t="s">
        <v>4644</v>
      </c>
      <c r="F8477" s="68" t="s">
        <v>4644</v>
      </c>
      <c r="G8477" s="68" t="s">
        <v>4561</v>
      </c>
      <c r="H8477" s="69">
        <v>8084876</v>
      </c>
      <c r="I8477" s="68" t="s">
        <v>5153</v>
      </c>
      <c r="J8477" s="70"/>
      <c r="K8477" s="68"/>
    </row>
    <row r="8478" spans="1:11">
      <c r="A8478" s="67" t="s">
        <v>3759</v>
      </c>
      <c r="B8478" s="68" t="s">
        <v>3760</v>
      </c>
      <c r="C8478" s="68" t="s">
        <v>3749</v>
      </c>
      <c r="D8478" s="68" t="s">
        <v>3750</v>
      </c>
      <c r="E8478" s="68" t="s">
        <v>4644</v>
      </c>
      <c r="F8478" s="68" t="s">
        <v>4644</v>
      </c>
      <c r="G8478" s="68" t="s">
        <v>4561</v>
      </c>
      <c r="H8478" s="69">
        <v>1483062</v>
      </c>
      <c r="I8478" s="68" t="s">
        <v>5153</v>
      </c>
      <c r="J8478" s="70"/>
      <c r="K8478" s="68"/>
    </row>
    <row r="8479" spans="1:11">
      <c r="A8479" s="67" t="s">
        <v>3761</v>
      </c>
      <c r="B8479" s="68" t="s">
        <v>3762</v>
      </c>
      <c r="C8479" s="68" t="s">
        <v>3749</v>
      </c>
      <c r="D8479" s="68" t="s">
        <v>3750</v>
      </c>
      <c r="E8479" s="68" t="s">
        <v>4644</v>
      </c>
      <c r="F8479" s="68" t="s">
        <v>4644</v>
      </c>
      <c r="G8479" s="68" t="s">
        <v>4561</v>
      </c>
      <c r="H8479" s="69">
        <v>2935310</v>
      </c>
      <c r="I8479" s="68" t="s">
        <v>5153</v>
      </c>
      <c r="J8479" s="70"/>
      <c r="K8479" s="68"/>
    </row>
    <row r="8480" spans="1:11">
      <c r="A8480" s="67" t="s">
        <v>3777</v>
      </c>
      <c r="B8480" s="68" t="s">
        <v>3778</v>
      </c>
      <c r="C8480" s="68" t="s">
        <v>3765</v>
      </c>
      <c r="D8480" s="68" t="s">
        <v>3766</v>
      </c>
      <c r="E8480" s="68" t="s">
        <v>4644</v>
      </c>
      <c r="F8480" s="68" t="s">
        <v>4644</v>
      </c>
      <c r="G8480" s="68" t="s">
        <v>4561</v>
      </c>
      <c r="H8480" s="69">
        <v>1742920</v>
      </c>
      <c r="I8480" s="68" t="s">
        <v>5153</v>
      </c>
      <c r="J8480" s="70"/>
      <c r="K8480" s="68"/>
    </row>
    <row r="8481" spans="1:11">
      <c r="A8481" s="67" t="s">
        <v>3797</v>
      </c>
      <c r="B8481" s="68" t="s">
        <v>3798</v>
      </c>
      <c r="C8481" s="68" t="s">
        <v>3783</v>
      </c>
      <c r="D8481" s="68" t="s">
        <v>3784</v>
      </c>
      <c r="E8481" s="68" t="s">
        <v>4644</v>
      </c>
      <c r="F8481" s="68" t="s">
        <v>4644</v>
      </c>
      <c r="G8481" s="68" t="s">
        <v>4561</v>
      </c>
      <c r="H8481" s="69">
        <v>158613</v>
      </c>
      <c r="I8481" s="68" t="s">
        <v>5153</v>
      </c>
      <c r="J8481" s="70"/>
      <c r="K8481" s="68"/>
    </row>
    <row r="8482" spans="1:11">
      <c r="A8482" s="67" t="s">
        <v>3799</v>
      </c>
      <c r="B8482" s="68" t="s">
        <v>3800</v>
      </c>
      <c r="C8482" s="68" t="s">
        <v>3783</v>
      </c>
      <c r="D8482" s="68" t="s">
        <v>3784</v>
      </c>
      <c r="E8482" s="68" t="s">
        <v>4644</v>
      </c>
      <c r="F8482" s="68" t="s">
        <v>4644</v>
      </c>
      <c r="G8482" s="68" t="s">
        <v>4561</v>
      </c>
      <c r="H8482" s="69">
        <v>3823894</v>
      </c>
      <c r="I8482" s="68" t="s">
        <v>5153</v>
      </c>
      <c r="J8482" s="70"/>
      <c r="K8482" s="68"/>
    </row>
    <row r="8483" spans="1:11">
      <c r="A8483" s="67" t="s">
        <v>3819</v>
      </c>
      <c r="B8483" s="68" t="s">
        <v>3820</v>
      </c>
      <c r="C8483" s="68" t="s">
        <v>3805</v>
      </c>
      <c r="D8483" s="68" t="s">
        <v>3806</v>
      </c>
      <c r="E8483" s="68" t="s">
        <v>4644</v>
      </c>
      <c r="F8483" s="68" t="s">
        <v>4644</v>
      </c>
      <c r="G8483" s="68" t="s">
        <v>4561</v>
      </c>
      <c r="H8483" s="69">
        <v>1141757</v>
      </c>
      <c r="I8483" s="68" t="s">
        <v>5153</v>
      </c>
      <c r="J8483" s="70"/>
      <c r="K8483" s="68"/>
    </row>
    <row r="8484" spans="1:11">
      <c r="A8484" s="67" t="s">
        <v>3821</v>
      </c>
      <c r="B8484" s="68" t="s">
        <v>3820</v>
      </c>
      <c r="C8484" s="68" t="s">
        <v>3805</v>
      </c>
      <c r="D8484" s="68" t="s">
        <v>3806</v>
      </c>
      <c r="E8484" s="68" t="s">
        <v>4644</v>
      </c>
      <c r="F8484" s="68" t="s">
        <v>4644</v>
      </c>
      <c r="G8484" s="68" t="s">
        <v>4561</v>
      </c>
      <c r="H8484" s="69">
        <v>2351350</v>
      </c>
      <c r="I8484" s="68" t="s">
        <v>5153</v>
      </c>
      <c r="J8484" s="70"/>
      <c r="K8484" s="68"/>
    </row>
    <row r="8485" spans="1:11">
      <c r="A8485" s="67" t="s">
        <v>3840</v>
      </c>
      <c r="B8485" s="68" t="s">
        <v>3841</v>
      </c>
      <c r="C8485" s="68" t="s">
        <v>3824</v>
      </c>
      <c r="D8485" s="68" t="s">
        <v>3825</v>
      </c>
      <c r="E8485" s="68" t="s">
        <v>4644</v>
      </c>
      <c r="F8485" s="68" t="s">
        <v>4644</v>
      </c>
      <c r="G8485" s="68" t="s">
        <v>4561</v>
      </c>
      <c r="H8485" s="69">
        <v>954303</v>
      </c>
      <c r="I8485" s="68" t="s">
        <v>5153</v>
      </c>
      <c r="J8485" s="70"/>
      <c r="K8485" s="68"/>
    </row>
    <row r="8486" spans="1:11">
      <c r="A8486" s="67" t="s">
        <v>3842</v>
      </c>
      <c r="B8486" s="68" t="s">
        <v>3843</v>
      </c>
      <c r="C8486" s="68" t="s">
        <v>3824</v>
      </c>
      <c r="D8486" s="68" t="s">
        <v>3825</v>
      </c>
      <c r="E8486" s="68" t="s">
        <v>4644</v>
      </c>
      <c r="F8486" s="68" t="s">
        <v>4644</v>
      </c>
      <c r="G8486" s="68" t="s">
        <v>4561</v>
      </c>
      <c r="H8486" s="69">
        <v>4549985</v>
      </c>
      <c r="I8486" s="68" t="s">
        <v>5153</v>
      </c>
      <c r="J8486" s="70"/>
      <c r="K8486" s="68"/>
    </row>
    <row r="8487" spans="1:11">
      <c r="A8487" s="67" t="s">
        <v>4234</v>
      </c>
      <c r="B8487" s="68" t="s">
        <v>4235</v>
      </c>
      <c r="C8487" s="68" t="s">
        <v>3824</v>
      </c>
      <c r="D8487" s="68" t="s">
        <v>3825</v>
      </c>
      <c r="E8487" s="68" t="s">
        <v>4644</v>
      </c>
      <c r="F8487" s="68" t="s">
        <v>4644</v>
      </c>
      <c r="G8487" s="68" t="s">
        <v>4561</v>
      </c>
      <c r="H8487" s="69">
        <v>371000</v>
      </c>
      <c r="I8487" s="68" t="s">
        <v>5153</v>
      </c>
      <c r="J8487" s="70"/>
      <c r="K8487" s="68"/>
    </row>
    <row r="8488" spans="1:11">
      <c r="A8488" s="67" t="s">
        <v>4200</v>
      </c>
      <c r="B8488" s="68" t="s">
        <v>4201</v>
      </c>
      <c r="C8488" s="68" t="s">
        <v>3824</v>
      </c>
      <c r="D8488" s="68" t="s">
        <v>3825</v>
      </c>
      <c r="E8488" s="68" t="s">
        <v>4644</v>
      </c>
      <c r="F8488" s="68" t="s">
        <v>4644</v>
      </c>
      <c r="G8488" s="68" t="s">
        <v>4561</v>
      </c>
      <c r="H8488" s="69">
        <v>5787152</v>
      </c>
      <c r="I8488" s="68" t="s">
        <v>5153</v>
      </c>
      <c r="J8488" s="70"/>
      <c r="K8488" s="68"/>
    </row>
    <row r="8489" spans="1:11">
      <c r="A8489" s="67" t="s">
        <v>4236</v>
      </c>
      <c r="B8489" s="68" t="s">
        <v>4237</v>
      </c>
      <c r="C8489" s="68" t="s">
        <v>3824</v>
      </c>
      <c r="D8489" s="68" t="s">
        <v>3825</v>
      </c>
      <c r="E8489" s="68" t="s">
        <v>4644</v>
      </c>
      <c r="F8489" s="68" t="s">
        <v>4644</v>
      </c>
      <c r="G8489" s="68" t="s">
        <v>4561</v>
      </c>
      <c r="H8489" s="69">
        <v>89500</v>
      </c>
      <c r="I8489" s="68" t="s">
        <v>5153</v>
      </c>
      <c r="J8489" s="70"/>
      <c r="K8489" s="68"/>
    </row>
    <row r="8490" spans="1:11">
      <c r="A8490" s="67" t="s">
        <v>3896</v>
      </c>
      <c r="B8490" s="68" t="s">
        <v>3897</v>
      </c>
      <c r="C8490" s="68" t="s">
        <v>3846</v>
      </c>
      <c r="D8490" s="68" t="s">
        <v>3847</v>
      </c>
      <c r="E8490" s="68" t="s">
        <v>4644</v>
      </c>
      <c r="F8490" s="68" t="s">
        <v>4644</v>
      </c>
      <c r="G8490" s="68" t="s">
        <v>4561</v>
      </c>
      <c r="H8490" s="69">
        <v>10784365</v>
      </c>
      <c r="I8490" s="68" t="s">
        <v>5153</v>
      </c>
      <c r="J8490" s="70"/>
      <c r="K8490" s="68"/>
    </row>
    <row r="8491" spans="1:11">
      <c r="A8491" s="182" t="s">
        <v>3918</v>
      </c>
      <c r="B8491" s="183" t="s">
        <v>3919</v>
      </c>
      <c r="C8491" s="183" t="s">
        <v>3900</v>
      </c>
      <c r="D8491" s="183" t="s">
        <v>3901</v>
      </c>
      <c r="E8491" s="183" t="s">
        <v>4644</v>
      </c>
      <c r="F8491" s="183" t="s">
        <v>4644</v>
      </c>
      <c r="G8491" s="183" t="s">
        <v>4561</v>
      </c>
      <c r="H8491" s="184">
        <v>656034</v>
      </c>
      <c r="I8491" s="183" t="s">
        <v>5153</v>
      </c>
      <c r="J8491" s="185"/>
      <c r="K8491" s="183"/>
    </row>
    <row r="8492" spans="1:11">
      <c r="A8492" s="67" t="s">
        <v>3920</v>
      </c>
      <c r="B8492" s="68" t="s">
        <v>3921</v>
      </c>
      <c r="C8492" s="68" t="s">
        <v>3900</v>
      </c>
      <c r="D8492" s="68" t="s">
        <v>3901</v>
      </c>
      <c r="E8492" s="68" t="s">
        <v>4644</v>
      </c>
      <c r="F8492" s="68" t="s">
        <v>4644</v>
      </c>
      <c r="G8492" s="68" t="s">
        <v>4561</v>
      </c>
      <c r="H8492" s="69">
        <v>6136688</v>
      </c>
      <c r="I8492" s="68" t="s">
        <v>5153</v>
      </c>
      <c r="J8492" s="70"/>
      <c r="K8492" s="68"/>
    </row>
    <row r="8493" spans="1:11">
      <c r="A8493" s="67" t="s">
        <v>3946</v>
      </c>
      <c r="B8493" s="68" t="s">
        <v>3947</v>
      </c>
      <c r="C8493" s="68" t="s">
        <v>3924</v>
      </c>
      <c r="D8493" s="68" t="s">
        <v>3925</v>
      </c>
      <c r="E8493" s="68" t="s">
        <v>4644</v>
      </c>
      <c r="F8493" s="68" t="s">
        <v>4644</v>
      </c>
      <c r="G8493" s="68" t="s">
        <v>4561</v>
      </c>
      <c r="H8493" s="69">
        <v>541460</v>
      </c>
      <c r="I8493" s="68" t="s">
        <v>5153</v>
      </c>
      <c r="J8493" s="70"/>
      <c r="K8493" s="68"/>
    </row>
    <row r="8494" spans="1:11">
      <c r="A8494" s="67" t="s">
        <v>3948</v>
      </c>
      <c r="B8494" s="68" t="s">
        <v>3949</v>
      </c>
      <c r="C8494" s="68" t="s">
        <v>3924</v>
      </c>
      <c r="D8494" s="68" t="s">
        <v>3925</v>
      </c>
      <c r="E8494" s="68" t="s">
        <v>4644</v>
      </c>
      <c r="F8494" s="68" t="s">
        <v>4644</v>
      </c>
      <c r="G8494" s="68" t="s">
        <v>4561</v>
      </c>
      <c r="H8494" s="69">
        <v>3207869</v>
      </c>
      <c r="I8494" s="68" t="s">
        <v>5153</v>
      </c>
      <c r="J8494" s="70"/>
      <c r="K8494" s="68"/>
    </row>
    <row r="8495" spans="1:11">
      <c r="A8495" s="67" t="s">
        <v>3964</v>
      </c>
      <c r="B8495" s="68" t="s">
        <v>3965</v>
      </c>
      <c r="C8495" s="68" t="s">
        <v>3952</v>
      </c>
      <c r="D8495" s="68" t="s">
        <v>3953</v>
      </c>
      <c r="E8495" s="68" t="s">
        <v>4644</v>
      </c>
      <c r="F8495" s="68" t="s">
        <v>4644</v>
      </c>
      <c r="G8495" s="68" t="s">
        <v>4561</v>
      </c>
      <c r="H8495" s="69">
        <v>2285678</v>
      </c>
      <c r="I8495" s="68" t="s">
        <v>5153</v>
      </c>
      <c r="J8495" s="70"/>
      <c r="K8495" s="68"/>
    </row>
    <row r="8496" spans="1:11">
      <c r="A8496" s="67" t="s">
        <v>3966</v>
      </c>
      <c r="B8496" s="68" t="s">
        <v>3967</v>
      </c>
      <c r="C8496" s="68" t="s">
        <v>3952</v>
      </c>
      <c r="D8496" s="68" t="s">
        <v>3953</v>
      </c>
      <c r="E8496" s="68" t="s">
        <v>4644</v>
      </c>
      <c r="F8496" s="68" t="s">
        <v>4644</v>
      </c>
      <c r="G8496" s="68" t="s">
        <v>4561</v>
      </c>
      <c r="H8496" s="69">
        <v>4141514</v>
      </c>
      <c r="I8496" s="68" t="s">
        <v>5153</v>
      </c>
      <c r="J8496" s="70"/>
      <c r="K8496" s="68"/>
    </row>
    <row r="8497" spans="1:11">
      <c r="A8497" s="67" t="s">
        <v>3998</v>
      </c>
      <c r="B8497" s="68" t="s">
        <v>3999</v>
      </c>
      <c r="C8497" s="68" t="s">
        <v>3970</v>
      </c>
      <c r="D8497" s="68" t="s">
        <v>3971</v>
      </c>
      <c r="E8497" s="68" t="s">
        <v>4644</v>
      </c>
      <c r="F8497" s="68" t="s">
        <v>4644</v>
      </c>
      <c r="G8497" s="68" t="s">
        <v>4561</v>
      </c>
      <c r="H8497" s="69">
        <v>1554400</v>
      </c>
      <c r="I8497" s="68" t="s">
        <v>5153</v>
      </c>
      <c r="J8497" s="70"/>
      <c r="K8497" s="68"/>
    </row>
    <row r="8498" spans="1:11">
      <c r="A8498" s="67" t="s">
        <v>4000</v>
      </c>
      <c r="B8498" s="68" t="s">
        <v>4001</v>
      </c>
      <c r="C8498" s="68" t="s">
        <v>3970</v>
      </c>
      <c r="D8498" s="68" t="s">
        <v>3971</v>
      </c>
      <c r="E8498" s="68" t="s">
        <v>4644</v>
      </c>
      <c r="F8498" s="68" t="s">
        <v>4644</v>
      </c>
      <c r="G8498" s="68" t="s">
        <v>4561</v>
      </c>
      <c r="H8498" s="69">
        <v>15389463</v>
      </c>
      <c r="I8498" s="68" t="s">
        <v>5153</v>
      </c>
      <c r="J8498" s="70"/>
      <c r="K8498" s="68"/>
    </row>
    <row r="8499" spans="1:11">
      <c r="A8499" s="67" t="s">
        <v>4016</v>
      </c>
      <c r="B8499" s="68" t="s">
        <v>4017</v>
      </c>
      <c r="C8499" s="68" t="s">
        <v>4004</v>
      </c>
      <c r="D8499" s="68" t="s">
        <v>4005</v>
      </c>
      <c r="E8499" s="68" t="s">
        <v>4644</v>
      </c>
      <c r="F8499" s="68" t="s">
        <v>4644</v>
      </c>
      <c r="G8499" s="68" t="s">
        <v>4561</v>
      </c>
      <c r="H8499" s="69">
        <v>5115325</v>
      </c>
      <c r="I8499" s="68" t="s">
        <v>5153</v>
      </c>
      <c r="J8499" s="70"/>
      <c r="K8499" s="68"/>
    </row>
    <row r="8500" spans="1:11">
      <c r="A8500" s="67" t="s">
        <v>4018</v>
      </c>
      <c r="B8500" s="68" t="s">
        <v>4019</v>
      </c>
      <c r="C8500" s="68" t="s">
        <v>4004</v>
      </c>
      <c r="D8500" s="68" t="s">
        <v>4005</v>
      </c>
      <c r="E8500" s="68" t="s">
        <v>4644</v>
      </c>
      <c r="F8500" s="68" t="s">
        <v>4644</v>
      </c>
      <c r="G8500" s="68" t="s">
        <v>4561</v>
      </c>
      <c r="H8500" s="69">
        <v>2258135</v>
      </c>
      <c r="I8500" s="68" t="s">
        <v>5153</v>
      </c>
      <c r="J8500" s="70"/>
      <c r="K8500" s="68"/>
    </row>
    <row r="8501" spans="1:11">
      <c r="A8501" s="67" t="s">
        <v>4068</v>
      </c>
      <c r="B8501" s="68" t="s">
        <v>4069</v>
      </c>
      <c r="C8501" s="68" t="s">
        <v>4042</v>
      </c>
      <c r="D8501" s="68" t="s">
        <v>4043</v>
      </c>
      <c r="E8501" s="68" t="s">
        <v>4644</v>
      </c>
      <c r="F8501" s="68" t="s">
        <v>4644</v>
      </c>
      <c r="G8501" s="68" t="s">
        <v>4561</v>
      </c>
      <c r="H8501" s="69">
        <v>661534</v>
      </c>
      <c r="I8501" s="68" t="s">
        <v>5153</v>
      </c>
      <c r="J8501" s="70"/>
      <c r="K8501" s="68"/>
    </row>
    <row r="8502" spans="1:11">
      <c r="A8502" s="67" t="s">
        <v>4084</v>
      </c>
      <c r="B8502" s="68" t="s">
        <v>4085</v>
      </c>
      <c r="C8502" s="68" t="s">
        <v>4072</v>
      </c>
      <c r="D8502" s="68" t="s">
        <v>4073</v>
      </c>
      <c r="E8502" s="68" t="s">
        <v>4644</v>
      </c>
      <c r="F8502" s="68" t="s">
        <v>4644</v>
      </c>
      <c r="G8502" s="68" t="s">
        <v>4561</v>
      </c>
      <c r="H8502" s="69">
        <v>2843709</v>
      </c>
      <c r="I8502" s="68" t="s">
        <v>5153</v>
      </c>
      <c r="J8502" s="70"/>
      <c r="K8502" s="68"/>
    </row>
    <row r="8503" spans="1:11">
      <c r="A8503" s="67" t="s">
        <v>4094</v>
      </c>
      <c r="B8503" s="68" t="s">
        <v>4095</v>
      </c>
      <c r="C8503" s="68" t="s">
        <v>4088</v>
      </c>
      <c r="D8503" s="68" t="s">
        <v>4089</v>
      </c>
      <c r="E8503" s="68" t="s">
        <v>4644</v>
      </c>
      <c r="F8503" s="68" t="s">
        <v>4644</v>
      </c>
      <c r="G8503" s="68" t="s">
        <v>4561</v>
      </c>
      <c r="H8503" s="69">
        <v>1939146</v>
      </c>
      <c r="I8503" s="68" t="s">
        <v>5153</v>
      </c>
      <c r="J8503" s="70"/>
      <c r="K8503" s="68"/>
    </row>
    <row r="8504" spans="1:11">
      <c r="A8504" s="67" t="s">
        <v>4096</v>
      </c>
      <c r="B8504" s="68" t="s">
        <v>4097</v>
      </c>
      <c r="C8504" s="68" t="s">
        <v>4088</v>
      </c>
      <c r="D8504" s="68" t="s">
        <v>4089</v>
      </c>
      <c r="E8504" s="68" t="s">
        <v>4644</v>
      </c>
      <c r="F8504" s="68" t="s">
        <v>4644</v>
      </c>
      <c r="G8504" s="68" t="s">
        <v>4561</v>
      </c>
      <c r="H8504" s="69">
        <v>1927324</v>
      </c>
      <c r="I8504" s="68" t="s">
        <v>5153</v>
      </c>
      <c r="J8504" s="70"/>
      <c r="K8504" s="68"/>
    </row>
    <row r="8505" spans="1:11">
      <c r="A8505" s="67" t="s">
        <v>4112</v>
      </c>
      <c r="B8505" s="68" t="s">
        <v>4113</v>
      </c>
      <c r="C8505" s="68" t="s">
        <v>4100</v>
      </c>
      <c r="D8505" s="68" t="s">
        <v>4101</v>
      </c>
      <c r="E8505" s="68" t="s">
        <v>4644</v>
      </c>
      <c r="F8505" s="68" t="s">
        <v>4644</v>
      </c>
      <c r="G8505" s="68" t="s">
        <v>4561</v>
      </c>
      <c r="H8505" s="69">
        <v>3665012</v>
      </c>
      <c r="I8505" s="68" t="s">
        <v>5153</v>
      </c>
      <c r="J8505" s="70"/>
      <c r="K8505" s="68"/>
    </row>
    <row r="8506" spans="1:11">
      <c r="A8506" s="67" t="s">
        <v>4114</v>
      </c>
      <c r="B8506" s="68" t="s">
        <v>4115</v>
      </c>
      <c r="C8506" s="68" t="s">
        <v>4100</v>
      </c>
      <c r="D8506" s="68" t="s">
        <v>4101</v>
      </c>
      <c r="E8506" s="68" t="s">
        <v>4644</v>
      </c>
      <c r="F8506" s="68" t="s">
        <v>4644</v>
      </c>
      <c r="G8506" s="68" t="s">
        <v>4561</v>
      </c>
      <c r="H8506" s="69">
        <v>1151461</v>
      </c>
      <c r="I8506" s="68" t="s">
        <v>5153</v>
      </c>
      <c r="J8506" s="70"/>
      <c r="K8506" s="68"/>
    </row>
    <row r="8507" spans="1:11">
      <c r="A8507" s="67" t="s">
        <v>4122</v>
      </c>
      <c r="B8507" s="68" t="s">
        <v>4123</v>
      </c>
      <c r="C8507" s="68" t="s">
        <v>4118</v>
      </c>
      <c r="D8507" s="68" t="s">
        <v>4119</v>
      </c>
      <c r="E8507" s="68" t="s">
        <v>4644</v>
      </c>
      <c r="F8507" s="68" t="s">
        <v>4644</v>
      </c>
      <c r="G8507" s="68" t="s">
        <v>4561</v>
      </c>
      <c r="H8507" s="69">
        <v>4096442</v>
      </c>
      <c r="I8507" s="68" t="s">
        <v>5153</v>
      </c>
      <c r="J8507" s="70"/>
      <c r="K8507" s="68"/>
    </row>
    <row r="8508" spans="1:11">
      <c r="A8508" s="67" t="s">
        <v>4146</v>
      </c>
      <c r="B8508" s="68" t="s">
        <v>4147</v>
      </c>
      <c r="C8508" s="68" t="s">
        <v>4144</v>
      </c>
      <c r="D8508" s="68" t="s">
        <v>4145</v>
      </c>
      <c r="E8508" s="68" t="s">
        <v>4644</v>
      </c>
      <c r="F8508" s="68" t="s">
        <v>4644</v>
      </c>
      <c r="G8508" s="68" t="s">
        <v>4561</v>
      </c>
      <c r="H8508" s="69">
        <v>219218</v>
      </c>
      <c r="I8508" s="68" t="s">
        <v>5153</v>
      </c>
      <c r="J8508" s="70"/>
      <c r="K8508" s="68"/>
    </row>
    <row r="8509" spans="1:11">
      <c r="A8509" s="67" t="s">
        <v>4148</v>
      </c>
      <c r="B8509" s="68" t="s">
        <v>4149</v>
      </c>
      <c r="C8509" s="68" t="s">
        <v>4144</v>
      </c>
      <c r="D8509" s="68" t="s">
        <v>4145</v>
      </c>
      <c r="E8509" s="68" t="s">
        <v>4644</v>
      </c>
      <c r="F8509" s="68" t="s">
        <v>4644</v>
      </c>
      <c r="G8509" s="68" t="s">
        <v>4561</v>
      </c>
      <c r="H8509" s="69">
        <v>71650</v>
      </c>
      <c r="I8509" s="68" t="s">
        <v>5153</v>
      </c>
      <c r="J8509" s="70"/>
      <c r="K8509" s="68"/>
    </row>
    <row r="8510" spans="1:11">
      <c r="A8510" s="67" t="s">
        <v>4150</v>
      </c>
      <c r="B8510" s="68" t="s">
        <v>4151</v>
      </c>
      <c r="C8510" s="68" t="s">
        <v>4152</v>
      </c>
      <c r="D8510" s="68" t="s">
        <v>4153</v>
      </c>
      <c r="E8510" s="68" t="s">
        <v>4644</v>
      </c>
      <c r="F8510" s="68" t="s">
        <v>4644</v>
      </c>
      <c r="G8510" s="68" t="s">
        <v>4561</v>
      </c>
      <c r="H8510" s="69">
        <v>112218</v>
      </c>
      <c r="I8510" s="68" t="s">
        <v>5153</v>
      </c>
      <c r="J8510" s="70"/>
      <c r="K8510" s="68"/>
    </row>
    <row r="8511" spans="1:11">
      <c r="A8511" s="67" t="s">
        <v>4160</v>
      </c>
      <c r="B8511" s="68" t="s">
        <v>4161</v>
      </c>
      <c r="C8511" s="68" t="s">
        <v>4158</v>
      </c>
      <c r="D8511" s="68" t="s">
        <v>4159</v>
      </c>
      <c r="E8511" s="68" t="s">
        <v>4644</v>
      </c>
      <c r="F8511" s="68" t="s">
        <v>4644</v>
      </c>
      <c r="G8511" s="68" t="s">
        <v>4561</v>
      </c>
      <c r="H8511" s="69">
        <v>335345</v>
      </c>
      <c r="I8511" s="68" t="s">
        <v>5153</v>
      </c>
      <c r="J8511" s="70"/>
      <c r="K8511" s="68"/>
    </row>
    <row r="8512" spans="1:11">
      <c r="A8512" s="67" t="s">
        <v>4162</v>
      </c>
      <c r="B8512" s="68" t="s">
        <v>4163</v>
      </c>
      <c r="C8512" s="68" t="s">
        <v>4158</v>
      </c>
      <c r="D8512" s="68" t="s">
        <v>4159</v>
      </c>
      <c r="E8512" s="68" t="s">
        <v>4644</v>
      </c>
      <c r="F8512" s="68" t="s">
        <v>4644</v>
      </c>
      <c r="G8512" s="68" t="s">
        <v>4561</v>
      </c>
      <c r="H8512" s="69">
        <v>111344</v>
      </c>
      <c r="I8512" s="68" t="s">
        <v>5153</v>
      </c>
      <c r="J8512" s="70"/>
      <c r="K8512" s="68"/>
    </row>
    <row r="8513" spans="1:11">
      <c r="A8513" s="67" t="s">
        <v>3621</v>
      </c>
      <c r="B8513" s="68" t="s">
        <v>3622</v>
      </c>
      <c r="C8513" s="68" t="s">
        <v>3607</v>
      </c>
      <c r="D8513" s="68" t="s">
        <v>3608</v>
      </c>
      <c r="E8513" s="68" t="s">
        <v>4645</v>
      </c>
      <c r="F8513" s="68" t="s">
        <v>4645</v>
      </c>
      <c r="G8513" s="68" t="s">
        <v>4563</v>
      </c>
      <c r="H8513" s="69">
        <v>23147490</v>
      </c>
      <c r="I8513" s="68" t="s">
        <v>5153</v>
      </c>
      <c r="J8513" s="70"/>
      <c r="K8513" s="68"/>
    </row>
    <row r="8514" spans="1:11">
      <c r="A8514" s="67" t="s">
        <v>3647</v>
      </c>
      <c r="B8514" s="68" t="s">
        <v>3648</v>
      </c>
      <c r="C8514" s="68" t="s">
        <v>3625</v>
      </c>
      <c r="D8514" s="68" t="s">
        <v>3626</v>
      </c>
      <c r="E8514" s="68" t="s">
        <v>4645</v>
      </c>
      <c r="F8514" s="68" t="s">
        <v>4645</v>
      </c>
      <c r="G8514" s="68" t="s">
        <v>4563</v>
      </c>
      <c r="H8514" s="69">
        <v>265000</v>
      </c>
      <c r="I8514" s="68" t="s">
        <v>5153</v>
      </c>
      <c r="J8514" s="70"/>
      <c r="K8514" s="68"/>
    </row>
    <row r="8515" spans="1:11">
      <c r="A8515" s="67" t="s">
        <v>3673</v>
      </c>
      <c r="B8515" s="68" t="s">
        <v>3674</v>
      </c>
      <c r="C8515" s="68" t="s">
        <v>3651</v>
      </c>
      <c r="D8515" s="68" t="s">
        <v>3652</v>
      </c>
      <c r="E8515" s="68" t="s">
        <v>4645</v>
      </c>
      <c r="F8515" s="68" t="s">
        <v>4645</v>
      </c>
      <c r="G8515" s="68" t="s">
        <v>4563</v>
      </c>
      <c r="H8515" s="69">
        <v>27776400</v>
      </c>
      <c r="I8515" s="68" t="s">
        <v>5153</v>
      </c>
      <c r="J8515" s="70"/>
      <c r="K8515" s="68"/>
    </row>
    <row r="8516" spans="1:11">
      <c r="A8516" s="67" t="s">
        <v>3743</v>
      </c>
      <c r="B8516" s="68" t="s">
        <v>3744</v>
      </c>
      <c r="C8516" s="68" t="s">
        <v>3693</v>
      </c>
      <c r="D8516" s="68" t="s">
        <v>3694</v>
      </c>
      <c r="E8516" s="68" t="s">
        <v>4645</v>
      </c>
      <c r="F8516" s="68" t="s">
        <v>4645</v>
      </c>
      <c r="G8516" s="68" t="s">
        <v>4563</v>
      </c>
      <c r="H8516" s="69">
        <v>26816706</v>
      </c>
      <c r="I8516" s="68" t="s">
        <v>5153</v>
      </c>
      <c r="J8516" s="70"/>
      <c r="K8516" s="68"/>
    </row>
    <row r="8517" spans="1:11">
      <c r="A8517" s="67" t="s">
        <v>3745</v>
      </c>
      <c r="B8517" s="68" t="s">
        <v>3746</v>
      </c>
      <c r="C8517" s="68" t="s">
        <v>3693</v>
      </c>
      <c r="D8517" s="68" t="s">
        <v>3694</v>
      </c>
      <c r="E8517" s="68" t="s">
        <v>4645</v>
      </c>
      <c r="F8517" s="68" t="s">
        <v>4645</v>
      </c>
      <c r="G8517" s="68" t="s">
        <v>4563</v>
      </c>
      <c r="H8517" s="69">
        <v>51469731</v>
      </c>
      <c r="I8517" s="68" t="s">
        <v>5153</v>
      </c>
      <c r="J8517" s="70"/>
      <c r="K8517" s="68"/>
    </row>
    <row r="8518" spans="1:11">
      <c r="A8518" s="67" t="s">
        <v>3759</v>
      </c>
      <c r="B8518" s="68" t="s">
        <v>3760</v>
      </c>
      <c r="C8518" s="68" t="s">
        <v>3749</v>
      </c>
      <c r="D8518" s="68" t="s">
        <v>3750</v>
      </c>
      <c r="E8518" s="68" t="s">
        <v>4645</v>
      </c>
      <c r="F8518" s="68" t="s">
        <v>4645</v>
      </c>
      <c r="G8518" s="68" t="s">
        <v>4563</v>
      </c>
      <c r="H8518" s="69">
        <v>1425000</v>
      </c>
      <c r="I8518" s="68" t="s">
        <v>5153</v>
      </c>
      <c r="J8518" s="70"/>
      <c r="K8518" s="68"/>
    </row>
    <row r="8519" spans="1:11">
      <c r="A8519" s="67" t="s">
        <v>3761</v>
      </c>
      <c r="B8519" s="68" t="s">
        <v>3762</v>
      </c>
      <c r="C8519" s="68" t="s">
        <v>3749</v>
      </c>
      <c r="D8519" s="68" t="s">
        <v>3750</v>
      </c>
      <c r="E8519" s="68" t="s">
        <v>4645</v>
      </c>
      <c r="F8519" s="68" t="s">
        <v>4645</v>
      </c>
      <c r="G8519" s="68" t="s">
        <v>4563</v>
      </c>
      <c r="H8519" s="69">
        <v>35625672</v>
      </c>
      <c r="I8519" s="68" t="s">
        <v>5153</v>
      </c>
      <c r="J8519" s="70"/>
      <c r="K8519" s="68"/>
    </row>
    <row r="8520" spans="1:11">
      <c r="A8520" s="67" t="s">
        <v>3777</v>
      </c>
      <c r="B8520" s="68" t="s">
        <v>3778</v>
      </c>
      <c r="C8520" s="68" t="s">
        <v>3765</v>
      </c>
      <c r="D8520" s="68" t="s">
        <v>3766</v>
      </c>
      <c r="E8520" s="68" t="s">
        <v>4645</v>
      </c>
      <c r="F8520" s="68" t="s">
        <v>4645</v>
      </c>
      <c r="G8520" s="68" t="s">
        <v>4563</v>
      </c>
      <c r="H8520" s="69">
        <v>10619366</v>
      </c>
      <c r="I8520" s="68" t="s">
        <v>5153</v>
      </c>
      <c r="J8520" s="70"/>
      <c r="K8520" s="68"/>
    </row>
    <row r="8521" spans="1:11">
      <c r="A8521" s="67" t="s">
        <v>3799</v>
      </c>
      <c r="B8521" s="68" t="s">
        <v>3800</v>
      </c>
      <c r="C8521" s="68" t="s">
        <v>3783</v>
      </c>
      <c r="D8521" s="68" t="s">
        <v>3784</v>
      </c>
      <c r="E8521" s="68" t="s">
        <v>4645</v>
      </c>
      <c r="F8521" s="68" t="s">
        <v>4645</v>
      </c>
      <c r="G8521" s="68" t="s">
        <v>4563</v>
      </c>
      <c r="H8521" s="69">
        <v>40575298</v>
      </c>
      <c r="I8521" s="68" t="s">
        <v>5153</v>
      </c>
      <c r="J8521" s="70"/>
      <c r="K8521" s="68"/>
    </row>
    <row r="8522" spans="1:11">
      <c r="A8522" s="67" t="s">
        <v>3819</v>
      </c>
      <c r="B8522" s="68" t="s">
        <v>3820</v>
      </c>
      <c r="C8522" s="68" t="s">
        <v>3805</v>
      </c>
      <c r="D8522" s="68" t="s">
        <v>3806</v>
      </c>
      <c r="E8522" s="68" t="s">
        <v>4645</v>
      </c>
      <c r="F8522" s="68" t="s">
        <v>4645</v>
      </c>
      <c r="G8522" s="68" t="s">
        <v>4563</v>
      </c>
      <c r="H8522" s="69">
        <v>15981808</v>
      </c>
      <c r="I8522" s="68" t="s">
        <v>5153</v>
      </c>
      <c r="J8522" s="70"/>
      <c r="K8522" s="68"/>
    </row>
    <row r="8523" spans="1:11">
      <c r="A8523" s="67" t="s">
        <v>3840</v>
      </c>
      <c r="B8523" s="68" t="s">
        <v>3841</v>
      </c>
      <c r="C8523" s="68" t="s">
        <v>3824</v>
      </c>
      <c r="D8523" s="68" t="s">
        <v>3825</v>
      </c>
      <c r="E8523" s="68" t="s">
        <v>4645</v>
      </c>
      <c r="F8523" s="68" t="s">
        <v>4645</v>
      </c>
      <c r="G8523" s="68" t="s">
        <v>4563</v>
      </c>
      <c r="H8523" s="69">
        <v>12741298</v>
      </c>
      <c r="I8523" s="68" t="s">
        <v>5153</v>
      </c>
      <c r="J8523" s="70"/>
      <c r="K8523" s="68"/>
    </row>
    <row r="8524" spans="1:11">
      <c r="A8524" s="67" t="s">
        <v>3842</v>
      </c>
      <c r="B8524" s="68" t="s">
        <v>3843</v>
      </c>
      <c r="C8524" s="68" t="s">
        <v>3824</v>
      </c>
      <c r="D8524" s="68" t="s">
        <v>3825</v>
      </c>
      <c r="E8524" s="68" t="s">
        <v>4645</v>
      </c>
      <c r="F8524" s="68" t="s">
        <v>4645</v>
      </c>
      <c r="G8524" s="68" t="s">
        <v>4563</v>
      </c>
      <c r="H8524" s="69">
        <v>24763061</v>
      </c>
      <c r="I8524" s="68" t="s">
        <v>5153</v>
      </c>
      <c r="J8524" s="70"/>
      <c r="K8524" s="68"/>
    </row>
    <row r="8525" spans="1:11">
      <c r="A8525" s="67" t="s">
        <v>4200</v>
      </c>
      <c r="B8525" s="68" t="s">
        <v>4201</v>
      </c>
      <c r="C8525" s="68" t="s">
        <v>3824</v>
      </c>
      <c r="D8525" s="68" t="s">
        <v>3825</v>
      </c>
      <c r="E8525" s="68" t="s">
        <v>4645</v>
      </c>
      <c r="F8525" s="68" t="s">
        <v>4645</v>
      </c>
      <c r="G8525" s="68" t="s">
        <v>4563</v>
      </c>
      <c r="H8525" s="69">
        <v>265000</v>
      </c>
      <c r="I8525" s="68" t="s">
        <v>5153</v>
      </c>
      <c r="J8525" s="70"/>
      <c r="K8525" s="68"/>
    </row>
    <row r="8526" spans="1:11">
      <c r="A8526" s="67" t="s">
        <v>3896</v>
      </c>
      <c r="B8526" s="68" t="s">
        <v>3897</v>
      </c>
      <c r="C8526" s="68" t="s">
        <v>3846</v>
      </c>
      <c r="D8526" s="68" t="s">
        <v>3847</v>
      </c>
      <c r="E8526" s="68" t="s">
        <v>4645</v>
      </c>
      <c r="F8526" s="68" t="s">
        <v>4645</v>
      </c>
      <c r="G8526" s="68" t="s">
        <v>4563</v>
      </c>
      <c r="H8526" s="69">
        <v>19380055</v>
      </c>
      <c r="I8526" s="68" t="s">
        <v>5153</v>
      </c>
      <c r="J8526" s="70"/>
      <c r="K8526" s="68"/>
    </row>
    <row r="8527" spans="1:11">
      <c r="A8527" s="67" t="s">
        <v>3918</v>
      </c>
      <c r="B8527" s="68" t="s">
        <v>3919</v>
      </c>
      <c r="C8527" s="68" t="s">
        <v>3900</v>
      </c>
      <c r="D8527" s="68" t="s">
        <v>3901</v>
      </c>
      <c r="E8527" s="68" t="s">
        <v>4645</v>
      </c>
      <c r="F8527" s="68" t="s">
        <v>4645</v>
      </c>
      <c r="G8527" s="68" t="s">
        <v>4563</v>
      </c>
      <c r="H8527" s="69">
        <v>2327837</v>
      </c>
      <c r="I8527" s="68" t="s">
        <v>5153</v>
      </c>
      <c r="J8527" s="70"/>
      <c r="K8527" s="68"/>
    </row>
    <row r="8528" spans="1:11">
      <c r="A8528" s="67" t="s">
        <v>3920</v>
      </c>
      <c r="B8528" s="68" t="s">
        <v>3921</v>
      </c>
      <c r="C8528" s="68" t="s">
        <v>3900</v>
      </c>
      <c r="D8528" s="68" t="s">
        <v>3901</v>
      </c>
      <c r="E8528" s="68" t="s">
        <v>4645</v>
      </c>
      <c r="F8528" s="68" t="s">
        <v>4645</v>
      </c>
      <c r="G8528" s="68" t="s">
        <v>4563</v>
      </c>
      <c r="H8528" s="69">
        <v>34735689</v>
      </c>
      <c r="I8528" s="68" t="s">
        <v>5153</v>
      </c>
      <c r="J8528" s="70"/>
      <c r="K8528" s="68"/>
    </row>
    <row r="8529" spans="1:11">
      <c r="A8529" s="67" t="s">
        <v>3966</v>
      </c>
      <c r="B8529" s="68" t="s">
        <v>3967</v>
      </c>
      <c r="C8529" s="68" t="s">
        <v>3952</v>
      </c>
      <c r="D8529" s="68" t="s">
        <v>3953</v>
      </c>
      <c r="E8529" s="68" t="s">
        <v>4645</v>
      </c>
      <c r="F8529" s="68" t="s">
        <v>4645</v>
      </c>
      <c r="G8529" s="68" t="s">
        <v>4563</v>
      </c>
      <c r="H8529" s="69">
        <v>265000</v>
      </c>
      <c r="I8529" s="68" t="s">
        <v>5153</v>
      </c>
      <c r="J8529" s="70"/>
      <c r="K8529" s="68"/>
    </row>
    <row r="8530" spans="1:11">
      <c r="A8530" s="67" t="s">
        <v>4082</v>
      </c>
      <c r="B8530" s="68" t="s">
        <v>4083</v>
      </c>
      <c r="C8530" s="68" t="s">
        <v>4072</v>
      </c>
      <c r="D8530" s="68" t="s">
        <v>4073</v>
      </c>
      <c r="E8530" s="68" t="s">
        <v>4645</v>
      </c>
      <c r="F8530" s="68" t="s">
        <v>4645</v>
      </c>
      <c r="G8530" s="68" t="s">
        <v>4563</v>
      </c>
      <c r="H8530" s="69">
        <v>1463890</v>
      </c>
      <c r="I8530" s="68" t="s">
        <v>5153</v>
      </c>
      <c r="J8530" s="70"/>
      <c r="K8530" s="68"/>
    </row>
    <row r="8531" spans="1:11">
      <c r="A8531" s="182" t="s">
        <v>4084</v>
      </c>
      <c r="B8531" s="183" t="s">
        <v>4085</v>
      </c>
      <c r="C8531" s="183" t="s">
        <v>4072</v>
      </c>
      <c r="D8531" s="183" t="s">
        <v>4073</v>
      </c>
      <c r="E8531" s="183" t="s">
        <v>4645</v>
      </c>
      <c r="F8531" s="183" t="s">
        <v>4645</v>
      </c>
      <c r="G8531" s="183" t="s">
        <v>4563</v>
      </c>
      <c r="H8531" s="184">
        <v>22925164</v>
      </c>
      <c r="I8531" s="183" t="s">
        <v>5153</v>
      </c>
      <c r="J8531" s="185"/>
      <c r="K8531" s="183"/>
    </row>
    <row r="8532" spans="1:11">
      <c r="A8532" s="67" t="s">
        <v>4096</v>
      </c>
      <c r="B8532" s="68" t="s">
        <v>4097</v>
      </c>
      <c r="C8532" s="68" t="s">
        <v>4088</v>
      </c>
      <c r="D8532" s="68" t="s">
        <v>4089</v>
      </c>
      <c r="E8532" s="68" t="s">
        <v>4645</v>
      </c>
      <c r="F8532" s="68" t="s">
        <v>4645</v>
      </c>
      <c r="G8532" s="68" t="s">
        <v>4563</v>
      </c>
      <c r="H8532" s="69">
        <v>1104641</v>
      </c>
      <c r="I8532" s="68" t="s">
        <v>5153</v>
      </c>
      <c r="J8532" s="70"/>
      <c r="K8532" s="68"/>
    </row>
    <row r="8533" spans="1:11">
      <c r="A8533" s="67" t="s">
        <v>4140</v>
      </c>
      <c r="B8533" s="68" t="s">
        <v>4141</v>
      </c>
      <c r="C8533" s="68" t="s">
        <v>4126</v>
      </c>
      <c r="D8533" s="68" t="s">
        <v>4127</v>
      </c>
      <c r="E8533" s="68" t="s">
        <v>4645</v>
      </c>
      <c r="F8533" s="68" t="s">
        <v>4645</v>
      </c>
      <c r="G8533" s="68" t="s">
        <v>4563</v>
      </c>
      <c r="H8533" s="69">
        <v>260000</v>
      </c>
      <c r="I8533" s="68" t="s">
        <v>5153</v>
      </c>
      <c r="J8533" s="70"/>
      <c r="K8533" s="68"/>
    </row>
    <row r="8534" spans="1:11">
      <c r="A8534" s="67" t="s">
        <v>4170</v>
      </c>
      <c r="B8534" s="68" t="s">
        <v>4171</v>
      </c>
      <c r="C8534" s="68" t="s">
        <v>4166</v>
      </c>
      <c r="D8534" s="68" t="s">
        <v>4167</v>
      </c>
      <c r="E8534" s="68" t="s">
        <v>4645</v>
      </c>
      <c r="F8534" s="68" t="s">
        <v>4645</v>
      </c>
      <c r="G8534" s="68" t="s">
        <v>4563</v>
      </c>
      <c r="H8534" s="69">
        <v>3428945</v>
      </c>
      <c r="I8534" s="68" t="s">
        <v>5153</v>
      </c>
      <c r="J8534" s="70"/>
      <c r="K8534" s="68"/>
    </row>
    <row r="8535" spans="1:11">
      <c r="A8535" s="67" t="s">
        <v>3621</v>
      </c>
      <c r="B8535" s="68" t="s">
        <v>3622</v>
      </c>
      <c r="C8535" s="68" t="s">
        <v>3607</v>
      </c>
      <c r="D8535" s="68" t="s">
        <v>3608</v>
      </c>
      <c r="E8535" s="68" t="s">
        <v>4645</v>
      </c>
      <c r="F8535" s="68" t="s">
        <v>4645</v>
      </c>
      <c r="G8535" s="68" t="s">
        <v>4563</v>
      </c>
      <c r="H8535" s="69">
        <v>23147497</v>
      </c>
      <c r="I8535" s="68" t="s">
        <v>5153</v>
      </c>
      <c r="J8535" s="70"/>
      <c r="K8535" s="68"/>
    </row>
    <row r="8536" spans="1:11">
      <c r="A8536" s="67" t="s">
        <v>3647</v>
      </c>
      <c r="B8536" s="68" t="s">
        <v>3648</v>
      </c>
      <c r="C8536" s="68" t="s">
        <v>3625</v>
      </c>
      <c r="D8536" s="68" t="s">
        <v>3626</v>
      </c>
      <c r="E8536" s="68" t="s">
        <v>4645</v>
      </c>
      <c r="F8536" s="68" t="s">
        <v>4645</v>
      </c>
      <c r="G8536" s="68" t="s">
        <v>4563</v>
      </c>
      <c r="H8536" s="69">
        <v>265000</v>
      </c>
      <c r="I8536" s="68" t="s">
        <v>5153</v>
      </c>
      <c r="J8536" s="70"/>
      <c r="K8536" s="68"/>
    </row>
    <row r="8537" spans="1:11">
      <c r="A8537" s="67" t="s">
        <v>3673</v>
      </c>
      <c r="B8537" s="68" t="s">
        <v>3674</v>
      </c>
      <c r="C8537" s="68" t="s">
        <v>3651</v>
      </c>
      <c r="D8537" s="68" t="s">
        <v>3652</v>
      </c>
      <c r="E8537" s="68" t="s">
        <v>4645</v>
      </c>
      <c r="F8537" s="68" t="s">
        <v>4645</v>
      </c>
      <c r="G8537" s="68" t="s">
        <v>4563</v>
      </c>
      <c r="H8537" s="69">
        <v>23450333</v>
      </c>
      <c r="I8537" s="68" t="s">
        <v>5153</v>
      </c>
      <c r="J8537" s="70"/>
      <c r="K8537" s="68"/>
    </row>
    <row r="8538" spans="1:11">
      <c r="A8538" s="67" t="s">
        <v>3743</v>
      </c>
      <c r="B8538" s="68" t="s">
        <v>3744</v>
      </c>
      <c r="C8538" s="68" t="s">
        <v>3693</v>
      </c>
      <c r="D8538" s="68" t="s">
        <v>3694</v>
      </c>
      <c r="E8538" s="68" t="s">
        <v>4645</v>
      </c>
      <c r="F8538" s="68" t="s">
        <v>4645</v>
      </c>
      <c r="G8538" s="68" t="s">
        <v>4563</v>
      </c>
      <c r="H8538" s="69">
        <v>26816706</v>
      </c>
      <c r="I8538" s="68" t="s">
        <v>5153</v>
      </c>
      <c r="J8538" s="70"/>
      <c r="K8538" s="68"/>
    </row>
    <row r="8539" spans="1:11">
      <c r="A8539" s="67" t="s">
        <v>3745</v>
      </c>
      <c r="B8539" s="68" t="s">
        <v>3746</v>
      </c>
      <c r="C8539" s="68" t="s">
        <v>3693</v>
      </c>
      <c r="D8539" s="68" t="s">
        <v>3694</v>
      </c>
      <c r="E8539" s="68" t="s">
        <v>4645</v>
      </c>
      <c r="F8539" s="68" t="s">
        <v>4645</v>
      </c>
      <c r="G8539" s="68" t="s">
        <v>4563</v>
      </c>
      <c r="H8539" s="69">
        <v>106405313</v>
      </c>
      <c r="I8539" s="68" t="s">
        <v>5153</v>
      </c>
      <c r="J8539" s="70"/>
      <c r="K8539" s="68"/>
    </row>
    <row r="8540" spans="1:11">
      <c r="A8540" s="67" t="s">
        <v>3759</v>
      </c>
      <c r="B8540" s="68" t="s">
        <v>3760</v>
      </c>
      <c r="C8540" s="68" t="s">
        <v>3749</v>
      </c>
      <c r="D8540" s="68" t="s">
        <v>3750</v>
      </c>
      <c r="E8540" s="68" t="s">
        <v>4645</v>
      </c>
      <c r="F8540" s="68" t="s">
        <v>4645</v>
      </c>
      <c r="G8540" s="68" t="s">
        <v>4563</v>
      </c>
      <c r="H8540" s="69">
        <v>1425000</v>
      </c>
      <c r="I8540" s="68" t="s">
        <v>5153</v>
      </c>
      <c r="J8540" s="70"/>
      <c r="K8540" s="68"/>
    </row>
    <row r="8541" spans="1:11">
      <c r="A8541" s="67" t="s">
        <v>3761</v>
      </c>
      <c r="B8541" s="68" t="s">
        <v>3762</v>
      </c>
      <c r="C8541" s="68" t="s">
        <v>3749</v>
      </c>
      <c r="D8541" s="68" t="s">
        <v>3750</v>
      </c>
      <c r="E8541" s="68" t="s">
        <v>4645</v>
      </c>
      <c r="F8541" s="68" t="s">
        <v>4645</v>
      </c>
      <c r="G8541" s="68" t="s">
        <v>4563</v>
      </c>
      <c r="H8541" s="69">
        <v>36942649</v>
      </c>
      <c r="I8541" s="68" t="s">
        <v>5153</v>
      </c>
      <c r="J8541" s="70"/>
      <c r="K8541" s="68"/>
    </row>
    <row r="8542" spans="1:11">
      <c r="A8542" s="67" t="s">
        <v>3777</v>
      </c>
      <c r="B8542" s="68" t="s">
        <v>3778</v>
      </c>
      <c r="C8542" s="68" t="s">
        <v>3765</v>
      </c>
      <c r="D8542" s="68" t="s">
        <v>3766</v>
      </c>
      <c r="E8542" s="68" t="s">
        <v>4645</v>
      </c>
      <c r="F8542" s="68" t="s">
        <v>4645</v>
      </c>
      <c r="G8542" s="68" t="s">
        <v>4563</v>
      </c>
      <c r="H8542" s="69">
        <v>52890884</v>
      </c>
      <c r="I8542" s="68" t="s">
        <v>5153</v>
      </c>
      <c r="J8542" s="70"/>
      <c r="K8542" s="68"/>
    </row>
    <row r="8543" spans="1:11">
      <c r="A8543" s="67" t="s">
        <v>3799</v>
      </c>
      <c r="B8543" s="68" t="s">
        <v>3800</v>
      </c>
      <c r="C8543" s="68" t="s">
        <v>3783</v>
      </c>
      <c r="D8543" s="68" t="s">
        <v>3784</v>
      </c>
      <c r="E8543" s="68" t="s">
        <v>4645</v>
      </c>
      <c r="F8543" s="68" t="s">
        <v>4645</v>
      </c>
      <c r="G8543" s="68" t="s">
        <v>4563</v>
      </c>
      <c r="H8543" s="69">
        <v>43287797</v>
      </c>
      <c r="I8543" s="68" t="s">
        <v>5153</v>
      </c>
      <c r="J8543" s="70"/>
      <c r="K8543" s="68"/>
    </row>
    <row r="8544" spans="1:11">
      <c r="A8544" s="67" t="s">
        <v>3819</v>
      </c>
      <c r="B8544" s="68" t="s">
        <v>3820</v>
      </c>
      <c r="C8544" s="68" t="s">
        <v>3805</v>
      </c>
      <c r="D8544" s="68" t="s">
        <v>3806</v>
      </c>
      <c r="E8544" s="68" t="s">
        <v>4645</v>
      </c>
      <c r="F8544" s="68" t="s">
        <v>4645</v>
      </c>
      <c r="G8544" s="68" t="s">
        <v>4563</v>
      </c>
      <c r="H8544" s="69">
        <v>10215016</v>
      </c>
      <c r="I8544" s="68" t="s">
        <v>5153</v>
      </c>
      <c r="J8544" s="70"/>
      <c r="K8544" s="68"/>
    </row>
    <row r="8545" spans="1:11">
      <c r="A8545" s="67" t="s">
        <v>3840</v>
      </c>
      <c r="B8545" s="68" t="s">
        <v>3841</v>
      </c>
      <c r="C8545" s="68" t="s">
        <v>3824</v>
      </c>
      <c r="D8545" s="68" t="s">
        <v>3825</v>
      </c>
      <c r="E8545" s="68" t="s">
        <v>4645</v>
      </c>
      <c r="F8545" s="68" t="s">
        <v>4645</v>
      </c>
      <c r="G8545" s="68" t="s">
        <v>4563</v>
      </c>
      <c r="H8545" s="69">
        <v>12484215</v>
      </c>
      <c r="I8545" s="68" t="s">
        <v>5153</v>
      </c>
      <c r="J8545" s="70"/>
      <c r="K8545" s="68"/>
    </row>
    <row r="8546" spans="1:11">
      <c r="A8546" s="67" t="s">
        <v>3842</v>
      </c>
      <c r="B8546" s="68" t="s">
        <v>3843</v>
      </c>
      <c r="C8546" s="68" t="s">
        <v>3824</v>
      </c>
      <c r="D8546" s="68" t="s">
        <v>3825</v>
      </c>
      <c r="E8546" s="68" t="s">
        <v>4645</v>
      </c>
      <c r="F8546" s="68" t="s">
        <v>4645</v>
      </c>
      <c r="G8546" s="68" t="s">
        <v>4563</v>
      </c>
      <c r="H8546" s="69">
        <v>24556479</v>
      </c>
      <c r="I8546" s="68" t="s">
        <v>5153</v>
      </c>
      <c r="J8546" s="70"/>
      <c r="K8546" s="68"/>
    </row>
    <row r="8547" spans="1:11">
      <c r="A8547" s="67" t="s">
        <v>4200</v>
      </c>
      <c r="B8547" s="68" t="s">
        <v>4201</v>
      </c>
      <c r="C8547" s="68" t="s">
        <v>3824</v>
      </c>
      <c r="D8547" s="68" t="s">
        <v>3825</v>
      </c>
      <c r="E8547" s="68" t="s">
        <v>4645</v>
      </c>
      <c r="F8547" s="68" t="s">
        <v>4645</v>
      </c>
      <c r="G8547" s="68" t="s">
        <v>4563</v>
      </c>
      <c r="H8547" s="69">
        <v>265000</v>
      </c>
      <c r="I8547" s="68" t="s">
        <v>5153</v>
      </c>
      <c r="J8547" s="70"/>
      <c r="K8547" s="68"/>
    </row>
    <row r="8548" spans="1:11">
      <c r="A8548" s="67" t="s">
        <v>3896</v>
      </c>
      <c r="B8548" s="68" t="s">
        <v>3897</v>
      </c>
      <c r="C8548" s="68" t="s">
        <v>3846</v>
      </c>
      <c r="D8548" s="68" t="s">
        <v>3847</v>
      </c>
      <c r="E8548" s="68" t="s">
        <v>4645</v>
      </c>
      <c r="F8548" s="68" t="s">
        <v>4645</v>
      </c>
      <c r="G8548" s="68" t="s">
        <v>4563</v>
      </c>
      <c r="H8548" s="69">
        <v>18659248</v>
      </c>
      <c r="I8548" s="68" t="s">
        <v>5153</v>
      </c>
      <c r="J8548" s="70"/>
      <c r="K8548" s="68"/>
    </row>
    <row r="8549" spans="1:11">
      <c r="A8549" s="67" t="s">
        <v>3918</v>
      </c>
      <c r="B8549" s="68" t="s">
        <v>3919</v>
      </c>
      <c r="C8549" s="68" t="s">
        <v>3900</v>
      </c>
      <c r="D8549" s="68" t="s">
        <v>3901</v>
      </c>
      <c r="E8549" s="68" t="s">
        <v>4645</v>
      </c>
      <c r="F8549" s="68" t="s">
        <v>4645</v>
      </c>
      <c r="G8549" s="68" t="s">
        <v>4563</v>
      </c>
      <c r="H8549" s="69">
        <v>2282411</v>
      </c>
      <c r="I8549" s="68" t="s">
        <v>5153</v>
      </c>
      <c r="J8549" s="70"/>
      <c r="K8549" s="68"/>
    </row>
    <row r="8550" spans="1:11">
      <c r="A8550" s="67" t="s">
        <v>3920</v>
      </c>
      <c r="B8550" s="68" t="s">
        <v>3921</v>
      </c>
      <c r="C8550" s="68" t="s">
        <v>3900</v>
      </c>
      <c r="D8550" s="68" t="s">
        <v>3901</v>
      </c>
      <c r="E8550" s="68" t="s">
        <v>4645</v>
      </c>
      <c r="F8550" s="68" t="s">
        <v>4645</v>
      </c>
      <c r="G8550" s="68" t="s">
        <v>4563</v>
      </c>
      <c r="H8550" s="69">
        <v>36739888</v>
      </c>
      <c r="I8550" s="68" t="s">
        <v>5153</v>
      </c>
      <c r="J8550" s="70"/>
      <c r="K8550" s="68"/>
    </row>
    <row r="8551" spans="1:11">
      <c r="A8551" s="67" t="s">
        <v>3966</v>
      </c>
      <c r="B8551" s="68" t="s">
        <v>3967</v>
      </c>
      <c r="C8551" s="68" t="s">
        <v>3952</v>
      </c>
      <c r="D8551" s="68" t="s">
        <v>3953</v>
      </c>
      <c r="E8551" s="68" t="s">
        <v>4645</v>
      </c>
      <c r="F8551" s="68" t="s">
        <v>4645</v>
      </c>
      <c r="G8551" s="68" t="s">
        <v>4563</v>
      </c>
      <c r="H8551" s="69">
        <v>265000</v>
      </c>
      <c r="I8551" s="68" t="s">
        <v>5153</v>
      </c>
      <c r="J8551" s="70"/>
      <c r="K8551" s="68"/>
    </row>
    <row r="8552" spans="1:11">
      <c r="A8552" s="67" t="s">
        <v>4082</v>
      </c>
      <c r="B8552" s="68" t="s">
        <v>4083</v>
      </c>
      <c r="C8552" s="68" t="s">
        <v>4072</v>
      </c>
      <c r="D8552" s="68" t="s">
        <v>4073</v>
      </c>
      <c r="E8552" s="68" t="s">
        <v>4645</v>
      </c>
      <c r="F8552" s="68" t="s">
        <v>4645</v>
      </c>
      <c r="G8552" s="68" t="s">
        <v>4563</v>
      </c>
      <c r="H8552" s="69">
        <v>1284303</v>
      </c>
      <c r="I8552" s="68" t="s">
        <v>5153</v>
      </c>
      <c r="J8552" s="70"/>
      <c r="K8552" s="68"/>
    </row>
    <row r="8553" spans="1:11">
      <c r="A8553" s="67" t="s">
        <v>4084</v>
      </c>
      <c r="B8553" s="68" t="s">
        <v>4085</v>
      </c>
      <c r="C8553" s="68" t="s">
        <v>4072</v>
      </c>
      <c r="D8553" s="68" t="s">
        <v>4073</v>
      </c>
      <c r="E8553" s="68" t="s">
        <v>4645</v>
      </c>
      <c r="F8553" s="68" t="s">
        <v>4645</v>
      </c>
      <c r="G8553" s="68" t="s">
        <v>4563</v>
      </c>
      <c r="H8553" s="69">
        <v>24868844</v>
      </c>
      <c r="I8553" s="68" t="s">
        <v>5153</v>
      </c>
      <c r="J8553" s="70"/>
      <c r="K8553" s="68"/>
    </row>
    <row r="8554" spans="1:11">
      <c r="A8554" s="67" t="s">
        <v>4096</v>
      </c>
      <c r="B8554" s="68" t="s">
        <v>4097</v>
      </c>
      <c r="C8554" s="68" t="s">
        <v>4088</v>
      </c>
      <c r="D8554" s="68" t="s">
        <v>4089</v>
      </c>
      <c r="E8554" s="68" t="s">
        <v>4645</v>
      </c>
      <c r="F8554" s="68" t="s">
        <v>4645</v>
      </c>
      <c r="G8554" s="68" t="s">
        <v>4563</v>
      </c>
      <c r="H8554" s="69">
        <v>1104641</v>
      </c>
      <c r="I8554" s="68" t="s">
        <v>5153</v>
      </c>
      <c r="J8554" s="70"/>
      <c r="K8554" s="68"/>
    </row>
    <row r="8555" spans="1:11">
      <c r="A8555" s="67" t="s">
        <v>4140</v>
      </c>
      <c r="B8555" s="68" t="s">
        <v>4141</v>
      </c>
      <c r="C8555" s="68" t="s">
        <v>4126</v>
      </c>
      <c r="D8555" s="68" t="s">
        <v>4127</v>
      </c>
      <c r="E8555" s="68" t="s">
        <v>4645</v>
      </c>
      <c r="F8555" s="68" t="s">
        <v>4645</v>
      </c>
      <c r="G8555" s="68" t="s">
        <v>4563</v>
      </c>
      <c r="H8555" s="69">
        <v>260000</v>
      </c>
      <c r="I8555" s="68" t="s">
        <v>5153</v>
      </c>
      <c r="J8555" s="70"/>
      <c r="K8555" s="68"/>
    </row>
    <row r="8556" spans="1:11">
      <c r="A8556" s="67" t="s">
        <v>4170</v>
      </c>
      <c r="B8556" s="68" t="s">
        <v>4171</v>
      </c>
      <c r="C8556" s="68" t="s">
        <v>4166</v>
      </c>
      <c r="D8556" s="68" t="s">
        <v>4167</v>
      </c>
      <c r="E8556" s="68" t="s">
        <v>4645</v>
      </c>
      <c r="F8556" s="68" t="s">
        <v>4645</v>
      </c>
      <c r="G8556" s="68" t="s">
        <v>4563</v>
      </c>
      <c r="H8556" s="69">
        <v>3367277</v>
      </c>
      <c r="I8556" s="68" t="s">
        <v>5153</v>
      </c>
      <c r="J8556" s="70"/>
      <c r="K8556" s="68"/>
    </row>
    <row r="8557" spans="1:11">
      <c r="A8557" s="67" t="s">
        <v>3599</v>
      </c>
      <c r="B8557" s="68" t="s">
        <v>3600</v>
      </c>
      <c r="C8557" s="68" t="s">
        <v>3583</v>
      </c>
      <c r="D8557" s="68" t="s">
        <v>3584</v>
      </c>
      <c r="E8557" s="68" t="s">
        <v>4646</v>
      </c>
      <c r="F8557" s="68" t="s">
        <v>4646</v>
      </c>
      <c r="G8557" s="68" t="s">
        <v>4567</v>
      </c>
      <c r="H8557" s="69">
        <v>2181500</v>
      </c>
      <c r="I8557" s="68" t="s">
        <v>5153</v>
      </c>
      <c r="J8557" s="70"/>
      <c r="K8557" s="68"/>
    </row>
    <row r="8558" spans="1:11">
      <c r="A8558" s="67" t="s">
        <v>3601</v>
      </c>
      <c r="B8558" s="68" t="s">
        <v>3602</v>
      </c>
      <c r="C8558" s="68" t="s">
        <v>3583</v>
      </c>
      <c r="D8558" s="68" t="s">
        <v>3584</v>
      </c>
      <c r="E8558" s="68" t="s">
        <v>4646</v>
      </c>
      <c r="F8558" s="68" t="s">
        <v>4646</v>
      </c>
      <c r="G8558" s="68" t="s">
        <v>4567</v>
      </c>
      <c r="H8558" s="69">
        <v>761933</v>
      </c>
      <c r="I8558" s="68" t="s">
        <v>5153</v>
      </c>
      <c r="J8558" s="70"/>
      <c r="K8558" s="68"/>
    </row>
    <row r="8559" spans="1:11">
      <c r="A8559" s="67" t="s">
        <v>3603</v>
      </c>
      <c r="B8559" s="68" t="s">
        <v>3604</v>
      </c>
      <c r="C8559" s="68" t="s">
        <v>3583</v>
      </c>
      <c r="D8559" s="68" t="s">
        <v>3584</v>
      </c>
      <c r="E8559" s="68" t="s">
        <v>4646</v>
      </c>
      <c r="F8559" s="68" t="s">
        <v>4646</v>
      </c>
      <c r="G8559" s="68" t="s">
        <v>4567</v>
      </c>
      <c r="H8559" s="69">
        <v>36341368</v>
      </c>
      <c r="I8559" s="68" t="s">
        <v>5153</v>
      </c>
      <c r="J8559" s="70"/>
      <c r="K8559" s="68"/>
    </row>
    <row r="8560" spans="1:11">
      <c r="A8560" s="67" t="s">
        <v>3619</v>
      </c>
      <c r="B8560" s="68" t="s">
        <v>3620</v>
      </c>
      <c r="C8560" s="68" t="s">
        <v>3607</v>
      </c>
      <c r="D8560" s="68" t="s">
        <v>3608</v>
      </c>
      <c r="E8560" s="68" t="s">
        <v>4646</v>
      </c>
      <c r="F8560" s="68" t="s">
        <v>4646</v>
      </c>
      <c r="G8560" s="68" t="s">
        <v>4567</v>
      </c>
      <c r="H8560" s="69">
        <v>197200</v>
      </c>
      <c r="I8560" s="68" t="s">
        <v>5153</v>
      </c>
      <c r="J8560" s="70"/>
      <c r="K8560" s="68"/>
    </row>
    <row r="8561" spans="1:11">
      <c r="A8561" s="67" t="s">
        <v>3647</v>
      </c>
      <c r="B8561" s="68" t="s">
        <v>3648</v>
      </c>
      <c r="C8561" s="68" t="s">
        <v>3625</v>
      </c>
      <c r="D8561" s="68" t="s">
        <v>3626</v>
      </c>
      <c r="E8561" s="68" t="s">
        <v>4646</v>
      </c>
      <c r="F8561" s="68" t="s">
        <v>4646</v>
      </c>
      <c r="G8561" s="68" t="s">
        <v>4567</v>
      </c>
      <c r="H8561" s="69">
        <v>1032386</v>
      </c>
      <c r="I8561" s="68" t="s">
        <v>5153</v>
      </c>
      <c r="J8561" s="70"/>
      <c r="K8561" s="68"/>
    </row>
    <row r="8562" spans="1:11">
      <c r="A8562" s="67" t="s">
        <v>3673</v>
      </c>
      <c r="B8562" s="68" t="s">
        <v>3674</v>
      </c>
      <c r="C8562" s="68" t="s">
        <v>3651</v>
      </c>
      <c r="D8562" s="68" t="s">
        <v>3652</v>
      </c>
      <c r="E8562" s="68" t="s">
        <v>4646</v>
      </c>
      <c r="F8562" s="68" t="s">
        <v>4646</v>
      </c>
      <c r="G8562" s="68" t="s">
        <v>4567</v>
      </c>
      <c r="H8562" s="69">
        <v>1223000</v>
      </c>
      <c r="I8562" s="68" t="s">
        <v>5153</v>
      </c>
      <c r="J8562" s="70"/>
      <c r="K8562" s="68"/>
    </row>
    <row r="8563" spans="1:11">
      <c r="A8563" s="67" t="s">
        <v>3743</v>
      </c>
      <c r="B8563" s="68" t="s">
        <v>3744</v>
      </c>
      <c r="C8563" s="68" t="s">
        <v>3693</v>
      </c>
      <c r="D8563" s="68" t="s">
        <v>3694</v>
      </c>
      <c r="E8563" s="68" t="s">
        <v>4646</v>
      </c>
      <c r="F8563" s="68" t="s">
        <v>4646</v>
      </c>
      <c r="G8563" s="68" t="s">
        <v>4567</v>
      </c>
      <c r="H8563" s="69">
        <v>21005791</v>
      </c>
      <c r="I8563" s="68" t="s">
        <v>5153</v>
      </c>
      <c r="J8563" s="70"/>
      <c r="K8563" s="68"/>
    </row>
    <row r="8564" spans="1:11">
      <c r="A8564" s="67" t="s">
        <v>3745</v>
      </c>
      <c r="B8564" s="68" t="s">
        <v>3746</v>
      </c>
      <c r="C8564" s="68" t="s">
        <v>3693</v>
      </c>
      <c r="D8564" s="68" t="s">
        <v>3694</v>
      </c>
      <c r="E8564" s="68" t="s">
        <v>4646</v>
      </c>
      <c r="F8564" s="68" t="s">
        <v>4646</v>
      </c>
      <c r="G8564" s="68" t="s">
        <v>4567</v>
      </c>
      <c r="H8564" s="69">
        <v>4869690</v>
      </c>
      <c r="I8564" s="68" t="s">
        <v>5153</v>
      </c>
      <c r="J8564" s="70"/>
      <c r="K8564" s="68"/>
    </row>
    <row r="8565" spans="1:11">
      <c r="A8565" s="67" t="s">
        <v>3759</v>
      </c>
      <c r="B8565" s="68" t="s">
        <v>3760</v>
      </c>
      <c r="C8565" s="68" t="s">
        <v>3749</v>
      </c>
      <c r="D8565" s="68" t="s">
        <v>3750</v>
      </c>
      <c r="E8565" s="68" t="s">
        <v>4646</v>
      </c>
      <c r="F8565" s="68" t="s">
        <v>4646</v>
      </c>
      <c r="G8565" s="68" t="s">
        <v>4567</v>
      </c>
      <c r="H8565" s="69">
        <v>102450</v>
      </c>
      <c r="I8565" s="68" t="s">
        <v>5153</v>
      </c>
      <c r="J8565" s="70"/>
      <c r="K8565" s="68"/>
    </row>
    <row r="8566" spans="1:11">
      <c r="A8566" s="67" t="s">
        <v>3761</v>
      </c>
      <c r="B8566" s="68" t="s">
        <v>3762</v>
      </c>
      <c r="C8566" s="68" t="s">
        <v>3749</v>
      </c>
      <c r="D8566" s="68" t="s">
        <v>3750</v>
      </c>
      <c r="E8566" s="68" t="s">
        <v>4646</v>
      </c>
      <c r="F8566" s="68" t="s">
        <v>4646</v>
      </c>
      <c r="G8566" s="68" t="s">
        <v>4567</v>
      </c>
      <c r="H8566" s="69">
        <v>97750</v>
      </c>
      <c r="I8566" s="68" t="s">
        <v>5153</v>
      </c>
      <c r="J8566" s="70"/>
      <c r="K8566" s="68"/>
    </row>
    <row r="8567" spans="1:11">
      <c r="A8567" s="67" t="s">
        <v>3777</v>
      </c>
      <c r="B8567" s="68" t="s">
        <v>3778</v>
      </c>
      <c r="C8567" s="68" t="s">
        <v>3765</v>
      </c>
      <c r="D8567" s="68" t="s">
        <v>3766</v>
      </c>
      <c r="E8567" s="68" t="s">
        <v>4646</v>
      </c>
      <c r="F8567" s="68" t="s">
        <v>4646</v>
      </c>
      <c r="G8567" s="68" t="s">
        <v>4567</v>
      </c>
      <c r="H8567" s="69">
        <v>887623</v>
      </c>
      <c r="I8567" s="68" t="s">
        <v>5153</v>
      </c>
      <c r="J8567" s="70"/>
      <c r="K8567" s="68"/>
    </row>
    <row r="8568" spans="1:11">
      <c r="A8568" s="67" t="s">
        <v>3799</v>
      </c>
      <c r="B8568" s="68" t="s">
        <v>3800</v>
      </c>
      <c r="C8568" s="68" t="s">
        <v>3783</v>
      </c>
      <c r="D8568" s="68" t="s">
        <v>3784</v>
      </c>
      <c r="E8568" s="68" t="s">
        <v>4646</v>
      </c>
      <c r="F8568" s="68" t="s">
        <v>4646</v>
      </c>
      <c r="G8568" s="68" t="s">
        <v>4567</v>
      </c>
      <c r="H8568" s="69">
        <v>1291382</v>
      </c>
      <c r="I8568" s="68" t="s">
        <v>5153</v>
      </c>
      <c r="J8568" s="70"/>
      <c r="K8568" s="68"/>
    </row>
    <row r="8569" spans="1:11">
      <c r="A8569" s="67" t="s">
        <v>3819</v>
      </c>
      <c r="B8569" s="68" t="s">
        <v>3820</v>
      </c>
      <c r="C8569" s="68" t="s">
        <v>3805</v>
      </c>
      <c r="D8569" s="68" t="s">
        <v>3806</v>
      </c>
      <c r="E8569" s="68" t="s">
        <v>4646</v>
      </c>
      <c r="F8569" s="68" t="s">
        <v>4646</v>
      </c>
      <c r="G8569" s="68" t="s">
        <v>4567</v>
      </c>
      <c r="H8569" s="69">
        <v>2061587</v>
      </c>
      <c r="I8569" s="68" t="s">
        <v>5153</v>
      </c>
      <c r="J8569" s="70"/>
      <c r="K8569" s="68"/>
    </row>
    <row r="8570" spans="1:11">
      <c r="A8570" s="67" t="s">
        <v>3840</v>
      </c>
      <c r="B8570" s="68" t="s">
        <v>3841</v>
      </c>
      <c r="C8570" s="68" t="s">
        <v>3824</v>
      </c>
      <c r="D8570" s="68" t="s">
        <v>3825</v>
      </c>
      <c r="E8570" s="68" t="s">
        <v>4646</v>
      </c>
      <c r="F8570" s="68" t="s">
        <v>4646</v>
      </c>
      <c r="G8570" s="68" t="s">
        <v>4567</v>
      </c>
      <c r="H8570" s="69">
        <v>119783</v>
      </c>
      <c r="I8570" s="68" t="s">
        <v>5153</v>
      </c>
      <c r="J8570" s="70"/>
      <c r="K8570" s="68"/>
    </row>
    <row r="8571" spans="1:11">
      <c r="A8571" s="67" t="s">
        <v>3842</v>
      </c>
      <c r="B8571" s="68" t="s">
        <v>3843</v>
      </c>
      <c r="C8571" s="68" t="s">
        <v>3824</v>
      </c>
      <c r="D8571" s="68" t="s">
        <v>3825</v>
      </c>
      <c r="E8571" s="68" t="s">
        <v>4646</v>
      </c>
      <c r="F8571" s="68" t="s">
        <v>4646</v>
      </c>
      <c r="G8571" s="68" t="s">
        <v>4567</v>
      </c>
      <c r="H8571" s="69">
        <v>855005</v>
      </c>
      <c r="I8571" s="68" t="s">
        <v>5153</v>
      </c>
      <c r="J8571" s="70"/>
      <c r="K8571" s="68"/>
    </row>
    <row r="8572" spans="1:11">
      <c r="A8572" s="67" t="s">
        <v>3896</v>
      </c>
      <c r="B8572" s="68" t="s">
        <v>3897</v>
      </c>
      <c r="C8572" s="68" t="s">
        <v>3846</v>
      </c>
      <c r="D8572" s="68" t="s">
        <v>3847</v>
      </c>
      <c r="E8572" s="68" t="s">
        <v>4646</v>
      </c>
      <c r="F8572" s="68" t="s">
        <v>4646</v>
      </c>
      <c r="G8572" s="68" t="s">
        <v>4567</v>
      </c>
      <c r="H8572" s="69">
        <v>4898620</v>
      </c>
      <c r="I8572" s="68" t="s">
        <v>5153</v>
      </c>
      <c r="J8572" s="70"/>
      <c r="K8572" s="68"/>
    </row>
    <row r="8573" spans="1:11">
      <c r="A8573" s="67" t="s">
        <v>3918</v>
      </c>
      <c r="B8573" s="68" t="s">
        <v>3919</v>
      </c>
      <c r="C8573" s="68" t="s">
        <v>3900</v>
      </c>
      <c r="D8573" s="68" t="s">
        <v>3901</v>
      </c>
      <c r="E8573" s="68" t="s">
        <v>4646</v>
      </c>
      <c r="F8573" s="68" t="s">
        <v>4646</v>
      </c>
      <c r="G8573" s="68" t="s">
        <v>4567</v>
      </c>
      <c r="H8573" s="69">
        <v>102450</v>
      </c>
      <c r="I8573" s="68" t="s">
        <v>5153</v>
      </c>
      <c r="J8573" s="70"/>
      <c r="K8573" s="68"/>
    </row>
    <row r="8574" spans="1:11">
      <c r="A8574" s="67" t="s">
        <v>3920</v>
      </c>
      <c r="B8574" s="68" t="s">
        <v>3921</v>
      </c>
      <c r="C8574" s="68" t="s">
        <v>3900</v>
      </c>
      <c r="D8574" s="68" t="s">
        <v>3901</v>
      </c>
      <c r="E8574" s="68" t="s">
        <v>4646</v>
      </c>
      <c r="F8574" s="68" t="s">
        <v>4646</v>
      </c>
      <c r="G8574" s="68" t="s">
        <v>4567</v>
      </c>
      <c r="H8574" s="69">
        <v>2877598</v>
      </c>
      <c r="I8574" s="68" t="s">
        <v>5153</v>
      </c>
      <c r="J8574" s="70"/>
      <c r="K8574" s="68"/>
    </row>
    <row r="8575" spans="1:11">
      <c r="A8575" s="67" t="s">
        <v>3946</v>
      </c>
      <c r="B8575" s="68" t="s">
        <v>3947</v>
      </c>
      <c r="C8575" s="68" t="s">
        <v>3924</v>
      </c>
      <c r="D8575" s="68" t="s">
        <v>3925</v>
      </c>
      <c r="E8575" s="68" t="s">
        <v>4646</v>
      </c>
      <c r="F8575" s="68" t="s">
        <v>4646</v>
      </c>
      <c r="G8575" s="68" t="s">
        <v>4567</v>
      </c>
      <c r="H8575" s="69">
        <v>102450</v>
      </c>
      <c r="I8575" s="68" t="s">
        <v>5153</v>
      </c>
      <c r="J8575" s="70"/>
      <c r="K8575" s="68"/>
    </row>
    <row r="8576" spans="1:11">
      <c r="A8576" s="67" t="s">
        <v>3948</v>
      </c>
      <c r="B8576" s="68" t="s">
        <v>3949</v>
      </c>
      <c r="C8576" s="68" t="s">
        <v>3924</v>
      </c>
      <c r="D8576" s="68" t="s">
        <v>3925</v>
      </c>
      <c r="E8576" s="68" t="s">
        <v>4646</v>
      </c>
      <c r="F8576" s="68" t="s">
        <v>4646</v>
      </c>
      <c r="G8576" s="68" t="s">
        <v>4567</v>
      </c>
      <c r="H8576" s="69">
        <v>2002500</v>
      </c>
      <c r="I8576" s="68" t="s">
        <v>5153</v>
      </c>
      <c r="J8576" s="70"/>
      <c r="K8576" s="68"/>
    </row>
    <row r="8577" spans="1:11">
      <c r="A8577" s="67" t="s">
        <v>3964</v>
      </c>
      <c r="B8577" s="68" t="s">
        <v>3965</v>
      </c>
      <c r="C8577" s="68" t="s">
        <v>3952</v>
      </c>
      <c r="D8577" s="68" t="s">
        <v>3953</v>
      </c>
      <c r="E8577" s="68" t="s">
        <v>4646</v>
      </c>
      <c r="F8577" s="68" t="s">
        <v>4646</v>
      </c>
      <c r="G8577" s="68" t="s">
        <v>4567</v>
      </c>
      <c r="H8577" s="69">
        <v>535989</v>
      </c>
      <c r="I8577" s="68" t="s">
        <v>5153</v>
      </c>
      <c r="J8577" s="70"/>
      <c r="K8577" s="68"/>
    </row>
    <row r="8578" spans="1:11">
      <c r="A8578" s="67" t="s">
        <v>3998</v>
      </c>
      <c r="B8578" s="68" t="s">
        <v>3999</v>
      </c>
      <c r="C8578" s="68" t="s">
        <v>3970</v>
      </c>
      <c r="D8578" s="68" t="s">
        <v>3971</v>
      </c>
      <c r="E8578" s="68" t="s">
        <v>4646</v>
      </c>
      <c r="F8578" s="68" t="s">
        <v>4646</v>
      </c>
      <c r="G8578" s="68" t="s">
        <v>4567</v>
      </c>
      <c r="H8578" s="69">
        <v>329084</v>
      </c>
      <c r="I8578" s="68" t="s">
        <v>5153</v>
      </c>
      <c r="J8578" s="70"/>
      <c r="K8578" s="68"/>
    </row>
    <row r="8579" spans="1:11">
      <c r="A8579" s="67" t="s">
        <v>4000</v>
      </c>
      <c r="B8579" s="68" t="s">
        <v>4001</v>
      </c>
      <c r="C8579" s="68" t="s">
        <v>3970</v>
      </c>
      <c r="D8579" s="68" t="s">
        <v>3971</v>
      </c>
      <c r="E8579" s="68" t="s">
        <v>4646</v>
      </c>
      <c r="F8579" s="68" t="s">
        <v>4646</v>
      </c>
      <c r="G8579" s="68" t="s">
        <v>4567</v>
      </c>
      <c r="H8579" s="69">
        <v>2565362</v>
      </c>
      <c r="I8579" s="68" t="s">
        <v>5153</v>
      </c>
      <c r="J8579" s="70"/>
      <c r="K8579" s="68"/>
    </row>
    <row r="8580" spans="1:11">
      <c r="A8580" s="67" t="s">
        <v>4018</v>
      </c>
      <c r="B8580" s="68" t="s">
        <v>4019</v>
      </c>
      <c r="C8580" s="68" t="s">
        <v>4004</v>
      </c>
      <c r="D8580" s="68" t="s">
        <v>4005</v>
      </c>
      <c r="E8580" s="68" t="s">
        <v>4646</v>
      </c>
      <c r="F8580" s="68" t="s">
        <v>4646</v>
      </c>
      <c r="G8580" s="68" t="s">
        <v>4567</v>
      </c>
      <c r="H8580" s="69">
        <v>522217</v>
      </c>
      <c r="I8580" s="68" t="s">
        <v>5153</v>
      </c>
      <c r="J8580" s="70"/>
      <c r="K8580" s="68"/>
    </row>
    <row r="8581" spans="1:11">
      <c r="A8581" s="67" t="s">
        <v>4038</v>
      </c>
      <c r="B8581" s="68" t="s">
        <v>4039</v>
      </c>
      <c r="C8581" s="68" t="s">
        <v>4022</v>
      </c>
      <c r="D8581" s="68" t="s">
        <v>4023</v>
      </c>
      <c r="E8581" s="68" t="s">
        <v>4646</v>
      </c>
      <c r="F8581" s="68" t="s">
        <v>4646</v>
      </c>
      <c r="G8581" s="68" t="s">
        <v>4567</v>
      </c>
      <c r="H8581" s="69">
        <v>2314275</v>
      </c>
      <c r="I8581" s="68" t="s">
        <v>5153</v>
      </c>
      <c r="J8581" s="70"/>
      <c r="K8581" s="68"/>
    </row>
    <row r="8582" spans="1:11">
      <c r="A8582" s="67" t="s">
        <v>4068</v>
      </c>
      <c r="B8582" s="68" t="s">
        <v>4069</v>
      </c>
      <c r="C8582" s="68" t="s">
        <v>4042</v>
      </c>
      <c r="D8582" s="68" t="s">
        <v>4043</v>
      </c>
      <c r="E8582" s="68" t="s">
        <v>4646</v>
      </c>
      <c r="F8582" s="68" t="s">
        <v>4646</v>
      </c>
      <c r="G8582" s="68" t="s">
        <v>4567</v>
      </c>
      <c r="H8582" s="69">
        <v>289698</v>
      </c>
      <c r="I8582" s="68" t="s">
        <v>5153</v>
      </c>
      <c r="J8582" s="70"/>
      <c r="K8582" s="68"/>
    </row>
    <row r="8583" spans="1:11">
      <c r="A8583" s="67" t="s">
        <v>4084</v>
      </c>
      <c r="B8583" s="68" t="s">
        <v>4085</v>
      </c>
      <c r="C8583" s="68" t="s">
        <v>4072</v>
      </c>
      <c r="D8583" s="68" t="s">
        <v>4073</v>
      </c>
      <c r="E8583" s="68" t="s">
        <v>4646</v>
      </c>
      <c r="F8583" s="68" t="s">
        <v>4646</v>
      </c>
      <c r="G8583" s="68" t="s">
        <v>4567</v>
      </c>
      <c r="H8583" s="69">
        <v>3694863</v>
      </c>
      <c r="I8583" s="68" t="s">
        <v>5153</v>
      </c>
      <c r="J8583" s="70"/>
      <c r="K8583" s="68"/>
    </row>
    <row r="8584" spans="1:11">
      <c r="A8584" s="67" t="s">
        <v>4094</v>
      </c>
      <c r="B8584" s="68" t="s">
        <v>4095</v>
      </c>
      <c r="C8584" s="68" t="s">
        <v>4088</v>
      </c>
      <c r="D8584" s="68" t="s">
        <v>4089</v>
      </c>
      <c r="E8584" s="68" t="s">
        <v>4646</v>
      </c>
      <c r="F8584" s="68" t="s">
        <v>4646</v>
      </c>
      <c r="G8584" s="68" t="s">
        <v>4567</v>
      </c>
      <c r="H8584" s="69">
        <v>256550</v>
      </c>
      <c r="I8584" s="68" t="s">
        <v>5153</v>
      </c>
      <c r="J8584" s="70"/>
      <c r="K8584" s="68"/>
    </row>
    <row r="8585" spans="1:11">
      <c r="A8585" s="67" t="s">
        <v>4096</v>
      </c>
      <c r="B8585" s="68" t="s">
        <v>4097</v>
      </c>
      <c r="C8585" s="68" t="s">
        <v>4088</v>
      </c>
      <c r="D8585" s="68" t="s">
        <v>4089</v>
      </c>
      <c r="E8585" s="68" t="s">
        <v>4646</v>
      </c>
      <c r="F8585" s="68" t="s">
        <v>4646</v>
      </c>
      <c r="G8585" s="68" t="s">
        <v>4567</v>
      </c>
      <c r="H8585" s="69">
        <v>1128739</v>
      </c>
      <c r="I8585" s="68" t="s">
        <v>5153</v>
      </c>
      <c r="J8585" s="70"/>
      <c r="K8585" s="68"/>
    </row>
    <row r="8586" spans="1:11">
      <c r="A8586" s="67" t="s">
        <v>4112</v>
      </c>
      <c r="B8586" s="68" t="s">
        <v>4113</v>
      </c>
      <c r="C8586" s="68" t="s">
        <v>4100</v>
      </c>
      <c r="D8586" s="68" t="s">
        <v>4101</v>
      </c>
      <c r="E8586" s="68" t="s">
        <v>4646</v>
      </c>
      <c r="F8586" s="68" t="s">
        <v>4646</v>
      </c>
      <c r="G8586" s="68" t="s">
        <v>4567</v>
      </c>
      <c r="H8586" s="69">
        <v>5585209</v>
      </c>
      <c r="I8586" s="68" t="s">
        <v>5153</v>
      </c>
      <c r="J8586" s="70"/>
      <c r="K8586" s="68"/>
    </row>
    <row r="8587" spans="1:11">
      <c r="A8587" s="67" t="s">
        <v>4114</v>
      </c>
      <c r="B8587" s="68" t="s">
        <v>4115</v>
      </c>
      <c r="C8587" s="68" t="s">
        <v>4100</v>
      </c>
      <c r="D8587" s="68" t="s">
        <v>4101</v>
      </c>
      <c r="E8587" s="68" t="s">
        <v>4646</v>
      </c>
      <c r="F8587" s="68" t="s">
        <v>4646</v>
      </c>
      <c r="G8587" s="68" t="s">
        <v>4567</v>
      </c>
      <c r="H8587" s="69">
        <v>696895</v>
      </c>
      <c r="I8587" s="68" t="s">
        <v>5153</v>
      </c>
      <c r="J8587" s="70"/>
      <c r="K8587" s="68"/>
    </row>
    <row r="8588" spans="1:11">
      <c r="A8588" s="67" t="s">
        <v>4122</v>
      </c>
      <c r="B8588" s="68" t="s">
        <v>4123</v>
      </c>
      <c r="C8588" s="68" t="s">
        <v>4118</v>
      </c>
      <c r="D8588" s="68" t="s">
        <v>4119</v>
      </c>
      <c r="E8588" s="68" t="s">
        <v>4646</v>
      </c>
      <c r="F8588" s="68" t="s">
        <v>4646</v>
      </c>
      <c r="G8588" s="68" t="s">
        <v>4567</v>
      </c>
      <c r="H8588" s="69">
        <v>2389861</v>
      </c>
      <c r="I8588" s="68" t="s">
        <v>5153</v>
      </c>
      <c r="J8588" s="70"/>
      <c r="K8588" s="68"/>
    </row>
    <row r="8589" spans="1:11">
      <c r="A8589" s="67" t="s">
        <v>4154</v>
      </c>
      <c r="B8589" s="68" t="s">
        <v>4155</v>
      </c>
      <c r="C8589" s="68" t="s">
        <v>4152</v>
      </c>
      <c r="D8589" s="68" t="s">
        <v>4153</v>
      </c>
      <c r="E8589" s="68" t="s">
        <v>4646</v>
      </c>
      <c r="F8589" s="68" t="s">
        <v>4646</v>
      </c>
      <c r="G8589" s="68" t="s">
        <v>4567</v>
      </c>
      <c r="H8589" s="69">
        <v>134656</v>
      </c>
      <c r="I8589" s="68" t="s">
        <v>5153</v>
      </c>
      <c r="J8589" s="70"/>
      <c r="K8589" s="68"/>
    </row>
    <row r="8590" spans="1:11">
      <c r="A8590" s="67" t="s">
        <v>4160</v>
      </c>
      <c r="B8590" s="68" t="s">
        <v>4161</v>
      </c>
      <c r="C8590" s="68" t="s">
        <v>4158</v>
      </c>
      <c r="D8590" s="68" t="s">
        <v>4159</v>
      </c>
      <c r="E8590" s="68" t="s">
        <v>4646</v>
      </c>
      <c r="F8590" s="68" t="s">
        <v>4646</v>
      </c>
      <c r="G8590" s="68" t="s">
        <v>4567</v>
      </c>
      <c r="H8590" s="69">
        <v>339229</v>
      </c>
      <c r="I8590" s="68" t="s">
        <v>5153</v>
      </c>
      <c r="J8590" s="70"/>
      <c r="K8590" s="68"/>
    </row>
    <row r="8591" spans="1:11">
      <c r="A8591" s="67" t="s">
        <v>4162</v>
      </c>
      <c r="B8591" s="68" t="s">
        <v>4163</v>
      </c>
      <c r="C8591" s="68" t="s">
        <v>4158</v>
      </c>
      <c r="D8591" s="68" t="s">
        <v>4159</v>
      </c>
      <c r="E8591" s="68" t="s">
        <v>4646</v>
      </c>
      <c r="F8591" s="68" t="s">
        <v>4646</v>
      </c>
      <c r="G8591" s="68" t="s">
        <v>4567</v>
      </c>
      <c r="H8591" s="69">
        <v>730010</v>
      </c>
      <c r="I8591" s="68" t="s">
        <v>5153</v>
      </c>
      <c r="J8591" s="70"/>
      <c r="K8591" s="68"/>
    </row>
    <row r="8592" spans="1:11">
      <c r="A8592" s="67" t="s">
        <v>3599</v>
      </c>
      <c r="B8592" s="68" t="s">
        <v>3600</v>
      </c>
      <c r="C8592" s="68" t="s">
        <v>3583</v>
      </c>
      <c r="D8592" s="68" t="s">
        <v>3584</v>
      </c>
      <c r="E8592" s="68" t="s">
        <v>4646</v>
      </c>
      <c r="F8592" s="68" t="s">
        <v>4646</v>
      </c>
      <c r="G8592" s="68" t="s">
        <v>4567</v>
      </c>
      <c r="H8592" s="69">
        <v>2181503</v>
      </c>
      <c r="I8592" s="68" t="s">
        <v>5153</v>
      </c>
      <c r="J8592" s="70"/>
      <c r="K8592" s="68"/>
    </row>
    <row r="8593" spans="1:11">
      <c r="A8593" s="67" t="s">
        <v>3601</v>
      </c>
      <c r="B8593" s="68" t="s">
        <v>3602</v>
      </c>
      <c r="C8593" s="68" t="s">
        <v>3583</v>
      </c>
      <c r="D8593" s="68" t="s">
        <v>3584</v>
      </c>
      <c r="E8593" s="68" t="s">
        <v>4646</v>
      </c>
      <c r="F8593" s="68" t="s">
        <v>4646</v>
      </c>
      <c r="G8593" s="68" t="s">
        <v>4567</v>
      </c>
      <c r="H8593" s="69">
        <v>761933</v>
      </c>
      <c r="I8593" s="68" t="s">
        <v>5153</v>
      </c>
      <c r="J8593" s="70"/>
      <c r="K8593" s="68"/>
    </row>
    <row r="8594" spans="1:11">
      <c r="A8594" s="67" t="s">
        <v>3603</v>
      </c>
      <c r="B8594" s="68" t="s">
        <v>3604</v>
      </c>
      <c r="C8594" s="68" t="s">
        <v>3583</v>
      </c>
      <c r="D8594" s="68" t="s">
        <v>3584</v>
      </c>
      <c r="E8594" s="68" t="s">
        <v>4646</v>
      </c>
      <c r="F8594" s="68" t="s">
        <v>4646</v>
      </c>
      <c r="G8594" s="68" t="s">
        <v>4567</v>
      </c>
      <c r="H8594" s="69">
        <v>36341334</v>
      </c>
      <c r="I8594" s="68" t="s">
        <v>5153</v>
      </c>
      <c r="J8594" s="70"/>
      <c r="K8594" s="68"/>
    </row>
    <row r="8595" spans="1:11">
      <c r="A8595" s="67" t="s">
        <v>3619</v>
      </c>
      <c r="B8595" s="68" t="s">
        <v>3620</v>
      </c>
      <c r="C8595" s="68" t="s">
        <v>3607</v>
      </c>
      <c r="D8595" s="68" t="s">
        <v>3608</v>
      </c>
      <c r="E8595" s="68" t="s">
        <v>4646</v>
      </c>
      <c r="F8595" s="68" t="s">
        <v>4646</v>
      </c>
      <c r="G8595" s="68" t="s">
        <v>4567</v>
      </c>
      <c r="H8595" s="69">
        <v>131467</v>
      </c>
      <c r="I8595" s="68" t="s">
        <v>5153</v>
      </c>
      <c r="J8595" s="70"/>
      <c r="K8595" s="68"/>
    </row>
    <row r="8596" spans="1:11">
      <c r="A8596" s="67" t="s">
        <v>3647</v>
      </c>
      <c r="B8596" s="68" t="s">
        <v>3648</v>
      </c>
      <c r="C8596" s="68" t="s">
        <v>3625</v>
      </c>
      <c r="D8596" s="68" t="s">
        <v>3626</v>
      </c>
      <c r="E8596" s="68" t="s">
        <v>4646</v>
      </c>
      <c r="F8596" s="68" t="s">
        <v>4646</v>
      </c>
      <c r="G8596" s="68" t="s">
        <v>4567</v>
      </c>
      <c r="H8596" s="69">
        <v>875000</v>
      </c>
      <c r="I8596" s="68" t="s">
        <v>5153</v>
      </c>
      <c r="J8596" s="70"/>
      <c r="K8596" s="68"/>
    </row>
    <row r="8597" spans="1:11">
      <c r="A8597" s="67" t="s">
        <v>3673</v>
      </c>
      <c r="B8597" s="68" t="s">
        <v>3674</v>
      </c>
      <c r="C8597" s="68" t="s">
        <v>3651</v>
      </c>
      <c r="D8597" s="68" t="s">
        <v>3652</v>
      </c>
      <c r="E8597" s="68" t="s">
        <v>4646</v>
      </c>
      <c r="F8597" s="68" t="s">
        <v>4646</v>
      </c>
      <c r="G8597" s="68" t="s">
        <v>4567</v>
      </c>
      <c r="H8597" s="69">
        <v>1222998</v>
      </c>
      <c r="I8597" s="68" t="s">
        <v>5153</v>
      </c>
      <c r="J8597" s="70"/>
      <c r="K8597" s="68"/>
    </row>
    <row r="8598" spans="1:11">
      <c r="A8598" s="67" t="s">
        <v>3743</v>
      </c>
      <c r="B8598" s="68" t="s">
        <v>3744</v>
      </c>
      <c r="C8598" s="68" t="s">
        <v>3693</v>
      </c>
      <c r="D8598" s="68" t="s">
        <v>3694</v>
      </c>
      <c r="E8598" s="68" t="s">
        <v>4646</v>
      </c>
      <c r="F8598" s="68" t="s">
        <v>4646</v>
      </c>
      <c r="G8598" s="68" t="s">
        <v>4567</v>
      </c>
      <c r="H8598" s="69">
        <v>21005783</v>
      </c>
      <c r="I8598" s="68" t="s">
        <v>5153</v>
      </c>
      <c r="J8598" s="70"/>
      <c r="K8598" s="68"/>
    </row>
    <row r="8599" spans="1:11">
      <c r="A8599" s="67" t="s">
        <v>3745</v>
      </c>
      <c r="B8599" s="68" t="s">
        <v>3746</v>
      </c>
      <c r="C8599" s="68" t="s">
        <v>3693</v>
      </c>
      <c r="D8599" s="68" t="s">
        <v>3694</v>
      </c>
      <c r="E8599" s="68" t="s">
        <v>4646</v>
      </c>
      <c r="F8599" s="68" t="s">
        <v>4646</v>
      </c>
      <c r="G8599" s="68" t="s">
        <v>4567</v>
      </c>
      <c r="H8599" s="69">
        <v>5012190</v>
      </c>
      <c r="I8599" s="68" t="s">
        <v>5153</v>
      </c>
      <c r="J8599" s="70"/>
      <c r="K8599" s="68"/>
    </row>
    <row r="8600" spans="1:11">
      <c r="A8600" s="67" t="s">
        <v>3759</v>
      </c>
      <c r="B8600" s="68" t="s">
        <v>3760</v>
      </c>
      <c r="C8600" s="68" t="s">
        <v>3749</v>
      </c>
      <c r="D8600" s="68" t="s">
        <v>3750</v>
      </c>
      <c r="E8600" s="68" t="s">
        <v>4646</v>
      </c>
      <c r="F8600" s="68" t="s">
        <v>4646</v>
      </c>
      <c r="G8600" s="68" t="s">
        <v>4567</v>
      </c>
      <c r="H8600" s="69">
        <v>102450</v>
      </c>
      <c r="I8600" s="68" t="s">
        <v>5153</v>
      </c>
      <c r="J8600" s="70"/>
      <c r="K8600" s="68"/>
    </row>
    <row r="8601" spans="1:11">
      <c r="A8601" s="67" t="s">
        <v>3761</v>
      </c>
      <c r="B8601" s="68" t="s">
        <v>3762</v>
      </c>
      <c r="C8601" s="68" t="s">
        <v>3749</v>
      </c>
      <c r="D8601" s="68" t="s">
        <v>3750</v>
      </c>
      <c r="E8601" s="68" t="s">
        <v>4646</v>
      </c>
      <c r="F8601" s="68" t="s">
        <v>4646</v>
      </c>
      <c r="G8601" s="68" t="s">
        <v>4567</v>
      </c>
      <c r="H8601" s="69">
        <v>97750</v>
      </c>
      <c r="I8601" s="68" t="s">
        <v>5153</v>
      </c>
      <c r="J8601" s="70"/>
      <c r="K8601" s="68"/>
    </row>
    <row r="8602" spans="1:11">
      <c r="A8602" s="67" t="s">
        <v>3777</v>
      </c>
      <c r="B8602" s="68" t="s">
        <v>3778</v>
      </c>
      <c r="C8602" s="68" t="s">
        <v>3765</v>
      </c>
      <c r="D8602" s="68" t="s">
        <v>3766</v>
      </c>
      <c r="E8602" s="68" t="s">
        <v>4646</v>
      </c>
      <c r="F8602" s="68" t="s">
        <v>4646</v>
      </c>
      <c r="G8602" s="68" t="s">
        <v>4567</v>
      </c>
      <c r="H8602" s="69">
        <v>887623</v>
      </c>
      <c r="I8602" s="68" t="s">
        <v>5153</v>
      </c>
      <c r="J8602" s="70"/>
      <c r="K8602" s="68"/>
    </row>
    <row r="8603" spans="1:11">
      <c r="A8603" s="67" t="s">
        <v>3799</v>
      </c>
      <c r="B8603" s="68" t="s">
        <v>3800</v>
      </c>
      <c r="C8603" s="68" t="s">
        <v>3783</v>
      </c>
      <c r="D8603" s="68" t="s">
        <v>3784</v>
      </c>
      <c r="E8603" s="68" t="s">
        <v>4646</v>
      </c>
      <c r="F8603" s="68" t="s">
        <v>4646</v>
      </c>
      <c r="G8603" s="68" t="s">
        <v>4567</v>
      </c>
      <c r="H8603" s="69">
        <v>1291381</v>
      </c>
      <c r="I8603" s="68" t="s">
        <v>5153</v>
      </c>
      <c r="J8603" s="70"/>
      <c r="K8603" s="68"/>
    </row>
    <row r="8604" spans="1:11">
      <c r="A8604" s="67" t="s">
        <v>3819</v>
      </c>
      <c r="B8604" s="68" t="s">
        <v>3820</v>
      </c>
      <c r="C8604" s="68" t="s">
        <v>3805</v>
      </c>
      <c r="D8604" s="68" t="s">
        <v>3806</v>
      </c>
      <c r="E8604" s="68" t="s">
        <v>4646</v>
      </c>
      <c r="F8604" s="68" t="s">
        <v>4646</v>
      </c>
      <c r="G8604" s="68" t="s">
        <v>4567</v>
      </c>
      <c r="H8604" s="69">
        <v>1780672</v>
      </c>
      <c r="I8604" s="68" t="s">
        <v>5153</v>
      </c>
      <c r="J8604" s="70"/>
      <c r="K8604" s="68"/>
    </row>
    <row r="8605" spans="1:11">
      <c r="A8605" s="67" t="s">
        <v>3840</v>
      </c>
      <c r="B8605" s="68" t="s">
        <v>3841</v>
      </c>
      <c r="C8605" s="68" t="s">
        <v>3824</v>
      </c>
      <c r="D8605" s="68" t="s">
        <v>3825</v>
      </c>
      <c r="E8605" s="68" t="s">
        <v>4646</v>
      </c>
      <c r="F8605" s="68" t="s">
        <v>4646</v>
      </c>
      <c r="G8605" s="68" t="s">
        <v>4567</v>
      </c>
      <c r="H8605" s="69">
        <v>102450</v>
      </c>
      <c r="I8605" s="68" t="s">
        <v>5153</v>
      </c>
      <c r="J8605" s="70"/>
      <c r="K8605" s="68"/>
    </row>
    <row r="8606" spans="1:11">
      <c r="A8606" s="67" t="s">
        <v>3842</v>
      </c>
      <c r="B8606" s="68" t="s">
        <v>3843</v>
      </c>
      <c r="C8606" s="68" t="s">
        <v>3824</v>
      </c>
      <c r="D8606" s="68" t="s">
        <v>3825</v>
      </c>
      <c r="E8606" s="68" t="s">
        <v>4646</v>
      </c>
      <c r="F8606" s="68" t="s">
        <v>4646</v>
      </c>
      <c r="G8606" s="68" t="s">
        <v>4567</v>
      </c>
      <c r="H8606" s="69">
        <v>855005</v>
      </c>
      <c r="I8606" s="68" t="s">
        <v>5153</v>
      </c>
      <c r="J8606" s="70"/>
      <c r="K8606" s="68"/>
    </row>
    <row r="8607" spans="1:11">
      <c r="A8607" s="67" t="s">
        <v>3896</v>
      </c>
      <c r="B8607" s="68" t="s">
        <v>3897</v>
      </c>
      <c r="C8607" s="68" t="s">
        <v>3846</v>
      </c>
      <c r="D8607" s="68" t="s">
        <v>3847</v>
      </c>
      <c r="E8607" s="68" t="s">
        <v>4646</v>
      </c>
      <c r="F8607" s="68" t="s">
        <v>4646</v>
      </c>
      <c r="G8607" s="68" t="s">
        <v>4567</v>
      </c>
      <c r="H8607" s="69">
        <v>4898616</v>
      </c>
      <c r="I8607" s="68" t="s">
        <v>5153</v>
      </c>
      <c r="J8607" s="70"/>
      <c r="K8607" s="68"/>
    </row>
    <row r="8608" spans="1:11">
      <c r="A8608" s="67" t="s">
        <v>3918</v>
      </c>
      <c r="B8608" s="68" t="s">
        <v>3919</v>
      </c>
      <c r="C8608" s="68" t="s">
        <v>3900</v>
      </c>
      <c r="D8608" s="68" t="s">
        <v>3901</v>
      </c>
      <c r="E8608" s="68" t="s">
        <v>4646</v>
      </c>
      <c r="F8608" s="68" t="s">
        <v>4646</v>
      </c>
      <c r="G8608" s="68" t="s">
        <v>4567</v>
      </c>
      <c r="H8608" s="69">
        <v>102450</v>
      </c>
      <c r="I8608" s="68" t="s">
        <v>5153</v>
      </c>
      <c r="J8608" s="70"/>
      <c r="K8608" s="68"/>
    </row>
    <row r="8609" spans="1:11">
      <c r="A8609" s="67" t="s">
        <v>3920</v>
      </c>
      <c r="B8609" s="68" t="s">
        <v>3921</v>
      </c>
      <c r="C8609" s="68" t="s">
        <v>3900</v>
      </c>
      <c r="D8609" s="68" t="s">
        <v>3901</v>
      </c>
      <c r="E8609" s="68" t="s">
        <v>4646</v>
      </c>
      <c r="F8609" s="68" t="s">
        <v>4646</v>
      </c>
      <c r="G8609" s="68" t="s">
        <v>4567</v>
      </c>
      <c r="H8609" s="69">
        <v>2877598</v>
      </c>
      <c r="I8609" s="68" t="s">
        <v>5153</v>
      </c>
      <c r="J8609" s="70"/>
      <c r="K8609" s="68"/>
    </row>
    <row r="8610" spans="1:11">
      <c r="A8610" s="67" t="s">
        <v>3946</v>
      </c>
      <c r="B8610" s="68" t="s">
        <v>3947</v>
      </c>
      <c r="C8610" s="68" t="s">
        <v>3924</v>
      </c>
      <c r="D8610" s="68" t="s">
        <v>3925</v>
      </c>
      <c r="E8610" s="68" t="s">
        <v>4646</v>
      </c>
      <c r="F8610" s="68" t="s">
        <v>4646</v>
      </c>
      <c r="G8610" s="68" t="s">
        <v>4567</v>
      </c>
      <c r="H8610" s="69">
        <v>102450</v>
      </c>
      <c r="I8610" s="68" t="s">
        <v>5153</v>
      </c>
      <c r="J8610" s="70"/>
      <c r="K8610" s="68"/>
    </row>
    <row r="8611" spans="1:11">
      <c r="A8611" s="67" t="s">
        <v>3948</v>
      </c>
      <c r="B8611" s="68" t="s">
        <v>3949</v>
      </c>
      <c r="C8611" s="68" t="s">
        <v>3924</v>
      </c>
      <c r="D8611" s="68" t="s">
        <v>3925</v>
      </c>
      <c r="E8611" s="68" t="s">
        <v>4646</v>
      </c>
      <c r="F8611" s="68" t="s">
        <v>4646</v>
      </c>
      <c r="G8611" s="68" t="s">
        <v>4567</v>
      </c>
      <c r="H8611" s="69">
        <v>2002500</v>
      </c>
      <c r="I8611" s="68" t="s">
        <v>5153</v>
      </c>
      <c r="J8611" s="70"/>
      <c r="K8611" s="68"/>
    </row>
    <row r="8612" spans="1:11">
      <c r="A8612" s="67" t="s">
        <v>3964</v>
      </c>
      <c r="B8612" s="68" t="s">
        <v>3965</v>
      </c>
      <c r="C8612" s="68" t="s">
        <v>3952</v>
      </c>
      <c r="D8612" s="68" t="s">
        <v>3953</v>
      </c>
      <c r="E8612" s="68" t="s">
        <v>4646</v>
      </c>
      <c r="F8612" s="68" t="s">
        <v>4646</v>
      </c>
      <c r="G8612" s="68" t="s">
        <v>4567</v>
      </c>
      <c r="H8612" s="69">
        <v>85000</v>
      </c>
      <c r="I8612" s="68" t="s">
        <v>5153</v>
      </c>
      <c r="J8612" s="70"/>
      <c r="K8612" s="68"/>
    </row>
    <row r="8613" spans="1:11">
      <c r="A8613" s="67" t="s">
        <v>3998</v>
      </c>
      <c r="B8613" s="68" t="s">
        <v>3999</v>
      </c>
      <c r="C8613" s="68" t="s">
        <v>3970</v>
      </c>
      <c r="D8613" s="68" t="s">
        <v>3971</v>
      </c>
      <c r="E8613" s="68" t="s">
        <v>4646</v>
      </c>
      <c r="F8613" s="68" t="s">
        <v>4646</v>
      </c>
      <c r="G8613" s="68" t="s">
        <v>4567</v>
      </c>
      <c r="H8613" s="69">
        <v>329084</v>
      </c>
      <c r="I8613" s="68" t="s">
        <v>5153</v>
      </c>
      <c r="J8613" s="70"/>
      <c r="K8613" s="68"/>
    </row>
    <row r="8614" spans="1:11">
      <c r="A8614" s="67" t="s">
        <v>4000</v>
      </c>
      <c r="B8614" s="68" t="s">
        <v>4001</v>
      </c>
      <c r="C8614" s="68" t="s">
        <v>3970</v>
      </c>
      <c r="D8614" s="68" t="s">
        <v>3971</v>
      </c>
      <c r="E8614" s="68" t="s">
        <v>4646</v>
      </c>
      <c r="F8614" s="68" t="s">
        <v>4646</v>
      </c>
      <c r="G8614" s="68" t="s">
        <v>4567</v>
      </c>
      <c r="H8614" s="69">
        <v>2565359</v>
      </c>
      <c r="I8614" s="68" t="s">
        <v>5153</v>
      </c>
      <c r="J8614" s="70"/>
      <c r="K8614" s="68"/>
    </row>
    <row r="8615" spans="1:11">
      <c r="A8615" s="67" t="s">
        <v>4018</v>
      </c>
      <c r="B8615" s="68" t="s">
        <v>4019</v>
      </c>
      <c r="C8615" s="68" t="s">
        <v>4004</v>
      </c>
      <c r="D8615" s="68" t="s">
        <v>4005</v>
      </c>
      <c r="E8615" s="68" t="s">
        <v>4646</v>
      </c>
      <c r="F8615" s="68" t="s">
        <v>4646</v>
      </c>
      <c r="G8615" s="68" t="s">
        <v>4567</v>
      </c>
      <c r="H8615" s="69">
        <v>522217</v>
      </c>
      <c r="I8615" s="68" t="s">
        <v>5153</v>
      </c>
      <c r="J8615" s="70"/>
      <c r="K8615" s="68"/>
    </row>
    <row r="8616" spans="1:11">
      <c r="A8616" s="67" t="s">
        <v>4038</v>
      </c>
      <c r="B8616" s="68" t="s">
        <v>4039</v>
      </c>
      <c r="C8616" s="68" t="s">
        <v>4022</v>
      </c>
      <c r="D8616" s="68" t="s">
        <v>4023</v>
      </c>
      <c r="E8616" s="68" t="s">
        <v>4646</v>
      </c>
      <c r="F8616" s="68" t="s">
        <v>4646</v>
      </c>
      <c r="G8616" s="68" t="s">
        <v>4567</v>
      </c>
      <c r="H8616" s="69">
        <v>2314275</v>
      </c>
      <c r="I8616" s="68" t="s">
        <v>5153</v>
      </c>
      <c r="J8616" s="70"/>
      <c r="K8616" s="68"/>
    </row>
    <row r="8617" spans="1:11">
      <c r="A8617" s="67" t="s">
        <v>4068</v>
      </c>
      <c r="B8617" s="68" t="s">
        <v>4069</v>
      </c>
      <c r="C8617" s="68" t="s">
        <v>4042</v>
      </c>
      <c r="D8617" s="68" t="s">
        <v>4043</v>
      </c>
      <c r="E8617" s="68" t="s">
        <v>4646</v>
      </c>
      <c r="F8617" s="68" t="s">
        <v>4646</v>
      </c>
      <c r="G8617" s="68" t="s">
        <v>4567</v>
      </c>
      <c r="H8617" s="69">
        <v>164866</v>
      </c>
      <c r="I8617" s="68" t="s">
        <v>5153</v>
      </c>
      <c r="J8617" s="70"/>
      <c r="K8617" s="68"/>
    </row>
    <row r="8618" spans="1:11">
      <c r="A8618" s="67" t="s">
        <v>4084</v>
      </c>
      <c r="B8618" s="68" t="s">
        <v>4085</v>
      </c>
      <c r="C8618" s="68" t="s">
        <v>4072</v>
      </c>
      <c r="D8618" s="68" t="s">
        <v>4073</v>
      </c>
      <c r="E8618" s="68" t="s">
        <v>4646</v>
      </c>
      <c r="F8618" s="68" t="s">
        <v>4646</v>
      </c>
      <c r="G8618" s="68" t="s">
        <v>4567</v>
      </c>
      <c r="H8618" s="69">
        <v>3694863</v>
      </c>
      <c r="I8618" s="68" t="s">
        <v>5153</v>
      </c>
      <c r="J8618" s="70"/>
      <c r="K8618" s="68"/>
    </row>
    <row r="8619" spans="1:11">
      <c r="A8619" s="67" t="s">
        <v>4094</v>
      </c>
      <c r="B8619" s="68" t="s">
        <v>4095</v>
      </c>
      <c r="C8619" s="68" t="s">
        <v>4088</v>
      </c>
      <c r="D8619" s="68" t="s">
        <v>4089</v>
      </c>
      <c r="E8619" s="68" t="s">
        <v>4646</v>
      </c>
      <c r="F8619" s="68" t="s">
        <v>4646</v>
      </c>
      <c r="G8619" s="68" t="s">
        <v>4567</v>
      </c>
      <c r="H8619" s="69">
        <v>256550</v>
      </c>
      <c r="I8619" s="68" t="s">
        <v>5153</v>
      </c>
      <c r="J8619" s="70"/>
      <c r="K8619" s="68"/>
    </row>
    <row r="8620" spans="1:11">
      <c r="A8620" s="67" t="s">
        <v>4096</v>
      </c>
      <c r="B8620" s="68" t="s">
        <v>4097</v>
      </c>
      <c r="C8620" s="68" t="s">
        <v>4088</v>
      </c>
      <c r="D8620" s="68" t="s">
        <v>4089</v>
      </c>
      <c r="E8620" s="68" t="s">
        <v>4646</v>
      </c>
      <c r="F8620" s="68" t="s">
        <v>4646</v>
      </c>
      <c r="G8620" s="68" t="s">
        <v>4567</v>
      </c>
      <c r="H8620" s="69">
        <v>1128735</v>
      </c>
      <c r="I8620" s="68" t="s">
        <v>5153</v>
      </c>
      <c r="J8620" s="70"/>
      <c r="K8620" s="68"/>
    </row>
    <row r="8621" spans="1:11">
      <c r="A8621" s="67" t="s">
        <v>4112</v>
      </c>
      <c r="B8621" s="68" t="s">
        <v>4113</v>
      </c>
      <c r="C8621" s="68" t="s">
        <v>4100</v>
      </c>
      <c r="D8621" s="68" t="s">
        <v>4101</v>
      </c>
      <c r="E8621" s="68" t="s">
        <v>4646</v>
      </c>
      <c r="F8621" s="68" t="s">
        <v>4646</v>
      </c>
      <c r="G8621" s="68" t="s">
        <v>4567</v>
      </c>
      <c r="H8621" s="69">
        <v>5585208</v>
      </c>
      <c r="I8621" s="68" t="s">
        <v>5153</v>
      </c>
      <c r="J8621" s="70"/>
      <c r="K8621" s="68"/>
    </row>
    <row r="8622" spans="1:11">
      <c r="A8622" s="67" t="s">
        <v>4114</v>
      </c>
      <c r="B8622" s="68" t="s">
        <v>4115</v>
      </c>
      <c r="C8622" s="68" t="s">
        <v>4100</v>
      </c>
      <c r="D8622" s="68" t="s">
        <v>4101</v>
      </c>
      <c r="E8622" s="68" t="s">
        <v>4646</v>
      </c>
      <c r="F8622" s="68" t="s">
        <v>4646</v>
      </c>
      <c r="G8622" s="68" t="s">
        <v>4567</v>
      </c>
      <c r="H8622" s="69">
        <v>696896</v>
      </c>
      <c r="I8622" s="68" t="s">
        <v>5153</v>
      </c>
      <c r="J8622" s="70"/>
      <c r="K8622" s="68"/>
    </row>
    <row r="8623" spans="1:11">
      <c r="A8623" s="67" t="s">
        <v>4122</v>
      </c>
      <c r="B8623" s="68" t="s">
        <v>4123</v>
      </c>
      <c r="C8623" s="68" t="s">
        <v>4118</v>
      </c>
      <c r="D8623" s="68" t="s">
        <v>4119</v>
      </c>
      <c r="E8623" s="68" t="s">
        <v>4646</v>
      </c>
      <c r="F8623" s="68" t="s">
        <v>4646</v>
      </c>
      <c r="G8623" s="68" t="s">
        <v>4567</v>
      </c>
      <c r="H8623" s="69">
        <v>2389856</v>
      </c>
      <c r="I8623" s="68" t="s">
        <v>5153</v>
      </c>
      <c r="J8623" s="70"/>
      <c r="K8623" s="68"/>
    </row>
    <row r="8624" spans="1:11">
      <c r="A8624" s="67" t="s">
        <v>4154</v>
      </c>
      <c r="B8624" s="68" t="s">
        <v>4155</v>
      </c>
      <c r="C8624" s="68" t="s">
        <v>4152</v>
      </c>
      <c r="D8624" s="68" t="s">
        <v>4153</v>
      </c>
      <c r="E8624" s="68" t="s">
        <v>4646</v>
      </c>
      <c r="F8624" s="68" t="s">
        <v>4646</v>
      </c>
      <c r="G8624" s="68" t="s">
        <v>4567</v>
      </c>
      <c r="H8624" s="69">
        <v>134655</v>
      </c>
      <c r="I8624" s="68" t="s">
        <v>5153</v>
      </c>
      <c r="J8624" s="70"/>
      <c r="K8624" s="68"/>
    </row>
    <row r="8625" spans="1:11">
      <c r="A8625" s="67" t="s">
        <v>4160</v>
      </c>
      <c r="B8625" s="68" t="s">
        <v>4161</v>
      </c>
      <c r="C8625" s="68" t="s">
        <v>4158</v>
      </c>
      <c r="D8625" s="68" t="s">
        <v>4159</v>
      </c>
      <c r="E8625" s="68" t="s">
        <v>4646</v>
      </c>
      <c r="F8625" s="68" t="s">
        <v>4646</v>
      </c>
      <c r="G8625" s="68" t="s">
        <v>4567</v>
      </c>
      <c r="H8625" s="69">
        <v>339226</v>
      </c>
      <c r="I8625" s="68" t="s">
        <v>5153</v>
      </c>
      <c r="J8625" s="70"/>
      <c r="K8625" s="68"/>
    </row>
    <row r="8626" spans="1:11">
      <c r="A8626" s="67" t="s">
        <v>4162</v>
      </c>
      <c r="B8626" s="68" t="s">
        <v>4163</v>
      </c>
      <c r="C8626" s="68" t="s">
        <v>4158</v>
      </c>
      <c r="D8626" s="68" t="s">
        <v>4159</v>
      </c>
      <c r="E8626" s="68" t="s">
        <v>4646</v>
      </c>
      <c r="F8626" s="68" t="s">
        <v>4646</v>
      </c>
      <c r="G8626" s="68" t="s">
        <v>4567</v>
      </c>
      <c r="H8626" s="69">
        <v>730010</v>
      </c>
      <c r="I8626" s="68" t="s">
        <v>5153</v>
      </c>
      <c r="J8626" s="70"/>
      <c r="K8626" s="68"/>
    </row>
    <row r="8627" spans="1:11">
      <c r="A8627" s="67" t="s">
        <v>3599</v>
      </c>
      <c r="B8627" s="68" t="s">
        <v>3600</v>
      </c>
      <c r="C8627" s="68" t="s">
        <v>3583</v>
      </c>
      <c r="D8627" s="68" t="s">
        <v>3584</v>
      </c>
      <c r="E8627" s="68" t="s">
        <v>4647</v>
      </c>
      <c r="F8627" s="68" t="s">
        <v>4647</v>
      </c>
      <c r="G8627" s="68" t="s">
        <v>4569</v>
      </c>
      <c r="H8627" s="69">
        <v>4712477</v>
      </c>
      <c r="I8627" s="68" t="s">
        <v>5153</v>
      </c>
      <c r="J8627" s="70"/>
      <c r="K8627" s="68"/>
    </row>
    <row r="8628" spans="1:11">
      <c r="A8628" s="67" t="s">
        <v>3601</v>
      </c>
      <c r="B8628" s="68" t="s">
        <v>3602</v>
      </c>
      <c r="C8628" s="68" t="s">
        <v>3583</v>
      </c>
      <c r="D8628" s="68" t="s">
        <v>3584</v>
      </c>
      <c r="E8628" s="68" t="s">
        <v>4647</v>
      </c>
      <c r="F8628" s="68" t="s">
        <v>4647</v>
      </c>
      <c r="G8628" s="68" t="s">
        <v>4569</v>
      </c>
      <c r="H8628" s="69">
        <v>48291802</v>
      </c>
      <c r="I8628" s="68" t="s">
        <v>5153</v>
      </c>
      <c r="J8628" s="70"/>
      <c r="K8628" s="68"/>
    </row>
    <row r="8629" spans="1:11">
      <c r="A8629" s="67" t="s">
        <v>3603</v>
      </c>
      <c r="B8629" s="68" t="s">
        <v>3604</v>
      </c>
      <c r="C8629" s="68" t="s">
        <v>3583</v>
      </c>
      <c r="D8629" s="68" t="s">
        <v>3584</v>
      </c>
      <c r="E8629" s="68" t="s">
        <v>4647</v>
      </c>
      <c r="F8629" s="68" t="s">
        <v>4647</v>
      </c>
      <c r="G8629" s="68" t="s">
        <v>4569</v>
      </c>
      <c r="H8629" s="69">
        <v>83083965</v>
      </c>
      <c r="I8629" s="68" t="s">
        <v>5153</v>
      </c>
      <c r="J8629" s="70"/>
      <c r="K8629" s="68"/>
    </row>
    <row r="8630" spans="1:11">
      <c r="A8630" s="67" t="s">
        <v>3619</v>
      </c>
      <c r="B8630" s="68" t="s">
        <v>3620</v>
      </c>
      <c r="C8630" s="68" t="s">
        <v>3607</v>
      </c>
      <c r="D8630" s="68" t="s">
        <v>3608</v>
      </c>
      <c r="E8630" s="68" t="s">
        <v>4647</v>
      </c>
      <c r="F8630" s="68" t="s">
        <v>4647</v>
      </c>
      <c r="G8630" s="68" t="s">
        <v>4569</v>
      </c>
      <c r="H8630" s="69">
        <v>448300</v>
      </c>
      <c r="I8630" s="68" t="s">
        <v>5153</v>
      </c>
      <c r="J8630" s="70"/>
      <c r="K8630" s="68"/>
    </row>
    <row r="8631" spans="1:11">
      <c r="A8631" s="67" t="s">
        <v>3621</v>
      </c>
      <c r="B8631" s="68" t="s">
        <v>3622</v>
      </c>
      <c r="C8631" s="68" t="s">
        <v>3607</v>
      </c>
      <c r="D8631" s="68" t="s">
        <v>3608</v>
      </c>
      <c r="E8631" s="68" t="s">
        <v>4647</v>
      </c>
      <c r="F8631" s="68" t="s">
        <v>4647</v>
      </c>
      <c r="G8631" s="68" t="s">
        <v>4569</v>
      </c>
      <c r="H8631" s="69">
        <v>4389513</v>
      </c>
      <c r="I8631" s="68" t="s">
        <v>5153</v>
      </c>
      <c r="J8631" s="70"/>
      <c r="K8631" s="68"/>
    </row>
    <row r="8632" spans="1:11">
      <c r="A8632" s="67" t="s">
        <v>3647</v>
      </c>
      <c r="B8632" s="68" t="s">
        <v>3648</v>
      </c>
      <c r="C8632" s="68" t="s">
        <v>3625</v>
      </c>
      <c r="D8632" s="68" t="s">
        <v>3626</v>
      </c>
      <c r="E8632" s="68" t="s">
        <v>4647</v>
      </c>
      <c r="F8632" s="68" t="s">
        <v>4647</v>
      </c>
      <c r="G8632" s="68" t="s">
        <v>4569</v>
      </c>
      <c r="H8632" s="69">
        <v>297252</v>
      </c>
      <c r="I8632" s="68" t="s">
        <v>5153</v>
      </c>
      <c r="J8632" s="70"/>
      <c r="K8632" s="68"/>
    </row>
    <row r="8633" spans="1:11">
      <c r="A8633" s="67" t="s">
        <v>3673</v>
      </c>
      <c r="B8633" s="68" t="s">
        <v>3674</v>
      </c>
      <c r="C8633" s="68" t="s">
        <v>3651</v>
      </c>
      <c r="D8633" s="68" t="s">
        <v>3652</v>
      </c>
      <c r="E8633" s="68" t="s">
        <v>4647</v>
      </c>
      <c r="F8633" s="68" t="s">
        <v>4647</v>
      </c>
      <c r="G8633" s="68" t="s">
        <v>4569</v>
      </c>
      <c r="H8633" s="69">
        <v>3122004</v>
      </c>
      <c r="I8633" s="68" t="s">
        <v>5153</v>
      </c>
      <c r="J8633" s="70"/>
      <c r="K8633" s="68"/>
    </row>
    <row r="8634" spans="1:11">
      <c r="A8634" s="67" t="s">
        <v>3675</v>
      </c>
      <c r="B8634" s="68" t="s">
        <v>3676</v>
      </c>
      <c r="C8634" s="68" t="s">
        <v>3651</v>
      </c>
      <c r="D8634" s="68" t="s">
        <v>3652</v>
      </c>
      <c r="E8634" s="68" t="s">
        <v>4647</v>
      </c>
      <c r="F8634" s="68" t="s">
        <v>4647</v>
      </c>
      <c r="G8634" s="68" t="s">
        <v>4569</v>
      </c>
      <c r="H8634" s="69">
        <v>368133</v>
      </c>
      <c r="I8634" s="68" t="s">
        <v>5153</v>
      </c>
      <c r="J8634" s="70"/>
      <c r="K8634" s="68"/>
    </row>
    <row r="8635" spans="1:11">
      <c r="A8635" s="67" t="s">
        <v>3743</v>
      </c>
      <c r="B8635" s="68" t="s">
        <v>3744</v>
      </c>
      <c r="C8635" s="68" t="s">
        <v>3693</v>
      </c>
      <c r="D8635" s="68" t="s">
        <v>3694</v>
      </c>
      <c r="E8635" s="68" t="s">
        <v>4647</v>
      </c>
      <c r="F8635" s="68" t="s">
        <v>4647</v>
      </c>
      <c r="G8635" s="68" t="s">
        <v>4569</v>
      </c>
      <c r="H8635" s="69">
        <v>8666550</v>
      </c>
      <c r="I8635" s="68" t="s">
        <v>5153</v>
      </c>
      <c r="J8635" s="70"/>
      <c r="K8635" s="68"/>
    </row>
    <row r="8636" spans="1:11">
      <c r="A8636" s="67" t="s">
        <v>3745</v>
      </c>
      <c r="B8636" s="68" t="s">
        <v>3746</v>
      </c>
      <c r="C8636" s="68" t="s">
        <v>3693</v>
      </c>
      <c r="D8636" s="68" t="s">
        <v>3694</v>
      </c>
      <c r="E8636" s="68" t="s">
        <v>4647</v>
      </c>
      <c r="F8636" s="68" t="s">
        <v>4647</v>
      </c>
      <c r="G8636" s="68" t="s">
        <v>4569</v>
      </c>
      <c r="H8636" s="69">
        <v>26542779</v>
      </c>
      <c r="I8636" s="68" t="s">
        <v>5153</v>
      </c>
      <c r="J8636" s="70"/>
      <c r="K8636" s="68"/>
    </row>
    <row r="8637" spans="1:11">
      <c r="A8637" s="67" t="s">
        <v>3759</v>
      </c>
      <c r="B8637" s="68" t="s">
        <v>3760</v>
      </c>
      <c r="C8637" s="68" t="s">
        <v>3749</v>
      </c>
      <c r="D8637" s="68" t="s">
        <v>3750</v>
      </c>
      <c r="E8637" s="68" t="s">
        <v>4647</v>
      </c>
      <c r="F8637" s="68" t="s">
        <v>4647</v>
      </c>
      <c r="G8637" s="68" t="s">
        <v>4569</v>
      </c>
      <c r="H8637" s="69">
        <v>1302759</v>
      </c>
      <c r="I8637" s="68" t="s">
        <v>5153</v>
      </c>
      <c r="J8637" s="70"/>
      <c r="K8637" s="68"/>
    </row>
    <row r="8638" spans="1:11">
      <c r="A8638" s="67" t="s">
        <v>3761</v>
      </c>
      <c r="B8638" s="68" t="s">
        <v>3762</v>
      </c>
      <c r="C8638" s="68" t="s">
        <v>3749</v>
      </c>
      <c r="D8638" s="68" t="s">
        <v>3750</v>
      </c>
      <c r="E8638" s="68" t="s">
        <v>4647</v>
      </c>
      <c r="F8638" s="68" t="s">
        <v>4647</v>
      </c>
      <c r="G8638" s="68" t="s">
        <v>4569</v>
      </c>
      <c r="H8638" s="69">
        <v>7784512</v>
      </c>
      <c r="I8638" s="68" t="s">
        <v>5153</v>
      </c>
      <c r="J8638" s="70"/>
      <c r="K8638" s="68"/>
    </row>
    <row r="8639" spans="1:11">
      <c r="A8639" s="67" t="s">
        <v>3777</v>
      </c>
      <c r="B8639" s="68" t="s">
        <v>3778</v>
      </c>
      <c r="C8639" s="68" t="s">
        <v>3765</v>
      </c>
      <c r="D8639" s="68" t="s">
        <v>3766</v>
      </c>
      <c r="E8639" s="68" t="s">
        <v>4647</v>
      </c>
      <c r="F8639" s="68" t="s">
        <v>4647</v>
      </c>
      <c r="G8639" s="68" t="s">
        <v>4569</v>
      </c>
      <c r="H8639" s="69">
        <v>21488539</v>
      </c>
      <c r="I8639" s="68" t="s">
        <v>5153</v>
      </c>
      <c r="J8639" s="70"/>
      <c r="K8639" s="68"/>
    </row>
    <row r="8640" spans="1:11">
      <c r="A8640" s="67" t="s">
        <v>3779</v>
      </c>
      <c r="B8640" s="68" t="s">
        <v>3780</v>
      </c>
      <c r="C8640" s="68" t="s">
        <v>3765</v>
      </c>
      <c r="D8640" s="68" t="s">
        <v>3766</v>
      </c>
      <c r="E8640" s="68" t="s">
        <v>4647</v>
      </c>
      <c r="F8640" s="68" t="s">
        <v>4647</v>
      </c>
      <c r="G8640" s="68" t="s">
        <v>4569</v>
      </c>
      <c r="H8640" s="69">
        <v>105962</v>
      </c>
      <c r="I8640" s="68" t="s">
        <v>5153</v>
      </c>
      <c r="J8640" s="70"/>
      <c r="K8640" s="68"/>
    </row>
    <row r="8641" spans="1:11">
      <c r="A8641" s="67" t="s">
        <v>3797</v>
      </c>
      <c r="B8641" s="68" t="s">
        <v>3798</v>
      </c>
      <c r="C8641" s="68" t="s">
        <v>3783</v>
      </c>
      <c r="D8641" s="68" t="s">
        <v>3784</v>
      </c>
      <c r="E8641" s="68" t="s">
        <v>4647</v>
      </c>
      <c r="F8641" s="68" t="s">
        <v>4647</v>
      </c>
      <c r="G8641" s="68" t="s">
        <v>4569</v>
      </c>
      <c r="H8641" s="69">
        <v>199950</v>
      </c>
      <c r="I8641" s="68" t="s">
        <v>5153</v>
      </c>
      <c r="J8641" s="70"/>
      <c r="K8641" s="68"/>
    </row>
    <row r="8642" spans="1:11">
      <c r="A8642" s="67" t="s">
        <v>3799</v>
      </c>
      <c r="B8642" s="68" t="s">
        <v>3800</v>
      </c>
      <c r="C8642" s="68" t="s">
        <v>3783</v>
      </c>
      <c r="D8642" s="68" t="s">
        <v>3784</v>
      </c>
      <c r="E8642" s="68" t="s">
        <v>4647</v>
      </c>
      <c r="F8642" s="68" t="s">
        <v>4647</v>
      </c>
      <c r="G8642" s="68" t="s">
        <v>4569</v>
      </c>
      <c r="H8642" s="69">
        <v>35772809</v>
      </c>
      <c r="I8642" s="68" t="s">
        <v>5153</v>
      </c>
      <c r="J8642" s="70"/>
      <c r="K8642" s="68"/>
    </row>
    <row r="8643" spans="1:11">
      <c r="A8643" s="67" t="s">
        <v>3819</v>
      </c>
      <c r="B8643" s="68" t="s">
        <v>3820</v>
      </c>
      <c r="C8643" s="68" t="s">
        <v>3805</v>
      </c>
      <c r="D8643" s="68" t="s">
        <v>3806</v>
      </c>
      <c r="E8643" s="68" t="s">
        <v>4647</v>
      </c>
      <c r="F8643" s="68" t="s">
        <v>4647</v>
      </c>
      <c r="G8643" s="68" t="s">
        <v>4569</v>
      </c>
      <c r="H8643" s="69">
        <v>3850657</v>
      </c>
      <c r="I8643" s="68" t="s">
        <v>5153</v>
      </c>
      <c r="J8643" s="70"/>
      <c r="K8643" s="68"/>
    </row>
    <row r="8644" spans="1:11">
      <c r="A8644" s="67" t="s">
        <v>3821</v>
      </c>
      <c r="B8644" s="68" t="s">
        <v>3820</v>
      </c>
      <c r="C8644" s="68" t="s">
        <v>3805</v>
      </c>
      <c r="D8644" s="68" t="s">
        <v>3806</v>
      </c>
      <c r="E8644" s="68" t="s">
        <v>4647</v>
      </c>
      <c r="F8644" s="68" t="s">
        <v>4647</v>
      </c>
      <c r="G8644" s="68" t="s">
        <v>4569</v>
      </c>
      <c r="H8644" s="69">
        <v>194708</v>
      </c>
      <c r="I8644" s="68" t="s">
        <v>5153</v>
      </c>
      <c r="J8644" s="70"/>
      <c r="K8644" s="68"/>
    </row>
    <row r="8645" spans="1:11">
      <c r="A8645" s="67" t="s">
        <v>3840</v>
      </c>
      <c r="B8645" s="68" t="s">
        <v>3841</v>
      </c>
      <c r="C8645" s="68" t="s">
        <v>3824</v>
      </c>
      <c r="D8645" s="68" t="s">
        <v>3825</v>
      </c>
      <c r="E8645" s="68" t="s">
        <v>4647</v>
      </c>
      <c r="F8645" s="68" t="s">
        <v>4647</v>
      </c>
      <c r="G8645" s="68" t="s">
        <v>4569</v>
      </c>
      <c r="H8645" s="69">
        <v>2681154</v>
      </c>
      <c r="I8645" s="68" t="s">
        <v>5153</v>
      </c>
      <c r="J8645" s="70"/>
      <c r="K8645" s="68"/>
    </row>
    <row r="8646" spans="1:11">
      <c r="A8646" s="67" t="s">
        <v>3842</v>
      </c>
      <c r="B8646" s="68" t="s">
        <v>3843</v>
      </c>
      <c r="C8646" s="68" t="s">
        <v>3824</v>
      </c>
      <c r="D8646" s="68" t="s">
        <v>3825</v>
      </c>
      <c r="E8646" s="68" t="s">
        <v>4647</v>
      </c>
      <c r="F8646" s="68" t="s">
        <v>4647</v>
      </c>
      <c r="G8646" s="68" t="s">
        <v>4569</v>
      </c>
      <c r="H8646" s="69">
        <v>1138006</v>
      </c>
      <c r="I8646" s="68" t="s">
        <v>5153</v>
      </c>
      <c r="J8646" s="70"/>
      <c r="K8646" s="68"/>
    </row>
    <row r="8647" spans="1:11">
      <c r="A8647" s="67" t="s">
        <v>4234</v>
      </c>
      <c r="B8647" s="68" t="s">
        <v>4235</v>
      </c>
      <c r="C8647" s="68" t="s">
        <v>3824</v>
      </c>
      <c r="D8647" s="68" t="s">
        <v>3825</v>
      </c>
      <c r="E8647" s="68" t="s">
        <v>4647</v>
      </c>
      <c r="F8647" s="68" t="s">
        <v>4647</v>
      </c>
      <c r="G8647" s="68" t="s">
        <v>4569</v>
      </c>
      <c r="H8647" s="69">
        <v>241000</v>
      </c>
      <c r="I8647" s="68" t="s">
        <v>5153</v>
      </c>
      <c r="J8647" s="70"/>
      <c r="K8647" s="68"/>
    </row>
    <row r="8648" spans="1:11">
      <c r="A8648" s="67" t="s">
        <v>4200</v>
      </c>
      <c r="B8648" s="68" t="s">
        <v>4201</v>
      </c>
      <c r="C8648" s="68" t="s">
        <v>3824</v>
      </c>
      <c r="D8648" s="68" t="s">
        <v>3825</v>
      </c>
      <c r="E8648" s="68" t="s">
        <v>4647</v>
      </c>
      <c r="F8648" s="68" t="s">
        <v>4647</v>
      </c>
      <c r="G8648" s="68" t="s">
        <v>4569</v>
      </c>
      <c r="H8648" s="69">
        <v>1069983</v>
      </c>
      <c r="I8648" s="68" t="s">
        <v>5153</v>
      </c>
      <c r="J8648" s="70"/>
      <c r="K8648" s="68"/>
    </row>
    <row r="8649" spans="1:11">
      <c r="A8649" s="67" t="s">
        <v>3896</v>
      </c>
      <c r="B8649" s="68" t="s">
        <v>3897</v>
      </c>
      <c r="C8649" s="68" t="s">
        <v>3846</v>
      </c>
      <c r="D8649" s="68" t="s">
        <v>3847</v>
      </c>
      <c r="E8649" s="68" t="s">
        <v>4647</v>
      </c>
      <c r="F8649" s="68" t="s">
        <v>4647</v>
      </c>
      <c r="G8649" s="68" t="s">
        <v>4569</v>
      </c>
      <c r="H8649" s="69">
        <v>2651048</v>
      </c>
      <c r="I8649" s="68" t="s">
        <v>5153</v>
      </c>
      <c r="J8649" s="70"/>
      <c r="K8649" s="68"/>
    </row>
    <row r="8650" spans="1:11">
      <c r="A8650" s="67" t="s">
        <v>3918</v>
      </c>
      <c r="B8650" s="68" t="s">
        <v>3919</v>
      </c>
      <c r="C8650" s="68" t="s">
        <v>3900</v>
      </c>
      <c r="D8650" s="68" t="s">
        <v>3901</v>
      </c>
      <c r="E8650" s="68" t="s">
        <v>4647</v>
      </c>
      <c r="F8650" s="68" t="s">
        <v>4647</v>
      </c>
      <c r="G8650" s="68" t="s">
        <v>4569</v>
      </c>
      <c r="H8650" s="69">
        <v>202543</v>
      </c>
      <c r="I8650" s="68" t="s">
        <v>5153</v>
      </c>
      <c r="J8650" s="70"/>
      <c r="K8650" s="68"/>
    </row>
    <row r="8651" spans="1:11">
      <c r="A8651" s="67" t="s">
        <v>3920</v>
      </c>
      <c r="B8651" s="68" t="s">
        <v>3921</v>
      </c>
      <c r="C8651" s="68" t="s">
        <v>3900</v>
      </c>
      <c r="D8651" s="68" t="s">
        <v>3901</v>
      </c>
      <c r="E8651" s="68" t="s">
        <v>4647</v>
      </c>
      <c r="F8651" s="68" t="s">
        <v>4647</v>
      </c>
      <c r="G8651" s="68" t="s">
        <v>4569</v>
      </c>
      <c r="H8651" s="69">
        <v>7683817</v>
      </c>
      <c r="I8651" s="68" t="s">
        <v>5153</v>
      </c>
      <c r="J8651" s="70"/>
      <c r="K8651" s="68"/>
    </row>
    <row r="8652" spans="1:11">
      <c r="A8652" s="67" t="s">
        <v>3946</v>
      </c>
      <c r="B8652" s="68" t="s">
        <v>3947</v>
      </c>
      <c r="C8652" s="68" t="s">
        <v>3924</v>
      </c>
      <c r="D8652" s="68" t="s">
        <v>3925</v>
      </c>
      <c r="E8652" s="68" t="s">
        <v>4647</v>
      </c>
      <c r="F8652" s="68" t="s">
        <v>4647</v>
      </c>
      <c r="G8652" s="68" t="s">
        <v>4569</v>
      </c>
      <c r="H8652" s="69">
        <v>1558676</v>
      </c>
      <c r="I8652" s="68" t="s">
        <v>5153</v>
      </c>
      <c r="J8652" s="70"/>
      <c r="K8652" s="68"/>
    </row>
    <row r="8653" spans="1:11">
      <c r="A8653" s="67" t="s">
        <v>3948</v>
      </c>
      <c r="B8653" s="68" t="s">
        <v>3949</v>
      </c>
      <c r="C8653" s="68" t="s">
        <v>3924</v>
      </c>
      <c r="D8653" s="68" t="s">
        <v>3925</v>
      </c>
      <c r="E8653" s="68" t="s">
        <v>4647</v>
      </c>
      <c r="F8653" s="68" t="s">
        <v>4647</v>
      </c>
      <c r="G8653" s="68" t="s">
        <v>4569</v>
      </c>
      <c r="H8653" s="69">
        <v>26156330</v>
      </c>
      <c r="I8653" s="68" t="s">
        <v>5153</v>
      </c>
      <c r="J8653" s="70"/>
      <c r="K8653" s="68"/>
    </row>
    <row r="8654" spans="1:11">
      <c r="A8654" s="67" t="s">
        <v>3964</v>
      </c>
      <c r="B8654" s="68" t="s">
        <v>3965</v>
      </c>
      <c r="C8654" s="68" t="s">
        <v>3952</v>
      </c>
      <c r="D8654" s="68" t="s">
        <v>3953</v>
      </c>
      <c r="E8654" s="68" t="s">
        <v>4647</v>
      </c>
      <c r="F8654" s="68" t="s">
        <v>4647</v>
      </c>
      <c r="G8654" s="68" t="s">
        <v>4569</v>
      </c>
      <c r="H8654" s="69">
        <v>13794636</v>
      </c>
      <c r="I8654" s="68" t="s">
        <v>5153</v>
      </c>
      <c r="J8654" s="70"/>
      <c r="K8654" s="68"/>
    </row>
    <row r="8655" spans="1:11">
      <c r="A8655" s="67" t="s">
        <v>3966</v>
      </c>
      <c r="B8655" s="68" t="s">
        <v>3967</v>
      </c>
      <c r="C8655" s="68" t="s">
        <v>3952</v>
      </c>
      <c r="D8655" s="68" t="s">
        <v>3953</v>
      </c>
      <c r="E8655" s="68" t="s">
        <v>4647</v>
      </c>
      <c r="F8655" s="68" t="s">
        <v>4647</v>
      </c>
      <c r="G8655" s="68" t="s">
        <v>4569</v>
      </c>
      <c r="H8655" s="69">
        <v>3853148</v>
      </c>
      <c r="I8655" s="68" t="s">
        <v>5153</v>
      </c>
      <c r="J8655" s="70"/>
      <c r="K8655" s="68"/>
    </row>
    <row r="8656" spans="1:11">
      <c r="A8656" s="67" t="s">
        <v>4000</v>
      </c>
      <c r="B8656" s="68" t="s">
        <v>4001</v>
      </c>
      <c r="C8656" s="68" t="s">
        <v>3970</v>
      </c>
      <c r="D8656" s="68" t="s">
        <v>3971</v>
      </c>
      <c r="E8656" s="68" t="s">
        <v>4647</v>
      </c>
      <c r="F8656" s="68" t="s">
        <v>4647</v>
      </c>
      <c r="G8656" s="68" t="s">
        <v>4569</v>
      </c>
      <c r="H8656" s="69">
        <v>8924810</v>
      </c>
      <c r="I8656" s="68" t="s">
        <v>5153</v>
      </c>
      <c r="J8656" s="70"/>
      <c r="K8656" s="68"/>
    </row>
    <row r="8657" spans="1:11">
      <c r="A8657" s="67" t="s">
        <v>4016</v>
      </c>
      <c r="B8657" s="68" t="s">
        <v>4017</v>
      </c>
      <c r="C8657" s="68" t="s">
        <v>4004</v>
      </c>
      <c r="D8657" s="68" t="s">
        <v>4005</v>
      </c>
      <c r="E8657" s="68" t="s">
        <v>4647</v>
      </c>
      <c r="F8657" s="68" t="s">
        <v>4647</v>
      </c>
      <c r="G8657" s="68" t="s">
        <v>4569</v>
      </c>
      <c r="H8657" s="69">
        <v>11862374</v>
      </c>
      <c r="I8657" s="68" t="s">
        <v>5153</v>
      </c>
      <c r="J8657" s="70"/>
      <c r="K8657" s="68"/>
    </row>
    <row r="8658" spans="1:11">
      <c r="A8658" s="67" t="s">
        <v>4018</v>
      </c>
      <c r="B8658" s="68" t="s">
        <v>4019</v>
      </c>
      <c r="C8658" s="68" t="s">
        <v>4004</v>
      </c>
      <c r="D8658" s="68" t="s">
        <v>4005</v>
      </c>
      <c r="E8658" s="68" t="s">
        <v>4647</v>
      </c>
      <c r="F8658" s="68" t="s">
        <v>4647</v>
      </c>
      <c r="G8658" s="68" t="s">
        <v>4569</v>
      </c>
      <c r="H8658" s="69">
        <v>25355640</v>
      </c>
      <c r="I8658" s="68" t="s">
        <v>5153</v>
      </c>
      <c r="J8658" s="70"/>
      <c r="K8658" s="68"/>
    </row>
    <row r="8659" spans="1:11">
      <c r="A8659" s="67" t="s">
        <v>4036</v>
      </c>
      <c r="B8659" s="68" t="s">
        <v>4037</v>
      </c>
      <c r="C8659" s="68" t="s">
        <v>4022</v>
      </c>
      <c r="D8659" s="68" t="s">
        <v>4023</v>
      </c>
      <c r="E8659" s="68" t="s">
        <v>4647</v>
      </c>
      <c r="F8659" s="68" t="s">
        <v>4647</v>
      </c>
      <c r="G8659" s="68" t="s">
        <v>4569</v>
      </c>
      <c r="H8659" s="69">
        <v>1451916</v>
      </c>
      <c r="I8659" s="68" t="s">
        <v>5153</v>
      </c>
      <c r="J8659" s="70"/>
      <c r="K8659" s="68"/>
    </row>
    <row r="8660" spans="1:11">
      <c r="A8660" s="67" t="s">
        <v>4038</v>
      </c>
      <c r="B8660" s="68" t="s">
        <v>4039</v>
      </c>
      <c r="C8660" s="68" t="s">
        <v>4022</v>
      </c>
      <c r="D8660" s="68" t="s">
        <v>4023</v>
      </c>
      <c r="E8660" s="68" t="s">
        <v>4647</v>
      </c>
      <c r="F8660" s="68" t="s">
        <v>4647</v>
      </c>
      <c r="G8660" s="68" t="s">
        <v>4569</v>
      </c>
      <c r="H8660" s="69">
        <v>20484690</v>
      </c>
      <c r="I8660" s="68" t="s">
        <v>5153</v>
      </c>
      <c r="J8660" s="70"/>
      <c r="K8660" s="68"/>
    </row>
    <row r="8661" spans="1:11">
      <c r="A8661" s="67" t="s">
        <v>4068</v>
      </c>
      <c r="B8661" s="68" t="s">
        <v>4069</v>
      </c>
      <c r="C8661" s="68" t="s">
        <v>4042</v>
      </c>
      <c r="D8661" s="68" t="s">
        <v>4043</v>
      </c>
      <c r="E8661" s="68" t="s">
        <v>4647</v>
      </c>
      <c r="F8661" s="68" t="s">
        <v>4647</v>
      </c>
      <c r="G8661" s="68" t="s">
        <v>4569</v>
      </c>
      <c r="H8661" s="69">
        <v>34516649</v>
      </c>
      <c r="I8661" s="68" t="s">
        <v>5153</v>
      </c>
      <c r="J8661" s="70"/>
      <c r="K8661" s="68"/>
    </row>
    <row r="8662" spans="1:11">
      <c r="A8662" s="67" t="s">
        <v>4082</v>
      </c>
      <c r="B8662" s="68" t="s">
        <v>4083</v>
      </c>
      <c r="C8662" s="68" t="s">
        <v>4072</v>
      </c>
      <c r="D8662" s="68" t="s">
        <v>4073</v>
      </c>
      <c r="E8662" s="68" t="s">
        <v>4647</v>
      </c>
      <c r="F8662" s="68" t="s">
        <v>4647</v>
      </c>
      <c r="G8662" s="68" t="s">
        <v>4569</v>
      </c>
      <c r="H8662" s="69">
        <v>300830</v>
      </c>
      <c r="I8662" s="68" t="s">
        <v>5153</v>
      </c>
      <c r="J8662" s="70"/>
      <c r="K8662" s="68"/>
    </row>
    <row r="8663" spans="1:11">
      <c r="A8663" s="67" t="s">
        <v>4084</v>
      </c>
      <c r="B8663" s="68" t="s">
        <v>4085</v>
      </c>
      <c r="C8663" s="68" t="s">
        <v>4072</v>
      </c>
      <c r="D8663" s="68" t="s">
        <v>4073</v>
      </c>
      <c r="E8663" s="68" t="s">
        <v>4647</v>
      </c>
      <c r="F8663" s="68" t="s">
        <v>4647</v>
      </c>
      <c r="G8663" s="68" t="s">
        <v>4569</v>
      </c>
      <c r="H8663" s="69">
        <v>14448430</v>
      </c>
      <c r="I8663" s="68" t="s">
        <v>5153</v>
      </c>
      <c r="J8663" s="70"/>
      <c r="K8663" s="68"/>
    </row>
    <row r="8664" spans="1:11">
      <c r="A8664" s="67" t="s">
        <v>4096</v>
      </c>
      <c r="B8664" s="68" t="s">
        <v>4097</v>
      </c>
      <c r="C8664" s="68" t="s">
        <v>4088</v>
      </c>
      <c r="D8664" s="68" t="s">
        <v>4089</v>
      </c>
      <c r="E8664" s="68" t="s">
        <v>4647</v>
      </c>
      <c r="F8664" s="68" t="s">
        <v>4647</v>
      </c>
      <c r="G8664" s="68" t="s">
        <v>4569</v>
      </c>
      <c r="H8664" s="69">
        <v>21155476</v>
      </c>
      <c r="I8664" s="68" t="s">
        <v>5153</v>
      </c>
      <c r="J8664" s="70"/>
      <c r="K8664" s="68"/>
    </row>
    <row r="8665" spans="1:11">
      <c r="A8665" s="67" t="s">
        <v>4112</v>
      </c>
      <c r="B8665" s="68" t="s">
        <v>4113</v>
      </c>
      <c r="C8665" s="68" t="s">
        <v>4100</v>
      </c>
      <c r="D8665" s="68" t="s">
        <v>4101</v>
      </c>
      <c r="E8665" s="68" t="s">
        <v>4647</v>
      </c>
      <c r="F8665" s="68" t="s">
        <v>4647</v>
      </c>
      <c r="G8665" s="68" t="s">
        <v>4569</v>
      </c>
      <c r="H8665" s="69">
        <v>6055360</v>
      </c>
      <c r="I8665" s="68" t="s">
        <v>5153</v>
      </c>
      <c r="J8665" s="70"/>
      <c r="K8665" s="68"/>
    </row>
    <row r="8666" spans="1:11">
      <c r="A8666" s="67" t="s">
        <v>4114</v>
      </c>
      <c r="B8666" s="68" t="s">
        <v>4115</v>
      </c>
      <c r="C8666" s="68" t="s">
        <v>4100</v>
      </c>
      <c r="D8666" s="68" t="s">
        <v>4101</v>
      </c>
      <c r="E8666" s="68" t="s">
        <v>4647</v>
      </c>
      <c r="F8666" s="68" t="s">
        <v>4647</v>
      </c>
      <c r="G8666" s="68" t="s">
        <v>4569</v>
      </c>
      <c r="H8666" s="69">
        <v>10741117</v>
      </c>
      <c r="I8666" s="68" t="s">
        <v>5153</v>
      </c>
      <c r="J8666" s="70"/>
      <c r="K8666" s="68"/>
    </row>
    <row r="8667" spans="1:11">
      <c r="A8667" s="67" t="s">
        <v>4122</v>
      </c>
      <c r="B8667" s="68" t="s">
        <v>4123</v>
      </c>
      <c r="C8667" s="68" t="s">
        <v>4118</v>
      </c>
      <c r="D8667" s="68" t="s">
        <v>4119</v>
      </c>
      <c r="E8667" s="68" t="s">
        <v>4647</v>
      </c>
      <c r="F8667" s="68" t="s">
        <v>4647</v>
      </c>
      <c r="G8667" s="68" t="s">
        <v>4569</v>
      </c>
      <c r="H8667" s="69">
        <v>6303156</v>
      </c>
      <c r="I8667" s="68" t="s">
        <v>5153</v>
      </c>
      <c r="J8667" s="70"/>
      <c r="K8667" s="68"/>
    </row>
    <row r="8668" spans="1:11">
      <c r="A8668" s="67" t="s">
        <v>4146</v>
      </c>
      <c r="B8668" s="68" t="s">
        <v>4147</v>
      </c>
      <c r="C8668" s="68" t="s">
        <v>4144</v>
      </c>
      <c r="D8668" s="68" t="s">
        <v>4145</v>
      </c>
      <c r="E8668" s="68" t="s">
        <v>4647</v>
      </c>
      <c r="F8668" s="68" t="s">
        <v>4647</v>
      </c>
      <c r="G8668" s="68" t="s">
        <v>4569</v>
      </c>
      <c r="H8668" s="69">
        <v>1362649</v>
      </c>
      <c r="I8668" s="68" t="s">
        <v>5153</v>
      </c>
      <c r="J8668" s="70"/>
      <c r="K8668" s="68"/>
    </row>
    <row r="8669" spans="1:11">
      <c r="A8669" s="67" t="s">
        <v>4150</v>
      </c>
      <c r="B8669" s="68" t="s">
        <v>4151</v>
      </c>
      <c r="C8669" s="68" t="s">
        <v>4152</v>
      </c>
      <c r="D8669" s="68" t="s">
        <v>4153</v>
      </c>
      <c r="E8669" s="68" t="s">
        <v>4647</v>
      </c>
      <c r="F8669" s="68" t="s">
        <v>4647</v>
      </c>
      <c r="G8669" s="68" t="s">
        <v>4569</v>
      </c>
      <c r="H8669" s="69">
        <v>1768460</v>
      </c>
      <c r="I8669" s="68" t="s">
        <v>5153</v>
      </c>
      <c r="J8669" s="70"/>
      <c r="K8669" s="68"/>
    </row>
    <row r="8670" spans="1:11">
      <c r="A8670" s="67" t="s">
        <v>4154</v>
      </c>
      <c r="B8670" s="68" t="s">
        <v>4155</v>
      </c>
      <c r="C8670" s="68" t="s">
        <v>4152</v>
      </c>
      <c r="D8670" s="68" t="s">
        <v>4153</v>
      </c>
      <c r="E8670" s="68" t="s">
        <v>4647</v>
      </c>
      <c r="F8670" s="68" t="s">
        <v>4647</v>
      </c>
      <c r="G8670" s="68" t="s">
        <v>4569</v>
      </c>
      <c r="H8670" s="69">
        <v>2631166</v>
      </c>
      <c r="I8670" s="68" t="s">
        <v>5153</v>
      </c>
      <c r="J8670" s="70"/>
      <c r="K8670" s="68"/>
    </row>
    <row r="8671" spans="1:11">
      <c r="A8671" s="67" t="s">
        <v>4160</v>
      </c>
      <c r="B8671" s="68" t="s">
        <v>4161</v>
      </c>
      <c r="C8671" s="68" t="s">
        <v>4158</v>
      </c>
      <c r="D8671" s="68" t="s">
        <v>4159</v>
      </c>
      <c r="E8671" s="68" t="s">
        <v>4647</v>
      </c>
      <c r="F8671" s="68" t="s">
        <v>4647</v>
      </c>
      <c r="G8671" s="68" t="s">
        <v>4569</v>
      </c>
      <c r="H8671" s="69">
        <v>276031</v>
      </c>
      <c r="I8671" s="68" t="s">
        <v>5153</v>
      </c>
      <c r="J8671" s="70"/>
      <c r="K8671" s="68"/>
    </row>
    <row r="8672" spans="1:11">
      <c r="A8672" s="67" t="s">
        <v>4162</v>
      </c>
      <c r="B8672" s="68" t="s">
        <v>4163</v>
      </c>
      <c r="C8672" s="68" t="s">
        <v>4158</v>
      </c>
      <c r="D8672" s="68" t="s">
        <v>4159</v>
      </c>
      <c r="E8672" s="68" t="s">
        <v>4647</v>
      </c>
      <c r="F8672" s="68" t="s">
        <v>4647</v>
      </c>
      <c r="G8672" s="68" t="s">
        <v>4569</v>
      </c>
      <c r="H8672" s="69">
        <v>6016862</v>
      </c>
      <c r="I8672" s="68" t="s">
        <v>5153</v>
      </c>
      <c r="J8672" s="70"/>
      <c r="K8672" s="68"/>
    </row>
    <row r="8673" spans="1:11">
      <c r="A8673" s="67" t="s">
        <v>3599</v>
      </c>
      <c r="B8673" s="68" t="s">
        <v>3600</v>
      </c>
      <c r="C8673" s="68" t="s">
        <v>3583</v>
      </c>
      <c r="D8673" s="68" t="s">
        <v>3584</v>
      </c>
      <c r="E8673" s="68" t="s">
        <v>4647</v>
      </c>
      <c r="F8673" s="68" t="s">
        <v>4647</v>
      </c>
      <c r="G8673" s="68" t="s">
        <v>4569</v>
      </c>
      <c r="H8673" s="69">
        <v>5673792</v>
      </c>
      <c r="I8673" s="68" t="s">
        <v>5153</v>
      </c>
      <c r="J8673" s="70"/>
      <c r="K8673" s="68"/>
    </row>
    <row r="8674" spans="1:11">
      <c r="A8674" s="67" t="s">
        <v>3601</v>
      </c>
      <c r="B8674" s="68" t="s">
        <v>3602</v>
      </c>
      <c r="C8674" s="68" t="s">
        <v>3583</v>
      </c>
      <c r="D8674" s="68" t="s">
        <v>3584</v>
      </c>
      <c r="E8674" s="68" t="s">
        <v>4647</v>
      </c>
      <c r="F8674" s="68" t="s">
        <v>4647</v>
      </c>
      <c r="G8674" s="68" t="s">
        <v>4569</v>
      </c>
      <c r="H8674" s="69">
        <v>48188206</v>
      </c>
      <c r="I8674" s="68" t="s">
        <v>5153</v>
      </c>
      <c r="J8674" s="70"/>
      <c r="K8674" s="68"/>
    </row>
    <row r="8675" spans="1:11">
      <c r="A8675" s="67" t="s">
        <v>3603</v>
      </c>
      <c r="B8675" s="68" t="s">
        <v>3604</v>
      </c>
      <c r="C8675" s="68" t="s">
        <v>3583</v>
      </c>
      <c r="D8675" s="68" t="s">
        <v>3584</v>
      </c>
      <c r="E8675" s="68" t="s">
        <v>4647</v>
      </c>
      <c r="F8675" s="68" t="s">
        <v>4647</v>
      </c>
      <c r="G8675" s="68" t="s">
        <v>4569</v>
      </c>
      <c r="H8675" s="69">
        <v>84563333</v>
      </c>
      <c r="I8675" s="68" t="s">
        <v>5153</v>
      </c>
      <c r="J8675" s="70"/>
      <c r="K8675" s="68"/>
    </row>
    <row r="8676" spans="1:11">
      <c r="A8676" s="67" t="s">
        <v>3619</v>
      </c>
      <c r="B8676" s="68" t="s">
        <v>3620</v>
      </c>
      <c r="C8676" s="68" t="s">
        <v>3607</v>
      </c>
      <c r="D8676" s="68" t="s">
        <v>3608</v>
      </c>
      <c r="E8676" s="68" t="s">
        <v>4647</v>
      </c>
      <c r="F8676" s="68" t="s">
        <v>4647</v>
      </c>
      <c r="G8676" s="68" t="s">
        <v>4569</v>
      </c>
      <c r="H8676" s="69">
        <v>448300</v>
      </c>
      <c r="I8676" s="68" t="s">
        <v>5153</v>
      </c>
      <c r="J8676" s="70"/>
      <c r="K8676" s="68"/>
    </row>
    <row r="8677" spans="1:11">
      <c r="A8677" s="67" t="s">
        <v>3621</v>
      </c>
      <c r="B8677" s="68" t="s">
        <v>3622</v>
      </c>
      <c r="C8677" s="68" t="s">
        <v>3607</v>
      </c>
      <c r="D8677" s="68" t="s">
        <v>3608</v>
      </c>
      <c r="E8677" s="68" t="s">
        <v>4647</v>
      </c>
      <c r="F8677" s="68" t="s">
        <v>4647</v>
      </c>
      <c r="G8677" s="68" t="s">
        <v>4569</v>
      </c>
      <c r="H8677" s="69">
        <v>4660103</v>
      </c>
      <c r="I8677" s="68" t="s">
        <v>5153</v>
      </c>
      <c r="J8677" s="70"/>
      <c r="K8677" s="68"/>
    </row>
    <row r="8678" spans="1:11">
      <c r="A8678" s="67" t="s">
        <v>3673</v>
      </c>
      <c r="B8678" s="68" t="s">
        <v>3674</v>
      </c>
      <c r="C8678" s="68" t="s">
        <v>3651</v>
      </c>
      <c r="D8678" s="68" t="s">
        <v>3652</v>
      </c>
      <c r="E8678" s="68" t="s">
        <v>4647</v>
      </c>
      <c r="F8678" s="68" t="s">
        <v>4647</v>
      </c>
      <c r="G8678" s="68" t="s">
        <v>4569</v>
      </c>
      <c r="H8678" s="69">
        <v>3217683</v>
      </c>
      <c r="I8678" s="68" t="s">
        <v>5153</v>
      </c>
      <c r="J8678" s="70"/>
      <c r="K8678" s="68"/>
    </row>
    <row r="8679" spans="1:11">
      <c r="A8679" s="67" t="s">
        <v>3675</v>
      </c>
      <c r="B8679" s="68" t="s">
        <v>3676</v>
      </c>
      <c r="C8679" s="68" t="s">
        <v>3651</v>
      </c>
      <c r="D8679" s="68" t="s">
        <v>3652</v>
      </c>
      <c r="E8679" s="68" t="s">
        <v>4647</v>
      </c>
      <c r="F8679" s="68" t="s">
        <v>4647</v>
      </c>
      <c r="G8679" s="68" t="s">
        <v>4569</v>
      </c>
      <c r="H8679" s="69">
        <v>368132</v>
      </c>
      <c r="I8679" s="68" t="s">
        <v>5153</v>
      </c>
      <c r="J8679" s="70"/>
      <c r="K8679" s="68"/>
    </row>
    <row r="8680" spans="1:11">
      <c r="A8680" s="67" t="s">
        <v>3743</v>
      </c>
      <c r="B8680" s="68" t="s">
        <v>3744</v>
      </c>
      <c r="C8680" s="68" t="s">
        <v>3693</v>
      </c>
      <c r="D8680" s="68" t="s">
        <v>3694</v>
      </c>
      <c r="E8680" s="68" t="s">
        <v>4647</v>
      </c>
      <c r="F8680" s="68" t="s">
        <v>4647</v>
      </c>
      <c r="G8680" s="68" t="s">
        <v>4569</v>
      </c>
      <c r="H8680" s="69">
        <v>8666555</v>
      </c>
      <c r="I8680" s="68" t="s">
        <v>5153</v>
      </c>
      <c r="J8680" s="70"/>
      <c r="K8680" s="68"/>
    </row>
    <row r="8681" spans="1:11">
      <c r="A8681" s="67" t="s">
        <v>3745</v>
      </c>
      <c r="B8681" s="68" t="s">
        <v>3746</v>
      </c>
      <c r="C8681" s="68" t="s">
        <v>3693</v>
      </c>
      <c r="D8681" s="68" t="s">
        <v>3694</v>
      </c>
      <c r="E8681" s="68" t="s">
        <v>4647</v>
      </c>
      <c r="F8681" s="68" t="s">
        <v>4647</v>
      </c>
      <c r="G8681" s="68" t="s">
        <v>4569</v>
      </c>
      <c r="H8681" s="69">
        <v>27961689</v>
      </c>
      <c r="I8681" s="68" t="s">
        <v>5153</v>
      </c>
      <c r="J8681" s="70"/>
      <c r="K8681" s="68"/>
    </row>
    <row r="8682" spans="1:11">
      <c r="A8682" s="67" t="s">
        <v>3759</v>
      </c>
      <c r="B8682" s="68" t="s">
        <v>3760</v>
      </c>
      <c r="C8682" s="68" t="s">
        <v>3749</v>
      </c>
      <c r="D8682" s="68" t="s">
        <v>3750</v>
      </c>
      <c r="E8682" s="68" t="s">
        <v>4647</v>
      </c>
      <c r="F8682" s="68" t="s">
        <v>4647</v>
      </c>
      <c r="G8682" s="68" t="s">
        <v>4569</v>
      </c>
      <c r="H8682" s="69">
        <v>1098295</v>
      </c>
      <c r="I8682" s="68" t="s">
        <v>5153</v>
      </c>
      <c r="J8682" s="70"/>
      <c r="K8682" s="68"/>
    </row>
    <row r="8683" spans="1:11">
      <c r="A8683" s="67" t="s">
        <v>3761</v>
      </c>
      <c r="B8683" s="68" t="s">
        <v>3762</v>
      </c>
      <c r="C8683" s="68" t="s">
        <v>3749</v>
      </c>
      <c r="D8683" s="68" t="s">
        <v>3750</v>
      </c>
      <c r="E8683" s="68" t="s">
        <v>4647</v>
      </c>
      <c r="F8683" s="68" t="s">
        <v>4647</v>
      </c>
      <c r="G8683" s="68" t="s">
        <v>4569</v>
      </c>
      <c r="H8683" s="69">
        <v>7620718</v>
      </c>
      <c r="I8683" s="68" t="s">
        <v>5153</v>
      </c>
      <c r="J8683" s="70"/>
      <c r="K8683" s="68"/>
    </row>
    <row r="8684" spans="1:11">
      <c r="A8684" s="67" t="s">
        <v>3777</v>
      </c>
      <c r="B8684" s="68" t="s">
        <v>3778</v>
      </c>
      <c r="C8684" s="68" t="s">
        <v>3765</v>
      </c>
      <c r="D8684" s="68" t="s">
        <v>3766</v>
      </c>
      <c r="E8684" s="68" t="s">
        <v>4647</v>
      </c>
      <c r="F8684" s="68" t="s">
        <v>4647</v>
      </c>
      <c r="G8684" s="68" t="s">
        <v>4569</v>
      </c>
      <c r="H8684" s="69">
        <v>21850394</v>
      </c>
      <c r="I8684" s="68" t="s">
        <v>5153</v>
      </c>
      <c r="J8684" s="70"/>
      <c r="K8684" s="68"/>
    </row>
    <row r="8685" spans="1:11">
      <c r="A8685" s="67" t="s">
        <v>3779</v>
      </c>
      <c r="B8685" s="68" t="s">
        <v>3780</v>
      </c>
      <c r="C8685" s="68" t="s">
        <v>3765</v>
      </c>
      <c r="D8685" s="68" t="s">
        <v>3766</v>
      </c>
      <c r="E8685" s="68" t="s">
        <v>4647</v>
      </c>
      <c r="F8685" s="68" t="s">
        <v>4647</v>
      </c>
      <c r="G8685" s="68" t="s">
        <v>4569</v>
      </c>
      <c r="H8685" s="69">
        <v>317887</v>
      </c>
      <c r="I8685" s="68" t="s">
        <v>5153</v>
      </c>
      <c r="J8685" s="70"/>
      <c r="K8685" s="68"/>
    </row>
    <row r="8686" spans="1:11">
      <c r="A8686" s="67" t="s">
        <v>3797</v>
      </c>
      <c r="B8686" s="68" t="s">
        <v>3798</v>
      </c>
      <c r="C8686" s="68" t="s">
        <v>3783</v>
      </c>
      <c r="D8686" s="68" t="s">
        <v>3784</v>
      </c>
      <c r="E8686" s="68" t="s">
        <v>4647</v>
      </c>
      <c r="F8686" s="68" t="s">
        <v>4647</v>
      </c>
      <c r="G8686" s="68" t="s">
        <v>4569</v>
      </c>
      <c r="H8686" s="69">
        <v>199950</v>
      </c>
      <c r="I8686" s="68" t="s">
        <v>5153</v>
      </c>
      <c r="J8686" s="70"/>
      <c r="K8686" s="68"/>
    </row>
    <row r="8687" spans="1:11">
      <c r="A8687" s="67" t="s">
        <v>3799</v>
      </c>
      <c r="B8687" s="68" t="s">
        <v>3800</v>
      </c>
      <c r="C8687" s="68" t="s">
        <v>3783</v>
      </c>
      <c r="D8687" s="68" t="s">
        <v>3784</v>
      </c>
      <c r="E8687" s="68" t="s">
        <v>4647</v>
      </c>
      <c r="F8687" s="68" t="s">
        <v>4647</v>
      </c>
      <c r="G8687" s="68" t="s">
        <v>4569</v>
      </c>
      <c r="H8687" s="69">
        <v>33633710</v>
      </c>
      <c r="I8687" s="68" t="s">
        <v>5153</v>
      </c>
      <c r="J8687" s="70"/>
      <c r="K8687" s="68"/>
    </row>
    <row r="8688" spans="1:11">
      <c r="A8688" s="67" t="s">
        <v>3819</v>
      </c>
      <c r="B8688" s="68" t="s">
        <v>3820</v>
      </c>
      <c r="C8688" s="68" t="s">
        <v>3805</v>
      </c>
      <c r="D8688" s="68" t="s">
        <v>3806</v>
      </c>
      <c r="E8688" s="68" t="s">
        <v>4647</v>
      </c>
      <c r="F8688" s="68" t="s">
        <v>4647</v>
      </c>
      <c r="G8688" s="68" t="s">
        <v>4569</v>
      </c>
      <c r="H8688" s="69">
        <v>3442993</v>
      </c>
      <c r="I8688" s="68" t="s">
        <v>5153</v>
      </c>
      <c r="J8688" s="70"/>
      <c r="K8688" s="68"/>
    </row>
    <row r="8689" spans="1:11">
      <c r="A8689" s="67" t="s">
        <v>3821</v>
      </c>
      <c r="B8689" s="68" t="s">
        <v>3820</v>
      </c>
      <c r="C8689" s="68" t="s">
        <v>3805</v>
      </c>
      <c r="D8689" s="68" t="s">
        <v>3806</v>
      </c>
      <c r="E8689" s="68" t="s">
        <v>4647</v>
      </c>
      <c r="F8689" s="68" t="s">
        <v>4647</v>
      </c>
      <c r="G8689" s="68" t="s">
        <v>4569</v>
      </c>
      <c r="H8689" s="69">
        <v>662840</v>
      </c>
      <c r="I8689" s="68" t="s">
        <v>5153</v>
      </c>
      <c r="J8689" s="70"/>
      <c r="K8689" s="68"/>
    </row>
    <row r="8690" spans="1:11">
      <c r="A8690" s="67" t="s">
        <v>3840</v>
      </c>
      <c r="B8690" s="68" t="s">
        <v>3841</v>
      </c>
      <c r="C8690" s="68" t="s">
        <v>3824</v>
      </c>
      <c r="D8690" s="68" t="s">
        <v>3825</v>
      </c>
      <c r="E8690" s="68" t="s">
        <v>4647</v>
      </c>
      <c r="F8690" s="68" t="s">
        <v>4647</v>
      </c>
      <c r="G8690" s="68" t="s">
        <v>4569</v>
      </c>
      <c r="H8690" s="69">
        <v>3358687</v>
      </c>
      <c r="I8690" s="68" t="s">
        <v>5153</v>
      </c>
      <c r="J8690" s="70"/>
      <c r="K8690" s="68"/>
    </row>
    <row r="8691" spans="1:11">
      <c r="A8691" s="67" t="s">
        <v>3842</v>
      </c>
      <c r="B8691" s="68" t="s">
        <v>3843</v>
      </c>
      <c r="C8691" s="68" t="s">
        <v>3824</v>
      </c>
      <c r="D8691" s="68" t="s">
        <v>3825</v>
      </c>
      <c r="E8691" s="68" t="s">
        <v>4647</v>
      </c>
      <c r="F8691" s="68" t="s">
        <v>4647</v>
      </c>
      <c r="G8691" s="68" t="s">
        <v>4569</v>
      </c>
      <c r="H8691" s="69">
        <v>763007</v>
      </c>
      <c r="I8691" s="68" t="s">
        <v>5153</v>
      </c>
      <c r="J8691" s="70"/>
      <c r="K8691" s="68"/>
    </row>
    <row r="8692" spans="1:11">
      <c r="A8692" s="67" t="s">
        <v>4234</v>
      </c>
      <c r="B8692" s="68" t="s">
        <v>4235</v>
      </c>
      <c r="C8692" s="68" t="s">
        <v>3824</v>
      </c>
      <c r="D8692" s="68" t="s">
        <v>3825</v>
      </c>
      <c r="E8692" s="68" t="s">
        <v>4647</v>
      </c>
      <c r="F8692" s="68" t="s">
        <v>4647</v>
      </c>
      <c r="G8692" s="68" t="s">
        <v>4569</v>
      </c>
      <c r="H8692" s="69">
        <v>241000</v>
      </c>
      <c r="I8692" s="68" t="s">
        <v>5153</v>
      </c>
      <c r="J8692" s="70"/>
      <c r="K8692" s="68"/>
    </row>
    <row r="8693" spans="1:11">
      <c r="A8693" s="67" t="s">
        <v>4200</v>
      </c>
      <c r="B8693" s="68" t="s">
        <v>4201</v>
      </c>
      <c r="C8693" s="68" t="s">
        <v>3824</v>
      </c>
      <c r="D8693" s="68" t="s">
        <v>3825</v>
      </c>
      <c r="E8693" s="68" t="s">
        <v>4647</v>
      </c>
      <c r="F8693" s="68" t="s">
        <v>4647</v>
      </c>
      <c r="G8693" s="68" t="s">
        <v>4569</v>
      </c>
      <c r="H8693" s="69">
        <v>1069983</v>
      </c>
      <c r="I8693" s="68" t="s">
        <v>5153</v>
      </c>
      <c r="J8693" s="70"/>
      <c r="K8693" s="68"/>
    </row>
    <row r="8694" spans="1:11">
      <c r="A8694" s="67" t="s">
        <v>3896</v>
      </c>
      <c r="B8694" s="68" t="s">
        <v>3897</v>
      </c>
      <c r="C8694" s="68" t="s">
        <v>3846</v>
      </c>
      <c r="D8694" s="68" t="s">
        <v>3847</v>
      </c>
      <c r="E8694" s="68" t="s">
        <v>4647</v>
      </c>
      <c r="F8694" s="68" t="s">
        <v>4647</v>
      </c>
      <c r="G8694" s="68" t="s">
        <v>4569</v>
      </c>
      <c r="H8694" s="69">
        <v>3499779</v>
      </c>
      <c r="I8694" s="68" t="s">
        <v>5153</v>
      </c>
      <c r="J8694" s="70"/>
      <c r="K8694" s="68"/>
    </row>
    <row r="8695" spans="1:11">
      <c r="A8695" s="67" t="s">
        <v>3918</v>
      </c>
      <c r="B8695" s="68" t="s">
        <v>3919</v>
      </c>
      <c r="C8695" s="68" t="s">
        <v>3900</v>
      </c>
      <c r="D8695" s="68" t="s">
        <v>3901</v>
      </c>
      <c r="E8695" s="68" t="s">
        <v>4647</v>
      </c>
      <c r="F8695" s="68" t="s">
        <v>4647</v>
      </c>
      <c r="G8695" s="68" t="s">
        <v>4569</v>
      </c>
      <c r="H8695" s="69">
        <v>101271</v>
      </c>
      <c r="I8695" s="68" t="s">
        <v>5153</v>
      </c>
      <c r="J8695" s="70"/>
      <c r="K8695" s="68"/>
    </row>
    <row r="8696" spans="1:11">
      <c r="A8696" s="67" t="s">
        <v>3920</v>
      </c>
      <c r="B8696" s="68" t="s">
        <v>3921</v>
      </c>
      <c r="C8696" s="68" t="s">
        <v>3900</v>
      </c>
      <c r="D8696" s="68" t="s">
        <v>3901</v>
      </c>
      <c r="E8696" s="68" t="s">
        <v>4647</v>
      </c>
      <c r="F8696" s="68" t="s">
        <v>4647</v>
      </c>
      <c r="G8696" s="68" t="s">
        <v>4569</v>
      </c>
      <c r="H8696" s="69">
        <v>3327608</v>
      </c>
      <c r="I8696" s="68" t="s">
        <v>5153</v>
      </c>
      <c r="J8696" s="70"/>
      <c r="K8696" s="68"/>
    </row>
    <row r="8697" spans="1:11">
      <c r="A8697" s="67" t="s">
        <v>3946</v>
      </c>
      <c r="B8697" s="68" t="s">
        <v>3947</v>
      </c>
      <c r="C8697" s="68" t="s">
        <v>3924</v>
      </c>
      <c r="D8697" s="68" t="s">
        <v>3925</v>
      </c>
      <c r="E8697" s="68" t="s">
        <v>4647</v>
      </c>
      <c r="F8697" s="68" t="s">
        <v>4647</v>
      </c>
      <c r="G8697" s="68" t="s">
        <v>4569</v>
      </c>
      <c r="H8697" s="69">
        <v>1558676</v>
      </c>
      <c r="I8697" s="68" t="s">
        <v>5153</v>
      </c>
      <c r="J8697" s="70"/>
      <c r="K8697" s="68"/>
    </row>
    <row r="8698" spans="1:11">
      <c r="A8698" s="67" t="s">
        <v>3948</v>
      </c>
      <c r="B8698" s="68" t="s">
        <v>3949</v>
      </c>
      <c r="C8698" s="68" t="s">
        <v>3924</v>
      </c>
      <c r="D8698" s="68" t="s">
        <v>3925</v>
      </c>
      <c r="E8698" s="68" t="s">
        <v>4647</v>
      </c>
      <c r="F8698" s="68" t="s">
        <v>4647</v>
      </c>
      <c r="G8698" s="68" t="s">
        <v>4569</v>
      </c>
      <c r="H8698" s="69">
        <v>19786216</v>
      </c>
      <c r="I8698" s="68" t="s">
        <v>5153</v>
      </c>
      <c r="J8698" s="70"/>
      <c r="K8698" s="68"/>
    </row>
    <row r="8699" spans="1:11">
      <c r="A8699" s="67" t="s">
        <v>3964</v>
      </c>
      <c r="B8699" s="68" t="s">
        <v>3965</v>
      </c>
      <c r="C8699" s="68" t="s">
        <v>3952</v>
      </c>
      <c r="D8699" s="68" t="s">
        <v>3953</v>
      </c>
      <c r="E8699" s="68" t="s">
        <v>4647</v>
      </c>
      <c r="F8699" s="68" t="s">
        <v>4647</v>
      </c>
      <c r="G8699" s="68" t="s">
        <v>4569</v>
      </c>
      <c r="H8699" s="69">
        <v>13408569</v>
      </c>
      <c r="I8699" s="68" t="s">
        <v>5153</v>
      </c>
      <c r="J8699" s="70"/>
      <c r="K8699" s="68"/>
    </row>
    <row r="8700" spans="1:11">
      <c r="A8700" s="67" t="s">
        <v>3966</v>
      </c>
      <c r="B8700" s="68" t="s">
        <v>3967</v>
      </c>
      <c r="C8700" s="68" t="s">
        <v>3952</v>
      </c>
      <c r="D8700" s="68" t="s">
        <v>3953</v>
      </c>
      <c r="E8700" s="68" t="s">
        <v>4647</v>
      </c>
      <c r="F8700" s="68" t="s">
        <v>4647</v>
      </c>
      <c r="G8700" s="68" t="s">
        <v>4569</v>
      </c>
      <c r="H8700" s="69">
        <v>11383746</v>
      </c>
      <c r="I8700" s="68" t="s">
        <v>5153</v>
      </c>
      <c r="J8700" s="70"/>
      <c r="K8700" s="68"/>
    </row>
    <row r="8701" spans="1:11">
      <c r="A8701" s="67" t="s">
        <v>4000</v>
      </c>
      <c r="B8701" s="68" t="s">
        <v>4001</v>
      </c>
      <c r="C8701" s="68" t="s">
        <v>3970</v>
      </c>
      <c r="D8701" s="68" t="s">
        <v>3971</v>
      </c>
      <c r="E8701" s="68" t="s">
        <v>4647</v>
      </c>
      <c r="F8701" s="68" t="s">
        <v>4647</v>
      </c>
      <c r="G8701" s="68" t="s">
        <v>4569</v>
      </c>
      <c r="H8701" s="69">
        <v>10532191</v>
      </c>
      <c r="I8701" s="68" t="s">
        <v>5153</v>
      </c>
      <c r="J8701" s="70"/>
      <c r="K8701" s="68"/>
    </row>
    <row r="8702" spans="1:11">
      <c r="A8702" s="67" t="s">
        <v>4016</v>
      </c>
      <c r="B8702" s="68" t="s">
        <v>4017</v>
      </c>
      <c r="C8702" s="68" t="s">
        <v>4004</v>
      </c>
      <c r="D8702" s="68" t="s">
        <v>4005</v>
      </c>
      <c r="E8702" s="68" t="s">
        <v>4647</v>
      </c>
      <c r="F8702" s="68" t="s">
        <v>4647</v>
      </c>
      <c r="G8702" s="68" t="s">
        <v>4569</v>
      </c>
      <c r="H8702" s="69">
        <v>11752055</v>
      </c>
      <c r="I8702" s="68" t="s">
        <v>5153</v>
      </c>
      <c r="J8702" s="70"/>
      <c r="K8702" s="68"/>
    </row>
    <row r="8703" spans="1:11">
      <c r="A8703" s="67" t="s">
        <v>4018</v>
      </c>
      <c r="B8703" s="68" t="s">
        <v>4019</v>
      </c>
      <c r="C8703" s="68" t="s">
        <v>4004</v>
      </c>
      <c r="D8703" s="68" t="s">
        <v>4005</v>
      </c>
      <c r="E8703" s="68" t="s">
        <v>4647</v>
      </c>
      <c r="F8703" s="68" t="s">
        <v>4647</v>
      </c>
      <c r="G8703" s="68" t="s">
        <v>4569</v>
      </c>
      <c r="H8703" s="69">
        <v>24079727</v>
      </c>
      <c r="I8703" s="68" t="s">
        <v>5153</v>
      </c>
      <c r="J8703" s="70"/>
      <c r="K8703" s="68"/>
    </row>
    <row r="8704" spans="1:11">
      <c r="A8704" s="67" t="s">
        <v>4036</v>
      </c>
      <c r="B8704" s="68" t="s">
        <v>4037</v>
      </c>
      <c r="C8704" s="68" t="s">
        <v>4022</v>
      </c>
      <c r="D8704" s="68" t="s">
        <v>4023</v>
      </c>
      <c r="E8704" s="68" t="s">
        <v>4647</v>
      </c>
      <c r="F8704" s="68" t="s">
        <v>4647</v>
      </c>
      <c r="G8704" s="68" t="s">
        <v>4569</v>
      </c>
      <c r="H8704" s="69">
        <v>1451921</v>
      </c>
      <c r="I8704" s="68" t="s">
        <v>5153</v>
      </c>
      <c r="J8704" s="70"/>
      <c r="K8704" s="68"/>
    </row>
    <row r="8705" spans="1:11">
      <c r="A8705" s="67" t="s">
        <v>4038</v>
      </c>
      <c r="B8705" s="68" t="s">
        <v>4039</v>
      </c>
      <c r="C8705" s="68" t="s">
        <v>4022</v>
      </c>
      <c r="D8705" s="68" t="s">
        <v>4023</v>
      </c>
      <c r="E8705" s="68" t="s">
        <v>4647</v>
      </c>
      <c r="F8705" s="68" t="s">
        <v>4647</v>
      </c>
      <c r="G8705" s="68" t="s">
        <v>4569</v>
      </c>
      <c r="H8705" s="69">
        <v>20580050</v>
      </c>
      <c r="I8705" s="68" t="s">
        <v>5153</v>
      </c>
      <c r="J8705" s="70"/>
      <c r="K8705" s="68"/>
    </row>
    <row r="8706" spans="1:11">
      <c r="A8706" s="67" t="s">
        <v>4068</v>
      </c>
      <c r="B8706" s="68" t="s">
        <v>4069</v>
      </c>
      <c r="C8706" s="68" t="s">
        <v>4042</v>
      </c>
      <c r="D8706" s="68" t="s">
        <v>4043</v>
      </c>
      <c r="E8706" s="68" t="s">
        <v>4647</v>
      </c>
      <c r="F8706" s="68" t="s">
        <v>4647</v>
      </c>
      <c r="G8706" s="68" t="s">
        <v>4569</v>
      </c>
      <c r="H8706" s="69">
        <v>34139304</v>
      </c>
      <c r="I8706" s="68" t="s">
        <v>5153</v>
      </c>
      <c r="J8706" s="70"/>
      <c r="K8706" s="68"/>
    </row>
    <row r="8707" spans="1:11">
      <c r="A8707" s="67" t="s">
        <v>4082</v>
      </c>
      <c r="B8707" s="68" t="s">
        <v>4083</v>
      </c>
      <c r="C8707" s="68" t="s">
        <v>4072</v>
      </c>
      <c r="D8707" s="68" t="s">
        <v>4073</v>
      </c>
      <c r="E8707" s="68" t="s">
        <v>4647</v>
      </c>
      <c r="F8707" s="68" t="s">
        <v>4647</v>
      </c>
      <c r="G8707" s="68" t="s">
        <v>4569</v>
      </c>
      <c r="H8707" s="69">
        <v>601660</v>
      </c>
      <c r="I8707" s="68" t="s">
        <v>5153</v>
      </c>
      <c r="J8707" s="70"/>
      <c r="K8707" s="68"/>
    </row>
    <row r="8708" spans="1:11">
      <c r="A8708" s="67" t="s">
        <v>4084</v>
      </c>
      <c r="B8708" s="68" t="s">
        <v>4085</v>
      </c>
      <c r="C8708" s="68" t="s">
        <v>4072</v>
      </c>
      <c r="D8708" s="68" t="s">
        <v>4073</v>
      </c>
      <c r="E8708" s="68" t="s">
        <v>4647</v>
      </c>
      <c r="F8708" s="68" t="s">
        <v>4647</v>
      </c>
      <c r="G8708" s="68" t="s">
        <v>4569</v>
      </c>
      <c r="H8708" s="69">
        <v>15088880</v>
      </c>
      <c r="I8708" s="68" t="s">
        <v>5153</v>
      </c>
      <c r="J8708" s="70"/>
      <c r="K8708" s="68"/>
    </row>
    <row r="8709" spans="1:11">
      <c r="A8709" s="67" t="s">
        <v>4096</v>
      </c>
      <c r="B8709" s="68" t="s">
        <v>4097</v>
      </c>
      <c r="C8709" s="68" t="s">
        <v>4088</v>
      </c>
      <c r="D8709" s="68" t="s">
        <v>4089</v>
      </c>
      <c r="E8709" s="68" t="s">
        <v>4647</v>
      </c>
      <c r="F8709" s="68" t="s">
        <v>4647</v>
      </c>
      <c r="G8709" s="68" t="s">
        <v>4569</v>
      </c>
      <c r="H8709" s="69">
        <v>18945190</v>
      </c>
      <c r="I8709" s="68" t="s">
        <v>5153</v>
      </c>
      <c r="J8709" s="70"/>
      <c r="K8709" s="68"/>
    </row>
    <row r="8710" spans="1:11">
      <c r="A8710" s="67" t="s">
        <v>4112</v>
      </c>
      <c r="B8710" s="68" t="s">
        <v>4113</v>
      </c>
      <c r="C8710" s="68" t="s">
        <v>4100</v>
      </c>
      <c r="D8710" s="68" t="s">
        <v>4101</v>
      </c>
      <c r="E8710" s="68" t="s">
        <v>4647</v>
      </c>
      <c r="F8710" s="68" t="s">
        <v>4647</v>
      </c>
      <c r="G8710" s="68" t="s">
        <v>4569</v>
      </c>
      <c r="H8710" s="69">
        <v>6098171</v>
      </c>
      <c r="I8710" s="68" t="s">
        <v>5153</v>
      </c>
      <c r="J8710" s="70"/>
      <c r="K8710" s="68"/>
    </row>
    <row r="8711" spans="1:11">
      <c r="A8711" s="67" t="s">
        <v>4114</v>
      </c>
      <c r="B8711" s="68" t="s">
        <v>4115</v>
      </c>
      <c r="C8711" s="68" t="s">
        <v>4100</v>
      </c>
      <c r="D8711" s="68" t="s">
        <v>4101</v>
      </c>
      <c r="E8711" s="68" t="s">
        <v>4647</v>
      </c>
      <c r="F8711" s="68" t="s">
        <v>4647</v>
      </c>
      <c r="G8711" s="68" t="s">
        <v>4569</v>
      </c>
      <c r="H8711" s="69">
        <v>8285385</v>
      </c>
      <c r="I8711" s="68" t="s">
        <v>5153</v>
      </c>
      <c r="J8711" s="70"/>
      <c r="K8711" s="68"/>
    </row>
    <row r="8712" spans="1:11">
      <c r="A8712" s="67" t="s">
        <v>4122</v>
      </c>
      <c r="B8712" s="68" t="s">
        <v>4123</v>
      </c>
      <c r="C8712" s="68" t="s">
        <v>4118</v>
      </c>
      <c r="D8712" s="68" t="s">
        <v>4119</v>
      </c>
      <c r="E8712" s="68" t="s">
        <v>4647</v>
      </c>
      <c r="F8712" s="68" t="s">
        <v>4647</v>
      </c>
      <c r="G8712" s="68" t="s">
        <v>4569</v>
      </c>
      <c r="H8712" s="69">
        <v>6407212</v>
      </c>
      <c r="I8712" s="68" t="s">
        <v>5153</v>
      </c>
      <c r="J8712" s="70"/>
      <c r="K8712" s="68"/>
    </row>
    <row r="8713" spans="1:11">
      <c r="A8713" s="67" t="s">
        <v>4146</v>
      </c>
      <c r="B8713" s="68" t="s">
        <v>4147</v>
      </c>
      <c r="C8713" s="68" t="s">
        <v>4144</v>
      </c>
      <c r="D8713" s="68" t="s">
        <v>4145</v>
      </c>
      <c r="E8713" s="68" t="s">
        <v>4647</v>
      </c>
      <c r="F8713" s="68" t="s">
        <v>4647</v>
      </c>
      <c r="G8713" s="68" t="s">
        <v>4569</v>
      </c>
      <c r="H8713" s="69">
        <v>4696729</v>
      </c>
      <c r="I8713" s="68" t="s">
        <v>5153</v>
      </c>
      <c r="J8713" s="70"/>
      <c r="K8713" s="68"/>
    </row>
    <row r="8714" spans="1:11">
      <c r="A8714" s="182" t="s">
        <v>4150</v>
      </c>
      <c r="B8714" s="183" t="s">
        <v>4151</v>
      </c>
      <c r="C8714" s="183" t="s">
        <v>4152</v>
      </c>
      <c r="D8714" s="183" t="s">
        <v>4153</v>
      </c>
      <c r="E8714" s="183" t="s">
        <v>4647</v>
      </c>
      <c r="F8714" s="183" t="s">
        <v>4647</v>
      </c>
      <c r="G8714" s="183" t="s">
        <v>4569</v>
      </c>
      <c r="H8714" s="184">
        <v>1768460</v>
      </c>
      <c r="I8714" s="183" t="s">
        <v>5153</v>
      </c>
      <c r="J8714" s="70"/>
      <c r="K8714" s="183"/>
    </row>
    <row r="8715" spans="1:11">
      <c r="A8715" s="67" t="s">
        <v>4154</v>
      </c>
      <c r="B8715" s="68" t="s">
        <v>4155</v>
      </c>
      <c r="C8715" s="68" t="s">
        <v>4152</v>
      </c>
      <c r="D8715" s="68" t="s">
        <v>4153</v>
      </c>
      <c r="E8715" s="68" t="s">
        <v>4647</v>
      </c>
      <c r="F8715" s="68" t="s">
        <v>4647</v>
      </c>
      <c r="G8715" s="68" t="s">
        <v>4569</v>
      </c>
      <c r="H8715" s="69">
        <v>2204648</v>
      </c>
      <c r="I8715" s="68" t="s">
        <v>5153</v>
      </c>
      <c r="J8715" s="70"/>
      <c r="K8715" s="68"/>
    </row>
    <row r="8716" spans="1:11">
      <c r="A8716" s="67" t="s">
        <v>4160</v>
      </c>
      <c r="B8716" s="68" t="s">
        <v>4161</v>
      </c>
      <c r="C8716" s="68" t="s">
        <v>4158</v>
      </c>
      <c r="D8716" s="68" t="s">
        <v>4159</v>
      </c>
      <c r="E8716" s="68" t="s">
        <v>4647</v>
      </c>
      <c r="F8716" s="68" t="s">
        <v>4647</v>
      </c>
      <c r="G8716" s="68" t="s">
        <v>4569</v>
      </c>
      <c r="H8716" s="69">
        <v>276030</v>
      </c>
      <c r="I8716" s="68" t="s">
        <v>5153</v>
      </c>
      <c r="J8716" s="70"/>
      <c r="K8716" s="68"/>
    </row>
    <row r="8717" spans="1:11">
      <c r="A8717" s="67" t="s">
        <v>4162</v>
      </c>
      <c r="B8717" s="68" t="s">
        <v>4163</v>
      </c>
      <c r="C8717" s="68" t="s">
        <v>4158</v>
      </c>
      <c r="D8717" s="68" t="s">
        <v>4159</v>
      </c>
      <c r="E8717" s="68" t="s">
        <v>4647</v>
      </c>
      <c r="F8717" s="68" t="s">
        <v>4647</v>
      </c>
      <c r="G8717" s="68" t="s">
        <v>4569</v>
      </c>
      <c r="H8717" s="69">
        <v>5777813</v>
      </c>
      <c r="I8717" s="68" t="s">
        <v>5153</v>
      </c>
      <c r="J8717" s="70"/>
      <c r="K8717" s="68"/>
    </row>
    <row r="8718" spans="1:11">
      <c r="A8718" s="67" t="s">
        <v>3673</v>
      </c>
      <c r="B8718" s="68" t="s">
        <v>3674</v>
      </c>
      <c r="C8718" s="68" t="s">
        <v>3651</v>
      </c>
      <c r="D8718" s="68" t="s">
        <v>3652</v>
      </c>
      <c r="E8718" s="68" t="s">
        <v>4648</v>
      </c>
      <c r="F8718" s="68" t="s">
        <v>4648</v>
      </c>
      <c r="G8718" s="68" t="s">
        <v>4571</v>
      </c>
      <c r="H8718" s="69">
        <v>14195500</v>
      </c>
      <c r="I8718" s="68" t="s">
        <v>5153</v>
      </c>
      <c r="J8718" s="70"/>
      <c r="K8718" s="68"/>
    </row>
    <row r="8719" spans="1:11">
      <c r="A8719" s="67" t="s">
        <v>3743</v>
      </c>
      <c r="B8719" s="68" t="s">
        <v>3744</v>
      </c>
      <c r="C8719" s="68" t="s">
        <v>3693</v>
      </c>
      <c r="D8719" s="68" t="s">
        <v>3694</v>
      </c>
      <c r="E8719" s="68" t="s">
        <v>4648</v>
      </c>
      <c r="F8719" s="68" t="s">
        <v>4648</v>
      </c>
      <c r="G8719" s="68" t="s">
        <v>4571</v>
      </c>
      <c r="H8719" s="69">
        <v>7148766</v>
      </c>
      <c r="I8719" s="68" t="s">
        <v>5153</v>
      </c>
      <c r="J8719" s="70"/>
      <c r="K8719" s="68"/>
    </row>
    <row r="8720" spans="1:11">
      <c r="A8720" s="67" t="s">
        <v>3759</v>
      </c>
      <c r="B8720" s="68" t="s">
        <v>3760</v>
      </c>
      <c r="C8720" s="68" t="s">
        <v>3749</v>
      </c>
      <c r="D8720" s="68" t="s">
        <v>3750</v>
      </c>
      <c r="E8720" s="68" t="s">
        <v>4648</v>
      </c>
      <c r="F8720" s="68" t="s">
        <v>4648</v>
      </c>
      <c r="G8720" s="68" t="s">
        <v>4571</v>
      </c>
      <c r="H8720" s="69">
        <v>4190000</v>
      </c>
      <c r="I8720" s="68" t="s">
        <v>5153</v>
      </c>
      <c r="J8720" s="70"/>
      <c r="K8720" s="68"/>
    </row>
    <row r="8721" spans="1:11">
      <c r="A8721" s="67" t="s">
        <v>3799</v>
      </c>
      <c r="B8721" s="68" t="s">
        <v>3800</v>
      </c>
      <c r="C8721" s="68" t="s">
        <v>3783</v>
      </c>
      <c r="D8721" s="68" t="s">
        <v>3784</v>
      </c>
      <c r="E8721" s="68" t="s">
        <v>4648</v>
      </c>
      <c r="F8721" s="68" t="s">
        <v>4648</v>
      </c>
      <c r="G8721" s="68" t="s">
        <v>4571</v>
      </c>
      <c r="H8721" s="69">
        <v>6356693</v>
      </c>
      <c r="I8721" s="68" t="s">
        <v>5153</v>
      </c>
      <c r="J8721" s="70"/>
      <c r="K8721" s="68"/>
    </row>
    <row r="8722" spans="1:11">
      <c r="A8722" s="67" t="s">
        <v>3840</v>
      </c>
      <c r="B8722" s="68" t="s">
        <v>3841</v>
      </c>
      <c r="C8722" s="68" t="s">
        <v>3824</v>
      </c>
      <c r="D8722" s="68" t="s">
        <v>3825</v>
      </c>
      <c r="E8722" s="68" t="s">
        <v>4648</v>
      </c>
      <c r="F8722" s="68" t="s">
        <v>4648</v>
      </c>
      <c r="G8722" s="68" t="s">
        <v>4571</v>
      </c>
      <c r="H8722" s="69">
        <v>39752833</v>
      </c>
      <c r="I8722" s="68" t="s">
        <v>5153</v>
      </c>
      <c r="J8722" s="70"/>
      <c r="K8722" s="68"/>
    </row>
    <row r="8723" spans="1:11">
      <c r="A8723" s="67" t="s">
        <v>3842</v>
      </c>
      <c r="B8723" s="68" t="s">
        <v>3843</v>
      </c>
      <c r="C8723" s="68" t="s">
        <v>3824</v>
      </c>
      <c r="D8723" s="68" t="s">
        <v>3825</v>
      </c>
      <c r="E8723" s="68" t="s">
        <v>4648</v>
      </c>
      <c r="F8723" s="68" t="s">
        <v>4648</v>
      </c>
      <c r="G8723" s="68" t="s">
        <v>4571</v>
      </c>
      <c r="H8723" s="69">
        <v>14534073</v>
      </c>
      <c r="I8723" s="68" t="s">
        <v>5153</v>
      </c>
      <c r="J8723" s="70"/>
      <c r="K8723" s="68"/>
    </row>
    <row r="8724" spans="1:11">
      <c r="A8724" s="67" t="s">
        <v>4200</v>
      </c>
      <c r="B8724" s="68" t="s">
        <v>4201</v>
      </c>
      <c r="C8724" s="68" t="s">
        <v>3824</v>
      </c>
      <c r="D8724" s="68" t="s">
        <v>3825</v>
      </c>
      <c r="E8724" s="68" t="s">
        <v>4648</v>
      </c>
      <c r="F8724" s="68" t="s">
        <v>4648</v>
      </c>
      <c r="G8724" s="68" t="s">
        <v>4571</v>
      </c>
      <c r="H8724" s="69">
        <v>5150000</v>
      </c>
      <c r="I8724" s="68" t="s">
        <v>5153</v>
      </c>
      <c r="J8724" s="70"/>
      <c r="K8724" s="68"/>
    </row>
    <row r="8725" spans="1:11">
      <c r="A8725" s="67" t="s">
        <v>4170</v>
      </c>
      <c r="B8725" s="68" t="s">
        <v>4171</v>
      </c>
      <c r="C8725" s="68" t="s">
        <v>4166</v>
      </c>
      <c r="D8725" s="68" t="s">
        <v>4167</v>
      </c>
      <c r="E8725" s="68" t="s">
        <v>4648</v>
      </c>
      <c r="F8725" s="68" t="s">
        <v>4648</v>
      </c>
      <c r="G8725" s="68" t="s">
        <v>4571</v>
      </c>
      <c r="H8725" s="69">
        <v>2045273</v>
      </c>
      <c r="I8725" s="68" t="s">
        <v>5153</v>
      </c>
      <c r="J8725" s="70"/>
      <c r="K8725" s="68"/>
    </row>
    <row r="8726" spans="1:11">
      <c r="A8726" s="67" t="s">
        <v>3673</v>
      </c>
      <c r="B8726" s="68" t="s">
        <v>3674</v>
      </c>
      <c r="C8726" s="68" t="s">
        <v>3651</v>
      </c>
      <c r="D8726" s="68" t="s">
        <v>3652</v>
      </c>
      <c r="E8726" s="68" t="s">
        <v>4648</v>
      </c>
      <c r="F8726" s="68" t="s">
        <v>4648</v>
      </c>
      <c r="G8726" s="68" t="s">
        <v>4571</v>
      </c>
      <c r="H8726" s="69">
        <v>12677800</v>
      </c>
      <c r="I8726" s="68" t="s">
        <v>5153</v>
      </c>
      <c r="J8726" s="70"/>
      <c r="K8726" s="68"/>
    </row>
    <row r="8727" spans="1:11">
      <c r="A8727" s="67" t="s">
        <v>3743</v>
      </c>
      <c r="B8727" s="68" t="s">
        <v>3744</v>
      </c>
      <c r="C8727" s="68" t="s">
        <v>3693</v>
      </c>
      <c r="D8727" s="68" t="s">
        <v>3694</v>
      </c>
      <c r="E8727" s="68" t="s">
        <v>4648</v>
      </c>
      <c r="F8727" s="68" t="s">
        <v>4648</v>
      </c>
      <c r="G8727" s="68" t="s">
        <v>4571</v>
      </c>
      <c r="H8727" s="69">
        <v>6449500</v>
      </c>
      <c r="I8727" s="68" t="s">
        <v>5153</v>
      </c>
      <c r="J8727" s="70"/>
      <c r="K8727" s="68"/>
    </row>
    <row r="8728" spans="1:11">
      <c r="A8728" s="67" t="s">
        <v>3759</v>
      </c>
      <c r="B8728" s="68" t="s">
        <v>3760</v>
      </c>
      <c r="C8728" s="68" t="s">
        <v>3749</v>
      </c>
      <c r="D8728" s="68" t="s">
        <v>3750</v>
      </c>
      <c r="E8728" s="68" t="s">
        <v>4648</v>
      </c>
      <c r="F8728" s="68" t="s">
        <v>4648</v>
      </c>
      <c r="G8728" s="68" t="s">
        <v>4571</v>
      </c>
      <c r="H8728" s="69">
        <v>4190000</v>
      </c>
      <c r="I8728" s="68" t="s">
        <v>5153</v>
      </c>
      <c r="J8728" s="70"/>
      <c r="K8728" s="68"/>
    </row>
    <row r="8729" spans="1:11">
      <c r="A8729" s="67" t="s">
        <v>3799</v>
      </c>
      <c r="B8729" s="68" t="s">
        <v>3800</v>
      </c>
      <c r="C8729" s="68" t="s">
        <v>3783</v>
      </c>
      <c r="D8729" s="68" t="s">
        <v>3784</v>
      </c>
      <c r="E8729" s="68" t="s">
        <v>4648</v>
      </c>
      <c r="F8729" s="68" t="s">
        <v>4648</v>
      </c>
      <c r="G8729" s="68" t="s">
        <v>4571</v>
      </c>
      <c r="H8729" s="69">
        <v>6356692</v>
      </c>
      <c r="I8729" s="68" t="s">
        <v>5153</v>
      </c>
      <c r="J8729" s="70"/>
      <c r="K8729" s="68"/>
    </row>
    <row r="8730" spans="1:11">
      <c r="A8730" s="67" t="s">
        <v>3840</v>
      </c>
      <c r="B8730" s="68" t="s">
        <v>3841</v>
      </c>
      <c r="C8730" s="68" t="s">
        <v>3824</v>
      </c>
      <c r="D8730" s="68" t="s">
        <v>3825</v>
      </c>
      <c r="E8730" s="68" t="s">
        <v>4648</v>
      </c>
      <c r="F8730" s="68" t="s">
        <v>4648</v>
      </c>
      <c r="G8730" s="68" t="s">
        <v>4571</v>
      </c>
      <c r="H8730" s="69">
        <v>39752834</v>
      </c>
      <c r="I8730" s="68" t="s">
        <v>5153</v>
      </c>
      <c r="J8730" s="70"/>
      <c r="K8730" s="68"/>
    </row>
    <row r="8731" spans="1:11">
      <c r="A8731" s="67" t="s">
        <v>3842</v>
      </c>
      <c r="B8731" s="68" t="s">
        <v>3843</v>
      </c>
      <c r="C8731" s="68" t="s">
        <v>3824</v>
      </c>
      <c r="D8731" s="68" t="s">
        <v>3825</v>
      </c>
      <c r="E8731" s="68" t="s">
        <v>4648</v>
      </c>
      <c r="F8731" s="68" t="s">
        <v>4648</v>
      </c>
      <c r="G8731" s="68" t="s">
        <v>4571</v>
      </c>
      <c r="H8731" s="69">
        <v>14534072</v>
      </c>
      <c r="I8731" s="68" t="s">
        <v>5153</v>
      </c>
      <c r="J8731" s="70"/>
      <c r="K8731" s="68"/>
    </row>
    <row r="8732" spans="1:11">
      <c r="A8732" s="67" t="s">
        <v>4200</v>
      </c>
      <c r="B8732" s="68" t="s">
        <v>4201</v>
      </c>
      <c r="C8732" s="68" t="s">
        <v>3824</v>
      </c>
      <c r="D8732" s="68" t="s">
        <v>3825</v>
      </c>
      <c r="E8732" s="68" t="s">
        <v>4648</v>
      </c>
      <c r="F8732" s="68" t="s">
        <v>4648</v>
      </c>
      <c r="G8732" s="68" t="s">
        <v>4571</v>
      </c>
      <c r="H8732" s="69">
        <v>5150000</v>
      </c>
      <c r="I8732" s="68" t="s">
        <v>5153</v>
      </c>
      <c r="J8732" s="70"/>
      <c r="K8732" s="68"/>
    </row>
    <row r="8733" spans="1:11">
      <c r="A8733" s="67" t="s">
        <v>4170</v>
      </c>
      <c r="B8733" s="68" t="s">
        <v>4171</v>
      </c>
      <c r="C8733" s="68" t="s">
        <v>4166</v>
      </c>
      <c r="D8733" s="68" t="s">
        <v>4167</v>
      </c>
      <c r="E8733" s="68" t="s">
        <v>4648</v>
      </c>
      <c r="F8733" s="68" t="s">
        <v>4648</v>
      </c>
      <c r="G8733" s="68" t="s">
        <v>4571</v>
      </c>
      <c r="H8733" s="69">
        <v>2045273</v>
      </c>
      <c r="I8733" s="68" t="s">
        <v>5153</v>
      </c>
      <c r="J8733" s="70"/>
      <c r="K8733" s="68"/>
    </row>
    <row r="8734" spans="1:11">
      <c r="A8734" s="67" t="s">
        <v>3743</v>
      </c>
      <c r="B8734" s="68" t="s">
        <v>3744</v>
      </c>
      <c r="C8734" s="68" t="s">
        <v>3693</v>
      </c>
      <c r="D8734" s="68" t="s">
        <v>3694</v>
      </c>
      <c r="E8734" s="68" t="s">
        <v>4649</v>
      </c>
      <c r="F8734" s="68" t="s">
        <v>4649</v>
      </c>
      <c r="G8734" s="68" t="s">
        <v>4604</v>
      </c>
      <c r="H8734" s="69">
        <v>420168</v>
      </c>
      <c r="I8734" s="68" t="s">
        <v>5153</v>
      </c>
      <c r="J8734" s="70"/>
      <c r="K8734" s="68"/>
    </row>
    <row r="8735" spans="1:11">
      <c r="A8735" s="67" t="s">
        <v>3819</v>
      </c>
      <c r="B8735" s="68" t="s">
        <v>3820</v>
      </c>
      <c r="C8735" s="68" t="s">
        <v>3805</v>
      </c>
      <c r="D8735" s="68" t="s">
        <v>3806</v>
      </c>
      <c r="E8735" s="68" t="s">
        <v>4649</v>
      </c>
      <c r="F8735" s="68" t="s">
        <v>4649</v>
      </c>
      <c r="G8735" s="68" t="s">
        <v>4604</v>
      </c>
      <c r="H8735" s="69">
        <v>493208</v>
      </c>
      <c r="I8735" s="68" t="s">
        <v>5153</v>
      </c>
      <c r="J8735" s="70"/>
      <c r="K8735" s="68"/>
    </row>
    <row r="8736" spans="1:11">
      <c r="A8736" s="67" t="s">
        <v>3840</v>
      </c>
      <c r="B8736" s="68" t="s">
        <v>3841</v>
      </c>
      <c r="C8736" s="68" t="s">
        <v>3824</v>
      </c>
      <c r="D8736" s="68" t="s">
        <v>3825</v>
      </c>
      <c r="E8736" s="68" t="s">
        <v>4649</v>
      </c>
      <c r="F8736" s="68" t="s">
        <v>4649</v>
      </c>
      <c r="G8736" s="68" t="s">
        <v>4604</v>
      </c>
      <c r="H8736" s="69">
        <v>77457</v>
      </c>
      <c r="I8736" s="68" t="s">
        <v>5153</v>
      </c>
      <c r="J8736" s="70"/>
      <c r="K8736" s="68"/>
    </row>
    <row r="8737" spans="1:11">
      <c r="A8737" s="67" t="s">
        <v>4000</v>
      </c>
      <c r="B8737" s="68" t="s">
        <v>4001</v>
      </c>
      <c r="C8737" s="68" t="s">
        <v>3970</v>
      </c>
      <c r="D8737" s="68" t="s">
        <v>3971</v>
      </c>
      <c r="E8737" s="68" t="s">
        <v>4649</v>
      </c>
      <c r="F8737" s="68" t="s">
        <v>4649</v>
      </c>
      <c r="G8737" s="68" t="s">
        <v>4604</v>
      </c>
      <c r="H8737" s="69">
        <v>130008</v>
      </c>
      <c r="I8737" s="68" t="s">
        <v>5153</v>
      </c>
      <c r="J8737" s="70"/>
      <c r="K8737" s="68"/>
    </row>
    <row r="8738" spans="1:11">
      <c r="A8738" s="67" t="s">
        <v>3743</v>
      </c>
      <c r="B8738" s="68" t="s">
        <v>3744</v>
      </c>
      <c r="C8738" s="68" t="s">
        <v>3693</v>
      </c>
      <c r="D8738" s="68" t="s">
        <v>3694</v>
      </c>
      <c r="E8738" s="68" t="s">
        <v>4649</v>
      </c>
      <c r="F8738" s="68" t="s">
        <v>4649</v>
      </c>
      <c r="G8738" s="68" t="s">
        <v>4604</v>
      </c>
      <c r="H8738" s="69">
        <v>420168</v>
      </c>
      <c r="I8738" s="68" t="s">
        <v>5153</v>
      </c>
      <c r="J8738" s="70"/>
      <c r="K8738" s="68"/>
    </row>
    <row r="8739" spans="1:11">
      <c r="A8739" s="67" t="s">
        <v>3840</v>
      </c>
      <c r="B8739" s="68" t="s">
        <v>3841</v>
      </c>
      <c r="C8739" s="68" t="s">
        <v>3824</v>
      </c>
      <c r="D8739" s="68" t="s">
        <v>3825</v>
      </c>
      <c r="E8739" s="68" t="s">
        <v>4649</v>
      </c>
      <c r="F8739" s="68" t="s">
        <v>4649</v>
      </c>
      <c r="G8739" s="68" t="s">
        <v>4604</v>
      </c>
      <c r="H8739" s="69">
        <v>12910</v>
      </c>
      <c r="I8739" s="68" t="s">
        <v>5153</v>
      </c>
      <c r="J8739" s="70"/>
      <c r="K8739" s="68"/>
    </row>
    <row r="8740" spans="1:11">
      <c r="A8740" s="67" t="s">
        <v>4000</v>
      </c>
      <c r="B8740" s="68" t="s">
        <v>4001</v>
      </c>
      <c r="C8740" s="68" t="s">
        <v>3970</v>
      </c>
      <c r="D8740" s="68" t="s">
        <v>3971</v>
      </c>
      <c r="E8740" s="68" t="s">
        <v>4649</v>
      </c>
      <c r="F8740" s="68" t="s">
        <v>4649</v>
      </c>
      <c r="G8740" s="68" t="s">
        <v>4604</v>
      </c>
      <c r="H8740" s="69">
        <v>130007</v>
      </c>
      <c r="I8740" s="68" t="s">
        <v>5153</v>
      </c>
      <c r="J8740" s="70"/>
      <c r="K8740" s="68"/>
    </row>
    <row r="8741" spans="1:11">
      <c r="A8741" s="67" t="s">
        <v>3599</v>
      </c>
      <c r="B8741" s="68" t="s">
        <v>3600</v>
      </c>
      <c r="C8741" s="68" t="s">
        <v>3583</v>
      </c>
      <c r="D8741" s="68" t="s">
        <v>3584</v>
      </c>
      <c r="E8741" s="68" t="s">
        <v>4650</v>
      </c>
      <c r="F8741" s="68" t="s">
        <v>4650</v>
      </c>
      <c r="G8741" s="68" t="s">
        <v>3532</v>
      </c>
      <c r="H8741" s="69">
        <v>294000</v>
      </c>
      <c r="I8741" s="68" t="s">
        <v>5152</v>
      </c>
      <c r="J8741" s="70" t="s">
        <v>3455</v>
      </c>
      <c r="K8741" s="68" t="s">
        <v>3455</v>
      </c>
    </row>
    <row r="8742" spans="1:11">
      <c r="A8742" s="67" t="s">
        <v>3761</v>
      </c>
      <c r="B8742" s="68" t="s">
        <v>3762</v>
      </c>
      <c r="C8742" s="68" t="s">
        <v>3749</v>
      </c>
      <c r="D8742" s="68" t="s">
        <v>3750</v>
      </c>
      <c r="E8742" s="68" t="s">
        <v>4650</v>
      </c>
      <c r="F8742" s="68" t="s">
        <v>4650</v>
      </c>
      <c r="G8742" s="68" t="s">
        <v>3532</v>
      </c>
      <c r="H8742" s="69">
        <v>10852864</v>
      </c>
      <c r="I8742" s="68" t="s">
        <v>5152</v>
      </c>
      <c r="J8742" s="70" t="s">
        <v>3455</v>
      </c>
      <c r="K8742" s="68" t="s">
        <v>3455</v>
      </c>
    </row>
    <row r="8743" spans="1:11">
      <c r="A8743" s="67" t="s">
        <v>3799</v>
      </c>
      <c r="B8743" s="68" t="s">
        <v>3800</v>
      </c>
      <c r="C8743" s="68" t="s">
        <v>3783</v>
      </c>
      <c r="D8743" s="68" t="s">
        <v>3784</v>
      </c>
      <c r="E8743" s="68" t="s">
        <v>4650</v>
      </c>
      <c r="F8743" s="68" t="s">
        <v>4650</v>
      </c>
      <c r="G8743" s="68" t="s">
        <v>3532</v>
      </c>
      <c r="H8743" s="69">
        <v>766675</v>
      </c>
      <c r="I8743" s="68" t="s">
        <v>5152</v>
      </c>
      <c r="J8743" s="70" t="s">
        <v>3455</v>
      </c>
      <c r="K8743" s="68" t="s">
        <v>3455</v>
      </c>
    </row>
    <row r="8744" spans="1:11">
      <c r="A8744" s="67" t="s">
        <v>3842</v>
      </c>
      <c r="B8744" s="68" t="s">
        <v>3843</v>
      </c>
      <c r="C8744" s="68" t="s">
        <v>3824</v>
      </c>
      <c r="D8744" s="68" t="s">
        <v>3825</v>
      </c>
      <c r="E8744" s="68" t="s">
        <v>4650</v>
      </c>
      <c r="F8744" s="68" t="s">
        <v>4650</v>
      </c>
      <c r="G8744" s="68" t="s">
        <v>3532</v>
      </c>
      <c r="H8744" s="69">
        <v>475000</v>
      </c>
      <c r="I8744" s="68" t="s">
        <v>5152</v>
      </c>
      <c r="J8744" s="70" t="s">
        <v>3455</v>
      </c>
      <c r="K8744" s="68" t="s">
        <v>3455</v>
      </c>
    </row>
    <row r="8745" spans="1:11">
      <c r="A8745" s="67" t="s">
        <v>3948</v>
      </c>
      <c r="B8745" s="68" t="s">
        <v>3949</v>
      </c>
      <c r="C8745" s="68" t="s">
        <v>3924</v>
      </c>
      <c r="D8745" s="68" t="s">
        <v>3925</v>
      </c>
      <c r="E8745" s="68" t="s">
        <v>4650</v>
      </c>
      <c r="F8745" s="68" t="s">
        <v>4650</v>
      </c>
      <c r="G8745" s="68" t="s">
        <v>3532</v>
      </c>
      <c r="H8745" s="69">
        <v>5425000</v>
      </c>
      <c r="I8745" s="68" t="s">
        <v>5152</v>
      </c>
      <c r="J8745" s="70" t="s">
        <v>3455</v>
      </c>
      <c r="K8745" s="68" t="s">
        <v>3455</v>
      </c>
    </row>
    <row r="8746" spans="1:11">
      <c r="A8746" s="67" t="s">
        <v>4000</v>
      </c>
      <c r="B8746" s="68" t="s">
        <v>4001</v>
      </c>
      <c r="C8746" s="68" t="s">
        <v>3970</v>
      </c>
      <c r="D8746" s="68" t="s">
        <v>3971</v>
      </c>
      <c r="E8746" s="68" t="s">
        <v>4650</v>
      </c>
      <c r="F8746" s="68" t="s">
        <v>4650</v>
      </c>
      <c r="G8746" s="68" t="s">
        <v>3532</v>
      </c>
      <c r="H8746" s="69">
        <v>368750</v>
      </c>
      <c r="I8746" s="68" t="s">
        <v>5152</v>
      </c>
      <c r="J8746" s="70" t="s">
        <v>3455</v>
      </c>
      <c r="K8746" s="68" t="s">
        <v>3455</v>
      </c>
    </row>
    <row r="8747" spans="1:11">
      <c r="A8747" s="182" t="s">
        <v>4114</v>
      </c>
      <c r="B8747" s="183" t="s">
        <v>4115</v>
      </c>
      <c r="C8747" s="183" t="s">
        <v>4100</v>
      </c>
      <c r="D8747" s="183" t="s">
        <v>4101</v>
      </c>
      <c r="E8747" s="183" t="s">
        <v>4650</v>
      </c>
      <c r="F8747" s="183" t="s">
        <v>4650</v>
      </c>
      <c r="G8747" s="183" t="s">
        <v>3532</v>
      </c>
      <c r="H8747" s="184">
        <v>815887</v>
      </c>
      <c r="I8747" s="183" t="s">
        <v>5152</v>
      </c>
      <c r="J8747" s="185" t="s">
        <v>3455</v>
      </c>
      <c r="K8747" s="183" t="s">
        <v>3455</v>
      </c>
    </row>
    <row r="8748" spans="1:11">
      <c r="A8748" s="67" t="s">
        <v>4154</v>
      </c>
      <c r="B8748" s="68" t="s">
        <v>4155</v>
      </c>
      <c r="C8748" s="68" t="s">
        <v>4152</v>
      </c>
      <c r="D8748" s="68" t="s">
        <v>4153</v>
      </c>
      <c r="E8748" s="68" t="s">
        <v>4650</v>
      </c>
      <c r="F8748" s="68" t="s">
        <v>4650</v>
      </c>
      <c r="G8748" s="68" t="s">
        <v>3532</v>
      </c>
      <c r="H8748" s="69">
        <v>127500</v>
      </c>
      <c r="I8748" s="68" t="s">
        <v>5152</v>
      </c>
      <c r="J8748" s="70" t="s">
        <v>3455</v>
      </c>
      <c r="K8748" s="68" t="s">
        <v>3455</v>
      </c>
    </row>
    <row r="8749" spans="1:11">
      <c r="A8749" s="67" t="s">
        <v>3599</v>
      </c>
      <c r="B8749" s="68" t="s">
        <v>3600</v>
      </c>
      <c r="C8749" s="68" t="s">
        <v>3583</v>
      </c>
      <c r="D8749" s="68" t="s">
        <v>3584</v>
      </c>
      <c r="E8749" s="68" t="s">
        <v>4650</v>
      </c>
      <c r="F8749" s="68" t="s">
        <v>4650</v>
      </c>
      <c r="G8749" s="68" t="s">
        <v>3532</v>
      </c>
      <c r="H8749" s="69">
        <v>294000</v>
      </c>
      <c r="I8749" s="68" t="s">
        <v>5152</v>
      </c>
      <c r="J8749" s="70" t="s">
        <v>3455</v>
      </c>
      <c r="K8749" s="68" t="s">
        <v>3455</v>
      </c>
    </row>
    <row r="8750" spans="1:11">
      <c r="A8750" s="67" t="s">
        <v>3621</v>
      </c>
      <c r="B8750" s="68" t="s">
        <v>3622</v>
      </c>
      <c r="C8750" s="68" t="s">
        <v>3607</v>
      </c>
      <c r="D8750" s="68" t="s">
        <v>3608</v>
      </c>
      <c r="E8750" s="68" t="s">
        <v>4650</v>
      </c>
      <c r="F8750" s="68" t="s">
        <v>4650</v>
      </c>
      <c r="G8750" s="68" t="s">
        <v>3532</v>
      </c>
      <c r="H8750" s="69">
        <v>3194078</v>
      </c>
      <c r="I8750" s="68" t="s">
        <v>5152</v>
      </c>
      <c r="J8750" s="70" t="s">
        <v>3455</v>
      </c>
      <c r="K8750" s="68" t="s">
        <v>3455</v>
      </c>
    </row>
    <row r="8751" spans="1:11">
      <c r="A8751" s="67" t="s">
        <v>3761</v>
      </c>
      <c r="B8751" s="68" t="s">
        <v>3762</v>
      </c>
      <c r="C8751" s="68" t="s">
        <v>3749</v>
      </c>
      <c r="D8751" s="68" t="s">
        <v>3750</v>
      </c>
      <c r="E8751" s="68" t="s">
        <v>4650</v>
      </c>
      <c r="F8751" s="68" t="s">
        <v>4650</v>
      </c>
      <c r="G8751" s="68" t="s">
        <v>3532</v>
      </c>
      <c r="H8751" s="69">
        <v>10852864</v>
      </c>
      <c r="I8751" s="68" t="s">
        <v>5152</v>
      </c>
      <c r="J8751" s="70" t="s">
        <v>3455</v>
      </c>
      <c r="K8751" s="68" t="s">
        <v>3455</v>
      </c>
    </row>
    <row r="8752" spans="1:11">
      <c r="A8752" s="67" t="s">
        <v>3799</v>
      </c>
      <c r="B8752" s="68" t="s">
        <v>3800</v>
      </c>
      <c r="C8752" s="68" t="s">
        <v>3783</v>
      </c>
      <c r="D8752" s="68" t="s">
        <v>3784</v>
      </c>
      <c r="E8752" s="68" t="s">
        <v>4650</v>
      </c>
      <c r="F8752" s="68" t="s">
        <v>4650</v>
      </c>
      <c r="G8752" s="68" t="s">
        <v>3532</v>
      </c>
      <c r="H8752" s="69">
        <v>766676</v>
      </c>
      <c r="I8752" s="68" t="s">
        <v>5152</v>
      </c>
      <c r="J8752" s="70" t="s">
        <v>3455</v>
      </c>
      <c r="K8752" s="68" t="s">
        <v>3455</v>
      </c>
    </row>
    <row r="8753" spans="1:11">
      <c r="A8753" s="67" t="s">
        <v>3842</v>
      </c>
      <c r="B8753" s="68" t="s">
        <v>3843</v>
      </c>
      <c r="C8753" s="68" t="s">
        <v>3824</v>
      </c>
      <c r="D8753" s="68" t="s">
        <v>3825</v>
      </c>
      <c r="E8753" s="68" t="s">
        <v>4650</v>
      </c>
      <c r="F8753" s="68" t="s">
        <v>4650</v>
      </c>
      <c r="G8753" s="68" t="s">
        <v>3532</v>
      </c>
      <c r="H8753" s="69">
        <v>475000</v>
      </c>
      <c r="I8753" s="68" t="s">
        <v>5152</v>
      </c>
      <c r="J8753" s="70" t="s">
        <v>3455</v>
      </c>
      <c r="K8753" s="68" t="s">
        <v>3455</v>
      </c>
    </row>
    <row r="8754" spans="1:11">
      <c r="A8754" s="67" t="s">
        <v>3948</v>
      </c>
      <c r="B8754" s="68" t="s">
        <v>3949</v>
      </c>
      <c r="C8754" s="68" t="s">
        <v>3924</v>
      </c>
      <c r="D8754" s="68" t="s">
        <v>3925</v>
      </c>
      <c r="E8754" s="68" t="s">
        <v>4650</v>
      </c>
      <c r="F8754" s="68" t="s">
        <v>4650</v>
      </c>
      <c r="G8754" s="68" t="s">
        <v>3532</v>
      </c>
      <c r="H8754" s="69">
        <v>5425000</v>
      </c>
      <c r="I8754" s="68" t="s">
        <v>5152</v>
      </c>
      <c r="J8754" s="70" t="s">
        <v>3455</v>
      </c>
      <c r="K8754" s="68" t="s">
        <v>3455</v>
      </c>
    </row>
    <row r="8755" spans="1:11">
      <c r="A8755" s="67" t="s">
        <v>4000</v>
      </c>
      <c r="B8755" s="68" t="s">
        <v>4001</v>
      </c>
      <c r="C8755" s="68" t="s">
        <v>3970</v>
      </c>
      <c r="D8755" s="68" t="s">
        <v>3971</v>
      </c>
      <c r="E8755" s="68" t="s">
        <v>4650</v>
      </c>
      <c r="F8755" s="68" t="s">
        <v>4650</v>
      </c>
      <c r="G8755" s="68" t="s">
        <v>3532</v>
      </c>
      <c r="H8755" s="69">
        <v>1340300</v>
      </c>
      <c r="I8755" s="68" t="s">
        <v>5152</v>
      </c>
      <c r="J8755" s="70" t="s">
        <v>3455</v>
      </c>
      <c r="K8755" s="68" t="s">
        <v>3455</v>
      </c>
    </row>
    <row r="8756" spans="1:11">
      <c r="A8756" s="67" t="s">
        <v>4114</v>
      </c>
      <c r="B8756" s="68" t="s">
        <v>4115</v>
      </c>
      <c r="C8756" s="68" t="s">
        <v>4100</v>
      </c>
      <c r="D8756" s="68" t="s">
        <v>4101</v>
      </c>
      <c r="E8756" s="68" t="s">
        <v>4650</v>
      </c>
      <c r="F8756" s="68" t="s">
        <v>4650</v>
      </c>
      <c r="G8756" s="68" t="s">
        <v>3532</v>
      </c>
      <c r="H8756" s="69">
        <v>815887</v>
      </c>
      <c r="I8756" s="68" t="s">
        <v>5152</v>
      </c>
      <c r="J8756" s="70" t="s">
        <v>3455</v>
      </c>
      <c r="K8756" s="68" t="s">
        <v>3455</v>
      </c>
    </row>
    <row r="8757" spans="1:11">
      <c r="A8757" s="67"/>
      <c r="B8757" s="68"/>
      <c r="C8757" s="68"/>
      <c r="D8757" s="68"/>
      <c r="E8757" s="68"/>
      <c r="F8757" s="68"/>
      <c r="G8757" s="68"/>
      <c r="H8757" s="69"/>
      <c r="I8757" s="68"/>
      <c r="J8757" s="70"/>
      <c r="K8757" s="68"/>
    </row>
    <row r="8758" spans="1:11">
      <c r="A8758" s="67"/>
      <c r="B8758" s="68"/>
      <c r="C8758" s="68"/>
      <c r="D8758" s="68"/>
      <c r="E8758" s="68"/>
      <c r="F8758" s="68"/>
      <c r="G8758" s="68"/>
      <c r="H8758" s="69"/>
      <c r="I8758" s="68"/>
      <c r="J8758" s="70"/>
      <c r="K8758" s="68"/>
    </row>
    <row r="8759" spans="1:11">
      <c r="A8759" s="67"/>
      <c r="B8759" s="68"/>
      <c r="C8759" s="68"/>
      <c r="D8759" s="68"/>
      <c r="E8759" s="68"/>
      <c r="F8759" s="68"/>
      <c r="G8759" s="68"/>
      <c r="H8759" s="69"/>
      <c r="I8759" s="68"/>
      <c r="J8759" s="70"/>
      <c r="K8759" s="68"/>
    </row>
    <row r="8760" spans="1:11">
      <c r="A8760" s="67"/>
      <c r="B8760" s="68"/>
      <c r="C8760" s="68"/>
      <c r="D8760" s="68"/>
      <c r="E8760" s="68"/>
      <c r="F8760" s="68"/>
      <c r="G8760" s="68"/>
      <c r="H8760" s="69"/>
      <c r="I8760" s="68"/>
      <c r="J8760" s="70"/>
      <c r="K8760" s="68"/>
    </row>
    <row r="8761" spans="1:11">
      <c r="A8761" s="67"/>
      <c r="B8761" s="68"/>
      <c r="C8761" s="68"/>
      <c r="D8761" s="68"/>
      <c r="E8761" s="68"/>
      <c r="F8761" s="68"/>
      <c r="G8761" s="68"/>
      <c r="H8761" s="69"/>
      <c r="I8761" s="68"/>
      <c r="J8761" s="70"/>
      <c r="K8761" s="68"/>
    </row>
    <row r="8762" spans="1:11">
      <c r="A8762" s="67"/>
      <c r="B8762" s="68"/>
      <c r="C8762" s="68"/>
      <c r="D8762" s="68"/>
      <c r="E8762" s="68"/>
      <c r="F8762" s="68"/>
      <c r="G8762" s="68"/>
      <c r="H8762" s="69"/>
      <c r="I8762" s="68"/>
      <c r="J8762" s="70"/>
      <c r="K8762" s="68"/>
    </row>
    <row r="8763" spans="1:11">
      <c r="A8763" s="67"/>
      <c r="B8763" s="68"/>
      <c r="C8763" s="68"/>
      <c r="D8763" s="68"/>
      <c r="E8763" s="68"/>
      <c r="F8763" s="68"/>
      <c r="G8763" s="68"/>
      <c r="H8763" s="69"/>
      <c r="I8763" s="68"/>
      <c r="J8763" s="70"/>
      <c r="K8763" s="68"/>
    </row>
    <row r="8764" spans="1:11">
      <c r="A8764" s="67"/>
      <c r="B8764" s="68"/>
      <c r="C8764" s="68"/>
      <c r="D8764" s="68"/>
      <c r="E8764" s="68"/>
      <c r="F8764" s="68"/>
      <c r="G8764" s="68"/>
      <c r="H8764" s="69"/>
      <c r="I8764" s="68"/>
      <c r="J8764" s="70"/>
      <c r="K8764" s="68"/>
    </row>
    <row r="8765" spans="1:11">
      <c r="A8765" s="67"/>
      <c r="B8765" s="68"/>
      <c r="C8765" s="68"/>
      <c r="D8765" s="68"/>
      <c r="E8765" s="68"/>
      <c r="F8765" s="68"/>
      <c r="G8765" s="68"/>
      <c r="H8765" s="69"/>
      <c r="I8765" s="68"/>
      <c r="J8765" s="70"/>
      <c r="K8765" s="68"/>
    </row>
    <row r="8766" spans="1:11">
      <c r="A8766" s="67"/>
      <c r="B8766" s="68"/>
      <c r="C8766" s="68"/>
      <c r="D8766" s="68"/>
      <c r="E8766" s="68"/>
      <c r="F8766" s="68"/>
      <c r="G8766" s="68"/>
      <c r="H8766" s="69"/>
      <c r="I8766" s="68"/>
      <c r="J8766" s="70"/>
      <c r="K8766" s="68"/>
    </row>
    <row r="8767" spans="1:11">
      <c r="A8767" s="67"/>
      <c r="B8767" s="68"/>
      <c r="C8767" s="68"/>
      <c r="D8767" s="68"/>
      <c r="E8767" s="68"/>
      <c r="F8767" s="68"/>
      <c r="G8767" s="68"/>
      <c r="H8767" s="69"/>
      <c r="I8767" s="68"/>
      <c r="J8767" s="70"/>
      <c r="K8767" s="68"/>
    </row>
    <row r="8768" spans="1:11">
      <c r="A8768" s="67"/>
      <c r="B8768" s="68"/>
      <c r="C8768" s="68"/>
      <c r="D8768" s="68"/>
      <c r="E8768" s="68"/>
      <c r="F8768" s="68"/>
      <c r="G8768" s="68"/>
      <c r="H8768" s="69"/>
      <c r="I8768" s="68"/>
      <c r="J8768" s="70"/>
      <c r="K8768" s="68"/>
    </row>
    <row r="8769" spans="1:11">
      <c r="A8769" s="67"/>
      <c r="B8769" s="68"/>
      <c r="C8769" s="68"/>
      <c r="D8769" s="68"/>
      <c r="E8769" s="68"/>
      <c r="F8769" s="68"/>
      <c r="G8769" s="68"/>
      <c r="H8769" s="69"/>
      <c r="I8769" s="68"/>
      <c r="J8769" s="70"/>
      <c r="K8769" s="68"/>
    </row>
    <row r="8770" spans="1:11">
      <c r="A8770" s="67"/>
      <c r="B8770" s="68"/>
      <c r="C8770" s="68"/>
      <c r="D8770" s="68"/>
      <c r="E8770" s="68"/>
      <c r="F8770" s="68"/>
      <c r="G8770" s="68"/>
      <c r="H8770" s="69"/>
      <c r="I8770" s="68"/>
      <c r="J8770" s="70"/>
      <c r="K8770" s="68"/>
    </row>
    <row r="8771" spans="1:11">
      <c r="A8771" s="67"/>
      <c r="B8771" s="68"/>
      <c r="C8771" s="68"/>
      <c r="D8771" s="68"/>
      <c r="E8771" s="68"/>
      <c r="F8771" s="68"/>
      <c r="G8771" s="68"/>
      <c r="H8771" s="69"/>
      <c r="I8771" s="68"/>
      <c r="J8771" s="70"/>
      <c r="K8771" s="68"/>
    </row>
    <row r="8772" spans="1:11">
      <c r="A8772" s="67"/>
      <c r="B8772" s="68"/>
      <c r="C8772" s="68"/>
      <c r="D8772" s="68"/>
      <c r="E8772" s="68"/>
      <c r="F8772" s="68"/>
      <c r="G8772" s="68"/>
      <c r="H8772" s="69"/>
      <c r="I8772" s="68"/>
      <c r="J8772" s="70"/>
      <c r="K8772" s="68"/>
    </row>
    <row r="8773" spans="1:11">
      <c r="A8773" s="67"/>
      <c r="B8773" s="68"/>
      <c r="C8773" s="68"/>
      <c r="D8773" s="68"/>
      <c r="E8773" s="68"/>
      <c r="F8773" s="68"/>
      <c r="G8773" s="68"/>
      <c r="H8773" s="69"/>
      <c r="I8773" s="68"/>
      <c r="J8773" s="70"/>
      <c r="K8773" s="68"/>
    </row>
    <row r="8774" spans="1:11">
      <c r="A8774" s="67"/>
      <c r="B8774" s="68"/>
      <c r="C8774" s="68"/>
      <c r="D8774" s="68"/>
      <c r="E8774" s="68"/>
      <c r="F8774" s="68"/>
      <c r="G8774" s="68"/>
      <c r="H8774" s="69"/>
      <c r="I8774" s="68"/>
      <c r="J8774" s="70"/>
      <c r="K8774" s="68"/>
    </row>
    <row r="8775" spans="1:11">
      <c r="A8775" s="67"/>
      <c r="B8775" s="68"/>
      <c r="C8775" s="68"/>
      <c r="D8775" s="68"/>
      <c r="E8775" s="68"/>
      <c r="F8775" s="68"/>
      <c r="G8775" s="68"/>
      <c r="H8775" s="69"/>
      <c r="I8775" s="68"/>
      <c r="J8775" s="70"/>
      <c r="K8775" s="68"/>
    </row>
    <row r="8776" spans="1:11">
      <c r="A8776" s="67"/>
      <c r="B8776" s="68"/>
      <c r="C8776" s="68"/>
      <c r="D8776" s="68"/>
      <c r="E8776" s="68"/>
      <c r="F8776" s="68"/>
      <c r="G8776" s="68"/>
      <c r="H8776" s="69"/>
      <c r="I8776" s="68"/>
      <c r="J8776" s="70"/>
      <c r="K8776" s="68"/>
    </row>
    <row r="8777" spans="1:11">
      <c r="A8777" s="67"/>
      <c r="B8777" s="68"/>
      <c r="C8777" s="68"/>
      <c r="D8777" s="68"/>
      <c r="E8777" s="68"/>
      <c r="F8777" s="68"/>
      <c r="G8777" s="68"/>
      <c r="H8777" s="69"/>
      <c r="I8777" s="68"/>
      <c r="J8777" s="70"/>
      <c r="K8777" s="68"/>
    </row>
    <row r="8778" spans="1:11">
      <c r="A8778" s="67"/>
      <c r="B8778" s="68"/>
      <c r="C8778" s="68"/>
      <c r="D8778" s="68"/>
      <c r="E8778" s="68"/>
      <c r="F8778" s="68"/>
      <c r="G8778" s="68"/>
      <c r="H8778" s="69"/>
      <c r="I8778" s="68"/>
      <c r="J8778" s="70"/>
      <c r="K8778" s="68"/>
    </row>
    <row r="8779" spans="1:11">
      <c r="A8779" s="67"/>
      <c r="B8779" s="68"/>
      <c r="C8779" s="68"/>
      <c r="D8779" s="68"/>
      <c r="E8779" s="68"/>
      <c r="F8779" s="68"/>
      <c r="G8779" s="68"/>
      <c r="H8779" s="69"/>
      <c r="I8779" s="68"/>
      <c r="J8779" s="70"/>
      <c r="K8779" s="68"/>
    </row>
    <row r="8780" spans="1:11">
      <c r="A8780" s="67"/>
      <c r="B8780" s="68"/>
      <c r="C8780" s="68"/>
      <c r="D8780" s="68"/>
      <c r="E8780" s="68"/>
      <c r="F8780" s="68"/>
      <c r="G8780" s="68"/>
      <c r="H8780" s="69"/>
      <c r="I8780" s="68"/>
      <c r="J8780" s="70"/>
      <c r="K8780" s="68"/>
    </row>
    <row r="8781" spans="1:11">
      <c r="A8781" s="67"/>
      <c r="B8781" s="68"/>
      <c r="C8781" s="68"/>
      <c r="D8781" s="68"/>
      <c r="E8781" s="68"/>
      <c r="F8781" s="68"/>
      <c r="G8781" s="68"/>
      <c r="H8781" s="69"/>
      <c r="I8781" s="68"/>
      <c r="J8781" s="70"/>
      <c r="K8781" s="68"/>
    </row>
    <row r="8782" spans="1:11">
      <c r="A8782" s="67"/>
      <c r="B8782" s="68"/>
      <c r="C8782" s="68"/>
      <c r="D8782" s="68"/>
      <c r="E8782" s="68"/>
      <c r="F8782" s="68"/>
      <c r="G8782" s="68"/>
      <c r="H8782" s="69"/>
      <c r="I8782" s="68"/>
      <c r="J8782" s="70"/>
      <c r="K8782" s="68"/>
    </row>
    <row r="8783" spans="1:11">
      <c r="A8783" s="67"/>
      <c r="B8783" s="68"/>
      <c r="C8783" s="68"/>
      <c r="D8783" s="68"/>
      <c r="E8783" s="68"/>
      <c r="F8783" s="68"/>
      <c r="G8783" s="68"/>
      <c r="H8783" s="69"/>
      <c r="I8783" s="68"/>
      <c r="J8783" s="70"/>
      <c r="K8783" s="68"/>
    </row>
    <row r="8784" spans="1:11">
      <c r="A8784" s="67"/>
      <c r="B8784" s="68"/>
      <c r="C8784" s="68"/>
      <c r="D8784" s="68"/>
      <c r="E8784" s="68"/>
      <c r="F8784" s="68"/>
      <c r="G8784" s="68"/>
      <c r="H8784" s="69"/>
      <c r="I8784" s="68"/>
      <c r="J8784" s="70"/>
      <c r="K8784" s="68"/>
    </row>
    <row r="8785" spans="1:11">
      <c r="A8785" s="67"/>
      <c r="B8785" s="68"/>
      <c r="C8785" s="68"/>
      <c r="D8785" s="68"/>
      <c r="E8785" s="68"/>
      <c r="F8785" s="68"/>
      <c r="G8785" s="68"/>
      <c r="H8785" s="69"/>
      <c r="I8785" s="68"/>
      <c r="J8785" s="70"/>
      <c r="K8785" s="68"/>
    </row>
    <row r="8786" spans="1:11">
      <c r="A8786" s="67"/>
      <c r="B8786" s="68"/>
      <c r="C8786" s="68"/>
      <c r="D8786" s="68"/>
      <c r="E8786" s="68"/>
      <c r="F8786" s="68"/>
      <c r="G8786" s="68"/>
      <c r="H8786" s="69"/>
      <c r="I8786" s="68"/>
      <c r="J8786" s="70"/>
      <c r="K8786" s="68"/>
    </row>
    <row r="8787" spans="1:11">
      <c r="A8787" s="67"/>
      <c r="B8787" s="68"/>
      <c r="C8787" s="68"/>
      <c r="D8787" s="68"/>
      <c r="E8787" s="68"/>
      <c r="F8787" s="68"/>
      <c r="G8787" s="68"/>
      <c r="H8787" s="69"/>
      <c r="I8787" s="68"/>
      <c r="J8787" s="70"/>
      <c r="K8787" s="68"/>
    </row>
    <row r="8788" spans="1:11">
      <c r="A8788" s="67"/>
      <c r="B8788" s="68"/>
      <c r="C8788" s="68"/>
      <c r="D8788" s="68"/>
      <c r="E8788" s="68"/>
      <c r="F8788" s="68"/>
      <c r="G8788" s="68"/>
      <c r="H8788" s="69"/>
      <c r="I8788" s="68"/>
      <c r="J8788" s="70"/>
      <c r="K8788" s="68"/>
    </row>
    <row r="8789" spans="1:11">
      <c r="A8789" s="67"/>
      <c r="B8789" s="68"/>
      <c r="C8789" s="68"/>
      <c r="D8789" s="68"/>
      <c r="E8789" s="68"/>
      <c r="F8789" s="68"/>
      <c r="G8789" s="68"/>
      <c r="H8789" s="69"/>
      <c r="I8789" s="68"/>
      <c r="J8789" s="70"/>
      <c r="K8789" s="68"/>
    </row>
    <row r="8790" spans="1:11">
      <c r="A8790" s="67"/>
      <c r="B8790" s="68"/>
      <c r="C8790" s="68"/>
      <c r="D8790" s="68"/>
      <c r="E8790" s="68"/>
      <c r="F8790" s="68"/>
      <c r="G8790" s="68"/>
      <c r="H8790" s="69"/>
      <c r="I8790" s="68"/>
      <c r="J8790" s="70"/>
      <c r="K8790" s="68"/>
    </row>
    <row r="8791" spans="1:11">
      <c r="A8791" s="67"/>
      <c r="B8791" s="68"/>
      <c r="C8791" s="68"/>
      <c r="D8791" s="68"/>
      <c r="E8791" s="68"/>
      <c r="F8791" s="68"/>
      <c r="G8791" s="68"/>
      <c r="H8791" s="69"/>
      <c r="I8791" s="68"/>
      <c r="J8791" s="70"/>
      <c r="K8791" s="68"/>
    </row>
    <row r="8792" spans="1:11">
      <c r="A8792" s="67"/>
      <c r="B8792" s="68"/>
      <c r="C8792" s="68"/>
      <c r="D8792" s="68"/>
      <c r="E8792" s="68"/>
      <c r="F8792" s="68"/>
      <c r="G8792" s="68"/>
      <c r="H8792" s="69"/>
      <c r="I8792" s="68"/>
      <c r="J8792" s="70"/>
      <c r="K8792" s="68"/>
    </row>
    <row r="8793" spans="1:11">
      <c r="A8793" s="67"/>
      <c r="B8793" s="68"/>
      <c r="C8793" s="68"/>
      <c r="D8793" s="68"/>
      <c r="E8793" s="68"/>
      <c r="F8793" s="68"/>
      <c r="G8793" s="68"/>
      <c r="H8793" s="69"/>
      <c r="I8793" s="68"/>
      <c r="J8793" s="70"/>
      <c r="K8793" s="68"/>
    </row>
    <row r="8794" spans="1:11">
      <c r="A8794" s="67"/>
      <c r="B8794" s="68"/>
      <c r="C8794" s="68"/>
      <c r="D8794" s="68"/>
      <c r="E8794" s="68"/>
      <c r="F8794" s="68"/>
      <c r="G8794" s="68"/>
      <c r="H8794" s="69"/>
      <c r="I8794" s="68"/>
      <c r="J8794" s="70"/>
      <c r="K8794" s="68"/>
    </row>
    <row r="8795" spans="1:11">
      <c r="A8795" s="67"/>
      <c r="B8795" s="68"/>
      <c r="C8795" s="68"/>
      <c r="D8795" s="68"/>
      <c r="E8795" s="68"/>
      <c r="F8795" s="68"/>
      <c r="G8795" s="68"/>
      <c r="H8795" s="69"/>
      <c r="I8795" s="68"/>
      <c r="J8795" s="70"/>
      <c r="K8795" s="68"/>
    </row>
    <row r="8796" spans="1:11">
      <c r="A8796" s="182"/>
      <c r="B8796" s="183"/>
      <c r="C8796" s="183"/>
      <c r="D8796" s="183"/>
      <c r="E8796" s="183"/>
      <c r="F8796" s="183"/>
      <c r="G8796" s="183"/>
      <c r="H8796" s="184"/>
      <c r="I8796" s="183"/>
      <c r="J8796" s="185"/>
      <c r="K8796" s="183"/>
    </row>
    <row r="8797" spans="1:11">
      <c r="A8797" s="67"/>
      <c r="B8797" s="68"/>
      <c r="C8797" s="68"/>
      <c r="D8797" s="68"/>
      <c r="E8797" s="68"/>
      <c r="F8797" s="68"/>
      <c r="G8797" s="68"/>
      <c r="H8797" s="69"/>
      <c r="I8797" s="68"/>
      <c r="J8797" s="70"/>
      <c r="K8797" s="68"/>
    </row>
    <row r="8798" spans="1:11">
      <c r="A8798" s="67"/>
      <c r="B8798" s="68"/>
      <c r="C8798" s="68"/>
      <c r="D8798" s="68"/>
      <c r="E8798" s="68"/>
      <c r="F8798" s="68"/>
      <c r="G8798" s="68"/>
      <c r="H8798" s="69"/>
      <c r="I8798" s="68"/>
      <c r="J8798" s="70"/>
      <c r="K8798" s="68"/>
    </row>
    <row r="8799" spans="1:11">
      <c r="A8799" s="182"/>
      <c r="B8799" s="183"/>
      <c r="C8799" s="183"/>
      <c r="D8799" s="183"/>
      <c r="E8799" s="183"/>
      <c r="F8799" s="183"/>
      <c r="G8799" s="183"/>
      <c r="H8799" s="184"/>
      <c r="I8799" s="183"/>
      <c r="J8799" s="70"/>
      <c r="K8799" s="183"/>
    </row>
    <row r="8800" spans="1:11">
      <c r="A8800" s="67"/>
      <c r="B8800" s="68"/>
      <c r="C8800" s="68"/>
      <c r="D8800" s="68"/>
      <c r="E8800" s="68"/>
      <c r="F8800" s="68"/>
      <c r="G8800" s="68"/>
      <c r="H8800" s="69"/>
      <c r="I8800" s="68"/>
      <c r="J8800" s="70"/>
      <c r="K8800" s="68"/>
    </row>
    <row r="8801" spans="1:11">
      <c r="A8801" s="67"/>
      <c r="B8801" s="68"/>
      <c r="C8801" s="68"/>
      <c r="D8801" s="68"/>
      <c r="E8801" s="68"/>
      <c r="F8801" s="68"/>
      <c r="G8801" s="68"/>
      <c r="H8801" s="69"/>
      <c r="I8801" s="68"/>
      <c r="J8801" s="70"/>
      <c r="K8801" s="68"/>
    </row>
    <row r="8802" spans="1:11">
      <c r="A8802" s="67"/>
      <c r="B8802" s="68"/>
      <c r="C8802" s="68"/>
      <c r="D8802" s="68"/>
      <c r="E8802" s="68"/>
      <c r="F8802" s="68"/>
      <c r="G8802" s="68"/>
      <c r="H8802" s="69"/>
      <c r="I8802" s="68"/>
      <c r="J8802" s="70"/>
      <c r="K8802" s="68"/>
    </row>
    <row r="8803" spans="1:11">
      <c r="A8803" s="67"/>
      <c r="B8803" s="68"/>
      <c r="C8803" s="68"/>
      <c r="D8803" s="68"/>
      <c r="E8803" s="68"/>
      <c r="F8803" s="68"/>
      <c r="G8803" s="68"/>
      <c r="H8803" s="69"/>
      <c r="I8803" s="68"/>
      <c r="J8803" s="70"/>
      <c r="K8803" s="68"/>
    </row>
    <row r="8804" spans="1:11">
      <c r="A8804" s="67"/>
      <c r="B8804" s="68"/>
      <c r="C8804" s="68"/>
      <c r="D8804" s="68"/>
      <c r="E8804" s="68"/>
      <c r="F8804" s="68"/>
      <c r="G8804" s="68"/>
      <c r="H8804" s="69"/>
      <c r="I8804" s="68"/>
      <c r="J8804" s="70"/>
      <c r="K8804" s="68"/>
    </row>
    <row r="8805" spans="1:11">
      <c r="A8805" s="67"/>
      <c r="B8805" s="68"/>
      <c r="C8805" s="68"/>
      <c r="D8805" s="68"/>
      <c r="E8805" s="68"/>
      <c r="F8805" s="68"/>
      <c r="G8805" s="68"/>
      <c r="H8805" s="69"/>
      <c r="I8805" s="68"/>
      <c r="J8805" s="70"/>
      <c r="K8805" s="68"/>
    </row>
    <row r="8806" spans="1:11">
      <c r="A8806" s="67"/>
      <c r="B8806" s="68"/>
      <c r="C8806" s="68"/>
      <c r="D8806" s="68"/>
      <c r="E8806" s="68"/>
      <c r="F8806" s="68"/>
      <c r="G8806" s="68"/>
      <c r="H8806" s="69"/>
      <c r="I8806" s="68"/>
      <c r="J8806" s="70"/>
      <c r="K8806" s="68"/>
    </row>
    <row r="8807" spans="1:11">
      <c r="A8807" s="67"/>
      <c r="B8807" s="68"/>
      <c r="C8807" s="68"/>
      <c r="D8807" s="68"/>
      <c r="E8807" s="68"/>
      <c r="F8807" s="68"/>
      <c r="G8807" s="68"/>
      <c r="H8807" s="69"/>
      <c r="I8807" s="68"/>
      <c r="J8807" s="70"/>
      <c r="K8807" s="68"/>
    </row>
    <row r="8808" spans="1:11">
      <c r="A8808" s="67"/>
      <c r="B8808" s="68"/>
      <c r="C8808" s="68"/>
      <c r="D8808" s="68"/>
      <c r="E8808" s="68"/>
      <c r="F8808" s="68"/>
      <c r="G8808" s="68"/>
      <c r="H8808" s="69"/>
      <c r="I8808" s="68"/>
      <c r="J8808" s="70"/>
      <c r="K8808" s="68"/>
    </row>
    <row r="8809" spans="1:11">
      <c r="A8809" s="67"/>
      <c r="B8809" s="68"/>
      <c r="C8809" s="68"/>
      <c r="D8809" s="68"/>
      <c r="E8809" s="68"/>
      <c r="F8809" s="68"/>
      <c r="G8809" s="68"/>
      <c r="H8809" s="69"/>
      <c r="I8809" s="68"/>
      <c r="J8809" s="70"/>
      <c r="K8809" s="68"/>
    </row>
    <row r="8810" spans="1:11">
      <c r="A8810" s="67"/>
      <c r="B8810" s="68"/>
      <c r="C8810" s="68"/>
      <c r="D8810" s="68"/>
      <c r="E8810" s="68"/>
      <c r="F8810" s="68"/>
      <c r="G8810" s="68"/>
      <c r="H8810" s="69"/>
      <c r="I8810" s="68"/>
      <c r="J8810" s="70"/>
      <c r="K8810" s="68"/>
    </row>
    <row r="8811" spans="1:11">
      <c r="A8811" s="67"/>
      <c r="B8811" s="68"/>
      <c r="C8811" s="68"/>
      <c r="D8811" s="68"/>
      <c r="E8811" s="68"/>
      <c r="F8811" s="68"/>
      <c r="G8811" s="68"/>
      <c r="H8811" s="69"/>
      <c r="I8811" s="68"/>
      <c r="J8811" s="70"/>
      <c r="K8811" s="68"/>
    </row>
    <row r="8812" spans="1:11">
      <c r="A8812" s="67"/>
      <c r="B8812" s="68"/>
      <c r="C8812" s="68"/>
      <c r="D8812" s="68"/>
      <c r="E8812" s="68"/>
      <c r="F8812" s="68"/>
      <c r="G8812" s="68"/>
      <c r="H8812" s="69"/>
      <c r="I8812" s="68"/>
      <c r="J8812" s="70"/>
      <c r="K8812" s="68"/>
    </row>
    <row r="8813" spans="1:11">
      <c r="A8813" s="67"/>
      <c r="B8813" s="68"/>
      <c r="C8813" s="68"/>
      <c r="D8813" s="68"/>
      <c r="E8813" s="68"/>
      <c r="F8813" s="68"/>
      <c r="G8813" s="68"/>
      <c r="H8813" s="69"/>
      <c r="I8813" s="68"/>
      <c r="J8813" s="70"/>
      <c r="K8813" s="68"/>
    </row>
    <row r="8814" spans="1:11">
      <c r="A8814" s="67"/>
      <c r="B8814" s="68"/>
      <c r="C8814" s="68"/>
      <c r="D8814" s="68"/>
      <c r="E8814" s="68"/>
      <c r="F8814" s="68"/>
      <c r="G8814" s="68"/>
      <c r="H8814" s="69"/>
      <c r="I8814" s="68"/>
      <c r="J8814" s="70"/>
      <c r="K8814" s="68"/>
    </row>
    <row r="8815" spans="1:11">
      <c r="A8815" s="67"/>
      <c r="B8815" s="68"/>
      <c r="C8815" s="68"/>
      <c r="D8815" s="68"/>
      <c r="E8815" s="68"/>
      <c r="F8815" s="68"/>
      <c r="G8815" s="68"/>
      <c r="H8815" s="69"/>
      <c r="I8815" s="68"/>
      <c r="J8815" s="70"/>
      <c r="K8815" s="68"/>
    </row>
    <row r="8816" spans="1:11">
      <c r="A8816" s="67"/>
      <c r="B8816" s="68"/>
      <c r="C8816" s="68"/>
      <c r="D8816" s="68"/>
      <c r="E8816" s="68"/>
      <c r="F8816" s="68"/>
      <c r="G8816" s="68"/>
      <c r="H8816" s="69"/>
      <c r="I8816" s="68"/>
      <c r="J8816" s="70"/>
      <c r="K8816" s="68"/>
    </row>
    <row r="8817" spans="1:11">
      <c r="A8817" s="67"/>
      <c r="B8817" s="68"/>
      <c r="C8817" s="68"/>
      <c r="D8817" s="68"/>
      <c r="E8817" s="68"/>
      <c r="F8817" s="68"/>
      <c r="G8817" s="68"/>
      <c r="H8817" s="69"/>
      <c r="I8817" s="68"/>
      <c r="J8817" s="70"/>
      <c r="K8817" s="68"/>
    </row>
    <row r="8818" spans="1:11">
      <c r="A8818" s="67"/>
      <c r="B8818" s="68"/>
      <c r="C8818" s="68"/>
      <c r="D8818" s="68"/>
      <c r="E8818" s="68"/>
      <c r="F8818" s="68"/>
      <c r="G8818" s="68"/>
      <c r="H8818" s="69"/>
      <c r="I8818" s="68"/>
      <c r="J8818" s="70"/>
      <c r="K8818" s="68"/>
    </row>
    <row r="8819" spans="1:11">
      <c r="A8819" s="67"/>
      <c r="B8819" s="68"/>
      <c r="C8819" s="68"/>
      <c r="D8819" s="68"/>
      <c r="E8819" s="68"/>
      <c r="F8819" s="68"/>
      <c r="G8819" s="68"/>
      <c r="H8819" s="69"/>
      <c r="I8819" s="68"/>
      <c r="J8819" s="70"/>
      <c r="K8819" s="68"/>
    </row>
    <row r="8820" spans="1:11">
      <c r="A8820" s="67"/>
      <c r="B8820" s="68"/>
      <c r="C8820" s="68"/>
      <c r="D8820" s="68"/>
      <c r="E8820" s="68"/>
      <c r="F8820" s="68"/>
      <c r="G8820" s="68"/>
      <c r="H8820" s="69"/>
      <c r="I8820" s="68"/>
      <c r="J8820" s="70"/>
      <c r="K8820" s="68"/>
    </row>
    <row r="8821" spans="1:11">
      <c r="A8821" s="67"/>
      <c r="B8821" s="68"/>
      <c r="C8821" s="68"/>
      <c r="D8821" s="68"/>
      <c r="E8821" s="68"/>
      <c r="F8821" s="68"/>
      <c r="G8821" s="68"/>
      <c r="H8821" s="69"/>
      <c r="I8821" s="68"/>
      <c r="J8821" s="70"/>
      <c r="K8821" s="68"/>
    </row>
    <row r="8822" spans="1:11">
      <c r="A8822" s="67"/>
      <c r="B8822" s="68"/>
      <c r="C8822" s="68"/>
      <c r="D8822" s="68"/>
      <c r="E8822" s="68"/>
      <c r="F8822" s="68"/>
      <c r="G8822" s="68"/>
      <c r="H8822" s="69"/>
      <c r="I8822" s="68"/>
      <c r="J8822" s="70"/>
      <c r="K8822" s="68"/>
    </row>
    <row r="8823" spans="1:11">
      <c r="A8823" s="67"/>
      <c r="B8823" s="68"/>
      <c r="C8823" s="68"/>
      <c r="D8823" s="68"/>
      <c r="E8823" s="68"/>
      <c r="F8823" s="68"/>
      <c r="G8823" s="68"/>
      <c r="H8823" s="69"/>
      <c r="I8823" s="68"/>
      <c r="J8823" s="70"/>
      <c r="K8823" s="68"/>
    </row>
    <row r="8824" spans="1:11">
      <c r="A8824" s="67"/>
      <c r="B8824" s="68"/>
      <c r="C8824" s="68"/>
      <c r="D8824" s="68"/>
      <c r="E8824" s="68"/>
      <c r="F8824" s="68"/>
      <c r="G8824" s="68"/>
      <c r="H8824" s="69"/>
      <c r="I8824" s="68"/>
      <c r="J8824" s="70"/>
      <c r="K8824" s="68"/>
    </row>
    <row r="8825" spans="1:11">
      <c r="A8825" s="67"/>
      <c r="B8825" s="68"/>
      <c r="C8825" s="68"/>
      <c r="D8825" s="68"/>
      <c r="E8825" s="68"/>
      <c r="F8825" s="68"/>
      <c r="G8825" s="68"/>
      <c r="H8825" s="69"/>
      <c r="I8825" s="68"/>
      <c r="J8825" s="70"/>
      <c r="K8825" s="68"/>
    </row>
    <row r="8826" spans="1:11">
      <c r="A8826" s="67"/>
      <c r="B8826" s="68"/>
      <c r="C8826" s="68"/>
      <c r="D8826" s="68"/>
      <c r="E8826" s="68"/>
      <c r="F8826" s="68"/>
      <c r="G8826" s="68"/>
      <c r="H8826" s="69"/>
      <c r="I8826" s="68"/>
      <c r="J8826" s="70"/>
      <c r="K8826" s="68"/>
    </row>
    <row r="8827" spans="1:11">
      <c r="A8827" s="67"/>
      <c r="B8827" s="68"/>
      <c r="C8827" s="68"/>
      <c r="D8827" s="68"/>
      <c r="E8827" s="68"/>
      <c r="F8827" s="68"/>
      <c r="G8827" s="68"/>
      <c r="H8827" s="69"/>
      <c r="I8827" s="68"/>
      <c r="J8827" s="70"/>
      <c r="K8827" s="68"/>
    </row>
    <row r="8828" spans="1:11">
      <c r="A8828" s="67"/>
      <c r="B8828" s="68"/>
      <c r="C8828" s="68"/>
      <c r="D8828" s="68"/>
      <c r="E8828" s="68"/>
      <c r="F8828" s="68"/>
      <c r="G8828" s="68"/>
      <c r="H8828" s="69"/>
      <c r="I8828" s="68"/>
      <c r="J8828" s="70"/>
      <c r="K8828" s="68"/>
    </row>
    <row r="8829" spans="1:11">
      <c r="A8829" s="67"/>
      <c r="B8829" s="68"/>
      <c r="C8829" s="68"/>
      <c r="D8829" s="68"/>
      <c r="E8829" s="68"/>
      <c r="F8829" s="68"/>
      <c r="G8829" s="68"/>
      <c r="H8829" s="69"/>
      <c r="I8829" s="68"/>
      <c r="J8829" s="70"/>
      <c r="K8829" s="68"/>
    </row>
    <row r="8830" spans="1:11">
      <c r="A8830" s="67"/>
      <c r="B8830" s="68"/>
      <c r="C8830" s="68"/>
      <c r="D8830" s="68"/>
      <c r="E8830" s="68"/>
      <c r="F8830" s="68"/>
      <c r="G8830" s="68"/>
      <c r="H8830" s="69"/>
      <c r="I8830" s="68"/>
      <c r="J8830" s="70"/>
      <c r="K8830" s="68"/>
    </row>
    <row r="8831" spans="1:11">
      <c r="A8831" s="67"/>
      <c r="B8831" s="68"/>
      <c r="C8831" s="68"/>
      <c r="D8831" s="68"/>
      <c r="E8831" s="68"/>
      <c r="F8831" s="68"/>
      <c r="G8831" s="68"/>
      <c r="H8831" s="69"/>
      <c r="I8831" s="68"/>
      <c r="J8831" s="70"/>
      <c r="K8831" s="68"/>
    </row>
    <row r="8832" spans="1:11">
      <c r="A8832" s="67"/>
      <c r="B8832" s="68"/>
      <c r="C8832" s="68"/>
      <c r="D8832" s="68"/>
      <c r="E8832" s="68"/>
      <c r="F8832" s="68"/>
      <c r="G8832" s="68"/>
      <c r="H8832" s="69"/>
      <c r="I8832" s="68"/>
      <c r="J8832" s="70"/>
      <c r="K8832" s="68"/>
    </row>
    <row r="8833" spans="1:11">
      <c r="A8833" s="67"/>
      <c r="B8833" s="68"/>
      <c r="C8833" s="68"/>
      <c r="D8833" s="68"/>
      <c r="E8833" s="68"/>
      <c r="F8833" s="68"/>
      <c r="G8833" s="68"/>
      <c r="H8833" s="69"/>
      <c r="I8833" s="68"/>
      <c r="J8833" s="70"/>
      <c r="K8833" s="68"/>
    </row>
    <row r="8834" spans="1:11">
      <c r="A8834" s="67"/>
      <c r="B8834" s="68"/>
      <c r="C8834" s="68"/>
      <c r="D8834" s="68"/>
      <c r="E8834" s="68"/>
      <c r="F8834" s="68"/>
      <c r="G8834" s="68"/>
      <c r="H8834" s="69"/>
      <c r="I8834" s="68"/>
      <c r="J8834" s="70"/>
      <c r="K8834" s="68"/>
    </row>
    <row r="8835" spans="1:11">
      <c r="A8835" s="67"/>
      <c r="B8835" s="68"/>
      <c r="C8835" s="68"/>
      <c r="D8835" s="68"/>
      <c r="E8835" s="68"/>
      <c r="F8835" s="68"/>
      <c r="G8835" s="68"/>
      <c r="H8835" s="69"/>
      <c r="I8835" s="68"/>
      <c r="J8835" s="70"/>
      <c r="K8835" s="68"/>
    </row>
    <row r="8836" spans="1:11">
      <c r="A8836" s="67"/>
      <c r="B8836" s="68"/>
      <c r="C8836" s="68"/>
      <c r="D8836" s="68"/>
      <c r="E8836" s="68"/>
      <c r="F8836" s="68"/>
      <c r="G8836" s="68"/>
      <c r="H8836" s="69"/>
      <c r="I8836" s="68"/>
      <c r="J8836" s="70"/>
      <c r="K8836" s="68"/>
    </row>
    <row r="8837" spans="1:11">
      <c r="A8837" s="67"/>
      <c r="B8837" s="68"/>
      <c r="C8837" s="68"/>
      <c r="D8837" s="68"/>
      <c r="E8837" s="68"/>
      <c r="F8837" s="68"/>
      <c r="G8837" s="68"/>
      <c r="H8837" s="69"/>
      <c r="I8837" s="68"/>
      <c r="J8837" s="70"/>
      <c r="K8837" s="68"/>
    </row>
    <row r="8838" spans="1:11">
      <c r="A8838" s="67"/>
      <c r="B8838" s="68"/>
      <c r="C8838" s="68"/>
      <c r="D8838" s="68"/>
      <c r="E8838" s="68"/>
      <c r="F8838" s="68"/>
      <c r="G8838" s="68"/>
      <c r="H8838" s="69"/>
      <c r="I8838" s="68"/>
      <c r="J8838" s="70"/>
      <c r="K8838" s="68"/>
    </row>
    <row r="8839" spans="1:11">
      <c r="A8839" s="67"/>
      <c r="B8839" s="68"/>
      <c r="C8839" s="68"/>
      <c r="D8839" s="68"/>
      <c r="E8839" s="68"/>
      <c r="F8839" s="68"/>
      <c r="G8839" s="68"/>
      <c r="H8839" s="69"/>
      <c r="I8839" s="68"/>
      <c r="J8839" s="70"/>
      <c r="K8839" s="68"/>
    </row>
    <row r="8840" spans="1:11">
      <c r="A8840" s="67"/>
      <c r="B8840" s="68"/>
      <c r="C8840" s="68"/>
      <c r="D8840" s="68"/>
      <c r="E8840" s="68"/>
      <c r="F8840" s="68"/>
      <c r="G8840" s="68"/>
      <c r="H8840" s="69"/>
      <c r="I8840" s="68"/>
      <c r="J8840" s="70"/>
      <c r="K8840" s="68"/>
    </row>
    <row r="8841" spans="1:11">
      <c r="A8841" s="67"/>
      <c r="B8841" s="68"/>
      <c r="C8841" s="68"/>
      <c r="D8841" s="68"/>
      <c r="E8841" s="68"/>
      <c r="F8841" s="68"/>
      <c r="G8841" s="68"/>
      <c r="H8841" s="69"/>
      <c r="I8841" s="68"/>
      <c r="J8841" s="70"/>
      <c r="K8841" s="68"/>
    </row>
    <row r="8842" spans="1:11">
      <c r="A8842" s="67"/>
      <c r="B8842" s="68"/>
      <c r="C8842" s="68"/>
      <c r="D8842" s="68"/>
      <c r="E8842" s="68"/>
      <c r="F8842" s="68"/>
      <c r="G8842" s="68"/>
      <c r="H8842" s="69"/>
      <c r="I8842" s="68"/>
      <c r="J8842" s="70"/>
      <c r="K8842" s="68"/>
    </row>
    <row r="8843" spans="1:11">
      <c r="A8843" s="67"/>
      <c r="B8843" s="68"/>
      <c r="C8843" s="68"/>
      <c r="D8843" s="68"/>
      <c r="E8843" s="68"/>
      <c r="F8843" s="68"/>
      <c r="G8843" s="68"/>
      <c r="H8843" s="69"/>
      <c r="I8843" s="68"/>
      <c r="J8843" s="70"/>
      <c r="K8843" s="68"/>
    </row>
    <row r="8844" spans="1:11">
      <c r="A8844" s="67"/>
      <c r="B8844" s="68"/>
      <c r="C8844" s="68"/>
      <c r="D8844" s="68"/>
      <c r="E8844" s="68"/>
      <c r="F8844" s="68"/>
      <c r="G8844" s="68"/>
      <c r="H8844" s="69"/>
      <c r="I8844" s="68"/>
      <c r="J8844" s="70"/>
      <c r="K8844" s="68"/>
    </row>
    <row r="8845" spans="1:11">
      <c r="A8845" s="67"/>
      <c r="B8845" s="68"/>
      <c r="C8845" s="68"/>
      <c r="D8845" s="68"/>
      <c r="E8845" s="68"/>
      <c r="F8845" s="68"/>
      <c r="G8845" s="68"/>
      <c r="H8845" s="69"/>
      <c r="I8845" s="68"/>
      <c r="J8845" s="70"/>
      <c r="K8845" s="68"/>
    </row>
    <row r="8846" spans="1:11">
      <c r="A8846" s="67"/>
      <c r="B8846" s="68"/>
      <c r="C8846" s="68"/>
      <c r="D8846" s="68"/>
      <c r="E8846" s="68"/>
      <c r="F8846" s="68"/>
      <c r="G8846" s="68"/>
      <c r="H8846" s="69"/>
      <c r="I8846" s="68"/>
      <c r="J8846" s="70"/>
      <c r="K8846" s="68"/>
    </row>
    <row r="8847" spans="1:11">
      <c r="A8847" s="67"/>
      <c r="B8847" s="68"/>
      <c r="C8847" s="68"/>
      <c r="D8847" s="68"/>
      <c r="E8847" s="68"/>
      <c r="F8847" s="68"/>
      <c r="G8847" s="68"/>
      <c r="H8847" s="69"/>
      <c r="I8847" s="68"/>
      <c r="J8847" s="70"/>
      <c r="K8847" s="68"/>
    </row>
    <row r="8848" spans="1:11">
      <c r="A8848" s="67"/>
      <c r="B8848" s="68"/>
      <c r="C8848" s="68"/>
      <c r="D8848" s="68"/>
      <c r="E8848" s="68"/>
      <c r="F8848" s="68"/>
      <c r="G8848" s="68"/>
      <c r="H8848" s="69"/>
      <c r="I8848" s="68"/>
      <c r="J8848" s="70"/>
      <c r="K8848" s="68"/>
    </row>
    <row r="8849" spans="1:11">
      <c r="A8849" s="67"/>
      <c r="B8849" s="68"/>
      <c r="C8849" s="68"/>
      <c r="D8849" s="68"/>
      <c r="E8849" s="68"/>
      <c r="F8849" s="68"/>
      <c r="G8849" s="68"/>
      <c r="H8849" s="69"/>
      <c r="I8849" s="68"/>
      <c r="J8849" s="70"/>
      <c r="K8849" s="68"/>
    </row>
    <row r="8850" spans="1:11">
      <c r="A8850" s="67"/>
      <c r="B8850" s="68"/>
      <c r="C8850" s="68"/>
      <c r="D8850" s="68"/>
      <c r="E8850" s="68"/>
      <c r="F8850" s="68"/>
      <c r="G8850" s="68"/>
      <c r="H8850" s="69"/>
      <c r="I8850" s="68"/>
      <c r="J8850" s="70"/>
      <c r="K8850" s="68"/>
    </row>
    <row r="8851" spans="1:11">
      <c r="A8851" s="67"/>
      <c r="B8851" s="68"/>
      <c r="C8851" s="68"/>
      <c r="D8851" s="68"/>
      <c r="E8851" s="68"/>
      <c r="F8851" s="68"/>
      <c r="G8851" s="68"/>
      <c r="H8851" s="69"/>
      <c r="I8851" s="68"/>
      <c r="J8851" s="70"/>
      <c r="K8851" s="68"/>
    </row>
    <row r="8852" spans="1:11">
      <c r="A8852" s="67"/>
      <c r="B8852" s="68"/>
      <c r="C8852" s="68"/>
      <c r="D8852" s="68"/>
      <c r="E8852" s="68"/>
      <c r="F8852" s="68"/>
      <c r="G8852" s="68"/>
      <c r="H8852" s="69"/>
      <c r="I8852" s="68"/>
      <c r="J8852" s="70"/>
      <c r="K8852" s="68"/>
    </row>
    <row r="8853" spans="1:11">
      <c r="A8853" s="67"/>
      <c r="B8853" s="68"/>
      <c r="C8853" s="68"/>
      <c r="D8853" s="68"/>
      <c r="E8853" s="68"/>
      <c r="F8853" s="68"/>
      <c r="G8853" s="68"/>
      <c r="H8853" s="69"/>
      <c r="I8853" s="68"/>
      <c r="J8853" s="70"/>
      <c r="K8853" s="68"/>
    </row>
    <row r="8854" spans="1:11">
      <c r="A8854" s="67"/>
      <c r="B8854" s="68"/>
      <c r="C8854" s="68"/>
      <c r="D8854" s="68"/>
      <c r="E8854" s="68"/>
      <c r="F8854" s="68"/>
      <c r="G8854" s="68"/>
      <c r="H8854" s="69"/>
      <c r="I8854" s="68"/>
      <c r="J8854" s="70"/>
      <c r="K8854" s="68"/>
    </row>
    <row r="8855" spans="1:11">
      <c r="A8855" s="67"/>
      <c r="B8855" s="68"/>
      <c r="C8855" s="68"/>
      <c r="D8855" s="68"/>
      <c r="E8855" s="68"/>
      <c r="F8855" s="68"/>
      <c r="G8855" s="68"/>
      <c r="H8855" s="69"/>
      <c r="I8855" s="68"/>
      <c r="J8855" s="70"/>
      <c r="K8855" s="68"/>
    </row>
    <row r="8856" spans="1:11">
      <c r="A8856" s="67"/>
      <c r="B8856" s="68"/>
      <c r="C8856" s="68"/>
      <c r="D8856" s="68"/>
      <c r="E8856" s="68"/>
      <c r="F8856" s="68"/>
      <c r="G8856" s="68"/>
      <c r="H8856" s="69"/>
      <c r="I8856" s="68"/>
      <c r="J8856" s="70"/>
      <c r="K8856" s="68"/>
    </row>
    <row r="8857" spans="1:11">
      <c r="A8857" s="67"/>
      <c r="B8857" s="68"/>
      <c r="C8857" s="68"/>
      <c r="D8857" s="68"/>
      <c r="E8857" s="68"/>
      <c r="F8857" s="68"/>
      <c r="G8857" s="68"/>
      <c r="H8857" s="69"/>
      <c r="I8857" s="68"/>
      <c r="J8857" s="70"/>
      <c r="K8857" s="68"/>
    </row>
    <row r="8858" spans="1:11">
      <c r="A8858" s="67"/>
      <c r="B8858" s="68"/>
      <c r="C8858" s="68"/>
      <c r="D8858" s="68"/>
      <c r="E8858" s="68"/>
      <c r="F8858" s="68"/>
      <c r="G8858" s="68"/>
      <c r="H8858" s="69"/>
      <c r="I8858" s="68"/>
      <c r="J8858" s="70"/>
      <c r="K8858" s="68"/>
    </row>
    <row r="8859" spans="1:11">
      <c r="A8859" s="67"/>
      <c r="B8859" s="68"/>
      <c r="C8859" s="68"/>
      <c r="D8859" s="68"/>
      <c r="E8859" s="68"/>
      <c r="F8859" s="68"/>
      <c r="G8859" s="68"/>
      <c r="H8859" s="69"/>
      <c r="I8859" s="68"/>
      <c r="J8859" s="70"/>
      <c r="K8859" s="68"/>
    </row>
    <row r="8860" spans="1:11">
      <c r="A8860" s="67"/>
      <c r="B8860" s="68"/>
      <c r="C8860" s="68"/>
      <c r="D8860" s="68"/>
      <c r="E8860" s="68"/>
      <c r="F8860" s="68"/>
      <c r="G8860" s="68"/>
      <c r="H8860" s="69"/>
      <c r="I8860" s="68"/>
      <c r="J8860" s="70"/>
      <c r="K8860" s="68"/>
    </row>
    <row r="8861" spans="1:11">
      <c r="A8861" s="67"/>
      <c r="B8861" s="68"/>
      <c r="C8861" s="68"/>
      <c r="D8861" s="68"/>
      <c r="E8861" s="68"/>
      <c r="F8861" s="68"/>
      <c r="G8861" s="68"/>
      <c r="H8861" s="69"/>
      <c r="I8861" s="68"/>
      <c r="J8861" s="70"/>
      <c r="K8861" s="68"/>
    </row>
    <row r="8862" spans="1:11">
      <c r="A8862" s="67"/>
      <c r="B8862" s="68"/>
      <c r="C8862" s="68"/>
      <c r="D8862" s="68"/>
      <c r="E8862" s="68"/>
      <c r="F8862" s="68"/>
      <c r="G8862" s="68"/>
      <c r="H8862" s="69"/>
      <c r="I8862" s="68"/>
      <c r="J8862" s="70"/>
      <c r="K8862" s="68"/>
    </row>
    <row r="8863" spans="1:11">
      <c r="A8863" s="67"/>
      <c r="B8863" s="68"/>
      <c r="C8863" s="68"/>
      <c r="D8863" s="68"/>
      <c r="E8863" s="68"/>
      <c r="F8863" s="68"/>
      <c r="G8863" s="68"/>
      <c r="H8863" s="69"/>
      <c r="I8863" s="68"/>
      <c r="J8863" s="70"/>
      <c r="K8863" s="68"/>
    </row>
    <row r="8864" spans="1:11">
      <c r="A8864" s="67"/>
      <c r="B8864" s="68"/>
      <c r="C8864" s="68"/>
      <c r="D8864" s="68"/>
      <c r="E8864" s="68"/>
      <c r="F8864" s="68"/>
      <c r="G8864" s="68"/>
      <c r="H8864" s="69"/>
      <c r="I8864" s="68"/>
      <c r="J8864" s="70"/>
      <c r="K8864" s="68"/>
    </row>
    <row r="8865" spans="1:11">
      <c r="A8865" s="67"/>
      <c r="B8865" s="68"/>
      <c r="C8865" s="68"/>
      <c r="D8865" s="68"/>
      <c r="E8865" s="68"/>
      <c r="F8865" s="68"/>
      <c r="G8865" s="68"/>
      <c r="H8865" s="69"/>
      <c r="I8865" s="68"/>
      <c r="J8865" s="70"/>
      <c r="K8865" s="68"/>
    </row>
    <row r="8866" spans="1:11">
      <c r="A8866" s="67"/>
      <c r="B8866" s="68"/>
      <c r="C8866" s="68"/>
      <c r="D8866" s="68"/>
      <c r="E8866" s="68"/>
      <c r="F8866" s="68"/>
      <c r="G8866" s="68"/>
      <c r="H8866" s="69"/>
      <c r="I8866" s="68"/>
      <c r="J8866" s="70"/>
      <c r="K8866" s="68"/>
    </row>
    <row r="8867" spans="1:11">
      <c r="A8867" s="67"/>
      <c r="B8867" s="68"/>
      <c r="C8867" s="68"/>
      <c r="D8867" s="68"/>
      <c r="E8867" s="68"/>
      <c r="F8867" s="68"/>
      <c r="G8867" s="68"/>
      <c r="H8867" s="69"/>
      <c r="I8867" s="68"/>
      <c r="J8867" s="70"/>
      <c r="K8867" s="68"/>
    </row>
    <row r="8868" spans="1:11">
      <c r="A8868" s="67"/>
      <c r="B8868" s="68"/>
      <c r="C8868" s="68"/>
      <c r="D8868" s="68"/>
      <c r="E8868" s="68"/>
      <c r="F8868" s="68"/>
      <c r="G8868" s="68"/>
      <c r="H8868" s="69"/>
      <c r="I8868" s="68"/>
      <c r="J8868" s="70"/>
      <c r="K8868" s="68"/>
    </row>
    <row r="8869" spans="1:11">
      <c r="A8869" s="67"/>
      <c r="B8869" s="68"/>
      <c r="C8869" s="68"/>
      <c r="D8869" s="68"/>
      <c r="E8869" s="68"/>
      <c r="F8869" s="68"/>
      <c r="G8869" s="68"/>
      <c r="H8869" s="69"/>
      <c r="I8869" s="68"/>
      <c r="J8869" s="70"/>
      <c r="K8869" s="68"/>
    </row>
    <row r="8870" spans="1:11">
      <c r="A8870" s="67"/>
      <c r="B8870" s="68"/>
      <c r="C8870" s="68"/>
      <c r="D8870" s="68"/>
      <c r="E8870" s="68"/>
      <c r="F8870" s="68"/>
      <c r="G8870" s="68"/>
      <c r="H8870" s="69"/>
      <c r="I8870" s="68"/>
      <c r="J8870" s="70"/>
      <c r="K8870" s="68"/>
    </row>
    <row r="8871" spans="1:11">
      <c r="A8871" s="67"/>
      <c r="B8871" s="68"/>
      <c r="C8871" s="68"/>
      <c r="D8871" s="68"/>
      <c r="E8871" s="68"/>
      <c r="F8871" s="68"/>
      <c r="G8871" s="68"/>
      <c r="H8871" s="69"/>
      <c r="I8871" s="68"/>
      <c r="J8871" s="70"/>
      <c r="K8871" s="68"/>
    </row>
    <row r="8872" spans="1:11">
      <c r="A8872" s="67"/>
      <c r="B8872" s="68"/>
      <c r="C8872" s="68"/>
      <c r="D8872" s="68"/>
      <c r="E8872" s="68"/>
      <c r="F8872" s="68"/>
      <c r="G8872" s="68"/>
      <c r="H8872" s="69"/>
      <c r="I8872" s="68"/>
      <c r="J8872" s="70"/>
      <c r="K8872" s="68"/>
    </row>
    <row r="8873" spans="1:11">
      <c r="A8873" s="67"/>
      <c r="B8873" s="68"/>
      <c r="C8873" s="68"/>
      <c r="D8873" s="68"/>
      <c r="E8873" s="68"/>
      <c r="F8873" s="68"/>
      <c r="G8873" s="68"/>
      <c r="H8873" s="69"/>
      <c r="I8873" s="68"/>
      <c r="J8873" s="70"/>
      <c r="K8873" s="68"/>
    </row>
    <row r="8874" spans="1:11">
      <c r="A8874" s="67"/>
      <c r="B8874" s="68"/>
      <c r="C8874" s="68"/>
      <c r="D8874" s="68"/>
      <c r="E8874" s="68"/>
      <c r="F8874" s="68"/>
      <c r="G8874" s="68"/>
      <c r="H8874" s="69"/>
      <c r="I8874" s="68"/>
      <c r="J8874" s="70"/>
      <c r="K8874" s="68"/>
    </row>
    <row r="8875" spans="1:11">
      <c r="A8875" s="67"/>
      <c r="B8875" s="68"/>
      <c r="C8875" s="68"/>
      <c r="D8875" s="68"/>
      <c r="E8875" s="68"/>
      <c r="F8875" s="68"/>
      <c r="G8875" s="68"/>
      <c r="H8875" s="69"/>
      <c r="I8875" s="68"/>
      <c r="J8875" s="70"/>
      <c r="K8875" s="68"/>
    </row>
    <row r="8876" spans="1:11">
      <c r="A8876" s="67"/>
      <c r="B8876" s="68"/>
      <c r="C8876" s="68"/>
      <c r="D8876" s="68"/>
      <c r="E8876" s="68"/>
      <c r="F8876" s="68"/>
      <c r="G8876" s="68"/>
      <c r="H8876" s="69"/>
      <c r="I8876" s="68"/>
      <c r="J8876" s="70"/>
      <c r="K8876" s="68"/>
    </row>
    <row r="8877" spans="1:11">
      <c r="A8877" s="67"/>
      <c r="B8877" s="68"/>
      <c r="C8877" s="68"/>
      <c r="D8877" s="68"/>
      <c r="E8877" s="68"/>
      <c r="F8877" s="68"/>
      <c r="G8877" s="68"/>
      <c r="H8877" s="69"/>
      <c r="I8877" s="68"/>
      <c r="J8877" s="70"/>
      <c r="K8877" s="68"/>
    </row>
    <row r="8878" spans="1:11">
      <c r="A8878" s="67"/>
      <c r="B8878" s="68"/>
      <c r="C8878" s="68"/>
      <c r="D8878" s="68"/>
      <c r="E8878" s="68"/>
      <c r="F8878" s="68"/>
      <c r="G8878" s="68"/>
      <c r="H8878" s="69"/>
      <c r="I8878" s="68"/>
      <c r="J8878" s="70"/>
      <c r="K8878" s="68"/>
    </row>
    <row r="8879" spans="1:11">
      <c r="A8879" s="67"/>
      <c r="B8879" s="68"/>
      <c r="C8879" s="68"/>
      <c r="D8879" s="68"/>
      <c r="E8879" s="68"/>
      <c r="F8879" s="68"/>
      <c r="G8879" s="68"/>
      <c r="H8879" s="69"/>
      <c r="I8879" s="68"/>
      <c r="J8879" s="70"/>
      <c r="K8879" s="68"/>
    </row>
    <row r="8880" spans="1:11">
      <c r="A8880" s="67"/>
      <c r="B8880" s="68"/>
      <c r="C8880" s="68"/>
      <c r="D8880" s="68"/>
      <c r="E8880" s="68"/>
      <c r="F8880" s="68"/>
      <c r="G8880" s="68"/>
      <c r="H8880" s="69"/>
      <c r="I8880" s="68"/>
      <c r="J8880" s="70"/>
      <c r="K8880" s="68"/>
    </row>
    <row r="8881" spans="1:11">
      <c r="A8881" s="67"/>
      <c r="B8881" s="68"/>
      <c r="C8881" s="68"/>
      <c r="D8881" s="68"/>
      <c r="E8881" s="68"/>
      <c r="F8881" s="68"/>
      <c r="G8881" s="68"/>
      <c r="H8881" s="69"/>
      <c r="I8881" s="68"/>
      <c r="J8881" s="70"/>
      <c r="K8881" s="68"/>
    </row>
    <row r="8882" spans="1:11">
      <c r="A8882" s="67"/>
      <c r="B8882" s="68"/>
      <c r="C8882" s="68"/>
      <c r="D8882" s="68"/>
      <c r="E8882" s="68"/>
      <c r="F8882" s="68"/>
      <c r="G8882" s="68"/>
      <c r="H8882" s="69"/>
      <c r="I8882" s="68"/>
      <c r="J8882" s="70"/>
      <c r="K8882" s="68"/>
    </row>
    <row r="8883" spans="1:11">
      <c r="A8883" s="67"/>
      <c r="B8883" s="68"/>
      <c r="C8883" s="68"/>
      <c r="D8883" s="68"/>
      <c r="E8883" s="68"/>
      <c r="F8883" s="68"/>
      <c r="G8883" s="68"/>
      <c r="H8883" s="69"/>
      <c r="I8883" s="68"/>
      <c r="J8883" s="70"/>
      <c r="K8883" s="68"/>
    </row>
    <row r="8884" spans="1:11">
      <c r="A8884" s="67"/>
      <c r="B8884" s="68"/>
      <c r="C8884" s="68"/>
      <c r="D8884" s="68"/>
      <c r="E8884" s="68"/>
      <c r="F8884" s="68"/>
      <c r="G8884" s="68"/>
      <c r="H8884" s="69"/>
      <c r="I8884" s="68"/>
      <c r="J8884" s="70"/>
      <c r="K8884" s="68"/>
    </row>
    <row r="8885" spans="1:11">
      <c r="A8885" s="67"/>
      <c r="B8885" s="68"/>
      <c r="C8885" s="68"/>
      <c r="D8885" s="68"/>
      <c r="E8885" s="68"/>
      <c r="F8885" s="68"/>
      <c r="G8885" s="68"/>
      <c r="H8885" s="69"/>
      <c r="I8885" s="68"/>
      <c r="J8885" s="70"/>
      <c r="K8885" s="68"/>
    </row>
    <row r="8886" spans="1:11">
      <c r="A8886" s="67"/>
      <c r="B8886" s="68"/>
      <c r="C8886" s="68"/>
      <c r="D8886" s="68"/>
      <c r="E8886" s="68"/>
      <c r="F8886" s="68"/>
      <c r="G8886" s="68"/>
      <c r="H8886" s="69"/>
      <c r="I8886" s="68"/>
      <c r="J8886" s="70"/>
      <c r="K8886" s="68"/>
    </row>
    <row r="8887" spans="1:11">
      <c r="A8887" s="67"/>
      <c r="B8887" s="68"/>
      <c r="C8887" s="68"/>
      <c r="D8887" s="68"/>
      <c r="E8887" s="68"/>
      <c r="F8887" s="68"/>
      <c r="G8887" s="68"/>
      <c r="H8887" s="69"/>
      <c r="I8887" s="68"/>
      <c r="J8887" s="70"/>
      <c r="K8887" s="68"/>
    </row>
    <row r="8888" spans="1:11">
      <c r="A8888" s="67"/>
      <c r="B8888" s="68"/>
      <c r="C8888" s="68"/>
      <c r="D8888" s="68"/>
      <c r="E8888" s="68"/>
      <c r="F8888" s="68"/>
      <c r="G8888" s="68"/>
      <c r="H8888" s="69"/>
      <c r="I8888" s="68"/>
      <c r="J8888" s="70"/>
      <c r="K8888" s="68"/>
    </row>
    <row r="8889" spans="1:11">
      <c r="A8889" s="67"/>
      <c r="B8889" s="68"/>
      <c r="C8889" s="68"/>
      <c r="D8889" s="68"/>
      <c r="E8889" s="68"/>
      <c r="F8889" s="68"/>
      <c r="G8889" s="68"/>
      <c r="H8889" s="69"/>
      <c r="I8889" s="68"/>
      <c r="J8889" s="70"/>
      <c r="K8889" s="68"/>
    </row>
    <row r="8890" spans="1:11">
      <c r="A8890" s="67"/>
      <c r="B8890" s="68"/>
      <c r="C8890" s="68"/>
      <c r="D8890" s="68"/>
      <c r="E8890" s="68"/>
      <c r="F8890" s="68"/>
      <c r="G8890" s="68"/>
      <c r="H8890" s="69"/>
      <c r="I8890" s="68"/>
      <c r="J8890" s="70"/>
      <c r="K8890" s="68"/>
    </row>
    <row r="8891" spans="1:11">
      <c r="A8891" s="67"/>
      <c r="B8891" s="68"/>
      <c r="C8891" s="68"/>
      <c r="D8891" s="68"/>
      <c r="E8891" s="68"/>
      <c r="F8891" s="68"/>
      <c r="G8891" s="68"/>
      <c r="H8891" s="69"/>
      <c r="I8891" s="68"/>
      <c r="J8891" s="70"/>
      <c r="K8891" s="68"/>
    </row>
    <row r="8892" spans="1:11">
      <c r="A8892" s="67"/>
      <c r="B8892" s="68"/>
      <c r="C8892" s="68"/>
      <c r="D8892" s="68"/>
      <c r="E8892" s="68"/>
      <c r="F8892" s="68"/>
      <c r="G8892" s="68"/>
      <c r="H8892" s="69"/>
      <c r="I8892" s="68"/>
      <c r="J8892" s="70"/>
      <c r="K8892" s="68"/>
    </row>
    <row r="8893" spans="1:11">
      <c r="A8893" s="67"/>
      <c r="B8893" s="68"/>
      <c r="C8893" s="68"/>
      <c r="D8893" s="68"/>
      <c r="E8893" s="68"/>
      <c r="F8893" s="68"/>
      <c r="G8893" s="68"/>
      <c r="H8893" s="69"/>
      <c r="I8893" s="68"/>
      <c r="J8893" s="70"/>
      <c r="K8893" s="68"/>
    </row>
    <row r="8894" spans="1:11">
      <c r="A8894" s="67"/>
      <c r="B8894" s="68"/>
      <c r="C8894" s="68"/>
      <c r="D8894" s="68"/>
      <c r="E8894" s="68"/>
      <c r="F8894" s="68"/>
      <c r="G8894" s="68"/>
      <c r="H8894" s="69"/>
      <c r="I8894" s="68"/>
      <c r="J8894" s="70"/>
      <c r="K8894" s="68"/>
    </row>
    <row r="8895" spans="1:11">
      <c r="A8895" s="67"/>
      <c r="B8895" s="68"/>
      <c r="C8895" s="68"/>
      <c r="D8895" s="68"/>
      <c r="E8895" s="68"/>
      <c r="F8895" s="68"/>
      <c r="G8895" s="68"/>
      <c r="H8895" s="69"/>
      <c r="I8895" s="68"/>
      <c r="J8895" s="70"/>
      <c r="K8895" s="68"/>
    </row>
    <row r="8896" spans="1:11">
      <c r="A8896" s="67"/>
      <c r="B8896" s="68"/>
      <c r="C8896" s="68"/>
      <c r="D8896" s="68"/>
      <c r="E8896" s="68"/>
      <c r="F8896" s="68"/>
      <c r="G8896" s="68"/>
      <c r="H8896" s="69"/>
      <c r="I8896" s="68"/>
      <c r="J8896" s="70"/>
      <c r="K8896" s="68"/>
    </row>
    <row r="8897" spans="1:11">
      <c r="A8897" s="67"/>
      <c r="B8897" s="68"/>
      <c r="C8897" s="68"/>
      <c r="D8897" s="68"/>
      <c r="E8897" s="68"/>
      <c r="F8897" s="68"/>
      <c r="G8897" s="68"/>
      <c r="H8897" s="69"/>
      <c r="I8897" s="68"/>
      <c r="J8897" s="70"/>
      <c r="K8897" s="68"/>
    </row>
    <row r="8898" spans="1:11">
      <c r="A8898" s="67"/>
      <c r="B8898" s="68"/>
      <c r="C8898" s="68"/>
      <c r="D8898" s="68"/>
      <c r="E8898" s="68"/>
      <c r="F8898" s="68"/>
      <c r="G8898" s="68"/>
      <c r="H8898" s="69"/>
      <c r="I8898" s="68"/>
      <c r="J8898" s="70"/>
      <c r="K8898" s="68"/>
    </row>
    <row r="8899" spans="1:11">
      <c r="A8899" s="67"/>
      <c r="B8899" s="68"/>
      <c r="C8899" s="68"/>
      <c r="D8899" s="68"/>
      <c r="E8899" s="68"/>
      <c r="F8899" s="68"/>
      <c r="G8899" s="68"/>
      <c r="H8899" s="69"/>
      <c r="I8899" s="68"/>
      <c r="J8899" s="70"/>
      <c r="K8899" s="68"/>
    </row>
    <row r="8900" spans="1:11">
      <c r="A8900" s="67"/>
      <c r="B8900" s="68"/>
      <c r="C8900" s="68"/>
      <c r="D8900" s="68"/>
      <c r="E8900" s="68"/>
      <c r="F8900" s="68"/>
      <c r="G8900" s="68"/>
      <c r="H8900" s="69"/>
      <c r="I8900" s="68"/>
      <c r="J8900" s="70"/>
      <c r="K8900" s="68"/>
    </row>
    <row r="8901" spans="1:11">
      <c r="A8901" s="67"/>
      <c r="B8901" s="68"/>
      <c r="C8901" s="68"/>
      <c r="D8901" s="68"/>
      <c r="E8901" s="68"/>
      <c r="F8901" s="68"/>
      <c r="G8901" s="68"/>
      <c r="H8901" s="69"/>
      <c r="I8901" s="68"/>
      <c r="J8901" s="70"/>
      <c r="K8901" s="68"/>
    </row>
    <row r="8902" spans="1:11">
      <c r="A8902" s="67"/>
      <c r="B8902" s="68"/>
      <c r="C8902" s="68"/>
      <c r="D8902" s="68"/>
      <c r="E8902" s="68"/>
      <c r="F8902" s="68"/>
      <c r="G8902" s="68"/>
      <c r="H8902" s="69"/>
      <c r="I8902" s="68"/>
      <c r="J8902" s="70"/>
      <c r="K8902" s="68"/>
    </row>
    <row r="8903" spans="1:11">
      <c r="A8903" s="67"/>
      <c r="B8903" s="68"/>
      <c r="C8903" s="68"/>
      <c r="D8903" s="68"/>
      <c r="E8903" s="68"/>
      <c r="F8903" s="68"/>
      <c r="G8903" s="68"/>
      <c r="H8903" s="69"/>
      <c r="I8903" s="68"/>
      <c r="J8903" s="70"/>
      <c r="K8903" s="68"/>
    </row>
    <row r="8904" spans="1:11">
      <c r="A8904" s="67"/>
      <c r="B8904" s="68"/>
      <c r="C8904" s="68"/>
      <c r="D8904" s="68"/>
      <c r="E8904" s="68"/>
      <c r="F8904" s="68"/>
      <c r="G8904" s="68"/>
      <c r="H8904" s="69"/>
      <c r="I8904" s="68"/>
      <c r="J8904" s="70"/>
      <c r="K8904" s="68"/>
    </row>
    <row r="8905" spans="1:11">
      <c r="A8905" s="67"/>
      <c r="B8905" s="68"/>
      <c r="C8905" s="68"/>
      <c r="D8905" s="68"/>
      <c r="E8905" s="68"/>
      <c r="F8905" s="68"/>
      <c r="G8905" s="68"/>
      <c r="H8905" s="69"/>
      <c r="I8905" s="68"/>
      <c r="J8905" s="70"/>
      <c r="K8905" s="68"/>
    </row>
    <row r="8906" spans="1:11">
      <c r="A8906" s="67"/>
      <c r="B8906" s="68"/>
      <c r="C8906" s="68"/>
      <c r="D8906" s="68"/>
      <c r="E8906" s="68"/>
      <c r="F8906" s="68"/>
      <c r="G8906" s="68"/>
      <c r="H8906" s="69"/>
      <c r="I8906" s="68"/>
      <c r="J8906" s="70"/>
      <c r="K8906" s="68"/>
    </row>
    <row r="8907" spans="1:11">
      <c r="A8907" s="67"/>
      <c r="B8907" s="68"/>
      <c r="C8907" s="68"/>
      <c r="D8907" s="68"/>
      <c r="E8907" s="68"/>
      <c r="F8907" s="68"/>
      <c r="G8907" s="68"/>
      <c r="H8907" s="69"/>
      <c r="I8907" s="68"/>
      <c r="J8907" s="70"/>
      <c r="K8907" s="68"/>
    </row>
    <row r="8908" spans="1:11">
      <c r="A8908" s="67"/>
      <c r="B8908" s="68"/>
      <c r="C8908" s="68"/>
      <c r="D8908" s="68"/>
      <c r="E8908" s="68"/>
      <c r="F8908" s="68"/>
      <c r="G8908" s="68"/>
      <c r="H8908" s="69"/>
      <c r="I8908" s="68"/>
      <c r="J8908" s="70"/>
      <c r="K8908" s="68"/>
    </row>
    <row r="8909" spans="1:11">
      <c r="A8909" s="67"/>
      <c r="B8909" s="68"/>
      <c r="C8909" s="68"/>
      <c r="D8909" s="68"/>
      <c r="E8909" s="68"/>
      <c r="F8909" s="68"/>
      <c r="G8909" s="68"/>
      <c r="H8909" s="69"/>
      <c r="I8909" s="68"/>
      <c r="J8909" s="70"/>
      <c r="K8909" s="68"/>
    </row>
    <row r="8910" spans="1:11">
      <c r="A8910" s="67"/>
      <c r="B8910" s="68"/>
      <c r="C8910" s="68"/>
      <c r="D8910" s="68"/>
      <c r="E8910" s="68"/>
      <c r="F8910" s="68"/>
      <c r="G8910" s="68"/>
      <c r="H8910" s="69"/>
      <c r="I8910" s="68"/>
      <c r="J8910" s="70"/>
      <c r="K8910" s="68"/>
    </row>
    <row r="8911" spans="1:11">
      <c r="A8911" s="67"/>
      <c r="B8911" s="68"/>
      <c r="C8911" s="68"/>
      <c r="D8911" s="68"/>
      <c r="E8911" s="68"/>
      <c r="F8911" s="68"/>
      <c r="G8911" s="68"/>
      <c r="H8911" s="69"/>
      <c r="I8911" s="68"/>
      <c r="J8911" s="70"/>
      <c r="K8911" s="68"/>
    </row>
    <row r="8912" spans="1:11">
      <c r="A8912" s="67"/>
      <c r="B8912" s="68"/>
      <c r="C8912" s="68"/>
      <c r="D8912" s="68"/>
      <c r="E8912" s="68"/>
      <c r="F8912" s="68"/>
      <c r="G8912" s="68"/>
      <c r="H8912" s="69"/>
      <c r="I8912" s="68"/>
      <c r="J8912" s="70"/>
      <c r="K8912" s="68"/>
    </row>
    <row r="8913" spans="1:11">
      <c r="A8913" s="67"/>
      <c r="B8913" s="68"/>
      <c r="C8913" s="68"/>
      <c r="D8913" s="68"/>
      <c r="E8913" s="68"/>
      <c r="F8913" s="68"/>
      <c r="G8913" s="68"/>
      <c r="H8913" s="69"/>
      <c r="I8913" s="68"/>
      <c r="J8913" s="70"/>
      <c r="K8913" s="68"/>
    </row>
    <row r="8914" spans="1:11">
      <c r="A8914" s="67"/>
      <c r="B8914" s="68"/>
      <c r="C8914" s="68"/>
      <c r="D8914" s="68"/>
      <c r="E8914" s="68"/>
      <c r="F8914" s="68"/>
      <c r="G8914" s="68"/>
      <c r="H8914" s="69"/>
      <c r="I8914" s="68"/>
      <c r="J8914" s="70"/>
      <c r="K8914" s="68"/>
    </row>
    <row r="8915" spans="1:11">
      <c r="A8915" s="67"/>
      <c r="B8915" s="68"/>
      <c r="C8915" s="68"/>
      <c r="D8915" s="68"/>
      <c r="E8915" s="68"/>
      <c r="F8915" s="68"/>
      <c r="G8915" s="68"/>
      <c r="H8915" s="69"/>
      <c r="I8915" s="68"/>
      <c r="J8915" s="70"/>
      <c r="K8915" s="68"/>
    </row>
    <row r="8916" spans="1:11">
      <c r="A8916" s="67"/>
      <c r="B8916" s="68"/>
      <c r="C8916" s="68"/>
      <c r="D8916" s="68"/>
      <c r="E8916" s="68"/>
      <c r="F8916" s="68"/>
      <c r="G8916" s="68"/>
      <c r="H8916" s="69"/>
      <c r="I8916" s="68"/>
      <c r="J8916" s="70"/>
      <c r="K8916" s="68"/>
    </row>
    <row r="8917" spans="1:11">
      <c r="A8917" s="67"/>
      <c r="B8917" s="68"/>
      <c r="C8917" s="68"/>
      <c r="D8917" s="68"/>
      <c r="E8917" s="68"/>
      <c r="F8917" s="68"/>
      <c r="G8917" s="68"/>
      <c r="H8917" s="69"/>
      <c r="I8917" s="68"/>
      <c r="J8917" s="70"/>
      <c r="K8917" s="68"/>
    </row>
    <row r="8918" spans="1:11">
      <c r="A8918" s="67"/>
      <c r="B8918" s="68"/>
      <c r="C8918" s="68"/>
      <c r="D8918" s="68"/>
      <c r="E8918" s="68"/>
      <c r="F8918" s="68"/>
      <c r="G8918" s="68"/>
      <c r="H8918" s="69"/>
      <c r="I8918" s="68"/>
      <c r="J8918" s="70"/>
      <c r="K8918" s="68"/>
    </row>
    <row r="8919" spans="1:11">
      <c r="A8919" s="67"/>
      <c r="B8919" s="68"/>
      <c r="C8919" s="68"/>
      <c r="D8919" s="68"/>
      <c r="E8919" s="68"/>
      <c r="F8919" s="68"/>
      <c r="G8919" s="68"/>
      <c r="H8919" s="69"/>
      <c r="I8919" s="68"/>
      <c r="J8919" s="70"/>
      <c r="K8919" s="68"/>
    </row>
    <row r="8920" spans="1:11">
      <c r="A8920" s="67"/>
      <c r="B8920" s="68"/>
      <c r="C8920" s="68"/>
      <c r="D8920" s="68"/>
      <c r="E8920" s="68"/>
      <c r="F8920" s="68"/>
      <c r="G8920" s="68"/>
      <c r="H8920" s="69"/>
      <c r="I8920" s="68"/>
      <c r="J8920" s="70"/>
      <c r="K8920" s="68"/>
    </row>
    <row r="8921" spans="1:11">
      <c r="A8921" s="67"/>
      <c r="B8921" s="68"/>
      <c r="C8921" s="68"/>
      <c r="D8921" s="68"/>
      <c r="E8921" s="68"/>
      <c r="F8921" s="68"/>
      <c r="G8921" s="68"/>
      <c r="H8921" s="69"/>
      <c r="I8921" s="68"/>
      <c r="J8921" s="70"/>
      <c r="K8921" s="68"/>
    </row>
    <row r="8922" spans="1:11">
      <c r="A8922" s="67"/>
      <c r="B8922" s="68"/>
      <c r="C8922" s="68"/>
      <c r="D8922" s="68"/>
      <c r="E8922" s="68"/>
      <c r="F8922" s="68"/>
      <c r="G8922" s="68"/>
      <c r="H8922" s="69"/>
      <c r="I8922" s="68"/>
      <c r="J8922" s="70"/>
      <c r="K8922" s="68"/>
    </row>
    <row r="8923" spans="1:11">
      <c r="A8923" s="67"/>
      <c r="B8923" s="68"/>
      <c r="C8923" s="68"/>
      <c r="D8923" s="68"/>
      <c r="E8923" s="68"/>
      <c r="F8923" s="68"/>
      <c r="G8923" s="68"/>
      <c r="H8923" s="69"/>
      <c r="I8923" s="68"/>
      <c r="J8923" s="70"/>
      <c r="K8923" s="68"/>
    </row>
    <row r="8924" spans="1:11">
      <c r="A8924" s="67"/>
      <c r="B8924" s="68"/>
      <c r="C8924" s="68"/>
      <c r="D8924" s="68"/>
      <c r="E8924" s="68"/>
      <c r="F8924" s="68"/>
      <c r="G8924" s="68"/>
      <c r="H8924" s="69"/>
      <c r="I8924" s="68"/>
      <c r="J8924" s="70"/>
      <c r="K8924" s="68"/>
    </row>
    <row r="8925" spans="1:11">
      <c r="A8925" s="67"/>
      <c r="B8925" s="68"/>
      <c r="C8925" s="68"/>
      <c r="D8925" s="68"/>
      <c r="E8925" s="68"/>
      <c r="F8925" s="68"/>
      <c r="G8925" s="68"/>
      <c r="H8925" s="69"/>
      <c r="I8925" s="68"/>
      <c r="J8925" s="70"/>
      <c r="K8925" s="68"/>
    </row>
    <row r="8926" spans="1:11">
      <c r="A8926" s="67"/>
      <c r="B8926" s="68"/>
      <c r="C8926" s="68"/>
      <c r="D8926" s="68"/>
      <c r="E8926" s="68"/>
      <c r="F8926" s="68"/>
      <c r="G8926" s="68"/>
      <c r="H8926" s="69"/>
      <c r="I8926" s="68"/>
      <c r="J8926" s="70"/>
      <c r="K8926" s="68"/>
    </row>
    <row r="8927" spans="1:11">
      <c r="A8927" s="67"/>
      <c r="B8927" s="68"/>
      <c r="C8927" s="68"/>
      <c r="D8927" s="68"/>
      <c r="E8927" s="68"/>
      <c r="F8927" s="68"/>
      <c r="G8927" s="68"/>
      <c r="H8927" s="69"/>
      <c r="I8927" s="68"/>
      <c r="J8927" s="70"/>
      <c r="K8927" s="68"/>
    </row>
    <row r="8928" spans="1:11">
      <c r="A8928" s="67"/>
      <c r="B8928" s="68"/>
      <c r="C8928" s="68"/>
      <c r="D8928" s="68"/>
      <c r="E8928" s="68"/>
      <c r="F8928" s="68"/>
      <c r="G8928" s="68"/>
      <c r="H8928" s="69"/>
      <c r="I8928" s="68"/>
      <c r="J8928" s="70"/>
      <c r="K8928" s="68"/>
    </row>
    <row r="8929" spans="1:11">
      <c r="A8929" s="67"/>
      <c r="B8929" s="68"/>
      <c r="C8929" s="68"/>
      <c r="D8929" s="68"/>
      <c r="E8929" s="68"/>
      <c r="F8929" s="68"/>
      <c r="G8929" s="68"/>
      <c r="H8929" s="69"/>
      <c r="I8929" s="68"/>
      <c r="J8929" s="70"/>
      <c r="K8929" s="68"/>
    </row>
    <row r="8930" spans="1:11">
      <c r="A8930" s="67"/>
      <c r="B8930" s="68"/>
      <c r="C8930" s="68"/>
      <c r="D8930" s="68"/>
      <c r="E8930" s="68"/>
      <c r="F8930" s="68"/>
      <c r="G8930" s="68"/>
      <c r="H8930" s="69"/>
      <c r="I8930" s="68"/>
      <c r="J8930" s="70"/>
      <c r="K8930" s="68"/>
    </row>
    <row r="8931" spans="1:11">
      <c r="A8931" s="67"/>
      <c r="B8931" s="68"/>
      <c r="C8931" s="68"/>
      <c r="D8931" s="68"/>
      <c r="E8931" s="68"/>
      <c r="F8931" s="68"/>
      <c r="G8931" s="68"/>
      <c r="H8931" s="69"/>
      <c r="I8931" s="68"/>
      <c r="J8931" s="70"/>
      <c r="K8931" s="68"/>
    </row>
    <row r="8932" spans="1:11">
      <c r="A8932" s="67"/>
      <c r="B8932" s="68"/>
      <c r="C8932" s="68"/>
      <c r="D8932" s="68"/>
      <c r="E8932" s="68"/>
      <c r="F8932" s="68"/>
      <c r="G8932" s="68"/>
      <c r="H8932" s="69"/>
      <c r="I8932" s="68"/>
      <c r="J8932" s="70"/>
      <c r="K8932" s="68"/>
    </row>
    <row r="8933" spans="1:11">
      <c r="A8933" s="67"/>
      <c r="B8933" s="68"/>
      <c r="C8933" s="68"/>
      <c r="D8933" s="68"/>
      <c r="E8933" s="68"/>
      <c r="F8933" s="68"/>
      <c r="G8933" s="68"/>
      <c r="H8933" s="69"/>
      <c r="I8933" s="68"/>
      <c r="J8933" s="70"/>
      <c r="K8933" s="68"/>
    </row>
    <row r="8934" spans="1:11">
      <c r="A8934" s="67"/>
      <c r="B8934" s="68"/>
      <c r="C8934" s="68"/>
      <c r="D8934" s="68"/>
      <c r="E8934" s="68"/>
      <c r="F8934" s="68"/>
      <c r="G8934" s="68"/>
      <c r="H8934" s="69"/>
      <c r="I8934" s="68"/>
      <c r="J8934" s="70"/>
      <c r="K8934" s="68"/>
    </row>
    <row r="8935" spans="1:11">
      <c r="A8935" s="67"/>
      <c r="B8935" s="68"/>
      <c r="C8935" s="68"/>
      <c r="D8935" s="68"/>
      <c r="E8935" s="68"/>
      <c r="F8935" s="68"/>
      <c r="G8935" s="68"/>
      <c r="H8935" s="69"/>
      <c r="I8935" s="68"/>
      <c r="J8935" s="70"/>
      <c r="K8935" s="68"/>
    </row>
    <row r="8936" spans="1:11">
      <c r="A8936" s="67"/>
      <c r="B8936" s="68"/>
      <c r="C8936" s="68"/>
      <c r="D8936" s="68"/>
      <c r="E8936" s="68"/>
      <c r="F8936" s="68"/>
      <c r="G8936" s="68"/>
      <c r="H8936" s="69"/>
      <c r="I8936" s="68"/>
      <c r="J8936" s="70"/>
      <c r="K8936" s="68"/>
    </row>
    <row r="8937" spans="1:11">
      <c r="A8937" s="67"/>
      <c r="B8937" s="68"/>
      <c r="C8937" s="68"/>
      <c r="D8937" s="68"/>
      <c r="E8937" s="68"/>
      <c r="F8937" s="68"/>
      <c r="G8937" s="68"/>
      <c r="H8937" s="69"/>
      <c r="I8937" s="68"/>
      <c r="J8937" s="70"/>
      <c r="K8937" s="68"/>
    </row>
    <row r="8938" spans="1:11">
      <c r="A8938" s="67"/>
      <c r="B8938" s="68"/>
      <c r="C8938" s="68"/>
      <c r="D8938" s="68"/>
      <c r="E8938" s="68"/>
      <c r="F8938" s="68"/>
      <c r="G8938" s="68"/>
      <c r="H8938" s="69"/>
      <c r="I8938" s="68"/>
      <c r="J8938" s="70"/>
      <c r="K8938" s="68"/>
    </row>
    <row r="8939" spans="1:11">
      <c r="A8939" s="67"/>
      <c r="B8939" s="68"/>
      <c r="C8939" s="68"/>
      <c r="D8939" s="68"/>
      <c r="E8939" s="68"/>
      <c r="F8939" s="68"/>
      <c r="G8939" s="68"/>
      <c r="H8939" s="69"/>
      <c r="I8939" s="68"/>
      <c r="J8939" s="70"/>
      <c r="K8939" s="68"/>
    </row>
    <row r="8940" spans="1:11">
      <c r="A8940" s="67"/>
      <c r="B8940" s="68"/>
      <c r="C8940" s="68"/>
      <c r="D8940" s="68"/>
      <c r="E8940" s="68"/>
      <c r="F8940" s="68"/>
      <c r="G8940" s="68"/>
      <c r="H8940" s="69"/>
      <c r="I8940" s="68"/>
      <c r="J8940" s="70"/>
      <c r="K8940" s="68"/>
    </row>
    <row r="8941" spans="1:11">
      <c r="A8941" s="67"/>
      <c r="B8941" s="68"/>
      <c r="C8941" s="68"/>
      <c r="D8941" s="68"/>
      <c r="E8941" s="68"/>
      <c r="F8941" s="68"/>
      <c r="G8941" s="68"/>
      <c r="H8941" s="69"/>
      <c r="I8941" s="68"/>
      <c r="J8941" s="70"/>
      <c r="K8941" s="68"/>
    </row>
    <row r="8942" spans="1:11">
      <c r="A8942" s="67"/>
      <c r="B8942" s="68"/>
      <c r="C8942" s="68"/>
      <c r="D8942" s="68"/>
      <c r="E8942" s="68"/>
      <c r="F8942" s="68"/>
      <c r="G8942" s="68"/>
      <c r="H8942" s="69"/>
      <c r="I8942" s="68"/>
      <c r="J8942" s="70"/>
      <c r="K8942" s="68"/>
    </row>
    <row r="8943" spans="1:11">
      <c r="A8943" s="67"/>
      <c r="B8943" s="68"/>
      <c r="C8943" s="68"/>
      <c r="D8943" s="68"/>
      <c r="E8943" s="68"/>
      <c r="F8943" s="68"/>
      <c r="G8943" s="68"/>
      <c r="H8943" s="69"/>
      <c r="I8943" s="68"/>
      <c r="J8943" s="70"/>
      <c r="K8943" s="68"/>
    </row>
    <row r="8944" spans="1:11">
      <c r="A8944" s="67"/>
      <c r="B8944" s="68"/>
      <c r="C8944" s="68"/>
      <c r="D8944" s="68"/>
      <c r="E8944" s="68"/>
      <c r="F8944" s="68"/>
      <c r="G8944" s="68"/>
      <c r="H8944" s="69"/>
      <c r="I8944" s="68"/>
      <c r="J8944" s="70"/>
      <c r="K8944" s="68"/>
    </row>
    <row r="8945" spans="1:11">
      <c r="A8945" s="67"/>
      <c r="B8945" s="68"/>
      <c r="C8945" s="68"/>
      <c r="D8945" s="68"/>
      <c r="E8945" s="68"/>
      <c r="F8945" s="68"/>
      <c r="G8945" s="68"/>
      <c r="H8945" s="69"/>
      <c r="I8945" s="68"/>
      <c r="J8945" s="70"/>
      <c r="K8945" s="68"/>
    </row>
    <row r="8946" spans="1:11">
      <c r="A8946" s="67"/>
      <c r="B8946" s="68"/>
      <c r="C8946" s="68"/>
      <c r="D8946" s="68"/>
      <c r="E8946" s="68"/>
      <c r="F8946" s="68"/>
      <c r="G8946" s="68"/>
      <c r="H8946" s="69"/>
      <c r="I8946" s="68"/>
      <c r="J8946" s="70"/>
      <c r="K8946" s="68"/>
    </row>
    <row r="8947" spans="1:11">
      <c r="A8947" s="67"/>
      <c r="B8947" s="68"/>
      <c r="C8947" s="68"/>
      <c r="D8947" s="68"/>
      <c r="E8947" s="68"/>
      <c r="F8947" s="68"/>
      <c r="G8947" s="68"/>
      <c r="H8947" s="69"/>
      <c r="I8947" s="68"/>
      <c r="J8947" s="70"/>
      <c r="K8947" s="68"/>
    </row>
    <row r="8948" spans="1:11">
      <c r="A8948" s="67"/>
      <c r="B8948" s="68"/>
      <c r="C8948" s="68"/>
      <c r="D8948" s="68"/>
      <c r="E8948" s="68"/>
      <c r="F8948" s="68"/>
      <c r="G8948" s="68"/>
      <c r="H8948" s="69"/>
      <c r="I8948" s="68"/>
      <c r="J8948" s="70"/>
      <c r="K8948" s="68"/>
    </row>
    <row r="8949" spans="1:11">
      <c r="A8949" s="67"/>
      <c r="B8949" s="68"/>
      <c r="C8949" s="68"/>
      <c r="D8949" s="68"/>
      <c r="E8949" s="68"/>
      <c r="F8949" s="68"/>
      <c r="G8949" s="68"/>
      <c r="H8949" s="69"/>
      <c r="I8949" s="68"/>
      <c r="J8949" s="70"/>
      <c r="K8949" s="68"/>
    </row>
    <row r="8950" spans="1:11">
      <c r="A8950" s="67"/>
      <c r="B8950" s="68"/>
      <c r="C8950" s="68"/>
      <c r="D8950" s="68"/>
      <c r="E8950" s="68"/>
      <c r="F8950" s="68"/>
      <c r="G8950" s="68"/>
      <c r="H8950" s="69"/>
      <c r="I8950" s="68"/>
      <c r="J8950" s="70"/>
      <c r="K8950" s="68"/>
    </row>
    <row r="8951" spans="1:11">
      <c r="A8951" s="67"/>
      <c r="B8951" s="68"/>
      <c r="C8951" s="68"/>
      <c r="D8951" s="68"/>
      <c r="E8951" s="68"/>
      <c r="F8951" s="68"/>
      <c r="G8951" s="68"/>
      <c r="H8951" s="69"/>
      <c r="I8951" s="68"/>
      <c r="J8951" s="70"/>
      <c r="K8951" s="68"/>
    </row>
    <row r="8952" spans="1:11">
      <c r="A8952" s="67"/>
      <c r="B8952" s="68"/>
      <c r="C8952" s="68"/>
      <c r="D8952" s="68"/>
      <c r="E8952" s="68"/>
      <c r="F8952" s="68"/>
      <c r="G8952" s="68"/>
      <c r="H8952" s="69"/>
      <c r="I8952" s="68"/>
      <c r="J8952" s="70"/>
      <c r="K8952" s="68"/>
    </row>
    <row r="8953" spans="1:11">
      <c r="A8953" s="67"/>
      <c r="B8953" s="68"/>
      <c r="C8953" s="68"/>
      <c r="D8953" s="68"/>
      <c r="E8953" s="68"/>
      <c r="F8953" s="68"/>
      <c r="G8953" s="68"/>
      <c r="H8953" s="69"/>
      <c r="I8953" s="68"/>
      <c r="J8953" s="70"/>
      <c r="K8953" s="68"/>
    </row>
    <row r="8954" spans="1:11">
      <c r="A8954" s="67"/>
      <c r="B8954" s="68"/>
      <c r="C8954" s="68"/>
      <c r="D8954" s="68"/>
      <c r="E8954" s="68"/>
      <c r="F8954" s="68"/>
      <c r="G8954" s="68"/>
      <c r="H8954" s="69"/>
      <c r="I8954" s="68"/>
      <c r="J8954" s="70"/>
      <c r="K8954" s="68"/>
    </row>
    <row r="8955" spans="1:11">
      <c r="A8955" s="67"/>
      <c r="B8955" s="68"/>
      <c r="C8955" s="68"/>
      <c r="D8955" s="68"/>
      <c r="E8955" s="68"/>
      <c r="F8955" s="68"/>
      <c r="G8955" s="68"/>
      <c r="H8955" s="69"/>
      <c r="I8955" s="68"/>
      <c r="J8955" s="70"/>
      <c r="K8955" s="68"/>
    </row>
    <row r="8956" spans="1:11">
      <c r="A8956" s="67"/>
      <c r="B8956" s="68"/>
      <c r="C8956" s="68"/>
      <c r="D8956" s="68"/>
      <c r="E8956" s="68"/>
      <c r="F8956" s="68"/>
      <c r="G8956" s="68"/>
      <c r="H8956" s="69"/>
      <c r="I8956" s="68"/>
      <c r="J8956" s="70"/>
      <c r="K8956" s="68"/>
    </row>
    <row r="8957" spans="1:11">
      <c r="A8957" s="67"/>
      <c r="B8957" s="68"/>
      <c r="C8957" s="68"/>
      <c r="D8957" s="68"/>
      <c r="E8957" s="68"/>
      <c r="F8957" s="68"/>
      <c r="G8957" s="68"/>
      <c r="H8957" s="69"/>
      <c r="I8957" s="68"/>
      <c r="J8957" s="70"/>
      <c r="K8957" s="68"/>
    </row>
    <row r="8958" spans="1:11">
      <c r="A8958" s="67"/>
      <c r="B8958" s="68"/>
      <c r="C8958" s="68"/>
      <c r="D8958" s="68"/>
      <c r="E8958" s="68"/>
      <c r="F8958" s="68"/>
      <c r="G8958" s="68"/>
      <c r="H8958" s="69"/>
      <c r="I8958" s="68"/>
      <c r="J8958" s="70"/>
      <c r="K8958" s="68"/>
    </row>
    <row r="8959" spans="1:11">
      <c r="A8959" s="67"/>
      <c r="B8959" s="68"/>
      <c r="C8959" s="68"/>
      <c r="D8959" s="68"/>
      <c r="E8959" s="68"/>
      <c r="F8959" s="68"/>
      <c r="G8959" s="68"/>
      <c r="H8959" s="69"/>
      <c r="I8959" s="68"/>
      <c r="J8959" s="70"/>
      <c r="K8959" s="68"/>
    </row>
    <row r="8960" spans="1:11">
      <c r="A8960" s="67"/>
      <c r="B8960" s="68"/>
      <c r="C8960" s="68"/>
      <c r="D8960" s="68"/>
      <c r="E8960" s="68"/>
      <c r="F8960" s="68"/>
      <c r="G8960" s="68"/>
      <c r="H8960" s="69"/>
      <c r="I8960" s="68"/>
      <c r="J8960" s="70"/>
      <c r="K8960" s="68"/>
    </row>
    <row r="8961" spans="1:11">
      <c r="A8961" s="67"/>
      <c r="B8961" s="68"/>
      <c r="C8961" s="68"/>
      <c r="D8961" s="68"/>
      <c r="E8961" s="68"/>
      <c r="F8961" s="68"/>
      <c r="G8961" s="68"/>
      <c r="H8961" s="69"/>
      <c r="I8961" s="68"/>
      <c r="J8961" s="70"/>
      <c r="K8961" s="68"/>
    </row>
    <row r="8962" spans="1:11">
      <c r="A8962" s="67"/>
      <c r="B8962" s="68"/>
      <c r="C8962" s="68"/>
      <c r="D8962" s="68"/>
      <c r="E8962" s="68"/>
      <c r="F8962" s="68"/>
      <c r="G8962" s="68"/>
      <c r="H8962" s="69"/>
      <c r="I8962" s="68"/>
      <c r="J8962" s="70"/>
      <c r="K8962" s="68"/>
    </row>
    <row r="8963" spans="1:11">
      <c r="A8963" s="67"/>
      <c r="B8963" s="68"/>
      <c r="C8963" s="68"/>
      <c r="D8963" s="68"/>
      <c r="E8963" s="68"/>
      <c r="F8963" s="68"/>
      <c r="G8963" s="68"/>
      <c r="H8963" s="69"/>
      <c r="I8963" s="68"/>
      <c r="J8963" s="70"/>
      <c r="K8963" s="68"/>
    </row>
    <row r="8964" spans="1:11">
      <c r="A8964" s="67"/>
      <c r="B8964" s="68"/>
      <c r="C8964" s="68"/>
      <c r="D8964" s="68"/>
      <c r="E8964" s="68"/>
      <c r="F8964" s="68"/>
      <c r="G8964" s="68"/>
      <c r="H8964" s="69"/>
      <c r="I8964" s="68"/>
      <c r="J8964" s="70"/>
      <c r="K8964" s="68"/>
    </row>
    <row r="8965" spans="1:11">
      <c r="A8965" s="67"/>
      <c r="B8965" s="68"/>
      <c r="C8965" s="68"/>
      <c r="D8965" s="68"/>
      <c r="E8965" s="68"/>
      <c r="F8965" s="68"/>
      <c r="G8965" s="68"/>
      <c r="H8965" s="69"/>
      <c r="I8965" s="68"/>
      <c r="J8965" s="70"/>
      <c r="K8965" s="68"/>
    </row>
    <row r="8966" spans="1:11">
      <c r="A8966" s="67"/>
      <c r="B8966" s="68"/>
      <c r="C8966" s="68"/>
      <c r="D8966" s="68"/>
      <c r="E8966" s="68"/>
      <c r="F8966" s="68"/>
      <c r="G8966" s="68"/>
      <c r="H8966" s="69"/>
      <c r="I8966" s="68"/>
      <c r="J8966" s="70"/>
      <c r="K8966" s="68"/>
    </row>
    <row r="8967" spans="1:11">
      <c r="A8967" s="67"/>
      <c r="B8967" s="68"/>
      <c r="C8967" s="68"/>
      <c r="D8967" s="68"/>
      <c r="E8967" s="68"/>
      <c r="F8967" s="68"/>
      <c r="G8967" s="68"/>
      <c r="H8967" s="69"/>
      <c r="I8967" s="68"/>
      <c r="J8967" s="70"/>
      <c r="K8967" s="68"/>
    </row>
    <row r="8968" spans="1:11">
      <c r="A8968" s="67"/>
      <c r="B8968" s="68"/>
      <c r="C8968" s="68"/>
      <c r="D8968" s="68"/>
      <c r="E8968" s="68"/>
      <c r="F8968" s="68"/>
      <c r="G8968" s="68"/>
      <c r="H8968" s="69"/>
      <c r="I8968" s="68"/>
      <c r="J8968" s="70"/>
      <c r="K8968" s="68"/>
    </row>
    <row r="8969" spans="1:11">
      <c r="A8969" s="67"/>
      <c r="B8969" s="68"/>
      <c r="C8969" s="68"/>
      <c r="D8969" s="68"/>
      <c r="E8969" s="68"/>
      <c r="F8969" s="68"/>
      <c r="G8969" s="68"/>
      <c r="H8969" s="69"/>
      <c r="I8969" s="68"/>
      <c r="J8969" s="70"/>
      <c r="K8969" s="68"/>
    </row>
    <row r="8970" spans="1:11">
      <c r="A8970" s="67"/>
      <c r="B8970" s="68"/>
      <c r="C8970" s="68"/>
      <c r="D8970" s="68"/>
      <c r="E8970" s="68"/>
      <c r="F8970" s="68"/>
      <c r="G8970" s="68"/>
      <c r="H8970" s="69"/>
      <c r="I8970" s="68"/>
      <c r="J8970" s="70"/>
      <c r="K8970" s="68"/>
    </row>
    <row r="8971" spans="1:11">
      <c r="A8971" s="67"/>
      <c r="B8971" s="68"/>
      <c r="C8971" s="68"/>
      <c r="D8971" s="68"/>
      <c r="E8971" s="68"/>
      <c r="F8971" s="68"/>
      <c r="G8971" s="68"/>
      <c r="H8971" s="69"/>
      <c r="I8971" s="68"/>
      <c r="J8971" s="70"/>
      <c r="K8971" s="68"/>
    </row>
    <row r="8972" spans="1:11">
      <c r="A8972" s="67"/>
      <c r="B8972" s="68"/>
      <c r="C8972" s="68"/>
      <c r="D8972" s="68"/>
      <c r="E8972" s="68"/>
      <c r="F8972" s="68"/>
      <c r="G8972" s="68"/>
      <c r="H8972" s="69"/>
      <c r="I8972" s="68"/>
      <c r="J8972" s="70"/>
      <c r="K8972" s="68"/>
    </row>
    <row r="8973" spans="1:11">
      <c r="A8973" s="67"/>
      <c r="B8973" s="68"/>
      <c r="C8973" s="68"/>
      <c r="D8973" s="68"/>
      <c r="E8973" s="68"/>
      <c r="F8973" s="68"/>
      <c r="G8973" s="68"/>
      <c r="H8973" s="69"/>
      <c r="I8973" s="68"/>
      <c r="J8973" s="70"/>
      <c r="K8973" s="68"/>
    </row>
    <row r="8974" spans="1:11">
      <c r="A8974" s="67"/>
      <c r="B8974" s="68"/>
      <c r="C8974" s="68"/>
      <c r="D8974" s="68"/>
      <c r="E8974" s="68"/>
      <c r="F8974" s="68"/>
      <c r="G8974" s="68"/>
      <c r="H8974" s="69"/>
      <c r="I8974" s="68"/>
      <c r="J8974" s="70"/>
      <c r="K8974" s="68"/>
    </row>
    <row r="8975" spans="1:11">
      <c r="A8975" s="67"/>
      <c r="B8975" s="68"/>
      <c r="C8975" s="68"/>
      <c r="D8975" s="68"/>
      <c r="E8975" s="68"/>
      <c r="F8975" s="68"/>
      <c r="G8975" s="68"/>
      <c r="H8975" s="69"/>
      <c r="I8975" s="68"/>
      <c r="J8975" s="70"/>
      <c r="K8975" s="68"/>
    </row>
    <row r="8976" spans="1:11">
      <c r="A8976" s="67"/>
      <c r="B8976" s="68"/>
      <c r="C8976" s="68"/>
      <c r="D8976" s="68"/>
      <c r="E8976" s="68"/>
      <c r="F8976" s="68"/>
      <c r="G8976" s="68"/>
      <c r="H8976" s="69"/>
      <c r="I8976" s="68"/>
      <c r="J8976" s="70"/>
      <c r="K8976" s="68"/>
    </row>
    <row r="8977" spans="1:11">
      <c r="A8977" s="67"/>
      <c r="B8977" s="68"/>
      <c r="C8977" s="68"/>
      <c r="D8977" s="68"/>
      <c r="E8977" s="68"/>
      <c r="F8977" s="68"/>
      <c r="G8977" s="68"/>
      <c r="H8977" s="69"/>
      <c r="I8977" s="68"/>
      <c r="J8977" s="70"/>
      <c r="K8977" s="68"/>
    </row>
    <row r="8978" spans="1:11">
      <c r="A8978" s="67"/>
      <c r="B8978" s="68"/>
      <c r="C8978" s="68"/>
      <c r="D8978" s="68"/>
      <c r="E8978" s="68"/>
      <c r="F8978" s="68"/>
      <c r="G8978" s="68"/>
      <c r="H8978" s="69"/>
      <c r="I8978" s="68"/>
      <c r="J8978" s="70"/>
      <c r="K8978" s="68"/>
    </row>
    <row r="8979" spans="1:11">
      <c r="A8979" s="67"/>
      <c r="B8979" s="68"/>
      <c r="C8979" s="68"/>
      <c r="D8979" s="68"/>
      <c r="E8979" s="68"/>
      <c r="F8979" s="68"/>
      <c r="G8979" s="68"/>
      <c r="H8979" s="69"/>
      <c r="I8979" s="68"/>
      <c r="J8979" s="70"/>
      <c r="K8979" s="68"/>
    </row>
    <row r="8980" spans="1:11">
      <c r="A8980" s="67"/>
      <c r="B8980" s="68"/>
      <c r="C8980" s="68"/>
      <c r="D8980" s="68"/>
      <c r="E8980" s="68"/>
      <c r="F8980" s="68"/>
      <c r="G8980" s="68"/>
      <c r="H8980" s="69"/>
      <c r="I8980" s="68"/>
      <c r="J8980" s="70"/>
      <c r="K8980" s="68"/>
    </row>
    <row r="8981" spans="1:11">
      <c r="A8981" s="67"/>
      <c r="B8981" s="68"/>
      <c r="C8981" s="68"/>
      <c r="D8981" s="68"/>
      <c r="E8981" s="68"/>
      <c r="F8981" s="68"/>
      <c r="G8981" s="68"/>
      <c r="H8981" s="69"/>
      <c r="I8981" s="68"/>
      <c r="J8981" s="70"/>
      <c r="K8981" s="68"/>
    </row>
    <row r="8982" spans="1:11">
      <c r="A8982" s="67"/>
      <c r="B8982" s="68"/>
      <c r="C8982" s="68"/>
      <c r="D8982" s="68"/>
      <c r="E8982" s="68"/>
      <c r="F8982" s="68"/>
      <c r="G8982" s="68"/>
      <c r="H8982" s="69"/>
      <c r="I8982" s="68"/>
      <c r="J8982" s="70"/>
      <c r="K8982" s="68"/>
    </row>
    <row r="8983" spans="1:11">
      <c r="A8983" s="67"/>
      <c r="B8983" s="68"/>
      <c r="C8983" s="68"/>
      <c r="D8983" s="68"/>
      <c r="E8983" s="68"/>
      <c r="F8983" s="68"/>
      <c r="G8983" s="68"/>
      <c r="H8983" s="69"/>
      <c r="I8983" s="68"/>
      <c r="J8983" s="70"/>
      <c r="K8983" s="68"/>
    </row>
    <row r="8984" spans="1:11">
      <c r="A8984" s="67"/>
      <c r="B8984" s="68"/>
      <c r="C8984" s="68"/>
      <c r="D8984" s="68"/>
      <c r="E8984" s="68"/>
      <c r="F8984" s="68"/>
      <c r="G8984" s="68"/>
      <c r="H8984" s="69"/>
      <c r="I8984" s="68"/>
      <c r="J8984" s="70"/>
      <c r="K8984" s="68"/>
    </row>
    <row r="8985" spans="1:11">
      <c r="A8985" s="67"/>
      <c r="B8985" s="68"/>
      <c r="C8985" s="68"/>
      <c r="D8985" s="68"/>
      <c r="E8985" s="68"/>
      <c r="F8985" s="68"/>
      <c r="G8985" s="68"/>
      <c r="H8985" s="69"/>
      <c r="I8985" s="68"/>
      <c r="J8985" s="70"/>
      <c r="K8985" s="68"/>
    </row>
    <row r="8986" spans="1:11">
      <c r="A8986" s="67"/>
      <c r="B8986" s="68"/>
      <c r="C8986" s="68"/>
      <c r="D8986" s="68"/>
      <c r="E8986" s="68"/>
      <c r="F8986" s="68"/>
      <c r="G8986" s="68"/>
      <c r="H8986" s="69"/>
      <c r="I8986" s="68"/>
      <c r="J8986" s="70"/>
      <c r="K8986" s="68"/>
    </row>
    <row r="8987" spans="1:11">
      <c r="A8987" s="67"/>
      <c r="B8987" s="68"/>
      <c r="C8987" s="68"/>
      <c r="D8987" s="68"/>
      <c r="E8987" s="68"/>
      <c r="F8987" s="68"/>
      <c r="G8987" s="68"/>
      <c r="H8987" s="69"/>
      <c r="I8987" s="68"/>
      <c r="J8987" s="70"/>
      <c r="K8987" s="68"/>
    </row>
    <row r="8988" spans="1:11">
      <c r="A8988" s="67"/>
      <c r="B8988" s="68"/>
      <c r="C8988" s="68"/>
      <c r="D8988" s="68"/>
      <c r="E8988" s="68"/>
      <c r="F8988" s="68"/>
      <c r="G8988" s="68"/>
      <c r="H8988" s="69"/>
      <c r="I8988" s="68"/>
      <c r="J8988" s="70"/>
      <c r="K8988" s="68"/>
    </row>
    <row r="8989" spans="1:11">
      <c r="A8989" s="67"/>
      <c r="B8989" s="68"/>
      <c r="C8989" s="68"/>
      <c r="D8989" s="68"/>
      <c r="E8989" s="68"/>
      <c r="F8989" s="68"/>
      <c r="G8989" s="68"/>
      <c r="H8989" s="69"/>
      <c r="I8989" s="68"/>
      <c r="J8989" s="70"/>
      <c r="K8989" s="68"/>
    </row>
    <row r="8990" spans="1:11">
      <c r="A8990" s="67"/>
      <c r="B8990" s="68"/>
      <c r="C8990" s="68"/>
      <c r="D8990" s="68"/>
      <c r="E8990" s="68"/>
      <c r="F8990" s="68"/>
      <c r="G8990" s="68"/>
      <c r="H8990" s="69"/>
      <c r="I8990" s="68"/>
      <c r="J8990" s="70"/>
      <c r="K8990" s="68"/>
    </row>
    <row r="8991" spans="1:11">
      <c r="A8991" s="67"/>
      <c r="B8991" s="68"/>
      <c r="C8991" s="68"/>
      <c r="D8991" s="68"/>
      <c r="E8991" s="68"/>
      <c r="F8991" s="68"/>
      <c r="G8991" s="68"/>
      <c r="H8991" s="69"/>
      <c r="I8991" s="68"/>
      <c r="J8991" s="70"/>
      <c r="K8991" s="68"/>
    </row>
    <row r="8992" spans="1:11">
      <c r="A8992" s="67"/>
      <c r="B8992" s="68"/>
      <c r="C8992" s="68"/>
      <c r="D8992" s="68"/>
      <c r="E8992" s="68"/>
      <c r="F8992" s="68"/>
      <c r="G8992" s="68"/>
      <c r="H8992" s="69"/>
      <c r="I8992" s="68"/>
      <c r="J8992" s="70"/>
      <c r="K8992" s="68"/>
    </row>
    <row r="8993" spans="1:11">
      <c r="A8993" s="67"/>
      <c r="B8993" s="68"/>
      <c r="C8993" s="68"/>
      <c r="D8993" s="68"/>
      <c r="E8993" s="68"/>
      <c r="F8993" s="68"/>
      <c r="G8993" s="68"/>
      <c r="H8993" s="69"/>
      <c r="I8993" s="68"/>
      <c r="J8993" s="70"/>
      <c r="K8993" s="68"/>
    </row>
    <row r="8994" spans="1:11">
      <c r="A8994" s="67"/>
      <c r="B8994" s="68"/>
      <c r="C8994" s="68"/>
      <c r="D8994" s="68"/>
      <c r="E8994" s="68"/>
      <c r="F8994" s="68"/>
      <c r="G8994" s="68"/>
      <c r="H8994" s="69"/>
      <c r="I8994" s="68"/>
      <c r="J8994" s="70"/>
      <c r="K8994" s="68"/>
    </row>
    <row r="8995" spans="1:11">
      <c r="A8995" s="67"/>
      <c r="B8995" s="68"/>
      <c r="C8995" s="68"/>
      <c r="D8995" s="68"/>
      <c r="E8995" s="68"/>
      <c r="F8995" s="68"/>
      <c r="G8995" s="68"/>
      <c r="H8995" s="69"/>
      <c r="I8995" s="68"/>
      <c r="J8995" s="70"/>
      <c r="K8995" s="68"/>
    </row>
    <row r="8996" spans="1:11">
      <c r="A8996" s="67"/>
      <c r="B8996" s="68"/>
      <c r="C8996" s="68"/>
      <c r="D8996" s="68"/>
      <c r="E8996" s="68"/>
      <c r="F8996" s="68"/>
      <c r="G8996" s="68"/>
      <c r="H8996" s="69"/>
      <c r="I8996" s="68"/>
      <c r="J8996" s="70"/>
      <c r="K8996" s="68"/>
    </row>
    <row r="8997" spans="1:11">
      <c r="A8997" s="67"/>
      <c r="B8997" s="68"/>
      <c r="C8997" s="68"/>
      <c r="D8997" s="68"/>
      <c r="E8997" s="68"/>
      <c r="F8997" s="68"/>
      <c r="G8997" s="68"/>
      <c r="H8997" s="69"/>
      <c r="I8997" s="68"/>
      <c r="J8997" s="70"/>
      <c r="K8997" s="68"/>
    </row>
    <row r="8998" spans="1:11">
      <c r="A8998" s="67"/>
      <c r="B8998" s="68"/>
      <c r="C8998" s="68"/>
      <c r="D8998" s="68"/>
      <c r="E8998" s="68"/>
      <c r="F8998" s="68"/>
      <c r="G8998" s="68"/>
      <c r="H8998" s="69"/>
      <c r="I8998" s="68"/>
      <c r="J8998" s="70"/>
      <c r="K8998" s="68"/>
    </row>
    <row r="8999" spans="1:11">
      <c r="A8999" s="67"/>
      <c r="B8999" s="68"/>
      <c r="C8999" s="68"/>
      <c r="D8999" s="68"/>
      <c r="E8999" s="68"/>
      <c r="F8999" s="68"/>
      <c r="G8999" s="68"/>
      <c r="H8999" s="69"/>
      <c r="I8999" s="68"/>
      <c r="J8999" s="70"/>
      <c r="K8999" s="68"/>
    </row>
    <row r="9000" spans="1:11">
      <c r="A9000" s="67"/>
      <c r="B9000" s="68"/>
      <c r="C9000" s="68"/>
      <c r="D9000" s="68"/>
      <c r="E9000" s="68"/>
      <c r="F9000" s="68"/>
      <c r="G9000" s="68"/>
      <c r="H9000" s="69"/>
      <c r="I9000" s="68"/>
      <c r="J9000" s="70"/>
      <c r="K9000" s="68"/>
    </row>
    <row r="9001" spans="1:11">
      <c r="A9001" s="67"/>
      <c r="B9001" s="68"/>
      <c r="C9001" s="68"/>
      <c r="D9001" s="68"/>
      <c r="E9001" s="68"/>
      <c r="F9001" s="68"/>
      <c r="G9001" s="68"/>
      <c r="H9001" s="69"/>
      <c r="I9001" s="68"/>
      <c r="J9001" s="70"/>
      <c r="K9001" s="68"/>
    </row>
    <row r="9002" spans="1:11">
      <c r="A9002" s="67"/>
      <c r="B9002" s="68"/>
      <c r="C9002" s="68"/>
      <c r="D9002" s="68"/>
      <c r="E9002" s="68"/>
      <c r="F9002" s="68"/>
      <c r="G9002" s="68"/>
      <c r="H9002" s="69"/>
      <c r="I9002" s="68"/>
      <c r="J9002" s="70"/>
      <c r="K9002" s="68"/>
    </row>
    <row r="9003" spans="1:11">
      <c r="A9003" s="67"/>
      <c r="B9003" s="68"/>
      <c r="C9003" s="68"/>
      <c r="D9003" s="68"/>
      <c r="E9003" s="68"/>
      <c r="F9003" s="68"/>
      <c r="G9003" s="68"/>
      <c r="H9003" s="69"/>
      <c r="I9003" s="68"/>
      <c r="J9003" s="70"/>
      <c r="K9003" s="68"/>
    </row>
    <row r="9004" spans="1:11">
      <c r="A9004" s="67"/>
      <c r="B9004" s="68"/>
      <c r="C9004" s="68"/>
      <c r="D9004" s="68"/>
      <c r="E9004" s="68"/>
      <c r="F9004" s="68"/>
      <c r="G9004" s="68"/>
      <c r="H9004" s="69"/>
      <c r="I9004" s="68"/>
      <c r="J9004" s="70"/>
      <c r="K9004" s="68"/>
    </row>
    <row r="9005" spans="1:11">
      <c r="A9005" s="67"/>
      <c r="B9005" s="68"/>
      <c r="C9005" s="68"/>
      <c r="D9005" s="68"/>
      <c r="E9005" s="68"/>
      <c r="F9005" s="68"/>
      <c r="G9005" s="68"/>
      <c r="H9005" s="69"/>
      <c r="I9005" s="68"/>
      <c r="J9005" s="70"/>
      <c r="K9005" s="68"/>
    </row>
    <row r="9006" spans="1:11">
      <c r="A9006" s="67"/>
      <c r="B9006" s="68"/>
      <c r="C9006" s="68"/>
      <c r="D9006" s="68"/>
      <c r="E9006" s="68"/>
      <c r="F9006" s="68"/>
      <c r="G9006" s="68"/>
      <c r="H9006" s="69"/>
      <c r="I9006" s="68"/>
      <c r="J9006" s="70"/>
      <c r="K9006" s="68"/>
    </row>
    <row r="9007" spans="1:11">
      <c r="A9007" s="67"/>
      <c r="B9007" s="68"/>
      <c r="C9007" s="68"/>
      <c r="D9007" s="68"/>
      <c r="E9007" s="68"/>
      <c r="F9007" s="68"/>
      <c r="G9007" s="68"/>
      <c r="H9007" s="69"/>
      <c r="I9007" s="68"/>
      <c r="J9007" s="70"/>
      <c r="K9007" s="68"/>
    </row>
    <row r="9008" spans="1:11">
      <c r="A9008" s="67"/>
      <c r="B9008" s="68"/>
      <c r="C9008" s="68"/>
      <c r="D9008" s="68"/>
      <c r="E9008" s="68"/>
      <c r="F9008" s="68"/>
      <c r="G9008" s="68"/>
      <c r="H9008" s="69"/>
      <c r="I9008" s="68"/>
      <c r="J9008" s="70"/>
      <c r="K9008" s="68"/>
    </row>
    <row r="9009" spans="1:11">
      <c r="A9009" s="67"/>
      <c r="B9009" s="68"/>
      <c r="C9009" s="68"/>
      <c r="D9009" s="68"/>
      <c r="E9009" s="68"/>
      <c r="F9009" s="68"/>
      <c r="G9009" s="68"/>
      <c r="H9009" s="69"/>
      <c r="I9009" s="68"/>
      <c r="J9009" s="70"/>
      <c r="K9009" s="68"/>
    </row>
    <row r="9010" spans="1:11">
      <c r="A9010" s="67"/>
      <c r="B9010" s="68"/>
      <c r="C9010" s="68"/>
      <c r="D9010" s="68"/>
      <c r="E9010" s="68"/>
      <c r="F9010" s="68"/>
      <c r="G9010" s="68"/>
      <c r="H9010" s="69"/>
      <c r="I9010" s="68"/>
      <c r="J9010" s="70"/>
      <c r="K9010" s="68"/>
    </row>
    <row r="9011" spans="1:11">
      <c r="A9011" s="67"/>
      <c r="B9011" s="68"/>
      <c r="C9011" s="68"/>
      <c r="D9011" s="68"/>
      <c r="E9011" s="68"/>
      <c r="F9011" s="68"/>
      <c r="G9011" s="68"/>
      <c r="H9011" s="69"/>
      <c r="I9011" s="68"/>
      <c r="J9011" s="70"/>
      <c r="K9011" s="68"/>
    </row>
    <row r="9012" spans="1:11">
      <c r="A9012" s="67"/>
      <c r="B9012" s="68"/>
      <c r="C9012" s="68"/>
      <c r="D9012" s="68"/>
      <c r="E9012" s="68"/>
      <c r="F9012" s="68"/>
      <c r="G9012" s="68"/>
      <c r="H9012" s="69"/>
      <c r="I9012" s="68"/>
      <c r="J9012" s="70"/>
      <c r="K9012" s="68"/>
    </row>
    <row r="9013" spans="1:11">
      <c r="A9013" s="67"/>
      <c r="B9013" s="68"/>
      <c r="C9013" s="68"/>
      <c r="D9013" s="68"/>
      <c r="E9013" s="68"/>
      <c r="F9013" s="68"/>
      <c r="G9013" s="68"/>
      <c r="H9013" s="69"/>
      <c r="I9013" s="68"/>
      <c r="J9013" s="70"/>
      <c r="K9013" s="68"/>
    </row>
    <row r="9014" spans="1:11">
      <c r="A9014" s="67"/>
      <c r="B9014" s="68"/>
      <c r="C9014" s="68"/>
      <c r="D9014" s="68"/>
      <c r="E9014" s="68"/>
      <c r="F9014" s="68"/>
      <c r="G9014" s="68"/>
      <c r="H9014" s="69"/>
      <c r="I9014" s="68"/>
      <c r="J9014" s="70"/>
      <c r="K9014" s="68"/>
    </row>
    <row r="9015" spans="1:11">
      <c r="A9015" s="67"/>
      <c r="B9015" s="68"/>
      <c r="C9015" s="68"/>
      <c r="D9015" s="68"/>
      <c r="E9015" s="68"/>
      <c r="F9015" s="68"/>
      <c r="G9015" s="68"/>
      <c r="H9015" s="69"/>
      <c r="I9015" s="68"/>
      <c r="J9015" s="70"/>
      <c r="K9015" s="68"/>
    </row>
    <row r="9016" spans="1:11">
      <c r="A9016" s="67"/>
      <c r="B9016" s="68"/>
      <c r="C9016" s="68"/>
      <c r="D9016" s="68"/>
      <c r="E9016" s="68"/>
      <c r="F9016" s="68"/>
      <c r="G9016" s="68"/>
      <c r="H9016" s="69"/>
      <c r="I9016" s="68"/>
      <c r="J9016" s="70"/>
      <c r="K9016" s="68"/>
    </row>
    <row r="9017" spans="1:11">
      <c r="A9017" s="67"/>
      <c r="B9017" s="68"/>
      <c r="C9017" s="68"/>
      <c r="D9017" s="68"/>
      <c r="E9017" s="68"/>
      <c r="F9017" s="68"/>
      <c r="G9017" s="68"/>
      <c r="H9017" s="69"/>
      <c r="I9017" s="68"/>
      <c r="J9017" s="70"/>
      <c r="K9017" s="68"/>
    </row>
    <row r="9018" spans="1:11">
      <c r="A9018" s="67"/>
      <c r="B9018" s="68"/>
      <c r="C9018" s="68"/>
      <c r="D9018" s="68"/>
      <c r="E9018" s="68"/>
      <c r="F9018" s="68"/>
      <c r="G9018" s="68"/>
      <c r="H9018" s="69"/>
      <c r="I9018" s="68"/>
      <c r="J9018" s="70"/>
      <c r="K9018" s="68"/>
    </row>
    <row r="9019" spans="1:11">
      <c r="A9019" s="67"/>
      <c r="B9019" s="68"/>
      <c r="C9019" s="68"/>
      <c r="D9019" s="68"/>
      <c r="E9019" s="68"/>
      <c r="F9019" s="68"/>
      <c r="G9019" s="68"/>
      <c r="H9019" s="69"/>
      <c r="I9019" s="68"/>
      <c r="J9019" s="70"/>
      <c r="K9019" s="68"/>
    </row>
    <row r="9020" spans="1:11">
      <c r="A9020" s="67"/>
      <c r="B9020" s="68"/>
      <c r="C9020" s="68"/>
      <c r="D9020" s="68"/>
      <c r="E9020" s="68"/>
      <c r="F9020" s="68"/>
      <c r="G9020" s="68"/>
      <c r="H9020" s="69"/>
      <c r="I9020" s="68"/>
      <c r="J9020" s="70"/>
      <c r="K9020" s="68"/>
    </row>
    <row r="9021" spans="1:11">
      <c r="A9021" s="67"/>
      <c r="B9021" s="68"/>
      <c r="C9021" s="68"/>
      <c r="D9021" s="68"/>
      <c r="E9021" s="68"/>
      <c r="F9021" s="68"/>
      <c r="G9021" s="68"/>
      <c r="H9021" s="69"/>
      <c r="I9021" s="68"/>
      <c r="J9021" s="70"/>
      <c r="K9021" s="68"/>
    </row>
    <row r="9022" spans="1:11">
      <c r="A9022" s="67"/>
      <c r="B9022" s="68"/>
      <c r="C9022" s="68"/>
      <c r="D9022" s="68"/>
      <c r="E9022" s="68"/>
      <c r="F9022" s="68"/>
      <c r="G9022" s="68"/>
      <c r="H9022" s="69"/>
      <c r="I9022" s="68"/>
      <c r="J9022" s="70"/>
      <c r="K9022" s="68"/>
    </row>
    <row r="9023" spans="1:11">
      <c r="A9023" s="67"/>
      <c r="B9023" s="68"/>
      <c r="C9023" s="68"/>
      <c r="D9023" s="68"/>
      <c r="E9023" s="68"/>
      <c r="F9023" s="68"/>
      <c r="G9023" s="68"/>
      <c r="H9023" s="69"/>
      <c r="I9023" s="68"/>
      <c r="J9023" s="70"/>
      <c r="K9023" s="68"/>
    </row>
    <row r="9024" spans="1:11">
      <c r="A9024" s="67"/>
      <c r="B9024" s="68"/>
      <c r="C9024" s="68"/>
      <c r="D9024" s="68"/>
      <c r="E9024" s="68"/>
      <c r="F9024" s="68"/>
      <c r="G9024" s="68"/>
      <c r="H9024" s="69"/>
      <c r="I9024" s="68"/>
      <c r="J9024" s="70"/>
      <c r="K9024" s="68"/>
    </row>
    <row r="9025" spans="1:11">
      <c r="A9025" s="67"/>
      <c r="B9025" s="68"/>
      <c r="C9025" s="68"/>
      <c r="D9025" s="68"/>
      <c r="E9025" s="68"/>
      <c r="F9025" s="68"/>
      <c r="G9025" s="68"/>
      <c r="H9025" s="69"/>
      <c r="I9025" s="68"/>
      <c r="J9025" s="70"/>
      <c r="K9025" s="68"/>
    </row>
    <row r="9026" spans="1:11">
      <c r="A9026" s="67"/>
      <c r="B9026" s="68"/>
      <c r="C9026" s="68"/>
      <c r="D9026" s="68"/>
      <c r="E9026" s="68"/>
      <c r="F9026" s="68"/>
      <c r="G9026" s="68"/>
      <c r="H9026" s="69"/>
      <c r="I9026" s="68"/>
      <c r="J9026" s="70"/>
      <c r="K9026" s="68"/>
    </row>
    <row r="9027" spans="1:11">
      <c r="A9027" s="67"/>
      <c r="B9027" s="68"/>
      <c r="C9027" s="68"/>
      <c r="D9027" s="68"/>
      <c r="E9027" s="68"/>
      <c r="F9027" s="68"/>
      <c r="G9027" s="68"/>
      <c r="H9027" s="69"/>
      <c r="I9027" s="68"/>
      <c r="J9027" s="70"/>
      <c r="K9027" s="68"/>
    </row>
    <row r="9028" spans="1:11">
      <c r="A9028" s="182"/>
      <c r="B9028" s="183"/>
      <c r="C9028" s="183"/>
      <c r="D9028" s="183"/>
      <c r="E9028" s="183"/>
      <c r="F9028" s="183"/>
      <c r="G9028" s="183"/>
      <c r="H9028" s="184"/>
      <c r="I9028" s="183"/>
      <c r="J9028" s="70"/>
      <c r="K9028" s="183"/>
    </row>
    <row r="9029" spans="1:11">
      <c r="A9029" s="67"/>
      <c r="B9029" s="68"/>
      <c r="C9029" s="68"/>
      <c r="D9029" s="68"/>
      <c r="E9029" s="68"/>
      <c r="F9029" s="68"/>
      <c r="G9029" s="68"/>
      <c r="H9029" s="69"/>
      <c r="I9029" s="68"/>
      <c r="J9029" s="70"/>
      <c r="K9029" s="68"/>
    </row>
    <row r="9030" spans="1:11">
      <c r="A9030" s="67"/>
      <c r="B9030" s="68"/>
      <c r="C9030" s="68"/>
      <c r="D9030" s="68"/>
      <c r="E9030" s="68"/>
      <c r="F9030" s="68"/>
      <c r="G9030" s="68"/>
      <c r="H9030" s="69"/>
      <c r="I9030" s="68"/>
      <c r="J9030" s="70"/>
      <c r="K9030" s="68"/>
    </row>
    <row r="9031" spans="1:11">
      <c r="A9031" s="67"/>
      <c r="B9031" s="68"/>
      <c r="C9031" s="68"/>
      <c r="D9031" s="68"/>
      <c r="E9031" s="68"/>
      <c r="F9031" s="68"/>
      <c r="G9031" s="68"/>
      <c r="H9031" s="69"/>
      <c r="I9031" s="68"/>
      <c r="J9031" s="70"/>
      <c r="K9031" s="68"/>
    </row>
    <row r="9032" spans="1:11">
      <c r="A9032" s="67"/>
      <c r="B9032" s="68"/>
      <c r="C9032" s="68"/>
      <c r="D9032" s="68"/>
      <c r="E9032" s="68"/>
      <c r="F9032" s="68"/>
      <c r="G9032" s="68"/>
      <c r="H9032" s="69"/>
      <c r="I9032" s="68"/>
      <c r="J9032" s="70"/>
      <c r="K9032" s="68"/>
    </row>
    <row r="9033" spans="1:11">
      <c r="A9033" s="67"/>
      <c r="B9033" s="68"/>
      <c r="C9033" s="68"/>
      <c r="D9033" s="68"/>
      <c r="E9033" s="68"/>
      <c r="F9033" s="68"/>
      <c r="G9033" s="68"/>
      <c r="H9033" s="69"/>
      <c r="I9033" s="68"/>
      <c r="J9033" s="70"/>
      <c r="K9033" s="68"/>
    </row>
    <row r="9034" spans="1:11">
      <c r="A9034" s="67"/>
      <c r="B9034" s="68"/>
      <c r="C9034" s="68"/>
      <c r="D9034" s="68"/>
      <c r="E9034" s="68"/>
      <c r="F9034" s="68"/>
      <c r="G9034" s="68"/>
      <c r="H9034" s="69"/>
      <c r="I9034" s="68"/>
      <c r="J9034" s="70"/>
      <c r="K9034" s="68"/>
    </row>
    <row r="9035" spans="1:11">
      <c r="A9035" s="67"/>
      <c r="B9035" s="68"/>
      <c r="C9035" s="68"/>
      <c r="D9035" s="68"/>
      <c r="E9035" s="68"/>
      <c r="F9035" s="68"/>
      <c r="G9035" s="68"/>
      <c r="H9035" s="69"/>
      <c r="I9035" s="68"/>
      <c r="J9035" s="70"/>
      <c r="K9035" s="68"/>
    </row>
    <row r="9036" spans="1:11">
      <c r="A9036" s="67"/>
      <c r="B9036" s="68"/>
      <c r="C9036" s="68"/>
      <c r="D9036" s="68"/>
      <c r="E9036" s="68"/>
      <c r="F9036" s="68"/>
      <c r="G9036" s="68"/>
      <c r="H9036" s="69"/>
      <c r="I9036" s="68"/>
      <c r="J9036" s="70"/>
      <c r="K9036" s="68"/>
    </row>
    <row r="9037" spans="1:11">
      <c r="A9037" s="67"/>
      <c r="B9037" s="68"/>
      <c r="C9037" s="68"/>
      <c r="D9037" s="68"/>
      <c r="E9037" s="68"/>
      <c r="F9037" s="68"/>
      <c r="G9037" s="68"/>
      <c r="H9037" s="69"/>
      <c r="I9037" s="68"/>
      <c r="J9037" s="70"/>
      <c r="K9037" s="68"/>
    </row>
    <row r="9038" spans="1:11">
      <c r="A9038" s="67"/>
      <c r="B9038" s="68"/>
      <c r="C9038" s="68"/>
      <c r="D9038" s="68"/>
      <c r="E9038" s="68"/>
      <c r="F9038" s="68"/>
      <c r="G9038" s="68"/>
      <c r="H9038" s="69"/>
      <c r="I9038" s="68"/>
      <c r="J9038" s="70"/>
      <c r="K9038" s="68"/>
    </row>
    <row r="9039" spans="1:11">
      <c r="A9039" s="67"/>
      <c r="B9039" s="68"/>
      <c r="C9039" s="68"/>
      <c r="D9039" s="68"/>
      <c r="E9039" s="68"/>
      <c r="F9039" s="68"/>
      <c r="G9039" s="68"/>
      <c r="H9039" s="69"/>
      <c r="I9039" s="68"/>
      <c r="J9039" s="70"/>
      <c r="K9039" s="68"/>
    </row>
    <row r="9040" spans="1:11">
      <c r="A9040" s="67"/>
      <c r="B9040" s="68"/>
      <c r="C9040" s="68"/>
      <c r="D9040" s="68"/>
      <c r="E9040" s="68"/>
      <c r="F9040" s="68"/>
      <c r="G9040" s="68"/>
      <c r="H9040" s="69"/>
      <c r="I9040" s="68"/>
      <c r="J9040" s="70"/>
      <c r="K9040" s="68"/>
    </row>
    <row r="9041" spans="1:11">
      <c r="A9041" s="182"/>
      <c r="B9041" s="183"/>
      <c r="C9041" s="183"/>
      <c r="D9041" s="183"/>
      <c r="E9041" s="183"/>
      <c r="F9041" s="183"/>
      <c r="G9041" s="183"/>
      <c r="H9041" s="184"/>
      <c r="I9041" s="183"/>
      <c r="J9041" s="185"/>
      <c r="K9041" s="183"/>
    </row>
    <row r="9042" spans="1:11">
      <c r="A9042" s="67"/>
      <c r="B9042" s="68"/>
      <c r="C9042" s="68"/>
      <c r="D9042" s="68"/>
      <c r="E9042" s="68"/>
      <c r="F9042" s="68"/>
      <c r="G9042" s="68"/>
      <c r="H9042" s="69"/>
      <c r="I9042" s="68"/>
      <c r="J9042" s="70"/>
      <c r="K9042" s="68"/>
    </row>
    <row r="9043" spans="1:11">
      <c r="A9043" s="67"/>
      <c r="B9043" s="68"/>
      <c r="C9043" s="68"/>
      <c r="D9043" s="68"/>
      <c r="E9043" s="68"/>
      <c r="F9043" s="68"/>
      <c r="G9043" s="68"/>
      <c r="H9043" s="69"/>
      <c r="I9043" s="68"/>
      <c r="J9043" s="70"/>
      <c r="K9043" s="68"/>
    </row>
    <row r="9044" spans="1:11">
      <c r="A9044" s="67"/>
      <c r="B9044" s="68"/>
      <c r="C9044" s="68"/>
      <c r="D9044" s="68"/>
      <c r="E9044" s="68"/>
      <c r="F9044" s="68"/>
      <c r="G9044" s="68"/>
      <c r="H9044" s="69"/>
      <c r="I9044" s="68"/>
      <c r="J9044" s="70"/>
      <c r="K9044" s="68"/>
    </row>
    <row r="9045" spans="1:11">
      <c r="A9045" s="67"/>
      <c r="B9045" s="68"/>
      <c r="C9045" s="68"/>
      <c r="D9045" s="68"/>
      <c r="E9045" s="68"/>
      <c r="F9045" s="68"/>
      <c r="G9045" s="68"/>
      <c r="H9045" s="69"/>
      <c r="I9045" s="68"/>
      <c r="J9045" s="70"/>
      <c r="K9045" s="68"/>
    </row>
    <row r="9046" spans="1:11">
      <c r="A9046" s="67"/>
      <c r="B9046" s="68"/>
      <c r="C9046" s="68"/>
      <c r="D9046" s="68"/>
      <c r="E9046" s="68"/>
      <c r="F9046" s="68"/>
      <c r="G9046" s="68"/>
      <c r="H9046" s="69"/>
      <c r="I9046" s="68"/>
      <c r="J9046" s="70"/>
      <c r="K9046" s="68"/>
    </row>
    <row r="9047" spans="1:11">
      <c r="A9047" s="67"/>
      <c r="B9047" s="68"/>
      <c r="C9047" s="68"/>
      <c r="D9047" s="68"/>
      <c r="E9047" s="68"/>
      <c r="F9047" s="68"/>
      <c r="G9047" s="68"/>
      <c r="H9047" s="69"/>
      <c r="I9047" s="68"/>
      <c r="J9047" s="70"/>
      <c r="K9047" s="68"/>
    </row>
    <row r="9048" spans="1:11">
      <c r="A9048" s="67"/>
      <c r="B9048" s="68"/>
      <c r="C9048" s="68"/>
      <c r="D9048" s="68"/>
      <c r="E9048" s="68"/>
      <c r="F9048" s="68"/>
      <c r="G9048" s="68"/>
      <c r="H9048" s="69"/>
      <c r="I9048" s="68"/>
      <c r="J9048" s="70"/>
      <c r="K9048" s="68"/>
    </row>
    <row r="9049" spans="1:11">
      <c r="A9049" s="67"/>
      <c r="B9049" s="68"/>
      <c r="C9049" s="68"/>
      <c r="D9049" s="68"/>
      <c r="E9049" s="68"/>
      <c r="F9049" s="68"/>
      <c r="G9049" s="68"/>
      <c r="H9049" s="69"/>
      <c r="I9049" s="68"/>
      <c r="J9049" s="70"/>
      <c r="K9049" s="68"/>
    </row>
    <row r="9050" spans="1:11">
      <c r="A9050" s="67"/>
      <c r="B9050" s="68"/>
      <c r="C9050" s="68"/>
      <c r="D9050" s="68"/>
      <c r="E9050" s="68"/>
      <c r="F9050" s="68"/>
      <c r="G9050" s="68"/>
      <c r="H9050" s="69"/>
      <c r="I9050" s="68"/>
      <c r="J9050" s="70"/>
      <c r="K9050" s="68"/>
    </row>
    <row r="9051" spans="1:11">
      <c r="A9051" s="67"/>
      <c r="B9051" s="68"/>
      <c r="C9051" s="68"/>
      <c r="D9051" s="68"/>
      <c r="E9051" s="68"/>
      <c r="F9051" s="68"/>
      <c r="G9051" s="68"/>
      <c r="H9051" s="69"/>
      <c r="I9051" s="68"/>
      <c r="J9051" s="70"/>
      <c r="K9051" s="68"/>
    </row>
    <row r="9052" spans="1:11">
      <c r="A9052" s="67"/>
      <c r="B9052" s="68"/>
      <c r="C9052" s="68"/>
      <c r="D9052" s="68"/>
      <c r="E9052" s="68"/>
      <c r="F9052" s="68"/>
      <c r="G9052" s="68"/>
      <c r="H9052" s="69"/>
      <c r="I9052" s="68"/>
      <c r="J9052" s="70"/>
      <c r="K9052" s="68"/>
    </row>
    <row r="9053" spans="1:11">
      <c r="A9053" s="67"/>
      <c r="B9053" s="68"/>
      <c r="C9053" s="68"/>
      <c r="D9053" s="68"/>
      <c r="E9053" s="68"/>
      <c r="F9053" s="68"/>
      <c r="G9053" s="68"/>
      <c r="H9053" s="69"/>
      <c r="I9053" s="68"/>
      <c r="J9053" s="70"/>
      <c r="K9053" s="68"/>
    </row>
    <row r="9054" spans="1:11">
      <c r="A9054" s="67"/>
      <c r="B9054" s="68"/>
      <c r="C9054" s="68"/>
      <c r="D9054" s="68"/>
      <c r="E9054" s="68"/>
      <c r="F9054" s="68"/>
      <c r="G9054" s="68"/>
      <c r="H9054" s="69"/>
      <c r="I9054" s="68"/>
      <c r="J9054" s="70"/>
      <c r="K9054" s="68"/>
    </row>
    <row r="9055" spans="1:11">
      <c r="A9055" s="67"/>
      <c r="B9055" s="68"/>
      <c r="C9055" s="68"/>
      <c r="D9055" s="68"/>
      <c r="E9055" s="68"/>
      <c r="F9055" s="68"/>
      <c r="G9055" s="68"/>
      <c r="H9055" s="69"/>
      <c r="I9055" s="68"/>
      <c r="J9055" s="70"/>
      <c r="K9055" s="68"/>
    </row>
    <row r="9056" spans="1:11">
      <c r="A9056" s="67"/>
      <c r="B9056" s="68"/>
      <c r="C9056" s="68"/>
      <c r="D9056" s="68"/>
      <c r="E9056" s="68"/>
      <c r="F9056" s="68"/>
      <c r="G9056" s="68"/>
      <c r="H9056" s="69"/>
      <c r="I9056" s="68"/>
      <c r="J9056" s="70"/>
      <c r="K9056" s="68"/>
    </row>
    <row r="9057" spans="1:11">
      <c r="A9057" s="67"/>
      <c r="B9057" s="68"/>
      <c r="C9057" s="68"/>
      <c r="D9057" s="68"/>
      <c r="E9057" s="68"/>
      <c r="F9057" s="68"/>
      <c r="G9057" s="68"/>
      <c r="H9057" s="69"/>
      <c r="I9057" s="68"/>
      <c r="J9057" s="70"/>
      <c r="K9057" s="68"/>
    </row>
    <row r="9058" spans="1:11">
      <c r="A9058" s="67"/>
      <c r="B9058" s="68"/>
      <c r="C9058" s="68"/>
      <c r="D9058" s="68"/>
      <c r="E9058" s="68"/>
      <c r="F9058" s="68"/>
      <c r="G9058" s="68"/>
      <c r="H9058" s="69"/>
      <c r="I9058" s="68"/>
      <c r="J9058" s="70"/>
      <c r="K9058" s="68"/>
    </row>
    <row r="9059" spans="1:11">
      <c r="A9059" s="67"/>
      <c r="B9059" s="68"/>
      <c r="C9059" s="68"/>
      <c r="D9059" s="68"/>
      <c r="E9059" s="68"/>
      <c r="F9059" s="68"/>
      <c r="G9059" s="68"/>
      <c r="H9059" s="69"/>
      <c r="I9059" s="68"/>
      <c r="J9059" s="70"/>
      <c r="K9059" s="68"/>
    </row>
    <row r="9060" spans="1:11">
      <c r="A9060" s="67"/>
      <c r="B9060" s="68"/>
      <c r="C9060" s="68"/>
      <c r="D9060" s="68"/>
      <c r="E9060" s="68"/>
      <c r="F9060" s="68"/>
      <c r="G9060" s="68"/>
      <c r="H9060" s="69"/>
      <c r="I9060" s="68"/>
      <c r="J9060" s="70"/>
      <c r="K9060" s="68"/>
    </row>
    <row r="9061" spans="1:11">
      <c r="A9061" s="67"/>
      <c r="B9061" s="68"/>
      <c r="C9061" s="68"/>
      <c r="D9061" s="68"/>
      <c r="E9061" s="68"/>
      <c r="F9061" s="68"/>
      <c r="G9061" s="68"/>
      <c r="H9061" s="69"/>
      <c r="I9061" s="68"/>
      <c r="J9061" s="70"/>
      <c r="K9061" s="68"/>
    </row>
    <row r="9062" spans="1:11">
      <c r="A9062" s="67"/>
      <c r="B9062" s="68"/>
      <c r="C9062" s="68"/>
      <c r="D9062" s="68"/>
      <c r="E9062" s="68"/>
      <c r="F9062" s="68"/>
      <c r="G9062" s="68"/>
      <c r="H9062" s="69"/>
      <c r="I9062" s="68"/>
      <c r="J9062" s="70"/>
      <c r="K9062" s="68"/>
    </row>
    <row r="9063" spans="1:11">
      <c r="A9063" s="67"/>
      <c r="B9063" s="68"/>
      <c r="C9063" s="68"/>
      <c r="D9063" s="68"/>
      <c r="E9063" s="68"/>
      <c r="F9063" s="68"/>
      <c r="G9063" s="68"/>
      <c r="H9063" s="69"/>
      <c r="I9063" s="68"/>
      <c r="J9063" s="70"/>
      <c r="K9063" s="68"/>
    </row>
    <row r="9064" spans="1:11">
      <c r="A9064" s="67"/>
      <c r="B9064" s="68"/>
      <c r="C9064" s="68"/>
      <c r="D9064" s="68"/>
      <c r="E9064" s="68"/>
      <c r="F9064" s="68"/>
      <c r="G9064" s="68"/>
      <c r="H9064" s="69"/>
      <c r="I9064" s="68"/>
      <c r="J9064" s="70"/>
      <c r="K9064" s="68"/>
    </row>
    <row r="9065" spans="1:11">
      <c r="A9065" s="67"/>
      <c r="B9065" s="68"/>
      <c r="C9065" s="68"/>
      <c r="D9065" s="68"/>
      <c r="E9065" s="68"/>
      <c r="F9065" s="68"/>
      <c r="G9065" s="68"/>
      <c r="H9065" s="69"/>
      <c r="I9065" s="68"/>
      <c r="J9065" s="70"/>
      <c r="K9065" s="68"/>
    </row>
    <row r="9066" spans="1:11">
      <c r="A9066" s="67"/>
      <c r="B9066" s="68"/>
      <c r="C9066" s="68"/>
      <c r="D9066" s="68"/>
      <c r="E9066" s="68"/>
      <c r="F9066" s="68"/>
      <c r="G9066" s="68"/>
      <c r="H9066" s="69"/>
      <c r="I9066" s="68"/>
      <c r="J9066" s="70"/>
      <c r="K9066" s="68"/>
    </row>
    <row r="9067" spans="1:11">
      <c r="A9067" s="67"/>
      <c r="B9067" s="68"/>
      <c r="C9067" s="68"/>
      <c r="D9067" s="68"/>
      <c r="E9067" s="68"/>
      <c r="F9067" s="68"/>
      <c r="G9067" s="68"/>
      <c r="H9067" s="69"/>
      <c r="I9067" s="68"/>
      <c r="J9067" s="70"/>
      <c r="K9067" s="68"/>
    </row>
    <row r="9068" spans="1:11">
      <c r="A9068" s="67"/>
      <c r="B9068" s="68"/>
      <c r="C9068" s="68"/>
      <c r="D9068" s="68"/>
      <c r="E9068" s="68"/>
      <c r="F9068" s="68"/>
      <c r="G9068" s="68"/>
      <c r="H9068" s="69"/>
      <c r="I9068" s="68"/>
      <c r="J9068" s="70"/>
      <c r="K9068" s="68"/>
    </row>
    <row r="9069" spans="1:11">
      <c r="A9069" s="67"/>
      <c r="B9069" s="68"/>
      <c r="C9069" s="68"/>
      <c r="D9069" s="68"/>
      <c r="E9069" s="68"/>
      <c r="F9069" s="68"/>
      <c r="G9069" s="68"/>
      <c r="H9069" s="69"/>
      <c r="I9069" s="68"/>
      <c r="J9069" s="70"/>
      <c r="K9069" s="68"/>
    </row>
    <row r="9070" spans="1:11">
      <c r="A9070" s="67"/>
      <c r="B9070" s="68"/>
      <c r="C9070" s="68"/>
      <c r="D9070" s="68"/>
      <c r="E9070" s="68"/>
      <c r="F9070" s="68"/>
      <c r="G9070" s="68"/>
      <c r="H9070" s="69"/>
      <c r="I9070" s="68"/>
      <c r="J9070" s="70"/>
      <c r="K9070" s="68"/>
    </row>
    <row r="9071" spans="1:11">
      <c r="A9071" s="67"/>
      <c r="B9071" s="68"/>
      <c r="C9071" s="68"/>
      <c r="D9071" s="68"/>
      <c r="E9071" s="68"/>
      <c r="F9071" s="68"/>
      <c r="G9071" s="68"/>
      <c r="H9071" s="69"/>
      <c r="I9071" s="68"/>
      <c r="J9071" s="70"/>
      <c r="K9071" s="68"/>
    </row>
    <row r="9072" spans="1:11">
      <c r="A9072" s="67"/>
      <c r="B9072" s="68"/>
      <c r="C9072" s="68"/>
      <c r="D9072" s="68"/>
      <c r="E9072" s="68"/>
      <c r="F9072" s="68"/>
      <c r="G9072" s="68"/>
      <c r="H9072" s="69"/>
      <c r="I9072" s="68"/>
      <c r="J9072" s="70"/>
      <c r="K9072" s="68"/>
    </row>
    <row r="9073" spans="1:11">
      <c r="A9073" s="67"/>
      <c r="B9073" s="68"/>
      <c r="C9073" s="68"/>
      <c r="D9073" s="68"/>
      <c r="E9073" s="68"/>
      <c r="F9073" s="68"/>
      <c r="G9073" s="68"/>
      <c r="H9073" s="69"/>
      <c r="I9073" s="68"/>
      <c r="J9073" s="70"/>
      <c r="K9073" s="68"/>
    </row>
    <row r="9074" spans="1:11">
      <c r="A9074" s="67"/>
      <c r="B9074" s="68"/>
      <c r="C9074" s="68"/>
      <c r="D9074" s="68"/>
      <c r="E9074" s="68"/>
      <c r="F9074" s="68"/>
      <c r="G9074" s="68"/>
      <c r="H9074" s="69"/>
      <c r="I9074" s="68"/>
      <c r="J9074" s="70"/>
      <c r="K9074" s="68"/>
    </row>
    <row r="9075" spans="1:11">
      <c r="A9075" s="67"/>
      <c r="B9075" s="68"/>
      <c r="C9075" s="68"/>
      <c r="D9075" s="68"/>
      <c r="E9075" s="68"/>
      <c r="F9075" s="68"/>
      <c r="G9075" s="68"/>
      <c r="H9075" s="69"/>
      <c r="I9075" s="68"/>
      <c r="J9075" s="70"/>
      <c r="K9075" s="68"/>
    </row>
    <row r="9076" spans="1:11">
      <c r="A9076" s="67"/>
      <c r="B9076" s="68"/>
      <c r="C9076" s="68"/>
      <c r="D9076" s="68"/>
      <c r="E9076" s="68"/>
      <c r="F9076" s="68"/>
      <c r="G9076" s="68"/>
      <c r="H9076" s="69"/>
      <c r="I9076" s="68"/>
      <c r="J9076" s="70"/>
      <c r="K9076" s="68"/>
    </row>
    <row r="9077" spans="1:11">
      <c r="A9077" s="67"/>
      <c r="B9077" s="68"/>
      <c r="C9077" s="68"/>
      <c r="D9077" s="68"/>
      <c r="E9077" s="68"/>
      <c r="F9077" s="68"/>
      <c r="G9077" s="68"/>
      <c r="H9077" s="69"/>
      <c r="I9077" s="68"/>
      <c r="J9077" s="70"/>
      <c r="K9077" s="68"/>
    </row>
    <row r="9078" spans="1:11">
      <c r="A9078" s="67"/>
      <c r="B9078" s="68"/>
      <c r="C9078" s="68"/>
      <c r="D9078" s="68"/>
      <c r="E9078" s="68"/>
      <c r="F9078" s="68"/>
      <c r="G9078" s="68"/>
      <c r="H9078" s="69"/>
      <c r="I9078" s="68"/>
      <c r="J9078" s="70"/>
      <c r="K9078" s="68"/>
    </row>
    <row r="9079" spans="1:11">
      <c r="A9079" s="67"/>
      <c r="B9079" s="68"/>
      <c r="C9079" s="68"/>
      <c r="D9079" s="68"/>
      <c r="E9079" s="68"/>
      <c r="F9079" s="68"/>
      <c r="G9079" s="68"/>
      <c r="H9079" s="69"/>
      <c r="I9079" s="68"/>
      <c r="J9079" s="70"/>
      <c r="K9079" s="68"/>
    </row>
    <row r="9080" spans="1:11">
      <c r="A9080" s="67"/>
      <c r="B9080" s="68"/>
      <c r="C9080" s="68"/>
      <c r="D9080" s="68"/>
      <c r="E9080" s="68"/>
      <c r="F9080" s="68"/>
      <c r="G9080" s="68"/>
      <c r="H9080" s="69"/>
      <c r="I9080" s="68"/>
      <c r="J9080" s="70"/>
      <c r="K9080" s="68"/>
    </row>
    <row r="9081" spans="1:11">
      <c r="A9081" s="67"/>
      <c r="B9081" s="68"/>
      <c r="C9081" s="68"/>
      <c r="D9081" s="68"/>
      <c r="E9081" s="68"/>
      <c r="F9081" s="68"/>
      <c r="G9081" s="68"/>
      <c r="H9081" s="69"/>
      <c r="I9081" s="68"/>
      <c r="J9081" s="70"/>
      <c r="K9081" s="68"/>
    </row>
    <row r="9082" spans="1:11">
      <c r="A9082" s="67"/>
      <c r="B9082" s="68"/>
      <c r="C9082" s="68"/>
      <c r="D9082" s="68"/>
      <c r="E9082" s="68"/>
      <c r="F9082" s="68"/>
      <c r="G9082" s="68"/>
      <c r="H9082" s="69"/>
      <c r="I9082" s="68"/>
      <c r="J9082" s="70"/>
      <c r="K9082" s="68"/>
    </row>
    <row r="9083" spans="1:11">
      <c r="A9083" s="67"/>
      <c r="B9083" s="68"/>
      <c r="C9083" s="68"/>
      <c r="D9083" s="68"/>
      <c r="E9083" s="68"/>
      <c r="F9083" s="68"/>
      <c r="G9083" s="68"/>
      <c r="H9083" s="69"/>
      <c r="I9083" s="68"/>
      <c r="J9083" s="70"/>
      <c r="K9083" s="68"/>
    </row>
    <row r="9084" spans="1:11">
      <c r="A9084" s="67"/>
      <c r="B9084" s="68"/>
      <c r="C9084" s="68"/>
      <c r="D9084" s="68"/>
      <c r="E9084" s="68"/>
      <c r="F9084" s="68"/>
      <c r="G9084" s="68"/>
      <c r="H9084" s="69"/>
      <c r="I9084" s="68"/>
      <c r="J9084" s="70"/>
      <c r="K9084" s="68"/>
    </row>
    <row r="9085" spans="1:11">
      <c r="A9085" s="67"/>
      <c r="B9085" s="68"/>
      <c r="C9085" s="68"/>
      <c r="D9085" s="68"/>
      <c r="E9085" s="68"/>
      <c r="F9085" s="68"/>
      <c r="G9085" s="68"/>
      <c r="H9085" s="69"/>
      <c r="I9085" s="68"/>
      <c r="J9085" s="70"/>
      <c r="K9085" s="68"/>
    </row>
    <row r="9086" spans="1:11">
      <c r="A9086" s="182"/>
      <c r="B9086" s="183"/>
      <c r="C9086" s="183"/>
      <c r="D9086" s="183"/>
      <c r="E9086" s="183"/>
      <c r="F9086" s="183"/>
      <c r="G9086" s="183"/>
      <c r="H9086" s="184"/>
      <c r="I9086" s="183"/>
      <c r="J9086" s="185"/>
      <c r="K9086" s="183"/>
    </row>
    <row r="9087" spans="1:11">
      <c r="A9087" s="67"/>
      <c r="B9087" s="68"/>
      <c r="C9087" s="68"/>
      <c r="D9087" s="68"/>
      <c r="E9087" s="68"/>
      <c r="F9087" s="68"/>
      <c r="G9087" s="68"/>
      <c r="H9087" s="69"/>
      <c r="I9087" s="68"/>
      <c r="J9087" s="70"/>
      <c r="K9087" s="68"/>
    </row>
    <row r="9088" spans="1:11">
      <c r="A9088" s="67"/>
      <c r="B9088" s="68"/>
      <c r="C9088" s="68"/>
      <c r="D9088" s="68"/>
      <c r="E9088" s="68"/>
      <c r="F9088" s="68"/>
      <c r="G9088" s="68"/>
      <c r="H9088" s="69"/>
      <c r="I9088" s="68"/>
      <c r="J9088" s="70"/>
      <c r="K9088" s="68"/>
    </row>
    <row r="9089" spans="1:11">
      <c r="A9089" s="67"/>
      <c r="B9089" s="68"/>
      <c r="C9089" s="68"/>
      <c r="D9089" s="68"/>
      <c r="E9089" s="68"/>
      <c r="F9089" s="68"/>
      <c r="G9089" s="68"/>
      <c r="H9089" s="69"/>
      <c r="I9089" s="68"/>
      <c r="J9089" s="70"/>
      <c r="K9089" s="68"/>
    </row>
    <row r="9090" spans="1:11">
      <c r="A9090" s="67"/>
      <c r="B9090" s="68"/>
      <c r="C9090" s="68"/>
      <c r="D9090" s="68"/>
      <c r="E9090" s="68"/>
      <c r="F9090" s="68"/>
      <c r="G9090" s="68"/>
      <c r="H9090" s="69"/>
      <c r="I9090" s="68"/>
      <c r="J9090" s="70"/>
      <c r="K9090" s="68"/>
    </row>
    <row r="9091" spans="1:11">
      <c r="A9091" s="67"/>
      <c r="B9091" s="68"/>
      <c r="C9091" s="68"/>
      <c r="D9091" s="68"/>
      <c r="E9091" s="68"/>
      <c r="F9091" s="68"/>
      <c r="G9091" s="68"/>
      <c r="H9091" s="69"/>
      <c r="I9091" s="68"/>
      <c r="J9091" s="70"/>
      <c r="K9091" s="68"/>
    </row>
    <row r="9092" spans="1:11">
      <c r="A9092" s="67"/>
      <c r="B9092" s="68"/>
      <c r="C9092" s="68"/>
      <c r="D9092" s="68"/>
      <c r="E9092" s="68"/>
      <c r="F9092" s="68"/>
      <c r="G9092" s="68"/>
      <c r="H9092" s="69"/>
      <c r="I9092" s="68"/>
      <c r="J9092" s="70"/>
      <c r="K9092" s="68"/>
    </row>
    <row r="9093" spans="1:11">
      <c r="A9093" s="67"/>
      <c r="B9093" s="68"/>
      <c r="C9093" s="68"/>
      <c r="D9093" s="68"/>
      <c r="E9093" s="68"/>
      <c r="F9093" s="68"/>
      <c r="G9093" s="68"/>
      <c r="H9093" s="69"/>
      <c r="I9093" s="68"/>
      <c r="J9093" s="70"/>
      <c r="K9093" s="68"/>
    </row>
    <row r="9094" spans="1:11">
      <c r="A9094" s="67"/>
      <c r="B9094" s="68"/>
      <c r="C9094" s="68"/>
      <c r="D9094" s="68"/>
      <c r="E9094" s="68"/>
      <c r="F9094" s="68"/>
      <c r="G9094" s="68"/>
      <c r="H9094" s="69"/>
      <c r="I9094" s="68"/>
      <c r="J9094" s="70"/>
      <c r="K9094" s="68"/>
    </row>
    <row r="9095" spans="1:11">
      <c r="A9095" s="67"/>
      <c r="B9095" s="68"/>
      <c r="C9095" s="68"/>
      <c r="D9095" s="68"/>
      <c r="E9095" s="68"/>
      <c r="F9095" s="68"/>
      <c r="G9095" s="68"/>
      <c r="H9095" s="69"/>
      <c r="I9095" s="68"/>
      <c r="J9095" s="70"/>
      <c r="K9095" s="68"/>
    </row>
    <row r="9096" spans="1:11">
      <c r="A9096" s="67"/>
      <c r="B9096" s="68"/>
      <c r="C9096" s="68"/>
      <c r="D9096" s="68"/>
      <c r="E9096" s="68"/>
      <c r="F9096" s="68"/>
      <c r="G9096" s="68"/>
      <c r="H9096" s="69"/>
      <c r="I9096" s="68"/>
      <c r="J9096" s="70"/>
      <c r="K9096" s="68"/>
    </row>
    <row r="9097" spans="1:11">
      <c r="A9097" s="67"/>
      <c r="B9097" s="68"/>
      <c r="C9097" s="68"/>
      <c r="D9097" s="68"/>
      <c r="E9097" s="68"/>
      <c r="F9097" s="68"/>
      <c r="G9097" s="68"/>
      <c r="H9097" s="69"/>
      <c r="I9097" s="68"/>
      <c r="J9097" s="70"/>
      <c r="K9097" s="68"/>
    </row>
    <row r="9098" spans="1:11">
      <c r="A9098" s="67"/>
      <c r="B9098" s="68"/>
      <c r="C9098" s="68"/>
      <c r="D9098" s="68"/>
      <c r="E9098" s="68"/>
      <c r="F9098" s="68"/>
      <c r="G9098" s="68"/>
      <c r="H9098" s="69"/>
      <c r="I9098" s="68"/>
      <c r="J9098" s="70"/>
      <c r="K9098" s="68"/>
    </row>
    <row r="9099" spans="1:11">
      <c r="A9099" s="67"/>
      <c r="B9099" s="68"/>
      <c r="C9099" s="68"/>
      <c r="D9099" s="68"/>
      <c r="E9099" s="68"/>
      <c r="F9099" s="68"/>
      <c r="G9099" s="68"/>
      <c r="H9099" s="69"/>
      <c r="I9099" s="68"/>
      <c r="J9099" s="70"/>
      <c r="K9099" s="68"/>
    </row>
    <row r="9100" spans="1:11">
      <c r="A9100" s="67"/>
      <c r="B9100" s="68"/>
      <c r="C9100" s="68"/>
      <c r="D9100" s="68"/>
      <c r="E9100" s="68"/>
      <c r="F9100" s="68"/>
      <c r="G9100" s="68"/>
      <c r="H9100" s="69"/>
      <c r="I9100" s="68"/>
      <c r="J9100" s="70"/>
      <c r="K9100" s="68"/>
    </row>
    <row r="9101" spans="1:11">
      <c r="A9101" s="67"/>
      <c r="B9101" s="68"/>
      <c r="C9101" s="68"/>
      <c r="D9101" s="68"/>
      <c r="E9101" s="68"/>
      <c r="F9101" s="68"/>
      <c r="G9101" s="68"/>
      <c r="H9101" s="69"/>
      <c r="I9101" s="68"/>
      <c r="J9101" s="70"/>
      <c r="K9101" s="68"/>
    </row>
    <row r="9102" spans="1:11">
      <c r="A9102" s="67"/>
      <c r="B9102" s="68"/>
      <c r="C9102" s="68"/>
      <c r="D9102" s="68"/>
      <c r="E9102" s="68"/>
      <c r="F9102" s="68"/>
      <c r="G9102" s="68"/>
      <c r="H9102" s="69"/>
      <c r="I9102" s="68"/>
      <c r="J9102" s="70"/>
      <c r="K9102" s="68"/>
    </row>
    <row r="9103" spans="1:11">
      <c r="A9103" s="67"/>
      <c r="B9103" s="68"/>
      <c r="C9103" s="68"/>
      <c r="D9103" s="68"/>
      <c r="E9103" s="68"/>
      <c r="F9103" s="68"/>
      <c r="G9103" s="68"/>
      <c r="H9103" s="69"/>
      <c r="I9103" s="68"/>
      <c r="J9103" s="70"/>
      <c r="K9103" s="68"/>
    </row>
    <row r="9104" spans="1:11">
      <c r="A9104" s="67"/>
      <c r="B9104" s="68"/>
      <c r="C9104" s="68"/>
      <c r="D9104" s="68"/>
      <c r="E9104" s="68"/>
      <c r="F9104" s="68"/>
      <c r="G9104" s="68"/>
      <c r="H9104" s="69"/>
      <c r="I9104" s="68"/>
      <c r="J9104" s="70"/>
      <c r="K9104" s="68"/>
    </row>
    <row r="9105" spans="1:11">
      <c r="A9105" s="67"/>
      <c r="B9105" s="68"/>
      <c r="C9105" s="68"/>
      <c r="D9105" s="68"/>
      <c r="E9105" s="68"/>
      <c r="F9105" s="68"/>
      <c r="G9105" s="68"/>
      <c r="H9105" s="69"/>
      <c r="I9105" s="68"/>
      <c r="J9105" s="70"/>
      <c r="K9105" s="68"/>
    </row>
    <row r="9106" spans="1:11">
      <c r="A9106" s="67"/>
      <c r="B9106" s="68"/>
      <c r="C9106" s="68"/>
      <c r="D9106" s="68"/>
      <c r="E9106" s="68"/>
      <c r="F9106" s="68"/>
      <c r="G9106" s="68"/>
      <c r="H9106" s="69"/>
      <c r="I9106" s="68"/>
      <c r="J9106" s="70"/>
      <c r="K9106" s="68"/>
    </row>
    <row r="9107" spans="1:11">
      <c r="A9107" s="67"/>
      <c r="B9107" s="68"/>
      <c r="C9107" s="68"/>
      <c r="D9107" s="68"/>
      <c r="E9107" s="68"/>
      <c r="F9107" s="68"/>
      <c r="G9107" s="68"/>
      <c r="H9107" s="69"/>
      <c r="I9107" s="68"/>
      <c r="J9107" s="70"/>
      <c r="K9107" s="68"/>
    </row>
    <row r="9108" spans="1:11">
      <c r="A9108" s="67"/>
      <c r="B9108" s="68"/>
      <c r="C9108" s="68"/>
      <c r="D9108" s="68"/>
      <c r="E9108" s="68"/>
      <c r="F9108" s="68"/>
      <c r="G9108" s="68"/>
      <c r="H9108" s="69"/>
      <c r="I9108" s="68"/>
      <c r="J9108" s="70"/>
      <c r="K9108" s="68"/>
    </row>
    <row r="9109" spans="1:11">
      <c r="A9109" s="67"/>
      <c r="B9109" s="68"/>
      <c r="C9109" s="68"/>
      <c r="D9109" s="68"/>
      <c r="E9109" s="68"/>
      <c r="F9109" s="68"/>
      <c r="G9109" s="68"/>
      <c r="H9109" s="69"/>
      <c r="I9109" s="68"/>
      <c r="J9109" s="70"/>
      <c r="K9109" s="68"/>
    </row>
    <row r="9110" spans="1:11">
      <c r="A9110" s="67"/>
      <c r="B9110" s="68"/>
      <c r="C9110" s="68"/>
      <c r="D9110" s="68"/>
      <c r="E9110" s="68"/>
      <c r="F9110" s="68"/>
      <c r="G9110" s="68"/>
      <c r="H9110" s="69"/>
      <c r="I9110" s="68"/>
      <c r="J9110" s="70"/>
      <c r="K9110" s="68"/>
    </row>
    <row r="9111" spans="1:11">
      <c r="A9111" s="67"/>
      <c r="B9111" s="68"/>
      <c r="C9111" s="68"/>
      <c r="D9111" s="68"/>
      <c r="E9111" s="68"/>
      <c r="F9111" s="68"/>
      <c r="G9111" s="68"/>
      <c r="H9111" s="69"/>
      <c r="I9111" s="68"/>
      <c r="J9111" s="70"/>
      <c r="K9111" s="68"/>
    </row>
    <row r="9112" spans="1:11">
      <c r="A9112" s="67"/>
      <c r="B9112" s="68"/>
      <c r="C9112" s="68"/>
      <c r="D9112" s="68"/>
      <c r="E9112" s="68"/>
      <c r="F9112" s="68"/>
      <c r="G9112" s="68"/>
      <c r="H9112" s="69"/>
      <c r="I9112" s="68"/>
      <c r="J9112" s="70"/>
      <c r="K9112" s="68"/>
    </row>
    <row r="9113" spans="1:11">
      <c r="A9113" s="67"/>
      <c r="B9113" s="68"/>
      <c r="C9113" s="68"/>
      <c r="D9113" s="68"/>
      <c r="E9113" s="68"/>
      <c r="F9113" s="68"/>
      <c r="G9113" s="68"/>
      <c r="H9113" s="69"/>
      <c r="I9113" s="68"/>
      <c r="J9113" s="70"/>
      <c r="K9113" s="68"/>
    </row>
    <row r="9114" spans="1:11">
      <c r="A9114" s="67"/>
      <c r="B9114" s="68"/>
      <c r="C9114" s="68"/>
      <c r="D9114" s="68"/>
      <c r="E9114" s="68"/>
      <c r="F9114" s="68"/>
      <c r="G9114" s="68"/>
      <c r="H9114" s="69"/>
      <c r="I9114" s="68"/>
      <c r="J9114" s="70"/>
      <c r="K9114" s="68"/>
    </row>
    <row r="9115" spans="1:11">
      <c r="A9115" s="67"/>
      <c r="B9115" s="68"/>
      <c r="C9115" s="68"/>
      <c r="D9115" s="68"/>
      <c r="E9115" s="68"/>
      <c r="F9115" s="68"/>
      <c r="G9115" s="68"/>
      <c r="H9115" s="69"/>
      <c r="I9115" s="68"/>
      <c r="J9115" s="70"/>
      <c r="K9115" s="68"/>
    </row>
    <row r="9116" spans="1:11">
      <c r="A9116" s="67"/>
      <c r="B9116" s="68"/>
      <c r="C9116" s="68"/>
      <c r="D9116" s="68"/>
      <c r="E9116" s="68"/>
      <c r="F9116" s="68"/>
      <c r="G9116" s="68"/>
      <c r="H9116" s="69"/>
      <c r="I9116" s="68"/>
      <c r="J9116" s="70"/>
      <c r="K9116" s="68"/>
    </row>
    <row r="9117" spans="1:11">
      <c r="A9117" s="67"/>
      <c r="B9117" s="68"/>
      <c r="C9117" s="68"/>
      <c r="D9117" s="68"/>
      <c r="E9117" s="68"/>
      <c r="F9117" s="68"/>
      <c r="G9117" s="68"/>
      <c r="H9117" s="69"/>
      <c r="I9117" s="68"/>
      <c r="J9117" s="70"/>
      <c r="K9117" s="68"/>
    </row>
    <row r="9118" spans="1:11">
      <c r="A9118" s="67"/>
      <c r="B9118" s="68"/>
      <c r="C9118" s="68"/>
      <c r="D9118" s="68"/>
      <c r="E9118" s="68"/>
      <c r="F9118" s="68"/>
      <c r="G9118" s="68"/>
      <c r="H9118" s="69"/>
      <c r="I9118" s="68"/>
      <c r="J9118" s="70"/>
      <c r="K9118" s="68"/>
    </row>
    <row r="9119" spans="1:11">
      <c r="A9119" s="67"/>
      <c r="B9119" s="68"/>
      <c r="C9119" s="68"/>
      <c r="D9119" s="68"/>
      <c r="E9119" s="68"/>
      <c r="F9119" s="68"/>
      <c r="G9119" s="68"/>
      <c r="H9119" s="69"/>
      <c r="I9119" s="68"/>
      <c r="J9119" s="70"/>
      <c r="K9119" s="68"/>
    </row>
    <row r="9120" spans="1:11">
      <c r="A9120" s="67"/>
      <c r="B9120" s="68"/>
      <c r="C9120" s="68"/>
      <c r="D9120" s="68"/>
      <c r="E9120" s="68"/>
      <c r="F9120" s="68"/>
      <c r="G9120" s="68"/>
      <c r="H9120" s="69"/>
      <c r="I9120" s="68"/>
      <c r="J9120" s="70"/>
      <c r="K9120" s="68"/>
    </row>
    <row r="9121" spans="1:11">
      <c r="A9121" s="67"/>
      <c r="B9121" s="68"/>
      <c r="C9121" s="68"/>
      <c r="D9121" s="68"/>
      <c r="E9121" s="68"/>
      <c r="F9121" s="68"/>
      <c r="G9121" s="68"/>
      <c r="H9121" s="69"/>
      <c r="I9121" s="68"/>
      <c r="J9121" s="70"/>
      <c r="K9121" s="68"/>
    </row>
    <row r="9122" spans="1:11">
      <c r="A9122" s="67"/>
      <c r="B9122" s="68"/>
      <c r="C9122" s="68"/>
      <c r="D9122" s="68"/>
      <c r="E9122" s="68"/>
      <c r="F9122" s="68"/>
      <c r="G9122" s="68"/>
      <c r="H9122" s="69"/>
      <c r="I9122" s="68"/>
      <c r="J9122" s="70"/>
      <c r="K9122" s="68"/>
    </row>
    <row r="9123" spans="1:11">
      <c r="A9123" s="67"/>
      <c r="B9123" s="68"/>
      <c r="C9123" s="68"/>
      <c r="D9123" s="68"/>
      <c r="E9123" s="68"/>
      <c r="F9123" s="68"/>
      <c r="G9123" s="68"/>
      <c r="H9123" s="69"/>
      <c r="I9123" s="68"/>
      <c r="J9123" s="70"/>
      <c r="K9123" s="68"/>
    </row>
    <row r="9124" spans="1:11">
      <c r="A9124" s="67"/>
      <c r="B9124" s="68"/>
      <c r="C9124" s="68"/>
      <c r="D9124" s="68"/>
      <c r="E9124" s="68"/>
      <c r="F9124" s="68"/>
      <c r="G9124" s="68"/>
      <c r="H9124" s="69"/>
      <c r="I9124" s="68"/>
      <c r="J9124" s="70"/>
      <c r="K9124" s="68"/>
    </row>
    <row r="9125" spans="1:11">
      <c r="A9125" s="67"/>
      <c r="B9125" s="68"/>
      <c r="C9125" s="68"/>
      <c r="D9125" s="68"/>
      <c r="E9125" s="68"/>
      <c r="F9125" s="68"/>
      <c r="G9125" s="68"/>
      <c r="H9125" s="69"/>
      <c r="I9125" s="68"/>
      <c r="J9125" s="70"/>
      <c r="K9125" s="68"/>
    </row>
    <row r="9126" spans="1:11">
      <c r="A9126" s="67"/>
      <c r="B9126" s="68"/>
      <c r="C9126" s="68"/>
      <c r="D9126" s="68"/>
      <c r="E9126" s="68"/>
      <c r="F9126" s="68"/>
      <c r="G9126" s="68"/>
      <c r="H9126" s="69"/>
      <c r="I9126" s="68"/>
      <c r="J9126" s="70"/>
      <c r="K9126" s="68"/>
    </row>
    <row r="9127" spans="1:11">
      <c r="A9127" s="67"/>
      <c r="B9127" s="68"/>
      <c r="C9127" s="68"/>
      <c r="D9127" s="68"/>
      <c r="E9127" s="68"/>
      <c r="F9127" s="68"/>
      <c r="G9127" s="68"/>
      <c r="H9127" s="69"/>
      <c r="I9127" s="68"/>
      <c r="J9127" s="70"/>
      <c r="K9127" s="68"/>
    </row>
    <row r="9128" spans="1:11">
      <c r="A9128" s="67"/>
      <c r="B9128" s="68"/>
      <c r="C9128" s="68"/>
      <c r="D9128" s="68"/>
      <c r="E9128" s="68"/>
      <c r="F9128" s="68"/>
      <c r="G9128" s="68"/>
      <c r="H9128" s="69"/>
      <c r="I9128" s="68"/>
      <c r="J9128" s="70"/>
      <c r="K9128" s="68"/>
    </row>
    <row r="9129" spans="1:11">
      <c r="A9129" s="67"/>
      <c r="B9129" s="68"/>
      <c r="C9129" s="68"/>
      <c r="D9129" s="68"/>
      <c r="E9129" s="68"/>
      <c r="F9129" s="68"/>
      <c r="G9129" s="68"/>
      <c r="H9129" s="69"/>
      <c r="I9129" s="68"/>
      <c r="J9129" s="70"/>
      <c r="K9129" s="68"/>
    </row>
    <row r="9130" spans="1:11">
      <c r="A9130" s="67"/>
      <c r="B9130" s="68"/>
      <c r="C9130" s="68"/>
      <c r="D9130" s="68"/>
      <c r="E9130" s="68"/>
      <c r="F9130" s="68"/>
      <c r="G9130" s="68"/>
      <c r="H9130" s="69"/>
      <c r="I9130" s="68"/>
      <c r="J9130" s="70"/>
      <c r="K9130" s="68"/>
    </row>
    <row r="9131" spans="1:11">
      <c r="A9131" s="67"/>
      <c r="B9131" s="68"/>
      <c r="C9131" s="68"/>
      <c r="D9131" s="68"/>
      <c r="E9131" s="68"/>
      <c r="F9131" s="68"/>
      <c r="G9131" s="68"/>
      <c r="H9131" s="69"/>
      <c r="I9131" s="68"/>
      <c r="J9131" s="70"/>
      <c r="K9131" s="68"/>
    </row>
    <row r="9132" spans="1:11">
      <c r="A9132" s="67"/>
      <c r="B9132" s="68"/>
      <c r="C9132" s="68"/>
      <c r="D9132" s="68"/>
      <c r="E9132" s="68"/>
      <c r="F9132" s="68"/>
      <c r="G9132" s="68"/>
      <c r="H9132" s="69"/>
      <c r="I9132" s="68"/>
      <c r="J9132" s="70"/>
      <c r="K9132" s="68"/>
    </row>
    <row r="9133" spans="1:11">
      <c r="A9133" s="67"/>
      <c r="B9133" s="68"/>
      <c r="C9133" s="68"/>
      <c r="D9133" s="68"/>
      <c r="E9133" s="68"/>
      <c r="F9133" s="68"/>
      <c r="G9133" s="68"/>
      <c r="H9133" s="69"/>
      <c r="I9133" s="68"/>
      <c r="J9133" s="70"/>
      <c r="K9133" s="68"/>
    </row>
    <row r="9134" spans="1:11">
      <c r="A9134" s="67"/>
      <c r="B9134" s="68"/>
      <c r="C9134" s="68"/>
      <c r="D9134" s="68"/>
      <c r="E9134" s="68"/>
      <c r="F9134" s="68"/>
      <c r="G9134" s="68"/>
      <c r="H9134" s="69"/>
      <c r="I9134" s="68"/>
      <c r="J9134" s="70"/>
      <c r="K9134" s="68"/>
    </row>
    <row r="9135" spans="1:11">
      <c r="A9135" s="67"/>
      <c r="B9135" s="68"/>
      <c r="C9135" s="68"/>
      <c r="D9135" s="68"/>
      <c r="E9135" s="68"/>
      <c r="F9135" s="68"/>
      <c r="G9135" s="68"/>
      <c r="H9135" s="69"/>
      <c r="I9135" s="68"/>
      <c r="J9135" s="70"/>
      <c r="K9135" s="68"/>
    </row>
    <row r="9136" spans="1:11">
      <c r="A9136" s="67"/>
      <c r="B9136" s="68"/>
      <c r="C9136" s="68"/>
      <c r="D9136" s="68"/>
      <c r="E9136" s="68"/>
      <c r="F9136" s="68"/>
      <c r="G9136" s="68"/>
      <c r="H9136" s="69"/>
      <c r="I9136" s="68"/>
      <c r="J9136" s="70"/>
      <c r="K9136" s="68"/>
    </row>
    <row r="9137" spans="1:11">
      <c r="A9137" s="67"/>
      <c r="B9137" s="68"/>
      <c r="C9137" s="68"/>
      <c r="D9137" s="68"/>
      <c r="E9137" s="68"/>
      <c r="F9137" s="68"/>
      <c r="G9137" s="68"/>
      <c r="H9137" s="69"/>
      <c r="I9137" s="68"/>
      <c r="J9137" s="70"/>
      <c r="K9137" s="68"/>
    </row>
    <row r="9138" spans="1:11">
      <c r="A9138" s="67"/>
      <c r="B9138" s="68"/>
      <c r="C9138" s="68"/>
      <c r="D9138" s="68"/>
      <c r="E9138" s="68"/>
      <c r="F9138" s="68"/>
      <c r="G9138" s="68"/>
      <c r="H9138" s="69"/>
      <c r="I9138" s="68"/>
      <c r="J9138" s="70"/>
      <c r="K9138" s="68"/>
    </row>
    <row r="9139" spans="1:11">
      <c r="A9139" s="67"/>
      <c r="B9139" s="68"/>
      <c r="C9139" s="68"/>
      <c r="D9139" s="68"/>
      <c r="E9139" s="68"/>
      <c r="F9139" s="68"/>
      <c r="G9139" s="68"/>
      <c r="H9139" s="69"/>
      <c r="I9139" s="68"/>
      <c r="J9139" s="70"/>
      <c r="K9139" s="68"/>
    </row>
    <row r="9140" spans="1:11">
      <c r="A9140" s="67"/>
      <c r="B9140" s="68"/>
      <c r="C9140" s="68"/>
      <c r="D9140" s="68"/>
      <c r="E9140" s="68"/>
      <c r="F9140" s="68"/>
      <c r="G9140" s="68"/>
      <c r="H9140" s="69"/>
      <c r="I9140" s="68"/>
      <c r="J9140" s="70"/>
      <c r="K9140" s="68"/>
    </row>
    <row r="9141" spans="1:11">
      <c r="A9141" s="67"/>
      <c r="B9141" s="68"/>
      <c r="C9141" s="68"/>
      <c r="D9141" s="68"/>
      <c r="E9141" s="68"/>
      <c r="F9141" s="68"/>
      <c r="G9141" s="68"/>
      <c r="H9141" s="69"/>
      <c r="I9141" s="68"/>
      <c r="J9141" s="70"/>
      <c r="K9141" s="68"/>
    </row>
    <row r="9142" spans="1:11">
      <c r="A9142" s="67"/>
      <c r="B9142" s="68"/>
      <c r="C9142" s="68"/>
      <c r="D9142" s="68"/>
      <c r="E9142" s="68"/>
      <c r="F9142" s="68"/>
      <c r="G9142" s="68"/>
      <c r="H9142" s="69"/>
      <c r="I9142" s="68"/>
      <c r="J9142" s="70"/>
      <c r="K9142" s="68"/>
    </row>
    <row r="9143" spans="1:11">
      <c r="A9143" s="67"/>
      <c r="B9143" s="68"/>
      <c r="C9143" s="68"/>
      <c r="D9143" s="68"/>
      <c r="E9143" s="68"/>
      <c r="F9143" s="68"/>
      <c r="G9143" s="68"/>
      <c r="H9143" s="69"/>
      <c r="I9143" s="68"/>
      <c r="J9143" s="70"/>
      <c r="K9143" s="68"/>
    </row>
    <row r="9144" spans="1:11">
      <c r="A9144" s="67"/>
      <c r="B9144" s="68"/>
      <c r="C9144" s="68"/>
      <c r="D9144" s="68"/>
      <c r="E9144" s="68"/>
      <c r="F9144" s="68"/>
      <c r="G9144" s="68"/>
      <c r="H9144" s="69"/>
      <c r="I9144" s="68"/>
      <c r="J9144" s="70"/>
      <c r="K9144" s="68"/>
    </row>
    <row r="9145" spans="1:11">
      <c r="A9145" s="67"/>
      <c r="B9145" s="68"/>
      <c r="C9145" s="68"/>
      <c r="D9145" s="68"/>
      <c r="E9145" s="68"/>
      <c r="F9145" s="68"/>
      <c r="G9145" s="68"/>
      <c r="H9145" s="69"/>
      <c r="I9145" s="68"/>
      <c r="J9145" s="70"/>
      <c r="K9145" s="68"/>
    </row>
    <row r="9146" spans="1:11">
      <c r="A9146" s="67"/>
      <c r="B9146" s="68"/>
      <c r="C9146" s="68"/>
      <c r="D9146" s="68"/>
      <c r="E9146" s="68"/>
      <c r="F9146" s="68"/>
      <c r="G9146" s="68"/>
      <c r="H9146" s="69"/>
      <c r="I9146" s="68"/>
      <c r="J9146" s="70"/>
      <c r="K9146" s="68"/>
    </row>
    <row r="9147" spans="1:11">
      <c r="A9147" s="67"/>
      <c r="B9147" s="68"/>
      <c r="C9147" s="68"/>
      <c r="D9147" s="68"/>
      <c r="E9147" s="68"/>
      <c r="F9147" s="68"/>
      <c r="G9147" s="68"/>
      <c r="H9147" s="69"/>
      <c r="I9147" s="68"/>
      <c r="J9147" s="70"/>
      <c r="K9147" s="68"/>
    </row>
    <row r="9148" spans="1:11">
      <c r="A9148" s="67"/>
      <c r="B9148" s="68"/>
      <c r="C9148" s="68"/>
      <c r="D9148" s="68"/>
      <c r="E9148" s="68"/>
      <c r="F9148" s="68"/>
      <c r="G9148" s="68"/>
      <c r="H9148" s="69"/>
      <c r="I9148" s="68"/>
      <c r="J9148" s="70"/>
      <c r="K9148" s="68"/>
    </row>
    <row r="9149" spans="1:11">
      <c r="A9149" s="67"/>
      <c r="B9149" s="68"/>
      <c r="C9149" s="68"/>
      <c r="D9149" s="68"/>
      <c r="E9149" s="68"/>
      <c r="F9149" s="68"/>
      <c r="G9149" s="68"/>
      <c r="H9149" s="69"/>
      <c r="I9149" s="68"/>
      <c r="J9149" s="70"/>
      <c r="K9149" s="68"/>
    </row>
    <row r="9150" spans="1:11">
      <c r="A9150" s="67"/>
      <c r="B9150" s="68"/>
      <c r="C9150" s="68"/>
      <c r="D9150" s="68"/>
      <c r="E9150" s="68"/>
      <c r="F9150" s="68"/>
      <c r="G9150" s="68"/>
      <c r="H9150" s="69"/>
      <c r="I9150" s="68"/>
      <c r="J9150" s="70"/>
      <c r="K9150" s="68"/>
    </row>
    <row r="9151" spans="1:11">
      <c r="A9151" s="67"/>
      <c r="B9151" s="68"/>
      <c r="C9151" s="68"/>
      <c r="D9151" s="68"/>
      <c r="E9151" s="68"/>
      <c r="F9151" s="68"/>
      <c r="G9151" s="68"/>
      <c r="H9151" s="69"/>
      <c r="I9151" s="68"/>
      <c r="J9151" s="70"/>
      <c r="K9151" s="68"/>
    </row>
    <row r="9152" spans="1:11">
      <c r="A9152" s="67"/>
      <c r="B9152" s="68"/>
      <c r="C9152" s="68"/>
      <c r="D9152" s="68"/>
      <c r="E9152" s="68"/>
      <c r="F9152" s="68"/>
      <c r="G9152" s="68"/>
      <c r="H9152" s="69"/>
      <c r="I9152" s="68"/>
      <c r="J9152" s="70"/>
      <c r="K9152" s="68"/>
    </row>
    <row r="9153" spans="1:11">
      <c r="A9153" s="67"/>
      <c r="B9153" s="68"/>
      <c r="C9153" s="68"/>
      <c r="D9153" s="68"/>
      <c r="E9153" s="68"/>
      <c r="F9153" s="68"/>
      <c r="G9153" s="68"/>
      <c r="H9153" s="69"/>
      <c r="I9153" s="68"/>
      <c r="J9153" s="70"/>
      <c r="K9153" s="68"/>
    </row>
    <row r="9154" spans="1:11">
      <c r="A9154" s="67"/>
      <c r="B9154" s="68"/>
      <c r="C9154" s="68"/>
      <c r="D9154" s="68"/>
      <c r="E9154" s="68"/>
      <c r="F9154" s="68"/>
      <c r="G9154" s="68"/>
      <c r="H9154" s="69"/>
      <c r="I9154" s="68"/>
      <c r="J9154" s="70"/>
      <c r="K9154" s="68"/>
    </row>
    <row r="9155" spans="1:11">
      <c r="A9155" s="67"/>
      <c r="B9155" s="68"/>
      <c r="C9155" s="68"/>
      <c r="D9155" s="68"/>
      <c r="E9155" s="68"/>
      <c r="F9155" s="68"/>
      <c r="G9155" s="68"/>
      <c r="H9155" s="69"/>
      <c r="I9155" s="68"/>
      <c r="J9155" s="70"/>
      <c r="K9155" s="68"/>
    </row>
    <row r="9156" spans="1:11">
      <c r="A9156" s="67"/>
      <c r="B9156" s="68"/>
      <c r="C9156" s="68"/>
      <c r="D9156" s="68"/>
      <c r="E9156" s="68"/>
      <c r="F9156" s="68"/>
      <c r="G9156" s="68"/>
      <c r="H9156" s="69"/>
      <c r="I9156" s="68"/>
      <c r="J9156" s="70"/>
      <c r="K9156" s="68"/>
    </row>
    <row r="9157" spans="1:11">
      <c r="A9157" s="67"/>
      <c r="B9157" s="68"/>
      <c r="C9157" s="68"/>
      <c r="D9157" s="68"/>
      <c r="E9157" s="68"/>
      <c r="F9157" s="68"/>
      <c r="G9157" s="68"/>
      <c r="H9157" s="69"/>
      <c r="I9157" s="68"/>
      <c r="J9157" s="70"/>
      <c r="K9157" s="68"/>
    </row>
    <row r="9158" spans="1:11">
      <c r="A9158" s="67"/>
      <c r="B9158" s="68"/>
      <c r="C9158" s="68"/>
      <c r="D9158" s="68"/>
      <c r="E9158" s="68"/>
      <c r="F9158" s="68"/>
      <c r="G9158" s="68"/>
      <c r="H9158" s="69"/>
      <c r="I9158" s="68"/>
      <c r="J9158" s="70"/>
      <c r="K9158" s="68"/>
    </row>
    <row r="9159" spans="1:11">
      <c r="A9159" s="67"/>
      <c r="B9159" s="68"/>
      <c r="C9159" s="68"/>
      <c r="D9159" s="68"/>
      <c r="E9159" s="68"/>
      <c r="F9159" s="68"/>
      <c r="G9159" s="68"/>
      <c r="H9159" s="69"/>
      <c r="I9159" s="68"/>
      <c r="J9159" s="70"/>
      <c r="K9159" s="68"/>
    </row>
    <row r="9160" spans="1:11">
      <c r="A9160" s="67"/>
      <c r="B9160" s="68"/>
      <c r="C9160" s="68"/>
      <c r="D9160" s="68"/>
      <c r="E9160" s="68"/>
      <c r="F9160" s="68"/>
      <c r="G9160" s="68"/>
      <c r="H9160" s="69"/>
      <c r="I9160" s="68"/>
      <c r="J9160" s="70"/>
      <c r="K9160" s="68"/>
    </row>
    <row r="9161" spans="1:11">
      <c r="A9161" s="67"/>
      <c r="B9161" s="68"/>
      <c r="C9161" s="68"/>
      <c r="D9161" s="68"/>
      <c r="E9161" s="68"/>
      <c r="F9161" s="68"/>
      <c r="G9161" s="68"/>
      <c r="H9161" s="69"/>
      <c r="I9161" s="68"/>
      <c r="J9161" s="70"/>
      <c r="K9161" s="68"/>
    </row>
    <row r="9162" spans="1:11">
      <c r="A9162" s="67"/>
      <c r="B9162" s="68"/>
      <c r="C9162" s="68"/>
      <c r="D9162" s="68"/>
      <c r="E9162" s="68"/>
      <c r="F9162" s="68"/>
      <c r="G9162" s="68"/>
      <c r="H9162" s="69"/>
      <c r="I9162" s="68"/>
      <c r="J9162" s="70"/>
      <c r="K9162" s="68"/>
    </row>
    <row r="9163" spans="1:11">
      <c r="A9163" s="67"/>
      <c r="B9163" s="68"/>
      <c r="C9163" s="68"/>
      <c r="D9163" s="68"/>
      <c r="E9163" s="68"/>
      <c r="F9163" s="68"/>
      <c r="G9163" s="68"/>
      <c r="H9163" s="69"/>
      <c r="I9163" s="68"/>
      <c r="J9163" s="70"/>
      <c r="K9163" s="68"/>
    </row>
    <row r="9164" spans="1:11">
      <c r="A9164" s="67"/>
      <c r="B9164" s="68"/>
      <c r="C9164" s="68"/>
      <c r="D9164" s="68"/>
      <c r="E9164" s="68"/>
      <c r="F9164" s="68"/>
      <c r="G9164" s="68"/>
      <c r="H9164" s="69"/>
      <c r="I9164" s="68"/>
      <c r="J9164" s="70"/>
      <c r="K9164" s="68"/>
    </row>
    <row r="9165" spans="1:11">
      <c r="A9165" s="67"/>
      <c r="B9165" s="68"/>
      <c r="C9165" s="68"/>
      <c r="D9165" s="68"/>
      <c r="E9165" s="68"/>
      <c r="F9165" s="68"/>
      <c r="G9165" s="68"/>
      <c r="H9165" s="69"/>
      <c r="I9165" s="68"/>
      <c r="J9165" s="70"/>
      <c r="K9165" s="68"/>
    </row>
    <row r="9166" spans="1:11">
      <c r="A9166" s="67"/>
      <c r="B9166" s="68"/>
      <c r="C9166" s="68"/>
      <c r="D9166" s="68"/>
      <c r="E9166" s="68"/>
      <c r="F9166" s="68"/>
      <c r="G9166" s="68"/>
      <c r="H9166" s="69"/>
      <c r="I9166" s="68"/>
      <c r="J9166" s="70"/>
      <c r="K9166" s="68"/>
    </row>
    <row r="9167" spans="1:11">
      <c r="A9167" s="67"/>
      <c r="B9167" s="68"/>
      <c r="C9167" s="68"/>
      <c r="D9167" s="68"/>
      <c r="E9167" s="68"/>
      <c r="F9167" s="68"/>
      <c r="G9167" s="68"/>
      <c r="H9167" s="69"/>
      <c r="I9167" s="68"/>
      <c r="J9167" s="70"/>
      <c r="K9167" s="68"/>
    </row>
    <row r="9168" spans="1:11">
      <c r="A9168" s="67"/>
      <c r="B9168" s="68"/>
      <c r="C9168" s="68"/>
      <c r="D9168" s="68"/>
      <c r="E9168" s="68"/>
      <c r="F9168" s="68"/>
      <c r="G9168" s="68"/>
      <c r="H9168" s="69"/>
      <c r="I9168" s="68"/>
      <c r="J9168" s="70"/>
      <c r="K9168" s="68"/>
    </row>
    <row r="9169" spans="1:11">
      <c r="A9169" s="67"/>
      <c r="B9169" s="68"/>
      <c r="C9169" s="68"/>
      <c r="D9169" s="68"/>
      <c r="E9169" s="68"/>
      <c r="F9169" s="68"/>
      <c r="G9169" s="68"/>
      <c r="H9169" s="69"/>
      <c r="I9169" s="68"/>
      <c r="J9169" s="70"/>
      <c r="K9169" s="68"/>
    </row>
    <row r="9170" spans="1:11">
      <c r="A9170" s="67"/>
      <c r="B9170" s="68"/>
      <c r="C9170" s="68"/>
      <c r="D9170" s="68"/>
      <c r="E9170" s="68"/>
      <c r="F9170" s="68"/>
      <c r="G9170" s="68"/>
      <c r="H9170" s="69"/>
      <c r="I9170" s="68"/>
      <c r="J9170" s="70"/>
      <c r="K9170" s="68"/>
    </row>
    <row r="9171" spans="1:11">
      <c r="A9171" s="67"/>
      <c r="B9171" s="68"/>
      <c r="C9171" s="68"/>
      <c r="D9171" s="68"/>
      <c r="E9171" s="68"/>
      <c r="F9171" s="68"/>
      <c r="G9171" s="68"/>
      <c r="H9171" s="69"/>
      <c r="I9171" s="68"/>
      <c r="J9171" s="70"/>
      <c r="K9171" s="68"/>
    </row>
    <row r="9172" spans="1:11">
      <c r="A9172" s="67"/>
      <c r="B9172" s="68"/>
      <c r="C9172" s="68"/>
      <c r="D9172" s="68"/>
      <c r="E9172" s="68"/>
      <c r="F9172" s="68"/>
      <c r="G9172" s="68"/>
      <c r="H9172" s="69"/>
      <c r="I9172" s="68"/>
      <c r="J9172" s="70"/>
      <c r="K9172" s="68"/>
    </row>
    <row r="9173" spans="1:11">
      <c r="A9173" s="67"/>
      <c r="B9173" s="68"/>
      <c r="C9173" s="68"/>
      <c r="D9173" s="68"/>
      <c r="E9173" s="68"/>
      <c r="F9173" s="68"/>
      <c r="G9173" s="68"/>
      <c r="H9173" s="69"/>
      <c r="I9173" s="68"/>
      <c r="J9173" s="70"/>
      <c r="K9173" s="68"/>
    </row>
    <row r="9174" spans="1:11">
      <c r="A9174" s="67"/>
      <c r="B9174" s="68"/>
      <c r="C9174" s="68"/>
      <c r="D9174" s="68"/>
      <c r="E9174" s="68"/>
      <c r="F9174" s="68"/>
      <c r="G9174" s="68"/>
      <c r="H9174" s="69"/>
      <c r="I9174" s="68"/>
      <c r="J9174" s="70"/>
      <c r="K9174" s="68"/>
    </row>
    <row r="9175" spans="1:11">
      <c r="A9175" s="67"/>
      <c r="B9175" s="68"/>
      <c r="C9175" s="68"/>
      <c r="D9175" s="68"/>
      <c r="E9175" s="68"/>
      <c r="F9175" s="68"/>
      <c r="G9175" s="68"/>
      <c r="H9175" s="69"/>
      <c r="I9175" s="68"/>
      <c r="J9175" s="70"/>
      <c r="K9175" s="68"/>
    </row>
    <row r="9176" spans="1:11">
      <c r="A9176" s="67"/>
      <c r="B9176" s="68"/>
      <c r="C9176" s="68"/>
      <c r="D9176" s="68"/>
      <c r="E9176" s="68"/>
      <c r="F9176" s="68"/>
      <c r="G9176" s="68"/>
      <c r="H9176" s="69"/>
      <c r="I9176" s="68"/>
      <c r="J9176" s="70"/>
      <c r="K9176" s="68"/>
    </row>
    <row r="9177" spans="1:11">
      <c r="A9177" s="67"/>
      <c r="B9177" s="68"/>
      <c r="C9177" s="68"/>
      <c r="D9177" s="68"/>
      <c r="E9177" s="68"/>
      <c r="F9177" s="68"/>
      <c r="G9177" s="68"/>
      <c r="H9177" s="69"/>
      <c r="I9177" s="68"/>
      <c r="J9177" s="70"/>
      <c r="K9177" s="68"/>
    </row>
    <row r="9178" spans="1:11">
      <c r="A9178" s="67"/>
      <c r="B9178" s="68"/>
      <c r="C9178" s="68"/>
      <c r="D9178" s="68"/>
      <c r="E9178" s="68"/>
      <c r="F9178" s="68"/>
      <c r="G9178" s="68"/>
      <c r="H9178" s="69"/>
      <c r="I9178" s="68"/>
      <c r="J9178" s="70"/>
      <c r="K9178" s="68"/>
    </row>
    <row r="9179" spans="1:11">
      <c r="A9179" s="67"/>
      <c r="B9179" s="68"/>
      <c r="C9179" s="68"/>
      <c r="D9179" s="68"/>
      <c r="E9179" s="68"/>
      <c r="F9179" s="68"/>
      <c r="G9179" s="68"/>
      <c r="H9179" s="69"/>
      <c r="I9179" s="68"/>
      <c r="J9179" s="70"/>
      <c r="K9179" s="68"/>
    </row>
    <row r="9180" spans="1:11">
      <c r="A9180" s="67"/>
      <c r="B9180" s="68"/>
      <c r="C9180" s="68"/>
      <c r="D9180" s="68"/>
      <c r="E9180" s="68"/>
      <c r="F9180" s="68"/>
      <c r="G9180" s="68"/>
      <c r="H9180" s="69"/>
      <c r="I9180" s="68"/>
      <c r="J9180" s="70"/>
      <c r="K9180" s="68"/>
    </row>
    <row r="9181" spans="1:11">
      <c r="A9181" s="67"/>
      <c r="B9181" s="68"/>
      <c r="C9181" s="68"/>
      <c r="D9181" s="68"/>
      <c r="E9181" s="68"/>
      <c r="F9181" s="68"/>
      <c r="G9181" s="68"/>
      <c r="H9181" s="69"/>
      <c r="I9181" s="68"/>
      <c r="J9181" s="70"/>
      <c r="K9181" s="68"/>
    </row>
    <row r="9182" spans="1:11">
      <c r="A9182" s="67"/>
      <c r="B9182" s="68"/>
      <c r="C9182" s="68"/>
      <c r="D9182" s="68"/>
      <c r="E9182" s="68"/>
      <c r="F9182" s="68"/>
      <c r="G9182" s="68"/>
      <c r="H9182" s="69"/>
      <c r="I9182" s="68"/>
      <c r="J9182" s="70"/>
      <c r="K9182" s="68"/>
    </row>
    <row r="9183" spans="1:11">
      <c r="A9183" s="67"/>
      <c r="B9183" s="68"/>
      <c r="C9183" s="68"/>
      <c r="D9183" s="68"/>
      <c r="E9183" s="68"/>
      <c r="F9183" s="68"/>
      <c r="G9183" s="68"/>
      <c r="H9183" s="69"/>
      <c r="I9183" s="68"/>
      <c r="J9183" s="70"/>
      <c r="K9183" s="68"/>
    </row>
    <row r="9184" spans="1:11">
      <c r="A9184" s="67"/>
      <c r="B9184" s="68"/>
      <c r="C9184" s="68"/>
      <c r="D9184" s="68"/>
      <c r="E9184" s="68"/>
      <c r="F9184" s="68"/>
      <c r="G9184" s="68"/>
      <c r="H9184" s="69"/>
      <c r="I9184" s="68"/>
      <c r="J9184" s="70"/>
      <c r="K9184" s="68"/>
    </row>
    <row r="9185" spans="1:11">
      <c r="A9185" s="67"/>
      <c r="B9185" s="68"/>
      <c r="C9185" s="68"/>
      <c r="D9185" s="68"/>
      <c r="E9185" s="68"/>
      <c r="F9185" s="68"/>
      <c r="G9185" s="68"/>
      <c r="H9185" s="69"/>
      <c r="I9185" s="68"/>
      <c r="J9185" s="70"/>
      <c r="K9185" s="68"/>
    </row>
    <row r="9186" spans="1:11">
      <c r="A9186" s="67"/>
      <c r="B9186" s="68"/>
      <c r="C9186" s="68"/>
      <c r="D9186" s="68"/>
      <c r="E9186" s="68"/>
      <c r="F9186" s="68"/>
      <c r="G9186" s="68"/>
      <c r="H9186" s="69"/>
      <c r="I9186" s="68"/>
      <c r="J9186" s="70"/>
      <c r="K9186" s="68"/>
    </row>
    <row r="9187" spans="1:11">
      <c r="A9187" s="67"/>
      <c r="B9187" s="68"/>
      <c r="C9187" s="68"/>
      <c r="D9187" s="68"/>
      <c r="E9187" s="68"/>
      <c r="F9187" s="68"/>
      <c r="G9187" s="68"/>
      <c r="H9187" s="69"/>
      <c r="I9187" s="68"/>
      <c r="J9187" s="70"/>
      <c r="K9187" s="68"/>
    </row>
    <row r="9188" spans="1:11">
      <c r="A9188" s="67"/>
      <c r="B9188" s="68"/>
      <c r="C9188" s="68"/>
      <c r="D9188" s="68"/>
      <c r="E9188" s="68"/>
      <c r="F9188" s="68"/>
      <c r="G9188" s="68"/>
      <c r="H9188" s="69"/>
      <c r="I9188" s="68"/>
      <c r="J9188" s="70"/>
      <c r="K9188" s="68"/>
    </row>
    <row r="9189" spans="1:11">
      <c r="A9189" s="67"/>
      <c r="B9189" s="68"/>
      <c r="C9189" s="68"/>
      <c r="D9189" s="68"/>
      <c r="E9189" s="68"/>
      <c r="F9189" s="68"/>
      <c r="G9189" s="68"/>
      <c r="H9189" s="69"/>
      <c r="I9189" s="68"/>
      <c r="J9189" s="70"/>
      <c r="K9189" s="68"/>
    </row>
    <row r="9190" spans="1:11">
      <c r="A9190" s="67"/>
      <c r="B9190" s="68"/>
      <c r="C9190" s="68"/>
      <c r="D9190" s="68"/>
      <c r="E9190" s="68"/>
      <c r="F9190" s="68"/>
      <c r="G9190" s="68"/>
      <c r="H9190" s="69"/>
      <c r="I9190" s="68"/>
      <c r="J9190" s="70"/>
      <c r="K9190" s="68"/>
    </row>
    <row r="9191" spans="1:11">
      <c r="A9191" s="67"/>
      <c r="B9191" s="68"/>
      <c r="C9191" s="68"/>
      <c r="D9191" s="68"/>
      <c r="E9191" s="68"/>
      <c r="F9191" s="68"/>
      <c r="G9191" s="68"/>
      <c r="H9191" s="69"/>
      <c r="I9191" s="68"/>
      <c r="J9191" s="70"/>
      <c r="K9191" s="68"/>
    </row>
    <row r="9192" spans="1:11">
      <c r="A9192" s="67"/>
      <c r="B9192" s="68"/>
      <c r="C9192" s="68"/>
      <c r="D9192" s="68"/>
      <c r="E9192" s="68"/>
      <c r="F9192" s="68"/>
      <c r="G9192" s="68"/>
      <c r="H9192" s="69"/>
      <c r="I9192" s="68"/>
      <c r="J9192" s="70"/>
      <c r="K9192" s="68"/>
    </row>
    <row r="9193" spans="1:11">
      <c r="A9193" s="67"/>
      <c r="B9193" s="68"/>
      <c r="C9193" s="68"/>
      <c r="D9193" s="68"/>
      <c r="E9193" s="68"/>
      <c r="F9193" s="68"/>
      <c r="G9193" s="68"/>
      <c r="H9193" s="69"/>
      <c r="I9193" s="68"/>
      <c r="J9193" s="70"/>
      <c r="K9193" s="68"/>
    </row>
    <row r="9194" spans="1:11">
      <c r="A9194" s="67"/>
      <c r="B9194" s="68"/>
      <c r="C9194" s="68"/>
      <c r="D9194" s="68"/>
      <c r="E9194" s="68"/>
      <c r="F9194" s="68"/>
      <c r="G9194" s="68"/>
      <c r="H9194" s="69"/>
      <c r="I9194" s="68"/>
      <c r="J9194" s="70"/>
      <c r="K9194" s="68"/>
    </row>
    <row r="9195" spans="1:11">
      <c r="A9195" s="67"/>
      <c r="B9195" s="68"/>
      <c r="C9195" s="68"/>
      <c r="D9195" s="68"/>
      <c r="E9195" s="68"/>
      <c r="F9195" s="68"/>
      <c r="G9195" s="68"/>
      <c r="H9195" s="69"/>
      <c r="I9195" s="68"/>
      <c r="J9195" s="70"/>
      <c r="K9195" s="68"/>
    </row>
    <row r="9196" spans="1:11">
      <c r="A9196" s="67"/>
      <c r="B9196" s="68"/>
      <c r="C9196" s="68"/>
      <c r="D9196" s="68"/>
      <c r="E9196" s="68"/>
      <c r="F9196" s="68"/>
      <c r="G9196" s="68"/>
      <c r="H9196" s="69"/>
      <c r="I9196" s="68"/>
      <c r="J9196" s="70"/>
      <c r="K9196" s="68"/>
    </row>
    <row r="9197" spans="1:11">
      <c r="A9197" s="67"/>
      <c r="B9197" s="68"/>
      <c r="C9197" s="68"/>
      <c r="D9197" s="68"/>
      <c r="E9197" s="68"/>
      <c r="F9197" s="68"/>
      <c r="G9197" s="68"/>
      <c r="H9197" s="69"/>
      <c r="I9197" s="68"/>
      <c r="J9197" s="70"/>
      <c r="K9197" s="68"/>
    </row>
    <row r="9198" spans="1:11">
      <c r="A9198" s="67"/>
      <c r="B9198" s="68"/>
      <c r="C9198" s="68"/>
      <c r="D9198" s="68"/>
      <c r="E9198" s="68"/>
      <c r="F9198" s="68"/>
      <c r="G9198" s="68"/>
      <c r="H9198" s="69"/>
      <c r="I9198" s="68"/>
      <c r="J9198" s="70"/>
      <c r="K9198" s="68"/>
    </row>
    <row r="9199" spans="1:11">
      <c r="A9199" s="67"/>
      <c r="B9199" s="68"/>
      <c r="C9199" s="68"/>
      <c r="D9199" s="68"/>
      <c r="E9199" s="68"/>
      <c r="F9199" s="68"/>
      <c r="G9199" s="68"/>
      <c r="H9199" s="69"/>
      <c r="I9199" s="68"/>
      <c r="J9199" s="70"/>
      <c r="K9199" s="68"/>
    </row>
    <row r="9200" spans="1:11">
      <c r="A9200" s="67"/>
      <c r="B9200" s="68"/>
      <c r="C9200" s="68"/>
      <c r="D9200" s="68"/>
      <c r="E9200" s="68"/>
      <c r="F9200" s="68"/>
      <c r="G9200" s="68"/>
      <c r="H9200" s="69"/>
      <c r="I9200" s="68"/>
      <c r="J9200" s="70"/>
      <c r="K9200" s="68"/>
    </row>
    <row r="9201" spans="1:11">
      <c r="A9201" s="67"/>
      <c r="B9201" s="68"/>
      <c r="C9201" s="68"/>
      <c r="D9201" s="68"/>
      <c r="E9201" s="68"/>
      <c r="F9201" s="68"/>
      <c r="G9201" s="68"/>
      <c r="H9201" s="69"/>
      <c r="I9201" s="68"/>
      <c r="J9201" s="70"/>
      <c r="K9201" s="68"/>
    </row>
    <row r="9202" spans="1:11">
      <c r="A9202" s="67"/>
      <c r="B9202" s="68"/>
      <c r="C9202" s="68"/>
      <c r="D9202" s="68"/>
      <c r="E9202" s="68"/>
      <c r="F9202" s="68"/>
      <c r="G9202" s="68"/>
      <c r="H9202" s="69"/>
      <c r="I9202" s="68"/>
      <c r="J9202" s="70"/>
      <c r="K9202" s="68"/>
    </row>
    <row r="9203" spans="1:11">
      <c r="A9203" s="67"/>
      <c r="B9203" s="68"/>
      <c r="C9203" s="68"/>
      <c r="D9203" s="68"/>
      <c r="E9203" s="68"/>
      <c r="F9203" s="68"/>
      <c r="G9203" s="68"/>
      <c r="H9203" s="69"/>
      <c r="I9203" s="68"/>
      <c r="J9203" s="70"/>
      <c r="K9203" s="68"/>
    </row>
    <row r="9204" spans="1:11">
      <c r="A9204" s="67"/>
      <c r="B9204" s="68"/>
      <c r="C9204" s="68"/>
      <c r="D9204" s="68"/>
      <c r="E9204" s="68"/>
      <c r="F9204" s="68"/>
      <c r="G9204" s="68"/>
      <c r="H9204" s="69"/>
      <c r="I9204" s="68"/>
      <c r="J9204" s="70"/>
      <c r="K9204" s="68"/>
    </row>
    <row r="9205" spans="1:11">
      <c r="A9205" s="67"/>
      <c r="B9205" s="68"/>
      <c r="C9205" s="68"/>
      <c r="D9205" s="68"/>
      <c r="E9205" s="68"/>
      <c r="F9205" s="68"/>
      <c r="G9205" s="68"/>
      <c r="H9205" s="69"/>
      <c r="I9205" s="68"/>
      <c r="J9205" s="70"/>
      <c r="K9205" s="68"/>
    </row>
    <row r="9206" spans="1:11">
      <c r="A9206" s="67"/>
      <c r="B9206" s="68"/>
      <c r="C9206" s="68"/>
      <c r="D9206" s="68"/>
      <c r="E9206" s="68"/>
      <c r="F9206" s="68"/>
      <c r="G9206" s="68"/>
      <c r="H9206" s="69"/>
      <c r="I9206" s="68"/>
      <c r="J9206" s="70"/>
      <c r="K9206" s="68"/>
    </row>
    <row r="9207" spans="1:11">
      <c r="A9207" s="67"/>
      <c r="B9207" s="68"/>
      <c r="C9207" s="68"/>
      <c r="D9207" s="68"/>
      <c r="E9207" s="68"/>
      <c r="F9207" s="68"/>
      <c r="G9207" s="68"/>
      <c r="H9207" s="69"/>
      <c r="I9207" s="68"/>
      <c r="J9207" s="70"/>
      <c r="K9207" s="68"/>
    </row>
    <row r="9208" spans="1:11">
      <c r="A9208" s="67"/>
      <c r="B9208" s="68"/>
      <c r="C9208" s="68"/>
      <c r="D9208" s="68"/>
      <c r="E9208" s="68"/>
      <c r="F9208" s="68"/>
      <c r="G9208" s="68"/>
      <c r="H9208" s="69"/>
      <c r="I9208" s="68"/>
      <c r="J9208" s="70"/>
      <c r="K9208" s="68"/>
    </row>
    <row r="9209" spans="1:11">
      <c r="A9209" s="67"/>
      <c r="B9209" s="68"/>
      <c r="C9209" s="68"/>
      <c r="D9209" s="68"/>
      <c r="E9209" s="68"/>
      <c r="F9209" s="68"/>
      <c r="G9209" s="68"/>
      <c r="H9209" s="69"/>
      <c r="I9209" s="68"/>
      <c r="J9209" s="70"/>
      <c r="K9209" s="68"/>
    </row>
    <row r="9210" spans="1:11">
      <c r="A9210" s="67"/>
      <c r="B9210" s="68"/>
      <c r="C9210" s="68"/>
      <c r="D9210" s="68"/>
      <c r="E9210" s="68"/>
      <c r="F9210" s="68"/>
      <c r="G9210" s="68"/>
      <c r="H9210" s="69"/>
      <c r="I9210" s="68"/>
      <c r="J9210" s="70"/>
      <c r="K9210" s="68"/>
    </row>
    <row r="9211" spans="1:11">
      <c r="A9211" s="67"/>
      <c r="B9211" s="68"/>
      <c r="C9211" s="68"/>
      <c r="D9211" s="68"/>
      <c r="E9211" s="68"/>
      <c r="F9211" s="68"/>
      <c r="G9211" s="68"/>
      <c r="H9211" s="69"/>
      <c r="I9211" s="68"/>
      <c r="J9211" s="70"/>
      <c r="K9211" s="68"/>
    </row>
    <row r="9212" spans="1:11">
      <c r="A9212" s="67"/>
      <c r="B9212" s="68"/>
      <c r="C9212" s="68"/>
      <c r="D9212" s="68"/>
      <c r="E9212" s="68"/>
      <c r="F9212" s="68"/>
      <c r="G9212" s="68"/>
      <c r="H9212" s="69"/>
      <c r="I9212" s="68"/>
      <c r="J9212" s="70"/>
      <c r="K9212" s="68"/>
    </row>
    <row r="9213" spans="1:11">
      <c r="A9213" s="67"/>
      <c r="B9213" s="68"/>
      <c r="C9213" s="68"/>
      <c r="D9213" s="68"/>
      <c r="E9213" s="68"/>
      <c r="F9213" s="68"/>
      <c r="G9213" s="68"/>
      <c r="H9213" s="69"/>
      <c r="I9213" s="68"/>
      <c r="J9213" s="70"/>
      <c r="K9213" s="68"/>
    </row>
    <row r="9214" spans="1:11">
      <c r="A9214" s="67"/>
      <c r="B9214" s="68"/>
      <c r="C9214" s="68"/>
      <c r="D9214" s="68"/>
      <c r="E9214" s="68"/>
      <c r="F9214" s="68"/>
      <c r="G9214" s="68"/>
      <c r="H9214" s="69"/>
      <c r="I9214" s="68"/>
      <c r="J9214" s="70"/>
      <c r="K9214" s="68"/>
    </row>
    <row r="9215" spans="1:11">
      <c r="A9215" s="67"/>
      <c r="B9215" s="68"/>
      <c r="C9215" s="68"/>
      <c r="D9215" s="68"/>
      <c r="E9215" s="68"/>
      <c r="F9215" s="68"/>
      <c r="G9215" s="68"/>
      <c r="H9215" s="69"/>
      <c r="I9215" s="68"/>
      <c r="J9215" s="70"/>
      <c r="K9215" s="68"/>
    </row>
    <row r="9216" spans="1:11">
      <c r="A9216" s="67"/>
      <c r="B9216" s="68"/>
      <c r="C9216" s="68"/>
      <c r="D9216" s="68"/>
      <c r="E9216" s="68"/>
      <c r="F9216" s="68"/>
      <c r="G9216" s="68"/>
      <c r="H9216" s="69"/>
      <c r="I9216" s="68"/>
      <c r="J9216" s="70"/>
      <c r="K9216" s="68"/>
    </row>
    <row r="9217" spans="1:11">
      <c r="A9217" s="67"/>
      <c r="B9217" s="68"/>
      <c r="C9217" s="68"/>
      <c r="D9217" s="68"/>
      <c r="E9217" s="68"/>
      <c r="F9217" s="68"/>
      <c r="G9217" s="68"/>
      <c r="H9217" s="69"/>
      <c r="I9217" s="68"/>
      <c r="J9217" s="70"/>
      <c r="K9217" s="68"/>
    </row>
    <row r="9218" spans="1:11">
      <c r="A9218" s="67"/>
      <c r="B9218" s="68"/>
      <c r="C9218" s="68"/>
      <c r="D9218" s="68"/>
      <c r="E9218" s="68"/>
      <c r="F9218" s="68"/>
      <c r="G9218" s="68"/>
      <c r="H9218" s="69"/>
      <c r="I9218" s="68"/>
      <c r="J9218" s="70"/>
      <c r="K9218" s="68"/>
    </row>
    <row r="9219" spans="1:11">
      <c r="A9219" s="67"/>
      <c r="B9219" s="68"/>
      <c r="C9219" s="68"/>
      <c r="D9219" s="68"/>
      <c r="E9219" s="68"/>
      <c r="F9219" s="68"/>
      <c r="G9219" s="68"/>
      <c r="H9219" s="69"/>
      <c r="I9219" s="68"/>
      <c r="J9219" s="70"/>
      <c r="K9219" s="68"/>
    </row>
    <row r="9220" spans="1:11">
      <c r="A9220" s="67"/>
      <c r="B9220" s="68"/>
      <c r="C9220" s="68"/>
      <c r="D9220" s="68"/>
      <c r="E9220" s="68"/>
      <c r="F9220" s="68"/>
      <c r="G9220" s="68"/>
      <c r="H9220" s="69"/>
      <c r="I9220" s="68"/>
      <c r="J9220" s="70"/>
      <c r="K9220" s="68"/>
    </row>
    <row r="9221" spans="1:11">
      <c r="A9221" s="67"/>
      <c r="B9221" s="68"/>
      <c r="C9221" s="68"/>
      <c r="D9221" s="68"/>
      <c r="E9221" s="68"/>
      <c r="F9221" s="68"/>
      <c r="G9221" s="68"/>
      <c r="H9221" s="69"/>
      <c r="I9221" s="68"/>
      <c r="J9221" s="70"/>
      <c r="K9221" s="68"/>
    </row>
    <row r="9222" spans="1:11">
      <c r="A9222" s="67"/>
      <c r="B9222" s="68"/>
      <c r="C9222" s="68"/>
      <c r="D9222" s="68"/>
      <c r="E9222" s="68"/>
      <c r="F9222" s="68"/>
      <c r="G9222" s="68"/>
      <c r="H9222" s="69"/>
      <c r="I9222" s="68"/>
      <c r="J9222" s="70"/>
      <c r="K9222" s="68"/>
    </row>
    <row r="9223" spans="1:11">
      <c r="A9223" s="67"/>
      <c r="B9223" s="68"/>
      <c r="C9223" s="68"/>
      <c r="D9223" s="68"/>
      <c r="E9223" s="68"/>
      <c r="F9223" s="68"/>
      <c r="G9223" s="68"/>
      <c r="H9223" s="69"/>
      <c r="I9223" s="68"/>
      <c r="J9223" s="70"/>
      <c r="K9223" s="68"/>
    </row>
    <row r="9224" spans="1:11">
      <c r="A9224" s="67"/>
      <c r="B9224" s="68"/>
      <c r="C9224" s="68"/>
      <c r="D9224" s="68"/>
      <c r="E9224" s="68"/>
      <c r="F9224" s="68"/>
      <c r="G9224" s="68"/>
      <c r="H9224" s="69"/>
      <c r="I9224" s="68"/>
      <c r="J9224" s="70"/>
      <c r="K9224" s="68"/>
    </row>
    <row r="9225" spans="1:11">
      <c r="A9225" s="67"/>
      <c r="B9225" s="68"/>
      <c r="C9225" s="68"/>
      <c r="D9225" s="68"/>
      <c r="E9225" s="68"/>
      <c r="F9225" s="68"/>
      <c r="G9225" s="68"/>
      <c r="H9225" s="69"/>
      <c r="I9225" s="68"/>
      <c r="J9225" s="70"/>
      <c r="K9225" s="68"/>
    </row>
    <row r="9226" spans="1:11">
      <c r="A9226" s="67"/>
      <c r="B9226" s="68"/>
      <c r="C9226" s="68"/>
      <c r="D9226" s="68"/>
      <c r="E9226" s="68"/>
      <c r="F9226" s="68"/>
      <c r="G9226" s="68"/>
      <c r="H9226" s="69"/>
      <c r="I9226" s="68"/>
      <c r="J9226" s="70"/>
      <c r="K9226" s="68"/>
    </row>
    <row r="9227" spans="1:11">
      <c r="A9227" s="67"/>
      <c r="B9227" s="68"/>
      <c r="C9227" s="68"/>
      <c r="D9227" s="68"/>
      <c r="E9227" s="68"/>
      <c r="F9227" s="68"/>
      <c r="G9227" s="68"/>
      <c r="H9227" s="69"/>
      <c r="I9227" s="68"/>
      <c r="J9227" s="70"/>
      <c r="K9227" s="68"/>
    </row>
    <row r="9228" spans="1:11">
      <c r="A9228" s="67"/>
      <c r="B9228" s="68"/>
      <c r="C9228" s="68"/>
      <c r="D9228" s="68"/>
      <c r="E9228" s="68"/>
      <c r="F9228" s="68"/>
      <c r="G9228" s="68"/>
      <c r="H9228" s="69"/>
      <c r="I9228" s="68"/>
      <c r="J9228" s="70"/>
      <c r="K9228" s="68"/>
    </row>
    <row r="9229" spans="1:11">
      <c r="A9229" s="67"/>
      <c r="B9229" s="68"/>
      <c r="C9229" s="68"/>
      <c r="D9229" s="68"/>
      <c r="E9229" s="68"/>
      <c r="F9229" s="68"/>
      <c r="G9229" s="68"/>
      <c r="H9229" s="69"/>
      <c r="I9229" s="68"/>
      <c r="J9229" s="70"/>
      <c r="K9229" s="68"/>
    </row>
    <row r="9230" spans="1:11">
      <c r="A9230" s="67"/>
      <c r="B9230" s="68"/>
      <c r="C9230" s="68"/>
      <c r="D9230" s="68"/>
      <c r="E9230" s="68"/>
      <c r="F9230" s="68"/>
      <c r="G9230" s="68"/>
      <c r="H9230" s="69"/>
      <c r="I9230" s="68"/>
      <c r="J9230" s="70"/>
      <c r="K9230" s="68"/>
    </row>
    <row r="9231" spans="1:11">
      <c r="A9231" s="67"/>
      <c r="B9231" s="68"/>
      <c r="C9231" s="68"/>
      <c r="D9231" s="68"/>
      <c r="E9231" s="68"/>
      <c r="F9231" s="68"/>
      <c r="G9231" s="68"/>
      <c r="H9231" s="69"/>
      <c r="I9231" s="68"/>
      <c r="J9231" s="70"/>
      <c r="K9231" s="68"/>
    </row>
    <row r="9232" spans="1:11">
      <c r="A9232" s="67"/>
      <c r="B9232" s="68"/>
      <c r="C9232" s="68"/>
      <c r="D9232" s="68"/>
      <c r="E9232" s="68"/>
      <c r="F9232" s="68"/>
      <c r="G9232" s="68"/>
      <c r="H9232" s="69"/>
      <c r="I9232" s="68"/>
      <c r="J9232" s="70"/>
      <c r="K9232" s="68"/>
    </row>
    <row r="9233" spans="1:11">
      <c r="A9233" s="67"/>
      <c r="B9233" s="68"/>
      <c r="C9233" s="68"/>
      <c r="D9233" s="68"/>
      <c r="E9233" s="68"/>
      <c r="F9233" s="68"/>
      <c r="G9233" s="68"/>
      <c r="H9233" s="69"/>
      <c r="I9233" s="68"/>
      <c r="J9233" s="70"/>
      <c r="K9233" s="68"/>
    </row>
    <row r="9234" spans="1:11">
      <c r="A9234" s="67"/>
      <c r="B9234" s="68"/>
      <c r="C9234" s="68"/>
      <c r="D9234" s="68"/>
      <c r="E9234" s="68"/>
      <c r="F9234" s="68"/>
      <c r="G9234" s="68"/>
      <c r="H9234" s="69"/>
      <c r="I9234" s="68"/>
      <c r="J9234" s="70"/>
      <c r="K9234" s="68"/>
    </row>
    <row r="9235" spans="1:11">
      <c r="A9235" s="67"/>
      <c r="B9235" s="68"/>
      <c r="C9235" s="68"/>
      <c r="D9235" s="68"/>
      <c r="E9235" s="68"/>
      <c r="F9235" s="68"/>
      <c r="G9235" s="68"/>
      <c r="H9235" s="69"/>
      <c r="I9235" s="68"/>
      <c r="J9235" s="70"/>
      <c r="K9235" s="68"/>
    </row>
    <row r="9236" spans="1:11">
      <c r="A9236" s="67"/>
      <c r="B9236" s="68"/>
      <c r="C9236" s="68"/>
      <c r="D9236" s="68"/>
      <c r="E9236" s="68"/>
      <c r="F9236" s="68"/>
      <c r="G9236" s="68"/>
      <c r="H9236" s="69"/>
      <c r="I9236" s="68"/>
      <c r="J9236" s="70"/>
      <c r="K9236" s="68"/>
    </row>
    <row r="9237" spans="1:11">
      <c r="A9237" s="67"/>
      <c r="B9237" s="68"/>
      <c r="C9237" s="68"/>
      <c r="D9237" s="68"/>
      <c r="E9237" s="68"/>
      <c r="F9237" s="68"/>
      <c r="G9237" s="68"/>
      <c r="H9237" s="69"/>
      <c r="I9237" s="68"/>
      <c r="J9237" s="70"/>
      <c r="K9237" s="68"/>
    </row>
    <row r="9238" spans="1:11">
      <c r="A9238" s="67"/>
      <c r="B9238" s="68"/>
      <c r="C9238" s="68"/>
      <c r="D9238" s="68"/>
      <c r="E9238" s="68"/>
      <c r="F9238" s="68"/>
      <c r="G9238" s="68"/>
      <c r="H9238" s="69"/>
      <c r="I9238" s="68"/>
      <c r="J9238" s="70"/>
      <c r="K9238" s="68"/>
    </row>
    <row r="9239" spans="1:11">
      <c r="A9239" s="67"/>
      <c r="B9239" s="68"/>
      <c r="C9239" s="68"/>
      <c r="D9239" s="68"/>
      <c r="E9239" s="68"/>
      <c r="F9239" s="68"/>
      <c r="G9239" s="68"/>
      <c r="H9239" s="69"/>
      <c r="I9239" s="68"/>
      <c r="J9239" s="70"/>
      <c r="K9239" s="68"/>
    </row>
    <row r="9240" spans="1:11">
      <c r="A9240" s="67"/>
      <c r="B9240" s="68"/>
      <c r="C9240" s="68"/>
      <c r="D9240" s="68"/>
      <c r="E9240" s="68"/>
      <c r="F9240" s="68"/>
      <c r="G9240" s="68"/>
      <c r="H9240" s="69"/>
      <c r="I9240" s="68"/>
      <c r="J9240" s="70"/>
      <c r="K9240" s="68"/>
    </row>
    <row r="9241" spans="1:11">
      <c r="A9241" s="67"/>
      <c r="B9241" s="68"/>
      <c r="C9241" s="68"/>
      <c r="D9241" s="68"/>
      <c r="E9241" s="68"/>
      <c r="F9241" s="68"/>
      <c r="G9241" s="68"/>
      <c r="H9241" s="69"/>
      <c r="I9241" s="68"/>
      <c r="J9241" s="70"/>
      <c r="K9241" s="68"/>
    </row>
    <row r="9242" spans="1:11">
      <c r="A9242" s="67"/>
      <c r="B9242" s="68"/>
      <c r="C9242" s="68"/>
      <c r="D9242" s="68"/>
      <c r="E9242" s="68"/>
      <c r="F9242" s="68"/>
      <c r="G9242" s="68"/>
      <c r="H9242" s="69"/>
      <c r="I9242" s="68"/>
      <c r="J9242" s="70"/>
      <c r="K9242" s="68"/>
    </row>
    <row r="9243" spans="1:11">
      <c r="A9243" s="67"/>
      <c r="B9243" s="68"/>
      <c r="C9243" s="68"/>
      <c r="D9243" s="68"/>
      <c r="E9243" s="68"/>
      <c r="F9243" s="68"/>
      <c r="G9243" s="68"/>
      <c r="H9243" s="69"/>
      <c r="I9243" s="68"/>
      <c r="J9243" s="70"/>
      <c r="K9243" s="68"/>
    </row>
    <row r="9244" spans="1:11">
      <c r="A9244" s="67"/>
      <c r="B9244" s="68"/>
      <c r="C9244" s="68"/>
      <c r="D9244" s="68"/>
      <c r="E9244" s="68"/>
      <c r="F9244" s="68"/>
      <c r="G9244" s="68"/>
      <c r="H9244" s="69"/>
      <c r="I9244" s="68"/>
      <c r="J9244" s="70"/>
      <c r="K9244" s="68"/>
    </row>
    <row r="9245" spans="1:11">
      <c r="A9245" s="67"/>
      <c r="B9245" s="68"/>
      <c r="C9245" s="68"/>
      <c r="D9245" s="68"/>
      <c r="E9245" s="68"/>
      <c r="F9245" s="68"/>
      <c r="G9245" s="68"/>
      <c r="H9245" s="69"/>
      <c r="I9245" s="68"/>
      <c r="J9245" s="70"/>
      <c r="K9245" s="68"/>
    </row>
    <row r="9246" spans="1:11">
      <c r="A9246" s="67"/>
      <c r="B9246" s="68"/>
      <c r="C9246" s="68"/>
      <c r="D9246" s="68"/>
      <c r="E9246" s="68"/>
      <c r="F9246" s="68"/>
      <c r="G9246" s="68"/>
      <c r="H9246" s="69"/>
      <c r="I9246" s="68"/>
      <c r="J9246" s="70"/>
      <c r="K9246" s="68"/>
    </row>
    <row r="9247" spans="1:11">
      <c r="A9247" s="67"/>
      <c r="B9247" s="68"/>
      <c r="C9247" s="68"/>
      <c r="D9247" s="68"/>
      <c r="E9247" s="68"/>
      <c r="F9247" s="68"/>
      <c r="G9247" s="68"/>
      <c r="H9247" s="69"/>
      <c r="I9247" s="68"/>
      <c r="J9247" s="70"/>
      <c r="K9247" s="68"/>
    </row>
    <row r="9248" spans="1:11">
      <c r="A9248" s="67"/>
      <c r="B9248" s="68"/>
      <c r="C9248" s="68"/>
      <c r="D9248" s="68"/>
      <c r="E9248" s="68"/>
      <c r="F9248" s="68"/>
      <c r="G9248" s="68"/>
      <c r="H9248" s="69"/>
      <c r="I9248" s="68"/>
      <c r="J9248" s="70"/>
      <c r="K9248" s="68"/>
    </row>
    <row r="9249" spans="1:11">
      <c r="A9249" s="67"/>
      <c r="B9249" s="68"/>
      <c r="C9249" s="68"/>
      <c r="D9249" s="68"/>
      <c r="E9249" s="68"/>
      <c r="F9249" s="68"/>
      <c r="G9249" s="68"/>
      <c r="H9249" s="69"/>
      <c r="I9249" s="68"/>
      <c r="J9249" s="70"/>
      <c r="K9249" s="68"/>
    </row>
    <row r="9250" spans="1:11">
      <c r="A9250" s="67"/>
      <c r="B9250" s="68"/>
      <c r="C9250" s="68"/>
      <c r="D9250" s="68"/>
      <c r="E9250" s="68"/>
      <c r="F9250" s="68"/>
      <c r="G9250" s="68"/>
      <c r="H9250" s="69"/>
      <c r="I9250" s="68"/>
      <c r="J9250" s="70"/>
      <c r="K9250" s="68"/>
    </row>
    <row r="9251" spans="1:11">
      <c r="A9251" s="67"/>
      <c r="B9251" s="68"/>
      <c r="C9251" s="68"/>
      <c r="D9251" s="68"/>
      <c r="E9251" s="68"/>
      <c r="F9251" s="68"/>
      <c r="G9251" s="68"/>
      <c r="H9251" s="69"/>
      <c r="I9251" s="68"/>
      <c r="J9251" s="70"/>
      <c r="K9251" s="68"/>
    </row>
    <row r="9252" spans="1:11">
      <c r="A9252" s="67"/>
      <c r="B9252" s="68"/>
      <c r="C9252" s="68"/>
      <c r="D9252" s="68"/>
      <c r="E9252" s="68"/>
      <c r="F9252" s="68"/>
      <c r="G9252" s="68"/>
      <c r="H9252" s="69"/>
      <c r="I9252" s="68"/>
      <c r="J9252" s="70"/>
      <c r="K9252" s="68"/>
    </row>
    <row r="9253" spans="1:11">
      <c r="A9253" s="67"/>
      <c r="B9253" s="68"/>
      <c r="C9253" s="68"/>
      <c r="D9253" s="68"/>
      <c r="E9253" s="68"/>
      <c r="F9253" s="68"/>
      <c r="G9253" s="68"/>
      <c r="H9253" s="69"/>
      <c r="I9253" s="68"/>
      <c r="J9253" s="70"/>
      <c r="K9253" s="68"/>
    </row>
    <row r="9254" spans="1:11">
      <c r="A9254" s="67"/>
      <c r="B9254" s="68"/>
      <c r="C9254" s="68"/>
      <c r="D9254" s="68"/>
      <c r="E9254" s="68"/>
      <c r="F9254" s="68"/>
      <c r="G9254" s="68"/>
      <c r="H9254" s="69"/>
      <c r="I9254" s="68"/>
      <c r="J9254" s="70"/>
      <c r="K9254" s="68"/>
    </row>
    <row r="9255" spans="1:11">
      <c r="A9255" s="67"/>
      <c r="B9255" s="68"/>
      <c r="C9255" s="68"/>
      <c r="D9255" s="68"/>
      <c r="E9255" s="68"/>
      <c r="F9255" s="68"/>
      <c r="G9255" s="68"/>
      <c r="H9255" s="69"/>
      <c r="I9255" s="68"/>
      <c r="J9255" s="70"/>
      <c r="K9255" s="68"/>
    </row>
    <row r="9256" spans="1:11">
      <c r="A9256" s="67"/>
      <c r="B9256" s="68"/>
      <c r="C9256" s="68"/>
      <c r="D9256" s="68"/>
      <c r="E9256" s="68"/>
      <c r="F9256" s="68"/>
      <c r="G9256" s="68"/>
      <c r="H9256" s="69"/>
      <c r="I9256" s="68"/>
      <c r="J9256" s="70"/>
      <c r="K9256" s="68"/>
    </row>
    <row r="9257" spans="1:11">
      <c r="A9257" s="67"/>
      <c r="B9257" s="68"/>
      <c r="C9257" s="68"/>
      <c r="D9257" s="68"/>
      <c r="E9257" s="68"/>
      <c r="F9257" s="68"/>
      <c r="G9257" s="68"/>
      <c r="H9257" s="69"/>
      <c r="I9257" s="68"/>
      <c r="J9257" s="70"/>
      <c r="K9257" s="68"/>
    </row>
    <row r="9258" spans="1:11">
      <c r="A9258" s="67"/>
      <c r="B9258" s="68"/>
      <c r="C9258" s="68"/>
      <c r="D9258" s="68"/>
      <c r="E9258" s="68"/>
      <c r="F9258" s="68"/>
      <c r="G9258" s="68"/>
      <c r="H9258" s="69"/>
      <c r="I9258" s="68"/>
      <c r="J9258" s="70"/>
      <c r="K9258" s="68"/>
    </row>
    <row r="9259" spans="1:11">
      <c r="A9259" s="67"/>
      <c r="B9259" s="68"/>
      <c r="C9259" s="68"/>
      <c r="D9259" s="68"/>
      <c r="E9259" s="68"/>
      <c r="F9259" s="68"/>
      <c r="G9259" s="68"/>
      <c r="H9259" s="69"/>
      <c r="I9259" s="68"/>
      <c r="J9259" s="70"/>
      <c r="K9259" s="68"/>
    </row>
    <row r="9260" spans="1:11">
      <c r="A9260" s="67"/>
      <c r="B9260" s="68"/>
      <c r="C9260" s="68"/>
      <c r="D9260" s="68"/>
      <c r="E9260" s="68"/>
      <c r="F9260" s="68"/>
      <c r="G9260" s="68"/>
      <c r="H9260" s="69"/>
      <c r="I9260" s="68"/>
      <c r="J9260" s="70"/>
      <c r="K9260" s="68"/>
    </row>
    <row r="9261" spans="1:11">
      <c r="A9261" s="67"/>
      <c r="B9261" s="68"/>
      <c r="C9261" s="68"/>
      <c r="D9261" s="68"/>
      <c r="E9261" s="68"/>
      <c r="F9261" s="68"/>
      <c r="G9261" s="68"/>
      <c r="H9261" s="69"/>
      <c r="I9261" s="68"/>
      <c r="J9261" s="70"/>
      <c r="K9261" s="68"/>
    </row>
    <row r="9262" spans="1:11">
      <c r="A9262" s="182"/>
      <c r="B9262" s="183"/>
      <c r="C9262" s="183"/>
      <c r="D9262" s="183"/>
      <c r="E9262" s="183"/>
      <c r="F9262" s="183"/>
      <c r="G9262" s="183"/>
      <c r="H9262" s="184"/>
      <c r="I9262" s="183"/>
      <c r="J9262" s="185"/>
      <c r="K9262" s="183"/>
    </row>
    <row r="9263" spans="1:11">
      <c r="A9263" s="67"/>
      <c r="B9263" s="68"/>
      <c r="C9263" s="68"/>
      <c r="D9263" s="68"/>
      <c r="E9263" s="68"/>
      <c r="F9263" s="68"/>
      <c r="G9263" s="68"/>
      <c r="H9263" s="69"/>
      <c r="I9263" s="68"/>
      <c r="J9263" s="70"/>
      <c r="K9263" s="68"/>
    </row>
    <row r="9264" spans="1:11">
      <c r="A9264" s="67"/>
      <c r="B9264" s="68"/>
      <c r="C9264" s="68"/>
      <c r="D9264" s="68"/>
      <c r="E9264" s="68"/>
      <c r="F9264" s="68"/>
      <c r="G9264" s="68"/>
      <c r="H9264" s="69"/>
      <c r="I9264" s="68"/>
      <c r="J9264" s="70"/>
      <c r="K9264" s="68"/>
    </row>
    <row r="9265" spans="1:11">
      <c r="A9265" s="67"/>
      <c r="B9265" s="68"/>
      <c r="C9265" s="68"/>
      <c r="D9265" s="68"/>
      <c r="E9265" s="68"/>
      <c r="F9265" s="68"/>
      <c r="G9265" s="68"/>
      <c r="H9265" s="69"/>
      <c r="I9265" s="68"/>
      <c r="J9265" s="70"/>
      <c r="K9265" s="68"/>
    </row>
    <row r="9266" spans="1:11">
      <c r="A9266" s="67"/>
      <c r="B9266" s="68"/>
      <c r="C9266" s="68"/>
      <c r="D9266" s="68"/>
      <c r="E9266" s="68"/>
      <c r="F9266" s="68"/>
      <c r="G9266" s="68"/>
      <c r="H9266" s="69"/>
      <c r="I9266" s="68"/>
      <c r="J9266" s="70"/>
      <c r="K9266" s="68"/>
    </row>
    <row r="9267" spans="1:11">
      <c r="A9267" s="67"/>
      <c r="B9267" s="68"/>
      <c r="C9267" s="68"/>
      <c r="D9267" s="68"/>
      <c r="E9267" s="68"/>
      <c r="F9267" s="68"/>
      <c r="G9267" s="68"/>
      <c r="H9267" s="69"/>
      <c r="I9267" s="68"/>
      <c r="J9267" s="70"/>
      <c r="K9267" s="68"/>
    </row>
    <row r="9268" spans="1:11">
      <c r="A9268" s="67"/>
      <c r="B9268" s="68"/>
      <c r="C9268" s="68"/>
      <c r="D9268" s="68"/>
      <c r="E9268" s="68"/>
      <c r="F9268" s="68"/>
      <c r="G9268" s="68"/>
      <c r="H9268" s="69"/>
      <c r="I9268" s="68"/>
      <c r="J9268" s="70"/>
      <c r="K9268" s="68"/>
    </row>
    <row r="9269" spans="1:11">
      <c r="A9269" s="67"/>
      <c r="B9269" s="68"/>
      <c r="C9269" s="68"/>
      <c r="D9269" s="68"/>
      <c r="E9269" s="68"/>
      <c r="F9269" s="68"/>
      <c r="G9269" s="68"/>
      <c r="H9269" s="69"/>
      <c r="I9269" s="68"/>
      <c r="J9269" s="70"/>
      <c r="K9269" s="68"/>
    </row>
    <row r="9270" spans="1:11">
      <c r="A9270" s="67"/>
      <c r="B9270" s="68"/>
      <c r="C9270" s="68"/>
      <c r="D9270" s="68"/>
      <c r="E9270" s="68"/>
      <c r="F9270" s="68"/>
      <c r="G9270" s="68"/>
      <c r="H9270" s="69"/>
      <c r="I9270" s="68"/>
      <c r="J9270" s="70"/>
      <c r="K9270" s="68"/>
    </row>
    <row r="9271" spans="1:11">
      <c r="A9271" s="67"/>
      <c r="B9271" s="68"/>
      <c r="C9271" s="68"/>
      <c r="D9271" s="68"/>
      <c r="E9271" s="68"/>
      <c r="F9271" s="68"/>
      <c r="G9271" s="68"/>
      <c r="H9271" s="69"/>
      <c r="I9271" s="68"/>
      <c r="J9271" s="70"/>
      <c r="K9271" s="68"/>
    </row>
    <row r="9272" spans="1:11">
      <c r="A9272" s="67"/>
      <c r="B9272" s="68"/>
      <c r="C9272" s="68"/>
      <c r="D9272" s="68"/>
      <c r="E9272" s="68"/>
      <c r="F9272" s="68"/>
      <c r="G9272" s="68"/>
      <c r="H9272" s="69"/>
      <c r="I9272" s="68"/>
      <c r="J9272" s="70"/>
      <c r="K9272" s="68"/>
    </row>
    <row r="9273" spans="1:11">
      <c r="A9273" s="182"/>
      <c r="B9273" s="183"/>
      <c r="C9273" s="183"/>
      <c r="D9273" s="183"/>
      <c r="E9273" s="183"/>
      <c r="F9273" s="183"/>
      <c r="G9273" s="183"/>
      <c r="H9273" s="184"/>
      <c r="I9273" s="183"/>
      <c r="J9273" s="70"/>
      <c r="K9273" s="183"/>
    </row>
  </sheetData>
  <mergeCells count="1">
    <mergeCell ref="A1:C1"/>
  </mergeCells>
  <pageMargins left="0.7" right="0.7" top="0.75" bottom="0.75" header="0.3" footer="0.3"/>
  <legacyDrawing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194D6B51303AA641B32AA6C37F4EBDC1" ma:contentTypeVersion="10" ma:contentTypeDescription="Crear nuevo documento." ma:contentTypeScope="" ma:versionID="43487009bc99ff1658263922ccc95cd6">
  <xsd:schema xmlns:xsd="http://www.w3.org/2001/XMLSchema" xmlns:xs="http://www.w3.org/2001/XMLSchema" xmlns:p="http://schemas.microsoft.com/office/2006/metadata/properties" xmlns:ns3="ef8b86a3-57fa-4976-89a4-05087b0afc05" targetNamespace="http://schemas.microsoft.com/office/2006/metadata/properties" ma:root="true" ma:fieldsID="6ce63bf10ebb5223a68b4581e959b06c" ns3:_="">
    <xsd:import namespace="ef8b86a3-57fa-4976-89a4-05087b0afc05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KeyPoints" minOccurs="0"/>
                <xsd:element ref="ns3:MediaServiceKeyPoints" minOccurs="0"/>
                <xsd:element ref="ns3:MediaServiceDateTaken" minOccurs="0"/>
                <xsd:element ref="ns3:MediaLengthInSeconds" minOccurs="0"/>
                <xsd:element ref="ns3:MediaServiceAutoTags" minOccurs="0"/>
                <xsd:element ref="ns3:MediaServiceGenerationTime" minOccurs="0"/>
                <xsd:element ref="ns3:MediaServiceEventHashCode" minOccurs="0"/>
                <xsd:element ref="ns3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f8b86a3-57fa-4976-89a4-05087b0afc0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2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3" nillable="true" ma:displayName="MediaLengthInSeconds" ma:hidden="true" ma:internalName="MediaLengthInSeconds" ma:readOnly="true">
      <xsd:simpleType>
        <xsd:restriction base="dms:Unknown"/>
      </xsd:simpleType>
    </xsd:element>
    <xsd:element name="MediaServiceAutoTags" ma:index="14" nillable="true" ma:displayName="Tags" ma:internalName="MediaServiceAutoTags" ma:readOnly="true">
      <xsd:simpleType>
        <xsd:restriction base="dms:Text"/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CF4A788C-D32C-4271-880C-21F8E569A79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f8b86a3-57fa-4976-89a4-05087b0afc0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A8CBCB3-32E1-4323-A856-9D627B4FD0A4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98B3916-CF36-4A76-A000-E3F749DC8AFC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9</vt:i4>
      </vt:variant>
    </vt:vector>
  </HeadingPairs>
  <TitlesOfParts>
    <vt:vector size="9" baseType="lpstr">
      <vt:lpstr>Inicio</vt:lpstr>
      <vt:lpstr>Información del Programa</vt:lpstr>
      <vt:lpstr>Docentes</vt:lpstr>
      <vt:lpstr>Directores, Jurados y Otros</vt:lpstr>
      <vt:lpstr>SEA</vt:lpstr>
      <vt:lpstr>Administrativos</vt:lpstr>
      <vt:lpstr>Gastos Generales</vt:lpstr>
      <vt:lpstr>ER FG Y FE T</vt:lpstr>
      <vt:lpstr>ResumenGPK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Natalia Mesa</dc:creator>
  <cp:keywords/>
  <dc:description/>
  <cp:lastModifiedBy>VERONICA JARAMILLO GALLEGO</cp:lastModifiedBy>
  <cp:revision/>
  <cp:lastPrinted>2024-05-07T19:51:37Z</cp:lastPrinted>
  <dcterms:created xsi:type="dcterms:W3CDTF">2021-09-03T20:39:34Z</dcterms:created>
  <dcterms:modified xsi:type="dcterms:W3CDTF">2024-05-07T19:51:58Z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0x010100194D6B51303AA641B32AA6C37F4EBDC1</vt:lpwstr>
  </property>
</Properties>
</file>